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ctrlProps/ctrlProp3.xml" ContentType="application/vnd.ms-excel.controlproperties+xml"/>
  <Override PartName="/xl/ctrlProps/ctrlProp4.xml" ContentType="application/vnd.ms-excel.controlproperties+xml"/>
  <Override PartName="/xl/ctrlProps/ctrlProp5.xml" ContentType="application/vnd.ms-excel.controlproperties+xml"/>
  <Override PartName="/xl/ctrlProps/ctrlProp6.xml" ContentType="application/vnd.ms-excel.controlproperties+xml"/>
  <Override PartName="/xl/ctrlProps/ctrlProp7.xml" ContentType="application/vnd.ms-excel.controlproperties+xml"/>
  <Override PartName="/xl/ctrlProps/ctrlProp8.xml" ContentType="application/vnd.ms-excel.controlproperties+xml"/>
  <Override PartName="/xl/ctrlProps/ctrlProp9.xml" ContentType="application/vnd.ms-excel.controlproperties+xml"/>
  <Override PartName="/xl/ctrlProps/ctrlProp10.xml" ContentType="application/vnd.ms-excel.controlproperties+xml"/>
  <Override PartName="/xl/ctrlProps/ctrlProp11.xml" ContentType="application/vnd.ms-excel.controlproperties+xml"/>
  <Override PartName="/xl/ctrlProps/ctrlProp12.xml" ContentType="application/vnd.ms-excel.controlproperties+xml"/>
  <Override PartName="/xl/ctrlProps/ctrlProp13.xml" ContentType="application/vnd.ms-excel.controlproperties+xml"/>
  <Override PartName="/xl/ctrlProps/ctrlProp14.xml" ContentType="application/vnd.ms-excel.controlproperties+xml"/>
  <Override PartName="/xl/ctrlProps/ctrlProp15.xml" ContentType="application/vnd.ms-excel.controlproperties+xml"/>
  <Override PartName="/xl/ctrlProps/ctrlProp16.xml" ContentType="application/vnd.ms-excel.controlproperties+xml"/>
  <Override PartName="/xl/ctrlProps/ctrlProp17.xml" ContentType="application/vnd.ms-excel.controlproperties+xml"/>
  <Override PartName="/xl/ctrlProps/ctrlProp18.xml" ContentType="application/vnd.ms-excel.controlproperties+xml"/>
  <Override PartName="/xl/ctrlProps/ctrlProp19.xml" ContentType="application/vnd.ms-excel.controlproperties+xml"/>
  <Override PartName="/xl/ctrlProps/ctrlProp20.xml" ContentType="application/vnd.ms-excel.controlproperties+xml"/>
  <Override PartName="/xl/ctrlProps/ctrlProp21.xml" ContentType="application/vnd.ms-excel.controlproperties+xml"/>
  <Override PartName="/xl/ctrlProps/ctrlProp22.xml" ContentType="application/vnd.ms-excel.controlproperties+xml"/>
  <Override PartName="/xl/ctrlProps/ctrlProp23.xml" ContentType="application/vnd.ms-excel.controlproperties+xml"/>
  <Override PartName="/xl/ctrlProps/ctrlProp24.xml" ContentType="application/vnd.ms-excel.controlproperties+xml"/>
  <Override PartName="/xl/ctrlProps/ctrlProp25.xml" ContentType="application/vnd.ms-excel.controlproperties+xml"/>
  <Override PartName="/xl/ctrlProps/ctrlProp26.xml" ContentType="application/vnd.ms-excel.controlproperties+xml"/>
  <Override PartName="/xl/ctrlProps/ctrlProp27.xml" ContentType="application/vnd.ms-excel.controlproperties+xml"/>
  <Override PartName="/xl/ctrlProps/ctrlProp28.xml" ContentType="application/vnd.ms-excel.controlproperties+xml"/>
  <Override PartName="/xl/drawings/drawing2.xml" ContentType="application/vnd.openxmlformats-officedocument.drawing+xml"/>
  <Override PartName="/xl/ctrlProps/ctrlProp29.xml" ContentType="application/vnd.ms-excel.controlproperties+xml"/>
  <Override PartName="/xl/ctrlProps/ctrlProp30.xml" ContentType="application/vnd.ms-excel.controlproperties+xml"/>
  <Override PartName="/xl/ctrlProps/ctrlProp31.xml" ContentType="application/vnd.ms-excel.controlproperties+xml"/>
  <Override PartName="/xl/ctrlProps/ctrlProp32.xml" ContentType="application/vnd.ms-excel.controlproperties+xml"/>
  <Override PartName="/xl/ctrlProps/ctrlProp33.xml" ContentType="application/vnd.ms-excel.controlproperties+xml"/>
  <Override PartName="/xl/ctrlProps/ctrlProp34.xml" ContentType="application/vnd.ms-excel.controlproperties+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comments1.xml" ContentType="application/vnd.openxmlformats-officedocument.spreadsheetml.comments+xml"/>
  <Override PartName="/xl/drawings/drawing8.xml" ContentType="application/vnd.openxmlformats-officedocument.drawing+xml"/>
  <Override PartName="/xl/drawings/drawing9.xml" ContentType="application/vnd.openxmlformats-officedocument.drawing+xml"/>
  <Override PartName="/xl/comments2.xml" ContentType="application/vnd.openxmlformats-officedocument.spreadsheetml.comments+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comments3.xml" ContentType="application/vnd.openxmlformats-officedocument.spreadsheetml.comments+xml"/>
  <Override PartName="/xl/drawings/drawing16.xml" ContentType="application/vnd.openxmlformats-officedocument.drawing+xml"/>
  <Override PartName="/xl/comments4.xml" ContentType="application/vnd.openxmlformats-officedocument.spreadsheetml.comments+xml"/>
  <Override PartName="/xl/drawings/drawing17.xml" ContentType="application/vnd.openxmlformats-officedocument.drawing+xml"/>
  <Override PartName="/xl/drawings/drawing18.xml" ContentType="application/vnd.openxmlformats-officedocument.drawing+xml"/>
  <Override PartName="/xl/comments5.xml" ContentType="application/vnd.openxmlformats-officedocument.spreadsheetml.comments+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comments6.xml" ContentType="application/vnd.openxmlformats-officedocument.spreadsheetml.comments+xml"/>
  <Override PartName="/xl/drawings/drawing37.xml" ContentType="application/vnd.openxmlformats-officedocument.drawing+xml"/>
  <Override PartName="/xl/comments7.xml" ContentType="application/vnd.openxmlformats-officedocument.spreadsheetml.comments+xml"/>
  <Override PartName="/xl/drawings/drawing3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6" rupBuild="9303"/>
  <workbookPr defaultThemeVersion="124226"/>
  <bookViews>
    <workbookView xWindow="0" yWindow="0" windowWidth="28800" windowHeight="12210" tabRatio="901" firstSheet="16" activeTab="16"/>
  </bookViews>
  <sheets>
    <sheet name="情報（手書き）" sheetId="61" r:id="rId1"/>
    <sheet name="連絡（手書き）" sheetId="46" r:id="rId2"/>
    <sheet name="連絡-事業所（入力）" sheetId="47" r:id="rId3"/>
    <sheet name="連絡-医師（入力）" sheetId="48" r:id="rId4"/>
    <sheet name="印刷" sheetId="84" r:id="rId5"/>
    <sheet name="自動" sheetId="85" r:id="rId6"/>
    <sheet name="保護" sheetId="104" r:id="rId7"/>
    <sheet name="ﾁｪｯｸ①" sheetId="63" r:id="rId8"/>
    <sheet name="ﾁｪｯｸ②" sheetId="64" r:id="rId9"/>
    <sheet name="ﾁｪｯｸ③" sheetId="107" r:id="rId10"/>
    <sheet name="ﾁｪｯｸ④" sheetId="116" r:id="rId11"/>
    <sheet name="ﾁｪｯｸ①施" sheetId="117" r:id="rId12"/>
    <sheet name="ﾁｪｯｸ②施" sheetId="118" r:id="rId13"/>
    <sheet name="ﾁｪｯｸ③施" sheetId="119" r:id="rId14"/>
    <sheet name="ﾁｪｯｸ④施" sheetId="120" r:id="rId15"/>
    <sheet name="家系図" sheetId="23" r:id="rId16"/>
    <sheet name="入力専用" sheetId="3" r:id="rId17"/>
    <sheet name="目次" sheetId="43" r:id="rId18"/>
    <sheet name="情報" sheetId="45" r:id="rId19"/>
    <sheet name="保管" sheetId="62" r:id="rId20"/>
    <sheet name="ｱｾｽﾒﾝﾄ" sheetId="103" r:id="rId21"/>
    <sheet name="保険証等" sheetId="111" r:id="rId22"/>
    <sheet name="投薬内容" sheetId="18" r:id="rId23"/>
    <sheet name="介護申請（東）" sheetId="4" r:id="rId24"/>
    <sheet name="認定情報（東）" sheetId="5" r:id="rId25"/>
    <sheet name="区分変更" sheetId="112" r:id="rId26"/>
    <sheet name="介護減免" sheetId="28" r:id="rId27"/>
    <sheet name="後期医療" sheetId="21" r:id="rId28"/>
    <sheet name="再交付（介護）" sheetId="20" r:id="rId29"/>
    <sheet name="再交付（医療）" sheetId="75" r:id="rId30"/>
    <sheet name="軽度（確認）" sheetId="10" r:id="rId31"/>
    <sheet name="軽度（申請）" sheetId="19" r:id="rId32"/>
    <sheet name="入院時" sheetId="128" r:id="rId33"/>
    <sheet name="退院・退所" sheetId="100" r:id="rId34"/>
    <sheet name="住宅改修" sheetId="12" r:id="rId35"/>
    <sheet name="問診票" sheetId="92" r:id="rId36"/>
    <sheet name="意見書" sheetId="90" r:id="rId37"/>
    <sheet name="障害控除" sheetId="93" r:id="rId38"/>
    <sheet name="国保減額" sheetId="88" r:id="rId39"/>
    <sheet name="ｵﾑﾂ（障）" sheetId="76" r:id="rId40"/>
    <sheet name="ﾀｸｼｰ（障）" sheetId="77" r:id="rId41"/>
    <sheet name="ｵﾑﾂ（高）" sheetId="71" r:id="rId42"/>
    <sheet name="ﾀｸｼｰ（高）" sheetId="69" r:id="rId43"/>
    <sheet name="送付先" sheetId="72" r:id="rId44"/>
    <sheet name="軽度生活" sheetId="82" r:id="rId45"/>
    <sheet name="配食" sheetId="74" r:id="rId46"/>
    <sheet name="配食停・変" sheetId="81" r:id="rId47"/>
    <sheet name="ｵﾚﾝｼﾞ" sheetId="37" r:id="rId48"/>
    <sheet name="駐車場" sheetId="26" r:id="rId49"/>
    <sheet name="駐車場 (再交付)" sheetId="109" r:id="rId50"/>
    <sheet name="収集" sheetId="121" r:id="rId51"/>
    <sheet name="収集（変更）" sheetId="122" r:id="rId52"/>
    <sheet name="見守り（ｱｾｽ）" sheetId="123" r:id="rId53"/>
    <sheet name="見守り（申請）" sheetId="127" r:id="rId54"/>
    <sheet name="薬局" sheetId="130" r:id="rId55"/>
    <sheet name="緊急①" sheetId="65" r:id="rId56"/>
    <sheet name="緊急②" sheetId="66" r:id="rId57"/>
    <sheet name="短期①" sheetId="86" r:id="rId58"/>
    <sheet name="短期②" sheetId="87" r:id="rId59"/>
    <sheet name="居宅療養（日単位）" sheetId="24" r:id="rId60"/>
    <sheet name="居宅療養 (月単位)" sheetId="110" r:id="rId61"/>
    <sheet name="ﾘﾊ会議" sheetId="36" r:id="rId62"/>
    <sheet name="ﾓﾆﾀﾘﾝｸﾞ" sheetId="129" r:id="rId63"/>
  </sheets>
  <definedNames>
    <definedName name="_xlnm._FilterDatabase" localSheetId="1" hidden="1">'連絡（手書き）'!$A$24:$R$45</definedName>
    <definedName name="_xlnm.Print_Area" localSheetId="47">ｵﾚﾝｼﾞ!$A$1:$AL$165</definedName>
    <definedName name="_xlnm.Print_Area" localSheetId="62">ﾓﾆﾀﾘﾝｸﾞ!$A$1:$J$99</definedName>
    <definedName name="_xlnm.Print_Area" localSheetId="36">意見書!$A$1:$BZ$231</definedName>
    <definedName name="_xlnm.Print_Area" localSheetId="44">軽度生活!$A$1:$BV$113</definedName>
    <definedName name="_xlnm.Print_Area" localSheetId="52">'見守り（ｱｾｽ）'!$A$1:$AK$112</definedName>
    <definedName name="_xlnm.Print_Area" localSheetId="53">'見守り（申請）'!$A$50:$AJ$161</definedName>
    <definedName name="_xlnm.Print_Area" localSheetId="27">後期医療!$A$1:$BZ$276</definedName>
    <definedName name="_xlnm.Print_Area" localSheetId="38">国保減額!$A$1:$BZ$164</definedName>
    <definedName name="_xlnm.Print_Area" localSheetId="50">収集!$A$50:$AJ$105</definedName>
    <definedName name="_xlnm.Print_Area" localSheetId="51">'収集（変更）'!$A$50:$AJ$105</definedName>
    <definedName name="_xlnm.Print_Area" localSheetId="0">'情報（手書き）'!$A$1:$AK$43</definedName>
    <definedName name="_xlnm.Print_Area" localSheetId="33">退院・退所!$A$1:$N$56</definedName>
    <definedName name="_xlnm.Print_Area" localSheetId="49">'駐車場 (再交付)'!$A$1:$BT$167</definedName>
    <definedName name="_xlnm.Print_Area" localSheetId="32">入院時!$B$1:$AA$105</definedName>
    <definedName name="_xlnm.Print_Area" localSheetId="17">目次!$A$1:$AI$52</definedName>
    <definedName name="_xlnm.Print_Area" localSheetId="35">問診票!$A$1:$BZ$227</definedName>
    <definedName name="_xlnm.Print_Area" localSheetId="1">'連絡（手書き）'!$A$1:$R$45</definedName>
    <definedName name="_xlnm.Print_Titles" localSheetId="62">ﾓﾆﾀﾘﾝｸﾞ!$51:$52</definedName>
  </definedNames>
  <calcPr calcId="14562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Z78" i="4" l="1"/>
  <c r="N16" i="123" l="1"/>
  <c r="N15" i="123"/>
  <c r="G38" i="130" l="1"/>
  <c r="G36" i="130" l="1"/>
  <c r="S85" i="5" l="1"/>
  <c r="E3" i="3" l="1"/>
  <c r="D3" i="3" s="1"/>
  <c r="G3" i="3" s="1"/>
  <c r="H3" i="3" s="1"/>
  <c r="R125" i="5" s="1"/>
  <c r="R79" i="5" l="1"/>
  <c r="E13" i="3"/>
  <c r="D13" i="3" s="1"/>
  <c r="G13" i="3" s="1"/>
  <c r="E12" i="3"/>
  <c r="E11" i="3"/>
  <c r="E10" i="3"/>
  <c r="E9" i="3"/>
  <c r="E8" i="3"/>
  <c r="E7" i="3"/>
  <c r="E4" i="3"/>
  <c r="E5" i="3"/>
  <c r="E6" i="3"/>
  <c r="T12" i="128" l="1"/>
  <c r="V12" i="128"/>
  <c r="X12" i="128"/>
  <c r="Z12" i="128"/>
  <c r="J103" i="128" l="1"/>
  <c r="G99" i="128"/>
  <c r="G92" i="128"/>
  <c r="H91" i="128" l="1"/>
  <c r="I87" i="128"/>
  <c r="O82" i="128"/>
  <c r="I82" i="128"/>
  <c r="R81" i="128"/>
  <c r="U60" i="128" l="1"/>
  <c r="H60" i="128"/>
  <c r="G47" i="128"/>
  <c r="H57" i="128"/>
  <c r="G55" i="128"/>
  <c r="G54" i="128"/>
  <c r="G42" i="128" l="1"/>
  <c r="G40" i="128"/>
  <c r="G41" i="128"/>
  <c r="T39" i="128"/>
  <c r="T38" i="128"/>
  <c r="T40" i="128"/>
  <c r="T41" i="128"/>
  <c r="G39" i="128"/>
  <c r="G38" i="128"/>
  <c r="Q186" i="103"/>
  <c r="T29" i="128"/>
  <c r="T28" i="128"/>
  <c r="T26" i="128"/>
  <c r="T27" i="128"/>
  <c r="G27" i="128"/>
  <c r="G29" i="128"/>
  <c r="G28" i="128"/>
  <c r="G26" i="128"/>
  <c r="T16" i="128" l="1"/>
  <c r="Q16" i="128"/>
  <c r="V11" i="128" l="1"/>
  <c r="I11" i="128"/>
  <c r="U13" i="128"/>
  <c r="G12" i="128"/>
  <c r="X10" i="128" l="1"/>
  <c r="S10" i="128"/>
  <c r="G10" i="128"/>
  <c r="H3" i="128" s="1"/>
  <c r="V9" i="128"/>
  <c r="F9" i="128"/>
  <c r="N9" i="128"/>
  <c r="W6" i="128"/>
  <c r="P6" i="128"/>
  <c r="R5" i="128"/>
  <c r="R4" i="128"/>
  <c r="H2" i="128"/>
  <c r="F11" i="129"/>
  <c r="F9" i="129"/>
  <c r="F8" i="129"/>
  <c r="F7" i="129"/>
  <c r="F6" i="129"/>
  <c r="BM16" i="3" l="1"/>
  <c r="BN16" i="3" s="1"/>
  <c r="BR286" i="103" l="1"/>
  <c r="BO21" i="3" l="1"/>
  <c r="BO20" i="3"/>
  <c r="BS286" i="103" l="1"/>
  <c r="BN20" i="3" s="1"/>
  <c r="BN19" i="3" s="1"/>
  <c r="BQ278" i="103" l="1"/>
  <c r="JK5" i="3" l="1"/>
  <c r="BT352" i="103" l="1"/>
  <c r="BT350" i="103"/>
  <c r="JS6" i="3"/>
  <c r="JS5" i="3"/>
  <c r="JJ5" i="3" l="1"/>
  <c r="J305" i="103" l="1"/>
  <c r="J301" i="103"/>
  <c r="G303" i="103"/>
  <c r="X303" i="103" s="1"/>
  <c r="BS5" i="103" l="1"/>
  <c r="I149" i="103" l="1"/>
  <c r="A184" i="103"/>
  <c r="BN203" i="103" l="1"/>
  <c r="BN199" i="103"/>
  <c r="BN195" i="103"/>
  <c r="BN188" i="103"/>
  <c r="K188" i="103"/>
  <c r="N379" i="103" l="1"/>
  <c r="JI14" i="3" l="1"/>
  <c r="BN191" i="103" l="1"/>
  <c r="AE188" i="103"/>
  <c r="HO5" i="3" l="1"/>
  <c r="BJ15" i="3" l="1"/>
  <c r="AU57" i="103"/>
  <c r="BK20" i="3" l="1"/>
  <c r="BK19" i="3"/>
  <c r="BK18" i="3"/>
  <c r="BK17" i="3"/>
  <c r="BK16" i="3"/>
  <c r="BK23" i="3"/>
  <c r="BK22" i="3"/>
  <c r="BK21" i="3"/>
  <c r="AU59" i="103"/>
  <c r="AB59" i="103"/>
  <c r="AK51" i="103"/>
  <c r="N66" i="103"/>
  <c r="BK24" i="3" l="1"/>
  <c r="BK25" i="3" s="1"/>
  <c r="AP49" i="103" s="1"/>
  <c r="P121" i="103"/>
  <c r="AY51" i="103" l="1"/>
  <c r="AD51" i="103"/>
  <c r="W51" i="103"/>
  <c r="P51" i="103"/>
  <c r="AA9" i="123" l="1"/>
  <c r="Z9" i="123"/>
  <c r="Y9" i="123"/>
  <c r="X9" i="123"/>
  <c r="I12" i="123"/>
  <c r="AE8" i="123" l="1"/>
  <c r="P8" i="123"/>
  <c r="X15" i="123"/>
  <c r="B2" i="127" l="1"/>
  <c r="BE14" i="127" l="1"/>
  <c r="AE28" i="127"/>
  <c r="J28" i="127"/>
  <c r="G28" i="127"/>
  <c r="D28" i="127"/>
  <c r="J27" i="127"/>
  <c r="G27" i="127"/>
  <c r="D27" i="127"/>
  <c r="J26" i="127"/>
  <c r="D26" i="127"/>
  <c r="J25" i="127"/>
  <c r="D25" i="127"/>
  <c r="J24" i="127"/>
  <c r="D24" i="127"/>
  <c r="D23" i="127"/>
  <c r="J21" i="127"/>
  <c r="G21" i="127"/>
  <c r="D21" i="127"/>
  <c r="J20" i="127"/>
  <c r="G20" i="127"/>
  <c r="D20" i="127"/>
  <c r="J19" i="127"/>
  <c r="D19" i="127"/>
  <c r="J18" i="127"/>
  <c r="D18" i="127"/>
  <c r="J17" i="127"/>
  <c r="D17" i="127"/>
  <c r="D16" i="127"/>
  <c r="BE15" i="127"/>
  <c r="AY15" i="127"/>
  <c r="AY14" i="127"/>
  <c r="J14" i="127"/>
  <c r="G14" i="127"/>
  <c r="D14" i="127"/>
  <c r="BE13" i="127"/>
  <c r="AY13" i="127"/>
  <c r="J13" i="127"/>
  <c r="G13" i="127"/>
  <c r="D13" i="127"/>
  <c r="BE12" i="127"/>
  <c r="AY12" i="127"/>
  <c r="AN12" i="127"/>
  <c r="AG12" i="127"/>
  <c r="B14" i="127" s="1"/>
  <c r="AA12" i="127"/>
  <c r="J12" i="127"/>
  <c r="D12" i="127"/>
  <c r="BM11" i="127"/>
  <c r="BL11" i="127"/>
  <c r="BE11" i="127"/>
  <c r="AY11" i="127"/>
  <c r="AN11" i="127"/>
  <c r="AG11" i="127"/>
  <c r="AA11" i="127"/>
  <c r="J11" i="127"/>
  <c r="D11" i="127"/>
  <c r="BE10" i="127"/>
  <c r="AY10" i="127"/>
  <c r="J10" i="127"/>
  <c r="D10" i="127"/>
  <c r="BL9" i="127"/>
  <c r="BE9" i="127"/>
  <c r="AY9" i="127"/>
  <c r="D9" i="127"/>
  <c r="BE8" i="127"/>
  <c r="AY8" i="127"/>
  <c r="AG8" i="127"/>
  <c r="AA8" i="127"/>
  <c r="AG7" i="127"/>
  <c r="AA7" i="127"/>
  <c r="J7" i="127"/>
  <c r="G7" i="127"/>
  <c r="D7" i="127"/>
  <c r="AG6" i="127"/>
  <c r="AA6" i="127"/>
  <c r="J6" i="127"/>
  <c r="G6" i="127"/>
  <c r="D6" i="127"/>
  <c r="BE5" i="127"/>
  <c r="AY5" i="127"/>
  <c r="AG5" i="127"/>
  <c r="AA5" i="127"/>
  <c r="J5" i="127"/>
  <c r="D5" i="127"/>
  <c r="BE4" i="127"/>
  <c r="AY4" i="127"/>
  <c r="AG4" i="127"/>
  <c r="AA4" i="127"/>
  <c r="J4" i="127"/>
  <c r="D4" i="127"/>
  <c r="BE3" i="127"/>
  <c r="B13" i="127" s="1"/>
  <c r="AY3" i="127"/>
  <c r="AG3" i="127"/>
  <c r="AA3" i="127"/>
  <c r="J3" i="127"/>
  <c r="D3" i="127"/>
  <c r="BE2" i="127"/>
  <c r="AY2" i="127"/>
  <c r="AG2" i="127"/>
  <c r="AA2" i="127"/>
  <c r="D2" i="127"/>
  <c r="BI18" i="127" l="1"/>
  <c r="BO18" i="127"/>
  <c r="BC18" i="127"/>
  <c r="B15" i="127"/>
  <c r="B10" i="127"/>
  <c r="B9" i="127"/>
  <c r="B4" i="127"/>
  <c r="Z19" i="127"/>
  <c r="AG19" i="127"/>
  <c r="BO21" i="127"/>
  <c r="BI21" i="127"/>
  <c r="BC21" i="127"/>
  <c r="B18" i="127"/>
  <c r="B7" i="127"/>
  <c r="BO19" i="127"/>
  <c r="BI19" i="127"/>
  <c r="BC19" i="127"/>
  <c r="B16" i="127"/>
  <c r="B5" i="127"/>
  <c r="BO20" i="127"/>
  <c r="BI20" i="127"/>
  <c r="BC20" i="127"/>
  <c r="B17" i="127"/>
  <c r="B6" i="127"/>
  <c r="AG18" i="127"/>
  <c r="Z18" i="127"/>
  <c r="Z28" i="127"/>
  <c r="Z29" i="127"/>
  <c r="Z30" i="127"/>
  <c r="Z32" i="127"/>
  <c r="M76" i="123"/>
  <c r="BS21" i="127" l="1"/>
  <c r="BR21" i="127"/>
  <c r="BP21" i="127"/>
  <c r="BQ21" i="127"/>
  <c r="AH19" i="127"/>
  <c r="AI19" i="127"/>
  <c r="AJ19" i="127"/>
  <c r="AA19" i="127"/>
  <c r="AB19" i="127"/>
  <c r="AC19" i="127"/>
  <c r="BE21" i="127"/>
  <c r="BD21" i="127"/>
  <c r="BG21" i="127"/>
  <c r="BF21" i="127"/>
  <c r="BM19" i="127"/>
  <c r="BJ19" i="127"/>
  <c r="BK19" i="127"/>
  <c r="BL19" i="127"/>
  <c r="BS20" i="127"/>
  <c r="BP20" i="127"/>
  <c r="BR20" i="127"/>
  <c r="BQ20" i="127"/>
  <c r="Z20" i="127"/>
  <c r="AG20" i="127"/>
  <c r="AI18" i="127"/>
  <c r="AJ18" i="127"/>
  <c r="AH18" i="127"/>
  <c r="AG22" i="127"/>
  <c r="Z22" i="127"/>
  <c r="BD18" i="127"/>
  <c r="BG18" i="127"/>
  <c r="BE18" i="127"/>
  <c r="BF18" i="127"/>
  <c r="AA18" i="127"/>
  <c r="AB18" i="127"/>
  <c r="AC18" i="127"/>
  <c r="BG20" i="127"/>
  <c r="BD20" i="127"/>
  <c r="BF20" i="127"/>
  <c r="BE20" i="127"/>
  <c r="BS18" i="127"/>
  <c r="BP18" i="127"/>
  <c r="BQ18" i="127"/>
  <c r="BO22" i="127"/>
  <c r="BR18" i="127"/>
  <c r="BS19" i="127"/>
  <c r="BP19" i="127"/>
  <c r="BQ19" i="127"/>
  <c r="BR19" i="127"/>
  <c r="AG23" i="127"/>
  <c r="Z23" i="127"/>
  <c r="BM21" i="127"/>
  <c r="BL21" i="127"/>
  <c r="BJ21" i="127"/>
  <c r="BK21" i="127"/>
  <c r="BL20" i="127"/>
  <c r="BJ20" i="127"/>
  <c r="BK20" i="127"/>
  <c r="BM20" i="127"/>
  <c r="Z21" i="127"/>
  <c r="AG21" i="127"/>
  <c r="BE19" i="127"/>
  <c r="BD19" i="127"/>
  <c r="BG19" i="127"/>
  <c r="BF19" i="127"/>
  <c r="BL18" i="127"/>
  <c r="BI22" i="127"/>
  <c r="BJ18" i="127"/>
  <c r="BK18" i="127"/>
  <c r="BM18" i="127"/>
  <c r="BC22" i="127"/>
  <c r="Z33" i="127"/>
  <c r="AB33" i="127" s="1"/>
  <c r="Z31" i="127"/>
  <c r="AA32" i="127"/>
  <c r="AB32" i="127"/>
  <c r="AC32" i="127"/>
  <c r="AB29" i="127"/>
  <c r="AC29" i="127"/>
  <c r="AA29" i="127"/>
  <c r="AC28" i="127"/>
  <c r="AB28" i="127"/>
  <c r="AA28" i="127"/>
  <c r="AC30" i="127"/>
  <c r="AB30" i="127"/>
  <c r="AA30" i="127"/>
  <c r="I5" i="123"/>
  <c r="M75" i="123"/>
  <c r="U75" i="123" s="1"/>
  <c r="BR22" i="127" l="1"/>
  <c r="BG22" i="127"/>
  <c r="BQ22" i="127"/>
  <c r="BP22" i="127"/>
  <c r="AH22" i="127"/>
  <c r="AJ22" i="127"/>
  <c r="AI22" i="127"/>
  <c r="AJ21" i="127"/>
  <c r="AI21" i="127"/>
  <c r="AH21" i="127"/>
  <c r="AG24" i="127"/>
  <c r="BS22" i="127"/>
  <c r="AC22" i="127"/>
  <c r="AA22" i="127"/>
  <c r="AB22" i="127"/>
  <c r="AI20" i="127"/>
  <c r="AH20" i="127"/>
  <c r="AJ20" i="127"/>
  <c r="BK22" i="127"/>
  <c r="AA20" i="127"/>
  <c r="AC20" i="127"/>
  <c r="AB20" i="127"/>
  <c r="BJ22" i="127"/>
  <c r="Z24" i="127"/>
  <c r="BM22" i="127"/>
  <c r="AC23" i="127"/>
  <c r="AA23" i="127"/>
  <c r="AB23" i="127"/>
  <c r="AC21" i="127"/>
  <c r="AB21" i="127"/>
  <c r="AA21" i="127"/>
  <c r="AI23" i="127"/>
  <c r="AJ23" i="127"/>
  <c r="AH23" i="127"/>
  <c r="BF22" i="127"/>
  <c r="BL22" i="127"/>
  <c r="BE22" i="127"/>
  <c r="BD22" i="127"/>
  <c r="Z34" i="127"/>
  <c r="AC33" i="127"/>
  <c r="AA33" i="127"/>
  <c r="AA31" i="127"/>
  <c r="AC31" i="127"/>
  <c r="AB31" i="127"/>
  <c r="AB34" i="127" s="1"/>
  <c r="U76" i="123"/>
  <c r="AC24" i="127" l="1"/>
  <c r="AB24" i="127"/>
  <c r="AA24" i="127"/>
  <c r="AI24" i="127"/>
  <c r="AJ24" i="127"/>
  <c r="AH24" i="127"/>
  <c r="AA34" i="127"/>
  <c r="AC34" i="127"/>
  <c r="AH77" i="123"/>
  <c r="L4" i="123"/>
  <c r="N12" i="123"/>
  <c r="H12" i="123" s="1"/>
  <c r="AE28" i="121" l="1"/>
  <c r="I6" i="122" l="1"/>
  <c r="I5" i="122"/>
  <c r="I4" i="122"/>
  <c r="I3" i="122"/>
  <c r="I2" i="122"/>
  <c r="AY18" i="121"/>
  <c r="AX18" i="121"/>
  <c r="AW18" i="121"/>
  <c r="AV18" i="121"/>
  <c r="AQ18" i="121"/>
  <c r="AP18" i="121"/>
  <c r="AO18" i="121"/>
  <c r="AJ18" i="121"/>
  <c r="AI18" i="121"/>
  <c r="AH18" i="121"/>
  <c r="K2" i="122" l="1"/>
  <c r="AY2" i="121"/>
  <c r="BE2" i="121"/>
  <c r="AY3" i="121"/>
  <c r="BE3" i="121"/>
  <c r="B13" i="121" s="1"/>
  <c r="AY4" i="121"/>
  <c r="BE4" i="121"/>
  <c r="AY5" i="121"/>
  <c r="BE5" i="121"/>
  <c r="AY8" i="121"/>
  <c r="BE8" i="121"/>
  <c r="AY9" i="121"/>
  <c r="BE9" i="121"/>
  <c r="BL9" i="121"/>
  <c r="AY10" i="121"/>
  <c r="BE10" i="121"/>
  <c r="AY11" i="121"/>
  <c r="BE11" i="121"/>
  <c r="BL11" i="121"/>
  <c r="BM11" i="121"/>
  <c r="AY12" i="121"/>
  <c r="BE12" i="121"/>
  <c r="AY13" i="121"/>
  <c r="BE13" i="121"/>
  <c r="AY14" i="121"/>
  <c r="BE14" i="121"/>
  <c r="AY15" i="121"/>
  <c r="BE15" i="121"/>
  <c r="AA2" i="121"/>
  <c r="AG2" i="121"/>
  <c r="AA3" i="121"/>
  <c r="AG3" i="121"/>
  <c r="AA4" i="121"/>
  <c r="AG4" i="121"/>
  <c r="AA5" i="121"/>
  <c r="AG5" i="121"/>
  <c r="AA6" i="121"/>
  <c r="AG6" i="121"/>
  <c r="AA7" i="121"/>
  <c r="AG7" i="121"/>
  <c r="AA8" i="121"/>
  <c r="AG8" i="121"/>
  <c r="AA11" i="121"/>
  <c r="AG11" i="121"/>
  <c r="AN11" i="121"/>
  <c r="AA12" i="121"/>
  <c r="AG12" i="121"/>
  <c r="B14" i="121" s="1"/>
  <c r="AN12" i="121"/>
  <c r="Z29" i="121" l="1"/>
  <c r="Z19" i="121"/>
  <c r="Z28" i="121"/>
  <c r="Z18" i="121"/>
  <c r="D2" i="121"/>
  <c r="D3" i="121"/>
  <c r="J3" i="121"/>
  <c r="D4" i="121"/>
  <c r="J4" i="121"/>
  <c r="D5" i="121"/>
  <c r="J5" i="121"/>
  <c r="D6" i="121"/>
  <c r="G6" i="121"/>
  <c r="J6" i="121"/>
  <c r="D7" i="121"/>
  <c r="G7" i="121"/>
  <c r="J7" i="121"/>
  <c r="D9" i="121"/>
  <c r="D10" i="121"/>
  <c r="J10" i="121"/>
  <c r="B16" i="121" s="1"/>
  <c r="D11" i="121"/>
  <c r="J11" i="121"/>
  <c r="D12" i="121"/>
  <c r="J12" i="121"/>
  <c r="D13" i="121"/>
  <c r="G13" i="121"/>
  <c r="J13" i="121"/>
  <c r="D14" i="121"/>
  <c r="G14" i="121"/>
  <c r="J14" i="121"/>
  <c r="D16" i="121"/>
  <c r="D17" i="121"/>
  <c r="J17" i="121"/>
  <c r="D18" i="121"/>
  <c r="J18" i="121"/>
  <c r="D19" i="121"/>
  <c r="J19" i="121"/>
  <c r="D20" i="121"/>
  <c r="G20" i="121"/>
  <c r="J20" i="121"/>
  <c r="D21" i="121"/>
  <c r="G21" i="121"/>
  <c r="J21" i="121"/>
  <c r="D23" i="121"/>
  <c r="D24" i="121"/>
  <c r="J24" i="121"/>
  <c r="B18" i="121" s="1"/>
  <c r="D25" i="121"/>
  <c r="J25" i="121"/>
  <c r="D26" i="121"/>
  <c r="J26" i="121"/>
  <c r="D27" i="121"/>
  <c r="G27" i="121"/>
  <c r="J27" i="121"/>
  <c r="D28" i="121"/>
  <c r="G28" i="121"/>
  <c r="J28" i="121"/>
  <c r="B2" i="121"/>
  <c r="AA19" i="121" l="1"/>
  <c r="AC19" i="121"/>
  <c r="AB19" i="121"/>
  <c r="AC29" i="121"/>
  <c r="AB29" i="121"/>
  <c r="AA29" i="121"/>
  <c r="AC18" i="121"/>
  <c r="AB18" i="121"/>
  <c r="AA18" i="121"/>
  <c r="AC28" i="121"/>
  <c r="AA28" i="121"/>
  <c r="AB28" i="121"/>
  <c r="BC18" i="121"/>
  <c r="B15" i="121"/>
  <c r="Z31" i="121"/>
  <c r="Z21" i="121"/>
  <c r="B6" i="121"/>
  <c r="B17" i="121"/>
  <c r="Z33" i="121"/>
  <c r="Z23" i="121"/>
  <c r="BC21" i="121"/>
  <c r="BF21" i="121" s="1"/>
  <c r="B9" i="121"/>
  <c r="BC19" i="121"/>
  <c r="BC20" i="121"/>
  <c r="BF20" i="121" s="1"/>
  <c r="B7" i="121"/>
  <c r="B5" i="121"/>
  <c r="B10" i="121"/>
  <c r="B4" i="121"/>
  <c r="BE95" i="120"/>
  <c r="AR95" i="120"/>
  <c r="AM95" i="120"/>
  <c r="Z95" i="120"/>
  <c r="U95" i="120"/>
  <c r="H95" i="120"/>
  <c r="BE94" i="120"/>
  <c r="AR94" i="120"/>
  <c r="AM94" i="120"/>
  <c r="Z94" i="120"/>
  <c r="U94" i="120"/>
  <c r="H94" i="120"/>
  <c r="BE93" i="120"/>
  <c r="AR93" i="120"/>
  <c r="AM93" i="120"/>
  <c r="Z93" i="120"/>
  <c r="U93" i="120"/>
  <c r="H93" i="120"/>
  <c r="BE92" i="120"/>
  <c r="AR92" i="120"/>
  <c r="AM92" i="120"/>
  <c r="Z92" i="120"/>
  <c r="U92" i="120"/>
  <c r="H92" i="120"/>
  <c r="BE91" i="120"/>
  <c r="AR91" i="120"/>
  <c r="AM91" i="120"/>
  <c r="Z91" i="120"/>
  <c r="U91" i="120"/>
  <c r="H91" i="120"/>
  <c r="BE90" i="120"/>
  <c r="AR90" i="120"/>
  <c r="AM90" i="120"/>
  <c r="Z90" i="120"/>
  <c r="U90" i="120"/>
  <c r="H90" i="120"/>
  <c r="BE89" i="120"/>
  <c r="AR89" i="120"/>
  <c r="AM89" i="120"/>
  <c r="Z89" i="120"/>
  <c r="U89" i="120"/>
  <c r="H89" i="120"/>
  <c r="B89" i="120"/>
  <c r="F59" i="120"/>
  <c r="AK57" i="120"/>
  <c r="Y29" i="120"/>
  <c r="Y27" i="120"/>
  <c r="Y25" i="120"/>
  <c r="AD23" i="120"/>
  <c r="Y23" i="120"/>
  <c r="AD21" i="120"/>
  <c r="Y21" i="120"/>
  <c r="AD19" i="120"/>
  <c r="Y19" i="120"/>
  <c r="AD17" i="120"/>
  <c r="Y17" i="120"/>
  <c r="AD15" i="120"/>
  <c r="Y15" i="120"/>
  <c r="AD13" i="120"/>
  <c r="Y13" i="120"/>
  <c r="AD11" i="120"/>
  <c r="Y11" i="120"/>
  <c r="AD9" i="120"/>
  <c r="Y9" i="120"/>
  <c r="C9" i="120"/>
  <c r="AD7" i="120"/>
  <c r="Y7" i="120"/>
  <c r="O7" i="120"/>
  <c r="C6" i="120"/>
  <c r="AD5" i="120"/>
  <c r="Y5" i="120"/>
  <c r="C3" i="120"/>
  <c r="AD2" i="120"/>
  <c r="AB2" i="120"/>
  <c r="C2" i="120"/>
  <c r="BE95" i="119"/>
  <c r="AR95" i="119"/>
  <c r="AM95" i="119"/>
  <c r="Z95" i="119"/>
  <c r="U95" i="119"/>
  <c r="H95" i="119"/>
  <c r="BE94" i="119"/>
  <c r="AR94" i="119"/>
  <c r="AM94" i="119"/>
  <c r="Z94" i="119"/>
  <c r="U94" i="119"/>
  <c r="H94" i="119"/>
  <c r="BE93" i="119"/>
  <c r="AR93" i="119"/>
  <c r="AM93" i="119"/>
  <c r="Z93" i="119"/>
  <c r="U93" i="119"/>
  <c r="H93" i="119"/>
  <c r="BE92" i="119"/>
  <c r="AR92" i="119"/>
  <c r="AM92" i="119"/>
  <c r="Z92" i="119"/>
  <c r="U92" i="119"/>
  <c r="H92" i="119"/>
  <c r="BE91" i="119"/>
  <c r="AR91" i="119"/>
  <c r="AM91" i="119"/>
  <c r="Z91" i="119"/>
  <c r="U91" i="119"/>
  <c r="H91" i="119"/>
  <c r="BE90" i="119"/>
  <c r="AR90" i="119"/>
  <c r="AM90" i="119"/>
  <c r="Z90" i="119"/>
  <c r="U90" i="119"/>
  <c r="H90" i="119"/>
  <c r="BE89" i="119"/>
  <c r="AR89" i="119"/>
  <c r="AM89" i="119"/>
  <c r="Z89" i="119"/>
  <c r="U89" i="119"/>
  <c r="H89" i="119"/>
  <c r="B89" i="119"/>
  <c r="F59" i="119"/>
  <c r="AK57" i="119"/>
  <c r="Y29" i="119"/>
  <c r="Y27" i="119"/>
  <c r="Y25" i="119"/>
  <c r="Y23" i="119"/>
  <c r="Y21" i="119"/>
  <c r="Y19" i="119"/>
  <c r="Y17" i="119"/>
  <c r="Y15" i="119"/>
  <c r="Y13" i="119"/>
  <c r="Y11" i="119"/>
  <c r="Y9" i="119"/>
  <c r="C9" i="119"/>
  <c r="Y7" i="119"/>
  <c r="O7" i="119"/>
  <c r="C6" i="119"/>
  <c r="Y5" i="119"/>
  <c r="C3" i="119"/>
  <c r="C2" i="119"/>
  <c r="BE90" i="118"/>
  <c r="AR90" i="118"/>
  <c r="AM90" i="118"/>
  <c r="Z90" i="118"/>
  <c r="U90" i="118"/>
  <c r="H90" i="118"/>
  <c r="BE89" i="118"/>
  <c r="AR89" i="118"/>
  <c r="AM89" i="118"/>
  <c r="Z89" i="118"/>
  <c r="U89" i="118"/>
  <c r="H89" i="118"/>
  <c r="BE88" i="118"/>
  <c r="AR88" i="118"/>
  <c r="AM88" i="118"/>
  <c r="Z88" i="118"/>
  <c r="U88" i="118"/>
  <c r="H88" i="118"/>
  <c r="BE87" i="118"/>
  <c r="AR87" i="118"/>
  <c r="AM87" i="118"/>
  <c r="Z87" i="118"/>
  <c r="U87" i="118"/>
  <c r="H87" i="118"/>
  <c r="BE86" i="118"/>
  <c r="AR86" i="118"/>
  <c r="AM86" i="118"/>
  <c r="Z86" i="118"/>
  <c r="U86" i="118"/>
  <c r="H86" i="118"/>
  <c r="BE85" i="118"/>
  <c r="AR85" i="118"/>
  <c r="AM85" i="118"/>
  <c r="Z85" i="118"/>
  <c r="U85" i="118"/>
  <c r="H85" i="118"/>
  <c r="BE84" i="118"/>
  <c r="AR84" i="118"/>
  <c r="AM84" i="118"/>
  <c r="Z84" i="118"/>
  <c r="U84" i="118"/>
  <c r="H84" i="118"/>
  <c r="B84" i="118"/>
  <c r="F54" i="118"/>
  <c r="AK52" i="118"/>
  <c r="C9" i="118"/>
  <c r="O7" i="118"/>
  <c r="C6" i="118"/>
  <c r="C3" i="118"/>
  <c r="C2" i="118"/>
  <c r="D59" i="117"/>
  <c r="AM52" i="117"/>
  <c r="AB52" i="117"/>
  <c r="AB57" i="119" s="1"/>
  <c r="U52" i="117"/>
  <c r="BC51" i="117"/>
  <c r="G51" i="117"/>
  <c r="G51" i="118" s="1"/>
  <c r="C9" i="117"/>
  <c r="C6" i="117"/>
  <c r="C3" i="117"/>
  <c r="C2" i="117"/>
  <c r="AD19" i="116"/>
  <c r="AD15" i="116"/>
  <c r="AD13" i="116"/>
  <c r="AD11" i="116"/>
  <c r="AD5" i="116"/>
  <c r="AD7" i="116"/>
  <c r="AB2" i="116"/>
  <c r="AD2" i="116"/>
  <c r="AD9" i="116"/>
  <c r="AD17" i="116"/>
  <c r="AD21" i="116"/>
  <c r="AD23" i="116"/>
  <c r="Z20" i="121" l="1"/>
  <c r="Z30" i="121"/>
  <c r="AC21" i="121"/>
  <c r="AA21" i="121"/>
  <c r="AB21" i="121"/>
  <c r="AC31" i="121"/>
  <c r="AA31" i="121"/>
  <c r="AB31" i="121"/>
  <c r="Z32" i="121"/>
  <c r="Z22" i="121"/>
  <c r="Z24" i="121" s="1"/>
  <c r="AB23" i="121"/>
  <c r="AC23" i="121"/>
  <c r="AA23" i="121"/>
  <c r="AC33" i="121"/>
  <c r="Z34" i="121"/>
  <c r="AB33" i="121"/>
  <c r="AA33" i="121"/>
  <c r="BF19" i="121"/>
  <c r="BC22" i="121"/>
  <c r="BF18" i="121"/>
  <c r="BE20" i="121"/>
  <c r="BD20" i="121"/>
  <c r="BE19" i="121"/>
  <c r="BD19" i="121"/>
  <c r="BE18" i="121"/>
  <c r="BD18" i="121"/>
  <c r="BD21" i="121"/>
  <c r="BE21" i="121"/>
  <c r="C4" i="118"/>
  <c r="M7" i="118" s="1"/>
  <c r="C4" i="117"/>
  <c r="C4" i="120"/>
  <c r="M7" i="120" s="1"/>
  <c r="C4" i="119"/>
  <c r="M7" i="119" s="1"/>
  <c r="U57" i="120"/>
  <c r="U57" i="119"/>
  <c r="AM57" i="120"/>
  <c r="AM57" i="119"/>
  <c r="AM52" i="118"/>
  <c r="AB57" i="120"/>
  <c r="BC56" i="120"/>
  <c r="BC56" i="119"/>
  <c r="BC51" i="118"/>
  <c r="U52" i="118"/>
  <c r="AB52" i="118"/>
  <c r="BE95" i="116"/>
  <c r="AR95" i="116"/>
  <c r="AM95" i="116"/>
  <c r="Z95" i="116"/>
  <c r="U95" i="116"/>
  <c r="H95" i="116"/>
  <c r="BE94" i="116"/>
  <c r="AR94" i="116"/>
  <c r="AM94" i="116"/>
  <c r="Z94" i="116"/>
  <c r="U94" i="116"/>
  <c r="H94" i="116"/>
  <c r="BE93" i="116"/>
  <c r="AR93" i="116"/>
  <c r="AM93" i="116"/>
  <c r="Z93" i="116"/>
  <c r="U93" i="116"/>
  <c r="H93" i="116"/>
  <c r="BE92" i="116"/>
  <c r="AR92" i="116"/>
  <c r="AM92" i="116"/>
  <c r="Z92" i="116"/>
  <c r="U92" i="116"/>
  <c r="H92" i="116"/>
  <c r="BE91" i="116"/>
  <c r="AR91" i="116"/>
  <c r="AM91" i="116"/>
  <c r="Z91" i="116"/>
  <c r="U91" i="116"/>
  <c r="H91" i="116"/>
  <c r="BE90" i="116"/>
  <c r="AR90" i="116"/>
  <c r="AM90" i="116"/>
  <c r="Z90" i="116"/>
  <c r="U90" i="116"/>
  <c r="H90" i="116"/>
  <c r="BE89" i="116"/>
  <c r="AR89" i="116"/>
  <c r="AM89" i="116"/>
  <c r="Z89" i="116"/>
  <c r="U89" i="116"/>
  <c r="H89" i="116"/>
  <c r="B89" i="116"/>
  <c r="BB59" i="116"/>
  <c r="P59" i="116"/>
  <c r="N59" i="116"/>
  <c r="L59" i="116"/>
  <c r="J59" i="116"/>
  <c r="H59" i="116"/>
  <c r="F59" i="116"/>
  <c r="AK57" i="116"/>
  <c r="Y29" i="116"/>
  <c r="Y27" i="116"/>
  <c r="Y25" i="116"/>
  <c r="Y23" i="116"/>
  <c r="Y21" i="116"/>
  <c r="Y19" i="116"/>
  <c r="Y17" i="116"/>
  <c r="Y15" i="116"/>
  <c r="Y13" i="116"/>
  <c r="Y11" i="116"/>
  <c r="Y9" i="116"/>
  <c r="C9" i="116"/>
  <c r="Y7" i="116"/>
  <c r="O7" i="116"/>
  <c r="C6" i="116"/>
  <c r="Y5" i="116"/>
  <c r="C3" i="116"/>
  <c r="C2" i="116"/>
  <c r="Y29" i="107"/>
  <c r="Y27" i="107"/>
  <c r="Y25" i="107"/>
  <c r="Y23" i="107"/>
  <c r="Y21" i="107"/>
  <c r="Y19" i="107"/>
  <c r="Y17" i="107"/>
  <c r="Y15" i="107"/>
  <c r="Y13" i="107"/>
  <c r="Y11" i="107"/>
  <c r="Y9" i="107"/>
  <c r="Y7" i="107"/>
  <c r="Y5" i="107"/>
  <c r="AC30" i="121" l="1"/>
  <c r="AA30" i="121"/>
  <c r="AB30" i="121"/>
  <c r="AB20" i="121"/>
  <c r="AA20" i="121"/>
  <c r="AC20" i="121"/>
  <c r="AC22" i="121"/>
  <c r="AA22" i="121"/>
  <c r="AB22" i="121"/>
  <c r="AC32" i="121"/>
  <c r="AA32" i="121"/>
  <c r="AB32" i="121"/>
  <c r="BD22" i="121"/>
  <c r="BE22" i="121"/>
  <c r="BF22" i="121"/>
  <c r="C4" i="116"/>
  <c r="M7" i="116" s="1"/>
  <c r="AA24" i="121" l="1"/>
  <c r="AC24" i="121"/>
  <c r="AC34" i="121"/>
  <c r="AA34" i="121"/>
  <c r="AB34" i="121"/>
  <c r="AB24" i="121"/>
  <c r="AE79" i="74"/>
  <c r="Y79" i="74"/>
  <c r="Q79" i="74"/>
  <c r="J79" i="74"/>
  <c r="BH3" i="3" l="1"/>
  <c r="BG3" i="3"/>
  <c r="S206" i="112"/>
  <c r="BJ204" i="112"/>
  <c r="S204" i="112"/>
  <c r="Y200" i="112"/>
  <c r="Y198" i="112"/>
  <c r="AE194" i="112"/>
  <c r="AE192" i="112"/>
  <c r="BF186" i="112"/>
  <c r="S186" i="112"/>
  <c r="AG175" i="112"/>
  <c r="AG173" i="112"/>
  <c r="Z138" i="112"/>
  <c r="BG136" i="112"/>
  <c r="AC136" i="112"/>
  <c r="BB134" i="112"/>
  <c r="Z134" i="112"/>
  <c r="BG89" i="112"/>
  <c r="AM89" i="112"/>
  <c r="V85" i="112"/>
  <c r="BD83" i="112"/>
  <c r="Y83" i="112"/>
  <c r="V80" i="112"/>
  <c r="AZ78" i="112"/>
  <c r="V78" i="112"/>
  <c r="V73" i="112"/>
  <c r="AS4" i="112"/>
  <c r="BM194" i="112" s="1"/>
  <c r="AM4" i="112"/>
  <c r="R195" i="112" s="1"/>
  <c r="U4" i="112"/>
  <c r="AO4" i="112" s="1"/>
  <c r="T4" i="112"/>
  <c r="S4" i="112"/>
  <c r="AS3" i="112"/>
  <c r="AQ3" i="112"/>
  <c r="AM3" i="112"/>
  <c r="R192" i="112" s="1"/>
  <c r="X3" i="112"/>
  <c r="W3" i="112"/>
  <c r="U3" i="112"/>
  <c r="AO3" i="112" s="1"/>
  <c r="T3" i="112"/>
  <c r="S3" i="112"/>
  <c r="K5" i="21" l="1"/>
  <c r="K4" i="21"/>
  <c r="K3" i="21"/>
  <c r="J5" i="21"/>
  <c r="J4" i="21"/>
  <c r="J3" i="21"/>
  <c r="Y200" i="4" l="1"/>
  <c r="Y198" i="4"/>
  <c r="S206" i="4"/>
  <c r="S204" i="4"/>
  <c r="BJ204" i="4" l="1"/>
  <c r="AG3" i="3"/>
  <c r="AG4" i="3"/>
  <c r="AE192" i="4" l="1"/>
  <c r="AE194" i="4"/>
  <c r="AM4" i="4"/>
  <c r="AM3" i="4"/>
  <c r="BF186" i="4"/>
  <c r="S186" i="4"/>
  <c r="V73" i="4"/>
  <c r="Y3" i="37" l="1"/>
  <c r="E4" i="37"/>
  <c r="E3" i="37"/>
  <c r="E2" i="37"/>
  <c r="Q6" i="37"/>
  <c r="L5" i="37"/>
  <c r="I6" i="37"/>
  <c r="H6" i="37"/>
  <c r="G6" i="37"/>
  <c r="F6" i="37"/>
  <c r="E6" i="37"/>
  <c r="D2" i="72" l="1"/>
  <c r="A2" i="69"/>
  <c r="AA3" i="21"/>
  <c r="C3" i="5"/>
  <c r="S79" i="5" s="1"/>
  <c r="C165" i="109"/>
  <c r="B18" i="109" s="1"/>
  <c r="T3" i="26"/>
  <c r="B17" i="26"/>
  <c r="C211" i="26"/>
  <c r="N100" i="110" l="1"/>
  <c r="N98" i="110"/>
  <c r="N96" i="110"/>
  <c r="N94" i="110"/>
  <c r="N92" i="110"/>
  <c r="N90" i="110"/>
  <c r="N88" i="110"/>
  <c r="I62" i="110"/>
  <c r="F6" i="110"/>
  <c r="D6" i="110"/>
  <c r="H6" i="110" s="1"/>
  <c r="F5" i="110"/>
  <c r="D5" i="110"/>
  <c r="H5" i="110" s="1"/>
  <c r="F4" i="110"/>
  <c r="D4" i="110"/>
  <c r="H4" i="110" s="1"/>
  <c r="F3" i="110"/>
  <c r="D3" i="110"/>
  <c r="F2" i="110"/>
  <c r="D2" i="110"/>
  <c r="H3" i="110" l="1"/>
  <c r="H2" i="110"/>
  <c r="J2" i="110" l="1"/>
  <c r="M54" i="110" s="1"/>
  <c r="Q7" i="109"/>
  <c r="O7" i="109"/>
  <c r="M7" i="109"/>
  <c r="T13" i="109" s="1"/>
  <c r="Q6" i="109"/>
  <c r="O6" i="109"/>
  <c r="M6" i="109"/>
  <c r="Q5" i="109"/>
  <c r="O5" i="109"/>
  <c r="M5" i="109"/>
  <c r="Q4" i="109"/>
  <c r="O4" i="109"/>
  <c r="M4" i="109"/>
  <c r="X3" i="109"/>
  <c r="V3" i="109"/>
  <c r="T3" i="109"/>
  <c r="M3" i="109"/>
  <c r="B2" i="109"/>
  <c r="F10" i="109" s="1"/>
  <c r="X13" i="109" l="1"/>
  <c r="F2" i="109"/>
  <c r="Q10" i="109"/>
  <c r="V12" i="109"/>
  <c r="Q9" i="109"/>
  <c r="F3" i="109"/>
  <c r="T11" i="109"/>
  <c r="F4" i="109"/>
  <c r="F7" i="109"/>
  <c r="O9" i="109"/>
  <c r="O10" i="109"/>
  <c r="Q11" i="109"/>
  <c r="T12" i="109"/>
  <c r="V13" i="109"/>
  <c r="F6" i="109"/>
  <c r="T9" i="109"/>
  <c r="T10" i="109"/>
  <c r="V11" i="109"/>
  <c r="X12" i="109"/>
  <c r="V9" i="109"/>
  <c r="V10" i="109"/>
  <c r="X11" i="109"/>
  <c r="O13" i="109"/>
  <c r="F5" i="109"/>
  <c r="F8" i="109"/>
  <c r="X9" i="109"/>
  <c r="X10" i="109"/>
  <c r="O12" i="109"/>
  <c r="Q13" i="109"/>
  <c r="AL3" i="109"/>
  <c r="B27" i="109" s="1"/>
  <c r="F9" i="109"/>
  <c r="O11" i="109"/>
  <c r="Q12" i="109"/>
  <c r="H2" i="109" l="1"/>
  <c r="T15" i="109"/>
  <c r="AE3" i="109" s="1"/>
  <c r="AL18" i="109" s="1"/>
  <c r="Q15" i="109"/>
  <c r="AB3" i="109" s="1"/>
  <c r="O15" i="109"/>
  <c r="Z3" i="109" s="1"/>
  <c r="X15" i="109"/>
  <c r="AI3" i="109" s="1"/>
  <c r="AL24" i="109" s="1"/>
  <c r="V15" i="109"/>
  <c r="AG3" i="109" s="1"/>
  <c r="AL21" i="109" s="1"/>
  <c r="II16" i="3"/>
  <c r="II15" i="3"/>
  <c r="J4" i="74"/>
  <c r="BL3" i="3"/>
  <c r="N3" i="88" l="1"/>
  <c r="K6" i="88"/>
  <c r="K5" i="88"/>
  <c r="K3" i="88"/>
  <c r="K4" i="88"/>
  <c r="D4" i="88" l="1"/>
  <c r="D3" i="88"/>
  <c r="D5" i="88" l="1"/>
  <c r="A1" i="19"/>
  <c r="I3" i="75"/>
  <c r="A150" i="28"/>
  <c r="H5" i="21"/>
  <c r="A1" i="71"/>
  <c r="A1" i="77"/>
  <c r="A1" i="76"/>
  <c r="BE95" i="107" l="1"/>
  <c r="AR95" i="107"/>
  <c r="AM95" i="107"/>
  <c r="Z95" i="107"/>
  <c r="U95" i="107"/>
  <c r="H95" i="107"/>
  <c r="BE94" i="107"/>
  <c r="AR94" i="107"/>
  <c r="AM94" i="107"/>
  <c r="Z94" i="107"/>
  <c r="U94" i="107"/>
  <c r="H94" i="107"/>
  <c r="BE93" i="107"/>
  <c r="AR93" i="107"/>
  <c r="AM93" i="107"/>
  <c r="Z93" i="107"/>
  <c r="U93" i="107"/>
  <c r="H93" i="107"/>
  <c r="BE92" i="107"/>
  <c r="AR92" i="107"/>
  <c r="AM92" i="107"/>
  <c r="Z92" i="107"/>
  <c r="U92" i="107"/>
  <c r="H92" i="107"/>
  <c r="BE91" i="107"/>
  <c r="AR91" i="107"/>
  <c r="AM91" i="107"/>
  <c r="Z91" i="107"/>
  <c r="U91" i="107"/>
  <c r="H91" i="107"/>
  <c r="BE90" i="107"/>
  <c r="AR90" i="107"/>
  <c r="AM90" i="107"/>
  <c r="Z90" i="107"/>
  <c r="U90" i="107"/>
  <c r="H90" i="107"/>
  <c r="BE89" i="107"/>
  <c r="AR89" i="107"/>
  <c r="AM89" i="107"/>
  <c r="Z89" i="107"/>
  <c r="U89" i="107"/>
  <c r="H89" i="107"/>
  <c r="B89" i="107"/>
  <c r="BB59" i="107"/>
  <c r="P59" i="107"/>
  <c r="N59" i="107"/>
  <c r="L59" i="107"/>
  <c r="J59" i="107"/>
  <c r="H59" i="107"/>
  <c r="F59" i="107"/>
  <c r="AK57" i="107"/>
  <c r="C9" i="107"/>
  <c r="O7" i="107"/>
  <c r="C6" i="107"/>
  <c r="C3" i="107"/>
  <c r="C2" i="107"/>
  <c r="C4" i="107" l="1"/>
  <c r="M7" i="107" s="1"/>
  <c r="BK3" i="103" l="1"/>
  <c r="II18" i="3" l="1"/>
  <c r="II24" i="3"/>
  <c r="AX400" i="103" s="1"/>
  <c r="HR8" i="3" l="1"/>
  <c r="AA49" i="103" s="1"/>
  <c r="HR5" i="3"/>
  <c r="BR47" i="103"/>
  <c r="II21" i="3" l="1"/>
  <c r="KA8" i="3" l="1"/>
  <c r="G23" i="128" l="1"/>
  <c r="V312" i="103"/>
  <c r="KA5" i="3"/>
  <c r="AM234" i="103" l="1"/>
  <c r="AM232" i="103"/>
  <c r="N71" i="103" l="1"/>
  <c r="DT20" i="3" l="1"/>
  <c r="Q3" i="112" s="1"/>
  <c r="DW23" i="3"/>
  <c r="DW22" i="3"/>
  <c r="DW21" i="3"/>
  <c r="DW20" i="3"/>
  <c r="DV23" i="3"/>
  <c r="DV22" i="3"/>
  <c r="DV21" i="3"/>
  <c r="DV20" i="3"/>
  <c r="DU23" i="3"/>
  <c r="DU22" i="3"/>
  <c r="DU21" i="3"/>
  <c r="DU20" i="3"/>
  <c r="P134" i="103" l="1"/>
  <c r="V105" i="112"/>
  <c r="BA128" i="103"/>
  <c r="AY99" i="112"/>
  <c r="BN128" i="103"/>
  <c r="BL99" i="112"/>
  <c r="P130" i="103"/>
  <c r="V101" i="112"/>
  <c r="BL103" i="4"/>
  <c r="BL103" i="112"/>
  <c r="V109" i="4"/>
  <c r="V109" i="112"/>
  <c r="BA132" i="103"/>
  <c r="AY103" i="112"/>
  <c r="BN136" i="103"/>
  <c r="BL107" i="112"/>
  <c r="P142" i="103"/>
  <c r="V113" i="112"/>
  <c r="AY111" i="4"/>
  <c r="AY111" i="112"/>
  <c r="BL111" i="4"/>
  <c r="BL111" i="112"/>
  <c r="BA136" i="103"/>
  <c r="AY107" i="112"/>
  <c r="L9" i="103"/>
  <c r="Q3" i="4"/>
  <c r="BN132" i="103"/>
  <c r="P138" i="103"/>
  <c r="BA140" i="103"/>
  <c r="BN140" i="103"/>
  <c r="V101" i="4"/>
  <c r="AY99" i="4"/>
  <c r="BL99" i="4"/>
  <c r="V105" i="4"/>
  <c r="AY103" i="4"/>
  <c r="AY107" i="4"/>
  <c r="BL107" i="4"/>
  <c r="V113" i="4"/>
  <c r="AN63" i="103"/>
  <c r="AN61" i="103"/>
  <c r="L39" i="103"/>
  <c r="BL27" i="103"/>
  <c r="BL25" i="103"/>
  <c r="AF27" i="103"/>
  <c r="P27" i="103"/>
  <c r="AK25" i="103"/>
  <c r="R25" i="103"/>
  <c r="BL23" i="103"/>
  <c r="BL21" i="103"/>
  <c r="AF23" i="103"/>
  <c r="P23" i="103"/>
  <c r="AK21" i="103"/>
  <c r="R21" i="103"/>
  <c r="BL19" i="103"/>
  <c r="BL17" i="103"/>
  <c r="AF19" i="103"/>
  <c r="P19" i="103"/>
  <c r="AK17" i="103"/>
  <c r="R17" i="103"/>
  <c r="BL15" i="103"/>
  <c r="BL13" i="103"/>
  <c r="AF15" i="103"/>
  <c r="P15" i="103"/>
  <c r="AK13" i="103"/>
  <c r="R13" i="103"/>
  <c r="AB11" i="103"/>
  <c r="K205" i="103"/>
  <c r="Q203" i="103"/>
  <c r="A194" i="103" s="1"/>
  <c r="K201" i="103"/>
  <c r="Q199" i="103"/>
  <c r="A193" i="103" s="1"/>
  <c r="K197" i="103"/>
  <c r="Q195" i="103"/>
  <c r="A192" i="103" s="1"/>
  <c r="K193" i="103"/>
  <c r="Q191" i="103"/>
  <c r="A191" i="103" s="1"/>
  <c r="A186" i="103"/>
  <c r="N412" i="103"/>
  <c r="R164" i="103"/>
  <c r="P286" i="103"/>
  <c r="AP282" i="103"/>
  <c r="AF282" i="103"/>
  <c r="V282" i="103"/>
  <c r="J282" i="103"/>
  <c r="P11" i="103"/>
  <c r="BL9" i="103"/>
  <c r="AR9" i="103"/>
  <c r="S9" i="103"/>
  <c r="AR7" i="103"/>
  <c r="S7" i="103"/>
  <c r="M10" i="103"/>
  <c r="IU6" i="3"/>
  <c r="IT5" i="3"/>
  <c r="G95" i="128" s="1"/>
  <c r="IS8" i="3"/>
  <c r="X96" i="128" s="1"/>
  <c r="IS6" i="3"/>
  <c r="N96" i="128" s="1"/>
  <c r="IS5" i="3"/>
  <c r="G96" i="128" s="1"/>
  <c r="IP6" i="3"/>
  <c r="IO9" i="3"/>
  <c r="IN6" i="3"/>
  <c r="IM8" i="3"/>
  <c r="IM6" i="3"/>
  <c r="H98" i="128" l="1"/>
  <c r="AK440" i="103"/>
  <c r="G4" i="100"/>
  <c r="D4" i="100"/>
  <c r="D3" i="100"/>
  <c r="JL14" i="3" l="1"/>
  <c r="AY203" i="103" s="1"/>
  <c r="JK14" i="3"/>
  <c r="JJ14" i="3"/>
  <c r="AY199" i="103" l="1"/>
  <c r="AY195" i="103"/>
  <c r="AY191" i="103"/>
  <c r="JH14" i="3"/>
  <c r="JG14" i="3"/>
  <c r="AY186" i="103" s="1"/>
  <c r="JF14" i="3"/>
  <c r="AY188" i="103" l="1"/>
  <c r="AC188" i="103"/>
  <c r="IK5" i="3"/>
  <c r="Q17" i="128" s="1"/>
  <c r="IG5" i="3"/>
  <c r="IU5" i="3"/>
  <c r="G97" i="128" s="1"/>
  <c r="HY5" i="3"/>
  <c r="IA5" i="3"/>
  <c r="HZ5" i="3"/>
  <c r="IB5" i="3"/>
  <c r="HZ6" i="3"/>
  <c r="HZ7" i="3"/>
  <c r="HT8" i="3"/>
  <c r="HT7" i="3"/>
  <c r="HT6" i="3"/>
  <c r="HT5" i="3"/>
  <c r="II14" i="3"/>
  <c r="G81" i="128" s="1"/>
  <c r="ID14" i="3"/>
  <c r="HQ5" i="3"/>
  <c r="I4" i="45"/>
  <c r="V91" i="45" s="1"/>
  <c r="JC14" i="3"/>
  <c r="JC16" i="3"/>
  <c r="JC15" i="3"/>
  <c r="AF408" i="103" l="1"/>
  <c r="L33" i="128"/>
  <c r="K408" i="103"/>
  <c r="G33" i="128"/>
  <c r="G34" i="128" s="1"/>
  <c r="AZ408" i="103"/>
  <c r="R33" i="128"/>
  <c r="AG160" i="103"/>
  <c r="IR5" i="3"/>
  <c r="AA440" i="103"/>
  <c r="W53" i="103"/>
  <c r="AM53" i="103"/>
  <c r="BS53" i="103"/>
  <c r="BC53" i="103"/>
  <c r="ID5" i="3"/>
  <c r="IC5" i="3"/>
  <c r="IJ7" i="3"/>
  <c r="IJ5" i="3"/>
  <c r="II7" i="3"/>
  <c r="IH6" i="3"/>
  <c r="IH5" i="3"/>
  <c r="IH7" i="3"/>
  <c r="II5" i="3"/>
  <c r="ID7" i="3"/>
  <c r="IE5" i="3"/>
  <c r="IC7" i="3"/>
  <c r="IE7" i="3"/>
  <c r="IC6" i="3"/>
  <c r="JA15" i="3"/>
  <c r="JA14" i="3"/>
  <c r="G32" i="128" s="1"/>
  <c r="JB15" i="3"/>
  <c r="JB14" i="3"/>
  <c r="JD14" i="3"/>
  <c r="IY14" i="3"/>
  <c r="IX15" i="3"/>
  <c r="IY15" i="3"/>
  <c r="HY15" i="3"/>
  <c r="AQ348" i="103" s="1"/>
  <c r="IK14" i="3"/>
  <c r="IK15" i="3" s="1"/>
  <c r="HM14" i="3"/>
  <c r="HM15" i="3" s="1"/>
  <c r="IX14" i="3"/>
  <c r="IW14" i="3"/>
  <c r="IV14" i="3"/>
  <c r="IU14" i="3"/>
  <c r="IT14" i="3"/>
  <c r="IS14" i="3"/>
  <c r="IR14" i="3"/>
  <c r="IQ14" i="3"/>
  <c r="IP14" i="3"/>
  <c r="IO14" i="3"/>
  <c r="IN14" i="3"/>
  <c r="IM14" i="3"/>
  <c r="IL14" i="3"/>
  <c r="HN14" i="3"/>
  <c r="F34" i="128" l="1"/>
  <c r="G35" i="128"/>
  <c r="T32" i="128"/>
  <c r="X32" i="128"/>
  <c r="AW392" i="103"/>
  <c r="N394" i="103"/>
  <c r="N344" i="103"/>
  <c r="BK392" i="103"/>
  <c r="N390" i="103"/>
  <c r="U390" i="103"/>
  <c r="AP394" i="103"/>
  <c r="N388" i="103"/>
  <c r="AO390" i="103"/>
  <c r="AY390" i="103"/>
  <c r="U392" i="103"/>
  <c r="BG390" i="103"/>
  <c r="AI392" i="103"/>
  <c r="BQ390" i="103"/>
  <c r="N346" i="103"/>
  <c r="AE390" i="103"/>
  <c r="N392" i="103"/>
  <c r="R404" i="103"/>
  <c r="K404" i="103"/>
  <c r="A405" i="103" s="1"/>
  <c r="AX394" i="103"/>
  <c r="N410" i="103"/>
  <c r="Q402" i="103"/>
  <c r="X394" i="103"/>
  <c r="AC402" i="103"/>
  <c r="II17" i="3"/>
  <c r="KB5" i="3"/>
  <c r="IB14" i="3"/>
  <c r="IF14" i="3"/>
  <c r="IP5" i="3"/>
  <c r="G94" i="128" s="1"/>
  <c r="IO5" i="3"/>
  <c r="IO6" i="3"/>
  <c r="IO7" i="3"/>
  <c r="IO8" i="3"/>
  <c r="IM5" i="3"/>
  <c r="IN5" i="3"/>
  <c r="IM7" i="3"/>
  <c r="HW5" i="3"/>
  <c r="G15" i="128" s="1"/>
  <c r="HW9" i="3"/>
  <c r="Y15" i="128" s="1"/>
  <c r="HW8" i="3"/>
  <c r="HW7" i="3"/>
  <c r="K15" i="128" s="1"/>
  <c r="HW6" i="3"/>
  <c r="G21" i="128" l="1"/>
  <c r="AO271" i="103"/>
  <c r="BI160" i="103"/>
  <c r="N160" i="103"/>
  <c r="A404" i="103"/>
  <c r="IA15" i="3"/>
  <c r="IG14" i="3" s="1"/>
  <c r="IA14" i="3"/>
  <c r="IE14" i="3"/>
  <c r="IC14" i="3"/>
  <c r="HY14" i="3"/>
  <c r="HO14" i="3"/>
  <c r="I6" i="45"/>
  <c r="HX14" i="3"/>
  <c r="HW14" i="3"/>
  <c r="HV14" i="3"/>
  <c r="HU14" i="3"/>
  <c r="HT14" i="3"/>
  <c r="HS14" i="3"/>
  <c r="HR14" i="3"/>
  <c r="HQ14" i="3"/>
  <c r="HP14" i="3"/>
  <c r="JN5" i="3"/>
  <c r="JM5" i="3"/>
  <c r="JL5" i="3"/>
  <c r="KB6" i="3"/>
  <c r="KC5" i="3"/>
  <c r="JZ5" i="3"/>
  <c r="JY5" i="3"/>
  <c r="JX5" i="3"/>
  <c r="JV6" i="3"/>
  <c r="JT6" i="3"/>
  <c r="JI6" i="3"/>
  <c r="BL280" i="103" s="1"/>
  <c r="JV5" i="3"/>
  <c r="JT5" i="3"/>
  <c r="JU5" i="3"/>
  <c r="JQ5" i="3"/>
  <c r="JP5" i="3"/>
  <c r="JO5" i="3"/>
  <c r="IY6" i="3"/>
  <c r="H59" i="128" s="1"/>
  <c r="JH5" i="3"/>
  <c r="G19" i="128" l="1"/>
  <c r="J267" i="103"/>
  <c r="AA271" i="103"/>
  <c r="G22" i="128"/>
  <c r="G20" i="128"/>
  <c r="J269" i="103"/>
  <c r="U61" i="128"/>
  <c r="AQ280" i="103"/>
  <c r="X346" i="103"/>
  <c r="BT344" i="103"/>
  <c r="AW160" i="103"/>
  <c r="BH344" i="103"/>
  <c r="X160" i="103"/>
  <c r="AV346" i="103"/>
  <c r="BT346" i="103"/>
  <c r="N162" i="103"/>
  <c r="X348" i="103"/>
  <c r="AH346" i="103"/>
  <c r="AO346" i="103"/>
  <c r="BH346" i="103"/>
  <c r="N348" i="103"/>
  <c r="AH348" i="103"/>
  <c r="L220" i="103"/>
  <c r="N350" i="103"/>
  <c r="N249" i="103"/>
  <c r="J307" i="103"/>
  <c r="AN251" i="103"/>
  <c r="BM350" i="103"/>
  <c r="BQ352" i="103"/>
  <c r="J271" i="103"/>
  <c r="N251" i="103"/>
  <c r="AV271" i="103"/>
  <c r="J299" i="103"/>
  <c r="W350" i="103"/>
  <c r="BQ350" i="103"/>
  <c r="BP251" i="103"/>
  <c r="BM352" i="103"/>
  <c r="BB350" i="103"/>
  <c r="D92" i="45"/>
  <c r="IA16" i="3"/>
  <c r="IA17" i="3" l="1"/>
  <c r="JI5" i="3"/>
  <c r="JG5" i="3"/>
  <c r="G25" i="128" s="1"/>
  <c r="JF5" i="3"/>
  <c r="JE5" i="3"/>
  <c r="JE6" i="3"/>
  <c r="IZ6" i="3"/>
  <c r="AQ398" i="103" l="1"/>
  <c r="Y280" i="103"/>
  <c r="BF280" i="103"/>
  <c r="J284" i="103"/>
  <c r="AI284" i="103"/>
  <c r="AB284" i="103"/>
  <c r="IY11" i="3"/>
  <c r="IZ5" i="3"/>
  <c r="IY7" i="3"/>
  <c r="IY5" i="3"/>
  <c r="U59" i="128" s="1"/>
  <c r="IY10" i="3"/>
  <c r="H61" i="128" s="1"/>
  <c r="IY9" i="3"/>
  <c r="IY8" i="3"/>
  <c r="L230" i="103" s="1"/>
  <c r="IX6" i="3"/>
  <c r="IX5" i="3"/>
  <c r="JD6" i="3"/>
  <c r="JD5" i="3"/>
  <c r="JC5" i="3"/>
  <c r="JC6" i="3"/>
  <c r="JB6" i="3"/>
  <c r="JB5" i="3"/>
  <c r="JA6" i="3"/>
  <c r="JA5" i="3"/>
  <c r="IV7" i="3"/>
  <c r="IV6" i="3"/>
  <c r="IV5" i="3"/>
  <c r="G104" i="128" l="1"/>
  <c r="G102" i="128"/>
  <c r="U57" i="128"/>
  <c r="AJ398" i="103"/>
  <c r="L218" i="103"/>
  <c r="L216" i="103"/>
  <c r="L214" i="103"/>
  <c r="W396" i="103"/>
  <c r="AA92" i="45"/>
  <c r="N234" i="103"/>
  <c r="AE232" i="103"/>
  <c r="AN232" i="103"/>
  <c r="L212" i="103"/>
  <c r="V234" i="103"/>
  <c r="AN234" i="103"/>
  <c r="N256" i="103"/>
  <c r="N247" i="103"/>
  <c r="V232" i="103"/>
  <c r="N232" i="103"/>
  <c r="AE234" i="103"/>
  <c r="V92" i="45"/>
  <c r="N396" i="103"/>
  <c r="N254" i="103"/>
  <c r="J280" i="103"/>
  <c r="IB8" i="3" l="1"/>
  <c r="IB7" i="3"/>
  <c r="IB6" i="3"/>
  <c r="IA8" i="3"/>
  <c r="IA7" i="3"/>
  <c r="IR7" i="3" s="1"/>
  <c r="IA6" i="3"/>
  <c r="HZ8" i="3"/>
  <c r="HQ6" i="3"/>
  <c r="AA47" i="103" s="1"/>
  <c r="HP6" i="3"/>
  <c r="BA47" i="103" s="1"/>
  <c r="IR8" i="3" l="1"/>
  <c r="IE6" i="3"/>
  <c r="IJ6" i="3"/>
  <c r="IR6" i="3"/>
  <c r="ID6" i="3"/>
  <c r="II6" i="3"/>
  <c r="IJ8" i="3"/>
  <c r="II8" i="3"/>
  <c r="IH8" i="3"/>
  <c r="IH9" i="3" s="1"/>
  <c r="IC8" i="3"/>
  <c r="IC9" i="3" s="1"/>
  <c r="IE8" i="3"/>
  <c r="ID8" i="3"/>
  <c r="IR9" i="3" l="1"/>
  <c r="IS7" i="3" s="1"/>
  <c r="S96" i="128" s="1"/>
  <c r="G17" i="128"/>
  <c r="T17" i="128" s="1"/>
  <c r="W115" i="103"/>
  <c r="W117" i="103" s="1"/>
  <c r="G16" i="128"/>
  <c r="IE9" i="3"/>
  <c r="IJ9" i="3"/>
  <c r="II9" i="3"/>
  <c r="ID9" i="3"/>
  <c r="HU10" i="3"/>
  <c r="BL55" i="103" s="1"/>
  <c r="HU9" i="3"/>
  <c r="HU8" i="3"/>
  <c r="HU7" i="3"/>
  <c r="HU6" i="3"/>
  <c r="HU5" i="3"/>
  <c r="J13" i="128" l="1"/>
  <c r="Z55" i="103"/>
  <c r="P13" i="128"/>
  <c r="AT55" i="103"/>
  <c r="G13" i="128"/>
  <c r="P55" i="103"/>
  <c r="M13" i="128"/>
  <c r="AJ55" i="103"/>
  <c r="BD55" i="103"/>
  <c r="S13" i="128"/>
  <c r="AU117" i="103"/>
  <c r="BK117" i="103"/>
  <c r="W17" i="128"/>
  <c r="O17" i="128"/>
  <c r="BI115" i="103"/>
  <c r="AS115" i="103"/>
  <c r="O16" i="128"/>
  <c r="W16" i="128"/>
  <c r="HS9" i="3"/>
  <c r="HS7" i="3"/>
  <c r="HS5" i="3"/>
  <c r="L47" i="103"/>
  <c r="HP5" i="3"/>
  <c r="AQ47" i="103" l="1"/>
  <c r="S61" i="103"/>
  <c r="A47" i="103" s="1"/>
  <c r="S63" i="103"/>
  <c r="A60" i="103" s="1"/>
  <c r="I4" i="100"/>
  <c r="HM6" i="3"/>
  <c r="HM7" i="3"/>
  <c r="HM8" i="3"/>
  <c r="HM5" i="3"/>
  <c r="J5" i="3"/>
  <c r="J3" i="3"/>
  <c r="BU37" i="82" s="1"/>
  <c r="AG60" i="45" l="1"/>
  <c r="BT7" i="103"/>
  <c r="H4" i="100"/>
  <c r="HN5" i="3"/>
  <c r="G89" i="128" s="1"/>
  <c r="J147" i="103" l="1"/>
  <c r="E5" i="45"/>
  <c r="E4" i="45"/>
  <c r="E3" i="45"/>
  <c r="E2" i="45"/>
  <c r="AD3" i="3" l="1"/>
  <c r="J4" i="3"/>
  <c r="BO19" i="3" s="1"/>
  <c r="HD10" i="3"/>
  <c r="BM19" i="3" l="1"/>
  <c r="BP19" i="3" s="1"/>
  <c r="HF15" i="3"/>
  <c r="HF16" i="3"/>
  <c r="HF17" i="3"/>
  <c r="HF18" i="3"/>
  <c r="HF19" i="3"/>
  <c r="HF20" i="3"/>
  <c r="HF14" i="3"/>
  <c r="AW17" i="3"/>
  <c r="BB278" i="103" l="1"/>
  <c r="HF13" i="3"/>
  <c r="HG13" i="3" s="1"/>
  <c r="AW18" i="3"/>
  <c r="AW21" i="3"/>
  <c r="AW20" i="3"/>
  <c r="AW19" i="3"/>
  <c r="HD6" i="3"/>
  <c r="HD3" i="3"/>
  <c r="HE3" i="3"/>
  <c r="HF3" i="3"/>
  <c r="AW16" i="3" l="1"/>
  <c r="AX16" i="3" s="1"/>
  <c r="C114" i="92"/>
  <c r="D114" i="92" s="1"/>
  <c r="GW26" i="3" l="1"/>
  <c r="GX26" i="3"/>
  <c r="GY26" i="3"/>
  <c r="GV26" i="3"/>
  <c r="GR26" i="3"/>
  <c r="GS26" i="3"/>
  <c r="GT26" i="3"/>
  <c r="GQ26" i="3"/>
  <c r="GM26" i="3"/>
  <c r="GN26" i="3"/>
  <c r="GO26" i="3"/>
  <c r="GL26" i="3"/>
  <c r="GH26" i="3"/>
  <c r="GI26" i="3"/>
  <c r="GJ26" i="3"/>
  <c r="GG26" i="3"/>
  <c r="GD26" i="3"/>
  <c r="GE26" i="3"/>
  <c r="GC26" i="3"/>
  <c r="FZ26" i="3"/>
  <c r="GA26" i="3"/>
  <c r="FY26" i="3"/>
  <c r="GI23" i="3"/>
  <c r="GH23" i="3"/>
  <c r="GV23" i="3"/>
  <c r="GU23" i="3"/>
  <c r="GT23" i="3"/>
  <c r="GQ23" i="3"/>
  <c r="GR23" i="3"/>
  <c r="GP23" i="3"/>
  <c r="GM23" i="3"/>
  <c r="GN23" i="3"/>
  <c r="GL23" i="3"/>
  <c r="GG23" i="3"/>
  <c r="GD23" i="3"/>
  <c r="GE23" i="3"/>
  <c r="GC23" i="3"/>
  <c r="FZ23" i="3"/>
  <c r="GA23" i="3"/>
  <c r="FY23" i="3"/>
  <c r="GR20" i="3" l="1"/>
  <c r="GO20" i="3"/>
  <c r="GL20" i="3"/>
  <c r="GI20" i="3"/>
  <c r="GF20" i="3"/>
  <c r="GC20" i="3"/>
  <c r="GQ20" i="3"/>
  <c r="GN20" i="3"/>
  <c r="GK20" i="3"/>
  <c r="GH20" i="3"/>
  <c r="GE20" i="3"/>
  <c r="GB20" i="3"/>
  <c r="FZ20" i="3"/>
  <c r="FY20" i="3"/>
  <c r="GL15" i="3"/>
  <c r="GM15" i="3"/>
  <c r="GK15" i="3"/>
  <c r="GH15" i="3"/>
  <c r="GI15" i="3"/>
  <c r="GG15" i="3"/>
  <c r="GD15" i="3"/>
  <c r="GE15" i="3"/>
  <c r="GC15" i="3"/>
  <c r="FZ15" i="3"/>
  <c r="GA15" i="3"/>
  <c r="FY15" i="3"/>
  <c r="GX12" i="3" l="1"/>
  <c r="GY12" i="3"/>
  <c r="GT12" i="3"/>
  <c r="GU12" i="3"/>
  <c r="GW12" i="3"/>
  <c r="GS12" i="3"/>
  <c r="GP12" i="3"/>
  <c r="GQ12" i="3"/>
  <c r="GO12" i="3"/>
  <c r="GL12" i="3"/>
  <c r="GM12" i="3"/>
  <c r="GK12" i="3"/>
  <c r="GH12" i="3"/>
  <c r="GI12" i="3"/>
  <c r="GG12" i="3"/>
  <c r="GD12" i="3"/>
  <c r="GE12" i="3"/>
  <c r="GC12" i="3"/>
  <c r="FZ12" i="3"/>
  <c r="GA12" i="3"/>
  <c r="FY12" i="3"/>
  <c r="GH8" i="3" l="1"/>
  <c r="GI8" i="3"/>
  <c r="GJ8" i="3"/>
  <c r="GG8" i="3"/>
  <c r="GC8" i="3"/>
  <c r="GD8" i="3"/>
  <c r="GE8" i="3"/>
  <c r="GB8" i="3"/>
  <c r="FZ8" i="3"/>
  <c r="FY8" i="3"/>
  <c r="GL4" i="3" l="1"/>
  <c r="GM4" i="3"/>
  <c r="GN4" i="3"/>
  <c r="GO4" i="3"/>
  <c r="GP4" i="3"/>
  <c r="GK4" i="3"/>
  <c r="GG4" i="3"/>
  <c r="GH4" i="3"/>
  <c r="GI4" i="3"/>
  <c r="GF4" i="3"/>
  <c r="B114" i="92" l="1"/>
  <c r="FZ4" i="3" l="1"/>
  <c r="FY4" i="3"/>
  <c r="GC4" i="3"/>
  <c r="GD4" i="3"/>
  <c r="GB4" i="3"/>
  <c r="D3" i="21" l="1"/>
  <c r="E3" i="21" s="1"/>
  <c r="AB3" i="88" l="1"/>
  <c r="AB3" i="21"/>
  <c r="B4" i="21"/>
  <c r="B3" i="21"/>
  <c r="D5" i="21" l="1"/>
  <c r="E5" i="21" s="1"/>
  <c r="D4" i="21" l="1"/>
  <c r="E4" i="21" s="1"/>
  <c r="F3" i="21" s="1"/>
  <c r="FO13" i="3" l="1"/>
  <c r="FN13" i="3"/>
  <c r="FM13" i="3"/>
  <c r="FK13" i="3"/>
  <c r="FJ13" i="3"/>
  <c r="FI13" i="3"/>
  <c r="FF13" i="3"/>
  <c r="FE13" i="3"/>
  <c r="FD13" i="3"/>
  <c r="EV20" i="3"/>
  <c r="EU20" i="3"/>
  <c r="EY20" i="3"/>
  <c r="EX20" i="3"/>
  <c r="EW20" i="3"/>
  <c r="EY17" i="3"/>
  <c r="EX17" i="3"/>
  <c r="EW17" i="3"/>
  <c r="EV17" i="3"/>
  <c r="EU17" i="3"/>
  <c r="EN18" i="3" l="1"/>
  <c r="EN19" i="3"/>
  <c r="EO18" i="3"/>
  <c r="ER19" i="3" l="1"/>
  <c r="EQ19" i="3"/>
  <c r="EM19" i="3"/>
  <c r="EP19" i="3"/>
  <c r="EO19" i="3"/>
  <c r="EJ19" i="3"/>
  <c r="EL19" i="3"/>
  <c r="EK19" i="3"/>
  <c r="EI19" i="3"/>
  <c r="EH19" i="3"/>
  <c r="ER18" i="3" l="1"/>
  <c r="EQ18" i="3"/>
  <c r="EP18" i="3"/>
  <c r="EM18" i="3"/>
  <c r="EL18" i="3"/>
  <c r="EK18" i="3"/>
  <c r="EJ18" i="3"/>
  <c r="EI18" i="3"/>
  <c r="EH18" i="3"/>
  <c r="FA13" i="3" l="1"/>
  <c r="EZ13" i="3"/>
  <c r="EY13" i="3"/>
  <c r="EU13" i="3" l="1"/>
  <c r="ET13" i="3"/>
  <c r="ES13" i="3"/>
  <c r="ER13" i="3"/>
  <c r="EQ13" i="3"/>
  <c r="EP13" i="3"/>
  <c r="EO13" i="3"/>
  <c r="EN13" i="3"/>
  <c r="EM13" i="3"/>
  <c r="EL13" i="3"/>
  <c r="EK13" i="3"/>
  <c r="EJ13" i="3"/>
  <c r="EI13" i="3"/>
  <c r="EH13" i="3"/>
  <c r="FK9" i="3" l="1"/>
  <c r="FJ9" i="3"/>
  <c r="FH9" i="3"/>
  <c r="FG9" i="3"/>
  <c r="FD9" i="3"/>
  <c r="FC9" i="3"/>
  <c r="FB9" i="3"/>
  <c r="EZ9" i="3"/>
  <c r="EY9" i="3"/>
  <c r="EX9" i="3"/>
  <c r="EV9" i="3"/>
  <c r="EU9" i="3"/>
  <c r="ET9" i="3"/>
  <c r="FS6" i="3"/>
  <c r="FT6" i="3"/>
  <c r="FR6" i="3"/>
  <c r="FM3" i="3"/>
  <c r="FO6" i="3"/>
  <c r="FP6" i="3"/>
  <c r="FN6" i="3"/>
  <c r="EQ9" i="3"/>
  <c r="FK3" i="3"/>
  <c r="EP9" i="3"/>
  <c r="EM9" i="3"/>
  <c r="EL9" i="3"/>
  <c r="EI9" i="3"/>
  <c r="EH9" i="3"/>
  <c r="FI3" i="3"/>
  <c r="FK6" i="3"/>
  <c r="FL6" i="3"/>
  <c r="FJ6" i="3"/>
  <c r="FG3" i="3"/>
  <c r="FG6" i="3"/>
  <c r="FH6" i="3"/>
  <c r="FF6" i="3"/>
  <c r="FE3" i="3"/>
  <c r="FC6" i="3"/>
  <c r="FD6" i="3"/>
  <c r="FB6" i="3"/>
  <c r="FC3" i="3"/>
  <c r="EY6" i="3"/>
  <c r="EZ6" i="3"/>
  <c r="EX6" i="3"/>
  <c r="EU6" i="3"/>
  <c r="EV6" i="3"/>
  <c r="ET6" i="3"/>
  <c r="EQ6" i="3"/>
  <c r="ER6" i="3"/>
  <c r="EP6" i="3"/>
  <c r="EM6" i="3"/>
  <c r="EN6" i="3"/>
  <c r="EL6" i="3"/>
  <c r="EI6" i="3"/>
  <c r="EJ6" i="3"/>
  <c r="EH6" i="3"/>
  <c r="FA3" i="3"/>
  <c r="EY3" i="3"/>
  <c r="EW3" i="3"/>
  <c r="EU3" i="3"/>
  <c r="ES3" i="3"/>
  <c r="EQ3" i="3"/>
  <c r="EO3" i="3"/>
  <c r="EM3" i="3"/>
  <c r="EL3" i="3"/>
  <c r="EK3" i="3"/>
  <c r="EI3" i="3"/>
  <c r="EH3" i="3"/>
  <c r="EC17" i="3"/>
  <c r="EB17" i="3"/>
  <c r="EC13" i="3"/>
  <c r="EB13" i="3"/>
  <c r="EB6" i="3" l="1"/>
  <c r="EE9" i="3"/>
  <c r="ED9" i="3"/>
  <c r="EC9" i="3"/>
  <c r="EB9" i="3"/>
  <c r="EE6" i="3"/>
  <c r="ED6" i="3"/>
  <c r="EC6" i="3"/>
  <c r="EE3" i="3"/>
  <c r="ED3" i="3"/>
  <c r="EC3" i="3"/>
  <c r="EB3" i="3"/>
  <c r="DV17" i="3"/>
  <c r="DU17" i="3"/>
  <c r="DR23" i="3"/>
  <c r="DP23" i="3"/>
  <c r="DQ23" i="3"/>
  <c r="DO23" i="3"/>
  <c r="DR20" i="3"/>
  <c r="DP20" i="3"/>
  <c r="DQ20" i="3"/>
  <c r="DO20" i="3"/>
  <c r="DP17" i="3"/>
  <c r="DO17" i="3"/>
  <c r="DV11" i="3"/>
  <c r="DP11" i="3"/>
  <c r="DQ11" i="3"/>
  <c r="DR11" i="3"/>
  <c r="DS11" i="3"/>
  <c r="DT11" i="3"/>
  <c r="DU11" i="3"/>
  <c r="DO11" i="3"/>
  <c r="DP8" i="3"/>
  <c r="DQ8" i="3"/>
  <c r="DR8" i="3"/>
  <c r="DS8" i="3"/>
  <c r="DT8" i="3"/>
  <c r="DU8" i="3"/>
  <c r="DV8" i="3"/>
  <c r="DW8" i="3"/>
  <c r="DO8" i="3"/>
  <c r="DL14" i="3"/>
  <c r="DK14" i="3"/>
  <c r="DJ14" i="3"/>
  <c r="DI14" i="3"/>
  <c r="DL11" i="3"/>
  <c r="DK11" i="3"/>
  <c r="DJ11" i="3"/>
  <c r="DI11" i="3"/>
  <c r="DL8" i="3"/>
  <c r="DK8" i="3"/>
  <c r="DJ8" i="3"/>
  <c r="DI8" i="3"/>
  <c r="CX8" i="3"/>
  <c r="DF8" i="3" l="1"/>
  <c r="DE8" i="3"/>
  <c r="DD8" i="3"/>
  <c r="CU15" i="3"/>
  <c r="CT15" i="3"/>
  <c r="DA14" i="3"/>
  <c r="DA11" i="3"/>
  <c r="DA8" i="3"/>
  <c r="CZ14" i="3"/>
  <c r="CZ11" i="3"/>
  <c r="CZ8" i="3"/>
  <c r="CY14" i="3"/>
  <c r="CY11" i="3"/>
  <c r="CY8" i="3"/>
  <c r="CX17" i="3"/>
  <c r="CX14" i="3"/>
  <c r="CX11" i="3"/>
  <c r="CU12" i="3"/>
  <c r="CT12" i="3"/>
  <c r="DX3" i="3"/>
  <c r="DU3" i="3"/>
  <c r="DP3" i="3"/>
  <c r="CU8" i="3"/>
  <c r="CT8" i="3"/>
  <c r="BN10" i="3" l="1"/>
  <c r="BN9" i="3"/>
  <c r="BN8" i="3"/>
  <c r="DM3" i="3"/>
  <c r="DN4" i="3" s="1"/>
  <c r="DJ3" i="3"/>
  <c r="DK4" i="3" s="1"/>
  <c r="DE3" i="3"/>
  <c r="DG4" i="3" s="1"/>
  <c r="DB3" i="3"/>
  <c r="DC4" i="3" s="1"/>
  <c r="CY3" i="3"/>
  <c r="CZ4" i="3" s="1"/>
  <c r="CT3" i="3"/>
  <c r="CU4" i="3" s="1"/>
  <c r="CN3" i="3"/>
  <c r="CP4" i="3" s="1"/>
  <c r="CQ4" i="3" s="1"/>
  <c r="CR4" i="3" s="1"/>
  <c r="BO8" i="3" l="1"/>
  <c r="CW4" i="3"/>
  <c r="CV4" i="3"/>
  <c r="CP12" i="3"/>
  <c r="CQ12" i="3" s="1"/>
  <c r="CR12" i="3" s="1"/>
  <c r="CP5" i="3"/>
  <c r="CQ5" i="3" s="1"/>
  <c r="CR5" i="3" s="1"/>
  <c r="CT4" i="3"/>
  <c r="CP8" i="3"/>
  <c r="CQ8" i="3" s="1"/>
  <c r="CR8" i="3" s="1"/>
  <c r="CP3" i="3"/>
  <c r="CQ3" i="3" s="1"/>
  <c r="CR3" i="3" s="1"/>
  <c r="CP11" i="3"/>
  <c r="CQ11" i="3" s="1"/>
  <c r="CR11" i="3" s="1"/>
  <c r="CP9" i="3"/>
  <c r="CQ9" i="3" s="1"/>
  <c r="CR9" i="3" s="1"/>
  <c r="CP7" i="3"/>
  <c r="CQ7" i="3" s="1"/>
  <c r="CR7" i="3" s="1"/>
  <c r="DF4" i="3"/>
  <c r="CP10" i="3"/>
  <c r="CQ10" i="3" s="1"/>
  <c r="CR10" i="3" s="1"/>
  <c r="CP6" i="3"/>
  <c r="CQ6" i="3" s="1"/>
  <c r="CR6" i="3" s="1"/>
  <c r="DM4" i="3"/>
  <c r="DH4" i="3"/>
  <c r="DE4" i="3"/>
  <c r="DJ4" i="3"/>
  <c r="CY4" i="3"/>
  <c r="DB4" i="3"/>
  <c r="R3" i="3"/>
  <c r="T3" i="3" s="1"/>
  <c r="U3" i="3" s="1"/>
  <c r="V3" i="3" s="1"/>
  <c r="U70" i="112" s="1"/>
  <c r="CB3" i="3"/>
  <c r="CD4" i="3" s="1"/>
  <c r="CE4" i="3" s="1"/>
  <c r="CF4" i="3" s="1"/>
  <c r="L3" i="3"/>
  <c r="N3" i="3" s="1"/>
  <c r="O3" i="3" s="1"/>
  <c r="P3" i="3" s="1"/>
  <c r="CH3" i="3"/>
  <c r="CJ3" i="3" s="1"/>
  <c r="CK3" i="3" s="1"/>
  <c r="CL3" i="3" s="1"/>
  <c r="BQ3" i="3"/>
  <c r="N5" i="3" l="1"/>
  <c r="O5" i="3" s="1"/>
  <c r="P5" i="3" s="1"/>
  <c r="N4" i="3"/>
  <c r="CJ7" i="3"/>
  <c r="CK7" i="3" s="1"/>
  <c r="CL7" i="3" s="1"/>
  <c r="CD3" i="3"/>
  <c r="CE3" i="3" s="1"/>
  <c r="CF3" i="3" s="1"/>
  <c r="CJ6" i="3"/>
  <c r="CK6" i="3" s="1"/>
  <c r="CL6" i="3" s="1"/>
  <c r="CJ5" i="3"/>
  <c r="CK5" i="3" s="1"/>
  <c r="CL5" i="3" s="1"/>
  <c r="CJ4" i="3"/>
  <c r="CK4" i="3" s="1"/>
  <c r="CL4" i="3" s="1"/>
  <c r="T117" i="87"/>
  <c r="T115" i="87"/>
  <c r="I59" i="87"/>
  <c r="T117" i="86"/>
  <c r="T115" i="86"/>
  <c r="I59" i="86"/>
  <c r="G5" i="87"/>
  <c r="G3" i="87" s="1"/>
  <c r="Y50" i="87" s="1"/>
  <c r="F3" i="87"/>
  <c r="U50" i="87" s="1"/>
  <c r="C3" i="87"/>
  <c r="G5" i="86"/>
  <c r="G3" i="86" s="1"/>
  <c r="Y50" i="86" s="1"/>
  <c r="F3" i="86"/>
  <c r="U50" i="86" s="1"/>
  <c r="C3" i="86"/>
  <c r="BW3" i="3" l="1"/>
  <c r="BX4" i="3" s="1"/>
  <c r="BT3" i="3"/>
  <c r="BU4" i="3" s="1"/>
  <c r="BR4" i="3"/>
  <c r="BN3" i="3"/>
  <c r="BN5" i="3"/>
  <c r="BN4" i="3"/>
  <c r="BD5" i="3"/>
  <c r="BO3" i="3" l="1"/>
  <c r="BT4" i="3"/>
  <c r="BQ4" i="3"/>
  <c r="BW4" i="3"/>
  <c r="BB4" i="3"/>
  <c r="W16" i="3"/>
  <c r="W22" i="3"/>
  <c r="W21" i="3"/>
  <c r="W20" i="3"/>
  <c r="W19" i="3"/>
  <c r="W17" i="3"/>
  <c r="W18" i="3"/>
  <c r="U16" i="3"/>
  <c r="BJ3" i="3"/>
  <c r="BB9" i="3"/>
  <c r="W23" i="3" l="1"/>
  <c r="BG16" i="3" l="1"/>
  <c r="BF16" i="3"/>
  <c r="BE16" i="3"/>
  <c r="P9" i="81" s="1"/>
  <c r="AQ3" i="3"/>
  <c r="B3" i="81" l="1"/>
  <c r="P4" i="74" l="1"/>
  <c r="P7" i="81"/>
  <c r="P5" i="81"/>
  <c r="BC16" i="3"/>
  <c r="A3" i="81" l="1"/>
  <c r="S3" i="4"/>
  <c r="T3" i="4"/>
  <c r="U3" i="4"/>
  <c r="W3" i="4"/>
  <c r="X3" i="4"/>
  <c r="S4" i="4"/>
  <c r="T4" i="4"/>
  <c r="U4" i="4"/>
  <c r="BA22" i="3" l="1"/>
  <c r="BA21" i="3"/>
  <c r="BA20" i="3"/>
  <c r="BA19" i="3"/>
  <c r="BA17" i="3"/>
  <c r="BA18" i="3"/>
  <c r="BA16" i="3" l="1"/>
  <c r="AM89" i="4" l="1"/>
  <c r="BE3" i="3" l="1"/>
  <c r="BM80" i="112" s="1"/>
  <c r="BD3" i="3"/>
  <c r="AY80" i="112" s="1"/>
  <c r="V80" i="4"/>
  <c r="V78" i="4"/>
  <c r="AY80" i="4" l="1"/>
  <c r="BM80" i="4"/>
  <c r="BB7" i="3"/>
  <c r="BB6" i="3"/>
  <c r="BB3" i="3"/>
  <c r="H3" i="88" l="1"/>
  <c r="I3" i="88"/>
  <c r="K3" i="75"/>
  <c r="M3" i="75"/>
  <c r="AU3" i="3" l="1"/>
  <c r="AW4" i="3" s="1"/>
  <c r="AX4" i="3" s="1"/>
  <c r="AY4" i="3" s="1"/>
  <c r="R3" i="88" s="1"/>
  <c r="AY21" i="28"/>
  <c r="P23" i="28"/>
  <c r="S21" i="28"/>
  <c r="P12" i="28"/>
  <c r="P10" i="28"/>
  <c r="R3" i="21" l="1"/>
  <c r="P3" i="75"/>
  <c r="AW10" i="3"/>
  <c r="AX10" i="3" s="1"/>
  <c r="AY10" i="3" s="1"/>
  <c r="AW6" i="3"/>
  <c r="AX6" i="3" s="1"/>
  <c r="AY6" i="3" s="1"/>
  <c r="AW3" i="3"/>
  <c r="AX3" i="3" s="1"/>
  <c r="AY3" i="3" s="1"/>
  <c r="AW7" i="3"/>
  <c r="AX7" i="3" s="1"/>
  <c r="AY7" i="3" s="1"/>
  <c r="U3" i="88" s="1"/>
  <c r="AW9" i="3"/>
  <c r="AX9" i="3" s="1"/>
  <c r="AY9" i="3" s="1"/>
  <c r="AW5" i="3"/>
  <c r="AX5" i="3" s="1"/>
  <c r="AY5" i="3" s="1"/>
  <c r="S3" i="88" s="1"/>
  <c r="AW8" i="3"/>
  <c r="AX8" i="3" s="1"/>
  <c r="AY8" i="3" s="1"/>
  <c r="S3" i="21" l="1"/>
  <c r="T3" i="88"/>
  <c r="T3" i="21"/>
  <c r="W3" i="88"/>
  <c r="W3" i="21"/>
  <c r="X3" i="88"/>
  <c r="X3" i="21"/>
  <c r="U3" i="21"/>
  <c r="V3" i="88"/>
  <c r="V3" i="21"/>
  <c r="Q3" i="88"/>
  <c r="Q3" i="21"/>
  <c r="O3" i="75"/>
  <c r="Q3" i="75"/>
  <c r="R3" i="75"/>
  <c r="U3" i="75"/>
  <c r="V3" i="75"/>
  <c r="S3" i="75"/>
  <c r="T3" i="75"/>
  <c r="AZ3" i="3"/>
  <c r="O3" i="21" l="1"/>
  <c r="M3" i="21" l="1"/>
  <c r="W4" i="37" l="1"/>
  <c r="V3" i="37"/>
  <c r="W3" i="37" s="1"/>
  <c r="AH11" i="74" l="1"/>
  <c r="L4" i="74"/>
  <c r="N4" i="74"/>
  <c r="AA55" i="74" l="1"/>
  <c r="P55" i="74"/>
  <c r="K52" i="74"/>
  <c r="AF11" i="74"/>
  <c r="AD11" i="74"/>
  <c r="S3" i="74"/>
  <c r="X7" i="74" s="1"/>
  <c r="T5" i="74"/>
  <c r="AG3" i="74"/>
  <c r="AF14" i="74" s="1"/>
  <c r="AF3" i="74"/>
  <c r="AE14" i="74" s="1"/>
  <c r="AE3" i="74"/>
  <c r="X5" i="74" l="1"/>
  <c r="X4" i="74"/>
  <c r="X6" i="74"/>
  <c r="V7" i="74" l="1"/>
  <c r="U7" i="74"/>
  <c r="T7" i="74"/>
  <c r="S7" i="74"/>
  <c r="V6" i="74"/>
  <c r="V5" i="74"/>
  <c r="U6" i="74"/>
  <c r="U5" i="74"/>
  <c r="T6" i="74"/>
  <c r="S6" i="74"/>
  <c r="X11" i="74" s="1"/>
  <c r="S5" i="74"/>
  <c r="X10" i="74" s="1"/>
  <c r="V4" i="74"/>
  <c r="U4" i="74"/>
  <c r="T4" i="74"/>
  <c r="S4" i="74"/>
  <c r="V3" i="74"/>
  <c r="U3" i="74"/>
  <c r="T3" i="74"/>
  <c r="AS4" i="3"/>
  <c r="AS3" i="3"/>
  <c r="T2" i="74" l="1"/>
  <c r="S2" i="74"/>
  <c r="AA10" i="74"/>
  <c r="AA5" i="74"/>
  <c r="AA13" i="74"/>
  <c r="AA11" i="74"/>
  <c r="AA7" i="74"/>
  <c r="AA4" i="74"/>
  <c r="AA6" i="74"/>
  <c r="Y7" i="74"/>
  <c r="Y6" i="74"/>
  <c r="Y10" i="74"/>
  <c r="Y5" i="74"/>
  <c r="Y11" i="74"/>
  <c r="Y4" i="74"/>
  <c r="Z11" i="74"/>
  <c r="Z7" i="74"/>
  <c r="Z4" i="74"/>
  <c r="Z6" i="74"/>
  <c r="Z10" i="74"/>
  <c r="Z13" i="74" s="1"/>
  <c r="Z5" i="74"/>
  <c r="X13" i="74"/>
  <c r="X2" i="74"/>
  <c r="Y2" i="74"/>
  <c r="Z2" i="74"/>
  <c r="AA2" i="74"/>
  <c r="J3" i="74"/>
  <c r="AB11" i="74" l="1"/>
  <c r="Y13" i="74"/>
  <c r="AB13" i="74" s="1"/>
  <c r="AB10" i="74"/>
  <c r="AB4" i="74"/>
  <c r="AB5" i="74"/>
  <c r="AB2" i="74"/>
  <c r="AB7" i="74"/>
  <c r="AB6" i="74"/>
  <c r="P3" i="74"/>
  <c r="N3" i="74"/>
  <c r="H4" i="74"/>
  <c r="L3" i="74"/>
  <c r="AI11" i="74" l="1"/>
  <c r="AE6" i="74"/>
  <c r="F5" i="74"/>
  <c r="AF74" i="74" s="1"/>
  <c r="F4" i="74"/>
  <c r="F3" i="74" l="1"/>
  <c r="AA74" i="74"/>
  <c r="D4" i="74"/>
  <c r="B5" i="74" l="1"/>
  <c r="J54" i="74" s="1"/>
  <c r="B4" i="74"/>
  <c r="F2" i="72" l="1"/>
  <c r="AA62" i="72" s="1"/>
  <c r="AE7" i="72" l="1"/>
  <c r="AE6" i="72"/>
  <c r="AE5" i="72"/>
  <c r="AE4" i="72"/>
  <c r="AD7" i="72"/>
  <c r="AC7" i="72"/>
  <c r="AD6" i="72"/>
  <c r="AC6" i="72"/>
  <c r="AD5" i="72"/>
  <c r="AC5" i="72"/>
  <c r="AD4" i="72"/>
  <c r="AC4" i="72"/>
  <c r="Y7" i="72"/>
  <c r="J11" i="72" s="1"/>
  <c r="Y6" i="72"/>
  <c r="J10" i="72" s="1"/>
  <c r="Y5" i="72"/>
  <c r="M9" i="72" s="1"/>
  <c r="Y4" i="72"/>
  <c r="I8" i="72" s="1"/>
  <c r="AB5" i="72"/>
  <c r="AB4" i="72"/>
  <c r="AA7" i="72"/>
  <c r="AA6" i="72"/>
  <c r="AA5" i="72"/>
  <c r="AA4" i="72"/>
  <c r="Z7" i="72"/>
  <c r="Z6" i="72"/>
  <c r="Z5" i="72"/>
  <c r="Z4" i="72"/>
  <c r="AE3" i="72"/>
  <c r="AC3" i="72"/>
  <c r="Y3" i="72"/>
  <c r="AA3" i="72"/>
  <c r="Z3" i="72"/>
  <c r="U3" i="72" l="1"/>
  <c r="J67" i="72" s="1"/>
  <c r="H7" i="72"/>
  <c r="I7" i="72"/>
  <c r="H11" i="72"/>
  <c r="L11" i="72"/>
  <c r="K7" i="72"/>
  <c r="M10" i="72"/>
  <c r="H10" i="72"/>
  <c r="L7" i="72"/>
  <c r="I9" i="72"/>
  <c r="L10" i="72"/>
  <c r="I10" i="72"/>
  <c r="M11" i="72"/>
  <c r="L9" i="72"/>
  <c r="I11" i="72"/>
  <c r="K8" i="72"/>
  <c r="J8" i="72"/>
  <c r="L8" i="72"/>
  <c r="K9" i="72"/>
  <c r="J9" i="72"/>
  <c r="H9" i="72"/>
  <c r="K10" i="72"/>
  <c r="M8" i="72"/>
  <c r="H8" i="72"/>
  <c r="K11" i="72"/>
  <c r="M7" i="72"/>
  <c r="J7" i="72"/>
  <c r="M12" i="72" l="1"/>
  <c r="M5" i="72" s="1"/>
  <c r="J113" i="72" s="1"/>
  <c r="I12" i="72"/>
  <c r="H12" i="72"/>
  <c r="H5" i="72" s="1"/>
  <c r="J109" i="72" s="1"/>
  <c r="J12" i="72"/>
  <c r="J5" i="72" s="1"/>
  <c r="J111" i="72" s="1"/>
  <c r="K12" i="72"/>
  <c r="K5" i="72" s="1"/>
  <c r="L12" i="72"/>
  <c r="L5" i="72" s="1"/>
  <c r="AA111" i="72" s="1"/>
  <c r="I5" i="72"/>
  <c r="J110" i="72" s="1"/>
  <c r="K4" i="72" l="1"/>
  <c r="AA112" i="72" s="1"/>
  <c r="A67" i="72"/>
  <c r="A53" i="72"/>
  <c r="B2" i="72" l="1"/>
  <c r="E50" i="72" s="1"/>
  <c r="T3" i="72" l="1"/>
  <c r="AA65" i="72" s="1"/>
  <c r="AA61" i="72"/>
  <c r="V3" i="72" s="1"/>
  <c r="J60" i="72" l="1"/>
  <c r="R3" i="72" s="1"/>
  <c r="J64" i="72" s="1"/>
  <c r="J59" i="72"/>
  <c r="Q3" i="72" s="1"/>
  <c r="J63" i="72" s="1"/>
  <c r="J62" i="72"/>
  <c r="P3" i="72" s="1"/>
  <c r="J66" i="72" s="1"/>
  <c r="J61" i="72"/>
  <c r="S3" i="72" s="1"/>
  <c r="J65" i="72" s="1"/>
  <c r="AS19" i="3" l="1"/>
  <c r="AR19" i="3"/>
  <c r="AS18" i="3"/>
  <c r="AR18" i="3"/>
  <c r="AS17" i="3"/>
  <c r="AR17" i="3"/>
  <c r="AS16" i="3"/>
  <c r="AR16" i="3"/>
  <c r="AQ18" i="3" l="1"/>
  <c r="AQ17" i="3"/>
  <c r="AQ16" i="3"/>
  <c r="AN16" i="3" l="1"/>
  <c r="AO16" i="3" s="1"/>
  <c r="AN17" i="3"/>
  <c r="AM16" i="3"/>
  <c r="T107" i="66" l="1"/>
  <c r="T105" i="66"/>
  <c r="I59" i="66"/>
  <c r="G5" i="66"/>
  <c r="G3" i="66" s="1"/>
  <c r="Y50" i="66" s="1"/>
  <c r="F3" i="66"/>
  <c r="U50" i="66" s="1"/>
  <c r="C3" i="66"/>
  <c r="C3" i="65"/>
  <c r="G5" i="65"/>
  <c r="G3" i="65" s="1"/>
  <c r="Y50" i="65" s="1"/>
  <c r="F3" i="65"/>
  <c r="U50" i="65" s="1"/>
  <c r="I59" i="65" l="1"/>
  <c r="T107" i="65"/>
  <c r="T105" i="65"/>
  <c r="O7" i="64" l="1"/>
  <c r="C9" i="64"/>
  <c r="C6" i="64"/>
  <c r="C3" i="64"/>
  <c r="C2" i="64"/>
  <c r="D59" i="63"/>
  <c r="AM52" i="63"/>
  <c r="AM57" i="116" s="1"/>
  <c r="AB52" i="63"/>
  <c r="AB57" i="116" s="1"/>
  <c r="U52" i="63"/>
  <c r="U57" i="116" s="1"/>
  <c r="BC51" i="63"/>
  <c r="BC56" i="116" s="1"/>
  <c r="G51" i="63"/>
  <c r="C9" i="63"/>
  <c r="C6" i="63"/>
  <c r="C3" i="63"/>
  <c r="C2" i="63"/>
  <c r="Z19" i="62"/>
  <c r="Q19" i="62"/>
  <c r="F39" i="62" s="1"/>
  <c r="H19" i="62"/>
  <c r="F33" i="62" s="1"/>
  <c r="F11" i="62"/>
  <c r="BE90" i="64"/>
  <c r="AR90" i="64"/>
  <c r="AM90" i="64"/>
  <c r="Z90" i="64"/>
  <c r="U90" i="64"/>
  <c r="H90" i="64"/>
  <c r="BE89" i="64"/>
  <c r="AR89" i="64"/>
  <c r="AM89" i="64"/>
  <c r="Z89" i="64"/>
  <c r="U89" i="64"/>
  <c r="H89" i="64"/>
  <c r="BE88" i="64"/>
  <c r="AR88" i="64"/>
  <c r="AM88" i="64"/>
  <c r="Z88" i="64"/>
  <c r="U88" i="64"/>
  <c r="H88" i="64"/>
  <c r="BE87" i="64"/>
  <c r="AR87" i="64"/>
  <c r="AM87" i="64"/>
  <c r="Z87" i="64"/>
  <c r="U87" i="64"/>
  <c r="H87" i="64"/>
  <c r="BE86" i="64"/>
  <c r="AR86" i="64"/>
  <c r="AM86" i="64"/>
  <c r="Z86" i="64"/>
  <c r="U86" i="64"/>
  <c r="H86" i="64"/>
  <c r="BE85" i="64"/>
  <c r="AR85" i="64"/>
  <c r="AM85" i="64"/>
  <c r="Z85" i="64"/>
  <c r="U85" i="64"/>
  <c r="H85" i="64"/>
  <c r="BE84" i="64"/>
  <c r="AR84" i="64"/>
  <c r="AM84" i="64"/>
  <c r="Z84" i="64"/>
  <c r="U84" i="64"/>
  <c r="H84" i="64"/>
  <c r="B84" i="64"/>
  <c r="BB54" i="64"/>
  <c r="P54" i="64"/>
  <c r="N54" i="64"/>
  <c r="L54" i="64"/>
  <c r="J54" i="64"/>
  <c r="H54" i="64"/>
  <c r="F54" i="64"/>
  <c r="AK52" i="64"/>
  <c r="C7" i="120" l="1"/>
  <c r="K5" i="120"/>
  <c r="C7" i="118"/>
  <c r="B57" i="117"/>
  <c r="C7" i="117"/>
  <c r="K5" i="119"/>
  <c r="C7" i="119"/>
  <c r="K5" i="118"/>
  <c r="K5" i="116"/>
  <c r="C7" i="116"/>
  <c r="BC51" i="64"/>
  <c r="BC56" i="107"/>
  <c r="U52" i="64"/>
  <c r="U57" i="107"/>
  <c r="G51" i="64"/>
  <c r="C7" i="107"/>
  <c r="K5" i="107"/>
  <c r="AB52" i="64"/>
  <c r="AB57" i="107"/>
  <c r="AM52" i="64"/>
  <c r="AM57" i="107"/>
  <c r="C4" i="64"/>
  <c r="M7" i="64" s="1"/>
  <c r="C4" i="63"/>
  <c r="C7" i="63"/>
  <c r="G21" i="63" s="1"/>
  <c r="C7" i="64"/>
  <c r="K5" i="64"/>
  <c r="B57" i="63"/>
  <c r="K7" i="118" l="1"/>
  <c r="K9" i="118" s="1"/>
  <c r="K11" i="118" s="1"/>
  <c r="K13" i="118" s="1"/>
  <c r="K15" i="118" s="1"/>
  <c r="K17" i="118" s="1"/>
  <c r="K19" i="118" s="1"/>
  <c r="K21" i="118" s="1"/>
  <c r="K23" i="118" s="1"/>
  <c r="K25" i="118" s="1"/>
  <c r="K27" i="118" s="1"/>
  <c r="K29" i="118" s="1"/>
  <c r="F2" i="118"/>
  <c r="F3" i="118" s="1"/>
  <c r="F4" i="118" s="1"/>
  <c r="F5" i="118" s="1"/>
  <c r="F6" i="118" s="1"/>
  <c r="F7" i="118" s="1"/>
  <c r="F8" i="118" s="1"/>
  <c r="F9" i="118" s="1"/>
  <c r="F10" i="118" s="1"/>
  <c r="F11" i="118" s="1"/>
  <c r="F12" i="118" s="1"/>
  <c r="F13" i="118" s="1"/>
  <c r="F14" i="118" s="1"/>
  <c r="F15" i="118" s="1"/>
  <c r="F16" i="118" s="1"/>
  <c r="F17" i="118" s="1"/>
  <c r="F18" i="118" s="1"/>
  <c r="F19" i="118" s="1"/>
  <c r="F20" i="118" s="1"/>
  <c r="F21" i="118" s="1"/>
  <c r="F22" i="118" s="1"/>
  <c r="F23" i="118" s="1"/>
  <c r="F24" i="118" s="1"/>
  <c r="F25" i="118" s="1"/>
  <c r="F26" i="118" s="1"/>
  <c r="F27" i="118" s="1"/>
  <c r="F28" i="118" s="1"/>
  <c r="F29" i="118" s="1"/>
  <c r="F30" i="118" s="1"/>
  <c r="F31" i="118" s="1"/>
  <c r="F32" i="118" s="1"/>
  <c r="F33" i="118" s="1"/>
  <c r="F34" i="118" s="1"/>
  <c r="F35" i="118" s="1"/>
  <c r="F36" i="118" s="1"/>
  <c r="F37" i="118" s="1"/>
  <c r="F38" i="118" s="1"/>
  <c r="F39" i="118" s="1"/>
  <c r="B59" i="117"/>
  <c r="B61" i="117" s="1"/>
  <c r="B63" i="117" s="1"/>
  <c r="B65" i="117" s="1"/>
  <c r="B67" i="117" s="1"/>
  <c r="B69" i="117" s="1"/>
  <c r="B71" i="117" s="1"/>
  <c r="B73" i="117" s="1"/>
  <c r="B75" i="117" s="1"/>
  <c r="B77" i="117" s="1"/>
  <c r="B79" i="117" s="1"/>
  <c r="B81" i="117" s="1"/>
  <c r="K5" i="117" s="1"/>
  <c r="K7" i="117" s="1"/>
  <c r="K9" i="117" s="1"/>
  <c r="K11" i="117" s="1"/>
  <c r="K13" i="117" s="1"/>
  <c r="K15" i="117" s="1"/>
  <c r="K17" i="117" s="1"/>
  <c r="K19" i="117" s="1"/>
  <c r="K21" i="117" s="1"/>
  <c r="K23" i="117" s="1"/>
  <c r="K25" i="117" s="1"/>
  <c r="K27" i="117" s="1"/>
  <c r="K29" i="117" s="1"/>
  <c r="F2" i="117"/>
  <c r="F3" i="117" s="1"/>
  <c r="F4" i="117" s="1"/>
  <c r="F5" i="117" s="1"/>
  <c r="F6" i="117" s="1"/>
  <c r="F7" i="117" s="1"/>
  <c r="F8" i="117" s="1"/>
  <c r="F9" i="117" s="1"/>
  <c r="F10" i="117" s="1"/>
  <c r="F11" i="117" s="1"/>
  <c r="F12" i="117" s="1"/>
  <c r="F13" i="117" s="1"/>
  <c r="F14" i="117" s="1"/>
  <c r="F15" i="117" s="1"/>
  <c r="F16" i="117" s="1"/>
  <c r="F17" i="117" s="1"/>
  <c r="F18" i="117" s="1"/>
  <c r="F19" i="117" s="1"/>
  <c r="F20" i="117" s="1"/>
  <c r="F21" i="117" s="1"/>
  <c r="F22" i="117" s="1"/>
  <c r="F23" i="117" s="1"/>
  <c r="F24" i="117" s="1"/>
  <c r="F25" i="117" s="1"/>
  <c r="F26" i="117" s="1"/>
  <c r="F27" i="117" s="1"/>
  <c r="G30" i="119"/>
  <c r="G5" i="119"/>
  <c r="I4" i="119" s="1"/>
  <c r="O9" i="119" s="1"/>
  <c r="G15" i="119"/>
  <c r="G23" i="119"/>
  <c r="G46" i="119"/>
  <c r="G37" i="119"/>
  <c r="I36" i="119" s="1"/>
  <c r="D78" i="119" s="1"/>
  <c r="G39" i="119"/>
  <c r="G48" i="119"/>
  <c r="I47" i="119" s="1"/>
  <c r="G50" i="119"/>
  <c r="G13" i="119"/>
  <c r="G21" i="119"/>
  <c r="I20" i="119" s="1"/>
  <c r="T15" i="119" s="1"/>
  <c r="G34" i="119"/>
  <c r="I33" i="119" s="1"/>
  <c r="D72" i="119" s="1"/>
  <c r="G20" i="119"/>
  <c r="G6" i="119"/>
  <c r="G29" i="119"/>
  <c r="G26" i="119"/>
  <c r="G4" i="119"/>
  <c r="G7" i="119"/>
  <c r="I6" i="119" s="1"/>
  <c r="O13" i="119" s="1"/>
  <c r="G16" i="119"/>
  <c r="I15" i="119" s="1"/>
  <c r="T5" i="119" s="1"/>
  <c r="G24" i="119"/>
  <c r="I23" i="119" s="1"/>
  <c r="T21" i="119" s="1"/>
  <c r="G49" i="119"/>
  <c r="G33" i="119"/>
  <c r="G35" i="119"/>
  <c r="G40" i="119"/>
  <c r="I39" i="119" s="1"/>
  <c r="D84" i="119" s="1"/>
  <c r="G42" i="119"/>
  <c r="G14" i="119"/>
  <c r="I13" i="119" s="1"/>
  <c r="O27" i="119" s="1"/>
  <c r="G22" i="119"/>
  <c r="I21" i="119" s="1"/>
  <c r="T17" i="119" s="1"/>
  <c r="G38" i="119"/>
  <c r="I37" i="119" s="1"/>
  <c r="D80" i="119" s="1"/>
  <c r="G36" i="119"/>
  <c r="G43" i="119"/>
  <c r="G10" i="119"/>
  <c r="G11" i="119"/>
  <c r="I10" i="119" s="1"/>
  <c r="O21" i="119" s="1"/>
  <c r="G19" i="119"/>
  <c r="G27" i="119"/>
  <c r="G8" i="119"/>
  <c r="I7" i="119" s="1"/>
  <c r="O15" i="119" s="1"/>
  <c r="G45" i="119"/>
  <c r="G47" i="119"/>
  <c r="I46" i="119" s="1"/>
  <c r="G31" i="119"/>
  <c r="I30" i="119" s="1"/>
  <c r="D66" i="119" s="1"/>
  <c r="G32" i="119"/>
  <c r="G9" i="119"/>
  <c r="I8" i="119" s="1"/>
  <c r="O17" i="119" s="1"/>
  <c r="G17" i="119"/>
  <c r="G25" i="119"/>
  <c r="G12" i="119"/>
  <c r="G44" i="119"/>
  <c r="I43" i="119" s="1"/>
  <c r="G41" i="119"/>
  <c r="G28" i="119"/>
  <c r="G18" i="119"/>
  <c r="G34" i="118"/>
  <c r="G12" i="118"/>
  <c r="G36" i="118"/>
  <c r="G17" i="118"/>
  <c r="I16" i="118" s="1"/>
  <c r="G21" i="118"/>
  <c r="G4" i="118"/>
  <c r="G14" i="118"/>
  <c r="I13" i="118" s="1"/>
  <c r="O27" i="118" s="1"/>
  <c r="G39" i="118"/>
  <c r="G23" i="118"/>
  <c r="G18" i="118"/>
  <c r="G30" i="118"/>
  <c r="G38" i="118"/>
  <c r="I37" i="118" s="1"/>
  <c r="G11" i="118"/>
  <c r="I10" i="118" s="1"/>
  <c r="O21" i="118" s="1"/>
  <c r="G16" i="118"/>
  <c r="G7" i="118"/>
  <c r="G28" i="118"/>
  <c r="G24" i="118"/>
  <c r="G6" i="118"/>
  <c r="G35" i="118"/>
  <c r="G19" i="118"/>
  <c r="G20" i="118"/>
  <c r="G37" i="118"/>
  <c r="G26" i="118"/>
  <c r="G33" i="118"/>
  <c r="G25" i="118"/>
  <c r="I24" i="118" s="1"/>
  <c r="G22" i="118"/>
  <c r="G9" i="118"/>
  <c r="G32" i="118"/>
  <c r="I31" i="118" s="1"/>
  <c r="G8" i="118"/>
  <c r="I7" i="118" s="1"/>
  <c r="O15" i="118" s="1"/>
  <c r="G31" i="118"/>
  <c r="G15" i="118"/>
  <c r="G29" i="118"/>
  <c r="I28" i="118" s="1"/>
  <c r="G5" i="118"/>
  <c r="G13" i="118"/>
  <c r="I12" i="118" s="1"/>
  <c r="O25" i="118" s="1"/>
  <c r="G10" i="118"/>
  <c r="G27" i="118"/>
  <c r="G37" i="116"/>
  <c r="G4" i="116"/>
  <c r="G38" i="116"/>
  <c r="G11" i="116"/>
  <c r="G27" i="116"/>
  <c r="I26" i="116" s="1"/>
  <c r="T27" i="116" s="1"/>
  <c r="G13" i="116"/>
  <c r="G36" i="116"/>
  <c r="G18" i="116"/>
  <c r="G12" i="116"/>
  <c r="I11" i="116" s="1"/>
  <c r="O23" i="116" s="1"/>
  <c r="G14" i="116"/>
  <c r="G44" i="116"/>
  <c r="G17" i="116"/>
  <c r="G49" i="116"/>
  <c r="G33" i="116"/>
  <c r="G50" i="116"/>
  <c r="G29" i="116"/>
  <c r="G40" i="116"/>
  <c r="G45" i="116"/>
  <c r="G7" i="116"/>
  <c r="G46" i="116"/>
  <c r="G30" i="116"/>
  <c r="I29" i="116" s="1"/>
  <c r="G19" i="116"/>
  <c r="G35" i="116"/>
  <c r="G21" i="116"/>
  <c r="G10" i="116"/>
  <c r="I9" i="116" s="1"/>
  <c r="O19" i="116" s="1"/>
  <c r="G26" i="116"/>
  <c r="G8" i="116"/>
  <c r="G20" i="116"/>
  <c r="G48" i="116"/>
  <c r="G23" i="116"/>
  <c r="G41" i="116"/>
  <c r="G6" i="116"/>
  <c r="I5" i="116" s="1"/>
  <c r="O11" i="116" s="1"/>
  <c r="G42" i="116"/>
  <c r="I41" i="116" s="1"/>
  <c r="G28" i="116"/>
  <c r="G22" i="116"/>
  <c r="G43" i="116"/>
  <c r="G24" i="116"/>
  <c r="I23" i="116" s="1"/>
  <c r="T21" i="116" s="1"/>
  <c r="G15" i="116"/>
  <c r="I14" i="116" s="1"/>
  <c r="O29" i="116" s="1"/>
  <c r="G31" i="116"/>
  <c r="G9" i="116"/>
  <c r="I8" i="116" s="1"/>
  <c r="O17" i="116" s="1"/>
  <c r="G25" i="116"/>
  <c r="I24" i="116" s="1"/>
  <c r="T23" i="116" s="1"/>
  <c r="G5" i="116"/>
  <c r="G39" i="116"/>
  <c r="G32" i="116"/>
  <c r="G34" i="116"/>
  <c r="I33" i="116" s="1"/>
  <c r="G16" i="116"/>
  <c r="G47" i="116"/>
  <c r="K7" i="119"/>
  <c r="K9" i="119" s="1"/>
  <c r="K11" i="119" s="1"/>
  <c r="K13" i="119" s="1"/>
  <c r="K15" i="119" s="1"/>
  <c r="K17" i="119" s="1"/>
  <c r="K19" i="119" s="1"/>
  <c r="K21" i="119" s="1"/>
  <c r="K23" i="119" s="1"/>
  <c r="K25" i="119" s="1"/>
  <c r="K27" i="119" s="1"/>
  <c r="K29" i="119" s="1"/>
  <c r="R5" i="119" s="1"/>
  <c r="R7" i="119" s="1"/>
  <c r="R9" i="119" s="1"/>
  <c r="R11" i="119" s="1"/>
  <c r="R13" i="119" s="1"/>
  <c r="R15" i="119" s="1"/>
  <c r="R17" i="119" s="1"/>
  <c r="R19" i="119" s="1"/>
  <c r="R21" i="119" s="1"/>
  <c r="R23" i="119" s="1"/>
  <c r="R25" i="119" s="1"/>
  <c r="R27" i="119" s="1"/>
  <c r="R29" i="119" s="1"/>
  <c r="F2" i="119"/>
  <c r="F3" i="119" s="1"/>
  <c r="F4" i="119" s="1"/>
  <c r="F5" i="119" s="1"/>
  <c r="F6" i="119" s="1"/>
  <c r="F7" i="119" s="1"/>
  <c r="F8" i="119" s="1"/>
  <c r="F9" i="119" s="1"/>
  <c r="F10" i="119" s="1"/>
  <c r="F11" i="119" s="1"/>
  <c r="F12" i="119" s="1"/>
  <c r="F13" i="119" s="1"/>
  <c r="F14" i="119" s="1"/>
  <c r="F15" i="119" s="1"/>
  <c r="F16" i="119" s="1"/>
  <c r="F17" i="119" s="1"/>
  <c r="F18" i="119" s="1"/>
  <c r="F19" i="119" s="1"/>
  <c r="F20" i="119" s="1"/>
  <c r="F21" i="119" s="1"/>
  <c r="F22" i="119" s="1"/>
  <c r="F23" i="119" s="1"/>
  <c r="F24" i="119" s="1"/>
  <c r="F25" i="119" s="1"/>
  <c r="F26" i="119" s="1"/>
  <c r="F27" i="119" s="1"/>
  <c r="F28" i="119" s="1"/>
  <c r="F29" i="119" s="1"/>
  <c r="F30" i="119" s="1"/>
  <c r="F31" i="119" s="1"/>
  <c r="F32" i="119" s="1"/>
  <c r="F33" i="119" s="1"/>
  <c r="F34" i="119" s="1"/>
  <c r="F35" i="119" s="1"/>
  <c r="F36" i="119" s="1"/>
  <c r="F37" i="119" s="1"/>
  <c r="F38" i="119" s="1"/>
  <c r="F39" i="119" s="1"/>
  <c r="F40" i="119" s="1"/>
  <c r="F41" i="119" s="1"/>
  <c r="F42" i="119" s="1"/>
  <c r="F43" i="119" s="1"/>
  <c r="F44" i="119" s="1"/>
  <c r="F45" i="119" s="1"/>
  <c r="F46" i="119" s="1"/>
  <c r="F47" i="119" s="1"/>
  <c r="F48" i="119" s="1"/>
  <c r="F49" i="119" s="1"/>
  <c r="F50" i="119" s="1"/>
  <c r="F2" i="120"/>
  <c r="F3" i="120" s="1"/>
  <c r="F4" i="120" s="1"/>
  <c r="F5" i="120" s="1"/>
  <c r="F6" i="120" s="1"/>
  <c r="F7" i="120" s="1"/>
  <c r="F8" i="120" s="1"/>
  <c r="F9" i="120" s="1"/>
  <c r="F10" i="120" s="1"/>
  <c r="F11" i="120" s="1"/>
  <c r="F12" i="120" s="1"/>
  <c r="F13" i="120" s="1"/>
  <c r="F14" i="120" s="1"/>
  <c r="F15" i="120" s="1"/>
  <c r="F16" i="120" s="1"/>
  <c r="F17" i="120" s="1"/>
  <c r="F18" i="120" s="1"/>
  <c r="F19" i="120" s="1"/>
  <c r="F20" i="120" s="1"/>
  <c r="F21" i="120" s="1"/>
  <c r="F22" i="120" s="1"/>
  <c r="F23" i="120" s="1"/>
  <c r="F24" i="120" s="1"/>
  <c r="F25" i="120" s="1"/>
  <c r="F26" i="120" s="1"/>
  <c r="F27" i="120" s="1"/>
  <c r="F28" i="120" s="1"/>
  <c r="F29" i="120" s="1"/>
  <c r="F30" i="120" s="1"/>
  <c r="F31" i="120" s="1"/>
  <c r="F32" i="120" s="1"/>
  <c r="F33" i="120" s="1"/>
  <c r="F34" i="120" s="1"/>
  <c r="F35" i="120" s="1"/>
  <c r="F36" i="120" s="1"/>
  <c r="F37" i="120" s="1"/>
  <c r="F38" i="120" s="1"/>
  <c r="F39" i="120" s="1"/>
  <c r="F40" i="120" s="1"/>
  <c r="F41" i="120" s="1"/>
  <c r="F42" i="120" s="1"/>
  <c r="F43" i="120" s="1"/>
  <c r="F44" i="120" s="1"/>
  <c r="F45" i="120" s="1"/>
  <c r="F46" i="120" s="1"/>
  <c r="F47" i="120" s="1"/>
  <c r="F48" i="120" s="1"/>
  <c r="F49" i="120" s="1"/>
  <c r="F50" i="120" s="1"/>
  <c r="K7" i="120"/>
  <c r="K9" i="120" s="1"/>
  <c r="K11" i="120" s="1"/>
  <c r="K13" i="120" s="1"/>
  <c r="K15" i="120" s="1"/>
  <c r="K17" i="120" s="1"/>
  <c r="K19" i="120" s="1"/>
  <c r="K21" i="120" s="1"/>
  <c r="K23" i="120" s="1"/>
  <c r="K25" i="120" s="1"/>
  <c r="K27" i="120" s="1"/>
  <c r="K29" i="120" s="1"/>
  <c r="R5" i="120" s="1"/>
  <c r="R7" i="120" s="1"/>
  <c r="R9" i="120" s="1"/>
  <c r="R11" i="120" s="1"/>
  <c r="R13" i="120" s="1"/>
  <c r="R15" i="120" s="1"/>
  <c r="R17" i="120" s="1"/>
  <c r="R19" i="120" s="1"/>
  <c r="R21" i="120" s="1"/>
  <c r="R23" i="120" s="1"/>
  <c r="R25" i="120" s="1"/>
  <c r="R27" i="120" s="1"/>
  <c r="R29" i="120" s="1"/>
  <c r="W5" i="120" s="1"/>
  <c r="W7" i="120" s="1"/>
  <c r="W9" i="120" s="1"/>
  <c r="W11" i="120" s="1"/>
  <c r="W13" i="120" s="1"/>
  <c r="W15" i="120" s="1"/>
  <c r="W17" i="120" s="1"/>
  <c r="W19" i="120" s="1"/>
  <c r="W21" i="120" s="1"/>
  <c r="W23" i="120" s="1"/>
  <c r="W25" i="120" s="1"/>
  <c r="W27" i="120" s="1"/>
  <c r="W29" i="120" s="1"/>
  <c r="K7" i="116"/>
  <c r="K9" i="116" s="1"/>
  <c r="K11" i="116" s="1"/>
  <c r="K13" i="116" s="1"/>
  <c r="K15" i="116" s="1"/>
  <c r="K17" i="116" s="1"/>
  <c r="K19" i="116" s="1"/>
  <c r="K21" i="116" s="1"/>
  <c r="K23" i="116" s="1"/>
  <c r="K25" i="116" s="1"/>
  <c r="K27" i="116" s="1"/>
  <c r="K29" i="116" s="1"/>
  <c r="R5" i="116" s="1"/>
  <c r="R7" i="116" s="1"/>
  <c r="R9" i="116" s="1"/>
  <c r="R11" i="116" s="1"/>
  <c r="R13" i="116" s="1"/>
  <c r="R15" i="116" s="1"/>
  <c r="R17" i="116" s="1"/>
  <c r="R19" i="116" s="1"/>
  <c r="R21" i="116" s="1"/>
  <c r="R23" i="116" s="1"/>
  <c r="R25" i="116" s="1"/>
  <c r="R27" i="116" s="1"/>
  <c r="R29" i="116" s="1"/>
  <c r="W5" i="116" s="1"/>
  <c r="W7" i="116" s="1"/>
  <c r="W9" i="116" s="1"/>
  <c r="W11" i="116" s="1"/>
  <c r="W13" i="116" s="1"/>
  <c r="W15" i="116" s="1"/>
  <c r="W17" i="116" s="1"/>
  <c r="W19" i="116" s="1"/>
  <c r="W21" i="116" s="1"/>
  <c r="W23" i="116" s="1"/>
  <c r="W25" i="116" s="1"/>
  <c r="W27" i="116" s="1"/>
  <c r="W29" i="116" s="1"/>
  <c r="F2" i="116"/>
  <c r="F3" i="116" s="1"/>
  <c r="F4" i="116" s="1"/>
  <c r="F5" i="116" s="1"/>
  <c r="F6" i="116" s="1"/>
  <c r="F7" i="116" s="1"/>
  <c r="F8" i="116" s="1"/>
  <c r="F9" i="116" s="1"/>
  <c r="F10" i="116" s="1"/>
  <c r="F11" i="116" s="1"/>
  <c r="F12" i="116" s="1"/>
  <c r="F13" i="116" s="1"/>
  <c r="F14" i="116" s="1"/>
  <c r="F15" i="116" s="1"/>
  <c r="F16" i="116" s="1"/>
  <c r="F17" i="116" s="1"/>
  <c r="F18" i="116" s="1"/>
  <c r="F19" i="116" s="1"/>
  <c r="F20" i="116" s="1"/>
  <c r="F21" i="116" s="1"/>
  <c r="F22" i="116" s="1"/>
  <c r="F23" i="116" s="1"/>
  <c r="F24" i="116" s="1"/>
  <c r="F25" i="116" s="1"/>
  <c r="F26" i="116" s="1"/>
  <c r="F27" i="116" s="1"/>
  <c r="F28" i="116" s="1"/>
  <c r="F29" i="116" s="1"/>
  <c r="F30" i="116" s="1"/>
  <c r="F31" i="116" s="1"/>
  <c r="F32" i="116" s="1"/>
  <c r="F33" i="116" s="1"/>
  <c r="F34" i="116" s="1"/>
  <c r="F35" i="116" s="1"/>
  <c r="F36" i="116" s="1"/>
  <c r="F37" i="116" s="1"/>
  <c r="F38" i="116" s="1"/>
  <c r="F39" i="116" s="1"/>
  <c r="F40" i="116" s="1"/>
  <c r="F41" i="116" s="1"/>
  <c r="F42" i="116" s="1"/>
  <c r="F43" i="116" s="1"/>
  <c r="F44" i="116" s="1"/>
  <c r="F45" i="116" s="1"/>
  <c r="F46" i="116" s="1"/>
  <c r="F47" i="116" s="1"/>
  <c r="F48" i="116" s="1"/>
  <c r="F49" i="116" s="1"/>
  <c r="F50" i="116" s="1"/>
  <c r="G20" i="117"/>
  <c r="G12" i="117"/>
  <c r="G26" i="117"/>
  <c r="G21" i="117"/>
  <c r="I20" i="117" s="1"/>
  <c r="M15" i="117" s="1"/>
  <c r="G13" i="117"/>
  <c r="G4" i="117"/>
  <c r="G22" i="117"/>
  <c r="G5" i="117"/>
  <c r="I4" i="117" s="1"/>
  <c r="D61" i="117" s="1"/>
  <c r="G27" i="117"/>
  <c r="G19" i="117"/>
  <c r="G11" i="117"/>
  <c r="G7" i="117"/>
  <c r="G10" i="117"/>
  <c r="G8" i="117"/>
  <c r="G18" i="117"/>
  <c r="G25" i="117"/>
  <c r="G17" i="117"/>
  <c r="G9" i="117"/>
  <c r="I8" i="117" s="1"/>
  <c r="D69" i="117" s="1"/>
  <c r="G6" i="117"/>
  <c r="G14" i="117"/>
  <c r="I13" i="117" s="1"/>
  <c r="D79" i="117" s="1"/>
  <c r="G16" i="117"/>
  <c r="G23" i="117"/>
  <c r="G15" i="117"/>
  <c r="G24" i="117"/>
  <c r="I23" i="117" s="1"/>
  <c r="M21" i="117" s="1"/>
  <c r="G37" i="120"/>
  <c r="G15" i="120"/>
  <c r="G41" i="120"/>
  <c r="G39" i="120"/>
  <c r="G27" i="120"/>
  <c r="G13" i="120"/>
  <c r="G6" i="120"/>
  <c r="G36" i="120"/>
  <c r="I35" i="120" s="1"/>
  <c r="G14" i="120"/>
  <c r="G42" i="120"/>
  <c r="G28" i="120"/>
  <c r="I27" i="120" s="1"/>
  <c r="T29" i="120" s="1"/>
  <c r="G16" i="120"/>
  <c r="I15" i="120" s="1"/>
  <c r="T5" i="120" s="1"/>
  <c r="G33" i="120"/>
  <c r="G45" i="120"/>
  <c r="G29" i="120"/>
  <c r="G40" i="120"/>
  <c r="G30" i="120"/>
  <c r="G23" i="120"/>
  <c r="G35" i="120"/>
  <c r="G25" i="120"/>
  <c r="G9" i="120"/>
  <c r="G48" i="120"/>
  <c r="G32" i="120"/>
  <c r="G10" i="120"/>
  <c r="I9" i="120" s="1"/>
  <c r="O19" i="120" s="1"/>
  <c r="G38" i="120"/>
  <c r="I37" i="120" s="1"/>
  <c r="G26" i="120"/>
  <c r="G12" i="120"/>
  <c r="G49" i="120"/>
  <c r="I48" i="120" s="1"/>
  <c r="G43" i="120"/>
  <c r="G7" i="120"/>
  <c r="G18" i="120"/>
  <c r="I17" i="120" s="1"/>
  <c r="T9" i="120" s="1"/>
  <c r="G11" i="120"/>
  <c r="G19" i="120"/>
  <c r="G47" i="120"/>
  <c r="G31" i="120"/>
  <c r="I30" i="120" s="1"/>
  <c r="G21" i="120"/>
  <c r="I20" i="120" s="1"/>
  <c r="T15" i="120" s="1"/>
  <c r="G8" i="120"/>
  <c r="G44" i="120"/>
  <c r="I43" i="120" s="1"/>
  <c r="G22" i="120"/>
  <c r="G50" i="120"/>
  <c r="G34" i="120"/>
  <c r="I33" i="120" s="1"/>
  <c r="G24" i="120"/>
  <c r="I23" i="120" s="1"/>
  <c r="T21" i="120" s="1"/>
  <c r="G5" i="120"/>
  <c r="G4" i="120"/>
  <c r="G17" i="120"/>
  <c r="G46" i="120"/>
  <c r="I45" i="120" s="1"/>
  <c r="G20" i="120"/>
  <c r="G43" i="107"/>
  <c r="G47" i="107"/>
  <c r="G39" i="107"/>
  <c r="G40" i="107"/>
  <c r="I39" i="107" s="1"/>
  <c r="D84" i="107" s="1"/>
  <c r="G44" i="107"/>
  <c r="I43" i="107" s="1"/>
  <c r="G48" i="107"/>
  <c r="I47" i="107" s="1"/>
  <c r="G41" i="107"/>
  <c r="G45" i="107"/>
  <c r="G49" i="107"/>
  <c r="I48" i="107" s="1"/>
  <c r="G42" i="107"/>
  <c r="G46" i="107"/>
  <c r="G50" i="107"/>
  <c r="K7" i="107"/>
  <c r="K9" i="107" s="1"/>
  <c r="K11" i="107" s="1"/>
  <c r="K13" i="107" s="1"/>
  <c r="K15" i="107" s="1"/>
  <c r="K17" i="107" s="1"/>
  <c r="K19" i="107" s="1"/>
  <c r="K21" i="107" s="1"/>
  <c r="K23" i="107" s="1"/>
  <c r="K25" i="107" s="1"/>
  <c r="K27" i="107" s="1"/>
  <c r="K29" i="107" s="1"/>
  <c r="F2" i="107"/>
  <c r="F3" i="107" s="1"/>
  <c r="F4" i="107" s="1"/>
  <c r="F5" i="107" s="1"/>
  <c r="F6" i="107" s="1"/>
  <c r="F7" i="107" s="1"/>
  <c r="F8" i="107" s="1"/>
  <c r="F9" i="107" s="1"/>
  <c r="F10" i="107" s="1"/>
  <c r="F11" i="107" s="1"/>
  <c r="F12" i="107" s="1"/>
  <c r="F13" i="107" s="1"/>
  <c r="F14" i="107" s="1"/>
  <c r="F15" i="107" s="1"/>
  <c r="F16" i="107" s="1"/>
  <c r="F17" i="107" s="1"/>
  <c r="F18" i="107" s="1"/>
  <c r="F19" i="107" s="1"/>
  <c r="F20" i="107" s="1"/>
  <c r="F21" i="107" s="1"/>
  <c r="F22" i="107" s="1"/>
  <c r="F23" i="107" s="1"/>
  <c r="F24" i="107" s="1"/>
  <c r="F25" i="107" s="1"/>
  <c r="F26" i="107" s="1"/>
  <c r="F27" i="107" s="1"/>
  <c r="F28" i="107" s="1"/>
  <c r="F29" i="107" s="1"/>
  <c r="F30" i="107" s="1"/>
  <c r="F31" i="107" s="1"/>
  <c r="F32" i="107" s="1"/>
  <c r="F33" i="107" s="1"/>
  <c r="F34" i="107" s="1"/>
  <c r="F35" i="107" s="1"/>
  <c r="F36" i="107" s="1"/>
  <c r="F37" i="107" s="1"/>
  <c r="F38" i="107" s="1"/>
  <c r="F39" i="107" s="1"/>
  <c r="F40" i="107" s="1"/>
  <c r="F41" i="107" s="1"/>
  <c r="F42" i="107" s="1"/>
  <c r="F43" i="107" s="1"/>
  <c r="F44" i="107" s="1"/>
  <c r="F45" i="107" s="1"/>
  <c r="F46" i="107" s="1"/>
  <c r="F47" i="107" s="1"/>
  <c r="F48" i="107" s="1"/>
  <c r="F49" i="107" s="1"/>
  <c r="F50" i="107" s="1"/>
  <c r="G6" i="107"/>
  <c r="G5" i="107"/>
  <c r="G4" i="107"/>
  <c r="G38" i="107"/>
  <c r="G37" i="107"/>
  <c r="G36" i="107"/>
  <c r="G35" i="107"/>
  <c r="G34" i="107"/>
  <c r="G33" i="107"/>
  <c r="G32" i="107"/>
  <c r="G31" i="107"/>
  <c r="G30" i="107"/>
  <c r="G29" i="107"/>
  <c r="G28" i="107"/>
  <c r="G27" i="107"/>
  <c r="G26" i="107"/>
  <c r="G25" i="107"/>
  <c r="G7" i="107"/>
  <c r="I6" i="107" s="1"/>
  <c r="O13" i="107" s="1"/>
  <c r="G8" i="107"/>
  <c r="I7" i="107" s="1"/>
  <c r="O15" i="107" s="1"/>
  <c r="G9" i="107"/>
  <c r="G10" i="107"/>
  <c r="G11" i="107"/>
  <c r="I10" i="107" s="1"/>
  <c r="O21" i="107" s="1"/>
  <c r="G12" i="107"/>
  <c r="I11" i="107" s="1"/>
  <c r="O23" i="107" s="1"/>
  <c r="G13" i="107"/>
  <c r="G14" i="107"/>
  <c r="G15" i="107"/>
  <c r="G16" i="107"/>
  <c r="G17" i="107"/>
  <c r="G18" i="107"/>
  <c r="G19" i="107"/>
  <c r="I18" i="107" s="1"/>
  <c r="T11" i="107" s="1"/>
  <c r="G20" i="107"/>
  <c r="G21" i="107"/>
  <c r="G22" i="107"/>
  <c r="G23" i="107"/>
  <c r="G24" i="107"/>
  <c r="G16" i="64"/>
  <c r="G39" i="64"/>
  <c r="G28" i="64"/>
  <c r="G29" i="64"/>
  <c r="G30" i="64"/>
  <c r="G31" i="64"/>
  <c r="G32" i="64"/>
  <c r="G33" i="64"/>
  <c r="G34" i="64"/>
  <c r="G35" i="64"/>
  <c r="G36" i="64"/>
  <c r="G37" i="64"/>
  <c r="G38" i="64"/>
  <c r="G27" i="64"/>
  <c r="G15" i="63"/>
  <c r="G20" i="63"/>
  <c r="I20" i="63" s="1"/>
  <c r="M15" i="63" s="1"/>
  <c r="G13" i="63"/>
  <c r="G6" i="64"/>
  <c r="G19" i="64"/>
  <c r="G5" i="63"/>
  <c r="G18" i="63"/>
  <c r="G23" i="63"/>
  <c r="G10" i="63"/>
  <c r="G25" i="63"/>
  <c r="G13" i="64"/>
  <c r="G16" i="63"/>
  <c r="G26" i="63"/>
  <c r="G8" i="63"/>
  <c r="G17" i="63"/>
  <c r="G24" i="64"/>
  <c r="G11" i="64"/>
  <c r="G12" i="63"/>
  <c r="G22" i="63"/>
  <c r="I21" i="63" s="1"/>
  <c r="M17" i="63" s="1"/>
  <c r="G9" i="63"/>
  <c r="G18" i="64"/>
  <c r="G10" i="64"/>
  <c r="G8" i="64"/>
  <c r="G21" i="64"/>
  <c r="G26" i="64"/>
  <c r="G15" i="64"/>
  <c r="G5" i="64"/>
  <c r="G7" i="64"/>
  <c r="G25" i="64"/>
  <c r="G17" i="64"/>
  <c r="G9" i="64"/>
  <c r="G22" i="64"/>
  <c r="G4" i="63"/>
  <c r="G6" i="63"/>
  <c r="G12" i="64"/>
  <c r="G24" i="63"/>
  <c r="G7" i="63"/>
  <c r="G23" i="64"/>
  <c r="G14" i="64"/>
  <c r="G4" i="64"/>
  <c r="G14" i="63"/>
  <c r="G11" i="63"/>
  <c r="G19" i="63"/>
  <c r="G27" i="63"/>
  <c r="G28" i="63" s="1"/>
  <c r="I27" i="63" s="1"/>
  <c r="M29" i="63" s="1"/>
  <c r="G20" i="64"/>
  <c r="K7" i="64"/>
  <c r="K9" i="64" s="1"/>
  <c r="K11" i="64" s="1"/>
  <c r="K13" i="64" s="1"/>
  <c r="K15" i="64" s="1"/>
  <c r="K17" i="64" s="1"/>
  <c r="K19" i="64" s="1"/>
  <c r="K21" i="64" s="1"/>
  <c r="K23" i="64" s="1"/>
  <c r="K25" i="64" s="1"/>
  <c r="K27" i="64" s="1"/>
  <c r="K29" i="64" s="1"/>
  <c r="F2" i="64"/>
  <c r="F3" i="64" s="1"/>
  <c r="F4" i="64" s="1"/>
  <c r="F5" i="64" s="1"/>
  <c r="F6" i="64" s="1"/>
  <c r="F7" i="64" s="1"/>
  <c r="F8" i="64" s="1"/>
  <c r="F9" i="64" s="1"/>
  <c r="F10" i="64" s="1"/>
  <c r="F11" i="64" s="1"/>
  <c r="F12" i="64" s="1"/>
  <c r="F13" i="64" s="1"/>
  <c r="F14" i="64" s="1"/>
  <c r="F15" i="64" s="1"/>
  <c r="F16" i="64" s="1"/>
  <c r="F17" i="64" s="1"/>
  <c r="F18" i="64" s="1"/>
  <c r="F19" i="64" s="1"/>
  <c r="F20" i="64" s="1"/>
  <c r="F21" i="64" s="1"/>
  <c r="F22" i="64" s="1"/>
  <c r="F23" i="64" s="1"/>
  <c r="F24" i="64" s="1"/>
  <c r="F25" i="64" s="1"/>
  <c r="F26" i="64" s="1"/>
  <c r="F27" i="64" s="1"/>
  <c r="F28" i="64" s="1"/>
  <c r="F29" i="64" s="1"/>
  <c r="F30" i="64" s="1"/>
  <c r="F31" i="64" s="1"/>
  <c r="F32" i="64" s="1"/>
  <c r="F33" i="64" s="1"/>
  <c r="F34" i="64" s="1"/>
  <c r="F35" i="64" s="1"/>
  <c r="F36" i="64" s="1"/>
  <c r="F37" i="64" s="1"/>
  <c r="F38" i="64" s="1"/>
  <c r="F39" i="64" s="1"/>
  <c r="B59" i="63"/>
  <c r="B61" i="63" s="1"/>
  <c r="B63" i="63" s="1"/>
  <c r="B65" i="63" s="1"/>
  <c r="B67" i="63" s="1"/>
  <c r="B69" i="63" s="1"/>
  <c r="B71" i="63" s="1"/>
  <c r="B73" i="63" s="1"/>
  <c r="B75" i="63" s="1"/>
  <c r="B77" i="63" s="1"/>
  <c r="B79" i="63" s="1"/>
  <c r="B81" i="63" s="1"/>
  <c r="K5" i="63" s="1"/>
  <c r="K7" i="63" s="1"/>
  <c r="K9" i="63" s="1"/>
  <c r="K11" i="63" s="1"/>
  <c r="K13" i="63" s="1"/>
  <c r="K15" i="63" s="1"/>
  <c r="K17" i="63" s="1"/>
  <c r="K19" i="63" s="1"/>
  <c r="K21" i="63" s="1"/>
  <c r="K23" i="63" s="1"/>
  <c r="K25" i="63" s="1"/>
  <c r="K27" i="63" s="1"/>
  <c r="K29" i="63" s="1"/>
  <c r="F2" i="63"/>
  <c r="F3" i="63" s="1"/>
  <c r="F4" i="63" s="1"/>
  <c r="F5" i="63" s="1"/>
  <c r="F6" i="63" s="1"/>
  <c r="F7" i="63" s="1"/>
  <c r="F8" i="63" s="1"/>
  <c r="F9" i="63" s="1"/>
  <c r="F10" i="63" s="1"/>
  <c r="F11" i="63" s="1"/>
  <c r="F12" i="63" s="1"/>
  <c r="F13" i="63" s="1"/>
  <c r="F14" i="63" s="1"/>
  <c r="F15" i="63" s="1"/>
  <c r="F16" i="63" s="1"/>
  <c r="F17" i="63" s="1"/>
  <c r="F18" i="63" s="1"/>
  <c r="F19" i="63" s="1"/>
  <c r="F20" i="63" s="1"/>
  <c r="F21" i="63" s="1"/>
  <c r="F22" i="63" s="1"/>
  <c r="F23" i="63" s="1"/>
  <c r="F24" i="63" s="1"/>
  <c r="F25" i="63" s="1"/>
  <c r="F26" i="63" s="1"/>
  <c r="F27" i="63" s="1"/>
  <c r="I6" i="117" l="1"/>
  <c r="D65" i="117" s="1"/>
  <c r="I9" i="118"/>
  <c r="O19" i="118" s="1"/>
  <c r="I4" i="118"/>
  <c r="O9" i="118" s="1"/>
  <c r="I33" i="118"/>
  <c r="I10" i="120"/>
  <c r="O21" i="120" s="1"/>
  <c r="I10" i="117"/>
  <c r="D73" i="117" s="1"/>
  <c r="I7" i="116"/>
  <c r="O15" i="116" s="1"/>
  <c r="I6" i="118"/>
  <c r="O13" i="118" s="1"/>
  <c r="I5" i="119"/>
  <c r="O11" i="119" s="1"/>
  <c r="I28" i="116"/>
  <c r="I4" i="116"/>
  <c r="O9" i="116" s="1"/>
  <c r="I13" i="116"/>
  <c r="O27" i="116" s="1"/>
  <c r="I39" i="116"/>
  <c r="I26" i="118"/>
  <c r="T27" i="118" s="1"/>
  <c r="I22" i="118"/>
  <c r="D71" i="118" s="1"/>
  <c r="I31" i="64"/>
  <c r="I14" i="107"/>
  <c r="O29" i="107" s="1"/>
  <c r="I17" i="117"/>
  <c r="M9" i="117" s="1"/>
  <c r="I45" i="116"/>
  <c r="I31" i="119"/>
  <c r="D68" i="119" s="1"/>
  <c r="I36" i="116"/>
  <c r="I19" i="118"/>
  <c r="T13" i="118" s="1"/>
  <c r="I22" i="119"/>
  <c r="T19" i="119" s="1"/>
  <c r="I18" i="118"/>
  <c r="D63" i="118" s="1"/>
  <c r="I14" i="119"/>
  <c r="O29" i="119" s="1"/>
  <c r="I14" i="120"/>
  <c r="O29" i="120" s="1"/>
  <c r="I15" i="116"/>
  <c r="T5" i="116" s="1"/>
  <c r="I24" i="120"/>
  <c r="T23" i="120" s="1"/>
  <c r="I23" i="118"/>
  <c r="T21" i="118" s="1"/>
  <c r="I25" i="119"/>
  <c r="T25" i="119" s="1"/>
  <c r="I31" i="116"/>
  <c r="I17" i="119"/>
  <c r="T9" i="119" s="1"/>
  <c r="I39" i="120"/>
  <c r="I47" i="116"/>
  <c r="I19" i="120"/>
  <c r="T13" i="120" s="1"/>
  <c r="I28" i="120"/>
  <c r="I16" i="116"/>
  <c r="T7" i="116" s="1"/>
  <c r="I38" i="116"/>
  <c r="I14" i="118"/>
  <c r="O29" i="118" s="1"/>
  <c r="I27" i="119"/>
  <c r="T29" i="119" s="1"/>
  <c r="I42" i="119"/>
  <c r="I38" i="120"/>
  <c r="I34" i="120"/>
  <c r="I19" i="116"/>
  <c r="T13" i="116" s="1"/>
  <c r="I21" i="64"/>
  <c r="D69" i="64" s="1"/>
  <c r="I20" i="116"/>
  <c r="T15" i="116" s="1"/>
  <c r="I17" i="116"/>
  <c r="T9" i="116" s="1"/>
  <c r="I21" i="120"/>
  <c r="T17" i="120" s="1"/>
  <c r="I31" i="120"/>
  <c r="I5" i="120"/>
  <c r="O11" i="120" s="1"/>
  <c r="I14" i="117"/>
  <c r="D81" i="117" s="1"/>
  <c r="I21" i="117"/>
  <c r="M17" i="117" s="1"/>
  <c r="I42" i="116"/>
  <c r="I32" i="118"/>
  <c r="I11" i="119"/>
  <c r="O23" i="119" s="1"/>
  <c r="I34" i="119"/>
  <c r="D74" i="119" s="1"/>
  <c r="I5" i="107"/>
  <c r="O11" i="107" s="1"/>
  <c r="I46" i="120"/>
  <c r="I6" i="120"/>
  <c r="O13" i="120" s="1"/>
  <c r="I25" i="120"/>
  <c r="T25" i="120" s="1"/>
  <c r="I47" i="120"/>
  <c r="I22" i="120"/>
  <c r="T19" i="120" s="1"/>
  <c r="I44" i="120"/>
  <c r="I41" i="120"/>
  <c r="I12" i="120"/>
  <c r="O25" i="120" s="1"/>
  <c r="I22" i="117"/>
  <c r="M19" i="117" s="1"/>
  <c r="I7" i="117"/>
  <c r="D67" i="117" s="1"/>
  <c r="I18" i="117"/>
  <c r="M11" i="117" s="1"/>
  <c r="I11" i="117"/>
  <c r="D75" i="117" s="1"/>
  <c r="I46" i="116"/>
  <c r="I30" i="116"/>
  <c r="I21" i="116"/>
  <c r="T17" i="116" s="1"/>
  <c r="I40" i="116"/>
  <c r="I34" i="116"/>
  <c r="I6" i="116"/>
  <c r="O13" i="116" s="1"/>
  <c r="I43" i="116"/>
  <c r="I35" i="116"/>
  <c r="I37" i="116"/>
  <c r="I8" i="118"/>
  <c r="O17" i="118" s="1"/>
  <c r="I25" i="118"/>
  <c r="T25" i="118" s="1"/>
  <c r="I34" i="118"/>
  <c r="I29" i="118"/>
  <c r="I35" i="118"/>
  <c r="I24" i="119"/>
  <c r="T23" i="119" s="1"/>
  <c r="I26" i="119"/>
  <c r="T27" i="119" s="1"/>
  <c r="I32" i="119"/>
  <c r="D70" i="119" s="1"/>
  <c r="I12" i="119"/>
  <c r="O25" i="119" s="1"/>
  <c r="I24" i="117"/>
  <c r="M23" i="117" s="1"/>
  <c r="I48" i="116"/>
  <c r="I20" i="118"/>
  <c r="T15" i="118" s="1"/>
  <c r="I44" i="119"/>
  <c r="I4" i="120"/>
  <c r="O9" i="120" s="1"/>
  <c r="I11" i="120"/>
  <c r="O23" i="120" s="1"/>
  <c r="I40" i="120"/>
  <c r="I5" i="117"/>
  <c r="D63" i="117" s="1"/>
  <c r="I25" i="117"/>
  <c r="M25" i="117" s="1"/>
  <c r="I10" i="116"/>
  <c r="O21" i="116" s="1"/>
  <c r="I27" i="118"/>
  <c r="T29" i="118" s="1"/>
  <c r="I9" i="119"/>
  <c r="O19" i="119" s="1"/>
  <c r="I38" i="119"/>
  <c r="D82" i="119" s="1"/>
  <c r="I12" i="107"/>
  <c r="O25" i="107" s="1"/>
  <c r="I8" i="107"/>
  <c r="O17" i="107" s="1"/>
  <c r="I16" i="120"/>
  <c r="T7" i="120" s="1"/>
  <c r="I7" i="120"/>
  <c r="O15" i="120" s="1"/>
  <c r="I18" i="120"/>
  <c r="T11" i="120" s="1"/>
  <c r="I42" i="120"/>
  <c r="I8" i="120"/>
  <c r="O17" i="120" s="1"/>
  <c r="I29" i="120"/>
  <c r="I32" i="120"/>
  <c r="I13" i="120"/>
  <c r="O27" i="120" s="1"/>
  <c r="I26" i="120"/>
  <c r="T27" i="120" s="1"/>
  <c r="I36" i="120"/>
  <c r="I15" i="117"/>
  <c r="M5" i="117" s="1"/>
  <c r="I16" i="117"/>
  <c r="M7" i="117" s="1"/>
  <c r="I9" i="117"/>
  <c r="D71" i="117" s="1"/>
  <c r="I12" i="117"/>
  <c r="D77" i="117" s="1"/>
  <c r="I19" i="117"/>
  <c r="M13" i="117" s="1"/>
  <c r="I27" i="116"/>
  <c r="T29" i="116" s="1"/>
  <c r="I22" i="116"/>
  <c r="T19" i="116" s="1"/>
  <c r="I25" i="116"/>
  <c r="T25" i="116" s="1"/>
  <c r="I18" i="116"/>
  <c r="T11" i="116" s="1"/>
  <c r="I44" i="116"/>
  <c r="I32" i="116"/>
  <c r="I12" i="116"/>
  <c r="O25" i="116" s="1"/>
  <c r="I30" i="118"/>
  <c r="I21" i="118"/>
  <c r="T17" i="118" s="1"/>
  <c r="I36" i="118"/>
  <c r="I5" i="118"/>
  <c r="O11" i="118" s="1"/>
  <c r="I15" i="118"/>
  <c r="T5" i="118" s="1"/>
  <c r="I17" i="118"/>
  <c r="D61" i="118" s="1"/>
  <c r="I11" i="118"/>
  <c r="O23" i="118" s="1"/>
  <c r="I40" i="119"/>
  <c r="I16" i="119"/>
  <c r="T7" i="119" s="1"/>
  <c r="I18" i="119"/>
  <c r="T11" i="119" s="1"/>
  <c r="I35" i="119"/>
  <c r="D76" i="119" s="1"/>
  <c r="I41" i="119"/>
  <c r="D86" i="119" s="1"/>
  <c r="I48" i="119"/>
  <c r="I19" i="119"/>
  <c r="T13" i="119" s="1"/>
  <c r="I45" i="119"/>
  <c r="T23" i="118"/>
  <c r="D75" i="118"/>
  <c r="AB5" i="116"/>
  <c r="AB7" i="116" s="1"/>
  <c r="AB9" i="116" s="1"/>
  <c r="AB11" i="116" s="1"/>
  <c r="AB13" i="116" s="1"/>
  <c r="AB15" i="116" s="1"/>
  <c r="AB17" i="116" s="1"/>
  <c r="AB19" i="116" s="1"/>
  <c r="AB21" i="116" s="1"/>
  <c r="AB23" i="116" s="1"/>
  <c r="B62" i="116"/>
  <c r="B64" i="116" s="1"/>
  <c r="B66" i="116" s="1"/>
  <c r="B68" i="116" s="1"/>
  <c r="B70" i="116" s="1"/>
  <c r="B72" i="116" s="1"/>
  <c r="B74" i="116" s="1"/>
  <c r="B76" i="116" s="1"/>
  <c r="B78" i="116" s="1"/>
  <c r="B80" i="116" s="1"/>
  <c r="B62" i="119"/>
  <c r="B64" i="119" s="1"/>
  <c r="B66" i="119" s="1"/>
  <c r="B68" i="119" s="1"/>
  <c r="B70" i="119" s="1"/>
  <c r="B72" i="119" s="1"/>
  <c r="B74" i="119" s="1"/>
  <c r="B76" i="119" s="1"/>
  <c r="B78" i="119" s="1"/>
  <c r="B80" i="119" s="1"/>
  <c r="B82" i="119" s="1"/>
  <c r="B84" i="119" s="1"/>
  <c r="B86" i="119" s="1"/>
  <c r="W5" i="119"/>
  <c r="W7" i="119" s="1"/>
  <c r="W9" i="119" s="1"/>
  <c r="W11" i="119" s="1"/>
  <c r="W13" i="119" s="1"/>
  <c r="W15" i="119" s="1"/>
  <c r="W17" i="119" s="1"/>
  <c r="W19" i="119" s="1"/>
  <c r="W21" i="119" s="1"/>
  <c r="W23" i="119" s="1"/>
  <c r="W25" i="119" s="1"/>
  <c r="W27" i="119" s="1"/>
  <c r="W29" i="119" s="1"/>
  <c r="G40" i="118"/>
  <c r="I39" i="118" s="1"/>
  <c r="I38" i="118"/>
  <c r="D59" i="118"/>
  <c r="T7" i="118"/>
  <c r="I29" i="119"/>
  <c r="D64" i="119" s="1"/>
  <c r="I28" i="119"/>
  <c r="D62" i="119" s="1"/>
  <c r="G51" i="120"/>
  <c r="I50" i="120" s="1"/>
  <c r="I49" i="120"/>
  <c r="AB5" i="120"/>
  <c r="AB7" i="120" s="1"/>
  <c r="AB9" i="120" s="1"/>
  <c r="AB11" i="120" s="1"/>
  <c r="AB13" i="120" s="1"/>
  <c r="AB15" i="120" s="1"/>
  <c r="AB17" i="120" s="1"/>
  <c r="AB19" i="120" s="1"/>
  <c r="AB21" i="120" s="1"/>
  <c r="AB23" i="120" s="1"/>
  <c r="B62" i="120"/>
  <c r="B64" i="120" s="1"/>
  <c r="B66" i="120" s="1"/>
  <c r="B68" i="120" s="1"/>
  <c r="B70" i="120" s="1"/>
  <c r="B72" i="120" s="1"/>
  <c r="B74" i="120" s="1"/>
  <c r="B76" i="120" s="1"/>
  <c r="B78" i="120" s="1"/>
  <c r="B80" i="120" s="1"/>
  <c r="G51" i="116"/>
  <c r="I50" i="116" s="1"/>
  <c r="I49" i="116"/>
  <c r="I26" i="117"/>
  <c r="M27" i="117" s="1"/>
  <c r="G28" i="117"/>
  <c r="I27" i="117" s="1"/>
  <c r="M29" i="117" s="1"/>
  <c r="G51" i="119"/>
  <c r="I50" i="119" s="1"/>
  <c r="I49" i="119"/>
  <c r="B57" i="118"/>
  <c r="B59" i="118" s="1"/>
  <c r="B61" i="118" s="1"/>
  <c r="B63" i="118" s="1"/>
  <c r="B65" i="118" s="1"/>
  <c r="B67" i="118" s="1"/>
  <c r="B69" i="118" s="1"/>
  <c r="B71" i="118" s="1"/>
  <c r="B73" i="118" s="1"/>
  <c r="B75" i="118" s="1"/>
  <c r="B77" i="118" s="1"/>
  <c r="B79" i="118" s="1"/>
  <c r="B81" i="118" s="1"/>
  <c r="R5" i="118"/>
  <c r="R7" i="118" s="1"/>
  <c r="R9" i="118" s="1"/>
  <c r="R11" i="118" s="1"/>
  <c r="R13" i="118" s="1"/>
  <c r="R15" i="118" s="1"/>
  <c r="R17" i="118" s="1"/>
  <c r="R19" i="118" s="1"/>
  <c r="R21" i="118" s="1"/>
  <c r="R23" i="118" s="1"/>
  <c r="R25" i="118" s="1"/>
  <c r="R27" i="118" s="1"/>
  <c r="R29" i="118" s="1"/>
  <c r="I25" i="107"/>
  <c r="T25" i="107" s="1"/>
  <c r="I29" i="107"/>
  <c r="D64" i="107" s="1"/>
  <c r="I28" i="64"/>
  <c r="I15" i="107"/>
  <c r="T5" i="107" s="1"/>
  <c r="I44" i="107"/>
  <c r="R5" i="107"/>
  <c r="R7" i="107" s="1"/>
  <c r="R9" i="107" s="1"/>
  <c r="R11" i="107" s="1"/>
  <c r="R13" i="107" s="1"/>
  <c r="R15" i="107" s="1"/>
  <c r="R17" i="107" s="1"/>
  <c r="R19" i="107" s="1"/>
  <c r="R21" i="107" s="1"/>
  <c r="R23" i="107" s="1"/>
  <c r="R25" i="107" s="1"/>
  <c r="R27" i="107" s="1"/>
  <c r="I45" i="107"/>
  <c r="I40" i="107"/>
  <c r="I38" i="107"/>
  <c r="D82" i="107" s="1"/>
  <c r="I41" i="107"/>
  <c r="D86" i="107" s="1"/>
  <c r="I46" i="107"/>
  <c r="I42" i="107"/>
  <c r="I37" i="107"/>
  <c r="D80" i="107" s="1"/>
  <c r="G51" i="107"/>
  <c r="I50" i="107" s="1"/>
  <c r="I49" i="107"/>
  <c r="I4" i="107"/>
  <c r="O9" i="107" s="1"/>
  <c r="I26" i="107"/>
  <c r="T27" i="107" s="1"/>
  <c r="I34" i="107"/>
  <c r="D74" i="107" s="1"/>
  <c r="I13" i="107"/>
  <c r="O27" i="107" s="1"/>
  <c r="I9" i="107"/>
  <c r="O19" i="107" s="1"/>
  <c r="I31" i="107"/>
  <c r="D68" i="107" s="1"/>
  <c r="I35" i="107"/>
  <c r="D76" i="107" s="1"/>
  <c r="I34" i="64"/>
  <c r="I21" i="107"/>
  <c r="T17" i="107" s="1"/>
  <c r="I28" i="107"/>
  <c r="D62" i="107" s="1"/>
  <c r="I32" i="107"/>
  <c r="D70" i="107" s="1"/>
  <c r="I37" i="64"/>
  <c r="I33" i="64"/>
  <c r="I20" i="107"/>
  <c r="T15" i="107" s="1"/>
  <c r="I25" i="64"/>
  <c r="T25" i="64" s="1"/>
  <c r="I27" i="64"/>
  <c r="T29" i="64" s="1"/>
  <c r="I27" i="107"/>
  <c r="T29" i="107" s="1"/>
  <c r="I33" i="107"/>
  <c r="D72" i="107" s="1"/>
  <c r="I16" i="64"/>
  <c r="D59" i="64" s="1"/>
  <c r="I26" i="64"/>
  <c r="T27" i="64" s="1"/>
  <c r="I32" i="64"/>
  <c r="I19" i="107"/>
  <c r="T13" i="107" s="1"/>
  <c r="I36" i="64"/>
  <c r="I30" i="64"/>
  <c r="I23" i="107"/>
  <c r="T21" i="107" s="1"/>
  <c r="I17" i="107"/>
  <c r="T9" i="107" s="1"/>
  <c r="I24" i="107"/>
  <c r="T23" i="107" s="1"/>
  <c r="I30" i="107"/>
  <c r="D66" i="107" s="1"/>
  <c r="I36" i="107"/>
  <c r="D78" i="107" s="1"/>
  <c r="I35" i="64"/>
  <c r="I29" i="64"/>
  <c r="I22" i="107"/>
  <c r="T19" i="107" s="1"/>
  <c r="I16" i="107"/>
  <c r="T7" i="107" s="1"/>
  <c r="I15" i="64"/>
  <c r="T5" i="64" s="1"/>
  <c r="G40" i="64"/>
  <c r="I39" i="64" s="1"/>
  <c r="I38" i="64"/>
  <c r="R5" i="64"/>
  <c r="R7" i="64" s="1"/>
  <c r="R9" i="64" s="1"/>
  <c r="R11" i="64" s="1"/>
  <c r="R13" i="64" s="1"/>
  <c r="R15" i="64" s="1"/>
  <c r="R17" i="64" s="1"/>
  <c r="R19" i="64" s="1"/>
  <c r="R21" i="64" s="1"/>
  <c r="R23" i="64" s="1"/>
  <c r="R25" i="64" s="1"/>
  <c r="R27" i="64" s="1"/>
  <c r="R29" i="64" s="1"/>
  <c r="B57" i="64"/>
  <c r="B59" i="64" s="1"/>
  <c r="B61" i="64" s="1"/>
  <c r="B63" i="64" s="1"/>
  <c r="B65" i="64" s="1"/>
  <c r="B67" i="64" s="1"/>
  <c r="B69" i="64" s="1"/>
  <c r="B71" i="64" s="1"/>
  <c r="B73" i="64" s="1"/>
  <c r="B75" i="64" s="1"/>
  <c r="B77" i="64" s="1"/>
  <c r="B79" i="64" s="1"/>
  <c r="B81" i="64" s="1"/>
  <c r="I8" i="64"/>
  <c r="O17" i="64" s="1"/>
  <c r="I5" i="63"/>
  <c r="D63" i="63" s="1"/>
  <c r="I12" i="63"/>
  <c r="D77" i="63" s="1"/>
  <c r="I13" i="63"/>
  <c r="D79" i="63" s="1"/>
  <c r="I11" i="64"/>
  <c r="O23" i="64" s="1"/>
  <c r="I4" i="64"/>
  <c r="O9" i="64" s="1"/>
  <c r="I7" i="64"/>
  <c r="O15" i="64" s="1"/>
  <c r="I10" i="63"/>
  <c r="D73" i="63" s="1"/>
  <c r="I15" i="63"/>
  <c r="M5" i="63" s="1"/>
  <c r="I22" i="63"/>
  <c r="M19" i="63" s="1"/>
  <c r="I5" i="64"/>
  <c r="O11" i="64" s="1"/>
  <c r="I19" i="64"/>
  <c r="I6" i="63"/>
  <c r="D65" i="63" s="1"/>
  <c r="I24" i="64"/>
  <c r="I12" i="64"/>
  <c r="O25" i="64" s="1"/>
  <c r="I6" i="64"/>
  <c r="O13" i="64" s="1"/>
  <c r="I17" i="64"/>
  <c r="I11" i="63"/>
  <c r="D75" i="63" s="1"/>
  <c r="I7" i="63"/>
  <c r="D67" i="63" s="1"/>
  <c r="I4" i="63"/>
  <c r="D61" i="63" s="1"/>
  <c r="I23" i="63"/>
  <c r="M21" i="63" s="1"/>
  <c r="I16" i="63"/>
  <c r="M7" i="63" s="1"/>
  <c r="I17" i="63"/>
  <c r="M9" i="63" s="1"/>
  <c r="I18" i="63"/>
  <c r="M11" i="63" s="1"/>
  <c r="I13" i="64"/>
  <c r="O27" i="64" s="1"/>
  <c r="I19" i="63"/>
  <c r="M13" i="63" s="1"/>
  <c r="I9" i="64"/>
  <c r="O19" i="64" s="1"/>
  <c r="I8" i="63"/>
  <c r="D69" i="63" s="1"/>
  <c r="I10" i="64"/>
  <c r="O21" i="64" s="1"/>
  <c r="I25" i="63"/>
  <c r="M25" i="63" s="1"/>
  <c r="I9" i="63"/>
  <c r="D71" i="63" s="1"/>
  <c r="I18" i="64"/>
  <c r="I26" i="63"/>
  <c r="M27" i="63" s="1"/>
  <c r="I14" i="63"/>
  <c r="D81" i="63" s="1"/>
  <c r="I20" i="64"/>
  <c r="I22" i="64"/>
  <c r="I14" i="64"/>
  <c r="O29" i="64" s="1"/>
  <c r="I24" i="63"/>
  <c r="M23" i="63" s="1"/>
  <c r="I23" i="64"/>
  <c r="T19" i="118" l="1"/>
  <c r="D79" i="118"/>
  <c r="D77" i="118"/>
  <c r="D73" i="118"/>
  <c r="D65" i="118"/>
  <c r="T11" i="118"/>
  <c r="D57" i="118"/>
  <c r="T17" i="64"/>
  <c r="D67" i="118"/>
  <c r="T9" i="118"/>
  <c r="D69" i="118"/>
  <c r="D81" i="118"/>
  <c r="R29" i="107"/>
  <c r="D77" i="64"/>
  <c r="D81" i="64"/>
  <c r="D57" i="64"/>
  <c r="D79" i="64"/>
  <c r="T7" i="64"/>
  <c r="D73" i="64"/>
  <c r="T21" i="64"/>
  <c r="D71" i="64"/>
  <c r="T19" i="64"/>
  <c r="D67" i="64"/>
  <c r="T15" i="64"/>
  <c r="D63" i="64"/>
  <c r="T11" i="64"/>
  <c r="D61" i="64"/>
  <c r="T9" i="64"/>
  <c r="D75" i="64"/>
  <c r="T23" i="64"/>
  <c r="D65" i="64"/>
  <c r="T13" i="64"/>
  <c r="S3" i="45"/>
  <c r="Q52" i="45" s="1"/>
  <c r="T5" i="45"/>
  <c r="T3" i="45" s="1"/>
  <c r="V52" i="45" s="1"/>
  <c r="W5" i="107" l="1"/>
  <c r="W7" i="107" s="1"/>
  <c r="W9" i="107" s="1"/>
  <c r="W11" i="107" s="1"/>
  <c r="W13" i="107" s="1"/>
  <c r="W15" i="107" s="1"/>
  <c r="W17" i="107" s="1"/>
  <c r="W19" i="107" s="1"/>
  <c r="W21" i="107" s="1"/>
  <c r="W23" i="107" s="1"/>
  <c r="W25" i="107" s="1"/>
  <c r="W27" i="107" s="1"/>
  <c r="W29" i="107" s="1"/>
  <c r="B62" i="107"/>
  <c r="B64" i="107" s="1"/>
  <c r="B66" i="107" s="1"/>
  <c r="B68" i="107" s="1"/>
  <c r="B70" i="107" s="1"/>
  <c r="B72" i="107" s="1"/>
  <c r="B74" i="107" s="1"/>
  <c r="B76" i="107" s="1"/>
  <c r="B78" i="107" s="1"/>
  <c r="B80" i="107" s="1"/>
  <c r="B82" i="107" s="1"/>
  <c r="B84" i="107" s="1"/>
  <c r="B86" i="107" s="1"/>
  <c r="P3" i="45"/>
  <c r="S84" i="45" s="1"/>
  <c r="F102" i="45" l="1"/>
  <c r="AC37" i="48" l="1"/>
  <c r="T37" i="48"/>
  <c r="H37" i="48"/>
  <c r="C2" i="48"/>
  <c r="AC37" i="47" l="1"/>
  <c r="T37" i="47"/>
  <c r="H37" i="47"/>
  <c r="F99" i="45"/>
  <c r="F96" i="45"/>
  <c r="AC87" i="45"/>
  <c r="E89" i="45"/>
  <c r="E88" i="45"/>
  <c r="R87" i="45"/>
  <c r="G81" i="45"/>
  <c r="B77" i="45"/>
  <c r="AA74" i="45"/>
  <c r="AA73" i="45"/>
  <c r="AA72" i="45"/>
  <c r="AA71" i="45"/>
  <c r="R73" i="45"/>
  <c r="R71" i="45"/>
  <c r="D74" i="45"/>
  <c r="D73" i="45"/>
  <c r="D72" i="45"/>
  <c r="D71" i="45"/>
  <c r="V64" i="45"/>
  <c r="AA61" i="45"/>
  <c r="R60" i="45"/>
  <c r="S59" i="45"/>
  <c r="B62" i="45"/>
  <c r="C61" i="45"/>
  <c r="C60" i="45"/>
  <c r="C59" i="45"/>
  <c r="AA57" i="45"/>
  <c r="AA56" i="45"/>
  <c r="E57" i="45"/>
  <c r="E56" i="45"/>
  <c r="J6" i="45"/>
  <c r="AA93" i="45" s="1"/>
  <c r="V93" i="45"/>
  <c r="H6" i="45"/>
  <c r="D93" i="45" s="1"/>
  <c r="AI82" i="45"/>
  <c r="H4" i="45"/>
  <c r="D91" i="45" s="1"/>
  <c r="Z82" i="45"/>
  <c r="L3" i="45"/>
  <c r="AA87" i="45" s="1"/>
  <c r="I3" i="45"/>
  <c r="V90" i="45" s="1"/>
  <c r="H3" i="45"/>
  <c r="D90" i="45" s="1"/>
  <c r="R82" i="45"/>
  <c r="I82" i="45"/>
  <c r="C2" i="47"/>
  <c r="C2" i="45"/>
  <c r="B10" i="20" l="1"/>
  <c r="AZ97" i="20"/>
  <c r="S97" i="20"/>
  <c r="H4" i="5" l="1"/>
  <c r="BB10" i="3" l="1"/>
  <c r="N6" i="3"/>
  <c r="AK3" i="3" l="1"/>
  <c r="A1" i="69"/>
  <c r="AB86" i="45"/>
  <c r="N8" i="3"/>
  <c r="AM5" i="3" l="1"/>
  <c r="AN5" i="3" s="1"/>
  <c r="AO5" i="3" s="1"/>
  <c r="AM3" i="3"/>
  <c r="AN3" i="3" s="1"/>
  <c r="AO3" i="3" s="1"/>
  <c r="AM4" i="3"/>
  <c r="AN4" i="3" s="1"/>
  <c r="AO4" i="3" s="1"/>
  <c r="AS4" i="4" l="1"/>
  <c r="AS3" i="4"/>
  <c r="BM194" i="4" l="1"/>
  <c r="Q4" i="37"/>
  <c r="Q5" i="37"/>
  <c r="Q3" i="37"/>
  <c r="F5" i="37"/>
  <c r="G5" i="37"/>
  <c r="H5" i="37"/>
  <c r="I5" i="37"/>
  <c r="F3" i="37"/>
  <c r="G3" i="37"/>
  <c r="H3" i="37"/>
  <c r="I3" i="37"/>
  <c r="F4" i="37"/>
  <c r="G4" i="37"/>
  <c r="H4" i="37"/>
  <c r="I4" i="37"/>
  <c r="I2" i="37"/>
  <c r="P6" i="37" s="1"/>
  <c r="H2" i="37"/>
  <c r="O6" i="37" s="1"/>
  <c r="G2" i="37"/>
  <c r="N6" i="37" s="1"/>
  <c r="F2" i="37"/>
  <c r="M6" i="37" s="1"/>
  <c r="L3" i="37"/>
  <c r="B3" i="37"/>
  <c r="M3" i="37" l="1"/>
  <c r="M5" i="37"/>
  <c r="L4" i="37"/>
  <c r="L6" i="37"/>
  <c r="R6" i="37" s="1"/>
  <c r="O4" i="37"/>
  <c r="O3" i="37"/>
  <c r="O5" i="37"/>
  <c r="P4" i="37"/>
  <c r="P3" i="37"/>
  <c r="P5" i="37"/>
  <c r="N4" i="37"/>
  <c r="N3" i="37"/>
  <c r="N5" i="37"/>
  <c r="M4" i="37"/>
  <c r="T5" i="37" l="1"/>
  <c r="R4" i="37"/>
  <c r="T4" i="37"/>
  <c r="R3" i="37"/>
  <c r="T3" i="37"/>
  <c r="R5" i="37"/>
  <c r="I62" i="24" l="1"/>
  <c r="I59" i="36"/>
  <c r="N107" i="36" l="1"/>
  <c r="N105" i="36"/>
  <c r="N103" i="36"/>
  <c r="N101" i="36"/>
  <c r="N99" i="36"/>
  <c r="N97" i="36"/>
  <c r="N95" i="36"/>
  <c r="F6" i="36"/>
  <c r="D6" i="36"/>
  <c r="H6" i="36" s="1"/>
  <c r="F5" i="36"/>
  <c r="D5" i="36"/>
  <c r="H5" i="36" s="1"/>
  <c r="F4" i="36"/>
  <c r="D4" i="36"/>
  <c r="H4" i="36" s="1"/>
  <c r="F3" i="36"/>
  <c r="D3" i="36"/>
  <c r="H3" i="36" s="1"/>
  <c r="F2" i="36"/>
  <c r="D2" i="36"/>
  <c r="H2" i="36" s="1"/>
  <c r="J2" i="36" l="1"/>
  <c r="AL3" i="26" l="1"/>
  <c r="B26" i="26" s="1"/>
  <c r="Q7" i="26"/>
  <c r="Q6" i="26"/>
  <c r="Q5" i="26"/>
  <c r="Q4" i="26"/>
  <c r="O7" i="26"/>
  <c r="O6" i="26"/>
  <c r="O5" i="26"/>
  <c r="O4" i="26"/>
  <c r="X3" i="26"/>
  <c r="V3" i="26"/>
  <c r="M7" i="26"/>
  <c r="M6" i="26"/>
  <c r="M5" i="26"/>
  <c r="T11" i="26" s="1"/>
  <c r="M4" i="26"/>
  <c r="T10" i="26" s="1"/>
  <c r="M3" i="26"/>
  <c r="N88" i="24"/>
  <c r="W274" i="20"/>
  <c r="N100" i="24"/>
  <c r="Q9" i="26" l="1"/>
  <c r="T9" i="26"/>
  <c r="O13" i="26"/>
  <c r="T13" i="26"/>
  <c r="Q12" i="26"/>
  <c r="T12" i="26"/>
  <c r="Q11" i="26"/>
  <c r="O11" i="26"/>
  <c r="V12" i="26"/>
  <c r="O12" i="26"/>
  <c r="V9" i="26"/>
  <c r="O10" i="26"/>
  <c r="X9" i="26"/>
  <c r="V13" i="26"/>
  <c r="X10" i="26"/>
  <c r="X12" i="26"/>
  <c r="X13" i="26"/>
  <c r="V10" i="26"/>
  <c r="X11" i="26"/>
  <c r="Q10" i="26"/>
  <c r="O9" i="26"/>
  <c r="Q13" i="26"/>
  <c r="V11" i="26"/>
  <c r="B2" i="26"/>
  <c r="T15" i="26" l="1"/>
  <c r="AE3" i="26" s="1"/>
  <c r="F8" i="26"/>
  <c r="F2" i="26"/>
  <c r="F7" i="26"/>
  <c r="F6" i="26"/>
  <c r="F5" i="26"/>
  <c r="F10" i="26"/>
  <c r="F4" i="26"/>
  <c r="F9" i="26"/>
  <c r="F3" i="26"/>
  <c r="O15" i="26"/>
  <c r="Z3" i="26" s="1"/>
  <c r="X15" i="26"/>
  <c r="AI3" i="26" s="1"/>
  <c r="V15" i="26"/>
  <c r="AG3" i="26" s="1"/>
  <c r="Q15" i="26"/>
  <c r="AB3" i="26" s="1"/>
  <c r="F6" i="24"/>
  <c r="F5" i="24"/>
  <c r="F4" i="24"/>
  <c r="F3" i="24"/>
  <c r="F2" i="24"/>
  <c r="D6" i="24"/>
  <c r="D5" i="24"/>
  <c r="D4" i="24"/>
  <c r="D3" i="24"/>
  <c r="D2" i="24"/>
  <c r="H5" i="24" l="1"/>
  <c r="H6" i="24"/>
  <c r="H4" i="24"/>
  <c r="H2" i="26"/>
  <c r="H3" i="24"/>
  <c r="H2" i="24"/>
  <c r="J2" i="24" l="1"/>
  <c r="M54" i="24" s="1"/>
  <c r="N98" i="24" l="1"/>
  <c r="N96" i="24"/>
  <c r="N94" i="24"/>
  <c r="N92" i="24"/>
  <c r="N90" i="24"/>
  <c r="F3" i="10"/>
  <c r="A56" i="10" s="1"/>
  <c r="H2" i="21" l="1"/>
  <c r="H3" i="21" l="1"/>
  <c r="W262" i="20"/>
  <c r="W271" i="20"/>
  <c r="W268" i="20"/>
  <c r="W265" i="20"/>
  <c r="W259" i="20"/>
  <c r="W256" i="20"/>
  <c r="B9" i="20"/>
  <c r="C9" i="20" s="1"/>
  <c r="B8" i="20"/>
  <c r="B7" i="20"/>
  <c r="C7" i="20" s="1"/>
  <c r="B6" i="20"/>
  <c r="B5" i="20"/>
  <c r="C5" i="20" s="1"/>
  <c r="B4" i="20"/>
  <c r="C4" i="20" s="1"/>
  <c r="B2" i="20"/>
  <c r="C2" i="20" s="1"/>
  <c r="B3" i="20"/>
  <c r="B11" i="20"/>
  <c r="C3" i="20" l="1"/>
  <c r="C6" i="20" s="1"/>
  <c r="C8" i="20" s="1"/>
  <c r="C10" i="20" l="1"/>
  <c r="C11" i="20" s="1"/>
  <c r="D4" i="20" s="1"/>
  <c r="N239" i="20" s="1"/>
  <c r="BF10" i="28"/>
  <c r="N7" i="3"/>
  <c r="O7" i="3" s="1"/>
  <c r="P7" i="3" s="1"/>
  <c r="O4" i="3"/>
  <c r="P4" i="3" s="1"/>
  <c r="O6" i="3"/>
  <c r="P6" i="3" s="1"/>
  <c r="O8" i="3"/>
  <c r="P8" i="3" s="1"/>
  <c r="S92" i="20"/>
  <c r="AZ89" i="20"/>
  <c r="V89" i="20"/>
  <c r="AY81" i="20"/>
  <c r="R84" i="20"/>
  <c r="R81" i="20"/>
  <c r="S68" i="20"/>
  <c r="AW66" i="20"/>
  <c r="S66" i="20"/>
  <c r="S62" i="20"/>
  <c r="BB62" i="20"/>
  <c r="AD86" i="45" l="1"/>
  <c r="AK86" i="45"/>
  <c r="AJ86" i="45"/>
  <c r="AH86" i="45"/>
  <c r="D2" i="20"/>
  <c r="N229" i="20" s="1"/>
  <c r="AF86" i="45"/>
  <c r="BH10" i="28"/>
  <c r="BN10" i="28"/>
  <c r="BL10" i="28"/>
  <c r="BP10" i="28"/>
  <c r="D6" i="20"/>
  <c r="D5" i="20"/>
  <c r="D3" i="20"/>
  <c r="N234" i="20" s="1"/>
  <c r="BJ10" i="28" l="1"/>
  <c r="U18" i="3" l="1"/>
  <c r="Z16" i="3"/>
  <c r="AE4" i="10"/>
  <c r="AS85" i="10" s="1"/>
  <c r="M9" i="10"/>
  <c r="M14" i="10" s="1"/>
  <c r="L11" i="10"/>
  <c r="L16" i="10" s="1"/>
  <c r="L10" i="10"/>
  <c r="L15" i="10" s="1"/>
  <c r="L9" i="10"/>
  <c r="L14" i="10" s="1"/>
  <c r="N9" i="10"/>
  <c r="N14" i="10" s="1"/>
  <c r="O9" i="10"/>
  <c r="O14" i="10" s="1"/>
  <c r="P9" i="10"/>
  <c r="P14" i="10" s="1"/>
  <c r="Q9" i="10"/>
  <c r="Q14" i="10" s="1"/>
  <c r="R9" i="10"/>
  <c r="R14" i="10" s="1"/>
  <c r="S9" i="10"/>
  <c r="S14" i="10" s="1"/>
  <c r="T9" i="10"/>
  <c r="T14" i="10" s="1"/>
  <c r="U9" i="10"/>
  <c r="U14" i="10" s="1"/>
  <c r="V9" i="10"/>
  <c r="V14" i="10" s="1"/>
  <c r="W9" i="10"/>
  <c r="W14" i="10" s="1"/>
  <c r="X9" i="10"/>
  <c r="X14" i="10" s="1"/>
  <c r="M10" i="10"/>
  <c r="M15" i="10" s="1"/>
  <c r="N10" i="10"/>
  <c r="N15" i="10" s="1"/>
  <c r="O10" i="10"/>
  <c r="O15" i="10" s="1"/>
  <c r="P10" i="10"/>
  <c r="P15" i="10" s="1"/>
  <c r="Q10" i="10"/>
  <c r="Q15" i="10" s="1"/>
  <c r="R10" i="10"/>
  <c r="R15" i="10" s="1"/>
  <c r="S10" i="10"/>
  <c r="S15" i="10" s="1"/>
  <c r="T10" i="10"/>
  <c r="T15" i="10" s="1"/>
  <c r="U10" i="10"/>
  <c r="U15" i="10" s="1"/>
  <c r="V10" i="10"/>
  <c r="V15" i="10" s="1"/>
  <c r="W10" i="10"/>
  <c r="W15" i="10" s="1"/>
  <c r="X10" i="10"/>
  <c r="X15" i="10" s="1"/>
  <c r="M11" i="10"/>
  <c r="M16" i="10" s="1"/>
  <c r="N11" i="10"/>
  <c r="N16" i="10" s="1"/>
  <c r="O11" i="10"/>
  <c r="O16" i="10" s="1"/>
  <c r="P11" i="10"/>
  <c r="P16" i="10" s="1"/>
  <c r="Q11" i="10"/>
  <c r="Q16" i="10" s="1"/>
  <c r="R11" i="10"/>
  <c r="R16" i="10" s="1"/>
  <c r="S11" i="10"/>
  <c r="S16" i="10" s="1"/>
  <c r="T11" i="10"/>
  <c r="T16" i="10" s="1"/>
  <c r="U11" i="10"/>
  <c r="U16" i="10" s="1"/>
  <c r="V11" i="10"/>
  <c r="V16" i="10" s="1"/>
  <c r="W11" i="10"/>
  <c r="W16" i="10" s="1"/>
  <c r="X11" i="10"/>
  <c r="X16" i="10" s="1"/>
  <c r="U17" i="3"/>
  <c r="U19" i="3"/>
  <c r="U20" i="3"/>
  <c r="Z19" i="3" l="1"/>
  <c r="Z17" i="3"/>
  <c r="Z20" i="3"/>
  <c r="AA20" i="3" s="1"/>
  <c r="AB20" i="3" s="1"/>
  <c r="Z21" i="3"/>
  <c r="AA18" i="3"/>
  <c r="Z28" i="3"/>
  <c r="AD22" i="3" s="1"/>
  <c r="AG22" i="3" s="1"/>
  <c r="AJ22" i="3" s="1"/>
  <c r="Z27" i="3"/>
  <c r="AD21" i="3" s="1"/>
  <c r="Z23" i="3"/>
  <c r="Z22" i="3"/>
  <c r="Z29" i="3"/>
  <c r="AD23" i="3" s="1"/>
  <c r="AG23" i="3" s="1"/>
  <c r="AJ23" i="3" s="1"/>
  <c r="Z26" i="3"/>
  <c r="Z25" i="3"/>
  <c r="Z24" i="3"/>
  <c r="Y15" i="10"/>
  <c r="Y14" i="10"/>
  <c r="Y16" i="10"/>
  <c r="AE17" i="3" l="1"/>
  <c r="AH17" i="3" s="1"/>
  <c r="AG21" i="3"/>
  <c r="AD17" i="3"/>
  <c r="AG17" i="3" s="1"/>
  <c r="AB26" i="3"/>
  <c r="AD20" i="3" s="1"/>
  <c r="AG20" i="3" s="1"/>
  <c r="AJ20" i="3" s="1"/>
  <c r="AA26" i="3"/>
  <c r="AD19" i="3" s="1"/>
  <c r="AA23" i="3"/>
  <c r="AD18" i="3" s="1"/>
  <c r="AB23" i="3"/>
  <c r="AE18" i="3" s="1"/>
  <c r="AH18" i="3" s="1"/>
  <c r="B3" i="3"/>
  <c r="B4" i="3" s="1"/>
  <c r="U50" i="110" l="1"/>
  <c r="C5" i="112"/>
  <c r="C5" i="4"/>
  <c r="U50" i="36"/>
  <c r="P36" i="28"/>
  <c r="AJ17" i="3"/>
  <c r="U50" i="24"/>
  <c r="L74" i="12"/>
  <c r="BB59" i="20"/>
  <c r="AP175" i="20"/>
  <c r="AK21" i="3"/>
  <c r="AJ21" i="3"/>
  <c r="AG18" i="3"/>
  <c r="AG19" i="3"/>
  <c r="AJ19" i="3" s="1"/>
  <c r="CV55" i="12"/>
  <c r="AA6" i="10"/>
  <c r="AG83" i="10" s="1"/>
  <c r="AC4" i="10"/>
  <c r="BC81" i="10" s="1"/>
  <c r="AB4" i="10"/>
  <c r="AV81" i="10" s="1"/>
  <c r="AA4" i="10"/>
  <c r="AG81" i="10" s="1"/>
  <c r="AD5" i="10"/>
  <c r="AX82" i="10" s="1"/>
  <c r="AC5" i="10"/>
  <c r="AT82" i="10" s="1"/>
  <c r="AB5" i="10"/>
  <c r="AP82" i="10" s="1"/>
  <c r="J3" i="10"/>
  <c r="AA5" i="10" l="1"/>
  <c r="AK82" i="10" s="1"/>
  <c r="AJ18" i="3"/>
  <c r="AK18" i="3"/>
  <c r="R100" i="5" l="1"/>
  <c r="N16" i="3"/>
  <c r="P17" i="3" s="1"/>
  <c r="Q17" i="3" s="1"/>
  <c r="H16" i="3"/>
  <c r="J23" i="3" s="1"/>
  <c r="B16" i="3"/>
  <c r="D16" i="3" s="1"/>
  <c r="E16" i="3" s="1"/>
  <c r="F16" i="3" s="1"/>
  <c r="E80" i="45" s="1"/>
  <c r="R17" i="3" l="1"/>
  <c r="AB81" i="45" s="1"/>
  <c r="P16" i="3"/>
  <c r="Q16" i="3" s="1"/>
  <c r="P22" i="3"/>
  <c r="Q22" i="3" s="1"/>
  <c r="P19" i="3"/>
  <c r="Q19" i="3" s="1"/>
  <c r="P21" i="3"/>
  <c r="Q21" i="3" s="1"/>
  <c r="P20" i="3"/>
  <c r="Q20" i="3" s="1"/>
  <c r="P18" i="3"/>
  <c r="Q18" i="3" s="1"/>
  <c r="J21" i="3"/>
  <c r="K21" i="3" s="1"/>
  <c r="J18" i="3"/>
  <c r="K18" i="3" s="1"/>
  <c r="J16" i="3"/>
  <c r="K16" i="3" s="1"/>
  <c r="J22" i="3"/>
  <c r="K22" i="3" s="1"/>
  <c r="J20" i="3"/>
  <c r="K20" i="3" s="1"/>
  <c r="J19" i="3"/>
  <c r="K19" i="3" s="1"/>
  <c r="J17" i="3"/>
  <c r="K17" i="3" s="1"/>
  <c r="K23" i="3"/>
  <c r="D22" i="3"/>
  <c r="E22" i="3" s="1"/>
  <c r="D21" i="3"/>
  <c r="E21" i="3" s="1"/>
  <c r="D19" i="3"/>
  <c r="E19" i="3" s="1"/>
  <c r="D18" i="3"/>
  <c r="E18" i="3" s="1"/>
  <c r="D17" i="3"/>
  <c r="E17" i="3" s="1"/>
  <c r="D20" i="3"/>
  <c r="E20" i="3" s="1"/>
  <c r="D23" i="3"/>
  <c r="E23" i="3" s="1"/>
  <c r="AQ3" i="4"/>
  <c r="R195" i="4"/>
  <c r="R192" i="4"/>
  <c r="E3" i="5"/>
  <c r="D3" i="5"/>
  <c r="H3" i="10"/>
  <c r="A81" i="10" s="1"/>
  <c r="D3" i="10"/>
  <c r="A53" i="10" s="1"/>
  <c r="B3" i="10"/>
  <c r="A50" i="10" s="1"/>
  <c r="I7" i="12"/>
  <c r="BS144" i="12" s="1"/>
  <c r="T5" i="3" l="1"/>
  <c r="U5" i="3" s="1"/>
  <c r="T12" i="3"/>
  <c r="U12" i="3" s="1"/>
  <c r="V12" i="3" s="1"/>
  <c r="AM70" i="112" s="1"/>
  <c r="BX20" i="28"/>
  <c r="CB20" i="28"/>
  <c r="F20" i="3"/>
  <c r="M80" i="45" s="1"/>
  <c r="F17" i="3"/>
  <c r="G80" i="45" s="1"/>
  <c r="F18" i="3"/>
  <c r="I80" i="45" s="1"/>
  <c r="F21" i="3"/>
  <c r="N80" i="45" s="1"/>
  <c r="F23" i="3"/>
  <c r="R80" i="45" s="1"/>
  <c r="F22" i="3"/>
  <c r="P80" i="45" s="1"/>
  <c r="F19" i="3"/>
  <c r="K80" i="45" s="1"/>
  <c r="L19" i="3"/>
  <c r="AD80" i="45" s="1"/>
  <c r="L23" i="3"/>
  <c r="AK80" i="45" s="1"/>
  <c r="L22" i="3"/>
  <c r="AJ80" i="45" s="1"/>
  <c r="L16" i="3"/>
  <c r="Y80" i="45" s="1"/>
  <c r="L20" i="3"/>
  <c r="AF80" i="45" s="1"/>
  <c r="L18" i="3"/>
  <c r="AB80" i="45" s="1"/>
  <c r="L17" i="3"/>
  <c r="AA80" i="45" s="1"/>
  <c r="L21" i="3"/>
  <c r="AH80" i="45" s="1"/>
  <c r="R19" i="3"/>
  <c r="AF81" i="45" s="1"/>
  <c r="R21" i="3"/>
  <c r="AJ81" i="45" s="1"/>
  <c r="R16" i="3"/>
  <c r="AA81" i="45" s="1"/>
  <c r="R20" i="3"/>
  <c r="AH81" i="45" s="1"/>
  <c r="R22" i="3"/>
  <c r="AK81" i="45" s="1"/>
  <c r="R18" i="3"/>
  <c r="AD81" i="45" s="1"/>
  <c r="T10" i="3"/>
  <c r="U10" i="3" s="1"/>
  <c r="T9" i="3"/>
  <c r="U9" i="3" s="1"/>
  <c r="T8" i="3"/>
  <c r="U8" i="3" s="1"/>
  <c r="T7" i="3"/>
  <c r="U7" i="3" s="1"/>
  <c r="T6" i="3"/>
  <c r="U6" i="3" s="1"/>
  <c r="T4" i="3"/>
  <c r="U4" i="3" s="1"/>
  <c r="T11" i="3"/>
  <c r="U11" i="3" s="1"/>
  <c r="AC55" i="12"/>
  <c r="AI3" i="3"/>
  <c r="E87" i="45" s="1"/>
  <c r="AM70" i="4" l="1"/>
  <c r="U70" i="4"/>
  <c r="E86" i="45"/>
  <c r="AX14" i="28"/>
  <c r="R78" i="20"/>
  <c r="I15" i="12" l="1"/>
  <c r="BS192" i="12" s="1"/>
  <c r="I5" i="12"/>
  <c r="BS132" i="12" s="1"/>
  <c r="V110" i="5"/>
  <c r="AO4" i="4" l="1"/>
  <c r="AE3" i="3" l="1"/>
  <c r="AJ4" i="112" l="1"/>
  <c r="P143" i="112" s="1"/>
  <c r="AK3" i="112"/>
  <c r="AJ3" i="112"/>
  <c r="AJ4" i="4"/>
  <c r="P143" i="4" s="1"/>
  <c r="AO3" i="4"/>
  <c r="AJ3" i="4"/>
  <c r="AK3" i="4"/>
  <c r="AG175" i="4" l="1"/>
  <c r="AG173" i="4"/>
  <c r="Z138" i="4" l="1"/>
  <c r="BG136" i="4"/>
  <c r="AC136" i="4"/>
  <c r="BB134" i="4"/>
  <c r="Z134" i="4"/>
  <c r="AB3" i="3"/>
  <c r="O3" i="112" s="1"/>
  <c r="BD83" i="4"/>
  <c r="V85" i="4"/>
  <c r="Y83" i="4"/>
  <c r="O3" i="4" l="1"/>
  <c r="BG89" i="4"/>
  <c r="Y6" i="3"/>
  <c r="AZ87" i="112" s="1"/>
  <c r="Y7" i="3"/>
  <c r="BC87" i="112" s="1"/>
  <c r="Y5" i="3"/>
  <c r="AW87" i="112" s="1"/>
  <c r="Y4" i="3"/>
  <c r="AT87" i="112" s="1"/>
  <c r="Y3" i="3"/>
  <c r="AQ87" i="112" s="1"/>
  <c r="Z4" i="3"/>
  <c r="BT87" i="112" s="1"/>
  <c r="Z3" i="3"/>
  <c r="BQ87" i="112" s="1"/>
  <c r="AQ87" i="4" l="1"/>
  <c r="AZ87" i="4"/>
  <c r="AT87" i="4"/>
  <c r="BQ87" i="4"/>
  <c r="AW87" i="4"/>
  <c r="BT87" i="4"/>
  <c r="BC87" i="4"/>
  <c r="V11" i="3"/>
  <c r="AK70" i="112" s="1"/>
  <c r="V10" i="3"/>
  <c r="AI70" i="112" s="1"/>
  <c r="V9" i="3"/>
  <c r="AG70" i="112" s="1"/>
  <c r="V8" i="3"/>
  <c r="AE70" i="112" s="1"/>
  <c r="V7" i="3"/>
  <c r="AC70" i="112" s="1"/>
  <c r="V6" i="3"/>
  <c r="AA70" i="112" s="1"/>
  <c r="V5" i="3"/>
  <c r="Y70" i="112" s="1"/>
  <c r="V4" i="3"/>
  <c r="W70" i="112" s="1"/>
  <c r="AA70" i="4" l="1"/>
  <c r="AI70" i="4"/>
  <c r="AC70" i="4"/>
  <c r="AK70" i="4"/>
  <c r="W70" i="4"/>
  <c r="AE70" i="4"/>
  <c r="Y70" i="4"/>
  <c r="AG70" i="4"/>
  <c r="W3" i="3"/>
  <c r="K55" i="12" s="1"/>
  <c r="G86" i="45"/>
  <c r="N86" i="45"/>
  <c r="U86" i="45"/>
  <c r="I86" i="45"/>
  <c r="P86" i="45"/>
  <c r="K86" i="45"/>
  <c r="R86" i="45"/>
  <c r="M86" i="45"/>
  <c r="S86" i="45"/>
  <c r="BB14" i="28"/>
  <c r="BF14" i="28"/>
  <c r="BL14" i="28"/>
  <c r="BH14" i="28"/>
  <c r="BN14" i="28"/>
  <c r="BD14" i="28"/>
  <c r="BJ14" i="28"/>
  <c r="AZ14" i="28"/>
  <c r="BP14" i="28"/>
  <c r="V78" i="20"/>
  <c r="AB78" i="20"/>
  <c r="AF78" i="20"/>
  <c r="Z78" i="20"/>
  <c r="AH78" i="20"/>
  <c r="X78" i="20"/>
  <c r="AD78" i="20"/>
  <c r="T78" i="20"/>
  <c r="AJ78" i="20"/>
  <c r="I13" i="12"/>
  <c r="BS180" i="12" s="1"/>
  <c r="I11" i="12"/>
  <c r="BS168" i="12" s="1"/>
  <c r="I9" i="12"/>
  <c r="BS156" i="12" s="1"/>
  <c r="CD68" i="12"/>
  <c r="L68" i="12"/>
  <c r="AZ63" i="12"/>
  <c r="AY63" i="12"/>
  <c r="AX63" i="12"/>
  <c r="AW63" i="12"/>
  <c r="AV63" i="12"/>
  <c r="AU63" i="12"/>
  <c r="AT63" i="12"/>
  <c r="CD64" i="12"/>
  <c r="CD61" i="12"/>
  <c r="K60" i="12"/>
  <c r="AS55" i="12"/>
  <c r="AX98" i="5" l="1"/>
  <c r="D4" i="3"/>
  <c r="H3" i="112" s="1"/>
  <c r="BF105" i="5"/>
  <c r="S107" i="5"/>
  <c r="V105" i="5"/>
  <c r="AX102" i="5"/>
  <c r="R98" i="5"/>
  <c r="S93" i="5"/>
  <c r="BF91" i="5"/>
  <c r="V91" i="5"/>
  <c r="I3" i="112"/>
  <c r="D5" i="3"/>
  <c r="B3" i="112" s="1"/>
  <c r="D6" i="3"/>
  <c r="D7" i="3"/>
  <c r="D3" i="112" s="1"/>
  <c r="D8" i="3"/>
  <c r="E3" i="112" s="1"/>
  <c r="D9" i="3"/>
  <c r="D10" i="3"/>
  <c r="D11" i="3"/>
  <c r="K3" i="112" s="1"/>
  <c r="D12" i="3"/>
  <c r="S68" i="5"/>
  <c r="A52" i="10"/>
  <c r="J3" i="112" l="1"/>
  <c r="L3" i="112"/>
  <c r="M3" i="112" s="1"/>
  <c r="G12" i="3"/>
  <c r="C3" i="112"/>
  <c r="F3" i="112" s="1"/>
  <c r="AD5" i="112" s="1"/>
  <c r="P122" i="112" s="1"/>
  <c r="AW74" i="5"/>
  <c r="L3" i="4"/>
  <c r="E3" i="4"/>
  <c r="I3" i="4"/>
  <c r="K3" i="4"/>
  <c r="D3" i="4"/>
  <c r="H3" i="4"/>
  <c r="C3" i="4"/>
  <c r="B3" i="4"/>
  <c r="J3" i="4"/>
  <c r="AW76" i="5"/>
  <c r="AW84" i="5"/>
  <c r="AW78" i="5"/>
  <c r="AW72" i="5"/>
  <c r="G4" i="3"/>
  <c r="H4" i="3" s="1"/>
  <c r="R127" i="5" s="1"/>
  <c r="AW80" i="5"/>
  <c r="G5" i="3"/>
  <c r="H5" i="3" s="1"/>
  <c r="R129" i="5" s="1"/>
  <c r="AW82" i="5"/>
  <c r="AW86" i="5"/>
  <c r="AW68" i="5"/>
  <c r="G8" i="3"/>
  <c r="H8" i="3" s="1"/>
  <c r="AT127" i="5" s="1"/>
  <c r="G7" i="3"/>
  <c r="H7" i="3" s="1"/>
  <c r="AT125" i="5" s="1"/>
  <c r="G6" i="3"/>
  <c r="H6" i="3" s="1"/>
  <c r="R131" i="5" s="1"/>
  <c r="AW70" i="5"/>
  <c r="AW66" i="5"/>
  <c r="G11" i="3"/>
  <c r="G10" i="3"/>
  <c r="G9" i="3"/>
  <c r="H9" i="3" l="1"/>
  <c r="AT131" i="5" s="1"/>
  <c r="AE3" i="112"/>
  <c r="BK116" i="112" s="1"/>
  <c r="AD3" i="112"/>
  <c r="P118" i="112" s="1"/>
  <c r="AE4" i="112"/>
  <c r="BC120" i="112" s="1"/>
  <c r="AD4" i="112"/>
  <c r="S120" i="112" s="1"/>
  <c r="AG3" i="112"/>
  <c r="P127" i="112" s="1"/>
  <c r="AH4" i="112"/>
  <c r="BC129" i="112" s="1"/>
  <c r="AG5" i="112"/>
  <c r="P131" i="112" s="1"/>
  <c r="AG4" i="112"/>
  <c r="S129" i="112" s="1"/>
  <c r="M3" i="4"/>
  <c r="AG3" i="4" s="1"/>
  <c r="F3" i="4"/>
  <c r="AD3" i="4" s="1"/>
  <c r="P118" i="4" s="1"/>
  <c r="AG72" i="10"/>
  <c r="AG70" i="10"/>
  <c r="AG68" i="10"/>
  <c r="AD4" i="4" l="1"/>
  <c r="S120" i="4" s="1"/>
  <c r="AE4" i="4"/>
  <c r="BC120" i="4" s="1"/>
  <c r="AD5" i="4"/>
  <c r="P122" i="4" s="1"/>
  <c r="AE3" i="4"/>
  <c r="BK116" i="4" s="1"/>
  <c r="AG4" i="4"/>
  <c r="S129" i="4" s="1"/>
  <c r="AG5" i="4"/>
  <c r="P131" i="4" s="1"/>
  <c r="AH4" i="4"/>
  <c r="BC129" i="4" s="1"/>
  <c r="P127" i="4"/>
</calcChain>
</file>

<file path=xl/comments1.xml><?xml version="1.0" encoding="utf-8"?>
<comments xmlns="http://schemas.openxmlformats.org/spreadsheetml/2006/main">
  <authors>
    <author>山岡学</author>
    <author>山岡　学</author>
    <author>jimu07</author>
  </authors>
  <commentList>
    <comment ref="G192" authorId="0">
      <text>
        <r>
          <rPr>
            <b/>
            <sz val="9"/>
            <color indexed="81"/>
            <rFont val="MS P ゴシック"/>
            <family val="3"/>
            <charset val="128"/>
          </rPr>
          <t>セル内で改行させるには、「Ａｌｔ」キーを押しながら、「Ｅｎｔｅｒ」キーを押します。</t>
        </r>
      </text>
    </comment>
    <comment ref="G196" authorId="0">
      <text>
        <r>
          <rPr>
            <b/>
            <sz val="9"/>
            <color indexed="81"/>
            <rFont val="MS P ゴシック"/>
            <family val="3"/>
            <charset val="128"/>
          </rPr>
          <t>利用者の現在の生活状況や、これまでの生活歴等について記載する。</t>
        </r>
      </text>
    </comment>
    <comment ref="G201" authorId="1">
      <text>
        <r>
          <rPr>
            <b/>
            <sz val="9"/>
            <color indexed="81"/>
            <rFont val="MS P ゴシック"/>
            <family val="3"/>
            <charset val="128"/>
          </rPr>
          <t>字の大きさは、「アセスメント」等のシートで、直接変更して下さい。</t>
        </r>
      </text>
    </comment>
    <comment ref="AD211" authorId="1">
      <text>
        <r>
          <rPr>
            <b/>
            <sz val="9"/>
            <color indexed="81"/>
            <rFont val="MS P ゴシック"/>
            <family val="3"/>
            <charset val="128"/>
          </rPr>
          <t>かかりつけ歯科医を、記載してください。</t>
        </r>
      </text>
    </comment>
    <comment ref="G236" authorId="2">
      <text>
        <r>
          <rPr>
            <b/>
            <sz val="9"/>
            <color indexed="81"/>
            <rFont val="MS P ゴシック"/>
            <family val="3"/>
            <charset val="128"/>
          </rPr>
          <t>利用者が現在利用している社会資源（介護保険サービス・医療保険サービス・障害福祉サービス、自治体が提供する公的サービス、フォーマルサービス以外の生活支援サービスを含む）の状況について記載する項目</t>
        </r>
      </text>
    </comment>
    <comment ref="G269" authorId="0">
      <text>
        <r>
          <rPr>
            <b/>
            <sz val="9"/>
            <color indexed="81"/>
            <rFont val="MS P ゴシック"/>
            <family val="3"/>
            <charset val="128"/>
          </rPr>
          <t>セル内で改行させるには、「Ａｌｔ」キーを押しながら、「Ｅｎｔｅｒ」キーを押します。</t>
        </r>
      </text>
    </comment>
    <comment ref="G273" authorId="1">
      <text/>
    </comment>
    <comment ref="G289" authorId="0">
      <text>
        <r>
          <rPr>
            <b/>
            <sz val="9"/>
            <color indexed="81"/>
            <rFont val="MS P ゴシック"/>
            <family val="3"/>
            <charset val="128"/>
          </rPr>
          <t>字の大きさは、「アセスメント」等のシートで、直接変更してください。</t>
        </r>
      </text>
    </comment>
    <comment ref="O297" authorId="1">
      <text>
        <r>
          <rPr>
            <b/>
            <sz val="9"/>
            <color indexed="81"/>
            <rFont val="MS P ゴシック"/>
            <family val="3"/>
            <charset val="128"/>
          </rPr>
          <t>麻痺の部位等を入力してください。</t>
        </r>
      </text>
    </comment>
    <comment ref="O304" authorId="1">
      <text>
        <r>
          <rPr>
            <b/>
            <sz val="9"/>
            <color indexed="81"/>
            <rFont val="MS P ゴシック"/>
            <family val="3"/>
            <charset val="128"/>
          </rPr>
          <t>部位・深度・大きさ等を、入力してください。</t>
        </r>
      </text>
    </comment>
    <comment ref="G341" authorId="1">
      <text>
        <r>
          <rPr>
            <b/>
            <sz val="9"/>
            <color indexed="81"/>
            <rFont val="MS P ゴシック"/>
            <family val="3"/>
            <charset val="128"/>
          </rPr>
          <t>言語によるコミュニケーションが難しい時は、非言語による意思疎通の方法を記載</t>
        </r>
      </text>
    </comment>
    <comment ref="G382" authorId="1">
      <text>
        <r>
          <rPr>
            <b/>
            <sz val="9"/>
            <color indexed="81"/>
            <rFont val="MS P ゴシック"/>
            <family val="3"/>
            <charset val="128"/>
          </rPr>
          <t>服薬している薬の種類等</t>
        </r>
      </text>
    </comment>
    <comment ref="G387" authorId="0">
      <text>
        <r>
          <rPr>
            <b/>
            <sz val="9"/>
            <color indexed="81"/>
            <rFont val="MS P ゴシック"/>
            <family val="3"/>
            <charset val="128"/>
          </rPr>
          <t>セル内で改行させるには、「Ａｌｔ」キーを押しながら、「Ｅｎｔｅｒ」キーを押します。</t>
        </r>
      </text>
    </comment>
  </commentList>
</comments>
</file>

<file path=xl/comments2.xml><?xml version="1.0" encoding="utf-8"?>
<comments xmlns="http://schemas.openxmlformats.org/spreadsheetml/2006/main">
  <authors>
    <author>山岡学</author>
    <author>jimu07</author>
    <author>山岡　学</author>
  </authors>
  <commentList>
    <comment ref="L29" authorId="0">
      <text>
        <r>
          <rPr>
            <b/>
            <sz val="9"/>
            <color indexed="81"/>
            <rFont val="MS P ゴシック"/>
            <family val="3"/>
            <charset val="128"/>
          </rPr>
          <t>青色の部分は、文字を入力すると、色が消えます。
受付情報（受付日時、受付対応者、受付方法等）を記載</t>
        </r>
      </text>
    </comment>
    <comment ref="L32" authorId="0">
      <text>
        <r>
          <rPr>
            <b/>
            <sz val="9"/>
            <color indexed="81"/>
            <rFont val="MS P ゴシック"/>
            <family val="3"/>
            <charset val="128"/>
          </rPr>
          <t>セル内で改行させるには、「Ａｌｔ」キーを押しながら、「Ｅｎｔｅｒ」キーを押します。</t>
        </r>
      </text>
    </comment>
    <comment ref="AO96" authorId="1">
      <text>
        <r>
          <rPr>
            <b/>
            <sz val="9"/>
            <color indexed="81"/>
            <rFont val="MS P ゴシック"/>
            <family val="3"/>
            <charset val="128"/>
          </rPr>
          <t>・介護者の有無
・介護意思
・介護負担
・主な介護者に関する情報等</t>
        </r>
      </text>
    </comment>
    <comment ref="P121" authorId="2">
      <text>
        <r>
          <rPr>
            <b/>
            <sz val="9"/>
            <color indexed="81"/>
            <rFont val="MS P ゴシック"/>
            <family val="3"/>
            <charset val="128"/>
          </rPr>
          <t>利用者が現在利用している社会資源（介護保険サービス・医療保険サービス・障害福祉サービス、自治体が提供する公的サービス、フォーマルサービス以外の生活支援サービスを含む）の状況について記載する項目</t>
        </r>
      </text>
    </comment>
    <comment ref="N171" authorId="0">
      <text>
        <r>
          <rPr>
            <b/>
            <sz val="9"/>
            <color indexed="81"/>
            <rFont val="MS P ゴシック"/>
            <family val="3"/>
            <charset val="128"/>
          </rPr>
          <t>セル内で改行させるには、「Ａｌｔ」キーを押しながら、「Ｅｎｔｅｒ」キーを押します。</t>
        </r>
      </text>
    </comment>
    <comment ref="BY190" authorId="2">
      <text>
        <r>
          <rPr>
            <b/>
            <sz val="9"/>
            <color indexed="81"/>
            <rFont val="MS P ゴシック"/>
            <family val="3"/>
            <charset val="128"/>
          </rPr>
          <t>かかりつけ歯科医があれば、記載してください。</t>
        </r>
      </text>
    </comment>
    <comment ref="W239" authorId="0">
      <text>
        <r>
          <rPr>
            <b/>
            <sz val="9"/>
            <color indexed="81"/>
            <rFont val="MS P ゴシック"/>
            <family val="3"/>
            <charset val="128"/>
          </rPr>
          <t xml:space="preserve">排泄の場所・方法、失禁の状況等、後始末の状況等、排泄リズム（日中・夜間の頻度、タイミング等）、排泄内容（便秘や下痢の有無等）に関して記載する。
セル内で改行させるには、「Ａｌｔ」キーを押しながら、「Ｅｎｔｅｒ」キーを押します。
</t>
        </r>
      </text>
    </comment>
    <comment ref="AR275" authorId="2">
      <text>
        <r>
          <rPr>
            <b/>
            <sz val="9"/>
            <color indexed="81"/>
            <rFont val="MS P ゴシック"/>
            <family val="3"/>
            <charset val="128"/>
          </rPr>
          <t>言語によるコミュニケーションが難しい時は、非言語による意思疎通の方法を記載（入力専用）</t>
        </r>
      </text>
    </comment>
    <comment ref="AV344" authorId="2">
      <text>
        <r>
          <rPr>
            <b/>
            <sz val="9"/>
            <color indexed="81"/>
            <rFont val="MS P ゴシック"/>
            <family val="3"/>
            <charset val="128"/>
          </rPr>
          <t>この部分は、直接「選択」して変更してください。</t>
        </r>
      </text>
    </comment>
    <comment ref="W361" authorId="0">
      <text>
        <r>
          <rPr>
            <b/>
            <sz val="9"/>
            <color indexed="81"/>
            <rFont val="MS P ゴシック"/>
            <family val="3"/>
            <charset val="128"/>
          </rPr>
          <t>地域との関わり
・参加意欲
・現在の役割
・参加している活動の内容等</t>
        </r>
      </text>
    </comment>
    <comment ref="N379" authorId="2">
      <text>
        <r>
          <rPr>
            <b/>
            <sz val="9"/>
            <color indexed="81"/>
            <rFont val="MS P ゴシック"/>
            <family val="3"/>
            <charset val="128"/>
          </rPr>
          <t>セル内で改行させるには、「Ａｌｔ」キーを押しながら、「Ｅｎｔｅｒ」キーを押します。
※入力場所は、「入力専用」です。</t>
        </r>
      </text>
    </comment>
    <comment ref="C420" authorId="2">
      <text>
        <r>
          <rPr>
            <b/>
            <sz val="9"/>
            <color indexed="81"/>
            <rFont val="MS P ゴシック"/>
            <family val="3"/>
            <charset val="128"/>
          </rPr>
          <t>虐待、経済的困窮、身寄りのない方、外国人の方、医療依存度が高い状況、看取り等も記載する。
セル内で改行させるには、「Ａｌｔ」キーを押しながら、「Ｅｎｔｅｒ」キーを押します。</t>
        </r>
      </text>
    </comment>
    <comment ref="BP449" authorId="2">
      <text>
        <r>
          <rPr>
            <b/>
            <sz val="9"/>
            <color indexed="81"/>
            <rFont val="MS P ゴシック"/>
            <family val="3"/>
            <charset val="128"/>
          </rPr>
          <t>活動の内容・時間を記載してください。
セル内で改行させるには、「Ａｌｔ」キーを押しながら、「Ｅｎｔｅｒ」キーを押します。</t>
        </r>
      </text>
    </comment>
    <comment ref="BP465" authorId="2">
      <text>
        <r>
          <rPr>
            <b/>
            <sz val="9"/>
            <color indexed="81"/>
            <rFont val="MS P ゴシック"/>
            <family val="3"/>
            <charset val="128"/>
          </rPr>
          <t>記載例
18：00　夕食</t>
        </r>
      </text>
    </comment>
  </commentList>
</comments>
</file>

<file path=xl/comments3.xml><?xml version="1.0" encoding="utf-8"?>
<comments xmlns="http://schemas.openxmlformats.org/spreadsheetml/2006/main">
  <authors>
    <author>PC01</author>
  </authors>
  <commentList>
    <comment ref="P107" authorId="0">
      <text>
        <r>
          <rPr>
            <b/>
            <sz val="9"/>
            <color indexed="81"/>
            <rFont val="MS P ゴシック"/>
            <family val="3"/>
            <charset val="128"/>
          </rPr>
          <t>必ずチェックしてください。
チェック漏れがある場合、委任状に連動しません。</t>
        </r>
      </text>
    </comment>
    <comment ref="P136" authorId="0">
      <text>
        <r>
          <rPr>
            <b/>
            <sz val="9"/>
            <color indexed="81"/>
            <rFont val="MS P ゴシック"/>
            <family val="3"/>
            <charset val="128"/>
          </rPr>
          <t>必ずチェックしてください。
チェック漏れがある場合、委任状に連動しません。</t>
        </r>
      </text>
    </comment>
  </commentList>
</comments>
</file>

<file path=xl/comments4.xml><?xml version="1.0" encoding="utf-8"?>
<comments xmlns="http://schemas.openxmlformats.org/spreadsheetml/2006/main">
  <authors>
    <author>jimu07</author>
  </authors>
  <commentList>
    <comment ref="AG82" authorId="0">
      <text>
        <r>
          <rPr>
            <b/>
            <sz val="9"/>
            <color indexed="81"/>
            <rFont val="MS P ゴシック"/>
            <family val="3"/>
            <charset val="128"/>
          </rPr>
          <t>電話での聞き取りの場合は、「記入日」の文字を消して下さい。</t>
        </r>
      </text>
    </comment>
  </commentList>
</comments>
</file>

<file path=xl/comments5.xml><?xml version="1.0" encoding="utf-8"?>
<comments xmlns="http://schemas.openxmlformats.org/spreadsheetml/2006/main">
  <authors>
    <author>山岡　学</author>
  </authors>
  <commentList>
    <comment ref="AA25" authorId="0">
      <text>
        <r>
          <rPr>
            <b/>
            <sz val="9"/>
            <color indexed="81"/>
            <rFont val="MS P ゴシック"/>
            <family val="3"/>
            <charset val="128"/>
          </rPr>
          <t>入力すると、黄色の表示が消えます。</t>
        </r>
      </text>
    </comment>
    <comment ref="T28" authorId="0">
      <text>
        <r>
          <rPr>
            <b/>
            <sz val="9"/>
            <color indexed="81"/>
            <rFont val="MS P ゴシック"/>
            <family val="3"/>
            <charset val="128"/>
          </rPr>
          <t>「アセスメント」のシートに入力してください。</t>
        </r>
      </text>
    </comment>
    <comment ref="AA29" authorId="0">
      <text>
        <r>
          <rPr>
            <b/>
            <sz val="9"/>
            <color indexed="81"/>
            <rFont val="MS P ゴシック"/>
            <family val="3"/>
            <charset val="128"/>
          </rPr>
          <t>「アセスメント」のシートに入力してください。
入力すると、黄色の表示が消えます。</t>
        </r>
      </text>
    </comment>
    <comment ref="G30" authorId="0">
      <text>
        <r>
          <rPr>
            <b/>
            <sz val="9"/>
            <color indexed="81"/>
            <rFont val="MS P ゴシック"/>
            <family val="3"/>
            <charset val="128"/>
          </rPr>
          <t>入力できます。</t>
        </r>
      </text>
    </comment>
    <comment ref="AA34" authorId="0">
      <text>
        <r>
          <rPr>
            <b/>
            <sz val="9"/>
            <color indexed="81"/>
            <rFont val="MS P ゴシック"/>
            <family val="3"/>
            <charset val="128"/>
          </rPr>
          <t>入力できます。</t>
        </r>
      </text>
    </comment>
    <comment ref="AA36" authorId="0">
      <text>
        <r>
          <rPr>
            <b/>
            <sz val="9"/>
            <color indexed="81"/>
            <rFont val="MS P ゴシック"/>
            <family val="3"/>
            <charset val="128"/>
          </rPr>
          <t>入力できます。</t>
        </r>
      </text>
    </comment>
    <comment ref="T42" authorId="0">
      <text>
        <r>
          <rPr>
            <b/>
            <sz val="9"/>
            <color indexed="81"/>
            <rFont val="MS P ゴシック"/>
            <family val="3"/>
            <charset val="128"/>
          </rPr>
          <t>入力できます。</t>
        </r>
      </text>
    </comment>
    <comment ref="G44" authorId="0">
      <text>
        <r>
          <rPr>
            <b/>
            <sz val="9"/>
            <color indexed="81"/>
            <rFont val="MS P ゴシック"/>
            <family val="3"/>
            <charset val="128"/>
          </rPr>
          <t>入力できます。</t>
        </r>
      </text>
    </comment>
    <comment ref="V44" authorId="0">
      <text>
        <r>
          <rPr>
            <b/>
            <sz val="9"/>
            <color indexed="81"/>
            <rFont val="MS P ゴシック"/>
            <family val="3"/>
            <charset val="128"/>
          </rPr>
          <t>入力できます。</t>
        </r>
      </text>
    </comment>
    <comment ref="G45" authorId="0">
      <text>
        <r>
          <rPr>
            <b/>
            <sz val="9"/>
            <color indexed="81"/>
            <rFont val="MS P ゴシック"/>
            <family val="3"/>
            <charset val="128"/>
          </rPr>
          <t>入力できます。</t>
        </r>
      </text>
    </comment>
    <comment ref="AA48" authorId="0">
      <text>
        <r>
          <rPr>
            <b/>
            <sz val="9"/>
            <color indexed="81"/>
            <rFont val="MS P ゴシック"/>
            <family val="3"/>
            <charset val="128"/>
          </rPr>
          <t>入力できます。</t>
        </r>
      </text>
    </comment>
    <comment ref="G50" authorId="0">
      <text>
        <r>
          <rPr>
            <b/>
            <sz val="9"/>
            <color indexed="81"/>
            <rFont val="MS P ゴシック"/>
            <family val="3"/>
            <charset val="128"/>
          </rPr>
          <t>入力できます。</t>
        </r>
      </text>
    </comment>
    <comment ref="AA58" authorId="0">
      <text>
        <r>
          <rPr>
            <b/>
            <sz val="9"/>
            <color indexed="81"/>
            <rFont val="MS P ゴシック"/>
            <family val="3"/>
            <charset val="128"/>
          </rPr>
          <t>入力できます。</t>
        </r>
      </text>
    </comment>
    <comment ref="K62" authorId="0">
      <text>
        <r>
          <rPr>
            <b/>
            <sz val="9"/>
            <color indexed="81"/>
            <rFont val="MS P ゴシック"/>
            <family val="3"/>
            <charset val="128"/>
          </rPr>
          <t>入力できます。</t>
        </r>
      </text>
    </comment>
    <comment ref="T62" authorId="0">
      <text>
        <r>
          <rPr>
            <b/>
            <sz val="9"/>
            <color indexed="81"/>
            <rFont val="MS P ゴシック"/>
            <family val="3"/>
            <charset val="128"/>
          </rPr>
          <t>入力できます。</t>
        </r>
      </text>
    </comment>
    <comment ref="AA64" authorId="0">
      <text>
        <r>
          <rPr>
            <b/>
            <sz val="9"/>
            <color indexed="81"/>
            <rFont val="MS P ゴシック"/>
            <family val="3"/>
            <charset val="128"/>
          </rPr>
          <t>入力できます。</t>
        </r>
      </text>
    </comment>
    <comment ref="R67" authorId="0">
      <text>
        <r>
          <rPr>
            <b/>
            <sz val="9"/>
            <color indexed="81"/>
            <rFont val="MS P ゴシック"/>
            <family val="3"/>
            <charset val="128"/>
          </rPr>
          <t>入力できます。</t>
        </r>
      </text>
    </comment>
    <comment ref="K85" authorId="0">
      <text>
        <r>
          <rPr>
            <b/>
            <sz val="9"/>
            <color indexed="81"/>
            <rFont val="MS P ゴシック"/>
            <family val="3"/>
            <charset val="128"/>
          </rPr>
          <t>入力できます。</t>
        </r>
      </text>
    </comment>
    <comment ref="W85" authorId="0">
      <text>
        <r>
          <rPr>
            <b/>
            <sz val="9"/>
            <color indexed="81"/>
            <rFont val="MS P ゴシック"/>
            <family val="3"/>
            <charset val="128"/>
          </rPr>
          <t>入力できます。</t>
        </r>
      </text>
    </comment>
    <comment ref="G86" authorId="0">
      <text>
        <r>
          <rPr>
            <b/>
            <sz val="9"/>
            <color indexed="81"/>
            <rFont val="MS P ゴシック"/>
            <family val="3"/>
            <charset val="128"/>
          </rPr>
          <t>入力できます。</t>
        </r>
      </text>
    </comment>
    <comment ref="I94" authorId="0">
      <text>
        <r>
          <rPr>
            <b/>
            <sz val="9"/>
            <color indexed="81"/>
            <rFont val="MS P ゴシック"/>
            <family val="3"/>
            <charset val="128"/>
          </rPr>
          <t>入力できます。</t>
        </r>
      </text>
    </comment>
    <comment ref="J105" authorId="0">
      <text>
        <r>
          <rPr>
            <b/>
            <sz val="9"/>
            <color indexed="81"/>
            <rFont val="MS P ゴシック"/>
            <family val="3"/>
            <charset val="128"/>
          </rPr>
          <t>入力できます。</t>
        </r>
      </text>
    </comment>
  </commentList>
</comments>
</file>

<file path=xl/comments6.xml><?xml version="1.0" encoding="utf-8"?>
<comments xmlns="http://schemas.openxmlformats.org/spreadsheetml/2006/main">
  <authors>
    <author>山岡　学</author>
  </authors>
  <commentList>
    <comment ref="I7" authorId="0">
      <text>
        <r>
          <rPr>
            <b/>
            <sz val="9"/>
            <color indexed="81"/>
            <rFont val="MS P ゴシック"/>
            <family val="3"/>
            <charset val="128"/>
          </rPr>
          <t>10/1　←左のような入力方法でも大丈夫です。</t>
        </r>
      </text>
    </comment>
    <comment ref="I19" authorId="0">
      <text>
        <r>
          <rPr>
            <b/>
            <sz val="9"/>
            <color indexed="81"/>
            <rFont val="MS P ゴシック"/>
            <family val="3"/>
            <charset val="128"/>
          </rPr>
          <t>セル内で改行させるには、「Ａｌｔ」キーを押しながら、「Ｅｎｔｅｒ」キーを押します。</t>
        </r>
      </text>
    </comment>
    <comment ref="I37" authorId="0">
      <text>
        <r>
          <rPr>
            <b/>
            <sz val="9"/>
            <color indexed="81"/>
            <rFont val="MS P ゴシック"/>
            <family val="3"/>
            <charset val="128"/>
          </rPr>
          <t>セル内で改行させるには、「Ａｌｔ」キーを押しながら、「Ｅｎｔｅｒ」キーを押します。</t>
        </r>
      </text>
    </comment>
    <comment ref="E69" authorId="0">
      <text>
        <r>
          <rPr>
            <b/>
            <sz val="9"/>
            <color indexed="81"/>
            <rFont val="MS P ゴシック"/>
            <family val="3"/>
            <charset val="128"/>
          </rPr>
          <t>セル内で改行させるには、「Ａｌｔ」キーを押しながら、「Ｅｎｔｅｒ」キーを押します。</t>
        </r>
      </text>
    </comment>
    <comment ref="I78" authorId="0">
      <text>
        <r>
          <rPr>
            <b/>
            <sz val="9"/>
            <color indexed="81"/>
            <rFont val="MS P ゴシック"/>
            <family val="3"/>
            <charset val="128"/>
          </rPr>
          <t>入力できます。</t>
        </r>
      </text>
    </comment>
    <comment ref="E79" authorId="0">
      <text>
        <r>
          <rPr>
            <b/>
            <sz val="9"/>
            <color indexed="81"/>
            <rFont val="MS P ゴシック"/>
            <family val="3"/>
            <charset val="128"/>
          </rPr>
          <t>入力できます。</t>
        </r>
      </text>
    </comment>
  </commentList>
</comments>
</file>

<file path=xl/comments7.xml><?xml version="1.0" encoding="utf-8"?>
<comments xmlns="http://schemas.openxmlformats.org/spreadsheetml/2006/main">
  <authors>
    <author>山岡　学</author>
  </authors>
  <commentList>
    <comment ref="B10" authorId="0">
      <text>
        <r>
          <rPr>
            <b/>
            <sz val="9"/>
            <color indexed="81"/>
            <rFont val="MS P ゴシック"/>
            <family val="3"/>
            <charset val="128"/>
          </rPr>
          <t>サービス担当者会議は、居宅介護支援事業所のみ（要介護）が該当。
退院時のカンファレンスは、下記のサービス種別が対象
・居宅介護支援（要介護）
・（看護）小規模多機能
・包括（要支援）</t>
        </r>
      </text>
    </comment>
    <comment ref="F14" authorId="0">
      <text>
        <r>
          <rPr>
            <b/>
            <sz val="9"/>
            <color indexed="81"/>
            <rFont val="MS P ゴシック"/>
            <family val="3"/>
            <charset val="128"/>
          </rPr>
          <t>別紙（サービス担当者会議の要点や退院・退所情報記録書等を添付する場合は、「出席者に関しては別紙参照」を選択してください。</t>
        </r>
      </text>
    </comment>
    <comment ref="D27" authorId="0">
      <text>
        <r>
          <rPr>
            <b/>
            <sz val="9"/>
            <color indexed="81"/>
            <rFont val="MS P ゴシック"/>
            <family val="3"/>
            <charset val="128"/>
          </rPr>
          <t>5/1　←こんな感じで入力してください。</t>
        </r>
      </text>
    </comment>
    <comment ref="G40" authorId="0">
      <text>
        <r>
          <rPr>
            <b/>
            <sz val="9"/>
            <color indexed="81"/>
            <rFont val="MS P ゴシック"/>
            <family val="3"/>
            <charset val="128"/>
          </rPr>
          <t>名前を記載（自署）して、使用してください。</t>
        </r>
      </text>
    </comment>
  </commentList>
</comments>
</file>

<file path=xl/sharedStrings.xml><?xml version="1.0" encoding="utf-8"?>
<sst xmlns="http://schemas.openxmlformats.org/spreadsheetml/2006/main" count="4338" uniqueCount="2369">
  <si>
    <t>利用者さんの基本情報シート</t>
    <rPh sb="0" eb="3">
      <t>リヨウシャ</t>
    </rPh>
    <rPh sb="6" eb="8">
      <t>キホン</t>
    </rPh>
    <rPh sb="8" eb="10">
      <t>ジョウホウ</t>
    </rPh>
    <phoneticPr fontId="16"/>
  </si>
  <si>
    <t>初 回 　・　 継 続</t>
    <rPh sb="0" eb="1">
      <t>ショ</t>
    </rPh>
    <rPh sb="2" eb="3">
      <t>カイ</t>
    </rPh>
    <rPh sb="8" eb="9">
      <t>ツギ</t>
    </rPh>
    <rPh sb="10" eb="11">
      <t>ゾク</t>
    </rPh>
    <phoneticPr fontId="16"/>
  </si>
  <si>
    <t>平成</t>
    <rPh sb="0" eb="2">
      <t>ヘイセイ</t>
    </rPh>
    <phoneticPr fontId="16"/>
  </si>
  <si>
    <t>年</t>
    <rPh sb="0" eb="1">
      <t>ネン</t>
    </rPh>
    <phoneticPr fontId="16"/>
  </si>
  <si>
    <t>月</t>
    <rPh sb="0" eb="1">
      <t>ツキ</t>
    </rPh>
    <phoneticPr fontId="16"/>
  </si>
  <si>
    <t>日</t>
    <rPh sb="0" eb="1">
      <t>ニチ</t>
    </rPh>
    <phoneticPr fontId="16"/>
  </si>
  <si>
    <t>情報提供事項</t>
    <rPh sb="0" eb="2">
      <t>ジョウホウ</t>
    </rPh>
    <rPh sb="2" eb="4">
      <t>テイキョウ</t>
    </rPh>
    <rPh sb="4" eb="6">
      <t>ジコウ</t>
    </rPh>
    <phoneticPr fontId="16"/>
  </si>
  <si>
    <t>新規　  更新　  その他（</t>
    <rPh sb="0" eb="2">
      <t>シンキ</t>
    </rPh>
    <rPh sb="5" eb="7">
      <t>コウシン</t>
    </rPh>
    <rPh sb="12" eb="13">
      <t>タ</t>
    </rPh>
    <phoneticPr fontId="16"/>
  </si>
  <si>
    <t>）</t>
    <phoneticPr fontId="16"/>
  </si>
  <si>
    <t>担  当  者  名</t>
    <rPh sb="0" eb="1">
      <t>タン</t>
    </rPh>
    <rPh sb="3" eb="4">
      <t>トウ</t>
    </rPh>
    <rPh sb="6" eb="7">
      <t>シャ</t>
    </rPh>
    <rPh sb="9" eb="10">
      <t>メイ</t>
    </rPh>
    <phoneticPr fontId="16"/>
  </si>
  <si>
    <t>ＴＥＬ</t>
    <phoneticPr fontId="16"/>
  </si>
  <si>
    <t>事業所(機関)名</t>
    <rPh sb="0" eb="3">
      <t>ジギョウショ</t>
    </rPh>
    <rPh sb="4" eb="6">
      <t>キカン</t>
    </rPh>
    <rPh sb="7" eb="8">
      <t>メイ</t>
    </rPh>
    <phoneticPr fontId="16"/>
  </si>
  <si>
    <t>ＦＡＸ</t>
    <phoneticPr fontId="16"/>
  </si>
  <si>
    <t>氏名</t>
    <rPh sb="0" eb="2">
      <t>シメイ</t>
    </rPh>
    <phoneticPr fontId="16"/>
  </si>
  <si>
    <t>ﾌﾘｶﾞﾅ</t>
    <phoneticPr fontId="16"/>
  </si>
  <si>
    <t>生年月日</t>
    <rPh sb="0" eb="1">
      <t>セイ</t>
    </rPh>
    <rPh sb="1" eb="2">
      <t>ネン</t>
    </rPh>
    <rPh sb="2" eb="3">
      <t>ツキ</t>
    </rPh>
    <rPh sb="3" eb="4">
      <t>ニチ</t>
    </rPh>
    <phoneticPr fontId="16"/>
  </si>
  <si>
    <t>M ・ T ・ S</t>
    <phoneticPr fontId="16"/>
  </si>
  <si>
    <t xml:space="preserve"> 日 生</t>
    <rPh sb="1" eb="2">
      <t>ニチ</t>
    </rPh>
    <rPh sb="3" eb="4">
      <t>ウ</t>
    </rPh>
    <phoneticPr fontId="16"/>
  </si>
  <si>
    <t>性　別</t>
    <rPh sb="0" eb="1">
      <t>セイ</t>
    </rPh>
    <rPh sb="2" eb="3">
      <t>ベツ</t>
    </rPh>
    <phoneticPr fontId="16"/>
  </si>
  <si>
    <t>男　 ・ 　女</t>
    <rPh sb="0" eb="1">
      <t>ダン</t>
    </rPh>
    <rPh sb="6" eb="7">
      <t>オンナ</t>
    </rPh>
    <phoneticPr fontId="16"/>
  </si>
  <si>
    <t>年　齢</t>
    <rPh sb="0" eb="1">
      <t>トシ</t>
    </rPh>
    <rPh sb="2" eb="3">
      <t>ヨワイ</t>
    </rPh>
    <phoneticPr fontId="16"/>
  </si>
  <si>
    <t>歳</t>
    <rPh sb="0" eb="1">
      <t>サイ</t>
    </rPh>
    <phoneticPr fontId="16"/>
  </si>
  <si>
    <t>住所</t>
    <rPh sb="0" eb="2">
      <t>ジュウショ</t>
    </rPh>
    <phoneticPr fontId="16"/>
  </si>
  <si>
    <t>〒</t>
    <phoneticPr fontId="16"/>
  </si>
  <si>
    <t>電　話</t>
    <rPh sb="0" eb="1">
      <t>デン</t>
    </rPh>
    <rPh sb="2" eb="3">
      <t>ハナシ</t>
    </rPh>
    <phoneticPr fontId="16"/>
  </si>
  <si>
    <t>生活環境</t>
    <rPh sb="0" eb="2">
      <t>セイカツ</t>
    </rPh>
    <rPh sb="2" eb="4">
      <t>カンキョウ</t>
    </rPh>
    <phoneticPr fontId="16"/>
  </si>
  <si>
    <t>緊急時</t>
    <rPh sb="0" eb="3">
      <t>キンキュウジ</t>
    </rPh>
    <phoneticPr fontId="16"/>
  </si>
  <si>
    <t>①</t>
    <phoneticPr fontId="16"/>
  </si>
  <si>
    <t>続 柄</t>
    <rPh sb="0" eb="1">
      <t>ゾク</t>
    </rPh>
    <rPh sb="2" eb="3">
      <t>エ</t>
    </rPh>
    <phoneticPr fontId="16"/>
  </si>
  <si>
    <t>連絡先</t>
    <phoneticPr fontId="16"/>
  </si>
  <si>
    <t>②</t>
    <phoneticPr fontId="16"/>
  </si>
  <si>
    <t>医療情報</t>
    <rPh sb="0" eb="2">
      <t>イリョウ</t>
    </rPh>
    <rPh sb="2" eb="4">
      <t>ジョウホウ</t>
    </rPh>
    <phoneticPr fontId="16"/>
  </si>
  <si>
    <t>現病歴・既往歴（現在の状況に関連するものを記入）</t>
    <rPh sb="0" eb="1">
      <t>ゲン</t>
    </rPh>
    <rPh sb="1" eb="3">
      <t>ビョウレキ</t>
    </rPh>
    <rPh sb="4" eb="6">
      <t>キオウ</t>
    </rPh>
    <rPh sb="6" eb="7">
      <t>レキ</t>
    </rPh>
    <rPh sb="8" eb="10">
      <t>ゲンザイ</t>
    </rPh>
    <rPh sb="11" eb="13">
      <t>ジョウキョウ</t>
    </rPh>
    <rPh sb="14" eb="16">
      <t>カンレン</t>
    </rPh>
    <rPh sb="21" eb="23">
      <t>キニュウ</t>
    </rPh>
    <phoneticPr fontId="16"/>
  </si>
  <si>
    <t>入 退 院 状 況</t>
    <rPh sb="0" eb="1">
      <t>ハイ</t>
    </rPh>
    <rPh sb="2" eb="3">
      <t>タイ</t>
    </rPh>
    <rPh sb="4" eb="5">
      <t>イン</t>
    </rPh>
    <rPh sb="6" eb="7">
      <t>ジョウ</t>
    </rPh>
    <rPh sb="8" eb="9">
      <t>キョウ</t>
    </rPh>
    <phoneticPr fontId="16"/>
  </si>
  <si>
    <t>＃1</t>
    <phoneticPr fontId="16"/>
  </si>
  <si>
    <t>発症年月日</t>
    <rPh sb="0" eb="2">
      <t>ハッショウ</t>
    </rPh>
    <rPh sb="2" eb="5">
      <t>ネンガッピ</t>
    </rPh>
    <phoneticPr fontId="16"/>
  </si>
  <si>
    <t>＃2</t>
  </si>
  <si>
    <t>＃3</t>
  </si>
  <si>
    <t>保険者番号</t>
    <rPh sb="0" eb="3">
      <t>ホケンシャ</t>
    </rPh>
    <rPh sb="3" eb="5">
      <t>バンゴウ</t>
    </rPh>
    <phoneticPr fontId="16"/>
  </si>
  <si>
    <t>公費負担番号</t>
    <rPh sb="0" eb="2">
      <t>コウヒ</t>
    </rPh>
    <rPh sb="2" eb="4">
      <t>フタン</t>
    </rPh>
    <rPh sb="4" eb="6">
      <t>バンゴウ</t>
    </rPh>
    <phoneticPr fontId="16"/>
  </si>
  <si>
    <t>記号・番号</t>
    <rPh sb="0" eb="2">
      <t>キゴウ</t>
    </rPh>
    <rPh sb="3" eb="5">
      <t>バンゴウ</t>
    </rPh>
    <phoneticPr fontId="16"/>
  </si>
  <si>
    <t>公費受給者番号</t>
    <rPh sb="0" eb="2">
      <t>コウヒ</t>
    </rPh>
    <rPh sb="2" eb="5">
      <t>ジュキュウシャ</t>
    </rPh>
    <rPh sb="5" eb="7">
      <t>バンゴウ</t>
    </rPh>
    <phoneticPr fontId="16"/>
  </si>
  <si>
    <t>障害等認定</t>
    <rPh sb="0" eb="2">
      <t>ショウガイ</t>
    </rPh>
    <rPh sb="2" eb="3">
      <t>トウ</t>
    </rPh>
    <rPh sb="3" eb="5">
      <t>ニンテイ</t>
    </rPh>
    <phoneticPr fontId="16"/>
  </si>
  <si>
    <t>身障</t>
    <rPh sb="0" eb="2">
      <t>シンショウ</t>
    </rPh>
    <phoneticPr fontId="16"/>
  </si>
  <si>
    <t>（</t>
    <phoneticPr fontId="16"/>
  </si>
  <si>
    <t>・</t>
    <phoneticPr fontId="16"/>
  </si>
  <si>
    <t>精神</t>
    <rPh sb="0" eb="2">
      <t>セイシン</t>
    </rPh>
    <phoneticPr fontId="16"/>
  </si>
  <si>
    <t>）・</t>
    <phoneticPr fontId="16"/>
  </si>
  <si>
    <t>難病</t>
    <rPh sb="0" eb="2">
      <t>ナンビョウ</t>
    </rPh>
    <phoneticPr fontId="16"/>
  </si>
  <si>
    <t>原爆</t>
    <rPh sb="0" eb="2">
      <t>ゲンバク</t>
    </rPh>
    <phoneticPr fontId="16"/>
  </si>
  <si>
    <t>そ の 他 （</t>
    <rPh sb="4" eb="5">
      <t>タ</t>
    </rPh>
    <phoneticPr fontId="16"/>
  </si>
  <si>
    <t>投薬内容等</t>
    <rPh sb="0" eb="2">
      <t>トウヤク</t>
    </rPh>
    <rPh sb="2" eb="4">
      <t>ナイヨウ</t>
    </rPh>
    <rPh sb="4" eb="5">
      <t>トウ</t>
    </rPh>
    <phoneticPr fontId="16"/>
  </si>
  <si>
    <t>介護保険</t>
    <rPh sb="0" eb="2">
      <t>カイゴ</t>
    </rPh>
    <rPh sb="2" eb="4">
      <t>ホケン</t>
    </rPh>
    <phoneticPr fontId="16"/>
  </si>
  <si>
    <t>保険証番号</t>
    <rPh sb="0" eb="2">
      <t>ホケン</t>
    </rPh>
    <rPh sb="2" eb="3">
      <t>ショウ</t>
    </rPh>
    <rPh sb="3" eb="5">
      <t>バンゴウ</t>
    </rPh>
    <phoneticPr fontId="16"/>
  </si>
  <si>
    <t>要介護度</t>
    <rPh sb="0" eb="3">
      <t>ヨウカイゴ</t>
    </rPh>
    <rPh sb="3" eb="4">
      <t>ド</t>
    </rPh>
    <phoneticPr fontId="16"/>
  </si>
  <si>
    <t>要支援1　  要支援2　  要介護1　  要介護2　  要介護3　  要介護4　  要介護5</t>
    <rPh sb="0" eb="1">
      <t>ヨウ</t>
    </rPh>
    <rPh sb="1" eb="3">
      <t>シエン</t>
    </rPh>
    <rPh sb="7" eb="10">
      <t>ヨウシエン</t>
    </rPh>
    <rPh sb="14" eb="17">
      <t>ヨウカイゴ</t>
    </rPh>
    <rPh sb="21" eb="24">
      <t>ヨウカイゴ</t>
    </rPh>
    <rPh sb="28" eb="31">
      <t>ヨウカイゴ</t>
    </rPh>
    <rPh sb="35" eb="38">
      <t>ヨウカイゴ</t>
    </rPh>
    <rPh sb="42" eb="45">
      <t>ヨウカイゴ</t>
    </rPh>
    <phoneticPr fontId="16"/>
  </si>
  <si>
    <t>認定期間</t>
    <rPh sb="0" eb="2">
      <t>ニンテイ</t>
    </rPh>
    <rPh sb="2" eb="4">
      <t>キカン</t>
    </rPh>
    <phoneticPr fontId="16"/>
  </si>
  <si>
    <t>～　　　平成</t>
    <rPh sb="4" eb="6">
      <t>ヘイセイ</t>
    </rPh>
    <phoneticPr fontId="16"/>
  </si>
  <si>
    <t>認知度</t>
    <rPh sb="0" eb="3">
      <t>ニンチド</t>
    </rPh>
    <phoneticPr fontId="16"/>
  </si>
  <si>
    <t>自立</t>
    <rPh sb="0" eb="2">
      <t>ジリツ</t>
    </rPh>
    <phoneticPr fontId="16"/>
  </si>
  <si>
    <t>Ⅰ   Ⅱa   Ⅱb   Ⅲa   Ⅲb   Ⅳ   M</t>
    <phoneticPr fontId="16"/>
  </si>
  <si>
    <t>備 考</t>
    <rPh sb="0" eb="1">
      <t>トモ</t>
    </rPh>
    <rPh sb="2" eb="3">
      <t>コウ</t>
    </rPh>
    <phoneticPr fontId="16"/>
  </si>
  <si>
    <t>寝たきり度</t>
    <rPh sb="0" eb="1">
      <t>ネ</t>
    </rPh>
    <rPh sb="4" eb="5">
      <t>ド</t>
    </rPh>
    <phoneticPr fontId="16"/>
  </si>
  <si>
    <t>J1　J2　A1　A2　B1　B2　C1　C2</t>
    <phoneticPr fontId="16"/>
  </si>
  <si>
    <t>ＡＤＬ等</t>
    <rPh sb="3" eb="4">
      <t>トウ</t>
    </rPh>
    <phoneticPr fontId="16"/>
  </si>
  <si>
    <t>移動</t>
    <rPh sb="0" eb="2">
      <t>イドウ</t>
    </rPh>
    <phoneticPr fontId="16"/>
  </si>
  <si>
    <t xml:space="preserve"> 意思伝達</t>
    <rPh sb="1" eb="3">
      <t>イシ</t>
    </rPh>
    <rPh sb="3" eb="5">
      <t>デンタツ</t>
    </rPh>
    <phoneticPr fontId="16"/>
  </si>
  <si>
    <t>食事</t>
    <rPh sb="0" eb="2">
      <t>ショクジ</t>
    </rPh>
    <phoneticPr fontId="16"/>
  </si>
  <si>
    <t xml:space="preserve"> 服薬管理</t>
    <rPh sb="1" eb="3">
      <t>フクヤク</t>
    </rPh>
    <rPh sb="3" eb="5">
      <t>カンリ</t>
    </rPh>
    <phoneticPr fontId="16"/>
  </si>
  <si>
    <t>排泄</t>
    <rPh sb="0" eb="2">
      <t>ハイセツ</t>
    </rPh>
    <phoneticPr fontId="16"/>
  </si>
  <si>
    <t xml:space="preserve"> 麻　痺</t>
    <rPh sb="1" eb="2">
      <t>アサ</t>
    </rPh>
    <rPh sb="3" eb="4">
      <t>シビ</t>
    </rPh>
    <phoneticPr fontId="16"/>
  </si>
  <si>
    <t>更衣</t>
    <rPh sb="0" eb="2">
      <t>コウイ</t>
    </rPh>
    <phoneticPr fontId="16"/>
  </si>
  <si>
    <t xml:space="preserve"> 褥　瘡</t>
    <rPh sb="1" eb="2">
      <t>シトネ</t>
    </rPh>
    <rPh sb="3" eb="4">
      <t>カサ</t>
    </rPh>
    <phoneticPr fontId="16"/>
  </si>
  <si>
    <t>認知症状</t>
    <rPh sb="0" eb="2">
      <t>ニンチ</t>
    </rPh>
    <rPh sb="2" eb="4">
      <t>ショウジョウ</t>
    </rPh>
    <phoneticPr fontId="16"/>
  </si>
  <si>
    <t>（状況：</t>
    <rPh sb="1" eb="3">
      <t>ジョウキョウ</t>
    </rPh>
    <phoneticPr fontId="16"/>
  </si>
  <si>
    <t>口腔ケア</t>
    <rPh sb="0" eb="2">
      <t>コウクウ</t>
    </rPh>
    <phoneticPr fontId="16"/>
  </si>
  <si>
    <t>本人・家族の希望</t>
    <rPh sb="0" eb="2">
      <t>ホンニン</t>
    </rPh>
    <rPh sb="3" eb="5">
      <t>カゾク</t>
    </rPh>
    <rPh sb="6" eb="8">
      <t>キボウ</t>
    </rPh>
    <phoneticPr fontId="16"/>
  </si>
  <si>
    <t>サービス利用状況
（福祉用具含む）</t>
    <rPh sb="4" eb="6">
      <t>リヨウ</t>
    </rPh>
    <rPh sb="6" eb="8">
      <t>ジョウキョウ</t>
    </rPh>
    <rPh sb="10" eb="12">
      <t>フクシ</t>
    </rPh>
    <rPh sb="12" eb="14">
      <t>ヨウグ</t>
    </rPh>
    <rPh sb="14" eb="15">
      <t>フク</t>
    </rPh>
    <phoneticPr fontId="16"/>
  </si>
  <si>
    <t>特記事項</t>
    <rPh sb="0" eb="2">
      <t>トッキ</t>
    </rPh>
    <rPh sb="2" eb="4">
      <t>ジコウ</t>
    </rPh>
    <phoneticPr fontId="16"/>
  </si>
  <si>
    <t>連絡シート</t>
    <rPh sb="0" eb="2">
      <t>レンラク</t>
    </rPh>
    <phoneticPr fontId="16"/>
  </si>
  <si>
    <t>連 携 事 項</t>
    <rPh sb="0" eb="1">
      <t>レン</t>
    </rPh>
    <rPh sb="2" eb="3">
      <t>ケイ</t>
    </rPh>
    <rPh sb="4" eb="5">
      <t>コト</t>
    </rPh>
    <rPh sb="6" eb="7">
      <t>コウ</t>
    </rPh>
    <phoneticPr fontId="16"/>
  </si>
  <si>
    <t>4．その他（　　　　　　　　　　　　　　　　　　　　　　　　　　　　　　　　）</t>
    <phoneticPr fontId="16"/>
  </si>
  <si>
    <t>送信者名</t>
    <rPh sb="0" eb="2">
      <t>ソウシン</t>
    </rPh>
    <rPh sb="2" eb="3">
      <t>シャ</t>
    </rPh>
    <rPh sb="3" eb="4">
      <t>メイ</t>
    </rPh>
    <phoneticPr fontId="16"/>
  </si>
  <si>
    <t>職　　種</t>
    <rPh sb="0" eb="1">
      <t>ショク</t>
    </rPh>
    <rPh sb="3" eb="4">
      <t>タネ</t>
    </rPh>
    <phoneticPr fontId="16"/>
  </si>
  <si>
    <t>T　E　L</t>
    <phoneticPr fontId="16"/>
  </si>
  <si>
    <t>F　A　X</t>
    <phoneticPr fontId="16"/>
  </si>
  <si>
    <t>メ　ー　ル</t>
    <phoneticPr fontId="16"/>
  </si>
  <si>
    <t>【 送信者からのご連絡 】</t>
    <rPh sb="2" eb="5">
      <t>ソウシンシャ</t>
    </rPh>
    <rPh sb="9" eb="11">
      <t>レンラク</t>
    </rPh>
    <phoneticPr fontId="16"/>
  </si>
  <si>
    <t>内容をご確認の上、返信をお願い致します。</t>
  </si>
  <si>
    <t>連絡のみのため、返信は不要です。</t>
    <phoneticPr fontId="16"/>
  </si>
  <si>
    <t>【 受信者からの連絡方法 】</t>
    <rPh sb="2" eb="5">
      <t>ジュシンシャ</t>
    </rPh>
    <rPh sb="8" eb="10">
      <t>レンラク</t>
    </rPh>
    <rPh sb="10" eb="12">
      <t>ホウホウ</t>
    </rPh>
    <phoneticPr fontId="16"/>
  </si>
  <si>
    <t>当ＦＡＸで回答します。</t>
    <phoneticPr fontId="16"/>
  </si>
  <si>
    <t>メールで回答します。</t>
    <phoneticPr fontId="16"/>
  </si>
  <si>
    <t>直接会って話をします。</t>
    <phoneticPr fontId="16"/>
  </si>
  <si>
    <t>（日時：</t>
    <rPh sb="1" eb="3">
      <t>ニチジ</t>
    </rPh>
    <phoneticPr fontId="16"/>
  </si>
  <si>
    <t>時頃に</t>
    <rPh sb="0" eb="1">
      <t>ジ</t>
    </rPh>
    <rPh sb="1" eb="2">
      <t>コロ</t>
    </rPh>
    <phoneticPr fontId="16"/>
  </si>
  <si>
    <t>に来てください。）</t>
    <rPh sb="1" eb="2">
      <t>キ</t>
    </rPh>
    <phoneticPr fontId="16"/>
  </si>
  <si>
    <t>電話で話をします。</t>
    <phoneticPr fontId="16"/>
  </si>
  <si>
    <t>（日時：</t>
    <phoneticPr fontId="16"/>
  </si>
  <si>
    <t>に電話をください。）</t>
    <rPh sb="1" eb="3">
      <t>デンワ</t>
    </rPh>
    <phoneticPr fontId="16"/>
  </si>
  <si>
    <t>照会利用者名</t>
    <rPh sb="0" eb="2">
      <t>ショウカイ</t>
    </rPh>
    <rPh sb="2" eb="5">
      <t>リヨウシャ</t>
    </rPh>
    <rPh sb="5" eb="6">
      <t>メイ</t>
    </rPh>
    <phoneticPr fontId="16"/>
  </si>
  <si>
    <t>様</t>
    <rPh sb="0" eb="1">
      <t>サマ</t>
    </rPh>
    <phoneticPr fontId="16"/>
  </si>
  <si>
    <t>男  ・  女</t>
    <rPh sb="0" eb="1">
      <t>ダン</t>
    </rPh>
    <rPh sb="6" eb="7">
      <t>オンナ</t>
    </rPh>
    <phoneticPr fontId="16"/>
  </si>
  <si>
    <t>M ・ Ｔ ・ Ｓ</t>
    <phoneticPr fontId="16"/>
  </si>
  <si>
    <t>日生</t>
    <rPh sb="0" eb="1">
      <t>ニチ</t>
    </rPh>
    <rPh sb="1" eb="2">
      <t>ウ</t>
    </rPh>
    <phoneticPr fontId="16"/>
  </si>
  <si>
    <t>特 記 事 項</t>
    <rPh sb="0" eb="1">
      <t>トク</t>
    </rPh>
    <rPh sb="2" eb="3">
      <t>キ</t>
    </rPh>
    <rPh sb="4" eb="5">
      <t>コト</t>
    </rPh>
    <rPh sb="6" eb="7">
      <t>コウ</t>
    </rPh>
    <phoneticPr fontId="16"/>
  </si>
  <si>
    <t>連 携 事 項 詳 細</t>
    <rPh sb="0" eb="1">
      <t>レン</t>
    </rPh>
    <rPh sb="2" eb="3">
      <t>ケイ</t>
    </rPh>
    <rPh sb="4" eb="5">
      <t>コト</t>
    </rPh>
    <rPh sb="6" eb="7">
      <t>コウ</t>
    </rPh>
    <rPh sb="8" eb="9">
      <t>ショウ</t>
    </rPh>
    <rPh sb="10" eb="11">
      <t>ホソ</t>
    </rPh>
    <phoneticPr fontId="16"/>
  </si>
  <si>
    <t>回　　　答</t>
    <rPh sb="0" eb="1">
      <t>カイ</t>
    </rPh>
    <rPh sb="4" eb="5">
      <t>コタエ</t>
    </rPh>
    <phoneticPr fontId="16"/>
  </si>
  <si>
    <t>年　　　　月　　　　日</t>
    <rPh sb="0" eb="1">
      <t>ネン</t>
    </rPh>
    <rPh sb="5" eb="6">
      <t>ガツ</t>
    </rPh>
    <rPh sb="10" eb="11">
      <t>ニチ</t>
    </rPh>
    <phoneticPr fontId="16"/>
  </si>
  <si>
    <t>初回</t>
  </si>
  <si>
    <t>1．訪問看護・訪問リハビリ・通所リハビリ等の導入について</t>
  </si>
  <si>
    <t>□</t>
  </si>
  <si>
    <t>内容をご確認の上、返信をお願い致します。</t>
    <phoneticPr fontId="16"/>
  </si>
  <si>
    <t>月</t>
    <rPh sb="0" eb="1">
      <t>ガツ</t>
    </rPh>
    <phoneticPr fontId="16"/>
  </si>
  <si>
    <t>性別</t>
    <rPh sb="0" eb="2">
      <t>セイベツ</t>
    </rPh>
    <phoneticPr fontId="16"/>
  </si>
  <si>
    <t>生年月日</t>
    <rPh sb="0" eb="2">
      <t>セイネン</t>
    </rPh>
    <rPh sb="2" eb="4">
      <t>ガッピ</t>
    </rPh>
    <phoneticPr fontId="16"/>
  </si>
  <si>
    <t>【　ＣＭ　照会事項　】</t>
    <rPh sb="5" eb="7">
      <t>ショウカイ</t>
    </rPh>
    <rPh sb="7" eb="9">
      <t>ジコウ</t>
    </rPh>
    <phoneticPr fontId="16"/>
  </si>
  <si>
    <t>【　Ｄｒ．　回答欄　】</t>
    <rPh sb="6" eb="8">
      <t>カイトウ</t>
    </rPh>
    <rPh sb="8" eb="9">
      <t>ラン</t>
    </rPh>
    <phoneticPr fontId="16"/>
  </si>
  <si>
    <t>訪問看護 ・訪問リハビリ ・通所リハビリ等の導入について</t>
    <rPh sb="0" eb="2">
      <t>ホウモン</t>
    </rPh>
    <rPh sb="2" eb="4">
      <t>カンゴ</t>
    </rPh>
    <rPh sb="6" eb="8">
      <t>ホウモン</t>
    </rPh>
    <rPh sb="14" eb="16">
      <t>ツウショ</t>
    </rPh>
    <rPh sb="20" eb="21">
      <t>トウ</t>
    </rPh>
    <rPh sb="22" eb="24">
      <t>ドウニュウ</t>
    </rPh>
    <phoneticPr fontId="16"/>
  </si>
  <si>
    <t>要</t>
    <rPh sb="0" eb="1">
      <t>ヨウ</t>
    </rPh>
    <phoneticPr fontId="16"/>
  </si>
  <si>
    <t>不要</t>
    <rPh sb="0" eb="2">
      <t>フヨウ</t>
    </rPh>
    <phoneticPr fontId="16"/>
  </si>
  <si>
    <t>軽度者 （要支援１、要支援２、要介護１）への福祉用具貸与について</t>
    <rPh sb="0" eb="2">
      <t>ケイド</t>
    </rPh>
    <rPh sb="2" eb="3">
      <t>シャ</t>
    </rPh>
    <rPh sb="5" eb="8">
      <t>ヨウシエン</t>
    </rPh>
    <rPh sb="10" eb="13">
      <t>ヨウシエン</t>
    </rPh>
    <rPh sb="15" eb="18">
      <t>ヨウカイゴ</t>
    </rPh>
    <rPh sb="22" eb="24">
      <t>フクシ</t>
    </rPh>
    <rPh sb="24" eb="26">
      <t>ヨウグ</t>
    </rPh>
    <rPh sb="26" eb="28">
      <t>タイヨ</t>
    </rPh>
    <phoneticPr fontId="16"/>
  </si>
  <si>
    <t>・病名および状態像</t>
    <rPh sb="1" eb="3">
      <t>ビョウメイ</t>
    </rPh>
    <rPh sb="6" eb="8">
      <t>ジョウタイ</t>
    </rPh>
    <rPh sb="8" eb="9">
      <t>ゾウ</t>
    </rPh>
    <phoneticPr fontId="16"/>
  </si>
  <si>
    <t>※別表をご参照ください</t>
    <rPh sb="1" eb="3">
      <t>ベッピョウ</t>
    </rPh>
    <rPh sb="5" eb="7">
      <t>サンショウ</t>
    </rPh>
    <phoneticPr fontId="16"/>
  </si>
  <si>
    <t>・該当する状態像</t>
    <rPh sb="1" eb="3">
      <t>ガイトウ</t>
    </rPh>
    <rPh sb="5" eb="7">
      <t>ジョウタイ</t>
    </rPh>
    <rPh sb="7" eb="8">
      <t>ゾウ</t>
    </rPh>
    <phoneticPr fontId="16"/>
  </si>
  <si>
    <t>□ ⅰ）</t>
  </si>
  <si>
    <t>□ ⅱ）</t>
  </si>
  <si>
    <t>□ ⅲ）</t>
  </si>
  <si>
    <t>介護サービス利用時の留意事項について</t>
    <rPh sb="0" eb="2">
      <t>カイゴ</t>
    </rPh>
    <rPh sb="6" eb="8">
      <t>リヨウ</t>
    </rPh>
    <rPh sb="8" eb="9">
      <t>ジ</t>
    </rPh>
    <rPh sb="10" eb="12">
      <t>リュウイ</t>
    </rPh>
    <rPh sb="12" eb="14">
      <t>ジコウ</t>
    </rPh>
    <phoneticPr fontId="16"/>
  </si>
  <si>
    <t>運動制限</t>
    <rPh sb="0" eb="2">
      <t>ウンドウ</t>
    </rPh>
    <rPh sb="2" eb="4">
      <t>セイゲン</t>
    </rPh>
    <phoneticPr fontId="16"/>
  </si>
  <si>
    <t>食事制限</t>
    <rPh sb="0" eb="2">
      <t>ショクジ</t>
    </rPh>
    <rPh sb="2" eb="4">
      <t>セイゲン</t>
    </rPh>
    <phoneticPr fontId="16"/>
  </si>
  <si>
    <t>その他</t>
    <rPh sb="2" eb="3">
      <t>タ</t>
    </rPh>
    <phoneticPr fontId="16"/>
  </si>
  <si>
    <t>（サービスの種類：　　　　　　　　　　　　）</t>
    <rPh sb="6" eb="8">
      <t>シュルイ</t>
    </rPh>
    <phoneticPr fontId="16"/>
  </si>
  <si>
    <t>【　特記事項　】</t>
    <phoneticPr fontId="16"/>
  </si>
  <si>
    <t>この照会についてはご本人の承諾を得ています。</t>
    <rPh sb="2" eb="4">
      <t>ショウカイ</t>
    </rPh>
    <rPh sb="10" eb="12">
      <t>ホンニン</t>
    </rPh>
    <rPh sb="13" eb="15">
      <t>ショウダク</t>
    </rPh>
    <rPh sb="16" eb="17">
      <t>エ</t>
    </rPh>
    <phoneticPr fontId="16"/>
  </si>
  <si>
    <t>年月</t>
    <rPh sb="0" eb="1">
      <t>ネン</t>
    </rPh>
    <rPh sb="1" eb="2">
      <t>ゲツ</t>
    </rPh>
    <phoneticPr fontId="2"/>
  </si>
  <si>
    <t>有効
期間</t>
    <rPh sb="0" eb="2">
      <t>ユウコウ</t>
    </rPh>
    <rPh sb="3" eb="5">
      <t>キカン</t>
    </rPh>
    <phoneticPr fontId="2"/>
  </si>
  <si>
    <t>チェックリスト①</t>
    <phoneticPr fontId="16"/>
  </si>
  <si>
    <t xml:space="preserve"> 利用者名</t>
    <rPh sb="1" eb="3">
      <t>リヨウ</t>
    </rPh>
    <rPh sb="3" eb="4">
      <t>シャ</t>
    </rPh>
    <rPh sb="4" eb="5">
      <t>メイ</t>
    </rPh>
    <phoneticPr fontId="2"/>
  </si>
  <si>
    <t>様</t>
    <rPh sb="0" eb="1">
      <t>サマ</t>
    </rPh>
    <phoneticPr fontId="2"/>
  </si>
  <si>
    <t>担当者</t>
    <rPh sb="0" eb="3">
      <t>タントウシャ</t>
    </rPh>
    <phoneticPr fontId="2"/>
  </si>
  <si>
    <t>(</t>
    <phoneticPr fontId="2"/>
  </si>
  <si>
    <t>～</t>
    <phoneticPr fontId="2"/>
  </si>
  <si>
    <t>)</t>
    <phoneticPr fontId="2"/>
  </si>
  <si>
    <t>ｱｾｽ</t>
    <phoneticPr fontId="2"/>
  </si>
  <si>
    <t>担当者会議</t>
    <rPh sb="0" eb="3">
      <t>タントウシャ</t>
    </rPh>
    <rPh sb="3" eb="5">
      <t>カイギ</t>
    </rPh>
    <phoneticPr fontId="2"/>
  </si>
  <si>
    <t>ﾌﾟﾗﾝ
作成
同意</t>
    <rPh sb="8" eb="10">
      <t>ドウイ</t>
    </rPh>
    <phoneticPr fontId="2"/>
  </si>
  <si>
    <t>利用票</t>
    <rPh sb="0" eb="2">
      <t>リヨウ</t>
    </rPh>
    <rPh sb="2" eb="3">
      <t>ヒョウ</t>
    </rPh>
    <phoneticPr fontId="2"/>
  </si>
  <si>
    <t>ﾓﾆﾀ
ﾘﾝｸﾞ</t>
    <phoneticPr fontId="2"/>
  </si>
  <si>
    <t>訪問
記録</t>
    <rPh sb="0" eb="2">
      <t>ホウモン</t>
    </rPh>
    <rPh sb="3" eb="5">
      <t>キロク</t>
    </rPh>
    <phoneticPr fontId="2"/>
  </si>
  <si>
    <t>加算</t>
    <rPh sb="0" eb="2">
      <t>カサン</t>
    </rPh>
    <phoneticPr fontId="2"/>
  </si>
  <si>
    <t>軽微
な
変更</t>
    <rPh sb="0" eb="2">
      <t>ケイビ</t>
    </rPh>
    <rPh sb="5" eb="7">
      <t>ヘンコウ</t>
    </rPh>
    <phoneticPr fontId="16"/>
  </si>
  <si>
    <t>主治医への確認及び連携</t>
    <rPh sb="0" eb="3">
      <t>シュジイ</t>
    </rPh>
    <rPh sb="5" eb="7">
      <t>カクニン</t>
    </rPh>
    <rPh sb="7" eb="8">
      <t>オヨ</t>
    </rPh>
    <rPh sb="9" eb="11">
      <t>レンケイ</t>
    </rPh>
    <phoneticPr fontId="2"/>
  </si>
  <si>
    <t>ケアプラン交付</t>
    <phoneticPr fontId="2"/>
  </si>
  <si>
    <t>備考欄</t>
    <rPh sb="0" eb="2">
      <t>ビコウ</t>
    </rPh>
    <rPh sb="2" eb="3">
      <t>ラン</t>
    </rPh>
    <phoneticPr fontId="2"/>
  </si>
  <si>
    <t>自己
点検</t>
    <rPh sb="0" eb="2">
      <t>ジコ</t>
    </rPh>
    <rPh sb="3" eb="5">
      <t>テンケン</t>
    </rPh>
    <phoneticPr fontId="2"/>
  </si>
  <si>
    <t>他者
点検</t>
    <rPh sb="0" eb="2">
      <t>タシャ</t>
    </rPh>
    <rPh sb="3" eb="5">
      <t>テンケン</t>
    </rPh>
    <phoneticPr fontId="2"/>
  </si>
  <si>
    <t>初回</t>
    <rPh sb="0" eb="2">
      <t>ショカイ</t>
    </rPh>
    <phoneticPr fontId="2"/>
  </si>
  <si>
    <t>退院</t>
    <phoneticPr fontId="16"/>
  </si>
  <si>
    <t>入院</t>
    <rPh sb="0" eb="2">
      <t>ニュウイン</t>
    </rPh>
    <phoneticPr fontId="2"/>
  </si>
  <si>
    <t>通院
連携</t>
    <rPh sb="0" eb="2">
      <t>ツウイン</t>
    </rPh>
    <rPh sb="3" eb="5">
      <t>レンケイ</t>
    </rPh>
    <phoneticPr fontId="2"/>
  </si>
  <si>
    <t>ﾀｰﾐﾅ
ﾙｹｱ
加算</t>
    <rPh sb="9" eb="11">
      <t>カサン</t>
    </rPh>
    <phoneticPr fontId="16"/>
  </si>
  <si>
    <t>緊急
ｶﾝﾌｧ</t>
    <rPh sb="0" eb="2">
      <t>キンキュウ</t>
    </rPh>
    <phoneticPr fontId="2"/>
  </si>
  <si>
    <t>個別援助計画受領</t>
    <rPh sb="0" eb="2">
      <t>コベツ</t>
    </rPh>
    <rPh sb="2" eb="4">
      <t>エンジョ</t>
    </rPh>
    <rPh sb="4" eb="6">
      <t>ケイカク</t>
    </rPh>
    <phoneticPr fontId="2"/>
  </si>
  <si>
    <t>訪看</t>
    <rPh sb="0" eb="2">
      <t>ホウカン</t>
    </rPh>
    <phoneticPr fontId="16"/>
  </si>
  <si>
    <t>訪リ</t>
    <rPh sb="0" eb="1">
      <t>オトズ</t>
    </rPh>
    <phoneticPr fontId="16"/>
  </si>
  <si>
    <t>通リ</t>
    <rPh sb="0" eb="1">
      <t>ツウ</t>
    </rPh>
    <phoneticPr fontId="16"/>
  </si>
  <si>
    <t>短療</t>
    <rPh sb="0" eb="1">
      <t>タン</t>
    </rPh>
    <rPh sb="1" eb="2">
      <t>リョウ</t>
    </rPh>
    <phoneticPr fontId="16"/>
  </si>
  <si>
    <t>軽度</t>
    <rPh sb="0" eb="2">
      <t>ケイド</t>
    </rPh>
    <phoneticPr fontId="16"/>
  </si>
  <si>
    <t>居宅管理</t>
    <rPh sb="0" eb="2">
      <t>キョタク</t>
    </rPh>
    <rPh sb="2" eb="4">
      <t>カンリ</t>
    </rPh>
    <phoneticPr fontId="16"/>
  </si>
  <si>
    <t>申請代行等</t>
    <rPh sb="0" eb="2">
      <t>シンセイ</t>
    </rPh>
    <rPh sb="2" eb="4">
      <t>ダイコウ</t>
    </rPh>
    <rPh sb="4" eb="5">
      <t>トウ</t>
    </rPh>
    <phoneticPr fontId="2"/>
  </si>
  <si>
    <t>・要介護認定の更新申請代行</t>
    <rPh sb="11" eb="13">
      <t>ダイコウ</t>
    </rPh>
    <phoneticPr fontId="2"/>
  </si>
  <si>
    <t>・介護保険負担限度額認定申請</t>
    <phoneticPr fontId="2"/>
  </si>
  <si>
    <t>・生活支援型軽度生活援助事業</t>
    <phoneticPr fontId="2"/>
  </si>
  <si>
    <t>・障害者手帳</t>
    <phoneticPr fontId="2"/>
  </si>
  <si>
    <t>・医療限度額適用 標準負担額減額</t>
    <rPh sb="1" eb="3">
      <t>イリョウ</t>
    </rPh>
    <rPh sb="3" eb="5">
      <t>ゲンド</t>
    </rPh>
    <rPh sb="5" eb="6">
      <t>ガク</t>
    </rPh>
    <rPh sb="6" eb="8">
      <t>テキヨウ</t>
    </rPh>
    <rPh sb="9" eb="11">
      <t>ヒョウジュン</t>
    </rPh>
    <rPh sb="11" eb="13">
      <t>フタン</t>
    </rPh>
    <rPh sb="13" eb="14">
      <t>ガク</t>
    </rPh>
    <rPh sb="14" eb="16">
      <t>ゲンガク</t>
    </rPh>
    <phoneticPr fontId="2"/>
  </si>
  <si>
    <t>・配食サービス</t>
    <phoneticPr fontId="2"/>
  </si>
  <si>
    <t>・被爆者健康手帳</t>
    <phoneticPr fontId="2"/>
  </si>
  <si>
    <t>・社会福祉法人等利用者負担軽減</t>
    <phoneticPr fontId="2"/>
  </si>
  <si>
    <t>・緊急通報システム</t>
    <phoneticPr fontId="2"/>
  </si>
  <si>
    <t>・福祉助成券 タクシー（ 介護 ・ 障害 ）</t>
    <phoneticPr fontId="2"/>
  </si>
  <si>
    <t>・住宅改修</t>
    <phoneticPr fontId="2"/>
  </si>
  <si>
    <t>・寝具洗濯サービス</t>
    <phoneticPr fontId="2"/>
  </si>
  <si>
    <t>・福祉助成券 紙おむつ（ 介護 ・ 障害 ）</t>
    <phoneticPr fontId="2"/>
  </si>
  <si>
    <t>・福祉用具購入</t>
    <phoneticPr fontId="2"/>
  </si>
  <si>
    <t>・高齢者インフルエンザ予防接種</t>
    <phoneticPr fontId="2"/>
  </si>
  <si>
    <t>・軽度者の福祉用具貸与に係る確認申請</t>
    <phoneticPr fontId="2"/>
  </si>
  <si>
    <t>・介護者慰労金</t>
    <phoneticPr fontId="2"/>
  </si>
  <si>
    <t>・日常生活用具の給付 貸与</t>
    <phoneticPr fontId="2"/>
  </si>
  <si>
    <t>要介
護度</t>
    <rPh sb="0" eb="2">
      <t>ヨウスケ</t>
    </rPh>
    <rPh sb="3" eb="4">
      <t>ユズル</t>
    </rPh>
    <rPh sb="4" eb="5">
      <t>タビ</t>
    </rPh>
    <phoneticPr fontId="2"/>
  </si>
  <si>
    <t>チェックリスト②</t>
    <phoneticPr fontId="16"/>
  </si>
  <si>
    <t>チェックリスト③</t>
    <phoneticPr fontId="16"/>
  </si>
  <si>
    <t>チェックリスト④</t>
    <phoneticPr fontId="16"/>
  </si>
  <si>
    <t>ﾌﾟﾗﾝ
１表</t>
    <rPh sb="6" eb="7">
      <t>ヒョウ</t>
    </rPh>
    <phoneticPr fontId="2"/>
  </si>
  <si>
    <t>ﾌﾟﾗﾝ
２表</t>
    <phoneticPr fontId="2"/>
  </si>
  <si>
    <t>ﾌﾟﾗﾝ
３表</t>
    <phoneticPr fontId="2"/>
  </si>
  <si>
    <t>ﾌﾟﾗﾝ
同意
交付</t>
    <rPh sb="4" eb="6">
      <t>ドウイ</t>
    </rPh>
    <rPh sb="8" eb="10">
      <t>コウフ</t>
    </rPh>
    <phoneticPr fontId="2"/>
  </si>
  <si>
    <t>主治医（確認・連携）</t>
    <rPh sb="0" eb="3">
      <t>シュジイ</t>
    </rPh>
    <rPh sb="4" eb="6">
      <t>カクニン</t>
    </rPh>
    <rPh sb="7" eb="9">
      <t>レンケイ</t>
    </rPh>
    <phoneticPr fontId="2"/>
  </si>
  <si>
    <t>機能
訓練</t>
    <rPh sb="0" eb="2">
      <t>キノウ</t>
    </rPh>
    <rPh sb="3" eb="5">
      <t>クンレン</t>
    </rPh>
    <phoneticPr fontId="16"/>
  </si>
  <si>
    <t>栄養
ﾏﾈｼﾞ</t>
    <rPh sb="0" eb="2">
      <t>エイヨウ</t>
    </rPh>
    <phoneticPr fontId="16"/>
  </si>
  <si>
    <t>経口
移行</t>
    <rPh sb="0" eb="2">
      <t>ケイコウ</t>
    </rPh>
    <rPh sb="3" eb="5">
      <t>イコウ</t>
    </rPh>
    <phoneticPr fontId="16"/>
  </si>
  <si>
    <t>経口
維持</t>
    <rPh sb="0" eb="2">
      <t>ケイコウ</t>
    </rPh>
    <rPh sb="3" eb="5">
      <t>イジ</t>
    </rPh>
    <phoneticPr fontId="16"/>
  </si>
  <si>
    <t>口腔
管理</t>
    <rPh sb="0" eb="2">
      <t>コウクウ</t>
    </rPh>
    <rPh sb="3" eb="5">
      <t>カンリ</t>
    </rPh>
    <phoneticPr fontId="16"/>
  </si>
  <si>
    <t>褥瘡
ﾏﾈｼﾞ</t>
    <rPh sb="0" eb="2">
      <t>ジョクソウ</t>
    </rPh>
    <phoneticPr fontId="16"/>
  </si>
  <si>
    <t>排泄
支援</t>
    <rPh sb="0" eb="2">
      <t>ハイセツ</t>
    </rPh>
    <rPh sb="3" eb="5">
      <t>シエン</t>
    </rPh>
    <phoneticPr fontId="16"/>
  </si>
  <si>
    <t>経口
移行</t>
    <phoneticPr fontId="16"/>
  </si>
  <si>
    <t>経口
維持</t>
    <phoneticPr fontId="16"/>
  </si>
  <si>
    <t>排泄
支援</t>
    <phoneticPr fontId="16"/>
  </si>
  <si>
    <t>入力専用に戻る</t>
    <rPh sb="0" eb="2">
      <t>ニュウリョク</t>
    </rPh>
    <rPh sb="2" eb="4">
      <t>センヨウ</t>
    </rPh>
    <rPh sb="5" eb="6">
      <t>モド</t>
    </rPh>
    <phoneticPr fontId="2"/>
  </si>
  <si>
    <t>※青色の枠内にある図形は、すべて反映されます。
可能な項目
・セルの結合
・文字の入力
・塗りつぶし（色を付ける）
・フォントの色を変更</t>
    <rPh sb="1" eb="3">
      <t>アオイロ</t>
    </rPh>
    <rPh sb="4" eb="6">
      <t>ワクナイ</t>
    </rPh>
    <rPh sb="9" eb="11">
      <t>ズケイ</t>
    </rPh>
    <rPh sb="16" eb="18">
      <t>ハンエイ</t>
    </rPh>
    <rPh sb="25" eb="27">
      <t>カノウ</t>
    </rPh>
    <rPh sb="28" eb="30">
      <t>コウモク</t>
    </rPh>
    <rPh sb="35" eb="37">
      <t>ケツゴウ</t>
    </rPh>
    <rPh sb="39" eb="41">
      <t>モジ</t>
    </rPh>
    <rPh sb="42" eb="44">
      <t>ニュウリョク</t>
    </rPh>
    <rPh sb="46" eb="47">
      <t>ヌ</t>
    </rPh>
    <rPh sb="52" eb="53">
      <t>イロ</t>
    </rPh>
    <rPh sb="54" eb="55">
      <t>ツ</t>
    </rPh>
    <rPh sb="65" eb="66">
      <t>イロ</t>
    </rPh>
    <rPh sb="67" eb="69">
      <t>ヘンコウ</t>
    </rPh>
    <phoneticPr fontId="16"/>
  </si>
  <si>
    <t>同居</t>
    <rPh sb="0" eb="2">
      <t>ドウキョ</t>
    </rPh>
    <phoneticPr fontId="16"/>
  </si>
  <si>
    <t>主介護者</t>
    <rPh sb="0" eb="1">
      <t>シュ</t>
    </rPh>
    <rPh sb="1" eb="4">
      <t>カイゴシャ</t>
    </rPh>
    <phoneticPr fontId="16"/>
  </si>
  <si>
    <t>回</t>
  </si>
  <si>
    <t>◎</t>
  </si>
  <si>
    <t>基本図形</t>
    <rPh sb="0" eb="2">
      <t>キホン</t>
    </rPh>
    <rPh sb="2" eb="4">
      <t>ズケイ</t>
    </rPh>
    <phoneticPr fontId="16"/>
  </si>
  <si>
    <t>○</t>
  </si>
  <si>
    <t>■</t>
  </si>
  <si>
    <t>●</t>
  </si>
  <si>
    <t>作成日</t>
    <rPh sb="0" eb="3">
      <t>サクセイビ</t>
    </rPh>
    <phoneticPr fontId="16"/>
  </si>
  <si>
    <t>認定情報　事業所種別</t>
    <rPh sb="0" eb="2">
      <t>ニンテイ</t>
    </rPh>
    <rPh sb="2" eb="4">
      <t>ジョウホウ</t>
    </rPh>
    <rPh sb="5" eb="8">
      <t>ジギョウショ</t>
    </rPh>
    <rPh sb="8" eb="10">
      <t>シュベツ</t>
    </rPh>
    <phoneticPr fontId="16"/>
  </si>
  <si>
    <t>認定情報　計画書種別</t>
    <rPh sb="0" eb="2">
      <t>ニンテイ</t>
    </rPh>
    <rPh sb="2" eb="4">
      <t>ジョウホウ</t>
    </rPh>
    <rPh sb="5" eb="8">
      <t>ケイカクショ</t>
    </rPh>
    <rPh sb="8" eb="10">
      <t>シュベツ</t>
    </rPh>
    <phoneticPr fontId="16"/>
  </si>
  <si>
    <t>年齢</t>
    <rPh sb="0" eb="2">
      <t>ネンレイ</t>
    </rPh>
    <phoneticPr fontId="16"/>
  </si>
  <si>
    <t>保険者番号（介護）</t>
    <rPh sb="0" eb="3">
      <t>ホケンシャ</t>
    </rPh>
    <rPh sb="3" eb="5">
      <t>バンゴウ</t>
    </rPh>
    <rPh sb="6" eb="8">
      <t>カイゴ</t>
    </rPh>
    <phoneticPr fontId="16"/>
  </si>
  <si>
    <t>介護保険被保険者番号</t>
    <rPh sb="0" eb="2">
      <t>カイゴ</t>
    </rPh>
    <rPh sb="2" eb="4">
      <t>ホケン</t>
    </rPh>
    <rPh sb="4" eb="8">
      <t>ヒホケンシャ</t>
    </rPh>
    <rPh sb="8" eb="10">
      <t>バンゴウ</t>
    </rPh>
    <phoneticPr fontId="16"/>
  </si>
  <si>
    <t>申請書　要介護度</t>
    <rPh sb="0" eb="3">
      <t>シンセイショ</t>
    </rPh>
    <rPh sb="4" eb="7">
      <t>ヨウカイゴ</t>
    </rPh>
    <rPh sb="7" eb="8">
      <t>ド</t>
    </rPh>
    <phoneticPr fontId="16"/>
  </si>
  <si>
    <t>支援と介護の判定</t>
    <rPh sb="0" eb="2">
      <t>シエン</t>
    </rPh>
    <rPh sb="3" eb="5">
      <t>カイゴ</t>
    </rPh>
    <rPh sb="6" eb="8">
      <t>ハンテイ</t>
    </rPh>
    <phoneticPr fontId="16"/>
  </si>
  <si>
    <t>２号か判定</t>
    <rPh sb="1" eb="2">
      <t>ゴウ</t>
    </rPh>
    <rPh sb="3" eb="5">
      <t>ハンテイ</t>
    </rPh>
    <phoneticPr fontId="16"/>
  </si>
  <si>
    <t>訪問調査（その他判定）</t>
    <rPh sb="0" eb="2">
      <t>ホウモン</t>
    </rPh>
    <rPh sb="2" eb="4">
      <t>チョウサ</t>
    </rPh>
    <rPh sb="7" eb="8">
      <t>タ</t>
    </rPh>
    <rPh sb="8" eb="10">
      <t>ハンテイ</t>
    </rPh>
    <phoneticPr fontId="16"/>
  </si>
  <si>
    <t>介護度</t>
    <rPh sb="0" eb="2">
      <t>カイゴ</t>
    </rPh>
    <rPh sb="2" eb="3">
      <t>ド</t>
    </rPh>
    <phoneticPr fontId="16"/>
  </si>
  <si>
    <t>ふりがな（利用者）</t>
    <rPh sb="5" eb="8">
      <t>リヨウシャ</t>
    </rPh>
    <phoneticPr fontId="16"/>
  </si>
  <si>
    <t>ふりがな（家族）</t>
    <rPh sb="5" eb="7">
      <t>カゾク</t>
    </rPh>
    <phoneticPr fontId="16"/>
  </si>
  <si>
    <t>医療保険被保険者番号</t>
    <rPh sb="0" eb="2">
      <t>イリョウ</t>
    </rPh>
    <rPh sb="2" eb="4">
      <t>ホケン</t>
    </rPh>
    <rPh sb="4" eb="8">
      <t>ヒホケンシャ</t>
    </rPh>
    <rPh sb="8" eb="10">
      <t>バンゴウ</t>
    </rPh>
    <phoneticPr fontId="16"/>
  </si>
  <si>
    <t>男女</t>
    <rPh sb="0" eb="2">
      <t>ダンジョ</t>
    </rPh>
    <phoneticPr fontId="16"/>
  </si>
  <si>
    <t>介護保険　認定期間</t>
    <rPh sb="0" eb="2">
      <t>カイゴ</t>
    </rPh>
    <rPh sb="2" eb="4">
      <t>ホケン</t>
    </rPh>
    <rPh sb="5" eb="7">
      <t>ニンテイ</t>
    </rPh>
    <rPh sb="7" eb="9">
      <t>キカン</t>
    </rPh>
    <phoneticPr fontId="16"/>
  </si>
  <si>
    <t>住所</t>
    <rPh sb="0" eb="2">
      <t>じゅうしょ</t>
    </rPh>
    <phoneticPr fontId="16" type="Hiragana"/>
  </si>
  <si>
    <t>電話番号</t>
    <rPh sb="0" eb="2">
      <t>でんわ</t>
    </rPh>
    <rPh sb="2" eb="4">
      <t>ばんごう</t>
    </rPh>
    <phoneticPr fontId="16" type="Hiragana"/>
  </si>
  <si>
    <t>年号</t>
    <rPh sb="0" eb="2">
      <t>ネンゴウ</t>
    </rPh>
    <phoneticPr fontId="16"/>
  </si>
  <si>
    <t>生年月日</t>
    <rPh sb="0" eb="2">
      <t>せいねん</t>
    </rPh>
    <rPh sb="2" eb="4">
      <t>がっぴ</t>
    </rPh>
    <phoneticPr fontId="16" type="Hiragana"/>
  </si>
  <si>
    <t>調査回目</t>
    <phoneticPr fontId="16" type="Hiragana"/>
  </si>
  <si>
    <t>管理市町村コード</t>
    <phoneticPr fontId="16" type="Hiragana"/>
  </si>
  <si>
    <t>医師番号</t>
    <phoneticPr fontId="16" type="Hiragana"/>
  </si>
  <si>
    <t>申請日</t>
    <rPh sb="0" eb="2">
      <t>しんせい</t>
    </rPh>
    <rPh sb="2" eb="3">
      <t>び</t>
    </rPh>
    <phoneticPr fontId="16" type="Hiragana"/>
  </si>
  <si>
    <t>記入日</t>
    <rPh sb="0" eb="2">
      <t>きにゅう</t>
    </rPh>
    <rPh sb="2" eb="3">
      <t>ひ</t>
    </rPh>
    <phoneticPr fontId="16" type="Hiragana"/>
  </si>
  <si>
    <t>最終診察日</t>
    <rPh sb="0" eb="2">
      <t>さいしゅう</t>
    </rPh>
    <rPh sb="2" eb="5">
      <t>しんさつび</t>
    </rPh>
    <phoneticPr fontId="16" type="Hiragana"/>
  </si>
  <si>
    <t>☑ 幻視 ・幻聴</t>
    <phoneticPr fontId="16" type="Hiragana"/>
  </si>
  <si>
    <t>☑ 妄想</t>
    <phoneticPr fontId="16" type="Hiragana"/>
  </si>
  <si>
    <t>☑ 昼夜逆転</t>
    <phoneticPr fontId="16" type="Hiragana"/>
  </si>
  <si>
    <t>☑ 暴言</t>
    <phoneticPr fontId="16" type="Hiragana"/>
  </si>
  <si>
    <t>右</t>
    <phoneticPr fontId="16" type="Hiragana"/>
  </si>
  <si>
    <t>左</t>
    <phoneticPr fontId="16" type="Hiragana"/>
  </si>
  <si>
    <t>増加</t>
    <phoneticPr fontId="16" type="Hiragana"/>
  </si>
  <si>
    <t>維持</t>
    <phoneticPr fontId="16" type="Hiragana"/>
  </si>
  <si>
    <t>減少</t>
    <phoneticPr fontId="16" type="Hiragana"/>
  </si>
  <si>
    <t>有</t>
    <phoneticPr fontId="16" type="Hiragana"/>
  </si>
  <si>
    <t>利き手</t>
    <rPh sb="0" eb="1">
      <t>き</t>
    </rPh>
    <rPh sb="2" eb="3">
      <t>て</t>
    </rPh>
    <phoneticPr fontId="16" type="Hiragana"/>
  </si>
  <si>
    <t>体重</t>
    <rPh sb="0" eb="2">
      <t>たいじゅう</t>
    </rPh>
    <phoneticPr fontId="16" type="Hiragana"/>
  </si>
  <si>
    <t>生活状態</t>
    <rPh sb="0" eb="2">
      <t>せいかつ</t>
    </rPh>
    <rPh sb="2" eb="4">
      <t>じょうたい</t>
    </rPh>
    <phoneticPr fontId="16" type="Hiragana"/>
  </si>
  <si>
    <t>認知症の症状</t>
    <rPh sb="0" eb="2">
      <t>にんち</t>
    </rPh>
    <rPh sb="2" eb="3">
      <t>しょう</t>
    </rPh>
    <rPh sb="4" eb="6">
      <t>しょうじょう</t>
    </rPh>
    <phoneticPr fontId="16" type="Hiragana"/>
  </si>
  <si>
    <t>障害者控除-障害等級</t>
    <rPh sb="0" eb="3">
      <t>しょうがいしゃ</t>
    </rPh>
    <rPh sb="3" eb="5">
      <t>こうじょ</t>
    </rPh>
    <rPh sb="6" eb="8">
      <t>しょうがい</t>
    </rPh>
    <rPh sb="8" eb="10">
      <t>とうきゅう</t>
    </rPh>
    <phoneticPr fontId="16" type="Hiragana"/>
  </si>
  <si>
    <t>▼入院時情報提供書</t>
    <phoneticPr fontId="16" type="Hiragana"/>
  </si>
  <si>
    <t>日常生活はほぼ自立</t>
    <phoneticPr fontId="16" type="Hiragana"/>
  </si>
  <si>
    <t>屋内はおおむね自立、外出には介助が必要</t>
    <phoneticPr fontId="16" type="Hiragana"/>
  </si>
  <si>
    <t>屋内の生活で何らかの介助が必要</t>
    <phoneticPr fontId="16" type="Hiragana"/>
  </si>
  <si>
    <t>ベッド上で過ごし生活全般に介助が必要</t>
    <phoneticPr fontId="16" type="Hiragana"/>
  </si>
  <si>
    <t>物忘れはない</t>
    <phoneticPr fontId="16" type="Hiragana"/>
  </si>
  <si>
    <t>時々物忘れがあるが日常生活は困らない</t>
    <phoneticPr fontId="16" type="Hiragana"/>
  </si>
  <si>
    <t>物忘れがあるが周囲に迷惑をかけることはない</t>
    <phoneticPr fontId="16" type="Hiragana"/>
  </si>
  <si>
    <t>物忘れで注意していないと周囲に迷惑をかける</t>
    <phoneticPr fontId="16" type="Hiragana"/>
  </si>
  <si>
    <t>物忘れがひどく常に見守りや声かけが必要</t>
    <phoneticPr fontId="16" type="Hiragana"/>
  </si>
  <si>
    <t>問題行動が多く専門医療が必要</t>
    <phoneticPr fontId="16" type="Hiragana"/>
  </si>
  <si>
    <t>住環境</t>
    <rPh sb="0" eb="3">
      <t>じゅうかんきょう</t>
    </rPh>
    <phoneticPr fontId="16" type="Hiragana"/>
  </si>
  <si>
    <t>介護度</t>
    <rPh sb="0" eb="2">
      <t>かいご</t>
    </rPh>
    <rPh sb="2" eb="3">
      <t>ど</t>
    </rPh>
    <phoneticPr fontId="16" type="Hiragana"/>
  </si>
  <si>
    <t>有効期間</t>
    <rPh sb="0" eb="2">
      <t>ゆうこう</t>
    </rPh>
    <rPh sb="2" eb="4">
      <t>きかん</t>
    </rPh>
    <phoneticPr fontId="16" type="Hiragana"/>
  </si>
  <si>
    <t>申請状況</t>
    <rPh sb="0" eb="2">
      <t>しんせい</t>
    </rPh>
    <rPh sb="2" eb="4">
      <t>じょうきょう</t>
    </rPh>
    <phoneticPr fontId="16" type="Hiragana"/>
  </si>
  <si>
    <t>負担割合</t>
    <rPh sb="0" eb="2">
      <t>ふたん</t>
    </rPh>
    <rPh sb="2" eb="4">
      <t>わりあい</t>
    </rPh>
    <phoneticPr fontId="16" type="Hiragana"/>
  </si>
  <si>
    <t>寝たきり度</t>
    <rPh sb="0" eb="1">
      <t>ね</t>
    </rPh>
    <rPh sb="4" eb="5">
      <t>ど</t>
    </rPh>
    <phoneticPr fontId="16" type="Hiragana"/>
  </si>
  <si>
    <t>障害</t>
    <rPh sb="0" eb="2">
      <t>しょうがい</t>
    </rPh>
    <phoneticPr fontId="16" type="Hiragana"/>
  </si>
  <si>
    <t>年金</t>
    <rPh sb="0" eb="2">
      <t>ねんきん</t>
    </rPh>
    <phoneticPr fontId="16" type="Hiragana"/>
  </si>
  <si>
    <t>世帯構成</t>
    <rPh sb="0" eb="2">
      <t>せたい</t>
    </rPh>
    <rPh sb="2" eb="4">
      <t>こうせい</t>
    </rPh>
    <phoneticPr fontId="16" type="Hiragana"/>
  </si>
  <si>
    <t>選択</t>
    <rPh sb="0" eb="2">
      <t>せんたく</t>
    </rPh>
    <phoneticPr fontId="16" type="Hiragana"/>
  </si>
  <si>
    <t>主介護者</t>
    <rPh sb="0" eb="1">
      <t>しゅ</t>
    </rPh>
    <rPh sb="1" eb="4">
      <t>かいごしゃ</t>
    </rPh>
    <phoneticPr fontId="16" type="Hiragana"/>
  </si>
  <si>
    <t>続柄</t>
    <rPh sb="0" eb="2">
      <t>ぞくがら</t>
    </rPh>
    <phoneticPr fontId="16" type="Hiragana"/>
  </si>
  <si>
    <t>連絡先</t>
    <rPh sb="0" eb="3">
      <t>れんらくさき</t>
    </rPh>
    <phoneticPr fontId="16" type="Hiragana"/>
  </si>
  <si>
    <t>主介護者（確定）</t>
    <rPh sb="0" eb="1">
      <t>しゅ</t>
    </rPh>
    <rPh sb="1" eb="4">
      <t>かいごしゃ</t>
    </rPh>
    <rPh sb="5" eb="7">
      <t>かくてい</t>
    </rPh>
    <phoneticPr fontId="16" type="Hiragana"/>
  </si>
  <si>
    <t>キーパーソン（確定）</t>
    <rPh sb="7" eb="9">
      <t>かくてい</t>
    </rPh>
    <phoneticPr fontId="16" type="Hiragana"/>
  </si>
  <si>
    <t>年齢</t>
    <rPh sb="0" eb="2">
      <t>ねんれい</t>
    </rPh>
    <phoneticPr fontId="16" type="Hiragana"/>
  </si>
  <si>
    <t>入院前の意向</t>
    <rPh sb="0" eb="2">
      <t>にゅういん</t>
    </rPh>
    <rPh sb="2" eb="3">
      <t>まえ</t>
    </rPh>
    <rPh sb="4" eb="6">
      <t>いこう</t>
    </rPh>
    <phoneticPr fontId="16" type="Hiragana"/>
  </si>
  <si>
    <t>サービス利用状況</t>
    <rPh sb="4" eb="6">
      <t>りよう</t>
    </rPh>
    <rPh sb="6" eb="8">
      <t>じょうきょう</t>
    </rPh>
    <phoneticPr fontId="16" type="Hiragana"/>
  </si>
  <si>
    <t>退院後の世帯状況</t>
    <rPh sb="0" eb="3">
      <t>たいいんご</t>
    </rPh>
    <rPh sb="4" eb="6">
      <t>せたい</t>
    </rPh>
    <rPh sb="6" eb="8">
      <t>じょうきょう</t>
    </rPh>
    <phoneticPr fontId="16" type="Hiragana"/>
  </si>
  <si>
    <t>世帯に対する配慮</t>
    <rPh sb="0" eb="2">
      <t>せたい</t>
    </rPh>
    <rPh sb="3" eb="4">
      <t>たい</t>
    </rPh>
    <rPh sb="6" eb="8">
      <t>はいりょ</t>
    </rPh>
    <phoneticPr fontId="16" type="Hiragana"/>
  </si>
  <si>
    <t>退院後の主介護者</t>
    <rPh sb="0" eb="3">
      <t>たいいんご</t>
    </rPh>
    <rPh sb="4" eb="5">
      <t>しゅ</t>
    </rPh>
    <rPh sb="5" eb="8">
      <t>かいごしゃ</t>
    </rPh>
    <phoneticPr fontId="16" type="Hiragana"/>
  </si>
  <si>
    <t>介護力</t>
    <rPh sb="0" eb="2">
      <t>かいご</t>
    </rPh>
    <rPh sb="2" eb="3">
      <t>りょく</t>
    </rPh>
    <phoneticPr fontId="16" type="Hiragana"/>
  </si>
  <si>
    <t>虐待</t>
    <rPh sb="0" eb="2">
      <t>ぎゃくたい</t>
    </rPh>
    <phoneticPr fontId="16" type="Hiragana"/>
  </si>
  <si>
    <t>カンファレンス等</t>
    <rPh sb="7" eb="8">
      <t>とう</t>
    </rPh>
    <phoneticPr fontId="16" type="Hiragana"/>
  </si>
  <si>
    <t>麻痺</t>
    <rPh sb="0" eb="2">
      <t>まひ</t>
    </rPh>
    <phoneticPr fontId="16" type="Hiragana"/>
  </si>
  <si>
    <t>ADL</t>
    <phoneticPr fontId="16" type="Hiragana"/>
  </si>
  <si>
    <t>褥瘡</t>
    <rPh sb="0" eb="2">
      <t>じょくそう</t>
    </rPh>
    <phoneticPr fontId="16" type="Hiragana"/>
  </si>
  <si>
    <t>移動</t>
    <rPh sb="0" eb="2">
      <t>いどう</t>
    </rPh>
    <phoneticPr fontId="16" type="Hiragana"/>
  </si>
  <si>
    <t>食事制限</t>
    <rPh sb="0" eb="2">
      <t>しょくじ</t>
    </rPh>
    <rPh sb="2" eb="4">
      <t>せいげん</t>
    </rPh>
    <phoneticPr fontId="16" type="Hiragana"/>
  </si>
  <si>
    <t>食事形態</t>
    <rPh sb="0" eb="2">
      <t>しょくじ</t>
    </rPh>
    <rPh sb="2" eb="4">
      <t>けいたい</t>
    </rPh>
    <phoneticPr fontId="16" type="Hiragana"/>
  </si>
  <si>
    <t>接種方法</t>
    <rPh sb="0" eb="2">
      <t>せっしゅ</t>
    </rPh>
    <rPh sb="2" eb="4">
      <t>ほうほう</t>
    </rPh>
    <phoneticPr fontId="16" type="Hiragana"/>
  </si>
  <si>
    <t>水分とろみ</t>
    <rPh sb="0" eb="2">
      <t>すいぶん</t>
    </rPh>
    <phoneticPr fontId="16" type="Hiragana"/>
  </si>
  <si>
    <t>水分制限</t>
    <phoneticPr fontId="16" type="Hiragana"/>
  </si>
  <si>
    <t>嚥下機能</t>
    <rPh sb="0" eb="2">
      <t>えんげ</t>
    </rPh>
    <rPh sb="2" eb="4">
      <t>きのう</t>
    </rPh>
    <phoneticPr fontId="16" type="Hiragana"/>
  </si>
  <si>
    <t>口腔清潔</t>
    <phoneticPr fontId="16" type="Hiragana"/>
  </si>
  <si>
    <t>義歯</t>
    <rPh sb="0" eb="2">
      <t>ぎし</t>
    </rPh>
    <phoneticPr fontId="16" type="Hiragana"/>
  </si>
  <si>
    <t>口臭</t>
    <phoneticPr fontId="16" type="Hiragana"/>
  </si>
  <si>
    <t>排尿</t>
    <phoneticPr fontId="16" type="Hiragana"/>
  </si>
  <si>
    <t>排便</t>
    <phoneticPr fontId="16" type="Hiragana"/>
  </si>
  <si>
    <t>ポータブルトイレ</t>
    <phoneticPr fontId="16" type="Hiragana"/>
  </si>
  <si>
    <t>オムツ／パッド</t>
    <phoneticPr fontId="16" type="Hiragana"/>
  </si>
  <si>
    <t>睡眠の状態</t>
    <phoneticPr fontId="16" type="Hiragana"/>
  </si>
  <si>
    <t>喫煙</t>
    <phoneticPr fontId="16" type="Hiragana"/>
  </si>
  <si>
    <t>眠剤の使用</t>
    <phoneticPr fontId="16" type="Hiragana"/>
  </si>
  <si>
    <t>飲酒</t>
    <phoneticPr fontId="16" type="Hiragana"/>
  </si>
  <si>
    <t>視力</t>
    <phoneticPr fontId="16" type="Hiragana"/>
  </si>
  <si>
    <t>聴力</t>
    <phoneticPr fontId="16" type="Hiragana"/>
  </si>
  <si>
    <t>言語</t>
    <phoneticPr fontId="16" type="Hiragana"/>
  </si>
  <si>
    <t>意思疎通</t>
    <phoneticPr fontId="16" type="Hiragana"/>
  </si>
  <si>
    <t>眼鏡</t>
    <phoneticPr fontId="16" type="Hiragana"/>
  </si>
  <si>
    <t>補聴器</t>
    <phoneticPr fontId="16" type="Hiragana"/>
  </si>
  <si>
    <t>☑ 暴行</t>
    <phoneticPr fontId="16" type="Hiragana"/>
  </si>
  <si>
    <t>☑ 介護への抵抗</t>
    <phoneticPr fontId="16" type="Hiragana"/>
  </si>
  <si>
    <t>☑ 徘徊</t>
    <phoneticPr fontId="16" type="Hiragana"/>
  </si>
  <si>
    <t>☑ 火の不始末</t>
    <phoneticPr fontId="16" type="Hiragana"/>
  </si>
  <si>
    <t>軽</t>
    <phoneticPr fontId="16" type="Hiragana"/>
  </si>
  <si>
    <t>中</t>
    <phoneticPr fontId="16" type="Hiragana"/>
  </si>
  <si>
    <t>重</t>
    <phoneticPr fontId="16" type="Hiragana"/>
  </si>
  <si>
    <t>ついさっきのことを忘れる</t>
    <phoneticPr fontId="16" type="Hiragana"/>
  </si>
  <si>
    <t>日々の生活での意思決定</t>
    <phoneticPr fontId="16" type="Hiragana"/>
  </si>
  <si>
    <t>自分の意思を伝える</t>
    <phoneticPr fontId="16" type="Hiragana"/>
  </si>
  <si>
    <t>認知度</t>
    <rPh sb="0" eb="3">
      <t>にんちど</t>
    </rPh>
    <phoneticPr fontId="16" type="Hiragana"/>
  </si>
  <si>
    <t>医師の同意</t>
    <rPh sb="0" eb="2">
      <t>いし</t>
    </rPh>
    <rPh sb="3" eb="5">
      <t>どうい</t>
    </rPh>
    <phoneticPr fontId="16" type="Hiragana"/>
  </si>
  <si>
    <t>内科</t>
    <rPh sb="0" eb="2">
      <t>ないか</t>
    </rPh>
    <phoneticPr fontId="16" type="Hiragana"/>
  </si>
  <si>
    <t>精神科</t>
    <rPh sb="0" eb="3">
      <t>せいしんか</t>
    </rPh>
    <phoneticPr fontId="16" type="Hiragana"/>
  </si>
  <si>
    <t>外科</t>
    <rPh sb="0" eb="2">
      <t>げか</t>
    </rPh>
    <phoneticPr fontId="16" type="Hiragana"/>
  </si>
  <si>
    <t>整形外科</t>
    <rPh sb="0" eb="2">
      <t>せいけい</t>
    </rPh>
    <rPh sb="2" eb="4">
      <t>げか</t>
    </rPh>
    <phoneticPr fontId="16" type="Hiragana"/>
  </si>
  <si>
    <t>病状としての安定性</t>
    <rPh sb="0" eb="2">
      <t>びょうじょう</t>
    </rPh>
    <rPh sb="6" eb="9">
      <t>あんていせい</t>
    </rPh>
    <phoneticPr fontId="16" type="Hiragana"/>
  </si>
  <si>
    <t>☑ 点滴の管理</t>
    <phoneticPr fontId="16" type="Hiragana"/>
  </si>
  <si>
    <t>☑ 中心静脈栄養</t>
    <phoneticPr fontId="16" type="Hiragana"/>
  </si>
  <si>
    <t>☑ 透析</t>
    <phoneticPr fontId="16" type="Hiragana"/>
  </si>
  <si>
    <t>☑ ストーマの処置</t>
    <phoneticPr fontId="16" type="Hiragana"/>
  </si>
  <si>
    <t>自立</t>
    <phoneticPr fontId="16" type="Hiragana"/>
  </si>
  <si>
    <t>Ｊ１</t>
    <phoneticPr fontId="16" type="Hiragana"/>
  </si>
  <si>
    <t>Ｊ２</t>
    <phoneticPr fontId="16" type="Hiragana"/>
  </si>
  <si>
    <t>Ａ１</t>
    <phoneticPr fontId="16" type="Hiragana"/>
  </si>
  <si>
    <t>Ａ２</t>
    <phoneticPr fontId="16" type="Hiragana"/>
  </si>
  <si>
    <t>Ｂ１</t>
    <phoneticPr fontId="16" type="Hiragana"/>
  </si>
  <si>
    <t>Ｂ２</t>
    <phoneticPr fontId="16" type="Hiragana"/>
  </si>
  <si>
    <t>Ｃ１</t>
    <phoneticPr fontId="16" type="Hiragana"/>
  </si>
  <si>
    <t>Ｃ２</t>
    <phoneticPr fontId="16" type="Hiragana"/>
  </si>
  <si>
    <t>ない</t>
    <phoneticPr fontId="16" type="Hiragana"/>
  </si>
  <si>
    <t>ある</t>
    <phoneticPr fontId="16" type="Hiragana"/>
  </si>
  <si>
    <t>できる</t>
    <phoneticPr fontId="16" type="Hiragana"/>
  </si>
  <si>
    <t>いくらか困難</t>
    <phoneticPr fontId="16" type="Hiragana"/>
  </si>
  <si>
    <t>介護が必要</t>
    <phoneticPr fontId="16" type="Hiragana"/>
  </si>
  <si>
    <t>判断できない</t>
    <phoneticPr fontId="16" type="Hiragana"/>
  </si>
  <si>
    <t>具体的なものに限られる</t>
    <phoneticPr fontId="16" type="Hiragana"/>
  </si>
  <si>
    <t>伝えられない</t>
    <phoneticPr fontId="16" type="Hiragana"/>
  </si>
  <si>
    <t>アセス</t>
    <phoneticPr fontId="16" type="Hiragana"/>
  </si>
  <si>
    <t>アセスメント</t>
    <phoneticPr fontId="16" type="Hiragana"/>
  </si>
  <si>
    <t>☑ 不潔行為</t>
    <phoneticPr fontId="16" type="Hiragana"/>
  </si>
  <si>
    <t>☑ 異食行動</t>
    <phoneticPr fontId="16" type="Hiragana"/>
  </si>
  <si>
    <t>☑ 性的問題行動</t>
    <phoneticPr fontId="16" type="Hiragana"/>
  </si>
  <si>
    <t>☑ その他</t>
    <phoneticPr fontId="16" type="Hiragana"/>
  </si>
  <si>
    <t>左右</t>
    <phoneticPr fontId="16" type="Hiragana"/>
  </si>
  <si>
    <t>介助があればしている</t>
    <phoneticPr fontId="16" type="Hiragana"/>
  </si>
  <si>
    <t>していない</t>
    <phoneticPr fontId="16" type="Hiragana"/>
  </si>
  <si>
    <t>用いていない</t>
    <phoneticPr fontId="16" type="Hiragana"/>
  </si>
  <si>
    <t>自分で操作している</t>
    <phoneticPr fontId="16" type="Hiragana"/>
  </si>
  <si>
    <t>他人が操作している</t>
    <phoneticPr fontId="16" type="Hiragana"/>
  </si>
  <si>
    <t>屋外で使用</t>
    <phoneticPr fontId="16" type="Hiragana"/>
  </si>
  <si>
    <t>屋内で使用</t>
    <phoneticPr fontId="16" type="Hiragana"/>
  </si>
  <si>
    <t>屋外 ・屋内で使用</t>
    <phoneticPr fontId="16" type="Hiragana"/>
  </si>
  <si>
    <t>全面介助</t>
    <phoneticPr fontId="16" type="Hiragana"/>
  </si>
  <si>
    <t>良好</t>
    <phoneticPr fontId="16" type="Hiragana"/>
  </si>
  <si>
    <t>不良</t>
    <phoneticPr fontId="16" type="Hiragana"/>
  </si>
  <si>
    <t>判断者</t>
    <rPh sb="0" eb="2">
      <t>はんだん</t>
    </rPh>
    <rPh sb="2" eb="3">
      <t>しゃ</t>
    </rPh>
    <phoneticPr fontId="16" type="Hiragana"/>
  </si>
  <si>
    <t>介護保険</t>
    <rPh sb="0" eb="2">
      <t>かいご</t>
    </rPh>
    <rPh sb="2" eb="4">
      <t>ほけん</t>
    </rPh>
    <phoneticPr fontId="16" type="Hiragana"/>
  </si>
  <si>
    <t>脳神経外科</t>
    <rPh sb="0" eb="3">
      <t>のうしんけい</t>
    </rPh>
    <rPh sb="3" eb="5">
      <t>げか</t>
    </rPh>
    <phoneticPr fontId="16" type="Hiragana"/>
  </si>
  <si>
    <t>皮膚科</t>
    <rPh sb="0" eb="3">
      <t>ひふか</t>
    </rPh>
    <phoneticPr fontId="16" type="Hiragana"/>
  </si>
  <si>
    <t>泌尿器科</t>
    <rPh sb="0" eb="3">
      <t>ひにょうき</t>
    </rPh>
    <rPh sb="3" eb="4">
      <t>か</t>
    </rPh>
    <phoneticPr fontId="16" type="Hiragana"/>
  </si>
  <si>
    <t>婦人科</t>
    <rPh sb="0" eb="3">
      <t>ふじんか</t>
    </rPh>
    <phoneticPr fontId="16" type="Hiragana"/>
  </si>
  <si>
    <t>☑ 酸素療法</t>
    <phoneticPr fontId="16" type="Hiragana"/>
  </si>
  <si>
    <t>☑ レスピレーター</t>
    <phoneticPr fontId="16" type="Hiragana"/>
  </si>
  <si>
    <t>☑ 気管切開の処置</t>
    <phoneticPr fontId="16" type="Hiragana"/>
  </si>
  <si>
    <t>☑ 疼痛の看護</t>
    <phoneticPr fontId="16" type="Hiragana"/>
  </si>
  <si>
    <t>Ⅰ</t>
    <phoneticPr fontId="16" type="Hiragana"/>
  </si>
  <si>
    <t>Ⅱａ</t>
    <phoneticPr fontId="16" type="Hiragana"/>
  </si>
  <si>
    <t>Ⅱb</t>
    <phoneticPr fontId="16" type="Hiragana"/>
  </si>
  <si>
    <t>Ⅲa</t>
    <phoneticPr fontId="16" type="Hiragana"/>
  </si>
  <si>
    <t>Ⅲb</t>
    <phoneticPr fontId="16" type="Hiragana"/>
  </si>
  <si>
    <t>Ⅳ</t>
    <phoneticPr fontId="16" type="Hiragana"/>
  </si>
  <si>
    <t>Ｍ</t>
    <phoneticPr fontId="16" type="Hiragana"/>
  </si>
  <si>
    <t>次の項目であてはまるものにチェックを入れてください</t>
    <rPh sb="0" eb="1">
      <t>つぎ</t>
    </rPh>
    <rPh sb="2" eb="4">
      <t>こうもく</t>
    </rPh>
    <rPh sb="18" eb="19">
      <t>い</t>
    </rPh>
    <phoneticPr fontId="16" type="Hiragana"/>
  </si>
  <si>
    <t>意見書作成回数</t>
    <rPh sb="0" eb="3">
      <t>いけんしょ</t>
    </rPh>
    <rPh sb="3" eb="5">
      <t>さくせい</t>
    </rPh>
    <rPh sb="5" eb="7">
      <t>かいすう</t>
    </rPh>
    <phoneticPr fontId="16" type="Hiragana"/>
  </si>
  <si>
    <t>時々ある</t>
    <phoneticPr fontId="16" type="Hiragana"/>
  </si>
  <si>
    <t>無</t>
    <phoneticPr fontId="16" type="Hiragana"/>
  </si>
  <si>
    <t>☑ 尿失禁</t>
    <phoneticPr fontId="16" type="Hiragana"/>
  </si>
  <si>
    <t>☑ 転倒 ・骨折</t>
    <phoneticPr fontId="16" type="Hiragana"/>
  </si>
  <si>
    <t>☑ 移動能力の低下</t>
    <phoneticPr fontId="16" type="Hiragana"/>
  </si>
  <si>
    <t>☑ 褥瘡</t>
    <phoneticPr fontId="16" type="Hiragana"/>
  </si>
  <si>
    <t>☑ 心肺機能の低下</t>
    <phoneticPr fontId="16" type="Hiragana"/>
  </si>
  <si>
    <t>☑ 閉じこもり</t>
    <phoneticPr fontId="16" type="Hiragana"/>
  </si>
  <si>
    <t>☑ 意欲低下</t>
    <phoneticPr fontId="16" type="Hiragana"/>
  </si>
  <si>
    <t>☑ 低栄養</t>
    <phoneticPr fontId="16" type="Hiragana"/>
  </si>
  <si>
    <t>☑ 摂食・嚥下機能低下</t>
    <phoneticPr fontId="16" type="Hiragana"/>
  </si>
  <si>
    <t>☑ 脱水</t>
    <phoneticPr fontId="16" type="Hiragana"/>
  </si>
  <si>
    <t>☑ 易感染性</t>
    <phoneticPr fontId="16" type="Hiragana"/>
  </si>
  <si>
    <t>☑ がん等による疼痛</t>
    <phoneticPr fontId="16" type="Hiragana"/>
  </si>
  <si>
    <t>期待できる</t>
    <phoneticPr fontId="16" type="Hiragana"/>
  </si>
  <si>
    <t>期待できない</t>
    <phoneticPr fontId="16" type="Hiragana"/>
  </si>
  <si>
    <t>不明</t>
    <phoneticPr fontId="16" type="Hiragana"/>
  </si>
  <si>
    <t>介護度（減税）</t>
    <rPh sb="0" eb="2">
      <t>かいご</t>
    </rPh>
    <rPh sb="2" eb="3">
      <t>ど</t>
    </rPh>
    <rPh sb="4" eb="6">
      <t>げんぜい</t>
    </rPh>
    <phoneticPr fontId="16" type="Hiragana"/>
  </si>
  <si>
    <t>眼科</t>
    <rPh sb="0" eb="2">
      <t>がんか</t>
    </rPh>
    <phoneticPr fontId="16" type="Hiragana"/>
  </si>
  <si>
    <t>耳鼻咽喉科</t>
    <rPh sb="0" eb="2">
      <t>じび</t>
    </rPh>
    <rPh sb="2" eb="4">
      <t>いんこう</t>
    </rPh>
    <rPh sb="4" eb="5">
      <t>か</t>
    </rPh>
    <phoneticPr fontId="16" type="Hiragana"/>
  </si>
  <si>
    <t>ﾘﾊﾋﾞﾘﾃｰｼｮﾝ科</t>
    <rPh sb="10" eb="11">
      <t>か</t>
    </rPh>
    <phoneticPr fontId="16" type="Hiragana"/>
  </si>
  <si>
    <t>歯科</t>
    <rPh sb="0" eb="2">
      <t>しか</t>
    </rPh>
    <phoneticPr fontId="16" type="Hiragana"/>
  </si>
  <si>
    <t>☑ 経管栄養</t>
    <phoneticPr fontId="16" type="Hiragana"/>
  </si>
  <si>
    <t>☑ モニター測定</t>
    <phoneticPr fontId="16" type="Hiragana"/>
  </si>
  <si>
    <t>☑ 褥瘡の処置</t>
    <phoneticPr fontId="16" type="Hiragana"/>
  </si>
  <si>
    <t>☑ カテーテル</t>
    <phoneticPr fontId="16" type="Hiragana"/>
  </si>
  <si>
    <t>要支援  ・ 要介護  １ ・ ２ ・ ３ ・ ４ ・ ５</t>
    <phoneticPr fontId="16"/>
  </si>
  <si>
    <t>症状の有無</t>
    <rPh sb="0" eb="2">
      <t>しょうじょう</t>
    </rPh>
    <rPh sb="3" eb="5">
      <t>うむ</t>
    </rPh>
    <phoneticPr fontId="16" type="Hiragana"/>
  </si>
  <si>
    <t>□ 幻視・幻聴</t>
    <phoneticPr fontId="16" type="Hiragana"/>
  </si>
  <si>
    <t>□ 興奮</t>
    <phoneticPr fontId="16" type="Hiragana"/>
  </si>
  <si>
    <t>□ 焦燥・不穏</t>
    <phoneticPr fontId="16" type="Hiragana"/>
  </si>
  <si>
    <t>□ 妄想</t>
    <phoneticPr fontId="16" type="Hiragana"/>
  </si>
  <si>
    <t>□ 暴力／攻撃性</t>
    <phoneticPr fontId="16" type="Hiragana"/>
  </si>
  <si>
    <t>□ 介護への抵抗</t>
    <phoneticPr fontId="16" type="Hiragana"/>
  </si>
  <si>
    <t>□ 不眠</t>
    <phoneticPr fontId="16" type="Hiragana"/>
  </si>
  <si>
    <t>□ 昼夜逆転</t>
    <phoneticPr fontId="16" type="Hiragana"/>
  </si>
  <si>
    <t>□ 徘徊</t>
    <phoneticPr fontId="16" type="Hiragana"/>
  </si>
  <si>
    <t>□ 危険行為</t>
    <phoneticPr fontId="16" type="Hiragana"/>
  </si>
  <si>
    <t>□ 不潔行為</t>
    <phoneticPr fontId="16" type="Hiragana"/>
  </si>
  <si>
    <t>□ その他</t>
    <phoneticPr fontId="16" type="Hiragana"/>
  </si>
  <si>
    <t>疾患の有無</t>
    <rPh sb="0" eb="2">
      <t>しっかん</t>
    </rPh>
    <rPh sb="3" eb="5">
      <t>うむ</t>
    </rPh>
    <phoneticPr fontId="16" type="Hiragana"/>
  </si>
  <si>
    <t>□ 悪性腫瘍</t>
    <phoneticPr fontId="16" type="Hiragana"/>
  </si>
  <si>
    <t>□ 認知症</t>
    <phoneticPr fontId="16" type="Hiragana"/>
  </si>
  <si>
    <t>□ 急性呼吸器感染症</t>
    <phoneticPr fontId="16" type="Hiragana"/>
  </si>
  <si>
    <t>□ 脳血管障害</t>
    <phoneticPr fontId="16" type="Hiragana"/>
  </si>
  <si>
    <t>□ 骨折</t>
    <phoneticPr fontId="16" type="Hiragana"/>
  </si>
  <si>
    <t>□ その他 （ 現病歴 ・ 既往歴 ）</t>
    <phoneticPr fontId="16" type="Hiragana"/>
  </si>
  <si>
    <t>入院</t>
    <rPh sb="0" eb="2">
      <t>にゅういん</t>
    </rPh>
    <phoneticPr fontId="16" type="Hiragana"/>
  </si>
  <si>
    <t>医療処置</t>
    <rPh sb="0" eb="2">
      <t>いりょう</t>
    </rPh>
    <rPh sb="2" eb="4">
      <t>しょち</t>
    </rPh>
    <phoneticPr fontId="16" type="Hiragana"/>
  </si>
  <si>
    <t>□ 点滴</t>
    <rPh sb="2" eb="4">
      <t>てんてき</t>
    </rPh>
    <phoneticPr fontId="16" type="Hiragana"/>
  </si>
  <si>
    <t>□ 酸素療法</t>
    <phoneticPr fontId="16" type="Hiragana"/>
  </si>
  <si>
    <t>□ 喀痰吸引</t>
    <phoneticPr fontId="16" type="Hiragana"/>
  </si>
  <si>
    <t>□ 気管切開</t>
    <phoneticPr fontId="16" type="Hiragana"/>
  </si>
  <si>
    <t>□ 胃ろう</t>
    <phoneticPr fontId="16" type="Hiragana"/>
  </si>
  <si>
    <t>□ 経鼻栄養</t>
    <phoneticPr fontId="16" type="Hiragana"/>
  </si>
  <si>
    <t>□ 経腸栄養</t>
    <phoneticPr fontId="16" type="Hiragana"/>
  </si>
  <si>
    <t>□ 褥瘡</t>
    <phoneticPr fontId="16" type="Hiragana"/>
  </si>
  <si>
    <t>□ 尿道カテーテル</t>
    <phoneticPr fontId="16" type="Hiragana"/>
  </si>
  <si>
    <t>□ 消化管ストーマ</t>
    <phoneticPr fontId="16" type="Hiragana"/>
  </si>
  <si>
    <t>□ 痛みコントロール</t>
    <phoneticPr fontId="16" type="Hiragana"/>
  </si>
  <si>
    <t>□ 排便コントロール</t>
    <phoneticPr fontId="16" type="Hiragana"/>
  </si>
  <si>
    <t>□ 自己注射</t>
    <phoneticPr fontId="16" type="Hiragana"/>
  </si>
  <si>
    <t>内服薬</t>
    <rPh sb="0" eb="3">
      <t>ないふくやく</t>
    </rPh>
    <phoneticPr fontId="16" type="Hiragana"/>
  </si>
  <si>
    <t>居宅療養管理指導</t>
    <rPh sb="0" eb="2">
      <t>きょたく</t>
    </rPh>
    <rPh sb="2" eb="4">
      <t>りょうよう</t>
    </rPh>
    <rPh sb="4" eb="6">
      <t>かんり</t>
    </rPh>
    <rPh sb="6" eb="8">
      <t>しどう</t>
    </rPh>
    <phoneticPr fontId="16" type="Hiragana"/>
  </si>
  <si>
    <t>薬剤管理</t>
    <rPh sb="0" eb="2">
      <t>やくざい</t>
    </rPh>
    <rPh sb="2" eb="4">
      <t>かんり</t>
    </rPh>
    <phoneticPr fontId="16" type="Hiragana"/>
  </si>
  <si>
    <t>服薬状況</t>
    <rPh sb="0" eb="2">
      <t>ふくやく</t>
    </rPh>
    <rPh sb="2" eb="4">
      <t>じょうきょう</t>
    </rPh>
    <phoneticPr fontId="16" type="Hiragana"/>
  </si>
  <si>
    <t>主治医</t>
    <rPh sb="0" eb="3">
      <t>しゅじい</t>
    </rPh>
    <phoneticPr fontId="16" type="Hiragana"/>
  </si>
  <si>
    <t>方法</t>
    <rPh sb="0" eb="2">
      <t>ほうほう</t>
    </rPh>
    <phoneticPr fontId="16" type="Hiragana"/>
  </si>
  <si>
    <t>頻度</t>
    <rPh sb="0" eb="2">
      <t>ひんど</t>
    </rPh>
    <phoneticPr fontId="16" type="Hiragana"/>
  </si>
  <si>
    <t>かかりつけ医1</t>
    <rPh sb="5" eb="6">
      <t>い</t>
    </rPh>
    <phoneticPr fontId="16" type="Hiragana"/>
  </si>
  <si>
    <t>かかりつけ医2</t>
    <rPh sb="5" eb="6">
      <t>い</t>
    </rPh>
    <phoneticPr fontId="16" type="Hiragana"/>
  </si>
  <si>
    <t>かかりつけ医3</t>
    <rPh sb="5" eb="6">
      <t>い</t>
    </rPh>
    <phoneticPr fontId="16" type="Hiragana"/>
  </si>
  <si>
    <t>かかりつけ医4</t>
    <rPh sb="5" eb="6">
      <t>い</t>
    </rPh>
    <phoneticPr fontId="16" type="Hiragana"/>
  </si>
  <si>
    <t>他科受診の有無</t>
    <phoneticPr fontId="16" type="Hiragana"/>
  </si>
  <si>
    <t>要支援１</t>
    <phoneticPr fontId="16"/>
  </si>
  <si>
    <t>○要支援  ・ 要介護  １ ・ ２ ・ ３ ・ ４ ・ ５</t>
    <phoneticPr fontId="16" type="Hiragana"/>
  </si>
  <si>
    <t>保険者番号（医療）</t>
    <rPh sb="0" eb="3">
      <t>ホケンシャ</t>
    </rPh>
    <rPh sb="3" eb="5">
      <t>バンゴウ</t>
    </rPh>
    <rPh sb="6" eb="8">
      <t>イリョウ</t>
    </rPh>
    <phoneticPr fontId="16"/>
  </si>
  <si>
    <t>軽度者介護度</t>
    <rPh sb="0" eb="2">
      <t>ケイド</t>
    </rPh>
    <rPh sb="2" eb="3">
      <t>シャ</t>
    </rPh>
    <rPh sb="3" eb="5">
      <t>カイゴ</t>
    </rPh>
    <rPh sb="5" eb="6">
      <t>ド</t>
    </rPh>
    <phoneticPr fontId="16"/>
  </si>
  <si>
    <t>軽度生活介護度</t>
    <rPh sb="0" eb="2">
      <t>けいど</t>
    </rPh>
    <rPh sb="2" eb="4">
      <t>せいかつ</t>
    </rPh>
    <rPh sb="4" eb="6">
      <t>かいご</t>
    </rPh>
    <rPh sb="6" eb="7">
      <t>ど</t>
    </rPh>
    <phoneticPr fontId="16" type="Hiragana"/>
  </si>
  <si>
    <t>軽度者申請書</t>
    <rPh sb="0" eb="2">
      <t>ケイド</t>
    </rPh>
    <rPh sb="2" eb="3">
      <t>シャ</t>
    </rPh>
    <rPh sb="3" eb="6">
      <t>シンセイショ</t>
    </rPh>
    <phoneticPr fontId="16"/>
  </si>
  <si>
    <t>ﾀｸｼｰ券　障害</t>
    <rPh sb="4" eb="5">
      <t>けん</t>
    </rPh>
    <rPh sb="6" eb="8">
      <t>しょうがい</t>
    </rPh>
    <phoneticPr fontId="16" type="Hiragana"/>
  </si>
  <si>
    <t>ﾀｸｼｰ券　介護</t>
    <rPh sb="4" eb="5">
      <t>けん</t>
    </rPh>
    <rPh sb="6" eb="8">
      <t>かいご</t>
    </rPh>
    <phoneticPr fontId="16" type="Hiragana"/>
  </si>
  <si>
    <t>介護度（軽度者）</t>
    <rPh sb="0" eb="2">
      <t>カイゴ</t>
    </rPh>
    <rPh sb="2" eb="3">
      <t>ド</t>
    </rPh>
    <rPh sb="4" eb="6">
      <t>ケイド</t>
    </rPh>
    <rPh sb="6" eb="7">
      <t>シャ</t>
    </rPh>
    <phoneticPr fontId="16"/>
  </si>
  <si>
    <t>軽度者</t>
    <rPh sb="0" eb="2">
      <t>ケイド</t>
    </rPh>
    <rPh sb="2" eb="3">
      <t>シャ</t>
    </rPh>
    <phoneticPr fontId="16"/>
  </si>
  <si>
    <t>事業所電話</t>
    <rPh sb="0" eb="3">
      <t>ジギョウショ</t>
    </rPh>
    <rPh sb="3" eb="5">
      <t>デンワ</t>
    </rPh>
    <phoneticPr fontId="16"/>
  </si>
  <si>
    <t>本人電話</t>
    <phoneticPr fontId="16"/>
  </si>
  <si>
    <t>本人住所</t>
    <phoneticPr fontId="16"/>
  </si>
  <si>
    <t>区分支給限度額</t>
    <rPh sb="0" eb="4">
      <t>くぶんしきゅう</t>
    </rPh>
    <rPh sb="4" eb="7">
      <t>げんどがく</t>
    </rPh>
    <phoneticPr fontId="16" type="Hiragana"/>
  </si>
  <si>
    <t>水分</t>
    <rPh sb="0" eb="2">
      <t>すいぶん</t>
    </rPh>
    <phoneticPr fontId="16" type="Hiragana"/>
  </si>
  <si>
    <t>要支援２</t>
    <phoneticPr fontId="16"/>
  </si>
  <si>
    <t>品目チェック</t>
    <rPh sb="0" eb="2">
      <t>ヒンモク</t>
    </rPh>
    <phoneticPr fontId="16"/>
  </si>
  <si>
    <t>理由チェック</t>
    <rPh sb="0" eb="2">
      <t>リユウ</t>
    </rPh>
    <phoneticPr fontId="16"/>
  </si>
  <si>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</si>
  <si>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特殊寝台</t>
    <phoneticPr fontId="16"/>
  </si>
  <si>
    <t>要支援１</t>
    <phoneticPr fontId="16" type="Hiragana"/>
  </si>
  <si>
    <t>その他</t>
    <rPh sb="2" eb="3">
      <t>た</t>
    </rPh>
    <phoneticPr fontId="16" type="Hiragana"/>
  </si>
  <si>
    <t>問題なし</t>
    <phoneticPr fontId="16" type="Hiragana"/>
  </si>
  <si>
    <t>問題あり</t>
    <phoneticPr fontId="16" type="Hiragana"/>
  </si>
  <si>
    <t>☑ 訪問診療(高)</t>
    <phoneticPr fontId="16" type="Hiragana"/>
  </si>
  <si>
    <t>☑ 訪問看護(高)</t>
    <phoneticPr fontId="16" type="Hiragana"/>
  </si>
  <si>
    <t>☑ 看護職員の訪問(高)</t>
    <phoneticPr fontId="16" type="Hiragana"/>
  </si>
  <si>
    <t>☑ 訪問歯科診療(高)</t>
    <phoneticPr fontId="16" type="Hiragana"/>
  </si>
  <si>
    <t>☑ 薬剤管理指導(高)</t>
    <phoneticPr fontId="16" type="Hiragana"/>
  </si>
  <si>
    <t>☑ 訪問リハビリ(高)</t>
    <phoneticPr fontId="16" type="Hiragana"/>
  </si>
  <si>
    <t>☑ 短期入所療養介護(高)</t>
    <phoneticPr fontId="16" type="Hiragana"/>
  </si>
  <si>
    <t>☑ 歯科衛生指導(高)</t>
    <phoneticPr fontId="16" type="Hiragana"/>
  </si>
  <si>
    <t>☑ 栄養食事指導(高)</t>
    <phoneticPr fontId="16" type="Hiragana"/>
  </si>
  <si>
    <t>☑ 通所リハビリ(高)</t>
    <phoneticPr fontId="16" type="Hiragana"/>
  </si>
  <si>
    <t>☑ その他(高)</t>
    <phoneticPr fontId="16" type="Hiragana"/>
  </si>
  <si>
    <t>特になし</t>
    <phoneticPr fontId="16" type="Hiragana"/>
  </si>
  <si>
    <t>要介護１</t>
    <phoneticPr fontId="16"/>
  </si>
  <si>
    <t>要支援  ・ 要介護  ① ・ ２ ・ ３ ・ ４ ・ ５</t>
    <phoneticPr fontId="16" type="Hiragana"/>
  </si>
  <si>
    <t>車いす</t>
  </si>
  <si>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</si>
  <si>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特殊寝台付属品</t>
    <phoneticPr fontId="16"/>
  </si>
  <si>
    <t>令和　　　年　　　月　　　日</t>
    <rPh sb="0" eb="2">
      <t>レイワ</t>
    </rPh>
    <rPh sb="5" eb="6">
      <t>ネン</t>
    </rPh>
    <rPh sb="9" eb="10">
      <t>ガツ</t>
    </rPh>
    <rPh sb="13" eb="14">
      <t>ニチ</t>
    </rPh>
    <phoneticPr fontId="16"/>
  </si>
  <si>
    <t>要支援２</t>
    <phoneticPr fontId="16" type="Hiragana"/>
  </si>
  <si>
    <t>☑ 訪問診療</t>
    <phoneticPr fontId="16" type="Hiragana"/>
  </si>
  <si>
    <t>☑ 訪問看護</t>
    <phoneticPr fontId="16" type="Hiragana"/>
  </si>
  <si>
    <t>☑ 看護職員の訪問</t>
    <phoneticPr fontId="16" type="Hiragana"/>
  </si>
  <si>
    <t>☑ 訪問歯科診療</t>
    <phoneticPr fontId="16" type="Hiragana"/>
  </si>
  <si>
    <t>☑ 薬剤管理指導</t>
    <phoneticPr fontId="16" type="Hiragana"/>
  </si>
  <si>
    <t>☑ 訪問リハビリ</t>
    <phoneticPr fontId="16" type="Hiragana"/>
  </si>
  <si>
    <t>☑ 短期入所療養介護</t>
    <phoneticPr fontId="16" type="Hiragana"/>
  </si>
  <si>
    <t>☑ 歯科衛生指導</t>
    <phoneticPr fontId="16" type="Hiragana"/>
  </si>
  <si>
    <t>☑ 栄養食事指導</t>
    <phoneticPr fontId="16" type="Hiragana"/>
  </si>
  <si>
    <t>☑ 通所リハビリ</t>
    <phoneticPr fontId="16" type="Hiragana"/>
  </si>
  <si>
    <t>要介護２</t>
    <phoneticPr fontId="16"/>
  </si>
  <si>
    <t>要支援  ・ 要介護  １ ・ ② ・ ３ ・ ４ ・ ５</t>
    <phoneticPr fontId="16" type="Hiragana"/>
  </si>
  <si>
    <t>電動車椅子</t>
  </si>
  <si>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</si>
  <si>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床ずれ防止用具</t>
    <phoneticPr fontId="16"/>
  </si>
  <si>
    <t>要介護１</t>
    <phoneticPr fontId="16" type="Hiragana"/>
  </si>
  <si>
    <t>基礎代謝基準値</t>
    <rPh sb="0" eb="7">
      <t>きそたいしゃきじゅんち</t>
    </rPh>
    <phoneticPr fontId="16" type="Hiragana"/>
  </si>
  <si>
    <t>身体活動レベル</t>
    <rPh sb="0" eb="4">
      <t>しんたいかつどう</t>
    </rPh>
    <phoneticPr fontId="16" type="Hiragana"/>
  </si>
  <si>
    <t>身体の特徴にあてはまるものに○をつけて下さい</t>
    <rPh sb="0" eb="2">
      <t>しんたい</t>
    </rPh>
    <rPh sb="3" eb="5">
      <t>とくちょう</t>
    </rPh>
    <rPh sb="19" eb="20">
      <t>くだ</t>
    </rPh>
    <phoneticPr fontId="16" type="Hiragana"/>
  </si>
  <si>
    <t>要介護３</t>
    <phoneticPr fontId="16"/>
  </si>
  <si>
    <t>要支援  ・ 要介護  １ ・ ２ ・ ③ ・ ４ ・ ５</t>
    <phoneticPr fontId="16" type="Hiragana"/>
  </si>
  <si>
    <t>車いす付属品</t>
  </si>
  <si>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</si>
  <si>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体位変換器</t>
    <phoneticPr fontId="16"/>
  </si>
  <si>
    <t>要介護２</t>
    <phoneticPr fontId="16" type="Hiragana"/>
  </si>
  <si>
    <t>見守りが必要</t>
    <phoneticPr fontId="16" type="Hiragana"/>
  </si>
  <si>
    <t>入院入所等</t>
    <rPh sb="0" eb="2">
      <t>ニュウイン</t>
    </rPh>
    <rPh sb="2" eb="4">
      <t>ニュウショ</t>
    </rPh>
    <rPh sb="4" eb="5">
      <t>トウ</t>
    </rPh>
    <phoneticPr fontId="16"/>
  </si>
  <si>
    <t>入所・入所</t>
    <rPh sb="0" eb="2">
      <t>ニュウショ</t>
    </rPh>
    <rPh sb="3" eb="5">
      <t>ニュウショ</t>
    </rPh>
    <phoneticPr fontId="16"/>
  </si>
  <si>
    <t>あり</t>
    <phoneticPr fontId="16" type="Hiragana"/>
  </si>
  <si>
    <t>要介護４</t>
  </si>
  <si>
    <t>要支援  ・ 要介護  １ ・ ２ ・ ３ ・ ④ ・ ５</t>
    <phoneticPr fontId="16" type="Hiragana"/>
  </si>
  <si>
    <t>車いす及び車いす付属品</t>
  </si>
  <si>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</si>
  <si>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認知症老人徘徊感知器</t>
    <phoneticPr fontId="16"/>
  </si>
  <si>
    <t>要介護３</t>
    <phoneticPr fontId="16" type="Hiragana"/>
  </si>
  <si>
    <t>要介護５</t>
  </si>
  <si>
    <t>要支援  ・ 要介護  １ ・ ２ ・ ３ ・ ４ ・ ⑤</t>
    <phoneticPr fontId="16" type="Hiragana"/>
  </si>
  <si>
    <t>ｱｾｽ</t>
    <phoneticPr fontId="16" type="Hiragana"/>
  </si>
  <si>
    <t>特殊寝台</t>
  </si>
  <si>
    <t>□要支援１　　　□要支援２　　　□要介護１　　　□要介護２　　　☑要介護３</t>
    <rPh sb="1" eb="4">
      <t>ヨウシエン</t>
    </rPh>
    <rPh sb="9" eb="12">
      <t>ヨウシエン</t>
    </rPh>
    <rPh sb="17" eb="18">
      <t>ヨウ</t>
    </rPh>
    <rPh sb="18" eb="20">
      <t>カイゴ</t>
    </rPh>
    <rPh sb="25" eb="26">
      <t>ヨウ</t>
    </rPh>
    <rPh sb="26" eb="28">
      <t>カイゴ</t>
    </rPh>
    <rPh sb="33" eb="34">
      <t>ヨウ</t>
    </rPh>
    <rPh sb="34" eb="36">
      <t>カイゴ</t>
    </rPh>
    <phoneticPr fontId="16"/>
  </si>
  <si>
    <t>移動用リフト（つり具の部分を除く）</t>
    <phoneticPr fontId="16"/>
  </si>
  <si>
    <t>要介護４</t>
    <phoneticPr fontId="16" type="Hiragana"/>
  </si>
  <si>
    <t>特殊寝台付属品</t>
  </si>
  <si>
    <t>自動排泄処理装置</t>
    <phoneticPr fontId="16"/>
  </si>
  <si>
    <t>要介護５</t>
    <phoneticPr fontId="16" type="Hiragana"/>
  </si>
  <si>
    <t>伝えられる</t>
    <phoneticPr fontId="16" type="Hiragana"/>
  </si>
  <si>
    <t>具体的要求に限られる</t>
    <phoneticPr fontId="16" type="Hiragana"/>
  </si>
  <si>
    <t>介助があればできる</t>
    <phoneticPr fontId="16" type="Hiragana"/>
  </si>
  <si>
    <t>していない</t>
  </si>
  <si>
    <t>使っていない</t>
    <phoneticPr fontId="16" type="Hiragana"/>
  </si>
  <si>
    <t>自分で操作できる</t>
    <phoneticPr fontId="16" type="Hiragana"/>
  </si>
  <si>
    <t>屋内・屋外で使用</t>
    <phoneticPr fontId="16" type="Hiragana"/>
  </si>
  <si>
    <t>自分で食べる</t>
    <phoneticPr fontId="16" type="Hiragana"/>
  </si>
  <si>
    <t>一部介助</t>
    <phoneticPr fontId="16" type="Hiragana"/>
  </si>
  <si>
    <t>すべて介助</t>
    <phoneticPr fontId="16" type="Hiragana"/>
  </si>
  <si>
    <t>むせやすい</t>
    <phoneticPr fontId="16" type="Hiragana"/>
  </si>
  <si>
    <t>できない</t>
    <phoneticPr fontId="16" type="Hiragana"/>
  </si>
  <si>
    <t>トイレ</t>
    <phoneticPr fontId="16" type="Hiragana"/>
  </si>
  <si>
    <t>オムツ</t>
    <phoneticPr fontId="16" type="Hiragana"/>
  </si>
  <si>
    <t>特殊寝台及び特殊寝台付属品</t>
  </si>
  <si>
    <t>事業対象者</t>
    <phoneticPr fontId="16" type="Hiragana"/>
  </si>
  <si>
    <t>ｱｾｽﾒﾝﾄ</t>
    <phoneticPr fontId="16" type="Hiragana"/>
  </si>
  <si>
    <t>床ずれ防止用具</t>
  </si>
  <si>
    <t>体位変換器</t>
  </si>
  <si>
    <t>一人で洗える</t>
    <phoneticPr fontId="16" type="Hiragana"/>
  </si>
  <si>
    <t>自分で全部切る</t>
    <phoneticPr fontId="16" type="Hiragana"/>
  </si>
  <si>
    <t>すべて介助で切る</t>
    <phoneticPr fontId="16" type="Hiragana"/>
  </si>
  <si>
    <t>自力で移動</t>
    <phoneticPr fontId="16" type="Hiragana"/>
  </si>
  <si>
    <t>見守り</t>
    <phoneticPr fontId="16" type="Hiragana"/>
  </si>
  <si>
    <t>自分でできる</t>
    <phoneticPr fontId="16" type="Hiragana"/>
  </si>
  <si>
    <t>床ずれ防止用具及び体位変換器</t>
  </si>
  <si>
    <t>移動用リフト（つり具の部分を除く）</t>
  </si>
  <si>
    <t>認知症老人徘徊感知器</t>
  </si>
  <si>
    <t>自動排泄処理装置</t>
  </si>
  <si>
    <t>入力専用シート</t>
    <rPh sb="0" eb="2">
      <t>ニュウリョク</t>
    </rPh>
    <rPh sb="2" eb="4">
      <t>センヨウ</t>
    </rPh>
    <phoneticPr fontId="2"/>
  </si>
  <si>
    <t>事業所名</t>
    <rPh sb="0" eb="3">
      <t>ジギョウショ</t>
    </rPh>
    <rPh sb="3" eb="4">
      <t>メイ</t>
    </rPh>
    <phoneticPr fontId="2"/>
  </si>
  <si>
    <t>←入力する場所</t>
    <rPh sb="1" eb="3">
      <t>ニュウリョク</t>
    </rPh>
    <rPh sb="5" eb="7">
      <t>バショ</t>
    </rPh>
    <phoneticPr fontId="2"/>
  </si>
  <si>
    <t>サービス種別</t>
    <rPh sb="4" eb="6">
      <t>シュベツ</t>
    </rPh>
    <phoneticPr fontId="2"/>
  </si>
  <si>
    <t>郵便番号</t>
    <rPh sb="0" eb="4">
      <t>ユウビンバンゴウ</t>
    </rPh>
    <phoneticPr fontId="2"/>
  </si>
  <si>
    <t>所在地</t>
    <rPh sb="0" eb="3">
      <t>ショザイチ</t>
    </rPh>
    <phoneticPr fontId="2"/>
  </si>
  <si>
    <t>←アセスメントの項目</t>
    <rPh sb="8" eb="10">
      <t>コウモク</t>
    </rPh>
    <phoneticPr fontId="2"/>
  </si>
  <si>
    <t>電話番号</t>
    <rPh sb="0" eb="2">
      <t>デンワ</t>
    </rPh>
    <rPh sb="2" eb="4">
      <t>バンゴウ</t>
    </rPh>
    <phoneticPr fontId="2"/>
  </si>
  <si>
    <t>ＦＡＸ番号</t>
    <rPh sb="3" eb="5">
      <t>バンゴウ</t>
    </rPh>
    <phoneticPr fontId="2"/>
  </si>
  <si>
    <t>管理者又は代表者</t>
    <rPh sb="0" eb="3">
      <t>カンリシャ</t>
    </rPh>
    <rPh sb="3" eb="4">
      <t>マタ</t>
    </rPh>
    <rPh sb="5" eb="8">
      <t>ダイヒョウシャ</t>
    </rPh>
    <phoneticPr fontId="2"/>
  </si>
  <si>
    <t>作成日</t>
    <rPh sb="0" eb="3">
      <t>サクセイビ</t>
    </rPh>
    <phoneticPr fontId="2"/>
  </si>
  <si>
    <t>←今日から何日前か記入</t>
    <rPh sb="1" eb="3">
      <t>キョウ</t>
    </rPh>
    <rPh sb="5" eb="7">
      <t>ナンニチ</t>
    </rPh>
    <rPh sb="7" eb="8">
      <t>マエ</t>
    </rPh>
    <rPh sb="9" eb="11">
      <t>キニュウ</t>
    </rPh>
    <phoneticPr fontId="16"/>
  </si>
  <si>
    <t>作成者</t>
    <rPh sb="0" eb="3">
      <t>サクセイシャ</t>
    </rPh>
    <phoneticPr fontId="2"/>
  </si>
  <si>
    <t>（当日の場合は無記入）</t>
    <rPh sb="1" eb="3">
      <t>トウジツ</t>
    </rPh>
    <rPh sb="4" eb="6">
      <t>バアイ</t>
    </rPh>
    <rPh sb="7" eb="8">
      <t>ム</t>
    </rPh>
    <rPh sb="8" eb="10">
      <t>キニュウ</t>
    </rPh>
    <phoneticPr fontId="16"/>
  </si>
  <si>
    <t>ﾌﾘｶﾞﾅ</t>
  </si>
  <si>
    <t>利用者名</t>
    <rPh sb="0" eb="3">
      <t>リヨウシャ</t>
    </rPh>
    <rPh sb="3" eb="4">
      <t>メイ</t>
    </rPh>
    <phoneticPr fontId="2"/>
  </si>
  <si>
    <t>性別</t>
    <rPh sb="0" eb="2">
      <t>セイベツ</t>
    </rPh>
    <phoneticPr fontId="2"/>
  </si>
  <si>
    <t>生年月日</t>
    <rPh sb="0" eb="2">
      <t>セイネン</t>
    </rPh>
    <rPh sb="2" eb="4">
      <t>ガッピ</t>
    </rPh>
    <phoneticPr fontId="2"/>
  </si>
  <si>
    <t>要介護度</t>
    <rPh sb="3" eb="4">
      <t>ド</t>
    </rPh>
    <phoneticPr fontId="16"/>
  </si>
  <si>
    <t>認定年月日</t>
    <rPh sb="0" eb="2">
      <t>ニンテイ</t>
    </rPh>
    <rPh sb="2" eb="5">
      <t>ネンガッピ</t>
    </rPh>
    <phoneticPr fontId="2"/>
  </si>
  <si>
    <t>有効期間</t>
    <rPh sb="0" eb="2">
      <t>ユウコウ</t>
    </rPh>
    <rPh sb="2" eb="4">
      <t>キカン</t>
    </rPh>
    <phoneticPr fontId="2"/>
  </si>
  <si>
    <t>～</t>
  </si>
  <si>
    <t>被保険者番号</t>
    <rPh sb="0" eb="4">
      <t>ヒホケンシャ</t>
    </rPh>
    <rPh sb="4" eb="6">
      <t>バンゴウ</t>
    </rPh>
    <phoneticPr fontId="2"/>
  </si>
  <si>
    <t>住所</t>
    <rPh sb="0" eb="2">
      <t>ジュウショ</t>
    </rPh>
    <phoneticPr fontId="2"/>
  </si>
  <si>
    <t>医療保険者名</t>
    <phoneticPr fontId="16"/>
  </si>
  <si>
    <t>記号・番号（被保険者番号）</t>
    <rPh sb="0" eb="2">
      <t>キゴウ</t>
    </rPh>
    <rPh sb="3" eb="5">
      <t>バンゴウ</t>
    </rPh>
    <rPh sb="6" eb="10">
      <t>ヒホケンシャ</t>
    </rPh>
    <rPh sb="10" eb="12">
      <t>バンゴウ</t>
    </rPh>
    <phoneticPr fontId="16"/>
  </si>
  <si>
    <t>←「０」も必ず入力して下さい！</t>
    <rPh sb="5" eb="6">
      <t>カナラ</t>
    </rPh>
    <rPh sb="7" eb="9">
      <t>ニュウリョク</t>
    </rPh>
    <rPh sb="11" eb="12">
      <t>クダ</t>
    </rPh>
    <phoneticPr fontId="16"/>
  </si>
  <si>
    <t>特定疾病名</t>
    <phoneticPr fontId="16"/>
  </si>
  <si>
    <t>被爆者健康手帳</t>
    <phoneticPr fontId="2"/>
  </si>
  <si>
    <t>公費負担者医療の受給者番号</t>
    <phoneticPr fontId="16"/>
  </si>
  <si>
    <t>←「０」も必ず入力して下さい！</t>
    <phoneticPr fontId="16"/>
  </si>
  <si>
    <t>身体障害者手帳</t>
    <rPh sb="0" eb="2">
      <t>シンタイ</t>
    </rPh>
    <rPh sb="2" eb="5">
      <t>ショウガイシャ</t>
    </rPh>
    <rPh sb="5" eb="7">
      <t>テチョウ</t>
    </rPh>
    <phoneticPr fontId="16"/>
  </si>
  <si>
    <t>身体障害者手帳番号</t>
    <rPh sb="0" eb="2">
      <t>シンタイ</t>
    </rPh>
    <rPh sb="2" eb="5">
      <t>ショウガイシャ</t>
    </rPh>
    <rPh sb="5" eb="7">
      <t>テチョウ</t>
    </rPh>
    <phoneticPr fontId="16"/>
  </si>
  <si>
    <t>第</t>
    <rPh sb="0" eb="1">
      <t>ダイ</t>
    </rPh>
    <phoneticPr fontId="16"/>
  </si>
  <si>
    <t>号</t>
    <rPh sb="0" eb="1">
      <t>ゴウ</t>
    </rPh>
    <phoneticPr fontId="16"/>
  </si>
  <si>
    <t>等級</t>
    <rPh sb="0" eb="2">
      <t>トウキュウ</t>
    </rPh>
    <phoneticPr fontId="16"/>
  </si>
  <si>
    <t>級</t>
    <rPh sb="0" eb="1">
      <t>キュウ</t>
    </rPh>
    <phoneticPr fontId="16"/>
  </si>
  <si>
    <t>障害名</t>
    <rPh sb="0" eb="2">
      <t>ショウガイ</t>
    </rPh>
    <rPh sb="2" eb="3">
      <t>メイ</t>
    </rPh>
    <phoneticPr fontId="16"/>
  </si>
  <si>
    <t>障害の部位</t>
    <rPh sb="0" eb="2">
      <t>ショウガイ</t>
    </rPh>
    <rPh sb="3" eb="5">
      <t>ブイ</t>
    </rPh>
    <phoneticPr fontId="16"/>
  </si>
  <si>
    <t>療育手帳</t>
    <phoneticPr fontId="16"/>
  </si>
  <si>
    <t>療育手帳番号</t>
    <rPh sb="0" eb="2">
      <t>リョウイク</t>
    </rPh>
    <rPh sb="2" eb="4">
      <t>テチョウ</t>
    </rPh>
    <rPh sb="4" eb="6">
      <t>バンゴウ</t>
    </rPh>
    <phoneticPr fontId="16"/>
  </si>
  <si>
    <t>県</t>
  </si>
  <si>
    <t>程度</t>
    <phoneticPr fontId="16"/>
  </si>
  <si>
    <t>精神障害者保健福祉手帳</t>
    <rPh sb="0" eb="2">
      <t>セイシン</t>
    </rPh>
    <rPh sb="2" eb="5">
      <t>ショウガイシャ</t>
    </rPh>
    <rPh sb="5" eb="7">
      <t>ホケン</t>
    </rPh>
    <rPh sb="7" eb="9">
      <t>フクシ</t>
    </rPh>
    <rPh sb="9" eb="11">
      <t>テチョウ</t>
    </rPh>
    <phoneticPr fontId="16"/>
  </si>
  <si>
    <t>保険福祉手帳番号</t>
    <rPh sb="0" eb="2">
      <t>ホケン</t>
    </rPh>
    <rPh sb="2" eb="4">
      <t>フクシ</t>
    </rPh>
    <rPh sb="4" eb="6">
      <t>テチョウ</t>
    </rPh>
    <rPh sb="6" eb="8">
      <t>バンゴウ</t>
    </rPh>
    <phoneticPr fontId="16"/>
  </si>
  <si>
    <t>重度心身障害者
医療費受給者証</t>
    <phoneticPr fontId="16"/>
  </si>
  <si>
    <t>過去６月間の介護保険施設・医療機関等入院入所の有無</t>
    <phoneticPr fontId="16"/>
  </si>
  <si>
    <t>介護保険施設の名称等・所在地</t>
    <phoneticPr fontId="16"/>
  </si>
  <si>
    <t>入所日</t>
    <rPh sb="0" eb="2">
      <t>ニュウショ</t>
    </rPh>
    <rPh sb="2" eb="3">
      <t>ビ</t>
    </rPh>
    <phoneticPr fontId="16"/>
  </si>
  <si>
    <t>退所（予定）日</t>
    <rPh sb="1" eb="2">
      <t>ショ</t>
    </rPh>
    <phoneticPr fontId="16"/>
  </si>
  <si>
    <t>名称</t>
    <rPh sb="0" eb="2">
      <t>メイショウ</t>
    </rPh>
    <phoneticPr fontId="16"/>
  </si>
  <si>
    <t>所在地</t>
    <rPh sb="0" eb="3">
      <t>ショザイチ</t>
    </rPh>
    <phoneticPr fontId="16"/>
  </si>
  <si>
    <t>医療機関等の名称等・所在地</t>
    <phoneticPr fontId="16"/>
  </si>
  <si>
    <t>入院日</t>
    <rPh sb="0" eb="2">
      <t>ニュウイン</t>
    </rPh>
    <rPh sb="2" eb="3">
      <t>ビ</t>
    </rPh>
    <phoneticPr fontId="16"/>
  </si>
  <si>
    <t>退院（予定）日</t>
    <phoneticPr fontId="16"/>
  </si>
  <si>
    <t>訪問調査への同席</t>
    <rPh sb="0" eb="2">
      <t>ホウモン</t>
    </rPh>
    <rPh sb="2" eb="4">
      <t>チョウサ</t>
    </rPh>
    <rPh sb="6" eb="8">
      <t>ドウセキ</t>
    </rPh>
    <phoneticPr fontId="2"/>
  </si>
  <si>
    <t>同席者氏名</t>
    <rPh sb="0" eb="3">
      <t>ドウセキシャ</t>
    </rPh>
    <rPh sb="3" eb="5">
      <t>シメイ</t>
    </rPh>
    <phoneticPr fontId="16"/>
  </si>
  <si>
    <t>同席者続柄</t>
    <rPh sb="0" eb="3">
      <t>ドウセキシャ</t>
    </rPh>
    <rPh sb="3" eb="5">
      <t>ツヅキガラ</t>
    </rPh>
    <phoneticPr fontId="2"/>
  </si>
  <si>
    <t>連絡先</t>
    <rPh sb="0" eb="3">
      <t>レンラクサキ</t>
    </rPh>
    <phoneticPr fontId="16"/>
  </si>
  <si>
    <t>電話番号</t>
    <rPh sb="0" eb="2">
      <t>デンワ</t>
    </rPh>
    <rPh sb="2" eb="4">
      <t>バンゴウ</t>
    </rPh>
    <phoneticPr fontId="16"/>
  </si>
  <si>
    <t>(</t>
    <phoneticPr fontId="16"/>
  </si>
  <si>
    <t>)</t>
    <phoneticPr fontId="16"/>
  </si>
  <si>
    <t>本人との関係</t>
    <rPh sb="0" eb="2">
      <t>ホンニン</t>
    </rPh>
    <rPh sb="4" eb="6">
      <t>カンケイ</t>
    </rPh>
    <phoneticPr fontId="2"/>
  </si>
  <si>
    <t>入院
入所</t>
    <rPh sb="0" eb="2">
      <t>ニュウイン</t>
    </rPh>
    <rPh sb="3" eb="5">
      <t>ニュウショ</t>
    </rPh>
    <phoneticPr fontId="16"/>
  </si>
  <si>
    <t>部屋番号</t>
    <rPh sb="0" eb="2">
      <t>ヘヤ</t>
    </rPh>
    <rPh sb="2" eb="4">
      <t>バンゴウ</t>
    </rPh>
    <phoneticPr fontId="16"/>
  </si>
  <si>
    <t>緊急連絡先①</t>
    <rPh sb="0" eb="2">
      <t>キンキュウ</t>
    </rPh>
    <rPh sb="2" eb="4">
      <t>レンラク</t>
    </rPh>
    <rPh sb="4" eb="5">
      <t>サキ</t>
    </rPh>
    <phoneticPr fontId="2"/>
  </si>
  <si>
    <t>ジェノグラム作成</t>
    <rPh sb="6" eb="8">
      <t>サクセイ</t>
    </rPh>
    <phoneticPr fontId="16"/>
  </si>
  <si>
    <t>氏名</t>
    <rPh sb="0" eb="2">
      <t>シメイ</t>
    </rPh>
    <phoneticPr fontId="2"/>
  </si>
  <si>
    <t>続柄</t>
    <rPh sb="0" eb="2">
      <t>ゾクガラ</t>
    </rPh>
    <phoneticPr fontId="2"/>
  </si>
  <si>
    <t>℡</t>
    <phoneticPr fontId="16"/>
  </si>
  <si>
    <t>自宅</t>
    <rPh sb="0" eb="2">
      <t>ジタク</t>
    </rPh>
    <phoneticPr fontId="16"/>
  </si>
  <si>
    <t>携帯</t>
    <rPh sb="0" eb="2">
      <t>ケイタイ</t>
    </rPh>
    <phoneticPr fontId="16"/>
  </si>
  <si>
    <t>緊急連絡先②</t>
    <rPh sb="0" eb="2">
      <t>キンキュウ</t>
    </rPh>
    <rPh sb="2" eb="4">
      <t>レンラク</t>
    </rPh>
    <rPh sb="4" eb="5">
      <t>サキ</t>
    </rPh>
    <phoneticPr fontId="2"/>
  </si>
  <si>
    <t>緊急連絡先③</t>
    <rPh sb="0" eb="2">
      <t>キンキュウ</t>
    </rPh>
    <rPh sb="2" eb="4">
      <t>レンラク</t>
    </rPh>
    <rPh sb="4" eb="5">
      <t>サキ</t>
    </rPh>
    <phoneticPr fontId="2"/>
  </si>
  <si>
    <t>緊急連絡先④</t>
    <rPh sb="0" eb="2">
      <t>キンキュウ</t>
    </rPh>
    <rPh sb="2" eb="4">
      <t>レンラク</t>
    </rPh>
    <rPh sb="4" eb="5">
      <t>サキ</t>
    </rPh>
    <phoneticPr fontId="2"/>
  </si>
  <si>
    <t>日常生活自立度（寝たきり）</t>
    <phoneticPr fontId="2"/>
  </si>
  <si>
    <t>日常生活自立度（認知症）</t>
    <phoneticPr fontId="2"/>
  </si>
  <si>
    <t>主治医の氏名</t>
    <rPh sb="0" eb="3">
      <t>シュジイ</t>
    </rPh>
    <rPh sb="4" eb="6">
      <t>シメイ</t>
    </rPh>
    <phoneticPr fontId="2"/>
  </si>
  <si>
    <t>医師</t>
    <rPh sb="0" eb="2">
      <t>イシ</t>
    </rPh>
    <phoneticPr fontId="2"/>
  </si>
  <si>
    <t>医療機関名</t>
    <rPh sb="0" eb="2">
      <t>イリョウ</t>
    </rPh>
    <rPh sb="2" eb="4">
      <t>キカン</t>
    </rPh>
    <rPh sb="4" eb="5">
      <t>メイ</t>
    </rPh>
    <phoneticPr fontId="2"/>
  </si>
  <si>
    <t>既往歴・主傷病
・症状・痛み等
（発症時期を含む）</t>
    <rPh sb="0" eb="2">
      <t>キオウ</t>
    </rPh>
    <rPh sb="2" eb="3">
      <t>レキ</t>
    </rPh>
    <rPh sb="4" eb="5">
      <t>オモ</t>
    </rPh>
    <rPh sb="5" eb="7">
      <t>ショウビョウ</t>
    </rPh>
    <rPh sb="9" eb="11">
      <t>ショウジョウ</t>
    </rPh>
    <rPh sb="12" eb="13">
      <t>イタ</t>
    </rPh>
    <rPh sb="14" eb="15">
      <t>トウ</t>
    </rPh>
    <rPh sb="17" eb="21">
      <t>ハッショウジキ</t>
    </rPh>
    <rPh sb="22" eb="23">
      <t>フク</t>
    </rPh>
    <phoneticPr fontId="2"/>
  </si>
  <si>
    <t>これまでの生活
と、現在の状況</t>
    <rPh sb="5" eb="7">
      <t>セイカツ</t>
    </rPh>
    <rPh sb="10" eb="12">
      <t>ゲンザイ</t>
    </rPh>
    <rPh sb="13" eb="15">
      <t>ジョウキョウ</t>
    </rPh>
    <phoneticPr fontId="2"/>
  </si>
  <si>
    <t>利用者の</t>
    <phoneticPr fontId="2"/>
  </si>
  <si>
    <t>主訴や意向</t>
    <rPh sb="0" eb="2">
      <t>シュソ</t>
    </rPh>
    <rPh sb="3" eb="5">
      <t>イコウ</t>
    </rPh>
    <phoneticPr fontId="2"/>
  </si>
  <si>
    <t>家族等の</t>
    <rPh sb="0" eb="2">
      <t>カゾク</t>
    </rPh>
    <rPh sb="2" eb="3">
      <t>トウ</t>
    </rPh>
    <phoneticPr fontId="2"/>
  </si>
  <si>
    <t>かかりつけ医の氏名</t>
    <rPh sb="5" eb="6">
      <t>イ</t>
    </rPh>
    <rPh sb="7" eb="9">
      <t>シメイ</t>
    </rPh>
    <phoneticPr fontId="2"/>
  </si>
  <si>
    <t>医療機関名（歯科）</t>
    <rPh sb="0" eb="2">
      <t>イリョウ</t>
    </rPh>
    <rPh sb="2" eb="4">
      <t>キカン</t>
    </rPh>
    <rPh sb="4" eb="5">
      <t>メイ</t>
    </rPh>
    <rPh sb="6" eb="8">
      <t>シカ</t>
    </rPh>
    <phoneticPr fontId="2"/>
  </si>
  <si>
    <t>その他の受診先</t>
    <rPh sb="2" eb="3">
      <t>タ</t>
    </rPh>
    <rPh sb="4" eb="7">
      <t>ジュシンサキ</t>
    </rPh>
    <phoneticPr fontId="2"/>
  </si>
  <si>
    <r>
      <t xml:space="preserve">現在利用している
支援や社会資源
の状況
</t>
    </r>
    <r>
      <rPr>
        <sz val="10"/>
        <color theme="1"/>
        <rFont val="ＭＳ Ｐゴシック"/>
        <family val="3"/>
        <charset val="128"/>
        <scheme val="minor"/>
      </rPr>
      <t>（利用中のｻｰﾋﾞｽ等）</t>
    </r>
    <rPh sb="0" eb="2">
      <t>ゲンザイ</t>
    </rPh>
    <rPh sb="2" eb="4">
      <t>リヨウ</t>
    </rPh>
    <rPh sb="9" eb="11">
      <t>シエン</t>
    </rPh>
    <rPh sb="12" eb="14">
      <t>シャカイ</t>
    </rPh>
    <rPh sb="14" eb="16">
      <t>シゲン</t>
    </rPh>
    <rPh sb="18" eb="20">
      <t>ジョウキョウ</t>
    </rPh>
    <rPh sb="22" eb="24">
      <t>リヨウ</t>
    </rPh>
    <rPh sb="24" eb="25">
      <t>チュウ</t>
    </rPh>
    <rPh sb="31" eb="32">
      <t>トウ</t>
    </rPh>
    <phoneticPr fontId="2"/>
  </si>
  <si>
    <t>住居の種類</t>
    <phoneticPr fontId="16" type="Hiragana"/>
  </si>
  <si>
    <t>〇階建て住宅</t>
    <rPh sb="4" eb="6">
      <t>じゅうたく</t>
    </rPh>
    <phoneticPr fontId="16" type="Hiragana"/>
  </si>
  <si>
    <t>階建て</t>
    <rPh sb="0" eb="2">
      <t>かいだ</t>
    </rPh>
    <phoneticPr fontId="16" type="Hiragana"/>
  </si>
  <si>
    <t>居室</t>
    <rPh sb="0" eb="2">
      <t>きょしつ</t>
    </rPh>
    <phoneticPr fontId="16" type="Hiragana"/>
  </si>
  <si>
    <t>階に居室あり</t>
    <rPh sb="0" eb="1">
      <t>かい</t>
    </rPh>
    <rPh sb="2" eb="4">
      <t>きょしつ</t>
    </rPh>
    <phoneticPr fontId="16" type="Hiragana"/>
  </si>
  <si>
    <t>エレベータ</t>
    <phoneticPr fontId="16" type="Hiragana"/>
  </si>
  <si>
    <t>特記事項（住環境）</t>
    <rPh sb="0" eb="2">
      <t>とっき</t>
    </rPh>
    <rPh sb="2" eb="4">
      <t>じこう</t>
    </rPh>
    <rPh sb="5" eb="8">
      <t>じゅうかんきょう</t>
    </rPh>
    <phoneticPr fontId="16" type="Hiragana"/>
  </si>
  <si>
    <t>入院時の要介護度</t>
    <phoneticPr fontId="16" type="Hiragana"/>
  </si>
  <si>
    <t>申請日</t>
    <rPh sb="2" eb="3">
      <t>び</t>
    </rPh>
    <phoneticPr fontId="16" type="Hiragana"/>
  </si>
  <si>
    <r>
      <t>※</t>
    </r>
    <r>
      <rPr>
        <sz val="11"/>
        <color rgb="FFFF0000"/>
        <rFont val="ＭＳ Ｐゴシック"/>
        <family val="3"/>
        <charset val="128"/>
        <scheme val="minor"/>
      </rPr>
      <t>認定済み</t>
    </r>
    <r>
      <rPr>
        <sz val="11"/>
        <color theme="1"/>
        <rFont val="ＭＳ Ｐゴシック"/>
        <family val="2"/>
        <charset val="128"/>
        <scheme val="minor"/>
      </rPr>
      <t>の場合は上側の要介護認定の欄に記入してください。</t>
    </r>
    <rPh sb="1" eb="3">
      <t>にんてい</t>
    </rPh>
    <rPh sb="3" eb="4">
      <t>ず</t>
    </rPh>
    <rPh sb="6" eb="8">
      <t>ばあい</t>
    </rPh>
    <rPh sb="9" eb="11">
      <t>うえがわ</t>
    </rPh>
    <rPh sb="12" eb="13">
      <t>よう</t>
    </rPh>
    <rPh sb="13" eb="15">
      <t>かいご</t>
    </rPh>
    <rPh sb="15" eb="17">
      <t>にんてい</t>
    </rPh>
    <rPh sb="18" eb="19">
      <t>らん</t>
    </rPh>
    <rPh sb="20" eb="22">
      <t>きにゅう</t>
    </rPh>
    <phoneticPr fontId="16" type="Hiragana"/>
  </si>
  <si>
    <t>負担割合（介護）</t>
    <rPh sb="5" eb="7">
      <t>かいご</t>
    </rPh>
    <phoneticPr fontId="16" type="Hiragana"/>
  </si>
  <si>
    <t>割</t>
    <rPh sb="0" eb="1">
      <t>わ</t>
    </rPh>
    <phoneticPr fontId="16" type="Hiragana"/>
  </si>
  <si>
    <t>日常生活自立度の判断者</t>
    <rPh sb="0" eb="2">
      <t>にちじょう</t>
    </rPh>
    <rPh sb="2" eb="4">
      <t>せいかつ</t>
    </rPh>
    <rPh sb="4" eb="7">
      <t>じりつど</t>
    </rPh>
    <rPh sb="8" eb="10">
      <t>はんだん</t>
    </rPh>
    <rPh sb="10" eb="11">
      <t>しゃ</t>
    </rPh>
    <phoneticPr fontId="16" type="Hiragana"/>
  </si>
  <si>
    <t>年金などの種類</t>
    <phoneticPr fontId="16" type="Hiragana"/>
  </si>
  <si>
    <t>□ 国民年金</t>
  </si>
  <si>
    <t>□ 厚生年金</t>
  </si>
  <si>
    <t>□ 障害年金</t>
  </si>
  <si>
    <t>□ 生活保護</t>
  </si>
  <si>
    <t>(</t>
    <phoneticPr fontId="16" type="Hiragana"/>
  </si>
  <si>
    <t>)</t>
    <phoneticPr fontId="16" type="Hiragana"/>
  </si>
  <si>
    <t>世帯構成</t>
    <phoneticPr fontId="16" type="Hiragana"/>
  </si>
  <si>
    <t>主介護者氏名</t>
    <phoneticPr fontId="16" type="Hiragana"/>
  </si>
  <si>
    <t>同居の有無</t>
    <rPh sb="0" eb="2">
      <t>どうきょ</t>
    </rPh>
    <rPh sb="3" eb="5">
      <t>うむ</t>
    </rPh>
    <phoneticPr fontId="16" type="Hiragana"/>
  </si>
  <si>
    <r>
      <t>※上記の「主介護者」がキーパーソンになる場合は、</t>
    </r>
    <r>
      <rPr>
        <sz val="11"/>
        <color rgb="FFFF0000"/>
        <rFont val="ＭＳ Ｐゴシック"/>
        <family val="3"/>
        <charset val="128"/>
        <scheme val="minor"/>
      </rPr>
      <t>空白</t>
    </r>
    <r>
      <rPr>
        <sz val="11"/>
        <color theme="1"/>
        <rFont val="ＭＳ Ｐゴシック"/>
        <family val="2"/>
        <charset val="128"/>
        <scheme val="minor"/>
      </rPr>
      <t>でお願いします。
※主介護者とキーパーソンが</t>
    </r>
    <r>
      <rPr>
        <sz val="11"/>
        <color rgb="FFFF0000"/>
        <rFont val="ＭＳ Ｐゴシック"/>
        <family val="3"/>
        <charset val="128"/>
        <scheme val="minor"/>
      </rPr>
      <t>異なる場合のみ入力</t>
    </r>
    <r>
      <rPr>
        <sz val="11"/>
        <color theme="1"/>
        <rFont val="ＭＳ Ｐゴシック"/>
        <family val="2"/>
        <charset val="128"/>
        <scheme val="minor"/>
      </rPr>
      <t>して下さい。</t>
    </r>
    <rPh sb="1" eb="3">
      <t>じょうき</t>
    </rPh>
    <rPh sb="5" eb="6">
      <t>しゅ</t>
    </rPh>
    <rPh sb="6" eb="9">
      <t>かいごしゃ</t>
    </rPh>
    <rPh sb="20" eb="22">
      <t>ばあい</t>
    </rPh>
    <rPh sb="24" eb="26">
      <t>くうはく</t>
    </rPh>
    <rPh sb="28" eb="29">
      <t>ねが</t>
    </rPh>
    <rPh sb="36" eb="37">
      <t>しゅ</t>
    </rPh>
    <rPh sb="37" eb="40">
      <t>かいごしゃ</t>
    </rPh>
    <rPh sb="48" eb="49">
      <t>こと</t>
    </rPh>
    <rPh sb="51" eb="53">
      <t>ばあい</t>
    </rPh>
    <rPh sb="55" eb="57">
      <t>にゅうりょく</t>
    </rPh>
    <rPh sb="59" eb="60">
      <t>くだ</t>
    </rPh>
    <phoneticPr fontId="16" type="Hiragana"/>
  </si>
  <si>
    <t>キーパーソン</t>
    <phoneticPr fontId="16" type="Hiragana"/>
  </si>
  <si>
    <r>
      <t xml:space="preserve">本人の趣味・興味・関心領域 ・ 交流等
</t>
    </r>
    <r>
      <rPr>
        <sz val="10"/>
        <color rgb="FFFF0000"/>
        <rFont val="ＭＳ Ｐゴシック"/>
        <family val="3"/>
        <charset val="128"/>
        <scheme val="minor"/>
      </rPr>
      <t>（生活歴は上側に
記入してください）</t>
    </r>
    <rPh sb="9" eb="11">
      <t>かんしん</t>
    </rPh>
    <rPh sb="21" eb="23">
      <t>せいかつ</t>
    </rPh>
    <rPh sb="23" eb="24">
      <t>れき</t>
    </rPh>
    <rPh sb="25" eb="27">
      <t>うえがわ</t>
    </rPh>
    <rPh sb="29" eb="31">
      <t>きにゅう</t>
    </rPh>
    <phoneticPr fontId="16" type="Hiragana"/>
  </si>
  <si>
    <t>入院前の本人の
生活に対する意向</t>
    <phoneticPr fontId="16" type="Hiragana"/>
  </si>
  <si>
    <t>入院前の家族の
生活に対する意向</t>
    <phoneticPr fontId="16" type="Hiragana"/>
  </si>
  <si>
    <t>サービスの利用状況</t>
    <phoneticPr fontId="16" type="Hiragana"/>
  </si>
  <si>
    <t>在宅生活に
必要な要件</t>
    <phoneticPr fontId="16" type="Hiragana"/>
  </si>
  <si>
    <t>退院後の世帯状況</t>
    <phoneticPr fontId="16" type="Hiragana"/>
  </si>
  <si>
    <t>名</t>
    <rPh sb="0" eb="1">
      <t>めい</t>
    </rPh>
    <phoneticPr fontId="16" type="Hiragana"/>
  </si>
  <si>
    <t>世帯に対する配慮</t>
    <phoneticPr fontId="16" type="Hiragana"/>
  </si>
  <si>
    <t>退院後の主介護者</t>
    <phoneticPr fontId="16" type="Hiragana"/>
  </si>
  <si>
    <t>氏名</t>
    <rPh sb="0" eb="2">
      <t>しめい</t>
    </rPh>
    <phoneticPr fontId="16" type="Hiragana"/>
  </si>
  <si>
    <t>介護力*</t>
    <phoneticPr fontId="16" type="Hiragana"/>
  </si>
  <si>
    <t>虐待の疑い*</t>
    <phoneticPr fontId="16" type="Hiragana"/>
  </si>
  <si>
    <t>特記事項</t>
    <phoneticPr fontId="16" type="Hiragana"/>
  </si>
  <si>
    <t>退院前カンファレンス</t>
    <phoneticPr fontId="16" type="Hiragana"/>
  </si>
  <si>
    <t>具体的な要望</t>
    <rPh sb="0" eb="3">
      <t>ぐたいてき</t>
    </rPh>
    <rPh sb="4" eb="6">
      <t>ようぼう</t>
    </rPh>
    <phoneticPr fontId="16" type="Hiragana"/>
  </si>
  <si>
    <t>（</t>
    <phoneticPr fontId="16" type="Hiragana"/>
  </si>
  <si>
    <t>退院前訪問指導</t>
    <phoneticPr fontId="16" type="Hiragana"/>
  </si>
  <si>
    <t>麻痺等の状況</t>
    <rPh sb="2" eb="3">
      <t>とう</t>
    </rPh>
    <phoneticPr fontId="16" type="Hiragana"/>
  </si>
  <si>
    <t>移動（歩行等）</t>
    <phoneticPr fontId="16" type="Hiragana"/>
  </si>
  <si>
    <t>移乗</t>
    <phoneticPr fontId="16" type="Hiragana"/>
  </si>
  <si>
    <t>更衣</t>
    <phoneticPr fontId="16" type="Hiragana"/>
  </si>
  <si>
    <t>整容（爪切り等）</t>
    <rPh sb="3" eb="5">
      <t>つめき</t>
    </rPh>
    <rPh sb="6" eb="7">
      <t>とう</t>
    </rPh>
    <phoneticPr fontId="16" type="Hiragana"/>
  </si>
  <si>
    <t>入浴（洗身等）</t>
    <rPh sb="3" eb="4">
      <t>あら</t>
    </rPh>
    <rPh sb="4" eb="6">
      <t>みなど</t>
    </rPh>
    <phoneticPr fontId="16" type="Hiragana"/>
  </si>
  <si>
    <t>食事摂取</t>
    <rPh sb="2" eb="4">
      <t>せっしゅ</t>
    </rPh>
    <phoneticPr fontId="16" type="Hiragana"/>
  </si>
  <si>
    <t>褥瘡の有無</t>
    <phoneticPr fontId="16" type="Hiragana"/>
  </si>
  <si>
    <t>移動(室内)</t>
    <phoneticPr fontId="16" type="Hiragana"/>
  </si>
  <si>
    <t>□ 杖</t>
  </si>
  <si>
    <t>□ 歩行器</t>
    <phoneticPr fontId="16" type="Hiragana"/>
  </si>
  <si>
    <t>□ 車いす</t>
  </si>
  <si>
    <t>□ その他</t>
  </si>
  <si>
    <t>移動(屋外）</t>
    <phoneticPr fontId="16" type="Hiragana"/>
  </si>
  <si>
    <t>□ 歩行器</t>
  </si>
  <si>
    <t>起居動作</t>
    <phoneticPr fontId="16" type="Hiragana"/>
  </si>
  <si>
    <t>食事回数</t>
    <phoneticPr fontId="16" type="Hiragana"/>
  </si>
  <si>
    <t>回／日</t>
    <phoneticPr fontId="16" type="Hiragana"/>
  </si>
  <si>
    <t>朝食</t>
    <rPh sb="0" eb="2">
      <t>ちょうしょく</t>
    </rPh>
    <phoneticPr fontId="16" type="Hiragana"/>
  </si>
  <si>
    <t>時頃</t>
    <phoneticPr fontId="16" type="Hiragana"/>
  </si>
  <si>
    <t>昼食</t>
    <rPh sb="0" eb="1">
      <t>ひる</t>
    </rPh>
    <rPh sb="1" eb="2">
      <t>しょく</t>
    </rPh>
    <phoneticPr fontId="16" type="Hiragana"/>
  </si>
  <si>
    <t>夕食</t>
    <rPh sb="0" eb="2">
      <t>ゆうしょく</t>
    </rPh>
    <phoneticPr fontId="16" type="Hiragana"/>
  </si>
  <si>
    <t>食事制限</t>
    <phoneticPr fontId="16" type="Hiragana"/>
  </si>
  <si>
    <t>食事内容</t>
    <rPh sb="2" eb="4">
      <t>ないよう</t>
    </rPh>
    <phoneticPr fontId="16" type="Hiragana"/>
  </si>
  <si>
    <t>UDF等の食形態区分</t>
    <phoneticPr fontId="16" type="Hiragana"/>
  </si>
  <si>
    <t>摂取方法</t>
    <phoneticPr fontId="16" type="Hiragana"/>
  </si>
  <si>
    <t>水分とろみ</t>
    <phoneticPr fontId="16" type="Hiragana"/>
  </si>
  <si>
    <t>摂食嚥下機能</t>
    <rPh sb="0" eb="2">
      <t>せっしょく</t>
    </rPh>
    <rPh sb="2" eb="6">
      <t>えんげきのう</t>
    </rPh>
    <phoneticPr fontId="16" type="Hiragana"/>
  </si>
  <si>
    <t>歯の汚れ</t>
    <phoneticPr fontId="16" type="Hiragana"/>
  </si>
  <si>
    <t>義歯</t>
    <phoneticPr fontId="16" type="Hiragana"/>
  </si>
  <si>
    <t>舌苔 ・ 口臭</t>
    <phoneticPr fontId="16" type="Hiragana"/>
  </si>
  <si>
    <t>休息・睡眠の状況</t>
    <rPh sb="0" eb="2">
      <t>きゅうそく</t>
    </rPh>
    <rPh sb="6" eb="8">
      <t>じょうきょう</t>
    </rPh>
    <phoneticPr fontId="16" type="Hiragana"/>
  </si>
  <si>
    <t>本／日</t>
    <phoneticPr fontId="16" type="Hiragana"/>
  </si>
  <si>
    <t>合／日</t>
    <phoneticPr fontId="16" type="Hiragana"/>
  </si>
  <si>
    <t>幻視・幻聴</t>
    <phoneticPr fontId="16" type="Hiragana"/>
  </si>
  <si>
    <t>興奮</t>
    <phoneticPr fontId="16" type="Hiragana"/>
  </si>
  <si>
    <t>焦燥・不穏</t>
    <phoneticPr fontId="16" type="Hiragana"/>
  </si>
  <si>
    <t>妄想</t>
    <phoneticPr fontId="16" type="Hiragana"/>
  </si>
  <si>
    <t>暴力／攻撃性</t>
    <phoneticPr fontId="16" type="Hiragana"/>
  </si>
  <si>
    <t>介護への抵抗</t>
    <phoneticPr fontId="16" type="Hiragana"/>
  </si>
  <si>
    <t>不眠</t>
    <phoneticPr fontId="16" type="Hiragana"/>
  </si>
  <si>
    <t>昼夜逆転</t>
    <phoneticPr fontId="16" type="Hiragana"/>
  </si>
  <si>
    <t>徘徊</t>
    <phoneticPr fontId="16" type="Hiragana"/>
  </si>
  <si>
    <t>危険行為</t>
    <phoneticPr fontId="16" type="Hiragana"/>
  </si>
  <si>
    <t>不潔行為</t>
    <phoneticPr fontId="16" type="Hiragana"/>
  </si>
  <si>
    <t>その他</t>
    <phoneticPr fontId="16" type="Hiragana"/>
  </si>
  <si>
    <t>悪性腫瘍</t>
    <phoneticPr fontId="16" type="Hiragana"/>
  </si>
  <si>
    <t>認知症</t>
    <phoneticPr fontId="16" type="Hiragana"/>
  </si>
  <si>
    <t>急性呼吸器感染症</t>
    <phoneticPr fontId="16" type="Hiragana"/>
  </si>
  <si>
    <t>脳血管障害</t>
    <phoneticPr fontId="16" type="Hiragana"/>
  </si>
  <si>
    <t>骨折</t>
    <phoneticPr fontId="16" type="Hiragana"/>
  </si>
  <si>
    <t>入院（半年間）</t>
    <phoneticPr fontId="16" type="Hiragana"/>
  </si>
  <si>
    <t>期間</t>
    <rPh sb="0" eb="2">
      <t>きかん</t>
    </rPh>
    <phoneticPr fontId="16" type="Hiragana"/>
  </si>
  <si>
    <t>入院理由（半年間）</t>
    <rPh sb="0" eb="2">
      <t>にゅういん</t>
    </rPh>
    <rPh sb="2" eb="4">
      <t>りゆう</t>
    </rPh>
    <phoneticPr fontId="16" type="Hiragana"/>
  </si>
  <si>
    <t>入院頻度（過去）</t>
    <rPh sb="5" eb="7">
      <t>かこ</t>
    </rPh>
    <phoneticPr fontId="16" type="Hiragana"/>
  </si>
  <si>
    <t>点滴</t>
    <phoneticPr fontId="16" type="Hiragana"/>
  </si>
  <si>
    <t>酸素療法</t>
    <phoneticPr fontId="16" type="Hiragana"/>
  </si>
  <si>
    <t>喀痰吸引</t>
    <phoneticPr fontId="16" type="Hiragana"/>
  </si>
  <si>
    <t>気管切開</t>
    <phoneticPr fontId="16" type="Hiragana"/>
  </si>
  <si>
    <t>胃ろう</t>
    <phoneticPr fontId="16" type="Hiragana"/>
  </si>
  <si>
    <t>経鼻栄養</t>
    <phoneticPr fontId="16" type="Hiragana"/>
  </si>
  <si>
    <t>経腸栄養</t>
    <phoneticPr fontId="16" type="Hiragana"/>
  </si>
  <si>
    <t>褥瘡</t>
    <phoneticPr fontId="16" type="Hiragana"/>
  </si>
  <si>
    <t>尿道カテーテル</t>
    <phoneticPr fontId="16" type="Hiragana"/>
  </si>
  <si>
    <t>消化管ストーマ</t>
    <phoneticPr fontId="16" type="Hiragana"/>
  </si>
  <si>
    <t>痛みコントロール</t>
    <phoneticPr fontId="16" type="Hiragana"/>
  </si>
  <si>
    <t>排便コントロール</t>
    <phoneticPr fontId="16" type="Hiragana"/>
  </si>
  <si>
    <t>自己注射</t>
    <phoneticPr fontId="16" type="Hiragana"/>
  </si>
  <si>
    <t>処方薬
薬の種類</t>
    <rPh sb="0" eb="3">
      <t>しょほうやく</t>
    </rPh>
    <rPh sb="4" eb="5">
      <t>くすり</t>
    </rPh>
    <rPh sb="6" eb="8">
      <t>しゅるい</t>
    </rPh>
    <phoneticPr fontId="16" type="Hiragana"/>
  </si>
  <si>
    <t>居宅療養管理指導</t>
    <phoneticPr fontId="16" type="Hiragana"/>
  </si>
  <si>
    <t>職種</t>
    <rPh sb="0" eb="2">
      <t>しょくしゅ</t>
    </rPh>
    <phoneticPr fontId="16" type="Hiragana"/>
  </si>
  <si>
    <t>薬剤管理</t>
    <phoneticPr fontId="16" type="Hiragana"/>
  </si>
  <si>
    <t>管理者</t>
    <phoneticPr fontId="16" type="Hiragana"/>
  </si>
  <si>
    <t>管理方法</t>
    <rPh sb="0" eb="2">
      <t>かんり</t>
    </rPh>
    <rPh sb="2" eb="4">
      <t>ほうほう</t>
    </rPh>
    <phoneticPr fontId="16" type="Hiragana"/>
  </si>
  <si>
    <t>服薬状況</t>
    <phoneticPr fontId="16" type="Hiragana"/>
  </si>
  <si>
    <t>主治医（受診方法）</t>
    <rPh sb="0" eb="3">
      <t>しゅじい</t>
    </rPh>
    <phoneticPr fontId="16" type="Hiragana"/>
  </si>
  <si>
    <t>☑ 訪問診療</t>
  </si>
  <si>
    <t>回　／　月</t>
    <phoneticPr fontId="16" type="Hiragana"/>
  </si>
  <si>
    <t>目次</t>
    <rPh sb="0" eb="2">
      <t>モクジ</t>
    </rPh>
    <phoneticPr fontId="16"/>
  </si>
  <si>
    <t>←今回、追加又は修正した様式</t>
    <rPh sb="1" eb="3">
      <t>コンカイ</t>
    </rPh>
    <rPh sb="4" eb="6">
      <t>ツイカ</t>
    </rPh>
    <rPh sb="6" eb="7">
      <t>マタ</t>
    </rPh>
    <rPh sb="8" eb="10">
      <t>シュウセイ</t>
    </rPh>
    <rPh sb="12" eb="14">
      <t>ヨウシキ</t>
    </rPh>
    <phoneticPr fontId="16"/>
  </si>
  <si>
    <t>※</t>
    <phoneticPr fontId="16"/>
  </si>
  <si>
    <t>・入力専用シート</t>
    <rPh sb="1" eb="3">
      <t>ニュウリョク</t>
    </rPh>
    <rPh sb="3" eb="5">
      <t>センヨウ</t>
    </rPh>
    <phoneticPr fontId="16"/>
  </si>
  <si>
    <t>・利用者さんの基本情報シート（手書き）</t>
    <rPh sb="15" eb="17">
      <t>テガ</t>
    </rPh>
    <phoneticPr fontId="16"/>
  </si>
  <si>
    <t>・利用者さんの基本情報シート（入力）</t>
    <rPh sb="15" eb="17">
      <t>ニュウリョク</t>
    </rPh>
    <phoneticPr fontId="16"/>
  </si>
  <si>
    <t>・連絡シート（手書き）</t>
    <rPh sb="1" eb="3">
      <t>レンラク</t>
    </rPh>
    <rPh sb="7" eb="9">
      <t>テガ</t>
    </rPh>
    <phoneticPr fontId="16"/>
  </si>
  <si>
    <t>・書類を保管する際に使用する様式</t>
    <rPh sb="1" eb="3">
      <t>ショルイ</t>
    </rPh>
    <rPh sb="4" eb="6">
      <t>ホカン</t>
    </rPh>
    <rPh sb="8" eb="9">
      <t>サイ</t>
    </rPh>
    <rPh sb="10" eb="12">
      <t>シヨウ</t>
    </rPh>
    <rPh sb="14" eb="16">
      <t>ヨウシキ</t>
    </rPh>
    <phoneticPr fontId="16"/>
  </si>
  <si>
    <t>・連絡シート---事業所（入力）</t>
    <rPh sb="1" eb="3">
      <t>レンラク</t>
    </rPh>
    <rPh sb="9" eb="12">
      <t>ジギョウショ</t>
    </rPh>
    <rPh sb="13" eb="15">
      <t>ニュウリョク</t>
    </rPh>
    <phoneticPr fontId="16"/>
  </si>
  <si>
    <t>・アセスメント</t>
    <phoneticPr fontId="16"/>
  </si>
  <si>
    <t>・連絡シート---医師（入力）</t>
    <rPh sb="1" eb="3">
      <t>レンラク</t>
    </rPh>
    <rPh sb="9" eb="11">
      <t>イシ</t>
    </rPh>
    <rPh sb="12" eb="14">
      <t>ニュウリョク</t>
    </rPh>
    <phoneticPr fontId="16"/>
  </si>
  <si>
    <t>・投薬内容</t>
    <rPh sb="1" eb="3">
      <t>トウヤク</t>
    </rPh>
    <rPh sb="3" eb="5">
      <t>ナイヨウ</t>
    </rPh>
    <phoneticPr fontId="16"/>
  </si>
  <si>
    <t>・印刷範囲の設定（初期設定）</t>
    <rPh sb="1" eb="3">
      <t>インサツ</t>
    </rPh>
    <rPh sb="3" eb="5">
      <t>ハンイ</t>
    </rPh>
    <rPh sb="6" eb="8">
      <t>セッテイ</t>
    </rPh>
    <rPh sb="9" eb="11">
      <t>ショキ</t>
    </rPh>
    <rPh sb="11" eb="13">
      <t>セッテイ</t>
    </rPh>
    <phoneticPr fontId="16"/>
  </si>
  <si>
    <t>・要介護（要支援）認定申請書</t>
    <phoneticPr fontId="16"/>
  </si>
  <si>
    <t>・入力専用シートに入力しても反映されない（不具合修正）</t>
    <rPh sb="1" eb="3">
      <t>ニュウリョク</t>
    </rPh>
    <rPh sb="3" eb="5">
      <t>センヨウ</t>
    </rPh>
    <rPh sb="9" eb="11">
      <t>ニュウリョク</t>
    </rPh>
    <rPh sb="14" eb="16">
      <t>ハンエイ</t>
    </rPh>
    <rPh sb="21" eb="24">
      <t>フグアイ</t>
    </rPh>
    <rPh sb="24" eb="26">
      <t>シュウセイ</t>
    </rPh>
    <phoneticPr fontId="16"/>
  </si>
  <si>
    <t>・要介護認定情報提供申請書（東広島市）</t>
    <rPh sb="1" eb="4">
      <t>ヨウカイゴ</t>
    </rPh>
    <rPh sb="4" eb="6">
      <t>ニンテイ</t>
    </rPh>
    <rPh sb="6" eb="8">
      <t>ジョウホウ</t>
    </rPh>
    <rPh sb="8" eb="10">
      <t>テイキョウ</t>
    </rPh>
    <rPh sb="10" eb="13">
      <t>シンセイショ</t>
    </rPh>
    <rPh sb="14" eb="18">
      <t>ヒガシヒロシマシ</t>
    </rPh>
    <phoneticPr fontId="16"/>
  </si>
  <si>
    <t>・「 編集を有効にする 」 を表示させないようにする</t>
    <rPh sb="3" eb="5">
      <t>ヘンシュウ</t>
    </rPh>
    <rPh sb="6" eb="8">
      <t>ユウコウ</t>
    </rPh>
    <rPh sb="15" eb="17">
      <t>ヒョウジ</t>
    </rPh>
    <phoneticPr fontId="16"/>
  </si>
  <si>
    <t>・要介護（要支援）認定変更申請書　（要支援、事業対象者の方は使用しない）</t>
    <rPh sb="1" eb="4">
      <t>ヨウカイゴ</t>
    </rPh>
    <rPh sb="5" eb="8">
      <t>ヨウシエン</t>
    </rPh>
    <rPh sb="9" eb="11">
      <t>ニンテイ</t>
    </rPh>
    <rPh sb="11" eb="13">
      <t>ヘンコウ</t>
    </rPh>
    <rPh sb="13" eb="16">
      <t>シンセイショ</t>
    </rPh>
    <rPh sb="18" eb="21">
      <t>ヨウシエン</t>
    </rPh>
    <rPh sb="22" eb="27">
      <t>ジギョウタイショウシャ</t>
    </rPh>
    <rPh sb="28" eb="29">
      <t>カタ</t>
    </rPh>
    <rPh sb="30" eb="32">
      <t>シヨウ</t>
    </rPh>
    <phoneticPr fontId="16"/>
  </si>
  <si>
    <t>・ジェノグラム（家系図）</t>
    <rPh sb="8" eb="11">
      <t>カケイズ</t>
    </rPh>
    <phoneticPr fontId="16"/>
  </si>
  <si>
    <t>・介護保険負担限度額（減免）</t>
    <rPh sb="5" eb="7">
      <t>フタン</t>
    </rPh>
    <rPh sb="7" eb="9">
      <t>ゲンド</t>
    </rPh>
    <rPh sb="9" eb="10">
      <t>ガク</t>
    </rPh>
    <rPh sb="11" eb="13">
      <t>ゲンメン</t>
    </rPh>
    <phoneticPr fontId="16"/>
  </si>
  <si>
    <t>・書類をチェックする際に使用する様式①（居宅）</t>
    <rPh sb="1" eb="3">
      <t>ショルイ</t>
    </rPh>
    <rPh sb="10" eb="11">
      <t>サイ</t>
    </rPh>
    <rPh sb="12" eb="14">
      <t>シヨウ</t>
    </rPh>
    <rPh sb="16" eb="18">
      <t>ヨウシキ</t>
    </rPh>
    <rPh sb="20" eb="22">
      <t>キョタク</t>
    </rPh>
    <phoneticPr fontId="16"/>
  </si>
  <si>
    <t>・後期高齢者医療限度額（減免）</t>
    <phoneticPr fontId="16"/>
  </si>
  <si>
    <t>・書類をチェックする際に使用する様式②（居宅）</t>
    <rPh sb="1" eb="3">
      <t>ショルイ</t>
    </rPh>
    <rPh sb="10" eb="11">
      <t>サイ</t>
    </rPh>
    <rPh sb="12" eb="14">
      <t>シヨウ</t>
    </rPh>
    <rPh sb="16" eb="18">
      <t>ヨウシキ</t>
    </rPh>
    <rPh sb="20" eb="22">
      <t>キョタク</t>
    </rPh>
    <phoneticPr fontId="16"/>
  </si>
  <si>
    <t>・再交付申請書（介護保険）</t>
    <phoneticPr fontId="16"/>
  </si>
  <si>
    <t>・書類をチェックする際に使用する様式③（居宅）</t>
    <rPh sb="20" eb="22">
      <t>キョタク</t>
    </rPh>
    <phoneticPr fontId="16"/>
  </si>
  <si>
    <t>・再交付申請書（後期高齢者医療）</t>
    <rPh sb="8" eb="10">
      <t>コウキ</t>
    </rPh>
    <rPh sb="10" eb="13">
      <t>コウレイシャ</t>
    </rPh>
    <rPh sb="13" eb="15">
      <t>イリョウ</t>
    </rPh>
    <phoneticPr fontId="16"/>
  </si>
  <si>
    <t>・書類をチェックする際に使用する様式④（居宅）</t>
    <rPh sb="20" eb="22">
      <t>キョタク</t>
    </rPh>
    <phoneticPr fontId="16"/>
  </si>
  <si>
    <t>・軽度者に係る福祉用具貸与（確認）</t>
    <rPh sb="1" eb="3">
      <t>ケイド</t>
    </rPh>
    <rPh sb="3" eb="4">
      <t>シャ</t>
    </rPh>
    <rPh sb="5" eb="6">
      <t>カカ</t>
    </rPh>
    <rPh sb="7" eb="9">
      <t>フクシ</t>
    </rPh>
    <rPh sb="9" eb="11">
      <t>ヨウグ</t>
    </rPh>
    <rPh sb="11" eb="13">
      <t>タイヨ</t>
    </rPh>
    <rPh sb="14" eb="16">
      <t>カクニン</t>
    </rPh>
    <phoneticPr fontId="16"/>
  </si>
  <si>
    <t>・書類をチェックする際に使用する様式①（施設）</t>
    <rPh sb="20" eb="22">
      <t>シセツ</t>
    </rPh>
    <phoneticPr fontId="16"/>
  </si>
  <si>
    <t>・軽度者に係る福祉用具貸与（申請）</t>
    <rPh sb="1" eb="3">
      <t>ケイド</t>
    </rPh>
    <rPh sb="3" eb="4">
      <t>シャ</t>
    </rPh>
    <rPh sb="5" eb="6">
      <t>カカ</t>
    </rPh>
    <rPh sb="7" eb="9">
      <t>フクシ</t>
    </rPh>
    <rPh sb="9" eb="11">
      <t>ヨウグ</t>
    </rPh>
    <rPh sb="11" eb="13">
      <t>タイヨ</t>
    </rPh>
    <rPh sb="14" eb="16">
      <t>シンセイ</t>
    </rPh>
    <phoneticPr fontId="16"/>
  </si>
  <si>
    <t>・書類をチェックする際に使用する様式②（施設）</t>
    <rPh sb="20" eb="22">
      <t>シセツ</t>
    </rPh>
    <phoneticPr fontId="16"/>
  </si>
  <si>
    <t>・入院時情報提供書</t>
    <phoneticPr fontId="16"/>
  </si>
  <si>
    <t>・書類をチェックする際に使用する様式③（施設）</t>
    <rPh sb="20" eb="22">
      <t>シセツ</t>
    </rPh>
    <phoneticPr fontId="16"/>
  </si>
  <si>
    <t>・退院・退所情報記録書</t>
    <phoneticPr fontId="16"/>
  </si>
  <si>
    <t>・書類をチェックする際に使用する様式④（施設）</t>
    <rPh sb="20" eb="22">
      <t>シセツ</t>
    </rPh>
    <phoneticPr fontId="16"/>
  </si>
  <si>
    <t>・住宅改修（東広島市）</t>
    <rPh sb="1" eb="3">
      <t>ジュウタク</t>
    </rPh>
    <rPh sb="3" eb="5">
      <t>カイシュウ</t>
    </rPh>
    <rPh sb="6" eb="10">
      <t>ヒガシヒロシマシ</t>
    </rPh>
    <phoneticPr fontId="16"/>
  </si>
  <si>
    <t>・日常生活についての問診票</t>
    <rPh sb="1" eb="3">
      <t>ニチジョウ</t>
    </rPh>
    <rPh sb="3" eb="5">
      <t>セイカツ</t>
    </rPh>
    <rPh sb="10" eb="12">
      <t>モンシン</t>
    </rPh>
    <rPh sb="12" eb="13">
      <t>ヒョウ</t>
    </rPh>
    <phoneticPr fontId="16"/>
  </si>
  <si>
    <t>・主治医意見書</t>
    <phoneticPr fontId="16"/>
  </si>
  <si>
    <t>・障害者控除対象者認定申請書</t>
    <rPh sb="1" eb="4">
      <t>ショウガイシャ</t>
    </rPh>
    <rPh sb="4" eb="6">
      <t>コウジョ</t>
    </rPh>
    <rPh sb="6" eb="9">
      <t>タイショウシャ</t>
    </rPh>
    <rPh sb="9" eb="11">
      <t>ニンテイ</t>
    </rPh>
    <rPh sb="11" eb="14">
      <t>シンセイショ</t>
    </rPh>
    <phoneticPr fontId="16"/>
  </si>
  <si>
    <t>・国民健康保険限度額適用認定申請書</t>
    <phoneticPr fontId="16"/>
  </si>
  <si>
    <t>・東広島市紙おむつ購入助成券（交付・再交付）申請書兼受領書</t>
    <rPh sb="1" eb="2">
      <t>ヒガシ</t>
    </rPh>
    <rPh sb="2" eb="4">
      <t>ヒロシマ</t>
    </rPh>
    <rPh sb="4" eb="5">
      <t>シ</t>
    </rPh>
    <rPh sb="5" eb="6">
      <t>カミ</t>
    </rPh>
    <rPh sb="9" eb="11">
      <t>コウニュウ</t>
    </rPh>
    <rPh sb="11" eb="13">
      <t>ジョセイ</t>
    </rPh>
    <rPh sb="13" eb="14">
      <t>ケン</t>
    </rPh>
    <rPh sb="15" eb="17">
      <t>コウフ</t>
    </rPh>
    <rPh sb="18" eb="21">
      <t>サイコウフ</t>
    </rPh>
    <rPh sb="22" eb="25">
      <t>シンセイショ</t>
    </rPh>
    <rPh sb="25" eb="26">
      <t>ケン</t>
    </rPh>
    <rPh sb="26" eb="29">
      <t>ジュリョウショ</t>
    </rPh>
    <phoneticPr fontId="16"/>
  </si>
  <si>
    <t>・東広島市タクシー乗車助成券（交付・再交付）申請書兼受領書</t>
    <rPh sb="1" eb="2">
      <t>ヒガシ</t>
    </rPh>
    <rPh sb="2" eb="4">
      <t>ヒロシマ</t>
    </rPh>
    <rPh sb="4" eb="5">
      <t>シ</t>
    </rPh>
    <rPh sb="9" eb="11">
      <t>ジョウシャ</t>
    </rPh>
    <rPh sb="11" eb="13">
      <t>ジョセイ</t>
    </rPh>
    <rPh sb="13" eb="14">
      <t>ケン</t>
    </rPh>
    <rPh sb="15" eb="17">
      <t>コウフ</t>
    </rPh>
    <rPh sb="18" eb="21">
      <t>サイコウフ</t>
    </rPh>
    <rPh sb="22" eb="25">
      <t>シンセイショ</t>
    </rPh>
    <rPh sb="25" eb="26">
      <t>ケン</t>
    </rPh>
    <rPh sb="26" eb="29">
      <t>ジュリョウショ</t>
    </rPh>
    <phoneticPr fontId="16"/>
  </si>
  <si>
    <t>・東広島市介護者紙おむつ購入助成券（交付・再交付）申請書兼受領書（兼委任状）</t>
    <rPh sb="1" eb="2">
      <t>ヒガシ</t>
    </rPh>
    <rPh sb="2" eb="4">
      <t>ヒロシマ</t>
    </rPh>
    <rPh sb="4" eb="5">
      <t>シ</t>
    </rPh>
    <rPh sb="5" eb="8">
      <t>カイゴシャ</t>
    </rPh>
    <rPh sb="8" eb="9">
      <t>カミ</t>
    </rPh>
    <rPh sb="12" eb="14">
      <t>コウニュウ</t>
    </rPh>
    <rPh sb="14" eb="17">
      <t>ジョセイケン</t>
    </rPh>
    <rPh sb="18" eb="20">
      <t>コウフ</t>
    </rPh>
    <rPh sb="21" eb="24">
      <t>サイコウフ</t>
    </rPh>
    <rPh sb="25" eb="29">
      <t>シンセイショケン</t>
    </rPh>
    <rPh sb="29" eb="32">
      <t>ジュリョウショ</t>
    </rPh>
    <rPh sb="33" eb="34">
      <t>ケン</t>
    </rPh>
    <rPh sb="34" eb="37">
      <t>イニンジョウ</t>
    </rPh>
    <phoneticPr fontId="16"/>
  </si>
  <si>
    <t>・東広島市高齢者タクシー割引乗車券交付申請書兼受領書</t>
    <rPh sb="1" eb="2">
      <t>ヒガシ</t>
    </rPh>
    <rPh sb="2" eb="4">
      <t>ヒロシマ</t>
    </rPh>
    <rPh sb="4" eb="5">
      <t>シ</t>
    </rPh>
    <rPh sb="5" eb="8">
      <t>コウレイシャ</t>
    </rPh>
    <rPh sb="12" eb="14">
      <t>ワリビキ</t>
    </rPh>
    <rPh sb="14" eb="17">
      <t>ジョウシャケン</t>
    </rPh>
    <rPh sb="17" eb="19">
      <t>コウフ</t>
    </rPh>
    <rPh sb="19" eb="23">
      <t>シンセイショケン</t>
    </rPh>
    <rPh sb="23" eb="26">
      <t>ジュリョウショ</t>
    </rPh>
    <phoneticPr fontId="16"/>
  </si>
  <si>
    <t>・東広島市健康福祉部関係書類等送付先変更届出書</t>
    <phoneticPr fontId="16"/>
  </si>
  <si>
    <t>・東広島市生活支援型軽度生活援助事業利用申請書</t>
    <phoneticPr fontId="16"/>
  </si>
  <si>
    <t>・配食サービスアセスメント票・配食サービス利用申請書兼利用者情報連絡票</t>
    <rPh sb="15" eb="17">
      <t>ハイショク</t>
    </rPh>
    <rPh sb="21" eb="26">
      <t>リヨウシンセイショ</t>
    </rPh>
    <rPh sb="26" eb="27">
      <t>ケン</t>
    </rPh>
    <rPh sb="27" eb="30">
      <t>リヨウシャ</t>
    </rPh>
    <rPh sb="30" eb="32">
      <t>ジョウホウ</t>
    </rPh>
    <rPh sb="32" eb="35">
      <t>レンラクヒョウ</t>
    </rPh>
    <phoneticPr fontId="16"/>
  </si>
  <si>
    <t>・配食サービス　停止（変更）届</t>
    <phoneticPr fontId="16"/>
  </si>
  <si>
    <t>・オレンジボランティア申込書</t>
    <rPh sb="11" eb="14">
      <t>モウシコミショ</t>
    </rPh>
    <phoneticPr fontId="16"/>
  </si>
  <si>
    <t>・広島県思いやり駐車場申請書</t>
    <phoneticPr fontId="16"/>
  </si>
  <si>
    <t>・広島県思いやり駐車場申請書（再交付）</t>
    <rPh sb="15" eb="18">
      <t>サイコウフ</t>
    </rPh>
    <phoneticPr fontId="16"/>
  </si>
  <si>
    <t>・東広島市ふれあい収集事業利用申請書</t>
    <rPh sb="1" eb="5">
      <t>ヒガシヒロシマシ</t>
    </rPh>
    <rPh sb="9" eb="11">
      <t>シュウシュウ</t>
    </rPh>
    <rPh sb="11" eb="13">
      <t>ジギョウ</t>
    </rPh>
    <rPh sb="13" eb="15">
      <t>リヨウ</t>
    </rPh>
    <rPh sb="15" eb="18">
      <t>シンセイショ</t>
    </rPh>
    <phoneticPr fontId="16"/>
  </si>
  <si>
    <t>・東広島市ふれあい収集事業利用変更届出書</t>
    <rPh sb="1" eb="5">
      <t>ヒガシヒロシマシ</t>
    </rPh>
    <rPh sb="9" eb="11">
      <t>シュウシュウ</t>
    </rPh>
    <rPh sb="11" eb="13">
      <t>ジギョウ</t>
    </rPh>
    <rPh sb="13" eb="15">
      <t>リヨウ</t>
    </rPh>
    <rPh sb="15" eb="17">
      <t>ヘンコウ</t>
    </rPh>
    <rPh sb="17" eb="20">
      <t>トドケデショ</t>
    </rPh>
    <phoneticPr fontId="16"/>
  </si>
  <si>
    <t>・認知症高齢者等見守り支援事業　事前登録兼アセスメントシート</t>
    <rPh sb="1" eb="7">
      <t>ニンチショウコウレイシャ</t>
    </rPh>
    <rPh sb="7" eb="8">
      <t>トウ</t>
    </rPh>
    <rPh sb="8" eb="10">
      <t>ミマモ</t>
    </rPh>
    <rPh sb="11" eb="15">
      <t>シエンジギョウ</t>
    </rPh>
    <rPh sb="16" eb="18">
      <t>ジゼン</t>
    </rPh>
    <rPh sb="18" eb="20">
      <t>トウロク</t>
    </rPh>
    <rPh sb="20" eb="21">
      <t>ケン</t>
    </rPh>
    <phoneticPr fontId="16"/>
  </si>
  <si>
    <t>・東広島市認知症高齢者等見守り支援事業利用申請書</t>
    <rPh sb="1" eb="5">
      <t>ヒガシヒロシマシ</t>
    </rPh>
    <rPh sb="5" eb="11">
      <t>ニンチショウコウレイシャ</t>
    </rPh>
    <rPh sb="11" eb="12">
      <t>トウ</t>
    </rPh>
    <rPh sb="12" eb="14">
      <t>ミマモ</t>
    </rPh>
    <rPh sb="15" eb="19">
      <t>シエンジギョウ</t>
    </rPh>
    <rPh sb="19" eb="21">
      <t>リヨウ</t>
    </rPh>
    <rPh sb="21" eb="24">
      <t>シンセイショ</t>
    </rPh>
    <phoneticPr fontId="16"/>
  </si>
  <si>
    <t>・地域の多職種と連携する会議への出席証明書（薬剤師が会議に出席した時に配布）</t>
    <rPh sb="22" eb="25">
      <t>ヤクザイシ</t>
    </rPh>
    <rPh sb="26" eb="28">
      <t>カイギ</t>
    </rPh>
    <rPh sb="29" eb="31">
      <t>シュッセキ</t>
    </rPh>
    <rPh sb="33" eb="34">
      <t>トキ</t>
    </rPh>
    <rPh sb="35" eb="37">
      <t>ハイフ</t>
    </rPh>
    <phoneticPr fontId="16"/>
  </si>
  <si>
    <t>・緊急短期入所受入加算（７日以内）</t>
    <phoneticPr fontId="16"/>
  </si>
  <si>
    <t>・緊急短期入所受入加算（１４日を限度）</t>
    <phoneticPr fontId="16"/>
  </si>
  <si>
    <t>・小規模多機能型居宅介護（短期利用）</t>
    <rPh sb="1" eb="4">
      <t>ショウキボ</t>
    </rPh>
    <rPh sb="4" eb="8">
      <t>タキノウガタ</t>
    </rPh>
    <rPh sb="8" eb="10">
      <t>キョタク</t>
    </rPh>
    <rPh sb="10" eb="12">
      <t>カイゴ</t>
    </rPh>
    <rPh sb="13" eb="15">
      <t>タンキ</t>
    </rPh>
    <rPh sb="15" eb="17">
      <t>リヨウ</t>
    </rPh>
    <phoneticPr fontId="16"/>
  </si>
  <si>
    <t>・看護小規模多機能型居宅介護（短期利用）</t>
    <rPh sb="1" eb="3">
      <t>カンゴ</t>
    </rPh>
    <phoneticPr fontId="16"/>
  </si>
  <si>
    <t>・居宅療養管理指導　情報提供受取書（日単位）</t>
    <rPh sb="1" eb="3">
      <t>キョタク</t>
    </rPh>
    <rPh sb="3" eb="5">
      <t>リョウヨウ</t>
    </rPh>
    <rPh sb="5" eb="7">
      <t>カンリ</t>
    </rPh>
    <rPh sb="7" eb="9">
      <t>シドウ</t>
    </rPh>
    <rPh sb="10" eb="12">
      <t>ジョウホウ</t>
    </rPh>
    <rPh sb="12" eb="14">
      <t>テイキョウ</t>
    </rPh>
    <rPh sb="14" eb="17">
      <t>ウケトリショ</t>
    </rPh>
    <rPh sb="18" eb="19">
      <t>ニチ</t>
    </rPh>
    <rPh sb="19" eb="21">
      <t>タンイ</t>
    </rPh>
    <phoneticPr fontId="16"/>
  </si>
  <si>
    <t>・居宅療養管理指導　情報提供受取書（月単位）</t>
    <rPh sb="1" eb="3">
      <t>キョタク</t>
    </rPh>
    <rPh sb="3" eb="5">
      <t>リョウヨウ</t>
    </rPh>
    <rPh sb="5" eb="7">
      <t>カンリ</t>
    </rPh>
    <rPh sb="7" eb="9">
      <t>シドウ</t>
    </rPh>
    <rPh sb="10" eb="12">
      <t>ジョウホウ</t>
    </rPh>
    <rPh sb="12" eb="14">
      <t>テイキョウ</t>
    </rPh>
    <rPh sb="14" eb="17">
      <t>ウケトリショ</t>
    </rPh>
    <rPh sb="18" eb="19">
      <t>ツキ</t>
    </rPh>
    <rPh sb="19" eb="21">
      <t>タンイ</t>
    </rPh>
    <phoneticPr fontId="16"/>
  </si>
  <si>
    <t>・リハビリテーション会議の情報提供受取書</t>
    <rPh sb="10" eb="12">
      <t>カイギ</t>
    </rPh>
    <rPh sb="13" eb="15">
      <t>ジョウホウ</t>
    </rPh>
    <rPh sb="15" eb="17">
      <t>テイキョウ</t>
    </rPh>
    <rPh sb="17" eb="20">
      <t>ウケトリショ</t>
    </rPh>
    <phoneticPr fontId="16"/>
  </si>
  <si>
    <t>・モニタリングに係る情報連携シート（テレビ電話等を利用）</t>
    <rPh sb="21" eb="24">
      <t>デンワトウ</t>
    </rPh>
    <rPh sb="25" eb="27">
      <t>リヨウ</t>
    </rPh>
    <phoneticPr fontId="16"/>
  </si>
  <si>
    <t>ＡＤＬ</t>
    <phoneticPr fontId="16"/>
  </si>
  <si>
    <t>有効期間</t>
    <rPh sb="0" eb="2">
      <t>ユウコウ</t>
    </rPh>
    <rPh sb="2" eb="4">
      <t>キカン</t>
    </rPh>
    <phoneticPr fontId="16"/>
  </si>
  <si>
    <t>主治医</t>
    <rPh sb="0" eb="3">
      <t>シュジイ</t>
    </rPh>
    <phoneticPr fontId="16"/>
  </si>
  <si>
    <t>作成日</t>
    <phoneticPr fontId="16"/>
  </si>
  <si>
    <t>新規</t>
  </si>
  <si>
    <t>家族図</t>
    <phoneticPr fontId="16"/>
  </si>
  <si>
    <t>生活歴等</t>
    <rPh sb="0" eb="2">
      <t>セイカツ</t>
    </rPh>
    <rPh sb="2" eb="3">
      <t>レキ</t>
    </rPh>
    <rPh sb="3" eb="4">
      <t>トウ</t>
    </rPh>
    <phoneticPr fontId="16"/>
  </si>
  <si>
    <t>身障</t>
    <phoneticPr fontId="16"/>
  </si>
  <si>
    <t>療育</t>
    <rPh sb="0" eb="2">
      <t>リョウイク</t>
    </rPh>
    <phoneticPr fontId="16"/>
  </si>
  <si>
    <t>難病 ・ その他</t>
    <rPh sb="0" eb="2">
      <t>ナンビョウ</t>
    </rPh>
    <rPh sb="7" eb="8">
      <t>タ</t>
    </rPh>
    <phoneticPr fontId="16"/>
  </si>
  <si>
    <t>要 介 護 度</t>
    <rPh sb="0" eb="1">
      <t>ヨウ</t>
    </rPh>
    <rPh sb="2" eb="3">
      <t>カイ</t>
    </rPh>
    <rPh sb="4" eb="5">
      <t>マモル</t>
    </rPh>
    <rPh sb="6" eb="7">
      <t>ド</t>
    </rPh>
    <phoneticPr fontId="16"/>
  </si>
  <si>
    <t>認　知　度</t>
    <rPh sb="0" eb="1">
      <t>シノブ</t>
    </rPh>
    <rPh sb="2" eb="3">
      <t>チ</t>
    </rPh>
    <rPh sb="4" eb="5">
      <t>ド</t>
    </rPh>
    <phoneticPr fontId="16"/>
  </si>
  <si>
    <t>備考</t>
    <rPh sb="0" eb="1">
      <t>トモ</t>
    </rPh>
    <rPh sb="1" eb="2">
      <t>コウ</t>
    </rPh>
    <phoneticPr fontId="16"/>
  </si>
  <si>
    <t>麻痺</t>
    <rPh sb="0" eb="1">
      <t>アサ</t>
    </rPh>
    <rPh sb="1" eb="2">
      <t>シビ</t>
    </rPh>
    <phoneticPr fontId="16"/>
  </si>
  <si>
    <t>褥瘡</t>
    <rPh sb="0" eb="1">
      <t>シトネ</t>
    </rPh>
    <rPh sb="1" eb="2">
      <t>カサ</t>
    </rPh>
    <phoneticPr fontId="16"/>
  </si>
  <si>
    <t>□ 口臭</t>
  </si>
  <si>
    <t>□ 清掃</t>
  </si>
  <si>
    <t>□ 嚥下</t>
  </si>
  <si>
    <t>本人
希望・要望</t>
    <rPh sb="0" eb="2">
      <t>ホンニン</t>
    </rPh>
    <phoneticPr fontId="16"/>
  </si>
  <si>
    <t>家族
希望・要望</t>
    <rPh sb="0" eb="2">
      <t>カゾク</t>
    </rPh>
    <phoneticPr fontId="16"/>
  </si>
  <si>
    <t>特記事項
（利用中のｻｰﾋﾞｽ等）</t>
    <phoneticPr fontId="16"/>
  </si>
  <si>
    <t>管理№</t>
    <rPh sb="0" eb="2">
      <t>カンリ</t>
    </rPh>
    <phoneticPr fontId="2"/>
  </si>
  <si>
    <t>認定期間</t>
    <rPh sb="0" eb="2">
      <t>ニンテイ</t>
    </rPh>
    <rPh sb="2" eb="4">
      <t>キカン</t>
    </rPh>
    <phoneticPr fontId="2"/>
  </si>
  <si>
    <t>（</t>
    <phoneticPr fontId="2"/>
  </si>
  <si>
    <t>）</t>
    <phoneticPr fontId="2"/>
  </si>
  <si>
    <t>保管期間</t>
    <rPh sb="0" eb="2">
      <t>ホカン</t>
    </rPh>
    <rPh sb="2" eb="4">
      <t>キカン</t>
    </rPh>
    <phoneticPr fontId="16"/>
  </si>
  <si>
    <t>～</t>
    <phoneticPr fontId="16"/>
  </si>
  <si>
    <t>点検印</t>
    <rPh sb="0" eb="2">
      <t>テンケン</t>
    </rPh>
    <rPh sb="2" eb="3">
      <t>ジルシ</t>
    </rPh>
    <phoneticPr fontId="2"/>
  </si>
  <si>
    <t>今回のアセスメント実施日：</t>
    <rPh sb="0" eb="2">
      <t>コンカイ</t>
    </rPh>
    <rPh sb="9" eb="12">
      <t>ジッシビ</t>
    </rPh>
    <phoneticPr fontId="16"/>
  </si>
  <si>
    <t>実施場所：</t>
    <rPh sb="0" eb="2">
      <t>ジッシ</t>
    </rPh>
    <rPh sb="2" eb="4">
      <t>バショ</t>
    </rPh>
    <phoneticPr fontId="16"/>
  </si>
  <si>
    <t>作成日：</t>
    <rPh sb="0" eb="3">
      <t>サクセイビ</t>
    </rPh>
    <phoneticPr fontId="16"/>
  </si>
  <si>
    <t>今回のアセスメントの実施に至った理由：</t>
    <rPh sb="0" eb="2">
      <t>コンカイ</t>
    </rPh>
    <rPh sb="10" eb="12">
      <t>ジッシ</t>
    </rPh>
    <rPh sb="13" eb="14">
      <t>イタ</t>
    </rPh>
    <rPh sb="16" eb="18">
      <t>リユウ</t>
    </rPh>
    <phoneticPr fontId="16"/>
  </si>
  <si>
    <t>作成者：</t>
    <rPh sb="0" eb="3">
      <t>サクセイシャ</t>
    </rPh>
    <phoneticPr fontId="16"/>
  </si>
  <si>
    <t>１．基本情報（受付、利用者等基本情報）</t>
    <phoneticPr fontId="16"/>
  </si>
  <si>
    <t>居宅サービス計画作成の状況：</t>
    <phoneticPr fontId="16"/>
  </si>
  <si>
    <t>本 人 氏 名</t>
    <rPh sb="0" eb="1">
      <t>ホン</t>
    </rPh>
    <rPh sb="2" eb="3">
      <t>ヒト</t>
    </rPh>
    <rPh sb="4" eb="5">
      <t>シ</t>
    </rPh>
    <rPh sb="6" eb="7">
      <t>ナ</t>
    </rPh>
    <phoneticPr fontId="16"/>
  </si>
  <si>
    <t>（ﾌﾘｶﾞﾅ）</t>
    <phoneticPr fontId="16"/>
  </si>
  <si>
    <t>生年月日</t>
    <phoneticPr fontId="16"/>
  </si>
  <si>
    <t>年齢</t>
    <phoneticPr fontId="16"/>
  </si>
  <si>
    <t>性別</t>
    <phoneticPr fontId="16"/>
  </si>
  <si>
    <t>電話番号等</t>
    <rPh sb="0" eb="2">
      <t>デンワ</t>
    </rPh>
    <rPh sb="2" eb="4">
      <t>バンゴウ</t>
    </rPh>
    <rPh sb="4" eb="5">
      <t>トウ</t>
    </rPh>
    <phoneticPr fontId="16"/>
  </si>
  <si>
    <t>住　　   　所</t>
    <phoneticPr fontId="16"/>
  </si>
  <si>
    <t>利用者以外
の家族等の
基 本 情 報
緊急連絡先</t>
    <rPh sb="21" eb="23">
      <t>キンキュウ</t>
    </rPh>
    <rPh sb="23" eb="26">
      <t>レンラクサキ</t>
    </rPh>
    <phoneticPr fontId="16"/>
  </si>
  <si>
    <t>受 付 情 報</t>
    <rPh sb="0" eb="1">
      <t>ウケ</t>
    </rPh>
    <rPh sb="2" eb="3">
      <t>ツキ</t>
    </rPh>
    <rPh sb="4" eb="5">
      <t>ジョウ</t>
    </rPh>
    <rPh sb="6" eb="7">
      <t>ホウ</t>
    </rPh>
    <phoneticPr fontId="16"/>
  </si>
  <si>
    <t>相 談 内 容</t>
    <rPh sb="0" eb="1">
      <t>ソウ</t>
    </rPh>
    <rPh sb="2" eb="3">
      <t>ダン</t>
    </rPh>
    <rPh sb="4" eb="5">
      <t>ナイ</t>
    </rPh>
    <rPh sb="6" eb="7">
      <t>カタチ</t>
    </rPh>
    <phoneticPr fontId="16"/>
  </si>
  <si>
    <t>これまでの
生活（生活歴等）と現在
の状況</t>
    <rPh sb="6" eb="8">
      <t>セイカツ</t>
    </rPh>
    <rPh sb="9" eb="12">
      <t>セイカツレキ</t>
    </rPh>
    <rPh sb="12" eb="13">
      <t>トウ</t>
    </rPh>
    <rPh sb="15" eb="17">
      <t>ゲンザイ</t>
    </rPh>
    <rPh sb="19" eb="20">
      <t>ジョウ</t>
    </rPh>
    <rPh sb="20" eb="21">
      <t>キョウ</t>
    </rPh>
    <phoneticPr fontId="16"/>
  </si>
  <si>
    <t>介護保険
認定情報</t>
    <rPh sb="0" eb="4">
      <t>カイゴホケン</t>
    </rPh>
    <phoneticPr fontId="16"/>
  </si>
  <si>
    <t>申請日</t>
    <rPh sb="0" eb="3">
      <t>シンセイビ</t>
    </rPh>
    <phoneticPr fontId="16"/>
  </si>
  <si>
    <t>有効期間</t>
    <phoneticPr fontId="16"/>
  </si>
  <si>
    <t>認定年月日</t>
    <rPh sb="0" eb="2">
      <t>ニンテイ</t>
    </rPh>
    <rPh sb="2" eb="5">
      <t>ネンガッピ</t>
    </rPh>
    <phoneticPr fontId="16"/>
  </si>
  <si>
    <t>自立</t>
  </si>
  <si>
    <t>Ｊ１</t>
  </si>
  <si>
    <t>介護保険の自己負担割合</t>
    <phoneticPr fontId="16"/>
  </si>
  <si>
    <t>区分支給限度額</t>
    <phoneticPr fontId="16"/>
  </si>
  <si>
    <t>審査会の意見</t>
    <phoneticPr fontId="16"/>
  </si>
  <si>
    <t>Ｊ２</t>
  </si>
  <si>
    <t>Ａ１</t>
  </si>
  <si>
    <t>社会保障制度の情報</t>
    <rPh sb="7" eb="9">
      <t>ジョウホウ</t>
    </rPh>
    <phoneticPr fontId="16"/>
  </si>
  <si>
    <t>その他</t>
    <phoneticPr fontId="16"/>
  </si>
  <si>
    <t>Ａ２</t>
  </si>
  <si>
    <t>Ｂ１</t>
  </si>
  <si>
    <t>障害など認定</t>
    <phoneticPr fontId="16"/>
  </si>
  <si>
    <t>Ｂ２</t>
  </si>
  <si>
    <t>年金の受給状況</t>
    <phoneticPr fontId="16"/>
  </si>
  <si>
    <t>Ｃ１</t>
  </si>
  <si>
    <t>日常生活自立度（障害）</t>
    <rPh sb="8" eb="10">
      <t>ショウガイ</t>
    </rPh>
    <phoneticPr fontId="16"/>
  </si>
  <si>
    <t>記載者</t>
    <rPh sb="0" eb="3">
      <t>キサイシャ</t>
    </rPh>
    <phoneticPr fontId="16"/>
  </si>
  <si>
    <t>介護支援専門員</t>
    <rPh sb="0" eb="7">
      <t>カイゴシエンセンモンイン</t>
    </rPh>
    <phoneticPr fontId="2"/>
  </si>
  <si>
    <t>医療保険</t>
    <rPh sb="0" eb="4">
      <t>イリョウホケン</t>
    </rPh>
    <phoneticPr fontId="16"/>
  </si>
  <si>
    <t>Ｃ２</t>
  </si>
  <si>
    <t>日常生活自立度（認知症）</t>
    <phoneticPr fontId="16"/>
  </si>
  <si>
    <t>判定者</t>
    <rPh sb="0" eb="2">
      <t>ハンテイ</t>
    </rPh>
    <rPh sb="2" eb="3">
      <t>シャ</t>
    </rPh>
    <phoneticPr fontId="16"/>
  </si>
  <si>
    <t>医師</t>
    <phoneticPr fontId="16"/>
  </si>
  <si>
    <t>認定年月日（記入日）</t>
    <rPh sb="0" eb="5">
      <t>ニンテイネンガッピ</t>
    </rPh>
    <rPh sb="6" eb="9">
      <t>キニュウビ</t>
    </rPh>
    <phoneticPr fontId="16"/>
  </si>
  <si>
    <t>Ⅰ</t>
  </si>
  <si>
    <t>Ⅱａ</t>
  </si>
  <si>
    <t>※意見書より抜粋</t>
    <rPh sb="1" eb="4">
      <t>イケンショ</t>
    </rPh>
    <rPh sb="6" eb="8">
      <t>バッスイ</t>
    </rPh>
    <phoneticPr fontId="16"/>
  </si>
  <si>
    <t>Ⅱb</t>
  </si>
  <si>
    <t>Ⅲa</t>
  </si>
  <si>
    <t>Ⅲb</t>
  </si>
  <si>
    <t>利用者の
主訴や意向</t>
    <rPh sb="0" eb="3">
      <t>リヨウシャ</t>
    </rPh>
    <rPh sb="5" eb="7">
      <t>シュソ</t>
    </rPh>
    <rPh sb="8" eb="10">
      <t>イコウ</t>
    </rPh>
    <phoneticPr fontId="16"/>
  </si>
  <si>
    <t>Ｍ</t>
  </si>
  <si>
    <t>家族等の
主訴や意向</t>
    <rPh sb="0" eb="2">
      <t>カゾク</t>
    </rPh>
    <rPh sb="2" eb="3">
      <t>トウ</t>
    </rPh>
    <rPh sb="5" eb="7">
      <t>シュソ</t>
    </rPh>
    <rPh sb="8" eb="10">
      <t>イコウ</t>
    </rPh>
    <phoneticPr fontId="16"/>
  </si>
  <si>
    <t>支援計画
支援方針等</t>
    <phoneticPr fontId="16"/>
  </si>
  <si>
    <t>２．家族状況とインフォーマルな支援の状況</t>
    <phoneticPr fontId="16"/>
  </si>
  <si>
    <t>家族構成図</t>
    <phoneticPr fontId="16"/>
  </si>
  <si>
    <t>家族等による支援への参加状況（参加意思、現在の負担感、支援への参加による生活の課題等）、家族等について特に配慮すべき事項</t>
    <rPh sb="0" eb="2">
      <t>カゾク</t>
    </rPh>
    <rPh sb="2" eb="3">
      <t>トウ</t>
    </rPh>
    <rPh sb="6" eb="8">
      <t>シエン</t>
    </rPh>
    <rPh sb="10" eb="12">
      <t>サンカ</t>
    </rPh>
    <rPh sb="12" eb="14">
      <t>ジョウキョウ</t>
    </rPh>
    <rPh sb="15" eb="17">
      <t>サンカ</t>
    </rPh>
    <rPh sb="17" eb="19">
      <t>イシ</t>
    </rPh>
    <rPh sb="20" eb="22">
      <t>ゲンザイ</t>
    </rPh>
    <rPh sb="23" eb="26">
      <t>フタンカン</t>
    </rPh>
    <rPh sb="27" eb="29">
      <t>シエン</t>
    </rPh>
    <rPh sb="31" eb="33">
      <t>サンカ</t>
    </rPh>
    <rPh sb="36" eb="38">
      <t>セイカツ</t>
    </rPh>
    <rPh sb="39" eb="41">
      <t>カダイ</t>
    </rPh>
    <rPh sb="41" eb="42">
      <t>ナド</t>
    </rPh>
    <rPh sb="44" eb="46">
      <t>カゾク</t>
    </rPh>
    <rPh sb="46" eb="47">
      <t>トウ</t>
    </rPh>
    <rPh sb="51" eb="52">
      <t>トク</t>
    </rPh>
    <rPh sb="53" eb="55">
      <t>ハイリョ</t>
    </rPh>
    <rPh sb="58" eb="60">
      <t>ジコウ</t>
    </rPh>
    <phoneticPr fontId="16"/>
  </si>
  <si>
    <t xml:space="preserve">
あああ
あああ
あああ
あああ
あああ
ああああ</t>
    <phoneticPr fontId="16"/>
  </si>
  <si>
    <t>インフォーマルな支援 （ 家族・知人 ･ 地域の団体等 )</t>
    <rPh sb="8" eb="10">
      <t>シエン</t>
    </rPh>
    <rPh sb="13" eb="15">
      <t>カゾク</t>
    </rPh>
    <rPh sb="16" eb="18">
      <t>チジン</t>
    </rPh>
    <rPh sb="21" eb="23">
      <t>チイキ</t>
    </rPh>
    <rPh sb="24" eb="26">
      <t>ダンタイ</t>
    </rPh>
    <rPh sb="26" eb="27">
      <t>トウ</t>
    </rPh>
    <phoneticPr fontId="16"/>
  </si>
  <si>
    <t>意思決定に関わる家族等</t>
    <phoneticPr fontId="16"/>
  </si>
  <si>
    <t>氏　名</t>
    <rPh sb="0" eb="1">
      <t>シ</t>
    </rPh>
    <rPh sb="2" eb="3">
      <t>ナ</t>
    </rPh>
    <phoneticPr fontId="16"/>
  </si>
  <si>
    <t>本人との関係</t>
    <phoneticPr fontId="16"/>
  </si>
  <si>
    <t>年　代</t>
    <phoneticPr fontId="16"/>
  </si>
  <si>
    <t>仕　事</t>
    <phoneticPr fontId="16"/>
  </si>
  <si>
    <t>なし</t>
  </si>
  <si>
    <t>（家族等の状況）</t>
    <rPh sb="1" eb="4">
      <t>かぞくとう</t>
    </rPh>
    <rPh sb="5" eb="7">
      <t>じょうきょう</t>
    </rPh>
    <phoneticPr fontId="16" type="Hiragana"/>
  </si>
  <si>
    <t>居住状況</t>
    <phoneticPr fontId="16"/>
  </si>
  <si>
    <t>情報共有方法 （ 連絡先等 ）</t>
    <rPh sb="12" eb="13">
      <t>トウ</t>
    </rPh>
    <phoneticPr fontId="16"/>
  </si>
  <si>
    <t>３．サービス利用状況（介護保険 ・医療保険 ・障害福祉、公的サービス、フォーマルサービス以外の生活支援サービス等）</t>
    <rPh sb="55" eb="56">
      <t>トウ</t>
    </rPh>
    <phoneticPr fontId="16"/>
  </si>
  <si>
    <t>現在利用している
支援や社会資源
の状況</t>
    <phoneticPr fontId="16"/>
  </si>
  <si>
    <t>過去６月間の
介護保険施設・
医療機関等入院
入所の有無</t>
    <phoneticPr fontId="16"/>
  </si>
  <si>
    <t>期 間</t>
    <rPh sb="0" eb="1">
      <t>キ</t>
    </rPh>
    <rPh sb="2" eb="3">
      <t>アイダ</t>
    </rPh>
    <phoneticPr fontId="16"/>
  </si>
  <si>
    <t>有</t>
    <rPh sb="0" eb="1">
      <t>アリ</t>
    </rPh>
    <phoneticPr fontId="16"/>
  </si>
  <si>
    <t>無</t>
    <rPh sb="0" eb="1">
      <t>ム</t>
    </rPh>
    <phoneticPr fontId="16"/>
  </si>
  <si>
    <t>４．居住環境（日常生活を行う環境 ・ 居住環境においてリスクになりうる状況等）</t>
    <rPh sb="19" eb="21">
      <t>キョジュウ</t>
    </rPh>
    <rPh sb="21" eb="23">
      <t>カンキョウ</t>
    </rPh>
    <rPh sb="35" eb="37">
      <t>ジョウキョウ</t>
    </rPh>
    <phoneticPr fontId="16"/>
  </si>
  <si>
    <t>居住環境</t>
    <phoneticPr fontId="16"/>
  </si>
  <si>
    <t>危険個所</t>
    <phoneticPr fontId="16"/>
  </si>
  <si>
    <t>住宅改修の有無</t>
    <rPh sb="0" eb="2">
      <t>ジュウタク</t>
    </rPh>
    <rPh sb="2" eb="4">
      <t>カイシュウ</t>
    </rPh>
    <rPh sb="5" eb="7">
      <t>ウム</t>
    </rPh>
    <phoneticPr fontId="16"/>
  </si>
  <si>
    <t>内容</t>
    <rPh sb="0" eb="2">
      <t>ナイヨウ</t>
    </rPh>
    <phoneticPr fontId="16"/>
  </si>
  <si>
    <t>浴室</t>
    <phoneticPr fontId="16"/>
  </si>
  <si>
    <t>トイレ</t>
    <phoneticPr fontId="16"/>
  </si>
  <si>
    <t>食事場所</t>
    <rPh sb="0" eb="4">
      <t>ショクジバショ</t>
    </rPh>
    <phoneticPr fontId="16"/>
  </si>
  <si>
    <t>生活動線等</t>
    <rPh sb="0" eb="2">
      <t>セイカツ</t>
    </rPh>
    <rPh sb="2" eb="4">
      <t>ドウセン</t>
    </rPh>
    <rPh sb="4" eb="5">
      <t>トウ</t>
    </rPh>
    <phoneticPr fontId="16"/>
  </si>
  <si>
    <t>整理や清掃の状況</t>
    <rPh sb="0" eb="2">
      <t>セイリ</t>
    </rPh>
    <rPh sb="3" eb="5">
      <t>セイソウ</t>
    </rPh>
    <rPh sb="6" eb="8">
      <t>ジョウキョウ</t>
    </rPh>
    <phoneticPr fontId="16"/>
  </si>
  <si>
    <t>室温の保持</t>
    <phoneticPr fontId="16"/>
  </si>
  <si>
    <t>環境を維持するための機器等</t>
    <rPh sb="0" eb="2">
      <t>カンキョウ</t>
    </rPh>
    <rPh sb="3" eb="5">
      <t>イジ</t>
    </rPh>
    <rPh sb="10" eb="12">
      <t>キキ</t>
    </rPh>
    <rPh sb="12" eb="13">
      <t>トウ</t>
    </rPh>
    <phoneticPr fontId="16"/>
  </si>
  <si>
    <t>自宅周辺の環境やその利便性等</t>
    <phoneticPr fontId="16"/>
  </si>
  <si>
    <t>５．本人の健康状態 ・ 受診に関する情報</t>
    <rPh sb="15" eb="16">
      <t>カン</t>
    </rPh>
    <rPh sb="18" eb="20">
      <t>ジョウホウ</t>
    </rPh>
    <phoneticPr fontId="16"/>
  </si>
  <si>
    <t>既往歴・主傷病
・症状等
(必要に応じ「主治医意見書」を転記)</t>
    <rPh sb="4" eb="5">
      <t>オモ</t>
    </rPh>
    <rPh sb="5" eb="7">
      <t>ショウビョウ</t>
    </rPh>
    <rPh sb="9" eb="11">
      <t>ショウジョウ</t>
    </rPh>
    <rPh sb="11" eb="12">
      <t>トウ</t>
    </rPh>
    <phoneticPr fontId="16"/>
  </si>
  <si>
    <t>血　　圧</t>
    <rPh sb="0" eb="1">
      <t>チ</t>
    </rPh>
    <rPh sb="3" eb="4">
      <t>アツ</t>
    </rPh>
    <phoneticPr fontId="16"/>
  </si>
  <si>
    <t>mmHg</t>
    <phoneticPr fontId="16"/>
  </si>
  <si>
    <t>／</t>
    <phoneticPr fontId="16"/>
  </si>
  <si>
    <t>特記事項
（生活上
配慮すべき
課題等）</t>
    <rPh sb="0" eb="2">
      <t>トッキ</t>
    </rPh>
    <rPh sb="2" eb="4">
      <t>ジコウ</t>
    </rPh>
    <phoneticPr fontId="16"/>
  </si>
  <si>
    <t xml:space="preserve">＜主治医意見書より＞
</t>
    <phoneticPr fontId="16"/>
  </si>
  <si>
    <t>かかりつけ医（主治医）</t>
    <rPh sb="7" eb="10">
      <t>シュジイ</t>
    </rPh>
    <phoneticPr fontId="16"/>
  </si>
  <si>
    <t>受診方法</t>
    <phoneticPr fontId="16"/>
  </si>
  <si>
    <t>同行</t>
    <rPh sb="0" eb="2">
      <t>ドウコウ</t>
    </rPh>
    <phoneticPr fontId="16"/>
  </si>
  <si>
    <t>頻　　度</t>
    <rPh sb="0" eb="1">
      <t>ヒン</t>
    </rPh>
    <rPh sb="3" eb="4">
      <t>ド</t>
    </rPh>
    <phoneticPr fontId="16"/>
  </si>
  <si>
    <t>医 師 名</t>
    <phoneticPr fontId="16"/>
  </si>
  <si>
    <t>かかりつけ医（歯科）</t>
    <rPh sb="7" eb="9">
      <t>シカ</t>
    </rPh>
    <phoneticPr fontId="16"/>
  </si>
  <si>
    <t>診療科</t>
    <rPh sb="0" eb="3">
      <t>シンリョウカ</t>
    </rPh>
    <phoneticPr fontId="16"/>
  </si>
  <si>
    <t>歯科</t>
  </si>
  <si>
    <t>受診方法等</t>
    <rPh sb="4" eb="5">
      <t>トウ</t>
    </rPh>
    <phoneticPr fontId="16"/>
  </si>
  <si>
    <t>頻度</t>
    <rPh sb="0" eb="2">
      <t>ヒンド</t>
    </rPh>
    <phoneticPr fontId="16"/>
  </si>
  <si>
    <t>回／</t>
    <rPh sb="0" eb="1">
      <t>カイ</t>
    </rPh>
    <phoneticPr fontId="16"/>
  </si>
  <si>
    <t>その他の受診先</t>
    <rPh sb="2" eb="3">
      <t>タ</t>
    </rPh>
    <rPh sb="4" eb="7">
      <t>ジュシンサキ</t>
    </rPh>
    <phoneticPr fontId="16"/>
  </si>
  <si>
    <t>６．ＡＤＬ ・ コミュニケーションにおける理解と表出の状況</t>
    <phoneticPr fontId="16"/>
  </si>
  <si>
    <t>▼ ６－①ＡＤＬ ・ 基本(身体機能・起居)動作 ・ 排泄の状況 ・ 清潔の保持に関する状況</t>
    <rPh sb="14" eb="16">
      <t>シンタイ</t>
    </rPh>
    <rPh sb="16" eb="18">
      <t>キノウ</t>
    </rPh>
    <rPh sb="19" eb="21">
      <t>キキョ</t>
    </rPh>
    <rPh sb="22" eb="24">
      <t>ドウサ</t>
    </rPh>
    <rPh sb="27" eb="29">
      <t>ハイセツ</t>
    </rPh>
    <rPh sb="30" eb="32">
      <t>ジョウキョウ</t>
    </rPh>
    <rPh sb="41" eb="42">
      <t>カン</t>
    </rPh>
    <rPh sb="44" eb="46">
      <t>ジョウキョウ</t>
    </rPh>
    <phoneticPr fontId="16"/>
  </si>
  <si>
    <t>寝  返  り</t>
    <rPh sb="0" eb="1">
      <t>ネ</t>
    </rPh>
    <rPh sb="3" eb="4">
      <t>ヘン</t>
    </rPh>
    <phoneticPr fontId="16"/>
  </si>
  <si>
    <t>　【 特記事項（解決すべき課題など）】</t>
    <rPh sb="5" eb="7">
      <t>ジコウ</t>
    </rPh>
    <phoneticPr fontId="16"/>
  </si>
  <si>
    <t>起き上がり</t>
    <rPh sb="0" eb="1">
      <t>オ</t>
    </rPh>
    <rPh sb="2" eb="3">
      <t>アガ</t>
    </rPh>
    <phoneticPr fontId="16"/>
  </si>
  <si>
    <t>立ち上がり</t>
    <rPh sb="0" eb="1">
      <t>タ</t>
    </rPh>
    <rPh sb="2" eb="3">
      <t>ア</t>
    </rPh>
    <phoneticPr fontId="16"/>
  </si>
  <si>
    <t>歩       行</t>
    <rPh sb="0" eb="1">
      <t>ホ</t>
    </rPh>
    <rPh sb="8" eb="9">
      <t>ギョウ</t>
    </rPh>
    <phoneticPr fontId="16"/>
  </si>
  <si>
    <t>移 　　  乗</t>
    <phoneticPr fontId="16"/>
  </si>
  <si>
    <t>階段昇降</t>
    <phoneticPr fontId="16"/>
  </si>
  <si>
    <t>座位保持</t>
    <rPh sb="0" eb="2">
      <t>ザイ</t>
    </rPh>
    <rPh sb="2" eb="4">
      <t>ホジ</t>
    </rPh>
    <phoneticPr fontId="16"/>
  </si>
  <si>
    <t>立位保持（両足）</t>
    <rPh sb="0" eb="2">
      <t>リツイ</t>
    </rPh>
    <rPh sb="2" eb="4">
      <t>ホジ</t>
    </rPh>
    <rPh sb="5" eb="7">
      <t>リョウアシ</t>
    </rPh>
    <phoneticPr fontId="16"/>
  </si>
  <si>
    <t>立位保持（片足）</t>
    <rPh sb="0" eb="2">
      <t>リツイ</t>
    </rPh>
    <rPh sb="2" eb="4">
      <t>ホジ</t>
    </rPh>
    <rPh sb="5" eb="7">
      <t>カタアシ</t>
    </rPh>
    <phoneticPr fontId="16"/>
  </si>
  <si>
    <t>整       容</t>
    <rPh sb="0" eb="1">
      <t>ヒトシ</t>
    </rPh>
    <rPh sb="8" eb="9">
      <t>カタチ</t>
    </rPh>
    <phoneticPr fontId="16"/>
  </si>
  <si>
    <t>移動方法(室内)</t>
    <phoneticPr fontId="16"/>
  </si>
  <si>
    <t>移動方法(屋外）</t>
    <phoneticPr fontId="16"/>
  </si>
  <si>
    <t>尿       意</t>
    <rPh sb="0" eb="1">
      <t>ニョウ</t>
    </rPh>
    <rPh sb="8" eb="9">
      <t>イ</t>
    </rPh>
    <phoneticPr fontId="16"/>
  </si>
  <si>
    <t>　【 特記事項（解決すべき課題など） ・ 排泄場所、方法、後始末、リズム（日中、夜間の頻度、タイミング）】</t>
    <rPh sb="5" eb="7">
      <t>ジコウ</t>
    </rPh>
    <rPh sb="8" eb="10">
      <t>カイケツ</t>
    </rPh>
    <rPh sb="13" eb="15">
      <t>カダイ</t>
    </rPh>
    <rPh sb="26" eb="28">
      <t>ホウホウ</t>
    </rPh>
    <rPh sb="37" eb="39">
      <t>ニッチュウ</t>
    </rPh>
    <rPh sb="40" eb="42">
      <t>ヤカン</t>
    </rPh>
    <rPh sb="43" eb="45">
      <t>ヒンド</t>
    </rPh>
    <phoneticPr fontId="16"/>
  </si>
  <si>
    <t>便       意</t>
    <rPh sb="0" eb="1">
      <t>ビン</t>
    </rPh>
    <rPh sb="8" eb="9">
      <t>イ</t>
    </rPh>
    <phoneticPr fontId="16"/>
  </si>
  <si>
    <t>失禁の状況</t>
    <rPh sb="0" eb="2">
      <t>シッキン</t>
    </rPh>
    <rPh sb="3" eb="5">
      <t>ジョウキョウ</t>
    </rPh>
    <phoneticPr fontId="16"/>
  </si>
  <si>
    <t>便　　　秘</t>
    <rPh sb="0" eb="1">
      <t>ビン</t>
    </rPh>
    <rPh sb="4" eb="5">
      <t>ヒ</t>
    </rPh>
    <phoneticPr fontId="16"/>
  </si>
  <si>
    <t>下　　　痢</t>
    <rPh sb="0" eb="1">
      <t>シタ</t>
    </rPh>
    <rPh sb="4" eb="5">
      <t>リ</t>
    </rPh>
    <phoneticPr fontId="16"/>
  </si>
  <si>
    <t>更　　　 衣</t>
    <phoneticPr fontId="16"/>
  </si>
  <si>
    <t>トイレ動作（排尿）</t>
    <rPh sb="3" eb="5">
      <t>ドウサ</t>
    </rPh>
    <phoneticPr fontId="16"/>
  </si>
  <si>
    <t>トイレ動作（排便）</t>
    <rPh sb="3" eb="5">
      <t>ドウサ</t>
    </rPh>
    <phoneticPr fontId="16"/>
  </si>
  <si>
    <t>ポータブルトイレの使用</t>
    <rPh sb="9" eb="11">
      <t>シヨウ</t>
    </rPh>
    <phoneticPr fontId="16"/>
  </si>
  <si>
    <t>オムツ ・ パットの使用</t>
    <rPh sb="10" eb="12">
      <t>シヨウ</t>
    </rPh>
    <phoneticPr fontId="16"/>
  </si>
  <si>
    <t>入浴（洗身、洗髪）</t>
    <rPh sb="0" eb="2">
      <t>ニュウヨク</t>
    </rPh>
    <rPh sb="3" eb="5">
      <t>センシン</t>
    </rPh>
    <phoneticPr fontId="16"/>
  </si>
  <si>
    <t>爪  切  り</t>
    <rPh sb="0" eb="1">
      <t>ツメ</t>
    </rPh>
    <rPh sb="3" eb="4">
      <t>キリ</t>
    </rPh>
    <phoneticPr fontId="16"/>
  </si>
  <si>
    <t>清潔状況（皮膚、爪）</t>
    <rPh sb="0" eb="2">
      <t>セイケツ</t>
    </rPh>
    <rPh sb="5" eb="7">
      <t>ヒフ</t>
    </rPh>
    <rPh sb="8" eb="9">
      <t>ツメ</t>
    </rPh>
    <phoneticPr fontId="16"/>
  </si>
  <si>
    <t>皮膚や爪の異常</t>
    <rPh sb="0" eb="2">
      <t>ヒフ</t>
    </rPh>
    <rPh sb="3" eb="4">
      <t>ツメ</t>
    </rPh>
    <rPh sb="5" eb="7">
      <t>イジョウ</t>
    </rPh>
    <phoneticPr fontId="16"/>
  </si>
  <si>
    <t>寝具や衣類の汚れ</t>
    <rPh sb="0" eb="2">
      <t>シング</t>
    </rPh>
    <rPh sb="3" eb="5">
      <t>イルイ</t>
    </rPh>
    <rPh sb="6" eb="7">
      <t>ヨゴ</t>
    </rPh>
    <phoneticPr fontId="16"/>
  </si>
  <si>
    <t>交換頻度(寝具,衣類)</t>
    <rPh sb="0" eb="4">
      <t>コウカンヒンド</t>
    </rPh>
    <rPh sb="5" eb="7">
      <t>シング</t>
    </rPh>
    <rPh sb="8" eb="10">
      <t>イルイ</t>
    </rPh>
    <phoneticPr fontId="16"/>
  </si>
  <si>
    <t>視　　覚</t>
    <phoneticPr fontId="16"/>
  </si>
  <si>
    <t>聴　　覚</t>
    <phoneticPr fontId="16"/>
  </si>
  <si>
    <t>言　　語</t>
    <phoneticPr fontId="16"/>
  </si>
  <si>
    <t>補 聴 器</t>
    <phoneticPr fontId="16"/>
  </si>
  <si>
    <t>眼　　鏡</t>
    <phoneticPr fontId="16"/>
  </si>
  <si>
    <t>コミュニケーション機器・方法等</t>
    <rPh sb="9" eb="11">
      <t>キキ</t>
    </rPh>
    <rPh sb="12" eb="14">
      <t>ホウホウ</t>
    </rPh>
    <rPh sb="14" eb="15">
      <t>トウ</t>
    </rPh>
    <phoneticPr fontId="16"/>
  </si>
  <si>
    <t>電話の利用</t>
    <rPh sb="0" eb="1">
      <t>デン</t>
    </rPh>
    <rPh sb="1" eb="2">
      <t>ハナシ</t>
    </rPh>
    <rPh sb="3" eb="5">
      <t>リヨウ</t>
    </rPh>
    <phoneticPr fontId="16"/>
  </si>
  <si>
    <t>PCの利用</t>
    <rPh sb="3" eb="5">
      <t>リヨウ</t>
    </rPh>
    <phoneticPr fontId="16"/>
  </si>
  <si>
    <t>スマートフォンの利用</t>
    <rPh sb="8" eb="10">
      <t>リヨウ</t>
    </rPh>
    <phoneticPr fontId="16"/>
  </si>
  <si>
    <t>コミュニケーションの理解の状況</t>
    <rPh sb="10" eb="12">
      <t>リカイ</t>
    </rPh>
    <rPh sb="13" eb="15">
      <t>ジョウキョウ</t>
    </rPh>
    <phoneticPr fontId="16"/>
  </si>
  <si>
    <t>特記事項（非言語等）</t>
    <rPh sb="0" eb="4">
      <t>トッキジコウ</t>
    </rPh>
    <rPh sb="5" eb="8">
      <t>ヒゲンゴ</t>
    </rPh>
    <rPh sb="8" eb="9">
      <t>トウ</t>
    </rPh>
    <phoneticPr fontId="16"/>
  </si>
  <si>
    <t>▼ ６－②生活機能 （ 食事摂取の状況 ・ 口腔内の状況等 ）</t>
    <rPh sb="5" eb="7">
      <t>セイカツ</t>
    </rPh>
    <rPh sb="7" eb="9">
      <t>キノウ</t>
    </rPh>
    <rPh sb="12" eb="14">
      <t>ショクジ</t>
    </rPh>
    <rPh sb="14" eb="16">
      <t>セッシュ</t>
    </rPh>
    <rPh sb="28" eb="29">
      <t>トウ</t>
    </rPh>
    <phoneticPr fontId="16"/>
  </si>
  <si>
    <t>必要な食事量</t>
    <rPh sb="0" eb="2">
      <t>ひつよう</t>
    </rPh>
    <rPh sb="3" eb="6">
      <t>しょくじりょう</t>
    </rPh>
    <phoneticPr fontId="16" type="Hiragana"/>
  </si>
  <si>
    <t>栄養</t>
    <rPh sb="0" eb="2">
      <t>えいよう</t>
    </rPh>
    <phoneticPr fontId="16" type="Hiragana"/>
  </si>
  <si>
    <t>ｋｃａｌ</t>
    <phoneticPr fontId="16" type="Hiragana"/>
  </si>
  <si>
    <t>水分量</t>
    <rPh sb="0" eb="3">
      <t>すいぶんりょう</t>
    </rPh>
    <phoneticPr fontId="16" type="Hiragana"/>
  </si>
  <si>
    <t>ｍｌ</t>
    <phoneticPr fontId="16" type="Hiragana"/>
  </si>
  <si>
    <t>食事摂取</t>
    <rPh sb="2" eb="4">
      <t>セッシュ</t>
    </rPh>
    <phoneticPr fontId="16"/>
  </si>
  <si>
    <t>摂取方法</t>
    <phoneticPr fontId="16"/>
  </si>
  <si>
    <t>水分とろみ</t>
    <phoneticPr fontId="16"/>
  </si>
  <si>
    <t>水分制限</t>
    <phoneticPr fontId="16"/>
  </si>
  <si>
    <t>食事回数</t>
    <phoneticPr fontId="16"/>
  </si>
  <si>
    <t>回／日</t>
    <phoneticPr fontId="16"/>
  </si>
  <si>
    <t>（  朝</t>
    <rPh sb="3" eb="4">
      <t>アサ</t>
    </rPh>
    <phoneticPr fontId="16"/>
  </si>
  <si>
    <t>時頃</t>
    <phoneticPr fontId="16"/>
  </si>
  <si>
    <t>・昼</t>
    <rPh sb="1" eb="2">
      <t>ヒル</t>
    </rPh>
    <phoneticPr fontId="16"/>
  </si>
  <si>
    <t>・夕</t>
    <rPh sb="1" eb="2">
      <t>ユウ</t>
    </rPh>
    <phoneticPr fontId="16"/>
  </si>
  <si>
    <t>時頃 ）</t>
    <phoneticPr fontId="16"/>
  </si>
  <si>
    <t>食 事 量</t>
    <phoneticPr fontId="16"/>
  </si>
  <si>
    <t>身　長</t>
    <rPh sb="0" eb="1">
      <t>ミ</t>
    </rPh>
    <rPh sb="2" eb="3">
      <t>チョウ</t>
    </rPh>
    <phoneticPr fontId="16"/>
  </si>
  <si>
    <t>ｃｍ</t>
    <phoneticPr fontId="16"/>
  </si>
  <si>
    <t>食事内容</t>
    <rPh sb="2" eb="4">
      <t>ナイヨウ</t>
    </rPh>
    <phoneticPr fontId="16"/>
  </si>
  <si>
    <t>食事制限</t>
    <phoneticPr fontId="16"/>
  </si>
  <si>
    <t>栄養状態</t>
    <phoneticPr fontId="16"/>
  </si>
  <si>
    <t>体　重</t>
    <rPh sb="0" eb="1">
      <t>カラダ</t>
    </rPh>
    <rPh sb="2" eb="3">
      <t>シゲル</t>
    </rPh>
    <phoneticPr fontId="16"/>
  </si>
  <si>
    <t>ｋｇ</t>
    <phoneticPr fontId="16"/>
  </si>
  <si>
    <t>UDF等の食形態区分</t>
    <phoneticPr fontId="16"/>
  </si>
  <si>
    <t>食事の準備をする人</t>
    <phoneticPr fontId="16"/>
  </si>
  <si>
    <t>水 分 量</t>
    <phoneticPr fontId="16"/>
  </si>
  <si>
    <t>ＢＭＩ</t>
    <phoneticPr fontId="16"/>
  </si>
  <si>
    <t>歯の汚れ</t>
    <rPh sb="0" eb="1">
      <t>ハ</t>
    </rPh>
    <rPh sb="2" eb="3">
      <t>ヨゴ</t>
    </rPh>
    <phoneticPr fontId="16"/>
  </si>
  <si>
    <t>腫れ ・出血</t>
    <phoneticPr fontId="16"/>
  </si>
  <si>
    <r>
      <t xml:space="preserve">　【 特記事項（解決すべき課題など） ・ </t>
    </r>
    <r>
      <rPr>
        <sz val="10"/>
        <rFont val="ＭＳ Ｐゴシック"/>
        <family val="3"/>
        <charset val="128"/>
        <scheme val="minor"/>
      </rPr>
      <t>口腔ケアの状況 】</t>
    </r>
    <rPh sb="3" eb="5">
      <t>トッキ</t>
    </rPh>
    <rPh sb="5" eb="7">
      <t>ジコウ</t>
    </rPh>
    <rPh sb="8" eb="10">
      <t>カイケツ</t>
    </rPh>
    <rPh sb="13" eb="15">
      <t>カダイ</t>
    </rPh>
    <rPh sb="21" eb="23">
      <t>コウクウ</t>
    </rPh>
    <rPh sb="26" eb="28">
      <t>ジョウキョウ</t>
    </rPh>
    <phoneticPr fontId="16"/>
  </si>
  <si>
    <t>歯の欠損</t>
    <rPh sb="0" eb="1">
      <t>ハ</t>
    </rPh>
    <rPh sb="2" eb="4">
      <t>ケッソン</t>
    </rPh>
    <phoneticPr fontId="16"/>
  </si>
  <si>
    <t>歯の本数</t>
    <rPh sb="0" eb="1">
      <t>ハ</t>
    </rPh>
    <rPh sb="2" eb="4">
      <t>ホンスウ</t>
    </rPh>
    <phoneticPr fontId="16"/>
  </si>
  <si>
    <t>義歯</t>
    <phoneticPr fontId="16"/>
  </si>
  <si>
    <t>義歯（汚れ・破損）</t>
    <rPh sb="0" eb="2">
      <t>ギシ</t>
    </rPh>
    <rPh sb="3" eb="4">
      <t>ヨゴ</t>
    </rPh>
    <rPh sb="6" eb="8">
      <t>ハソン</t>
    </rPh>
    <phoneticPr fontId="16"/>
  </si>
  <si>
    <t>舌苔 ・口臭</t>
    <phoneticPr fontId="16"/>
  </si>
  <si>
    <t>かみ合わせ</t>
    <rPh sb="2" eb="3">
      <t>ア</t>
    </rPh>
    <phoneticPr fontId="16"/>
  </si>
  <si>
    <t>摂食嚥下機能</t>
    <rPh sb="0" eb="2">
      <t>セッショク</t>
    </rPh>
    <phoneticPr fontId="16"/>
  </si>
  <si>
    <t>口腔乾燥</t>
    <phoneticPr fontId="16"/>
  </si>
  <si>
    <t>▼ ６－③認知機能</t>
    <phoneticPr fontId="16"/>
  </si>
  <si>
    <t>言語 ・ 非言語における意思疎通</t>
    <phoneticPr fontId="16"/>
  </si>
  <si>
    <r>
      <t>　【 家族等からの情報</t>
    </r>
    <r>
      <rPr>
        <sz val="10"/>
        <color theme="1"/>
        <rFont val="ＭＳ Ｐゴシック"/>
        <family val="2"/>
        <charset val="128"/>
        <scheme val="minor"/>
      </rPr>
      <t>など 】</t>
    </r>
    <phoneticPr fontId="16"/>
  </si>
  <si>
    <t>毎日の日課を理解する</t>
    <phoneticPr fontId="16"/>
  </si>
  <si>
    <t>生年月日や年齢を答える</t>
    <phoneticPr fontId="16"/>
  </si>
  <si>
    <t>面接調査の直前記憶</t>
    <phoneticPr fontId="16"/>
  </si>
  <si>
    <t xml:space="preserve"> 自分の名前を答える</t>
    <phoneticPr fontId="16"/>
  </si>
  <si>
    <t xml:space="preserve"> 今の季節を理解する</t>
    <phoneticPr fontId="16"/>
  </si>
  <si>
    <t xml:space="preserve"> 自分のいる場所を答える</t>
    <phoneticPr fontId="16"/>
  </si>
  <si>
    <r>
      <t>▼ ６－④精神 ・ 行動障害 ・ 認知症と診断されている場合の中核症状及び行動 ・ 心理症状の状況</t>
    </r>
    <r>
      <rPr>
        <sz val="10"/>
        <rFont val="ＭＳ Ｐゴシック"/>
        <family val="3"/>
        <charset val="128"/>
        <scheme val="minor"/>
      </rPr>
      <t xml:space="preserve"> ・ 認知機能や判断能力</t>
    </r>
    <rPh sb="52" eb="56">
      <t>ニンチキノウ</t>
    </rPh>
    <rPh sb="57" eb="61">
      <t>ハンダンノウリョク</t>
    </rPh>
    <phoneticPr fontId="16"/>
  </si>
  <si>
    <t xml:space="preserve"> 作話をする</t>
    <phoneticPr fontId="16"/>
  </si>
  <si>
    <t>　【 特記事項（解決すべき課題など）・ 火の不始末 ・ 症状が見られる頻度や状況、背景になりうる要因等 】</t>
    <phoneticPr fontId="16"/>
  </si>
  <si>
    <t>しつこく同じ話をする</t>
    <phoneticPr fontId="16"/>
  </si>
  <si>
    <t xml:space="preserve"> ものを集める ・ 無断でもってくる</t>
    <phoneticPr fontId="16"/>
  </si>
  <si>
    <t>ひどい物忘れ</t>
    <phoneticPr fontId="16"/>
  </si>
  <si>
    <t xml:space="preserve"> 独り言や独り笑い</t>
    <phoneticPr fontId="16"/>
  </si>
  <si>
    <t xml:space="preserve"> 自分勝手な行動</t>
    <phoneticPr fontId="16"/>
  </si>
  <si>
    <t>話がまとまらない ・ 会話にならない</t>
    <phoneticPr fontId="16"/>
  </si>
  <si>
    <t>精神面における
療養上の問題</t>
    <phoneticPr fontId="16"/>
  </si>
  <si>
    <t>□ 中途覚醒</t>
  </si>
  <si>
    <t>休息・睡眠の状況</t>
    <rPh sb="0" eb="2">
      <t>キュウソク</t>
    </rPh>
    <rPh sb="6" eb="8">
      <t>ジョウキョウ</t>
    </rPh>
    <phoneticPr fontId="16"/>
  </si>
  <si>
    <t>眠剤の使用</t>
    <phoneticPr fontId="16"/>
  </si>
  <si>
    <t>喫煙</t>
    <phoneticPr fontId="16"/>
  </si>
  <si>
    <t>判断能力の状況</t>
    <rPh sb="0" eb="4">
      <t>ハンダンノウリョク</t>
    </rPh>
    <rPh sb="5" eb="7">
      <t>ジョウキョウ</t>
    </rPh>
    <phoneticPr fontId="16"/>
  </si>
  <si>
    <t>日常の意思決定を行うための認知機能の程度</t>
    <rPh sb="0" eb="2">
      <t>ニチジョウ</t>
    </rPh>
    <rPh sb="3" eb="7">
      <t>イシケッテイ</t>
    </rPh>
    <rPh sb="8" eb="9">
      <t>オコナ</t>
    </rPh>
    <rPh sb="13" eb="17">
      <t>ニンチキノウ</t>
    </rPh>
    <rPh sb="18" eb="20">
      <t>テイド</t>
    </rPh>
    <phoneticPr fontId="16"/>
  </si>
  <si>
    <t>飲酒</t>
    <phoneticPr fontId="16"/>
  </si>
  <si>
    <r>
      <t xml:space="preserve">▼６－⑤ ＩＡＤＬ ・ </t>
    </r>
    <r>
      <rPr>
        <sz val="10"/>
        <color theme="1"/>
        <rFont val="ＭＳ Ｐゴシック"/>
        <family val="2"/>
        <charset val="128"/>
        <scheme val="minor"/>
      </rPr>
      <t>家族等の状況</t>
    </r>
    <phoneticPr fontId="16"/>
  </si>
  <si>
    <t>金銭管理</t>
    <phoneticPr fontId="16"/>
  </si>
  <si>
    <t>　【 特記事項（解決すべき課題など） ・ 地域との関わり（参加意欲、役割、活動内容等） ・ 特に留意すべき状況（経済的困窮、身寄りのない方、外国人の方）など 】</t>
    <rPh sb="3" eb="5">
      <t>トッキ</t>
    </rPh>
    <rPh sb="5" eb="7">
      <t>ジコウ</t>
    </rPh>
    <rPh sb="8" eb="10">
      <t>カイケツ</t>
    </rPh>
    <rPh sb="13" eb="15">
      <t>カダイ</t>
    </rPh>
    <rPh sb="21" eb="23">
      <t>チイキ</t>
    </rPh>
    <rPh sb="25" eb="26">
      <t>カカ</t>
    </rPh>
    <rPh sb="29" eb="33">
      <t>サンカイヨク</t>
    </rPh>
    <rPh sb="34" eb="36">
      <t>ヤクワリ</t>
    </rPh>
    <rPh sb="37" eb="41">
      <t>カツドウナイヨウ</t>
    </rPh>
    <rPh sb="41" eb="42">
      <t>トウ</t>
    </rPh>
    <phoneticPr fontId="16"/>
  </si>
  <si>
    <t>日常の意思決定</t>
    <phoneticPr fontId="16"/>
  </si>
  <si>
    <t>集団への不適応</t>
    <phoneticPr fontId="16"/>
  </si>
  <si>
    <t>買       物</t>
    <rPh sb="0" eb="1">
      <t>カ</t>
    </rPh>
    <rPh sb="8" eb="9">
      <t>モノ</t>
    </rPh>
    <phoneticPr fontId="16"/>
  </si>
  <si>
    <t>調       理</t>
    <rPh sb="0" eb="1">
      <t>チョウ</t>
    </rPh>
    <rPh sb="8" eb="9">
      <t>リ</t>
    </rPh>
    <phoneticPr fontId="16"/>
  </si>
  <si>
    <t>掃       除</t>
    <rPh sb="0" eb="1">
      <t>ソウ</t>
    </rPh>
    <rPh sb="8" eb="9">
      <t>ジョ</t>
    </rPh>
    <phoneticPr fontId="16"/>
  </si>
  <si>
    <t>洗       濯</t>
    <phoneticPr fontId="16"/>
  </si>
  <si>
    <t>交通機関の利用</t>
    <phoneticPr fontId="16"/>
  </si>
  <si>
    <t>車の運転</t>
    <phoneticPr fontId="16"/>
  </si>
  <si>
    <t>外出頻度</t>
    <rPh sb="0" eb="2">
      <t>ガイシュツ</t>
    </rPh>
    <rPh sb="2" eb="4">
      <t>ヒンド</t>
    </rPh>
    <phoneticPr fontId="16"/>
  </si>
  <si>
    <t>社会との関わり</t>
    <rPh sb="0" eb="2">
      <t>シャカイ</t>
    </rPh>
    <rPh sb="4" eb="5">
      <t>カカ</t>
    </rPh>
    <phoneticPr fontId="16"/>
  </si>
  <si>
    <t>本人の趣味
 ・ 興味 ・ 関心
領域 ・ 交流等</t>
    <phoneticPr fontId="16"/>
  </si>
  <si>
    <r>
      <t xml:space="preserve">▼６－⑥医療 ・ 健康関係 ・ </t>
    </r>
    <r>
      <rPr>
        <sz val="10"/>
        <rFont val="ＭＳ Ｐゴシック"/>
        <family val="3"/>
        <charset val="128"/>
        <scheme val="minor"/>
      </rPr>
      <t>心身の状況 ・ その他留意すべき事項及び状況</t>
    </r>
    <rPh sb="4" eb="6">
      <t>イリョウ</t>
    </rPh>
    <rPh sb="9" eb="11">
      <t>ケンコウ</t>
    </rPh>
    <rPh sb="11" eb="13">
      <t>カンケイ</t>
    </rPh>
    <rPh sb="34" eb="35">
      <t>オヨ</t>
    </rPh>
    <phoneticPr fontId="16"/>
  </si>
  <si>
    <t>現在あるか
または、今後
発生の可能性
の高い状態</t>
    <phoneticPr fontId="16"/>
  </si>
  <si>
    <t>麻痺の状況</t>
    <phoneticPr fontId="16"/>
  </si>
  <si>
    <t>医療処置等の管理</t>
    <rPh sb="4" eb="5">
      <t>トウ</t>
    </rPh>
    <phoneticPr fontId="16"/>
  </si>
  <si>
    <t>褥そうの有無</t>
    <phoneticPr fontId="16"/>
  </si>
  <si>
    <t>痛みの有無</t>
    <rPh sb="0" eb="1">
      <t>イタ</t>
    </rPh>
    <rPh sb="3" eb="5">
      <t>ウム</t>
    </rPh>
    <phoneticPr fontId="16"/>
  </si>
  <si>
    <t>リハビリテーションの必要性</t>
    <rPh sb="10" eb="13">
      <t>ヒツヨウセイ</t>
    </rPh>
    <phoneticPr fontId="16"/>
  </si>
  <si>
    <t>入院頻度</t>
    <phoneticPr fontId="16"/>
  </si>
  <si>
    <t>居宅療養管理指導</t>
    <phoneticPr fontId="16"/>
  </si>
  <si>
    <t>職種：</t>
    <phoneticPr fontId="16"/>
  </si>
  <si>
    <t>処 方 薬</t>
    <rPh sb="0" eb="1">
      <t>トコロ</t>
    </rPh>
    <rPh sb="2" eb="3">
      <t>カタ</t>
    </rPh>
    <rPh sb="4" eb="5">
      <t>クスリ</t>
    </rPh>
    <phoneticPr fontId="16"/>
  </si>
  <si>
    <t>薬 局 等</t>
    <rPh sb="0" eb="1">
      <t>クスリ</t>
    </rPh>
    <rPh sb="2" eb="3">
      <t>キョク</t>
    </rPh>
    <rPh sb="4" eb="5">
      <t>トウ</t>
    </rPh>
    <phoneticPr fontId="16"/>
  </si>
  <si>
    <t>かかりつけ薬局 ：</t>
    <phoneticPr fontId="16"/>
  </si>
  <si>
    <t>かかりつけ薬剤師 ：</t>
    <phoneticPr fontId="16"/>
  </si>
  <si>
    <t>服薬管理</t>
    <phoneticPr fontId="16"/>
  </si>
  <si>
    <t>（ ・管理者：</t>
    <phoneticPr fontId="16"/>
  </si>
  <si>
    <t>・管理方法：</t>
    <phoneticPr fontId="16"/>
  </si>
  <si>
    <t>服薬の実施状況</t>
    <rPh sb="3" eb="5">
      <t>ジッシ</t>
    </rPh>
    <phoneticPr fontId="16"/>
  </si>
  <si>
    <t>自身の健康に対する理解や意識の状況</t>
    <phoneticPr fontId="16"/>
  </si>
  <si>
    <t>お薬に関する
特記事項</t>
    <phoneticPr fontId="16"/>
  </si>
  <si>
    <t>　【 特記事項（解決すべき課題など）  ・ 生活上配慮すべき課題 ・ 特別な状況（ターミナルケア等） ・ 特に留意すべき状況（虐待、医療依存度が高い状況、看取り等） ・ その他生活に何らかの影響を及ぼす事項に関する項目 】</t>
    <rPh sb="35" eb="37">
      <t>トクベツ</t>
    </rPh>
    <rPh sb="38" eb="40">
      <t>ジョウキョウ</t>
    </rPh>
    <rPh sb="48" eb="49">
      <t>トウ</t>
    </rPh>
    <phoneticPr fontId="16"/>
  </si>
  <si>
    <t>家族や同居者等による虐待の疑い</t>
    <rPh sb="0" eb="2">
      <t>カゾク</t>
    </rPh>
    <rPh sb="3" eb="5">
      <t>ドウキョ</t>
    </rPh>
    <rPh sb="5" eb="6">
      <t>シャ</t>
    </rPh>
    <rPh sb="6" eb="7">
      <t>ラ</t>
    </rPh>
    <rPh sb="10" eb="12">
      <t>ギャクタイ</t>
    </rPh>
    <rPh sb="13" eb="14">
      <t>ウタガ</t>
    </rPh>
    <phoneticPr fontId="16"/>
  </si>
  <si>
    <t xml:space="preserve"> 権利擁護に関する対応の必要性</t>
    <rPh sb="12" eb="15">
      <t>ヒツヨウセイ</t>
    </rPh>
    <phoneticPr fontId="16"/>
  </si>
  <si>
    <t>▼６－⑦生活リズム（１日及び１週間の生活リズム・睡眠のリズム・過ごし方、日常的な活動の程度）</t>
    <rPh sb="4" eb="6">
      <t>セイカツ</t>
    </rPh>
    <rPh sb="24" eb="26">
      <t>スイミン</t>
    </rPh>
    <phoneticPr fontId="16"/>
  </si>
  <si>
    <t>活動量</t>
    <rPh sb="0" eb="1">
      <t>カツ</t>
    </rPh>
    <rPh sb="1" eb="2">
      <t>ドウ</t>
    </rPh>
    <rPh sb="2" eb="3">
      <t>リョウ</t>
    </rPh>
    <phoneticPr fontId="16"/>
  </si>
  <si>
    <t>月</t>
  </si>
  <si>
    <t>火</t>
  </si>
  <si>
    <t>水</t>
  </si>
  <si>
    <t>木</t>
  </si>
  <si>
    <t>金</t>
  </si>
  <si>
    <t>土</t>
  </si>
  <si>
    <t>日</t>
  </si>
  <si>
    <t>活動の内容及び時間</t>
    <rPh sb="0" eb="2">
      <t>カツドウ</t>
    </rPh>
    <rPh sb="3" eb="5">
      <t>ナイヨウ</t>
    </rPh>
    <rPh sb="5" eb="6">
      <t>オヨ</t>
    </rPh>
    <rPh sb="7" eb="9">
      <t>ジカン</t>
    </rPh>
    <phoneticPr fontId="16"/>
  </si>
  <si>
    <t>朝</t>
    <rPh sb="0" eb="1">
      <t>アサ</t>
    </rPh>
    <phoneticPr fontId="16"/>
  </si>
  <si>
    <t>昼</t>
    <rPh sb="0" eb="1">
      <t>ヒル</t>
    </rPh>
    <phoneticPr fontId="16"/>
  </si>
  <si>
    <t>夜</t>
    <rPh sb="0" eb="1">
      <t>ヨル</t>
    </rPh>
    <phoneticPr fontId="16"/>
  </si>
  <si>
    <t>【投薬内容】</t>
    <rPh sb="1" eb="3">
      <t>トウヤク</t>
    </rPh>
    <rPh sb="3" eb="5">
      <t>ナイヨウ</t>
    </rPh>
    <phoneticPr fontId="2"/>
  </si>
  <si>
    <t>提出代理人</t>
    <rPh sb="0" eb="2">
      <t>テイシュツ</t>
    </rPh>
    <rPh sb="2" eb="5">
      <t>ダイリニン</t>
    </rPh>
    <phoneticPr fontId="16"/>
  </si>
  <si>
    <t>提出代行者</t>
    <rPh sb="0" eb="2">
      <t>テイシュツ</t>
    </rPh>
    <rPh sb="2" eb="5">
      <t>ダイコウシャ</t>
    </rPh>
    <phoneticPr fontId="16"/>
  </si>
  <si>
    <t>新規判定</t>
    <rPh sb="0" eb="2">
      <t>シンキ</t>
    </rPh>
    <rPh sb="2" eb="4">
      <t>ハンテイ</t>
    </rPh>
    <phoneticPr fontId="16"/>
  </si>
  <si>
    <t>関係と連絡先</t>
    <rPh sb="0" eb="2">
      <t>カンケイ</t>
    </rPh>
    <rPh sb="3" eb="6">
      <t>レンラクサキ</t>
    </rPh>
    <phoneticPr fontId="16"/>
  </si>
  <si>
    <t>小規模等</t>
    <rPh sb="0" eb="3">
      <t>ショウキボ</t>
    </rPh>
    <rPh sb="3" eb="4">
      <t>トウ</t>
    </rPh>
    <phoneticPr fontId="16"/>
  </si>
  <si>
    <t>居宅等</t>
    <rPh sb="0" eb="2">
      <t>キョタク</t>
    </rPh>
    <rPh sb="2" eb="3">
      <t>トウ</t>
    </rPh>
    <phoneticPr fontId="16"/>
  </si>
  <si>
    <t>６５歳以下</t>
    <rPh sb="2" eb="5">
      <t>サイイカ</t>
    </rPh>
    <phoneticPr fontId="16"/>
  </si>
  <si>
    <t>認定調査同席</t>
    <rPh sb="0" eb="2">
      <t>ニンテイ</t>
    </rPh>
    <rPh sb="2" eb="4">
      <t>チョウサ</t>
    </rPh>
    <rPh sb="4" eb="6">
      <t>ドウセキ</t>
    </rPh>
    <phoneticPr fontId="16"/>
  </si>
  <si>
    <t>その他の人間関係</t>
    <rPh sb="2" eb="3">
      <t>タ</t>
    </rPh>
    <rPh sb="4" eb="6">
      <t>ニンゲン</t>
    </rPh>
    <rPh sb="6" eb="8">
      <t>カンケイ</t>
    </rPh>
    <phoneticPr fontId="16"/>
  </si>
  <si>
    <t>施設入所</t>
    <rPh sb="0" eb="2">
      <t>シセツ</t>
    </rPh>
    <rPh sb="2" eb="4">
      <t>ニュウショ</t>
    </rPh>
    <phoneticPr fontId="16"/>
  </si>
  <si>
    <t>同席者</t>
    <rPh sb="0" eb="3">
      <t>ドウセキシャ</t>
    </rPh>
    <phoneticPr fontId="16"/>
  </si>
  <si>
    <t>年　　　月　　　日</t>
    <phoneticPr fontId="16"/>
  </si>
  <si>
    <t>□代理権確認 （委任状 ・ 介護保険証 ・ その他） □身元確認 （免許証 ・ その他）　　□番号確認 （ｶｰﾄﾞ ・ 職権）</t>
    <rPh sb="1" eb="3">
      <t>ダイリ</t>
    </rPh>
    <rPh sb="3" eb="4">
      <t>ケン</t>
    </rPh>
    <rPh sb="4" eb="6">
      <t>カクニン</t>
    </rPh>
    <rPh sb="8" eb="11">
      <t>イニンジョウ</t>
    </rPh>
    <rPh sb="14" eb="16">
      <t>カイゴ</t>
    </rPh>
    <rPh sb="16" eb="18">
      <t>ホケン</t>
    </rPh>
    <rPh sb="18" eb="19">
      <t>アカシ</t>
    </rPh>
    <rPh sb="24" eb="25">
      <t>タ</t>
    </rPh>
    <rPh sb="28" eb="30">
      <t>ミモト</t>
    </rPh>
    <rPh sb="30" eb="32">
      <t>カクニン</t>
    </rPh>
    <rPh sb="34" eb="37">
      <t>メンキョショウ</t>
    </rPh>
    <rPh sb="42" eb="43">
      <t>タ</t>
    </rPh>
    <rPh sb="47" eb="49">
      <t>バンゴウ</t>
    </rPh>
    <rPh sb="49" eb="51">
      <t>カクニン</t>
    </rPh>
    <rPh sb="60" eb="61">
      <t>ショッケン</t>
    </rPh>
    <rPh sb="61" eb="62">
      <t>）</t>
    </rPh>
    <phoneticPr fontId="16"/>
  </si>
  <si>
    <t>介護保険</t>
    <rPh sb="0" eb="2">
      <t>カイゴ</t>
    </rPh>
    <rPh sb="2" eb="4">
      <t>ホケン</t>
    </rPh>
    <phoneticPr fontId="2"/>
  </si>
  <si>
    <t>要介護認定</t>
    <rPh sb="0" eb="3">
      <t>ヨウカイゴ</t>
    </rPh>
    <rPh sb="3" eb="5">
      <t>ニンテイ</t>
    </rPh>
    <phoneticPr fontId="2"/>
  </si>
  <si>
    <t>・</t>
  </si>
  <si>
    <t>要支援認定</t>
    <rPh sb="0" eb="3">
      <t>ヨウシエン</t>
    </rPh>
    <rPh sb="3" eb="5">
      <t>ニンテイ</t>
    </rPh>
    <phoneticPr fontId="2"/>
  </si>
  <si>
    <t>申請書</t>
    <rPh sb="0" eb="3">
      <t>シンセイショ</t>
    </rPh>
    <phoneticPr fontId="2"/>
  </si>
  <si>
    <t>要介護更新認定</t>
    <rPh sb="3" eb="5">
      <t>コウシン</t>
    </rPh>
    <phoneticPr fontId="2"/>
  </si>
  <si>
    <t>要支援更新認定</t>
    <rPh sb="3" eb="5">
      <t>コウシン</t>
    </rPh>
    <phoneticPr fontId="2"/>
  </si>
  <si>
    <t>該当する申請区分に○</t>
    <rPh sb="0" eb="2">
      <t>ガイトウ</t>
    </rPh>
    <rPh sb="4" eb="6">
      <t>シンセイ</t>
    </rPh>
    <rPh sb="6" eb="8">
      <t>クブン</t>
    </rPh>
    <phoneticPr fontId="2"/>
  </si>
  <si>
    <t>＊東広島市記入欄</t>
    <rPh sb="1" eb="5">
      <t>ヒガシヒロシマシ</t>
    </rPh>
    <rPh sb="5" eb="7">
      <t>キニュウ</t>
    </rPh>
    <rPh sb="7" eb="8">
      <t>ラン</t>
    </rPh>
    <phoneticPr fontId="2"/>
  </si>
  <si>
    <t>資格確認</t>
    <rPh sb="0" eb="1">
      <t>シ</t>
    </rPh>
    <rPh sb="1" eb="2">
      <t>カク</t>
    </rPh>
    <rPh sb="2" eb="3">
      <t>アキラ</t>
    </rPh>
    <rPh sb="3" eb="4">
      <t>シノブ</t>
    </rPh>
    <phoneticPr fontId="2"/>
  </si>
  <si>
    <t>医療保険確認</t>
    <rPh sb="0" eb="6">
      <t>イリョウホケンカクニン</t>
    </rPh>
    <phoneticPr fontId="16"/>
  </si>
  <si>
    <t>調査 ・ 意見書依頼</t>
    <rPh sb="0" eb="1">
      <t>チョウ</t>
    </rPh>
    <rPh sb="1" eb="2">
      <t>サ</t>
    </rPh>
    <rPh sb="5" eb="6">
      <t>イ</t>
    </rPh>
    <rPh sb="6" eb="7">
      <t>ミ</t>
    </rPh>
    <rPh sb="7" eb="8">
      <t>ショ</t>
    </rPh>
    <rPh sb="8" eb="9">
      <t>ヤスシ</t>
    </rPh>
    <rPh sb="9" eb="10">
      <t>ヨリ</t>
    </rPh>
    <phoneticPr fontId="2"/>
  </si>
  <si>
    <t>調査入力</t>
    <rPh sb="0" eb="1">
      <t>チョウ</t>
    </rPh>
    <rPh sb="1" eb="2">
      <t>サ</t>
    </rPh>
    <rPh sb="2" eb="3">
      <t>イリ</t>
    </rPh>
    <rPh sb="3" eb="4">
      <t>チカラ</t>
    </rPh>
    <phoneticPr fontId="2"/>
  </si>
  <si>
    <t>調査確認</t>
    <rPh sb="0" eb="1">
      <t>チョウ</t>
    </rPh>
    <rPh sb="1" eb="2">
      <t>サ</t>
    </rPh>
    <rPh sb="2" eb="3">
      <t>アキラ</t>
    </rPh>
    <rPh sb="3" eb="4">
      <t>シノブ</t>
    </rPh>
    <phoneticPr fontId="2"/>
  </si>
  <si>
    <t>意見書入力</t>
    <rPh sb="0" eb="1">
      <t>イ</t>
    </rPh>
    <rPh sb="1" eb="2">
      <t>ミ</t>
    </rPh>
    <rPh sb="2" eb="3">
      <t>ショ</t>
    </rPh>
    <rPh sb="3" eb="4">
      <t>イリ</t>
    </rPh>
    <rPh sb="4" eb="5">
      <t>チカラ</t>
    </rPh>
    <phoneticPr fontId="2"/>
  </si>
  <si>
    <t xml:space="preserve"> 東 広 島 市 長 様
     次のとおり申請します。</t>
    <phoneticPr fontId="16"/>
  </si>
  <si>
    <t>申請年月日</t>
    <rPh sb="0" eb="2">
      <t>シンセイ</t>
    </rPh>
    <rPh sb="2" eb="5">
      <t>ネンガッピ</t>
    </rPh>
    <phoneticPr fontId="16"/>
  </si>
  <si>
    <t>年　　　月　　　日</t>
  </si>
  <si>
    <t>被 　保 　険 　者</t>
    <phoneticPr fontId="16"/>
  </si>
  <si>
    <t>介  護  保  険
被保険者番号</t>
    <rPh sb="0" eb="1">
      <t>スケ</t>
    </rPh>
    <rPh sb="3" eb="4">
      <t>マモル</t>
    </rPh>
    <rPh sb="6" eb="7">
      <t>タモツ</t>
    </rPh>
    <rPh sb="9" eb="10">
      <t>ケン</t>
    </rPh>
    <phoneticPr fontId="16"/>
  </si>
  <si>
    <t>個 人 番 号</t>
    <rPh sb="0" eb="1">
      <t>コ</t>
    </rPh>
    <rPh sb="2" eb="3">
      <t>ヒト</t>
    </rPh>
    <rPh sb="4" eb="5">
      <t>バン</t>
    </rPh>
    <rPh sb="6" eb="7">
      <t>ゴウ</t>
    </rPh>
    <phoneticPr fontId="16"/>
  </si>
  <si>
    <t>保　険 　者　名</t>
    <rPh sb="0" eb="1">
      <t>タモツ</t>
    </rPh>
    <rPh sb="2" eb="3">
      <t>ケン</t>
    </rPh>
    <rPh sb="5" eb="6">
      <t>モノ</t>
    </rPh>
    <rPh sb="7" eb="8">
      <t>メイ</t>
    </rPh>
    <phoneticPr fontId="16"/>
  </si>
  <si>
    <t>被 保  険 者
記号 ・ 番号</t>
    <rPh sb="0" eb="1">
      <t>ヒ</t>
    </rPh>
    <phoneticPr fontId="16"/>
  </si>
  <si>
    <t>記号</t>
    <rPh sb="0" eb="2">
      <t>キゴウ</t>
    </rPh>
    <phoneticPr fontId="16"/>
  </si>
  <si>
    <t>番号</t>
    <rPh sb="0" eb="2">
      <t>バンゴウ</t>
    </rPh>
    <phoneticPr fontId="16"/>
  </si>
  <si>
    <t>枝番</t>
    <rPh sb="0" eb="2">
      <t>エダバン</t>
    </rPh>
    <phoneticPr fontId="16"/>
  </si>
  <si>
    <t>ﾌ　ﾘ　ｶﾞ　ﾅ</t>
  </si>
  <si>
    <t>生 年 月 日</t>
  </si>
  <si>
    <t>氏　　　　名</t>
  </si>
  <si>
    <t>性　　　　別</t>
    <rPh sb="0" eb="1">
      <t>セイ</t>
    </rPh>
    <rPh sb="5" eb="6">
      <t>ベツ</t>
    </rPh>
    <phoneticPr fontId="2"/>
  </si>
  <si>
    <t>住　　　　所</t>
  </si>
  <si>
    <t>〒</t>
  </si>
  <si>
    <t>前 回 の 要 介 護
認 定 の 結 果 等</t>
    <phoneticPr fontId="16"/>
  </si>
  <si>
    <t>※要介護・要支援
　 更新認定の場合
　 のみ記入</t>
    <rPh sb="1" eb="4">
      <t>ヨウカイゴ</t>
    </rPh>
    <rPh sb="5" eb="8">
      <t>ヨウシエン</t>
    </rPh>
    <rPh sb="11" eb="15">
      <t>コウシンニンテイ</t>
    </rPh>
    <rPh sb="16" eb="18">
      <t>バアイ</t>
    </rPh>
    <rPh sb="23" eb="25">
      <t>キニュウ</t>
    </rPh>
    <phoneticPr fontId="16"/>
  </si>
  <si>
    <t>要介護状態区分</t>
    <phoneticPr fontId="16"/>
  </si>
  <si>
    <t>要支援状態区分</t>
    <phoneticPr fontId="16"/>
  </si>
  <si>
    <t>有効期限</t>
    <rPh sb="0" eb="2">
      <t>ユウコウ</t>
    </rPh>
    <rPh sb="2" eb="4">
      <t>キゲン</t>
    </rPh>
    <phoneticPr fontId="16"/>
  </si>
  <si>
    <t>から</t>
    <phoneticPr fontId="16"/>
  </si>
  <si>
    <t>※１４ 日以内に
　 他自治体から
 　転入した者
 　のみ記入</t>
    <rPh sb="4" eb="5">
      <t>ニチ</t>
    </rPh>
    <rPh sb="5" eb="7">
      <t>イナイ</t>
    </rPh>
    <rPh sb="11" eb="12">
      <t>タ</t>
    </rPh>
    <rPh sb="12" eb="15">
      <t>ジチタイ</t>
    </rPh>
    <rPh sb="20" eb="22">
      <t>テンニュウ</t>
    </rPh>
    <rPh sb="24" eb="25">
      <t>モノ</t>
    </rPh>
    <rPh sb="30" eb="32">
      <t>キニュウ</t>
    </rPh>
    <phoneticPr fontId="16"/>
  </si>
  <si>
    <t>転出元自治体（市町村）名 〔</t>
    <rPh sb="0" eb="3">
      <t>テンシュツモト</t>
    </rPh>
    <rPh sb="3" eb="6">
      <t>ジチタイ</t>
    </rPh>
    <rPh sb="7" eb="10">
      <t>シチョウソン</t>
    </rPh>
    <rPh sb="11" eb="12">
      <t>メイ</t>
    </rPh>
    <phoneticPr fontId="16"/>
  </si>
  <si>
    <t>〕</t>
    <phoneticPr fontId="16"/>
  </si>
  <si>
    <t>現在、転出元自治体に要介護・要支援認定を申請中ですか。
（既に認定結果通知を受け取っている場合は「いいえ」を選択してください。）
　　　　　　　　　　はい ・ いいえ
　　　　　　　　　　　「はい」の場合、申請日　　　　　　　　　　　　　 年　　　　　月　　　　　 日</t>
    <phoneticPr fontId="16"/>
  </si>
  <si>
    <t>過去６月間の
介護保険施設、
医療機関等への
入院、入所の有無</t>
    <phoneticPr fontId="16"/>
  </si>
  <si>
    <t xml:space="preserve"> 期 間</t>
    <rPh sb="1" eb="2">
      <t>キ</t>
    </rPh>
    <rPh sb="3" eb="4">
      <t>アイダ</t>
    </rPh>
    <phoneticPr fontId="16"/>
  </si>
  <si>
    <t>提出代理人</t>
    <phoneticPr fontId="16"/>
  </si>
  <si>
    <t>氏　 　名</t>
    <phoneticPr fontId="16"/>
  </si>
  <si>
    <t>該当に○ （ 家族 ・ 民生委員 ）</t>
    <phoneticPr fontId="16"/>
  </si>
  <si>
    <t>本人との続柄</t>
    <phoneticPr fontId="16"/>
  </si>
  <si>
    <t>住　 　所</t>
    <phoneticPr fontId="16"/>
  </si>
  <si>
    <t>提出代行者</t>
    <phoneticPr fontId="16"/>
  </si>
  <si>
    <t>名　 　称</t>
    <phoneticPr fontId="16"/>
  </si>
  <si>
    <t>該当に○</t>
    <phoneticPr fontId="16"/>
  </si>
  <si>
    <t>地域包括支援センター</t>
    <phoneticPr fontId="16"/>
  </si>
  <si>
    <t>居宅介護支援事業者</t>
    <phoneticPr fontId="16"/>
  </si>
  <si>
    <t>指定介護老人福祉施設</t>
    <rPh sb="0" eb="2">
      <t>シテイ</t>
    </rPh>
    <phoneticPr fontId="16"/>
  </si>
  <si>
    <t>介護老人保健施設</t>
    <phoneticPr fontId="16"/>
  </si>
  <si>
    <t>介護医療院</t>
    <phoneticPr fontId="16"/>
  </si>
  <si>
    <t>主　　治　　医</t>
    <rPh sb="0" eb="1">
      <t>オモ</t>
    </rPh>
    <rPh sb="3" eb="4">
      <t>オサム</t>
    </rPh>
    <rPh sb="6" eb="7">
      <t>イ</t>
    </rPh>
    <phoneticPr fontId="16"/>
  </si>
  <si>
    <t>主治医の氏名</t>
    <phoneticPr fontId="16"/>
  </si>
  <si>
    <t>医 療 機 関 名</t>
    <phoneticPr fontId="16"/>
  </si>
  <si>
    <t>所　在　地</t>
    <phoneticPr fontId="16"/>
  </si>
  <si>
    <t>２号被保険者 (４０歳から６４歳までの医療保険加入者) のみ記入</t>
    <phoneticPr fontId="16"/>
  </si>
  <si>
    <t>　介護サービス計画の作成等介護保険事業の適切な運営のために必要があるときは、要介護認定・要支援認定にかかる調査内容、介護認定審査会による判定結果・意見、主治医意見書、東広島市が提供を受けた介護サービス計画及び介護予防サービス計画並びに居宅サービス事業者又は介護保険施設の関係人が取得した心身の状況等の情報を、東広島市から地域包括支援センター、居宅介護支援事業者、居宅サービス事業者、地域密着型サービス事業者、介護保険施設、介護予防支援事業者、介護予防サービス事業者若しくは地域密着型介護予防サービス事業者の関係人、介護予防・日常生活支援総合事業を行う者、主治医意見書に係る医師又は認定調査に従事した調査員に提示する（地域支援事業として介護情報基盤経由で電子的に行う場合を含む。）ことに同意します。</t>
    <phoneticPr fontId="16"/>
  </si>
  <si>
    <t>（　代筆者</t>
    <rPh sb="2" eb="4">
      <t>ダイヒツ</t>
    </rPh>
    <rPh sb="4" eb="5">
      <t>シャ</t>
    </rPh>
    <phoneticPr fontId="16"/>
  </si>
  <si>
    <t>本人氏名</t>
    <rPh sb="0" eb="2">
      <t>ホンニン</t>
    </rPh>
    <rPh sb="2" eb="4">
      <t>シメイ</t>
    </rPh>
    <phoneticPr fontId="16"/>
  </si>
  <si>
    <t>※ 訪問調査の日時、場所について、裏面に記載してください。</t>
    <phoneticPr fontId="16"/>
  </si>
  <si>
    <t>■</t>
    <phoneticPr fontId="16"/>
  </si>
  <si>
    <t>この申請情報確認表は、市の認定調査員または市から委託を受けた認定調査員が訪問し、的確かつ</t>
    <phoneticPr fontId="16"/>
  </si>
  <si>
    <t>円滑に認定調査が行われるよう、ご本人の状況等をお伺いするものです。</t>
    <phoneticPr fontId="16"/>
  </si>
  <si>
    <t>在宅サービス利用中の方は、原則、在宅での調査となります。</t>
    <phoneticPr fontId="16"/>
  </si>
  <si>
    <t>調査対象者</t>
    <phoneticPr fontId="16"/>
  </si>
  <si>
    <t>訪問調査先
（現在の居所）</t>
    <rPh sb="0" eb="2">
      <t>ホウモン</t>
    </rPh>
    <rPh sb="2" eb="4">
      <t>チョウサ</t>
    </rPh>
    <rPh sb="4" eb="5">
      <t>サキ</t>
    </rPh>
    <rPh sb="7" eb="9">
      <t>ゲンザイ</t>
    </rPh>
    <rPh sb="10" eb="12">
      <t>イドコロ</t>
    </rPh>
    <phoneticPr fontId="16"/>
  </si>
  <si>
    <t>※住民票の住所と同じ場合は、記入不要です。</t>
    <phoneticPr fontId="16"/>
  </si>
  <si>
    <t>住所</t>
    <phoneticPr fontId="16"/>
  </si>
  <si>
    <t>（　　　　　　　　宅）</t>
    <rPh sb="9" eb="10">
      <t>タク</t>
    </rPh>
    <phoneticPr fontId="16"/>
  </si>
  <si>
    <t>施設・病院名等 ※病院名（施設名）・部屋番号までを記入してください。</t>
    <phoneticPr fontId="16"/>
  </si>
  <si>
    <t>□退院予定　　　　　年　　　　　月　　　　　日 　　　　　□未定</t>
    <phoneticPr fontId="16"/>
  </si>
  <si>
    <t>駐車できる場所</t>
    <rPh sb="0" eb="2">
      <t>チュウシャ</t>
    </rPh>
    <rPh sb="5" eb="7">
      <t>バショ</t>
    </rPh>
    <phoneticPr fontId="16"/>
  </si>
  <si>
    <t>同席者の有無</t>
    <phoneticPr fontId="16"/>
  </si>
  <si>
    <t>本人との関係</t>
    <rPh sb="0" eb="2">
      <t>ホンニン</t>
    </rPh>
    <rPh sb="4" eb="6">
      <t>カンケイ</t>
    </rPh>
    <phoneticPr fontId="16"/>
  </si>
  <si>
    <t>※本人の状況をよくご存じ
　 の方にできるだけ同席を
　 お願いします。</t>
    <rPh sb="23" eb="25">
      <t>ドウセキ</t>
    </rPh>
    <phoneticPr fontId="16"/>
  </si>
  <si>
    <t>□　家　 族　（</t>
  </si>
  <si>
    <t>□　その他　（</t>
    <phoneticPr fontId="16"/>
  </si>
  <si>
    <t>訪問調査
日程調整
連絡先</t>
    <rPh sb="0" eb="4">
      <t>ホウモンチョウサ</t>
    </rPh>
    <rPh sb="5" eb="9">
      <t>ニッテイチョウセイ</t>
    </rPh>
    <rPh sb="10" eb="13">
      <t>レンラクサキ</t>
    </rPh>
    <phoneticPr fontId="16"/>
  </si>
  <si>
    <t>□ 本人　□ 家族（</t>
  </si>
  <si>
    <t>） 】</t>
    <phoneticPr fontId="16"/>
  </si>
  <si>
    <r>
      <t>都合の</t>
    </r>
    <r>
      <rPr>
        <b/>
        <u/>
        <sz val="11"/>
        <color theme="1"/>
        <rFont val="ＭＳ Ｐゴシック"/>
        <family val="3"/>
        <charset val="128"/>
        <scheme val="minor"/>
      </rPr>
      <t>悪い</t>
    </r>
    <r>
      <rPr>
        <sz val="11"/>
        <color theme="1"/>
        <rFont val="ＭＳ Ｐゴシック"/>
        <family val="2"/>
        <charset val="128"/>
        <scheme val="minor"/>
      </rPr>
      <t xml:space="preserve">
日 ・時間 ・曜日</t>
    </r>
    <rPh sb="0" eb="2">
      <t>ツゴウ</t>
    </rPh>
    <rPh sb="3" eb="4">
      <t>ワル</t>
    </rPh>
    <rPh sb="6" eb="7">
      <t>ニチ</t>
    </rPh>
    <rPh sb="9" eb="11">
      <t>ジカン</t>
    </rPh>
    <rPh sb="13" eb="15">
      <t>ヨウビ</t>
    </rPh>
    <phoneticPr fontId="16"/>
  </si>
  <si>
    <r>
      <t>都合の</t>
    </r>
    <r>
      <rPr>
        <b/>
        <u/>
        <sz val="11"/>
        <color theme="1"/>
        <rFont val="ＭＳ Ｐゴシック"/>
        <family val="3"/>
        <charset val="128"/>
        <scheme val="minor"/>
      </rPr>
      <t>良い</t>
    </r>
    <r>
      <rPr>
        <sz val="11"/>
        <color theme="1"/>
        <rFont val="ＭＳ Ｐゴシック"/>
        <family val="2"/>
        <charset val="128"/>
        <scheme val="minor"/>
      </rPr>
      <t xml:space="preserve">
日 ・時間 ・曜日</t>
    </r>
    <rPh sb="0" eb="2">
      <t>ツゴウ</t>
    </rPh>
    <rPh sb="3" eb="4">
      <t>ヨ</t>
    </rPh>
    <rPh sb="6" eb="7">
      <t>ニチ</t>
    </rPh>
    <rPh sb="9" eb="11">
      <t>ジカン</t>
    </rPh>
    <rPh sb="13" eb="15">
      <t>ヨウビ</t>
    </rPh>
    <phoneticPr fontId="16"/>
  </si>
  <si>
    <t>※調査開始時間は、平日の９時００分から１５時００分の間となります。</t>
    <phoneticPr fontId="16"/>
  </si>
  <si>
    <t>備 考 欄
（ 地図等 ）</t>
    <rPh sb="0" eb="1">
      <t>ビ</t>
    </rPh>
    <rPh sb="2" eb="3">
      <t>コウ</t>
    </rPh>
    <rPh sb="4" eb="5">
      <t>ラン</t>
    </rPh>
    <rPh sb="8" eb="9">
      <t>チ</t>
    </rPh>
    <rPh sb="9" eb="10">
      <t>ズ</t>
    </rPh>
    <rPh sb="10" eb="11">
      <t>トウ</t>
    </rPh>
    <phoneticPr fontId="16"/>
  </si>
  <si>
    <t>※調査にあたって特に配慮が必要なことがあれば記入してください。
※調査場所がわかりにくい場合には、場所がわかる地図の添付等をしていただくと助かります。
（訪問調査場所の位置図）</t>
    <phoneticPr fontId="16"/>
  </si>
  <si>
    <t>要 介 護 認 定 情 報 提 供 申 請 書</t>
    <rPh sb="0" eb="1">
      <t>ヨウ</t>
    </rPh>
    <rPh sb="2" eb="3">
      <t>スケ</t>
    </rPh>
    <rPh sb="4" eb="5">
      <t>ユズル</t>
    </rPh>
    <rPh sb="6" eb="7">
      <t>シノブ</t>
    </rPh>
    <rPh sb="8" eb="9">
      <t>サダム</t>
    </rPh>
    <rPh sb="10" eb="11">
      <t>ジョウ</t>
    </rPh>
    <rPh sb="12" eb="13">
      <t>ホウ</t>
    </rPh>
    <rPh sb="14" eb="15">
      <t>ツツミ</t>
    </rPh>
    <rPh sb="16" eb="17">
      <t>トモ</t>
    </rPh>
    <rPh sb="18" eb="19">
      <t>サル</t>
    </rPh>
    <rPh sb="20" eb="21">
      <t>ショウ</t>
    </rPh>
    <rPh sb="22" eb="23">
      <t>ショ</t>
    </rPh>
    <phoneticPr fontId="2"/>
  </si>
  <si>
    <t>　東　広　島　市　長　　　　　様</t>
    <rPh sb="1" eb="2">
      <t>ヒガシ</t>
    </rPh>
    <rPh sb="3" eb="4">
      <t>ヒロ</t>
    </rPh>
    <rPh sb="5" eb="6">
      <t>シマ</t>
    </rPh>
    <rPh sb="7" eb="8">
      <t>シ</t>
    </rPh>
    <rPh sb="9" eb="10">
      <t>チョウ</t>
    </rPh>
    <rPh sb="15" eb="16">
      <t>サマ</t>
    </rPh>
    <phoneticPr fontId="2"/>
  </si>
  <si>
    <t>　要介護認定・要支援認定等に係る情報の提供を受けたいので、東広島市要介護認定情報提供要綱第４条第１項の規定により、次のとおり申請します。</t>
    <rPh sb="1" eb="4">
      <t>ヨウカイゴ</t>
    </rPh>
    <rPh sb="4" eb="6">
      <t>ニンテイ</t>
    </rPh>
    <rPh sb="7" eb="8">
      <t>ヨウ</t>
    </rPh>
    <rPh sb="8" eb="10">
      <t>シエン</t>
    </rPh>
    <rPh sb="10" eb="12">
      <t>ニンテイ</t>
    </rPh>
    <rPh sb="12" eb="13">
      <t>トウ</t>
    </rPh>
    <rPh sb="14" eb="15">
      <t>カカ</t>
    </rPh>
    <rPh sb="16" eb="18">
      <t>ジョウホウ</t>
    </rPh>
    <rPh sb="19" eb="21">
      <t>テイキョウ</t>
    </rPh>
    <rPh sb="22" eb="23">
      <t>ウ</t>
    </rPh>
    <rPh sb="29" eb="33">
      <t>ヒガシヒロシマシ</t>
    </rPh>
    <rPh sb="33" eb="36">
      <t>ヨウカイゴ</t>
    </rPh>
    <rPh sb="36" eb="38">
      <t>ニンテイ</t>
    </rPh>
    <rPh sb="38" eb="40">
      <t>ジョウホウ</t>
    </rPh>
    <rPh sb="40" eb="42">
      <t>テイキョウ</t>
    </rPh>
    <rPh sb="42" eb="44">
      <t>ヨウコウ</t>
    </rPh>
    <rPh sb="44" eb="45">
      <t>ダイ</t>
    </rPh>
    <rPh sb="46" eb="47">
      <t>ジョウ</t>
    </rPh>
    <rPh sb="47" eb="48">
      <t>ダイ</t>
    </rPh>
    <rPh sb="49" eb="50">
      <t>コウ</t>
    </rPh>
    <rPh sb="51" eb="53">
      <t>キテイ</t>
    </rPh>
    <rPh sb="57" eb="58">
      <t>ツギ</t>
    </rPh>
    <rPh sb="62" eb="64">
      <t>シンセイ</t>
    </rPh>
    <phoneticPr fontId="2"/>
  </si>
  <si>
    <t>申　請　者</t>
    <rPh sb="0" eb="1">
      <t>サル</t>
    </rPh>
    <rPh sb="2" eb="3">
      <t>ショウ</t>
    </rPh>
    <rPh sb="4" eb="5">
      <t>シャ</t>
    </rPh>
    <phoneticPr fontId="2"/>
  </si>
  <si>
    <t>本人と
の関係</t>
    <rPh sb="0" eb="2">
      <t>ホンニン</t>
    </rPh>
    <rPh sb="6" eb="8">
      <t>カンケイ</t>
    </rPh>
    <phoneticPr fontId="2"/>
  </si>
  <si>
    <t>被保険者本人</t>
  </si>
  <si>
    <t>被保険者の家族（　　　　　）</t>
    <phoneticPr fontId="16"/>
  </si>
  <si>
    <t>指定居宅介護支援事業者</t>
  </si>
  <si>
    <t>指定介護予防支援事業者</t>
  </si>
  <si>
    <t>事業所名又は施設名</t>
    <rPh sb="0" eb="4">
      <t>ジギョウショメイ</t>
    </rPh>
    <rPh sb="4" eb="5">
      <t>マタ</t>
    </rPh>
    <rPh sb="6" eb="9">
      <t>シセツメイ</t>
    </rPh>
    <phoneticPr fontId="16"/>
  </si>
  <si>
    <t>指定（介護予防）特定施設入居者生活介護事業者</t>
  </si>
  <si>
    <t>指定（介護予防）小規模多機能型居宅介護支援事業者</t>
  </si>
  <si>
    <t>指定看護小規模多機能型居宅介護支援事業者</t>
    <rPh sb="2" eb="4">
      <t>カンゴ</t>
    </rPh>
    <phoneticPr fontId="16"/>
  </si>
  <si>
    <t>指定（介護予防）認知症対応型共同生活介護事業者</t>
  </si>
  <si>
    <t>指定地域密着型特定施設入居者生活介護事業者</t>
  </si>
  <si>
    <t>管理者又は</t>
    <phoneticPr fontId="16"/>
  </si>
  <si>
    <t>指定地域密着型介護老人福祉施設</t>
  </si>
  <si>
    <t>代表者の氏名</t>
    <phoneticPr fontId="16"/>
  </si>
  <si>
    <t>指定介護老人福祉施設</t>
  </si>
  <si>
    <t>指定介護老人保健施設</t>
  </si>
  <si>
    <t>窓口に来られた方</t>
    <phoneticPr fontId="16"/>
  </si>
  <si>
    <t>介護医療院</t>
    <rPh sb="0" eb="5">
      <t>カイゴイリョウイン</t>
    </rPh>
    <phoneticPr fontId="16"/>
  </si>
  <si>
    <t>（郵送される方）</t>
    <phoneticPr fontId="16"/>
  </si>
  <si>
    <t>主治医意見書を記載した医師</t>
  </si>
  <si>
    <t>住　　　　　所</t>
    <rPh sb="0" eb="1">
      <t>ジュウ</t>
    </rPh>
    <rPh sb="6" eb="7">
      <t>ショ</t>
    </rPh>
    <phoneticPr fontId="2"/>
  </si>
  <si>
    <t>（所在地）</t>
    <rPh sb="1" eb="4">
      <t>ショザイチ</t>
    </rPh>
    <phoneticPr fontId="2"/>
  </si>
  <si>
    <t>被保険者</t>
    <rPh sb="0" eb="4">
      <t>ヒホケンシャ</t>
    </rPh>
    <phoneticPr fontId="2"/>
  </si>
  <si>
    <t>フ　リ　ガ　ナ</t>
  </si>
  <si>
    <t>被保険者番号</t>
  </si>
  <si>
    <t>氏　　　　　名</t>
    <rPh sb="0" eb="1">
      <t>シ</t>
    </rPh>
    <rPh sb="6" eb="7">
      <t>メイ</t>
    </rPh>
    <phoneticPr fontId="2"/>
  </si>
  <si>
    <t>提供を求める資料</t>
    <phoneticPr fontId="16"/>
  </si>
  <si>
    <t>〔</t>
    <phoneticPr fontId="16"/>
  </si>
  <si>
    <t>の認定に係る次の書類の写し〕</t>
    <phoneticPr fontId="16"/>
  </si>
  <si>
    <t>☑</t>
  </si>
  <si>
    <t>認定調査票（☑概況調査 ･ ☑特記事項）</t>
    <phoneticPr fontId="16"/>
  </si>
  <si>
    <t>一次判定結果表（基本調査）</t>
  </si>
  <si>
    <t>主治医意見書</t>
  </si>
  <si>
    <t>要介護認定又は要支援認定の結果及び有効期限（主治医意見書を記載した医師のみ可）</t>
    <phoneticPr fontId="16"/>
  </si>
  <si>
    <t>介護サービス計画又は介護予防サービス計画を作成する居宅介護支援事業者</t>
  </si>
  <si>
    <t>等の名称（主治医意見書を記載した医師のみ可）</t>
  </si>
  <si>
    <t>居宅サービス計画の作成</t>
  </si>
  <si>
    <t>看護小規模多機能型居宅介護計画の作成</t>
    <phoneticPr fontId="16"/>
  </si>
  <si>
    <t>介護予防サービス計画の作成</t>
    <phoneticPr fontId="16"/>
  </si>
  <si>
    <t>（介護予防）認知症対応型共同生活介護計画の作成</t>
    <phoneticPr fontId="16"/>
  </si>
  <si>
    <t>利　用　の　目　的</t>
  </si>
  <si>
    <t>（介護予防）特定施設サービス計画の作成</t>
    <phoneticPr fontId="16"/>
  </si>
  <si>
    <t>(サービス計画等の種類)</t>
    <rPh sb="7" eb="8">
      <t>トウ</t>
    </rPh>
    <phoneticPr fontId="16"/>
  </si>
  <si>
    <t>（介護予防）小規模多機能型居宅介護計画の作成</t>
    <phoneticPr fontId="16"/>
  </si>
  <si>
    <t>施設サービス計画の作成</t>
  </si>
  <si>
    <t>□</t>
    <phoneticPr fontId="16"/>
  </si>
  <si>
    <t>その他（　　　　　　　　　　　　　　　　　　　　　）</t>
    <phoneticPr fontId="16"/>
  </si>
  <si>
    <t>（注）</t>
    <rPh sb="1" eb="2">
      <t>チュウ</t>
    </rPh>
    <phoneticPr fontId="2"/>
  </si>
  <si>
    <t>該当する項目の□欄に、チェックをしてください。</t>
  </si>
  <si>
    <t>裏面の遵守事項に違反した場合は、今後情報提供が受けられなくなる場合があります。</t>
    <rPh sb="0" eb="2">
      <t>ウラメン</t>
    </rPh>
    <phoneticPr fontId="16"/>
  </si>
  <si>
    <t>介護保険　要介護認定 ・ 要支援認定区分変更申請書</t>
    <rPh sb="0" eb="2">
      <t>カイゴ</t>
    </rPh>
    <rPh sb="2" eb="4">
      <t>ホケン</t>
    </rPh>
    <rPh sb="5" eb="10">
      <t>ヨウカイゴニンテイ</t>
    </rPh>
    <rPh sb="13" eb="16">
      <t>ヨウシエン</t>
    </rPh>
    <rPh sb="16" eb="18">
      <t>ニンテイ</t>
    </rPh>
    <rPh sb="18" eb="20">
      <t>クブン</t>
    </rPh>
    <rPh sb="20" eb="22">
      <t>ヘンコウ</t>
    </rPh>
    <rPh sb="22" eb="25">
      <t>シンセイショ</t>
    </rPh>
    <phoneticPr fontId="2"/>
  </si>
  <si>
    <t>被 保  険 者
記号 ・ 番号</t>
    <rPh sb="0" eb="1">
      <t>ヒ</t>
    </rPh>
    <rPh sb="2" eb="3">
      <t>タモツ</t>
    </rPh>
    <rPh sb="5" eb="6">
      <t>ケン</t>
    </rPh>
    <rPh sb="7" eb="8">
      <t>モノ</t>
    </rPh>
    <rPh sb="9" eb="11">
      <t>キゴウ</t>
    </rPh>
    <rPh sb="14" eb="16">
      <t>バンゴウ</t>
    </rPh>
    <phoneticPr fontId="16"/>
  </si>
  <si>
    <t>変更申請の理由</t>
    <rPh sb="0" eb="4">
      <t>ヘンコウシンセイ</t>
    </rPh>
    <rPh sb="5" eb="7">
      <t>リユウ</t>
    </rPh>
    <phoneticPr fontId="16"/>
  </si>
  <si>
    <t>　介護サービス計画の作成等介護保険事業の適切な運営のために必要があるときは、要介護認定・要支援認定にかかる調査内容、介護認定調査会による判定結果・意見、主治医意見書、東広島市が提供を受けた介護サービス計画及び介護予防サービス計画並びに居宅サービス事業者又は介護保険施設の関係人が取得した心身の状況等の情報を、東広島市から地域包括支援センター、居宅介護支援事業者、居宅サービス事業者、地域密着型サービス事業者、介護保険施設、介護予防支援事業者、介護予防サービス事業者若しくは地域密着型介護予防サービス事業者の関係人、介護予防・日常生活支援総合事業を行う者、主治医意見書に係る医師又は認定調査に従事した調査員に提示する（地域支援事業として介護情報基盤経由で電子的に行う場合を含む。）ことに同意します。</t>
    <phoneticPr fontId="16"/>
  </si>
  <si>
    <t>介護保険負担限度額認定申請書</t>
    <rPh sb="0" eb="2">
      <t>カイゴ</t>
    </rPh>
    <rPh sb="2" eb="4">
      <t>ホケン</t>
    </rPh>
    <rPh sb="4" eb="6">
      <t>フタン</t>
    </rPh>
    <rPh sb="6" eb="8">
      <t>ゲンド</t>
    </rPh>
    <rPh sb="8" eb="9">
      <t>ガク</t>
    </rPh>
    <rPh sb="9" eb="11">
      <t>ニンテイ</t>
    </rPh>
    <rPh sb="11" eb="14">
      <t>シンセイショ</t>
    </rPh>
    <phoneticPr fontId="16"/>
  </si>
  <si>
    <t>ﾌ ﾘ ｶﾞ ﾅ</t>
    <phoneticPr fontId="16"/>
  </si>
  <si>
    <t>保 険 者 番 号</t>
    <phoneticPr fontId="16"/>
  </si>
  <si>
    <t>被保険者氏名</t>
    <phoneticPr fontId="16"/>
  </si>
  <si>
    <t>被保険者番号</t>
    <phoneticPr fontId="16"/>
  </si>
  <si>
    <t>住　　　　　　所</t>
    <phoneticPr fontId="16"/>
  </si>
  <si>
    <t>介護保険施設
の所在地及び
名 称　（ ※ ）</t>
    <rPh sb="14" eb="15">
      <t>メイ</t>
    </rPh>
    <rPh sb="16" eb="17">
      <t>ショウ</t>
    </rPh>
    <phoneticPr fontId="16"/>
  </si>
  <si>
    <t>入　 所　（ 院 ）</t>
    <phoneticPr fontId="16"/>
  </si>
  <si>
    <t>年</t>
    <rPh sb="0" eb="1">
      <t>ネン</t>
    </rPh>
    <phoneticPr fontId="2"/>
  </si>
  <si>
    <t>月</t>
    <rPh sb="0" eb="1">
      <t>ガツ</t>
    </rPh>
    <phoneticPr fontId="2"/>
  </si>
  <si>
    <t>日</t>
    <rPh sb="0" eb="1">
      <t>ニチ</t>
    </rPh>
    <phoneticPr fontId="2"/>
  </si>
  <si>
    <t>年月日　（ ※ ）</t>
    <phoneticPr fontId="16"/>
  </si>
  <si>
    <t>負 担 限 度 額
申　請　事　由</t>
    <phoneticPr fontId="16"/>
  </si>
  <si>
    <t>　市町村民税世帯非課税者であって、合計所得金額と課税年金収入額の合計額が</t>
    <phoneticPr fontId="16"/>
  </si>
  <si>
    <t>年額８０万円以下の者等</t>
    <phoneticPr fontId="16"/>
  </si>
  <si>
    <t>　市町村民税世帯非課税者であって、１に該当する以外の者</t>
    <phoneticPr fontId="16"/>
  </si>
  <si>
    <t>　その他</t>
    <phoneticPr fontId="16"/>
  </si>
  <si>
    <t>該当か判定</t>
    <rPh sb="0" eb="2">
      <t>ガイトウ</t>
    </rPh>
    <rPh sb="3" eb="5">
      <t>ハンテイ</t>
    </rPh>
    <phoneticPr fontId="16"/>
  </si>
  <si>
    <t>入院日数</t>
    <rPh sb="0" eb="2">
      <t>ニュウイン</t>
    </rPh>
    <rPh sb="2" eb="4">
      <t>ニッスウ</t>
    </rPh>
    <phoneticPr fontId="16"/>
  </si>
  <si>
    <t>期間</t>
    <rPh sb="0" eb="2">
      <t>キカン</t>
    </rPh>
    <phoneticPr fontId="16"/>
  </si>
  <si>
    <t>被保険者番号</t>
    <rPh sb="0" eb="4">
      <t>ヒホケンシャ</t>
    </rPh>
    <rPh sb="4" eb="6">
      <t>バンゴウ</t>
    </rPh>
    <phoneticPr fontId="16"/>
  </si>
  <si>
    <t>事業所区分</t>
    <rPh sb="0" eb="3">
      <t>ジギョウショ</t>
    </rPh>
    <rPh sb="3" eb="5">
      <t>クブン</t>
    </rPh>
    <phoneticPr fontId="16"/>
  </si>
  <si>
    <t>代理人氏名</t>
    <rPh sb="0" eb="3">
      <t>ダイリニン</t>
    </rPh>
    <rPh sb="3" eb="5">
      <t>シメイ</t>
    </rPh>
    <phoneticPr fontId="16"/>
  </si>
  <si>
    <t>長期入院</t>
    <rPh sb="0" eb="2">
      <t>チョウキ</t>
    </rPh>
    <rPh sb="2" eb="4">
      <t>ニュウイン</t>
    </rPh>
    <phoneticPr fontId="16"/>
  </si>
  <si>
    <t>退院日</t>
    <rPh sb="0" eb="3">
      <t>タイインビ</t>
    </rPh>
    <phoneticPr fontId="16"/>
  </si>
  <si>
    <t>何を再交付するか判定</t>
    <rPh sb="0" eb="1">
      <t>ナニ</t>
    </rPh>
    <rPh sb="2" eb="5">
      <t>サイコウフ</t>
    </rPh>
    <rPh sb="8" eb="10">
      <t>ハンテイ</t>
    </rPh>
    <phoneticPr fontId="16"/>
  </si>
  <si>
    <t>介護保険　被保険者証等 （再） 交付申請書</t>
    <rPh sb="0" eb="2">
      <t>カイゴ</t>
    </rPh>
    <rPh sb="2" eb="4">
      <t>ホケン</t>
    </rPh>
    <rPh sb="5" eb="9">
      <t>ヒホケンシャ</t>
    </rPh>
    <rPh sb="9" eb="10">
      <t>アカシ</t>
    </rPh>
    <rPh sb="10" eb="11">
      <t>トウ</t>
    </rPh>
    <rPh sb="13" eb="14">
      <t>サイ</t>
    </rPh>
    <rPh sb="16" eb="18">
      <t>コウフ</t>
    </rPh>
    <rPh sb="18" eb="21">
      <t>シンセイショ</t>
    </rPh>
    <phoneticPr fontId="16"/>
  </si>
  <si>
    <t>東 広 島 市 長 様</t>
    <rPh sb="0" eb="1">
      <t>ヒガシ</t>
    </rPh>
    <rPh sb="2" eb="3">
      <t>ヒロ</t>
    </rPh>
    <rPh sb="4" eb="5">
      <t>シマ</t>
    </rPh>
    <rPh sb="6" eb="7">
      <t>シ</t>
    </rPh>
    <rPh sb="8" eb="9">
      <t>ナガ</t>
    </rPh>
    <rPh sb="10" eb="11">
      <t>サマ</t>
    </rPh>
    <phoneticPr fontId="16"/>
  </si>
  <si>
    <t>　　次のとおり申請します。</t>
    <rPh sb="2" eb="3">
      <t>ツギ</t>
    </rPh>
    <rPh sb="7" eb="9">
      <t>シンセイ</t>
    </rPh>
    <phoneticPr fontId="16"/>
  </si>
  <si>
    <t>申 請 年 月 日</t>
    <rPh sb="0" eb="1">
      <t>サル</t>
    </rPh>
    <rPh sb="2" eb="3">
      <t>ショウ</t>
    </rPh>
    <rPh sb="4" eb="5">
      <t>ネン</t>
    </rPh>
    <rPh sb="6" eb="7">
      <t>ガツ</t>
    </rPh>
    <rPh sb="8" eb="9">
      <t>ニチ</t>
    </rPh>
    <phoneticPr fontId="16"/>
  </si>
  <si>
    <t>日</t>
    <rPh sb="0" eb="1">
      <t>ヒ</t>
    </rPh>
    <phoneticPr fontId="16"/>
  </si>
  <si>
    <t>申　請　者　氏　名</t>
    <rPh sb="0" eb="1">
      <t>サル</t>
    </rPh>
    <rPh sb="2" eb="3">
      <t>ショウ</t>
    </rPh>
    <rPh sb="4" eb="5">
      <t>モノ</t>
    </rPh>
    <rPh sb="6" eb="7">
      <t>シ</t>
    </rPh>
    <rPh sb="8" eb="9">
      <t>メイ</t>
    </rPh>
    <phoneticPr fontId="16"/>
  </si>
  <si>
    <t>申　請　者　住　所</t>
    <rPh sb="0" eb="1">
      <t>サル</t>
    </rPh>
    <rPh sb="2" eb="3">
      <t>ショウ</t>
    </rPh>
    <rPh sb="4" eb="5">
      <t>モノ</t>
    </rPh>
    <rPh sb="6" eb="7">
      <t>ジュウ</t>
    </rPh>
    <rPh sb="8" eb="9">
      <t>ショ</t>
    </rPh>
    <phoneticPr fontId="16"/>
  </si>
  <si>
    <t>電話番号</t>
    <phoneticPr fontId="16"/>
  </si>
  <si>
    <t>＊ 申請者が被保険者本人の場合、申請者住所 ・電話番号は記載不要</t>
    <rPh sb="2" eb="5">
      <t>シンセイシャ</t>
    </rPh>
    <rPh sb="6" eb="10">
      <t>ヒホケンシャ</t>
    </rPh>
    <rPh sb="10" eb="12">
      <t>ホンニン</t>
    </rPh>
    <rPh sb="13" eb="15">
      <t>バアイ</t>
    </rPh>
    <rPh sb="16" eb="19">
      <t>シンセイシャ</t>
    </rPh>
    <rPh sb="19" eb="21">
      <t>ジュウショ</t>
    </rPh>
    <rPh sb="23" eb="25">
      <t>デンワ</t>
    </rPh>
    <rPh sb="25" eb="27">
      <t>バンゴウ</t>
    </rPh>
    <rPh sb="28" eb="30">
      <t>キサイ</t>
    </rPh>
    <rPh sb="30" eb="32">
      <t>フヨウ</t>
    </rPh>
    <phoneticPr fontId="16"/>
  </si>
  <si>
    <t>＊ 申請者が本人 ・同一世帯の家族以外の場合は委任状等が必要</t>
    <rPh sb="2" eb="5">
      <t>シンセイシャ</t>
    </rPh>
    <rPh sb="6" eb="8">
      <t>ホンニン</t>
    </rPh>
    <rPh sb="10" eb="12">
      <t>ドウイツ</t>
    </rPh>
    <rPh sb="12" eb="14">
      <t>セタイ</t>
    </rPh>
    <rPh sb="15" eb="17">
      <t>カゾク</t>
    </rPh>
    <rPh sb="17" eb="19">
      <t>イガイ</t>
    </rPh>
    <rPh sb="20" eb="22">
      <t>バアイ</t>
    </rPh>
    <rPh sb="23" eb="26">
      <t>イニンジョウ</t>
    </rPh>
    <rPh sb="26" eb="27">
      <t>トウ</t>
    </rPh>
    <rPh sb="28" eb="30">
      <t>ヒツヨウ</t>
    </rPh>
    <phoneticPr fontId="16"/>
  </si>
  <si>
    <t>被 保 険 者</t>
    <rPh sb="0" eb="1">
      <t>ヒ</t>
    </rPh>
    <rPh sb="2" eb="3">
      <t>タモツ</t>
    </rPh>
    <rPh sb="4" eb="5">
      <t>ケン</t>
    </rPh>
    <rPh sb="6" eb="7">
      <t>シャ</t>
    </rPh>
    <phoneticPr fontId="16"/>
  </si>
  <si>
    <t>医療保険被者証</t>
    <rPh sb="0" eb="2">
      <t>イリョウ</t>
    </rPh>
    <rPh sb="2" eb="4">
      <t>ホケン</t>
    </rPh>
    <rPh sb="4" eb="5">
      <t>ヒ</t>
    </rPh>
    <rPh sb="5" eb="6">
      <t>シャ</t>
    </rPh>
    <rPh sb="6" eb="7">
      <t>ショウ</t>
    </rPh>
    <phoneticPr fontId="16"/>
  </si>
  <si>
    <t>記　号　　番　号</t>
    <rPh sb="0" eb="1">
      <t>キ</t>
    </rPh>
    <rPh sb="2" eb="3">
      <t>ゴウ</t>
    </rPh>
    <rPh sb="5" eb="6">
      <t>バン</t>
    </rPh>
    <rPh sb="7" eb="8">
      <t>ゴウ</t>
    </rPh>
    <phoneticPr fontId="16"/>
  </si>
  <si>
    <t>* 申請者が第２号被保険者の場合は、医療保険各法による被保険者証、組合員証又は加入証を提示してくださ</t>
    <rPh sb="2" eb="5">
      <t>シンセイシャ</t>
    </rPh>
    <rPh sb="6" eb="7">
      <t>ダイ</t>
    </rPh>
    <rPh sb="8" eb="9">
      <t>ゴウ</t>
    </rPh>
    <rPh sb="9" eb="13">
      <t>ヒホケンシャ</t>
    </rPh>
    <rPh sb="14" eb="16">
      <t>バアイ</t>
    </rPh>
    <rPh sb="18" eb="20">
      <t>イリョウ</t>
    </rPh>
    <rPh sb="20" eb="22">
      <t>ホケン</t>
    </rPh>
    <rPh sb="22" eb="24">
      <t>カクホウ</t>
    </rPh>
    <rPh sb="27" eb="31">
      <t>ヒホケンシャ</t>
    </rPh>
    <rPh sb="31" eb="32">
      <t>ショウ</t>
    </rPh>
    <rPh sb="33" eb="36">
      <t>クミアイイン</t>
    </rPh>
    <rPh sb="36" eb="37">
      <t>アカシ</t>
    </rPh>
    <rPh sb="37" eb="38">
      <t>マタ</t>
    </rPh>
    <rPh sb="39" eb="41">
      <t>カニュウ</t>
    </rPh>
    <rPh sb="41" eb="42">
      <t>ショウ</t>
    </rPh>
    <rPh sb="43" eb="45">
      <t>テイジ</t>
    </rPh>
    <phoneticPr fontId="16"/>
  </si>
  <si>
    <t>い。</t>
    <phoneticPr fontId="16"/>
  </si>
  <si>
    <t>(再) 交付す
る証明書</t>
    <rPh sb="1" eb="2">
      <t>サイ</t>
    </rPh>
    <rPh sb="4" eb="5">
      <t>コウ</t>
    </rPh>
    <rPh sb="5" eb="6">
      <t>ツキ</t>
    </rPh>
    <rPh sb="9" eb="10">
      <t>アカシ</t>
    </rPh>
    <rPh sb="10" eb="11">
      <t>メイ</t>
    </rPh>
    <rPh sb="11" eb="12">
      <t>ショ</t>
    </rPh>
    <phoneticPr fontId="16"/>
  </si>
  <si>
    <t>被保険者証</t>
    <rPh sb="0" eb="4">
      <t>ヒホケンシャ</t>
    </rPh>
    <rPh sb="4" eb="5">
      <t>アカシ</t>
    </rPh>
    <phoneticPr fontId="16"/>
  </si>
  <si>
    <t>資格者証</t>
    <rPh sb="0" eb="3">
      <t>シカクシャ</t>
    </rPh>
    <rPh sb="3" eb="4">
      <t>アカシ</t>
    </rPh>
    <phoneticPr fontId="16"/>
  </si>
  <si>
    <t>受給資格証明書</t>
    <rPh sb="0" eb="2">
      <t>ジュキュウ</t>
    </rPh>
    <rPh sb="2" eb="4">
      <t>シカク</t>
    </rPh>
    <rPh sb="4" eb="7">
      <t>ショウメイショ</t>
    </rPh>
    <phoneticPr fontId="16"/>
  </si>
  <si>
    <t>負担限度額減額認定証</t>
    <rPh sb="0" eb="2">
      <t>フタン</t>
    </rPh>
    <rPh sb="2" eb="4">
      <t>ゲンド</t>
    </rPh>
    <rPh sb="4" eb="5">
      <t>ガク</t>
    </rPh>
    <rPh sb="5" eb="7">
      <t>ゲンガク</t>
    </rPh>
    <rPh sb="7" eb="10">
      <t>ニンテイショウ</t>
    </rPh>
    <phoneticPr fontId="16"/>
  </si>
  <si>
    <t>特定負担限度額減額認定証</t>
    <rPh sb="0" eb="2">
      <t>トクテイ</t>
    </rPh>
    <rPh sb="2" eb="4">
      <t>フタン</t>
    </rPh>
    <rPh sb="4" eb="6">
      <t>ゲンド</t>
    </rPh>
    <rPh sb="6" eb="7">
      <t>ガク</t>
    </rPh>
    <rPh sb="7" eb="9">
      <t>ゲンガク</t>
    </rPh>
    <rPh sb="9" eb="11">
      <t>ニンテイ</t>
    </rPh>
    <phoneticPr fontId="16"/>
  </si>
  <si>
    <t>利用者負担額減額 ･ 免除認定証 （含　　 旧措置入所者 ）</t>
    <rPh sb="0" eb="3">
      <t>リヨウシャ</t>
    </rPh>
    <rPh sb="3" eb="5">
      <t>フタン</t>
    </rPh>
    <rPh sb="5" eb="6">
      <t>ガク</t>
    </rPh>
    <rPh sb="6" eb="8">
      <t>ゲンガク</t>
    </rPh>
    <rPh sb="11" eb="13">
      <t>メンジョ</t>
    </rPh>
    <rPh sb="13" eb="15">
      <t>ニンテイ</t>
    </rPh>
    <rPh sb="18" eb="19">
      <t>フク</t>
    </rPh>
    <phoneticPr fontId="16"/>
  </si>
  <si>
    <t>訪問介護利用者負担額減額認定証</t>
    <phoneticPr fontId="16"/>
  </si>
  <si>
    <t>社会福祉法人等利用者負担減免確認証</t>
    <phoneticPr fontId="16"/>
  </si>
  <si>
    <t>離島等の地域の介護事業における特別地域加算に係る居宅サービス利用者負担</t>
    <rPh sb="0" eb="2">
      <t>リトウ</t>
    </rPh>
    <rPh sb="2" eb="3">
      <t>トウ</t>
    </rPh>
    <rPh sb="4" eb="6">
      <t>チイキ</t>
    </rPh>
    <rPh sb="7" eb="9">
      <t>カイゴ</t>
    </rPh>
    <rPh sb="9" eb="11">
      <t>ジギョウ</t>
    </rPh>
    <rPh sb="15" eb="17">
      <t>トクベツ</t>
    </rPh>
    <rPh sb="17" eb="19">
      <t>チイキ</t>
    </rPh>
    <rPh sb="19" eb="21">
      <t>カサン</t>
    </rPh>
    <rPh sb="22" eb="23">
      <t>カカ</t>
    </rPh>
    <rPh sb="24" eb="26">
      <t>キョタク</t>
    </rPh>
    <rPh sb="30" eb="33">
      <t>リヨウシャ</t>
    </rPh>
    <rPh sb="33" eb="35">
      <t>フタン</t>
    </rPh>
    <phoneticPr fontId="16"/>
  </si>
  <si>
    <t>額減額確認証</t>
    <rPh sb="0" eb="1">
      <t>ガク</t>
    </rPh>
    <rPh sb="1" eb="3">
      <t>ゲンガク</t>
    </rPh>
    <rPh sb="3" eb="5">
      <t>カクニン</t>
    </rPh>
    <rPh sb="5" eb="6">
      <t>ショウ</t>
    </rPh>
    <phoneticPr fontId="16"/>
  </si>
  <si>
    <t>介護保険負担割合証</t>
    <rPh sb="0" eb="2">
      <t>カイゴ</t>
    </rPh>
    <rPh sb="2" eb="4">
      <t>ホケン</t>
    </rPh>
    <rPh sb="4" eb="6">
      <t>フタン</t>
    </rPh>
    <rPh sb="6" eb="8">
      <t>ワリアイ</t>
    </rPh>
    <rPh sb="8" eb="9">
      <t>ショウ</t>
    </rPh>
    <phoneticPr fontId="16"/>
  </si>
  <si>
    <t>申 請 の 理 由</t>
    <rPh sb="0" eb="1">
      <t>サル</t>
    </rPh>
    <rPh sb="2" eb="3">
      <t>ショウ</t>
    </rPh>
    <rPh sb="6" eb="7">
      <t>リ</t>
    </rPh>
    <rPh sb="8" eb="9">
      <t>ヨシ</t>
    </rPh>
    <phoneticPr fontId="16"/>
  </si>
  <si>
    <t>①</t>
  </si>
  <si>
    <t>紛失 ･ 焼失</t>
    <rPh sb="0" eb="2">
      <t>フンシツ</t>
    </rPh>
    <rPh sb="5" eb="7">
      <t>ショウシツ</t>
    </rPh>
    <phoneticPr fontId="16"/>
  </si>
  <si>
    <t>破損 ･ 汚損</t>
    <rPh sb="0" eb="2">
      <t>ハソン</t>
    </rPh>
    <rPh sb="5" eb="7">
      <t>オソン</t>
    </rPh>
    <phoneticPr fontId="16"/>
  </si>
  <si>
    <t>委　任　状</t>
    <rPh sb="0" eb="1">
      <t>イ</t>
    </rPh>
    <rPh sb="2" eb="3">
      <t>ニン</t>
    </rPh>
    <rPh sb="4" eb="5">
      <t>ジョウ</t>
    </rPh>
    <phoneticPr fontId="16"/>
  </si>
  <si>
    <t>委任者　（被保険者）</t>
    <phoneticPr fontId="16"/>
  </si>
  <si>
    <t>住　所</t>
    <rPh sb="0" eb="1">
      <t>ジュウ</t>
    </rPh>
    <rPh sb="2" eb="3">
      <t>ショ</t>
    </rPh>
    <phoneticPr fontId="16"/>
  </si>
  <si>
    <t>氏　名</t>
    <rPh sb="0" eb="1">
      <t>シ</t>
    </rPh>
    <rPh sb="2" eb="3">
      <t>メイ</t>
    </rPh>
    <phoneticPr fontId="16"/>
  </si>
  <si>
    <t>私は、下記の者を代理人と定め、介護保険法に基づく下記の証明書の</t>
    <rPh sb="0" eb="1">
      <t>ワタシ</t>
    </rPh>
    <rPh sb="3" eb="5">
      <t>カキ</t>
    </rPh>
    <rPh sb="6" eb="7">
      <t>モノ</t>
    </rPh>
    <rPh sb="8" eb="11">
      <t>ダイリニン</t>
    </rPh>
    <rPh sb="12" eb="13">
      <t>サダ</t>
    </rPh>
    <rPh sb="15" eb="17">
      <t>カイゴ</t>
    </rPh>
    <rPh sb="17" eb="19">
      <t>ホケン</t>
    </rPh>
    <rPh sb="19" eb="20">
      <t>ホウ</t>
    </rPh>
    <rPh sb="21" eb="22">
      <t>モト</t>
    </rPh>
    <rPh sb="24" eb="26">
      <t>カキ</t>
    </rPh>
    <rPh sb="27" eb="30">
      <t>ショウメイショ</t>
    </rPh>
    <phoneticPr fontId="16"/>
  </si>
  <si>
    <t>交付申請及び受取の権限について委任します。</t>
    <rPh sb="0" eb="2">
      <t>コウフ</t>
    </rPh>
    <rPh sb="2" eb="4">
      <t>シンセイ</t>
    </rPh>
    <rPh sb="4" eb="5">
      <t>オヨ</t>
    </rPh>
    <rPh sb="6" eb="8">
      <t>ウケトリ</t>
    </rPh>
    <rPh sb="9" eb="11">
      <t>ケンゲン</t>
    </rPh>
    <rPh sb="15" eb="17">
      <t>イニン</t>
    </rPh>
    <phoneticPr fontId="16"/>
  </si>
  <si>
    <t>交付を申請する証明書</t>
    <rPh sb="0" eb="2">
      <t>コウフ</t>
    </rPh>
    <rPh sb="3" eb="5">
      <t>シンセイ</t>
    </rPh>
    <rPh sb="7" eb="10">
      <t>ショウメイショ</t>
    </rPh>
    <phoneticPr fontId="16"/>
  </si>
  <si>
    <t>受任者　（代理人）</t>
    <phoneticPr fontId="16"/>
  </si>
  <si>
    <t>ｻｰﾋﾞｽ種別</t>
    <rPh sb="5" eb="7">
      <t>シュベツ</t>
    </rPh>
    <phoneticPr fontId="2"/>
  </si>
  <si>
    <t>住　　　所</t>
    <rPh sb="0" eb="1">
      <t>ジュウ</t>
    </rPh>
    <rPh sb="4" eb="5">
      <t>ショ</t>
    </rPh>
    <phoneticPr fontId="2"/>
  </si>
  <si>
    <t>氏　　　名</t>
    <rPh sb="0" eb="1">
      <t>シ</t>
    </rPh>
    <rPh sb="4" eb="5">
      <t>メイ</t>
    </rPh>
    <phoneticPr fontId="16"/>
  </si>
  <si>
    <t>車いす付属品</t>
    <phoneticPr fontId="2"/>
  </si>
  <si>
    <t>車いす及び車いす付属品</t>
    <phoneticPr fontId="2"/>
  </si>
  <si>
    <t>電動車椅子</t>
    <rPh sb="0" eb="2">
      <t>デンドウ</t>
    </rPh>
    <rPh sb="2" eb="5">
      <t>クルマイス</t>
    </rPh>
    <phoneticPr fontId="2"/>
  </si>
  <si>
    <t>特殊寝台</t>
    <phoneticPr fontId="2"/>
  </si>
  <si>
    <t>特殊寝台付属品</t>
    <phoneticPr fontId="2"/>
  </si>
  <si>
    <t>特殊寝台及び特殊寝台付属品</t>
    <phoneticPr fontId="2"/>
  </si>
  <si>
    <t>床ずれ防止用具</t>
    <phoneticPr fontId="2"/>
  </si>
  <si>
    <t>体位変換器</t>
    <phoneticPr fontId="2"/>
  </si>
  <si>
    <t>床ずれ防止用具及び体位変換器</t>
    <phoneticPr fontId="2"/>
  </si>
  <si>
    <t>自動排泄処理装置</t>
    <phoneticPr fontId="2"/>
  </si>
  <si>
    <t>確認方法</t>
    <phoneticPr fontId="2"/>
  </si>
  <si>
    <t>医者</t>
    <phoneticPr fontId="2"/>
  </si>
  <si>
    <t>日常的に歩行が困難な者</t>
    <rPh sb="0" eb="3">
      <t>ニチジョウテキ</t>
    </rPh>
    <rPh sb="4" eb="6">
      <t>ホコウ</t>
    </rPh>
    <rPh sb="7" eb="9">
      <t>コンナン</t>
    </rPh>
    <rPh sb="10" eb="11">
      <t>モノ</t>
    </rPh>
    <phoneticPr fontId="2"/>
  </si>
  <si>
    <t>日常的に起き上がりが困難な者</t>
    <rPh sb="0" eb="3">
      <t>ニチジョウテキ</t>
    </rPh>
    <rPh sb="4" eb="5">
      <t>オ</t>
    </rPh>
    <rPh sb="6" eb="7">
      <t>ア</t>
    </rPh>
    <rPh sb="10" eb="12">
      <t>コンナン</t>
    </rPh>
    <rPh sb="13" eb="14">
      <t>モノ</t>
    </rPh>
    <phoneticPr fontId="2"/>
  </si>
  <si>
    <t>日常的に寝返りが困難な者</t>
    <rPh sb="0" eb="3">
      <t>ニチジョウテキ</t>
    </rPh>
    <rPh sb="4" eb="6">
      <t>ネガエ</t>
    </rPh>
    <rPh sb="8" eb="10">
      <t>コンナン</t>
    </rPh>
    <rPh sb="11" eb="12">
      <t>モノ</t>
    </rPh>
    <phoneticPr fontId="2"/>
  </si>
  <si>
    <t>日常的に立ち上がりが困難な者</t>
    <rPh sb="0" eb="3">
      <t>ニチジョウテキ</t>
    </rPh>
    <rPh sb="4" eb="5">
      <t>タ</t>
    </rPh>
    <rPh sb="6" eb="7">
      <t>ア</t>
    </rPh>
    <rPh sb="10" eb="12">
      <t>コンナン</t>
    </rPh>
    <rPh sb="13" eb="14">
      <t>モノ</t>
    </rPh>
    <phoneticPr fontId="2"/>
  </si>
  <si>
    <t>意思の伝達、介護を行う者への反応、又は理解に支障がある者であり、移動において全介助を必要としない者</t>
    <rPh sb="0" eb="2">
      <t>イシ</t>
    </rPh>
    <rPh sb="3" eb="5">
      <t>デンタツ</t>
    </rPh>
    <rPh sb="6" eb="8">
      <t>カイゴ</t>
    </rPh>
    <rPh sb="9" eb="10">
      <t>オコナ</t>
    </rPh>
    <rPh sb="11" eb="12">
      <t>モノ</t>
    </rPh>
    <rPh sb="14" eb="16">
      <t>ハンノウ</t>
    </rPh>
    <rPh sb="17" eb="18">
      <t>マタ</t>
    </rPh>
    <rPh sb="19" eb="21">
      <t>リカイ</t>
    </rPh>
    <rPh sb="22" eb="24">
      <t>シショウ</t>
    </rPh>
    <rPh sb="27" eb="28">
      <t>モノ</t>
    </rPh>
    <phoneticPr fontId="2"/>
  </si>
  <si>
    <t>排便が全介助を必要とし、かつ移乗が全介助を必要とする者。</t>
    <rPh sb="0" eb="2">
      <t>ハイベン</t>
    </rPh>
    <rPh sb="3" eb="6">
      <t>ゼンカイジョ</t>
    </rPh>
    <rPh sb="7" eb="9">
      <t>ヒツヨウ</t>
    </rPh>
    <rPh sb="14" eb="16">
      <t>イジョウ</t>
    </rPh>
    <rPh sb="17" eb="20">
      <t>ゼンカイジョ</t>
    </rPh>
    <rPh sb="21" eb="23">
      <t>ヒツヨウ</t>
    </rPh>
    <rPh sb="26" eb="27">
      <t>モノ</t>
    </rPh>
    <phoneticPr fontId="2"/>
  </si>
  <si>
    <t>日常生活範囲において移動の支援が特に必要と認められる者</t>
    <rPh sb="0" eb="2">
      <t>ニチジョウ</t>
    </rPh>
    <rPh sb="2" eb="4">
      <t>セイカツ</t>
    </rPh>
    <rPh sb="4" eb="6">
      <t>ハンイ</t>
    </rPh>
    <rPh sb="10" eb="12">
      <t>イドウ</t>
    </rPh>
    <rPh sb="13" eb="15">
      <t>シエン</t>
    </rPh>
    <rPh sb="16" eb="17">
      <t>トク</t>
    </rPh>
    <rPh sb="18" eb="20">
      <t>ヒツヨウ</t>
    </rPh>
    <rPh sb="21" eb="22">
      <t>ミト</t>
    </rPh>
    <rPh sb="26" eb="27">
      <t>モノ</t>
    </rPh>
    <phoneticPr fontId="2"/>
  </si>
  <si>
    <t>移乗が一部介助又は全介助を必要とする者</t>
    <rPh sb="0" eb="2">
      <t>イジョウ</t>
    </rPh>
    <rPh sb="3" eb="5">
      <t>イチブ</t>
    </rPh>
    <rPh sb="5" eb="7">
      <t>カイジョ</t>
    </rPh>
    <rPh sb="7" eb="8">
      <t>マタ</t>
    </rPh>
    <rPh sb="9" eb="10">
      <t>ゼン</t>
    </rPh>
    <rPh sb="10" eb="12">
      <t>カイジョ</t>
    </rPh>
    <rPh sb="13" eb="15">
      <t>ヒツヨウ</t>
    </rPh>
    <rPh sb="18" eb="19">
      <t>モノ</t>
    </rPh>
    <phoneticPr fontId="2"/>
  </si>
  <si>
    <t>生活環境において段差の解消が必要と認められる者</t>
    <rPh sb="0" eb="2">
      <t>セイカツ</t>
    </rPh>
    <rPh sb="2" eb="4">
      <t>カンキョウ</t>
    </rPh>
    <rPh sb="8" eb="10">
      <t>ダンサ</t>
    </rPh>
    <rPh sb="11" eb="13">
      <t>カイショウ</t>
    </rPh>
    <rPh sb="14" eb="16">
      <t>ヒツヨウ</t>
    </rPh>
    <rPh sb="17" eb="18">
      <t>ミト</t>
    </rPh>
    <rPh sb="22" eb="23">
      <t>モノ</t>
    </rPh>
    <phoneticPr fontId="2"/>
  </si>
  <si>
    <t>日頃は大変お世話になり、心より御礼申し上げます。</t>
    <phoneticPr fontId="2"/>
  </si>
  <si>
    <t>『</t>
  </si>
  <si>
    <t xml:space="preserve"> 』の必要性についてのご意見</t>
  </si>
  <si>
    <t>の疾病あり</t>
    <rPh sb="1" eb="3">
      <t>シッペイ</t>
    </rPh>
    <phoneticPr fontId="2"/>
  </si>
  <si>
    <t>（※）厚生労働大臣が定める者イ</t>
    <phoneticPr fontId="16"/>
  </si>
  <si>
    <t>ⅰ）</t>
    <phoneticPr fontId="2"/>
  </si>
  <si>
    <t>疾病その他の原因により、状態が変動しやすく、日によって又は時間帯によって、頻繁に告示（※）に該当する者</t>
    <rPh sb="0" eb="2">
      <t>シッペイ</t>
    </rPh>
    <rPh sb="4" eb="5">
      <t>タ</t>
    </rPh>
    <rPh sb="6" eb="8">
      <t>ゲンイン</t>
    </rPh>
    <rPh sb="12" eb="14">
      <t>ジョウタイ</t>
    </rPh>
    <rPh sb="15" eb="17">
      <t>ヘンドウ</t>
    </rPh>
    <rPh sb="22" eb="23">
      <t>ヒ</t>
    </rPh>
    <rPh sb="27" eb="28">
      <t>マタ</t>
    </rPh>
    <rPh sb="29" eb="32">
      <t>ジカンタイ</t>
    </rPh>
    <rPh sb="37" eb="39">
      <t>ヒンパン</t>
    </rPh>
    <rPh sb="40" eb="42">
      <t>コクジ</t>
    </rPh>
    <rPh sb="46" eb="48">
      <t>ガイトウ</t>
    </rPh>
    <rPh sb="50" eb="51">
      <t>モノ</t>
    </rPh>
    <phoneticPr fontId="2"/>
  </si>
  <si>
    <t>（例　パーキンソン病の治療薬による　ON ･ OFF　現象）</t>
    <rPh sb="1" eb="2">
      <t>レイ</t>
    </rPh>
    <rPh sb="9" eb="10">
      <t>ビョウ</t>
    </rPh>
    <rPh sb="11" eb="13">
      <t>チリョウ</t>
    </rPh>
    <rPh sb="13" eb="14">
      <t>ヤク</t>
    </rPh>
    <rPh sb="27" eb="29">
      <t>ゲンショウ</t>
    </rPh>
    <phoneticPr fontId="2"/>
  </si>
  <si>
    <t>ⅱ）</t>
    <phoneticPr fontId="2"/>
  </si>
  <si>
    <t>疾病その他の原因により、状態が急速に悪化し、短期間の内に告示（※）に該当するに至ることが確実に見込まれる者</t>
    <rPh sb="0" eb="2">
      <t>シッペイ</t>
    </rPh>
    <rPh sb="4" eb="5">
      <t>タ</t>
    </rPh>
    <rPh sb="6" eb="8">
      <t>ゲンイン</t>
    </rPh>
    <rPh sb="12" eb="14">
      <t>ジョウタイ</t>
    </rPh>
    <rPh sb="15" eb="17">
      <t>キュウソク</t>
    </rPh>
    <rPh sb="18" eb="20">
      <t>アッカ</t>
    </rPh>
    <rPh sb="22" eb="25">
      <t>タンキカン</t>
    </rPh>
    <rPh sb="26" eb="27">
      <t>ウチ</t>
    </rPh>
    <rPh sb="28" eb="30">
      <t>コクジ</t>
    </rPh>
    <rPh sb="34" eb="36">
      <t>ガイトウ</t>
    </rPh>
    <rPh sb="39" eb="40">
      <t>イタ</t>
    </rPh>
    <rPh sb="44" eb="46">
      <t>カクジツ</t>
    </rPh>
    <rPh sb="47" eb="49">
      <t>ミコ</t>
    </rPh>
    <rPh sb="52" eb="53">
      <t>モノ</t>
    </rPh>
    <phoneticPr fontId="2"/>
  </si>
  <si>
    <t>（例　がん末期の急速な状態悪化）</t>
    <rPh sb="1" eb="2">
      <t>レイ</t>
    </rPh>
    <rPh sb="5" eb="7">
      <t>マッキ</t>
    </rPh>
    <rPh sb="8" eb="10">
      <t>キュウソク</t>
    </rPh>
    <rPh sb="11" eb="13">
      <t>ジョウタイ</t>
    </rPh>
    <rPh sb="13" eb="15">
      <t>アッカ</t>
    </rPh>
    <phoneticPr fontId="2"/>
  </si>
  <si>
    <t>ⅲ）</t>
    <phoneticPr fontId="2"/>
  </si>
  <si>
    <t>疾病その他の原因により、身体への重大な危険性又は病状の重篤化の回避等医学的判断から告示（※）に該当すると判断できる者</t>
    <rPh sb="0" eb="2">
      <t>シッペイ</t>
    </rPh>
    <rPh sb="4" eb="5">
      <t>タ</t>
    </rPh>
    <rPh sb="6" eb="8">
      <t>ゲンイン</t>
    </rPh>
    <rPh sb="12" eb="14">
      <t>シンタイ</t>
    </rPh>
    <rPh sb="16" eb="18">
      <t>ジュウダイ</t>
    </rPh>
    <rPh sb="19" eb="22">
      <t>キケンセイ</t>
    </rPh>
    <rPh sb="22" eb="23">
      <t>マタ</t>
    </rPh>
    <rPh sb="24" eb="26">
      <t>ビョウジョウ</t>
    </rPh>
    <rPh sb="27" eb="29">
      <t>ジュウトク</t>
    </rPh>
    <rPh sb="29" eb="30">
      <t>カ</t>
    </rPh>
    <rPh sb="31" eb="34">
      <t>カイヒトウ</t>
    </rPh>
    <rPh sb="34" eb="37">
      <t>イガクテキ</t>
    </rPh>
    <rPh sb="37" eb="39">
      <t>ハンダン</t>
    </rPh>
    <rPh sb="41" eb="43">
      <t>コクジ</t>
    </rPh>
    <rPh sb="47" eb="49">
      <t>ガイトウ</t>
    </rPh>
    <rPh sb="52" eb="54">
      <t>ハンダン</t>
    </rPh>
    <rPh sb="57" eb="58">
      <t>モノ</t>
    </rPh>
    <phoneticPr fontId="2"/>
  </si>
  <si>
    <t>（※）は、具体的には、上記の「厚生労働大臣が定める者イ」を指す。</t>
    <rPh sb="5" eb="8">
      <t>グタイテキ</t>
    </rPh>
    <rPh sb="11" eb="13">
      <t>ジョウキ</t>
    </rPh>
    <rPh sb="15" eb="17">
      <t>コウセイ</t>
    </rPh>
    <rPh sb="17" eb="19">
      <t>ロウドウ</t>
    </rPh>
    <rPh sb="19" eb="21">
      <t>ダイジン</t>
    </rPh>
    <rPh sb="22" eb="23">
      <t>サダ</t>
    </rPh>
    <rPh sb="25" eb="26">
      <t>モノ</t>
    </rPh>
    <rPh sb="29" eb="30">
      <t>サ</t>
    </rPh>
    <phoneticPr fontId="2"/>
  </si>
  <si>
    <t>（例　ぜんそく発作等による呼吸不全、心疾患による心不全、嚥下障害による誤嚥性肺炎の回避）</t>
    <rPh sb="1" eb="2">
      <t>レイ</t>
    </rPh>
    <rPh sb="7" eb="9">
      <t>ホッサ</t>
    </rPh>
    <rPh sb="9" eb="10">
      <t>トウ</t>
    </rPh>
    <rPh sb="13" eb="15">
      <t>コキュウ</t>
    </rPh>
    <rPh sb="15" eb="17">
      <t>フゼン</t>
    </rPh>
    <rPh sb="18" eb="21">
      <t>シンシッカン</t>
    </rPh>
    <rPh sb="24" eb="27">
      <t>シンフゼン</t>
    </rPh>
    <rPh sb="28" eb="30">
      <t>エンゲ</t>
    </rPh>
    <rPh sb="30" eb="32">
      <t>ショウガイ</t>
    </rPh>
    <rPh sb="35" eb="37">
      <t>ゴエン</t>
    </rPh>
    <rPh sb="37" eb="38">
      <t>セイ</t>
    </rPh>
    <rPh sb="38" eb="40">
      <t>ハイエン</t>
    </rPh>
    <rPh sb="41" eb="43">
      <t>カイヒ</t>
    </rPh>
    <phoneticPr fontId="2"/>
  </si>
  <si>
    <t>記入日</t>
  </si>
  <si>
    <t>医師氏名</t>
    <rPh sb="0" eb="2">
      <t>イシ</t>
    </rPh>
    <rPh sb="2" eb="4">
      <t>シメイ</t>
    </rPh>
    <phoneticPr fontId="2"/>
  </si>
  <si>
    <t>別紙１</t>
    <rPh sb="0" eb="2">
      <t>ベッシ</t>
    </rPh>
    <phoneticPr fontId="16"/>
  </si>
  <si>
    <t>入院時情報提供書＜在宅版＞</t>
    <rPh sb="9" eb="12">
      <t>ザイタクバン</t>
    </rPh>
    <phoneticPr fontId="16"/>
  </si>
  <si>
    <t>記入日：</t>
    <rPh sb="0" eb="2">
      <t>キニュウ</t>
    </rPh>
    <rPh sb="2" eb="3">
      <t>ヒ</t>
    </rPh>
    <phoneticPr fontId="78"/>
  </si>
  <si>
    <t>入院日：</t>
    <rPh sb="0" eb="2">
      <t>ニュウイン</t>
    </rPh>
    <rPh sb="2" eb="3">
      <t>ヒ</t>
    </rPh>
    <phoneticPr fontId="78"/>
  </si>
  <si>
    <t>情報提供日：</t>
    <rPh sb="0" eb="4">
      <t>ジョウホウテイキョウ</t>
    </rPh>
    <rPh sb="4" eb="5">
      <t>ヒ</t>
    </rPh>
    <phoneticPr fontId="78"/>
  </si>
  <si>
    <t>医療機関名：</t>
    <rPh sb="0" eb="2">
      <t>イリョウ</t>
    </rPh>
    <rPh sb="2" eb="4">
      <t>キカン</t>
    </rPh>
    <rPh sb="4" eb="5">
      <t>メイ</t>
    </rPh>
    <phoneticPr fontId="78"/>
  </si>
  <si>
    <t>事   業   所   名 :</t>
    <rPh sb="0" eb="1">
      <t>コト</t>
    </rPh>
    <rPh sb="4" eb="5">
      <t>ギョウ</t>
    </rPh>
    <rPh sb="8" eb="9">
      <t>ショ</t>
    </rPh>
    <rPh sb="12" eb="13">
      <t>メイ</t>
    </rPh>
    <phoneticPr fontId="78"/>
  </si>
  <si>
    <t>ケアマネジャー氏名：</t>
    <rPh sb="7" eb="9">
      <t>シメイ</t>
    </rPh>
    <phoneticPr fontId="78"/>
  </si>
  <si>
    <t>ご担当者名：</t>
    <rPh sb="1" eb="4">
      <t>タントウシャ</t>
    </rPh>
    <rPh sb="4" eb="5">
      <t>メイ</t>
    </rPh>
    <phoneticPr fontId="78"/>
  </si>
  <si>
    <t>TEL：</t>
    <phoneticPr fontId="78"/>
  </si>
  <si>
    <t>FAX：</t>
    <phoneticPr fontId="16"/>
  </si>
  <si>
    <t>利用者(患者)／家族の同意に基づき、情報提供日時点の在宅生活における利用者情報（身体・生活機能など）を送付します。是非ご活用下さい。</t>
    <rPh sb="8" eb="10">
      <t>カゾク</t>
    </rPh>
    <rPh sb="11" eb="13">
      <t>ドウイ</t>
    </rPh>
    <rPh sb="14" eb="15">
      <t>モト</t>
    </rPh>
    <rPh sb="18" eb="23">
      <t>ジョウホウテイキョウビ</t>
    </rPh>
    <rPh sb="23" eb="25">
      <t>ジテン</t>
    </rPh>
    <rPh sb="26" eb="30">
      <t>ザイタクセイカツ</t>
    </rPh>
    <rPh sb="34" eb="37">
      <t>リヨウシャ</t>
    </rPh>
    <rPh sb="37" eb="39">
      <t>ジョウホウ</t>
    </rPh>
    <rPh sb="40" eb="42">
      <t>シンタイ</t>
    </rPh>
    <rPh sb="43" eb="45">
      <t>セイカツ</t>
    </rPh>
    <rPh sb="45" eb="47">
      <t>キノウ</t>
    </rPh>
    <rPh sb="51" eb="53">
      <t>ソウフ</t>
    </rPh>
    <phoneticPr fontId="78"/>
  </si>
  <si>
    <t>１．利用者(患者)基本情報について</t>
    <rPh sb="2" eb="5">
      <t>リヨウシャ</t>
    </rPh>
    <rPh sb="6" eb="8">
      <t>カンジャ</t>
    </rPh>
    <rPh sb="9" eb="11">
      <t>キホン</t>
    </rPh>
    <rPh sb="11" eb="13">
      <t>ジョウホウ</t>
    </rPh>
    <phoneticPr fontId="2"/>
  </si>
  <si>
    <t>フリナガ</t>
    <phoneticPr fontId="16"/>
  </si>
  <si>
    <t>生年月日</t>
    <rPh sb="0" eb="2">
      <t>セイネン</t>
    </rPh>
    <rPh sb="2" eb="4">
      <t>ガッピ</t>
    </rPh>
    <phoneticPr fontId="78"/>
  </si>
  <si>
    <t>日生</t>
    <rPh sb="0" eb="1">
      <t>ヒ</t>
    </rPh>
    <rPh sb="1" eb="2">
      <t>ウ</t>
    </rPh>
    <phoneticPr fontId="16"/>
  </si>
  <si>
    <t>入院時の要介護度</t>
    <rPh sb="0" eb="2">
      <t>ニュウイン</t>
    </rPh>
    <rPh sb="2" eb="3">
      <t>ジ</t>
    </rPh>
    <rPh sb="4" eb="8">
      <t>ヨウカイゴド</t>
    </rPh>
    <phoneticPr fontId="16"/>
  </si>
  <si>
    <t>申請日　　　／</t>
    <rPh sb="0" eb="3">
      <t>シンセイビ</t>
    </rPh>
    <phoneticPr fontId="16"/>
  </si>
  <si>
    <t>有効期間</t>
    <phoneticPr fontId="78"/>
  </si>
  <si>
    <t>障害高齢者の日常生活自立度</t>
    <rPh sb="0" eb="2">
      <t>ショウガイ</t>
    </rPh>
    <rPh sb="2" eb="5">
      <t>コウレイシャ</t>
    </rPh>
    <phoneticPr fontId="78"/>
  </si>
  <si>
    <t>認知症高齢者の日常生活自立度</t>
    <rPh sb="3" eb="6">
      <t>コウレイシャ</t>
    </rPh>
    <phoneticPr fontId="78"/>
  </si>
  <si>
    <t>介護保険の自己負担割合</t>
    <rPh sb="0" eb="2">
      <t>カイゴ</t>
    </rPh>
    <rPh sb="2" eb="4">
      <t>ホケン</t>
    </rPh>
    <rPh sb="5" eb="7">
      <t>ジコ</t>
    </rPh>
    <rPh sb="7" eb="9">
      <t>フタン</t>
    </rPh>
    <rPh sb="9" eb="11">
      <t>ワリアイ</t>
    </rPh>
    <phoneticPr fontId="16"/>
  </si>
  <si>
    <t>障害手帳の有無</t>
    <rPh sb="0" eb="4">
      <t>ショウガイテチョウ</t>
    </rPh>
    <rPh sb="5" eb="7">
      <t>ウム</t>
    </rPh>
    <phoneticPr fontId="2"/>
  </si>
  <si>
    <t>年金などの種類</t>
    <rPh sb="0" eb="2">
      <t>ネンキン</t>
    </rPh>
    <rPh sb="5" eb="7">
      <t>シュルイ</t>
    </rPh>
    <phoneticPr fontId="16"/>
  </si>
  <si>
    <t>２．家族構成／連絡先について</t>
    <rPh sb="2" eb="4">
      <t>カゾク</t>
    </rPh>
    <rPh sb="4" eb="6">
      <t>コウセイ</t>
    </rPh>
    <rPh sb="7" eb="9">
      <t>レンラク</t>
    </rPh>
    <rPh sb="9" eb="10">
      <t>サキ</t>
    </rPh>
    <phoneticPr fontId="2"/>
  </si>
  <si>
    <t>世帯構成</t>
    <rPh sb="0" eb="2">
      <t>セタイ</t>
    </rPh>
    <rPh sb="2" eb="4">
      <t>コウセイ</t>
    </rPh>
    <phoneticPr fontId="2"/>
  </si>
  <si>
    <t>主介護者氏名</t>
    <rPh sb="0" eb="1">
      <t>シュ</t>
    </rPh>
    <rPh sb="1" eb="4">
      <t>カイゴシャ</t>
    </rPh>
    <rPh sb="4" eb="6">
      <t>シメイ</t>
    </rPh>
    <phoneticPr fontId="2"/>
  </si>
  <si>
    <t>続柄</t>
    <phoneticPr fontId="16"/>
  </si>
  <si>
    <t>ＴＥＬ：</t>
    <phoneticPr fontId="16"/>
  </si>
  <si>
    <t>意思決定支援者（代諾者）</t>
    <rPh sb="0" eb="4">
      <t>イシケッテイ</t>
    </rPh>
    <rPh sb="4" eb="7">
      <t>シエンシャ</t>
    </rPh>
    <rPh sb="8" eb="11">
      <t>ダイダクシャ</t>
    </rPh>
    <phoneticPr fontId="78"/>
  </si>
  <si>
    <t>３．意思疎通について</t>
    <rPh sb="2" eb="6">
      <t>イシソツウ</t>
    </rPh>
    <phoneticPr fontId="2"/>
  </si>
  <si>
    <t>視力</t>
    <rPh sb="0" eb="2">
      <t>シリョク</t>
    </rPh>
    <phoneticPr fontId="16"/>
  </si>
  <si>
    <t>意思疎通
（ 具体例 ）</t>
    <rPh sb="2" eb="4">
      <t>ソツウ</t>
    </rPh>
    <rPh sb="7" eb="10">
      <t>グタイレイ</t>
    </rPh>
    <phoneticPr fontId="16"/>
  </si>
  <si>
    <t>□ 会話に支障がない</t>
  </si>
  <si>
    <t>聴力</t>
    <rPh sb="0" eb="2">
      <t>チョウリョク</t>
    </rPh>
    <phoneticPr fontId="16"/>
  </si>
  <si>
    <t>□ 複雑な会話はできないが、普通に会話はできる</t>
  </si>
  <si>
    <t>眼鏡</t>
    <rPh sb="0" eb="2">
      <t>メガネ</t>
    </rPh>
    <phoneticPr fontId="16"/>
  </si>
  <si>
    <t>□ 普通に会話はできないが、具体的な欲求を伝えることはできる</t>
  </si>
  <si>
    <t>補聴器</t>
    <rPh sb="0" eb="3">
      <t>ホチョウキ</t>
    </rPh>
    <phoneticPr fontId="16"/>
  </si>
  <si>
    <t>□ 会話が成り立たないが、発語はある</t>
  </si>
  <si>
    <t>意思疎通</t>
    <rPh sb="0" eb="2">
      <t>イシ</t>
    </rPh>
    <rPh sb="2" eb="4">
      <t>ソツウ</t>
    </rPh>
    <phoneticPr fontId="16"/>
  </si>
  <si>
    <t>□ 発語がなく、無言である</t>
  </si>
  <si>
    <t>４．口腔・栄養について</t>
    <rPh sb="2" eb="4">
      <t>コウクウ</t>
    </rPh>
    <rPh sb="5" eb="7">
      <t>エイヨウ</t>
    </rPh>
    <phoneticPr fontId="2"/>
  </si>
  <si>
    <t>摂食方法</t>
    <rPh sb="0" eb="4">
      <t>セッショクホウホウ</t>
    </rPh>
    <phoneticPr fontId="16"/>
  </si>
  <si>
    <t>食物アレルギー</t>
    <rPh sb="0" eb="2">
      <t>ショクモツ</t>
    </rPh>
    <phoneticPr fontId="16"/>
  </si>
  <si>
    <t>摂食嚥下機能障害</t>
    <rPh sb="0" eb="2">
      <t>セッショク</t>
    </rPh>
    <rPh sb="2" eb="4">
      <t>エンゲ</t>
    </rPh>
    <rPh sb="4" eb="6">
      <t>キノウ</t>
    </rPh>
    <rPh sb="6" eb="8">
      <t>ショウガイ</t>
    </rPh>
    <phoneticPr fontId="16"/>
  </si>
  <si>
    <t>水分（とろみ）</t>
    <rPh sb="0" eb="1">
      <t>スイ</t>
    </rPh>
    <rPh sb="1" eb="2">
      <t>ブン</t>
    </rPh>
    <phoneticPr fontId="16"/>
  </si>
  <si>
    <t>食形態（主食）</t>
    <rPh sb="0" eb="3">
      <t>ショクケイタイ</t>
    </rPh>
    <rPh sb="4" eb="6">
      <t>シュショク</t>
    </rPh>
    <phoneticPr fontId="16"/>
  </si>
  <si>
    <t>食形態（副食）</t>
    <rPh sb="0" eb="3">
      <t>ショクケイタイ</t>
    </rPh>
    <rPh sb="4" eb="6">
      <t>フクショク</t>
    </rPh>
    <phoneticPr fontId="16"/>
  </si>
  <si>
    <t>義歯使用</t>
    <rPh sb="0" eb="4">
      <t>ギシシヨウ</t>
    </rPh>
    <phoneticPr fontId="16"/>
  </si>
  <si>
    <t>左右両方の奥歯で
しっかりかみしめられる</t>
    <phoneticPr fontId="16"/>
  </si>
  <si>
    <t>歯の汚れ</t>
    <phoneticPr fontId="16"/>
  </si>
  <si>
    <t>歯肉の腫れ、出血</t>
    <phoneticPr fontId="16"/>
  </si>
  <si>
    <t>特記事項</t>
    <rPh sb="0" eb="4">
      <t>トッキジコウ</t>
    </rPh>
    <phoneticPr fontId="16"/>
  </si>
  <si>
    <t>５．お薬について　　　※必要に応じて、「お薬手帳（コピー）」を添付</t>
    <rPh sb="3" eb="4">
      <t>クスリ</t>
    </rPh>
    <phoneticPr fontId="2"/>
  </si>
  <si>
    <t>内服薬</t>
    <rPh sb="0" eb="2">
      <t>ナイフク</t>
    </rPh>
    <rPh sb="2" eb="3">
      <t>クスリ</t>
    </rPh>
    <phoneticPr fontId="2"/>
  </si>
  <si>
    <t>居宅療養管理指導</t>
    <rPh sb="0" eb="2">
      <t>キョタク</t>
    </rPh>
    <rPh sb="2" eb="4">
      <t>リョウヨウ</t>
    </rPh>
    <rPh sb="4" eb="6">
      <t>カンリ</t>
    </rPh>
    <rPh sb="6" eb="8">
      <t>シドウ</t>
    </rPh>
    <phoneticPr fontId="78"/>
  </si>
  <si>
    <t>（職種：</t>
    <phoneticPr fontId="78"/>
  </si>
  <si>
    <t>薬剤管理</t>
    <rPh sb="0" eb="2">
      <t>ヤクザイ</t>
    </rPh>
    <rPh sb="2" eb="4">
      <t>カンリ</t>
    </rPh>
    <phoneticPr fontId="2"/>
  </si>
  <si>
    <t>服薬介助</t>
    <rPh sb="0" eb="4">
      <t>フクヤクカイジョ</t>
    </rPh>
    <phoneticPr fontId="2"/>
  </si>
  <si>
    <t>（介助内容：</t>
    <phoneticPr fontId="16"/>
  </si>
  <si>
    <t>服薬状況</t>
    <rPh sb="0" eb="2">
      <t>フクヤク</t>
    </rPh>
    <rPh sb="2" eb="4">
      <t>ジョウキョウ</t>
    </rPh>
    <phoneticPr fontId="2"/>
  </si>
  <si>
    <t>薬剤アレルギー</t>
    <rPh sb="0" eb="2">
      <t>ヤクザイ</t>
    </rPh>
    <phoneticPr fontId="16"/>
  </si>
  <si>
    <t>６．かかりつけ医について</t>
    <rPh sb="7" eb="8">
      <t>イ</t>
    </rPh>
    <phoneticPr fontId="2"/>
  </si>
  <si>
    <t>かかりつけ医療機関１</t>
    <rPh sb="5" eb="7">
      <t>イリョウ</t>
    </rPh>
    <rPh sb="7" eb="9">
      <t>キカン</t>
    </rPh>
    <phoneticPr fontId="2"/>
  </si>
  <si>
    <t>かかりつけ医療機関２</t>
    <rPh sb="5" eb="7">
      <t>イリョウ</t>
    </rPh>
    <rPh sb="7" eb="9">
      <t>キカン</t>
    </rPh>
    <phoneticPr fontId="2"/>
  </si>
  <si>
    <t>医師名</t>
    <rPh sb="0" eb="2">
      <t>イシ</t>
    </rPh>
    <rPh sb="2" eb="3">
      <t>メイ</t>
    </rPh>
    <phoneticPr fontId="2"/>
  </si>
  <si>
    <t>かかりつけ医療機関３</t>
    <rPh sb="5" eb="7">
      <t>イリョウ</t>
    </rPh>
    <rPh sb="7" eb="9">
      <t>キカン</t>
    </rPh>
    <phoneticPr fontId="2"/>
  </si>
  <si>
    <t>かかりつけ歯科医療機関</t>
    <rPh sb="5" eb="7">
      <t>シカ</t>
    </rPh>
    <rPh sb="7" eb="11">
      <t>イリョウキカン</t>
    </rPh>
    <phoneticPr fontId="2"/>
  </si>
  <si>
    <t>歯科医師名</t>
    <rPh sb="0" eb="2">
      <t>シカ</t>
    </rPh>
    <rPh sb="2" eb="4">
      <t>イシ</t>
    </rPh>
    <rPh sb="4" eb="5">
      <t>メイ</t>
    </rPh>
    <phoneticPr fontId="2"/>
  </si>
  <si>
    <t>かかりつけ薬局</t>
    <rPh sb="5" eb="7">
      <t>ヤッキョク</t>
    </rPh>
    <phoneticPr fontId="16"/>
  </si>
  <si>
    <t>訪問看護ステーション</t>
    <rPh sb="0" eb="4">
      <t>ホウモンカンゴ</t>
    </rPh>
    <phoneticPr fontId="16"/>
  </si>
  <si>
    <t>７．人生の最終段階における医療・ケアに関する情報
※本人の意思は変わりうるものであり、本記載が最新の意向を反映しているとは限らないため、常に最新の意向の確認が必要であることについて十分に留意すること</t>
    <phoneticPr fontId="2"/>
  </si>
  <si>
    <t>意向の話し合い</t>
    <rPh sb="0" eb="2">
      <t>イコウ</t>
    </rPh>
    <rPh sb="3" eb="4">
      <t>ハナ</t>
    </rPh>
    <rPh sb="5" eb="6">
      <t>ア</t>
    </rPh>
    <phoneticPr fontId="16"/>
  </si>
  <si>
    <t>□ 本人・家族等との話し合いを実施している</t>
  </si>
  <si>
    <t>最終実施日：</t>
    <phoneticPr fontId="16"/>
  </si>
  <si>
    <t>□ 話し合いを実施していない（ □ 本人からの話し合いの希望がない　□ それ以外 ）</t>
  </si>
  <si>
    <t>※本人・家族等との話し合いを実施している場合のみ記載</t>
    <rPh sb="6" eb="7">
      <t>トウ</t>
    </rPh>
    <phoneticPr fontId="16"/>
  </si>
  <si>
    <t>本人・家族の意向</t>
    <rPh sb="0" eb="2">
      <t>ホンニン</t>
    </rPh>
    <rPh sb="3" eb="5">
      <t>カゾク</t>
    </rPh>
    <rPh sb="6" eb="8">
      <t>イコウ</t>
    </rPh>
    <phoneticPr fontId="16"/>
  </si>
  <si>
    <t>話し合いへの参加者</t>
    <rPh sb="0" eb="1">
      <t>ハナ</t>
    </rPh>
    <rPh sb="2" eb="3">
      <t>ア</t>
    </rPh>
    <rPh sb="6" eb="9">
      <t>サンカシャ</t>
    </rPh>
    <phoneticPr fontId="16"/>
  </si>
  <si>
    <t>　□本人</t>
    <rPh sb="2" eb="4">
      <t>ホンニン</t>
    </rPh>
    <phoneticPr fontId="16"/>
  </si>
  <si>
    <t>□家族（氏名：</t>
    <rPh sb="1" eb="3">
      <t>カゾク</t>
    </rPh>
    <phoneticPr fontId="16"/>
  </si>
  <si>
    <t>続柄：</t>
    <rPh sb="0" eb="2">
      <t>ツヅキガラ</t>
    </rPh>
    <phoneticPr fontId="16"/>
  </si>
  <si>
    <t>（氏名：</t>
    <phoneticPr fontId="16"/>
  </si>
  <si>
    <t>　□医療・ケアチーム</t>
    <rPh sb="2" eb="4">
      <t>イリョウ</t>
    </rPh>
    <phoneticPr fontId="16"/>
  </si>
  <si>
    <t>□その他（</t>
    <rPh sb="3" eb="4">
      <t>タ</t>
    </rPh>
    <phoneticPr fontId="16"/>
  </si>
  <si>
    <t>医療・ケアに関して本人または本人・家族等と医療・ケアチームで話し合った内容※</t>
    <rPh sb="9" eb="11">
      <t>ホンニン</t>
    </rPh>
    <rPh sb="21" eb="23">
      <t>イリョウ</t>
    </rPh>
    <phoneticPr fontId="16"/>
  </si>
  <si>
    <t>上記の他、人生の最終段階における医療・ケアに関する情報で医療機関と共有したい内容</t>
    <phoneticPr fontId="16"/>
  </si>
  <si>
    <t>８．入院前の身体・生活機能の状況／療養生活上の課題について</t>
    <rPh sb="6" eb="8">
      <t>シンタイ</t>
    </rPh>
    <rPh sb="9" eb="11">
      <t>セイカツ</t>
    </rPh>
    <rPh sb="11" eb="13">
      <t>キノウ</t>
    </rPh>
    <rPh sb="14" eb="16">
      <t>ジョウキョウ</t>
    </rPh>
    <rPh sb="17" eb="19">
      <t>リョウヨウ</t>
    </rPh>
    <rPh sb="19" eb="21">
      <t>セイカツ</t>
    </rPh>
    <rPh sb="21" eb="22">
      <t>ジョウ</t>
    </rPh>
    <rPh sb="23" eb="25">
      <t>カダイ</t>
    </rPh>
    <phoneticPr fontId="2"/>
  </si>
  <si>
    <t>麻痺の状況</t>
    <phoneticPr fontId="78"/>
  </si>
  <si>
    <t>褥瘡等の有無</t>
    <rPh sb="2" eb="3">
      <t>トウ</t>
    </rPh>
    <phoneticPr fontId="78"/>
  </si>
  <si>
    <t>褥瘡等への対応</t>
    <rPh sb="0" eb="2">
      <t>ジョクソウ</t>
    </rPh>
    <rPh sb="2" eb="3">
      <t>トウ</t>
    </rPh>
    <rPh sb="5" eb="7">
      <t>タイオウ</t>
    </rPh>
    <phoneticPr fontId="78"/>
  </si>
  <si>
    <t>　□エアーマット</t>
    <phoneticPr fontId="16"/>
  </si>
  <si>
    <t>　□クッション</t>
    <phoneticPr fontId="16"/>
  </si>
  <si>
    <t>□体位変換（　　　時間毎）</t>
    <rPh sb="1" eb="3">
      <t>タイイ</t>
    </rPh>
    <rPh sb="3" eb="5">
      <t>ヘンカン</t>
    </rPh>
    <rPh sb="9" eb="11">
      <t>ジカン</t>
    </rPh>
    <rPh sb="11" eb="12">
      <t>マイ</t>
    </rPh>
    <phoneticPr fontId="16"/>
  </si>
  <si>
    <t>　□その他（</t>
    <rPh sb="3" eb="4">
      <t>タ</t>
    </rPh>
    <phoneticPr fontId="16"/>
  </si>
  <si>
    <t>　☑ なし</t>
    <phoneticPr fontId="16"/>
  </si>
  <si>
    <t>移乗</t>
    <rPh sb="0" eb="2">
      <t>イジョウ</t>
    </rPh>
    <phoneticPr fontId="16"/>
  </si>
  <si>
    <t>移動（屋外）</t>
    <rPh sb="0" eb="2">
      <t>イドウ</t>
    </rPh>
    <rPh sb="3" eb="5">
      <t>オクガイ</t>
    </rPh>
    <phoneticPr fontId="16"/>
  </si>
  <si>
    <t>移動（屋内）</t>
    <rPh sb="0" eb="2">
      <t>イドウ</t>
    </rPh>
    <rPh sb="3" eb="5">
      <t>オクナイ</t>
    </rPh>
    <phoneticPr fontId="16"/>
  </si>
  <si>
    <t>入院前のADL/IADL</t>
    <rPh sb="0" eb="2">
      <t>ニュウイン</t>
    </rPh>
    <rPh sb="2" eb="3">
      <t>マエ</t>
    </rPh>
    <phoneticPr fontId="78"/>
  </si>
  <si>
    <t>　同封の書類をご確認ください。</t>
    <rPh sb="1" eb="3">
      <t>ドウフウ</t>
    </rPh>
    <rPh sb="4" eb="6">
      <t>ショルイ</t>
    </rPh>
    <rPh sb="8" eb="10">
      <t>カクニン</t>
    </rPh>
    <phoneticPr fontId="78"/>
  </si>
  <si>
    <t>☑ アセスメントシート（フェイスシート）　　□ その他</t>
  </si>
  <si>
    <t>ADL・IADLに関する
直近2週間以内の変化</t>
    <rPh sb="9" eb="10">
      <t>カン</t>
    </rPh>
    <rPh sb="13" eb="15">
      <t>チョッキン</t>
    </rPh>
    <rPh sb="16" eb="18">
      <t>シュウカン</t>
    </rPh>
    <rPh sb="18" eb="20">
      <t>イナイ</t>
    </rPh>
    <rPh sb="21" eb="23">
      <t>ヘンカ</t>
    </rPh>
    <phoneticPr fontId="78"/>
  </si>
  <si>
    <t>☑ なし</t>
    <phoneticPr fontId="16"/>
  </si>
  <si>
    <t>認知機能の状況</t>
    <rPh sb="0" eb="4">
      <t>ニンチキノウ</t>
    </rPh>
    <rPh sb="5" eb="7">
      <t>ジョウキョウ</t>
    </rPh>
    <phoneticPr fontId="78"/>
  </si>
  <si>
    <t>　みまもりの必要性：日常生活で安全に過ごすためにどの程度ほかの人によるみまもりが必要か</t>
    <rPh sb="6" eb="9">
      <t>ヒツヨウセイ</t>
    </rPh>
    <rPh sb="10" eb="14">
      <t>ニチジョウセイカツ</t>
    </rPh>
    <rPh sb="15" eb="17">
      <t>アンゼン</t>
    </rPh>
    <rPh sb="18" eb="19">
      <t>ス</t>
    </rPh>
    <rPh sb="26" eb="28">
      <t>テイド</t>
    </rPh>
    <rPh sb="31" eb="32">
      <t>ヒト</t>
    </rPh>
    <rPh sb="40" eb="42">
      <t>ヒツヨウ</t>
    </rPh>
    <phoneticPr fontId="16"/>
  </si>
  <si>
    <t>□ 見守ってもらうことなく過ごすことができる</t>
  </si>
  <si>
    <t>□ 1日1回様子を確認してもらえれば一人で過ごすことができる</t>
  </si>
  <si>
    <t>□ 半日程度であれば見守ってもらうことなく一人で過ごすことができる</t>
  </si>
  <si>
    <t>□ 30分程度ならみまもってもらうことなく一人で過ごすことができる</t>
  </si>
  <si>
    <t>□ 常にみまもりが必要である</t>
  </si>
  <si>
    <t>　見当識：現在の日付や場所等についてどの程度認識できるか</t>
    <rPh sb="1" eb="4">
      <t>ケントウシキ</t>
    </rPh>
    <rPh sb="5" eb="7">
      <t>ゲンザイ</t>
    </rPh>
    <rPh sb="8" eb="10">
      <t>ヒヅケ</t>
    </rPh>
    <rPh sb="11" eb="14">
      <t>バショトウ</t>
    </rPh>
    <rPh sb="20" eb="22">
      <t>テイド</t>
    </rPh>
    <rPh sb="22" eb="24">
      <t>ニンシキ</t>
    </rPh>
    <phoneticPr fontId="16"/>
  </si>
  <si>
    <t>□ 年月日はわかる</t>
  </si>
  <si>
    <t>□ 年月日はわからないが、現在いる場所の種類はわかる</t>
  </si>
  <si>
    <t>□ 場所の名称や種類はわからないが、その場にいる人が誰だかわかる</t>
  </si>
  <si>
    <t>□ その場にいる人が誰だかわからないが、自分の名前はわかる</t>
  </si>
  <si>
    <t>□ 自分の名前がわからない</t>
  </si>
  <si>
    <t>　近時記憶：身近なものを置いた場所を覚えているか</t>
    <rPh sb="1" eb="5">
      <t>キンジキオク</t>
    </rPh>
    <rPh sb="6" eb="8">
      <t>ミヂカ</t>
    </rPh>
    <rPh sb="12" eb="13">
      <t>オ</t>
    </rPh>
    <rPh sb="15" eb="17">
      <t>バショ</t>
    </rPh>
    <rPh sb="18" eb="19">
      <t>オボ</t>
    </rPh>
    <phoneticPr fontId="16"/>
  </si>
  <si>
    <t>□ 常に覚えている</t>
  </si>
  <si>
    <t>□ たまに（週1回程度）忘れることがあるが、考えることで思い出せる</t>
  </si>
  <si>
    <t>□ 思い出せないこともあるが、きっかけがあれば自分で思い出すこともある</t>
  </si>
  <si>
    <t>□ きっかけがあっても、自分では置いた場所をほとんど思い出せない</t>
  </si>
  <si>
    <t>□ 忘れたこと自体を認識していない</t>
  </si>
  <si>
    <t>　遂行能力：テレビ、エアコン、電動ベッド等の電化製品を操作できるか</t>
    <rPh sb="1" eb="3">
      <t>スイコウ</t>
    </rPh>
    <rPh sb="3" eb="5">
      <t>ノウリョク</t>
    </rPh>
    <rPh sb="15" eb="17">
      <t>デンドウ</t>
    </rPh>
    <rPh sb="27" eb="29">
      <t>ソウサ</t>
    </rPh>
    <phoneticPr fontId="16"/>
  </si>
  <si>
    <t>□ 自由に操作できる</t>
  </si>
  <si>
    <t>□ チャンネルの順送りなど普段している操作はできる</t>
  </si>
  <si>
    <t>□ 操作間違いが多いが、操作方法を教えてもらえれば使える</t>
  </si>
  <si>
    <t>□ リモコンを認識しているが、リモコンの使い方が全くわからない</t>
  </si>
  <si>
    <t>□ リモコンが何をするものかわからない</t>
  </si>
  <si>
    <t>過去半年間における入院</t>
    <rPh sb="9" eb="11">
      <t>ニュウイン</t>
    </rPh>
    <phoneticPr fontId="78"/>
  </si>
  <si>
    <t>直近の入院理由：</t>
    <phoneticPr fontId="16"/>
  </si>
  <si>
    <t>期間：</t>
    <phoneticPr fontId="16"/>
  </si>
  <si>
    <t>９．入院前の生活における介護/医療の状況、本人の関心等</t>
    <rPh sb="2" eb="4">
      <t>ニュウイン</t>
    </rPh>
    <rPh sb="4" eb="5">
      <t>マエ</t>
    </rPh>
    <rPh sb="6" eb="8">
      <t>セイカツ</t>
    </rPh>
    <rPh sb="12" eb="14">
      <t>カイゴ</t>
    </rPh>
    <rPh sb="15" eb="17">
      <t>イリョウ</t>
    </rPh>
    <rPh sb="18" eb="20">
      <t>ジョウキョウ</t>
    </rPh>
    <rPh sb="21" eb="23">
      <t>ホンニン</t>
    </rPh>
    <rPh sb="24" eb="26">
      <t>カンシン</t>
    </rPh>
    <rPh sb="26" eb="27">
      <t>トウ</t>
    </rPh>
    <phoneticPr fontId="2"/>
  </si>
  <si>
    <t>介護/医療の状況・
本人の関心等</t>
    <phoneticPr fontId="2"/>
  </si>
  <si>
    <t>　介護・医療サービスの利用状況、生活歴や趣味・嗜好等</t>
    <rPh sb="1" eb="3">
      <t>カイゴ</t>
    </rPh>
    <rPh sb="4" eb="6">
      <t>イリョウ</t>
    </rPh>
    <rPh sb="11" eb="13">
      <t>リヨウ</t>
    </rPh>
    <rPh sb="13" eb="15">
      <t>ジョウキョウ</t>
    </rPh>
    <rPh sb="20" eb="22">
      <t>シュミ</t>
    </rPh>
    <rPh sb="23" eb="25">
      <t>シコウ</t>
    </rPh>
    <rPh sb="25" eb="26">
      <t>トウ</t>
    </rPh>
    <phoneticPr fontId="78"/>
  </si>
  <si>
    <t xml:space="preserve">　　同封の書類をご確認ください。 </t>
    <rPh sb="2" eb="4">
      <t>ドウフウ</t>
    </rPh>
    <rPh sb="5" eb="7">
      <t>ショルイ</t>
    </rPh>
    <rPh sb="9" eb="11">
      <t>カクニン</t>
    </rPh>
    <phoneticPr fontId="78"/>
  </si>
  <si>
    <t>☑ 居宅サービス計画(1)～(3)　　☑ アセスメントシート（フェイスシート）　　□ その他（</t>
    <phoneticPr fontId="16"/>
  </si>
  <si>
    <t>ペット飼育の有無：□あり　☑ なし</t>
  </si>
  <si>
    <t>　特記事項：</t>
    <phoneticPr fontId="16"/>
  </si>
  <si>
    <t>１０．今後の在宅生活の展望について（ケアマネジャーとしての意見）</t>
    <rPh sb="3" eb="5">
      <t>コンゴ</t>
    </rPh>
    <rPh sb="6" eb="8">
      <t>ザイタク</t>
    </rPh>
    <rPh sb="8" eb="10">
      <t>セイカツ</t>
    </rPh>
    <rPh sb="11" eb="13">
      <t>テンボウ</t>
    </rPh>
    <rPh sb="29" eb="31">
      <t>イケン</t>
    </rPh>
    <phoneticPr fontId="2"/>
  </si>
  <si>
    <r>
      <t xml:space="preserve">住環境
</t>
    </r>
    <r>
      <rPr>
        <sz val="9"/>
        <rFont val="Meiryo UI"/>
        <family val="3"/>
        <charset val="128"/>
      </rPr>
      <t>※可能ならば「写真」などを添付</t>
    </r>
    <rPh sb="0" eb="1">
      <t>ジュウ</t>
    </rPh>
    <rPh sb="1" eb="3">
      <t>カンキョウ</t>
    </rPh>
    <rPh sb="5" eb="7">
      <t>カノウ</t>
    </rPh>
    <rPh sb="11" eb="13">
      <t>シャシン</t>
    </rPh>
    <rPh sb="17" eb="19">
      <t>テンプ</t>
    </rPh>
    <phoneticPr fontId="78"/>
  </si>
  <si>
    <t>特記事項</t>
    <phoneticPr fontId="16"/>
  </si>
  <si>
    <t>在宅生活に必要な要件</t>
    <rPh sb="0" eb="2">
      <t>ザイタク</t>
    </rPh>
    <rPh sb="2" eb="4">
      <t>セイカツ</t>
    </rPh>
    <rPh sb="5" eb="7">
      <t>ヒツヨウ</t>
    </rPh>
    <rPh sb="8" eb="10">
      <t>ヨウケン</t>
    </rPh>
    <phoneticPr fontId="2"/>
  </si>
  <si>
    <t>世帯に対する配慮</t>
    <rPh sb="0" eb="2">
      <t>セタイ</t>
    </rPh>
    <rPh sb="3" eb="4">
      <t>タイ</t>
    </rPh>
    <rPh sb="6" eb="8">
      <t>ハイリョ</t>
    </rPh>
    <phoneticPr fontId="78"/>
  </si>
  <si>
    <t>退院後の支援者</t>
    <rPh sb="0" eb="3">
      <t>タイインゴ</t>
    </rPh>
    <rPh sb="4" eb="7">
      <t>シエンシャ</t>
    </rPh>
    <phoneticPr fontId="78"/>
  </si>
  <si>
    <t>退院後の主介護者</t>
    <rPh sb="0" eb="3">
      <t>タイインゴ</t>
    </rPh>
    <rPh sb="4" eb="5">
      <t>シュ</t>
    </rPh>
    <rPh sb="5" eb="8">
      <t>カイゴシャ</t>
    </rPh>
    <phoneticPr fontId="78"/>
  </si>
  <si>
    <t>続柄：</t>
    <rPh sb="0" eb="1">
      <t>ツヅキガラ</t>
    </rPh>
    <phoneticPr fontId="16"/>
  </si>
  <si>
    <t>年齢：</t>
    <rPh sb="0" eb="1">
      <t>ネンレイ</t>
    </rPh>
    <phoneticPr fontId="16"/>
  </si>
  <si>
    <t>家族や同居者等による
虐待の疑い</t>
    <rPh sb="0" eb="2">
      <t>カゾク</t>
    </rPh>
    <rPh sb="3" eb="5">
      <t>ドウキョ</t>
    </rPh>
    <rPh sb="5" eb="6">
      <t>シャ</t>
    </rPh>
    <rPh sb="6" eb="7">
      <t>トウ</t>
    </rPh>
    <rPh sb="11" eb="13">
      <t>ギャクタイ</t>
    </rPh>
    <rPh sb="14" eb="15">
      <t>ウタガ</t>
    </rPh>
    <phoneticPr fontId="78"/>
  </si>
  <si>
    <t>特記事項</t>
    <phoneticPr fontId="78"/>
  </si>
  <si>
    <t>１１．カンファレンス等について（ケアマネジャーからの希望）</t>
    <rPh sb="10" eb="11">
      <t>トウ</t>
    </rPh>
    <rPh sb="26" eb="28">
      <t>キボウ</t>
    </rPh>
    <phoneticPr fontId="2"/>
  </si>
  <si>
    <t>「退院前カンファレンス」
への参加</t>
    <rPh sb="1" eb="4">
      <t>タイインマエ</t>
    </rPh>
    <rPh sb="15" eb="17">
      <t>サンカ</t>
    </rPh>
    <phoneticPr fontId="2"/>
  </si>
  <si>
    <t>　具体的な要望（</t>
    <rPh sb="1" eb="4">
      <t>グタイテキ</t>
    </rPh>
    <rPh sb="5" eb="7">
      <t>ヨウボウ</t>
    </rPh>
    <phoneticPr fontId="16"/>
  </si>
  <si>
    <t>「退院前訪問指導」
を実施する場合の同行</t>
    <rPh sb="1" eb="3">
      <t>タイイン</t>
    </rPh>
    <rPh sb="3" eb="4">
      <t>マエ</t>
    </rPh>
    <rPh sb="4" eb="6">
      <t>ホウモン</t>
    </rPh>
    <rPh sb="6" eb="8">
      <t>シドウ</t>
    </rPh>
    <rPh sb="11" eb="13">
      <t>ジッシ</t>
    </rPh>
    <rPh sb="15" eb="17">
      <t>バアイ</t>
    </rPh>
    <rPh sb="18" eb="20">
      <t>ドウコウ</t>
    </rPh>
    <phoneticPr fontId="2"/>
  </si>
  <si>
    <t>退院・退所情報記録書</t>
    <rPh sb="0" eb="2">
      <t>タイイン</t>
    </rPh>
    <rPh sb="3" eb="5">
      <t>タイショ</t>
    </rPh>
    <rPh sb="5" eb="7">
      <t>ジョウホウ</t>
    </rPh>
    <rPh sb="7" eb="10">
      <t>キロクショ</t>
    </rPh>
    <phoneticPr fontId="78"/>
  </si>
  <si>
    <t>１．基本情報・現在の状態　等</t>
    <rPh sb="2" eb="4">
      <t>キホン</t>
    </rPh>
    <rPh sb="4" eb="6">
      <t>ジョウホウ</t>
    </rPh>
    <rPh sb="7" eb="9">
      <t>ゲンザイ</t>
    </rPh>
    <rPh sb="10" eb="12">
      <t>ジョウタイ</t>
    </rPh>
    <rPh sb="13" eb="14">
      <t>ナド</t>
    </rPh>
    <phoneticPr fontId="16"/>
  </si>
  <si>
    <t>　　　　　　　年　　　　月　　　　日</t>
    <phoneticPr fontId="16"/>
  </si>
  <si>
    <t>属性</t>
    <rPh sb="0" eb="2">
      <t>ゾクセイ</t>
    </rPh>
    <phoneticPr fontId="16"/>
  </si>
  <si>
    <t>フリガナ</t>
    <phoneticPr fontId="16"/>
  </si>
  <si>
    <t>退院(所)時の要介護度  (□　要区分変更）</t>
    <rPh sb="0" eb="2">
      <t>タイイン</t>
    </rPh>
    <rPh sb="3" eb="4">
      <t>トコロ</t>
    </rPh>
    <rPh sb="5" eb="6">
      <t>ジ</t>
    </rPh>
    <rPh sb="7" eb="10">
      <t>ヨウカイゴ</t>
    </rPh>
    <rPh sb="10" eb="11">
      <t>ド</t>
    </rPh>
    <rPh sb="16" eb="17">
      <t>ヨウ</t>
    </rPh>
    <rPh sb="17" eb="19">
      <t>クブン</t>
    </rPh>
    <rPh sb="19" eb="21">
      <t>ヘンコウ</t>
    </rPh>
    <phoneticPr fontId="16"/>
  </si>
  <si>
    <t>入院（所）概要</t>
    <rPh sb="0" eb="2">
      <t>ニュウイン</t>
    </rPh>
    <rPh sb="3" eb="4">
      <t>トコロ</t>
    </rPh>
    <rPh sb="5" eb="7">
      <t>ガイヨウ</t>
    </rPh>
    <phoneticPr fontId="16"/>
  </si>
  <si>
    <t>・入院(所)日：Ｒ　　　　年　　月　　日　　　・退院(所)予定日：Ｒ　　　　年　　月　日</t>
    <rPh sb="1" eb="3">
      <t>ニュウイン</t>
    </rPh>
    <rPh sb="4" eb="5">
      <t>ショ</t>
    </rPh>
    <rPh sb="6" eb="7">
      <t>ビ</t>
    </rPh>
    <rPh sb="24" eb="26">
      <t>タイイン</t>
    </rPh>
    <rPh sb="27" eb="28">
      <t>ショ</t>
    </rPh>
    <rPh sb="29" eb="31">
      <t>ヨテイ</t>
    </rPh>
    <rPh sb="31" eb="32">
      <t>ビ</t>
    </rPh>
    <phoneticPr fontId="16"/>
  </si>
  <si>
    <t>入院原因疾患
(入所目的等）</t>
    <rPh sb="0" eb="2">
      <t>ニュウイン</t>
    </rPh>
    <rPh sb="2" eb="4">
      <t>ゲンイン</t>
    </rPh>
    <rPh sb="4" eb="6">
      <t>シッカン</t>
    </rPh>
    <rPh sb="8" eb="10">
      <t>ニュウショ</t>
    </rPh>
    <rPh sb="10" eb="12">
      <t>モクテキ</t>
    </rPh>
    <rPh sb="12" eb="13">
      <t>トウ</t>
    </rPh>
    <phoneticPr fontId="16"/>
  </si>
  <si>
    <t>入院・入所先</t>
    <rPh sb="0" eb="2">
      <t>ニュウイン</t>
    </rPh>
    <rPh sb="3" eb="5">
      <t>ニュウショ</t>
    </rPh>
    <rPh sb="5" eb="6">
      <t>サキ</t>
    </rPh>
    <phoneticPr fontId="16"/>
  </si>
  <si>
    <t>施設名　　　　　　                            　　　　　　　　　　　　　　　　　　　　棟　　　　　　　　　　　室</t>
    <rPh sb="0" eb="3">
      <t>シセツメイ</t>
    </rPh>
    <rPh sb="57" eb="58">
      <t>トウ</t>
    </rPh>
    <rPh sb="69" eb="70">
      <t>シツ</t>
    </rPh>
    <phoneticPr fontId="78"/>
  </si>
  <si>
    <t>今後の医学管理</t>
    <rPh sb="0" eb="2">
      <t>コンゴ</t>
    </rPh>
    <rPh sb="3" eb="5">
      <t>イガク</t>
    </rPh>
    <rPh sb="5" eb="7">
      <t>カンリ</t>
    </rPh>
    <phoneticPr fontId="78"/>
  </si>
  <si>
    <t>医療機関名：</t>
    <phoneticPr fontId="16"/>
  </si>
  <si>
    <t>方法</t>
    <rPh sb="0" eb="2">
      <t>ホウホウ</t>
    </rPh>
    <phoneticPr fontId="78"/>
  </si>
  <si>
    <t>　□通院　　□訪問診療</t>
    <rPh sb="2" eb="4">
      <t>ツウイン</t>
    </rPh>
    <rPh sb="7" eb="9">
      <t>ホウモン</t>
    </rPh>
    <rPh sb="9" eb="11">
      <t>シンリョウ</t>
    </rPh>
    <phoneticPr fontId="78"/>
  </si>
  <si>
    <t xml:space="preserve">①疾患と入院(所)中の状況 </t>
    <rPh sb="1" eb="3">
      <t>シッカン</t>
    </rPh>
    <rPh sb="4" eb="6">
      <t>ニュウイン</t>
    </rPh>
    <rPh sb="7" eb="8">
      <t>ショ</t>
    </rPh>
    <rPh sb="9" eb="10">
      <t>ナカ</t>
    </rPh>
    <rPh sb="11" eb="13">
      <t>ジョウキョウ</t>
    </rPh>
    <phoneticPr fontId="16"/>
  </si>
  <si>
    <t>現在治療中の疾患　</t>
    <rPh sb="0" eb="2">
      <t>ゲンザイ</t>
    </rPh>
    <rPh sb="2" eb="5">
      <t>チリョウチュウ</t>
    </rPh>
    <rPh sb="6" eb="8">
      <t>シッカン</t>
    </rPh>
    <phoneticPr fontId="16"/>
  </si>
  <si>
    <t>➀　　　　　　　　　　➁　　　　　　　　　　③</t>
    <phoneticPr fontId="78"/>
  </si>
  <si>
    <t>疾患の状況　</t>
    <rPh sb="0" eb="2">
      <t>シッカン</t>
    </rPh>
    <rPh sb="3" eb="5">
      <t>ジョウキョウ</t>
    </rPh>
    <phoneticPr fontId="16"/>
  </si>
  <si>
    <t>＊番号
記入</t>
    <phoneticPr fontId="78"/>
  </si>
  <si>
    <t>安定（　　　　　　　）　不安定（　　　　　　　）</t>
    <rPh sb="0" eb="2">
      <t>アンテイ</t>
    </rPh>
    <rPh sb="12" eb="15">
      <t>フアンテイ</t>
    </rPh>
    <phoneticPr fontId="78"/>
  </si>
  <si>
    <t>移動手段</t>
    <phoneticPr fontId="78"/>
  </si>
  <si>
    <t>　□自立　□杖 　□歩行器 　□車いす　 □その他（　　　　　　　　　　　　  　　　　　　　　　　　　　　）</t>
    <rPh sb="2" eb="4">
      <t>ジリツ</t>
    </rPh>
    <phoneticPr fontId="78"/>
  </si>
  <si>
    <t>排泄方法</t>
    <phoneticPr fontId="78"/>
  </si>
  <si>
    <t>　□トイレ　□ポータブル　□おむつ　　カテーテル・パウチ（　　　　　　　　　　　　　　　　　　　　　　　）</t>
    <phoneticPr fontId="78"/>
  </si>
  <si>
    <t>入浴方法</t>
    <phoneticPr fontId="78"/>
  </si>
  <si>
    <t>　□自立　□シャワー浴　 □一般浴　　□機械浴　　　□行わず</t>
    <rPh sb="2" eb="4">
      <t>ジリツ</t>
    </rPh>
    <phoneticPr fontId="78"/>
  </si>
  <si>
    <t>食事形態</t>
    <phoneticPr fontId="78"/>
  </si>
  <si>
    <t>　□普通 　□経管栄養　　□その他（　　　　　　　　　　　　　　 ）</t>
    <rPh sb="16" eb="17">
      <t>タ</t>
    </rPh>
    <phoneticPr fontId="78"/>
  </si>
  <si>
    <t>UDF等の食形態区分</t>
    <rPh sb="3" eb="4">
      <t>ナド</t>
    </rPh>
    <rPh sb="5" eb="6">
      <t>ショク</t>
    </rPh>
    <rPh sb="6" eb="8">
      <t>ケイタイ</t>
    </rPh>
    <rPh sb="8" eb="10">
      <t>クブン</t>
    </rPh>
    <phoneticPr fontId="78"/>
  </si>
  <si>
    <t>嚥下機能（むせ）</t>
    <phoneticPr fontId="78"/>
  </si>
  <si>
    <t xml:space="preserve">  □なし　　□あり（時々 ・ 常に　）</t>
    <rPh sb="11" eb="13">
      <t>トキドキ</t>
    </rPh>
    <rPh sb="16" eb="17">
      <t>ツネ</t>
    </rPh>
    <phoneticPr fontId="78"/>
  </si>
  <si>
    <t>義歯</t>
    <rPh sb="0" eb="2">
      <t>ギシ</t>
    </rPh>
    <phoneticPr fontId="78"/>
  </si>
  <si>
    <t xml:space="preserve"> □ なし　　□ あり(　部分　・　総　）</t>
    <phoneticPr fontId="78"/>
  </si>
  <si>
    <t>口腔清潔</t>
    <phoneticPr fontId="78"/>
  </si>
  <si>
    <t>　□良　　□不良　　□著しく不良</t>
    <phoneticPr fontId="16"/>
  </si>
  <si>
    <t>入院(所)中の使用：　□なし　□　あり　</t>
    <rPh sb="3" eb="4">
      <t>トコロ</t>
    </rPh>
    <phoneticPr fontId="16"/>
  </si>
  <si>
    <t>口腔ケア</t>
    <phoneticPr fontId="78"/>
  </si>
  <si>
    <t>　□自立　□一部介助　　□全介助　　</t>
    <rPh sb="2" eb="4">
      <t>ジリツ</t>
    </rPh>
    <rPh sb="6" eb="8">
      <t>イチブ</t>
    </rPh>
    <rPh sb="8" eb="10">
      <t>カイジョ</t>
    </rPh>
    <rPh sb="13" eb="14">
      <t>ゼン</t>
    </rPh>
    <rPh sb="14" eb="16">
      <t>カイジョ</t>
    </rPh>
    <phoneticPr fontId="78"/>
  </si>
  <si>
    <t>睡　　眠</t>
    <rPh sb="0" eb="1">
      <t>スイ</t>
    </rPh>
    <rPh sb="3" eb="4">
      <t>ミン</t>
    </rPh>
    <phoneticPr fontId="78"/>
  </si>
  <si>
    <t>　□良好　　　□不良（　　　　　　　　　　　　　　　　　　　　　　　）</t>
    <phoneticPr fontId="78"/>
  </si>
  <si>
    <t>眠剤使用</t>
    <phoneticPr fontId="78"/>
  </si>
  <si>
    <t>□なし　　□あり</t>
    <phoneticPr fontId="78"/>
  </si>
  <si>
    <t>認知・精神</t>
    <rPh sb="0" eb="2">
      <t>ニンチ</t>
    </rPh>
    <rPh sb="3" eb="5">
      <t>セイシン</t>
    </rPh>
    <phoneticPr fontId="78"/>
  </si>
  <si>
    <t>　□認知機能低下　□せん妄　□徘徊　□焦燥・不穏　□攻撃性　□その他（　　　　　　　　　　）</t>
    <rPh sb="12" eb="13">
      <t>モウ</t>
    </rPh>
    <rPh sb="19" eb="21">
      <t>ショウソウ</t>
    </rPh>
    <rPh sb="26" eb="29">
      <t>コウゲキセイ</t>
    </rPh>
    <phoneticPr fontId="78"/>
  </si>
  <si>
    <t>➁受け止め/意向</t>
    <rPh sb="1" eb="2">
      <t>ウ</t>
    </rPh>
    <rPh sb="3" eb="4">
      <t>ト</t>
    </rPh>
    <rPh sb="6" eb="8">
      <t>イコウ</t>
    </rPh>
    <phoneticPr fontId="78"/>
  </si>
  <si>
    <t>＜本人＞病気、障害、後遺症等の受け止め方</t>
    <rPh sb="1" eb="3">
      <t>ホンニン</t>
    </rPh>
    <rPh sb="4" eb="6">
      <t>ビョウキ</t>
    </rPh>
    <rPh sb="7" eb="9">
      <t>ショウガイ</t>
    </rPh>
    <rPh sb="10" eb="13">
      <t>コウイショウ</t>
    </rPh>
    <rPh sb="13" eb="14">
      <t>トウ</t>
    </rPh>
    <rPh sb="15" eb="16">
      <t>ウ</t>
    </rPh>
    <rPh sb="17" eb="18">
      <t>ト</t>
    </rPh>
    <rPh sb="19" eb="20">
      <t>カタ</t>
    </rPh>
    <phoneticPr fontId="78"/>
  </si>
  <si>
    <t>本人への病名告知　：□あり 　　□なし</t>
    <rPh sb="0" eb="2">
      <t>ホンニン</t>
    </rPh>
    <rPh sb="4" eb="6">
      <t>ビョウメイ</t>
    </rPh>
    <rPh sb="6" eb="8">
      <t>コクチ</t>
    </rPh>
    <phoneticPr fontId="78"/>
  </si>
  <si>
    <t>＜本人＞退院後の生活に関する意向</t>
    <rPh sb="1" eb="3">
      <t>ホンニン</t>
    </rPh>
    <rPh sb="4" eb="7">
      <t>タイインゴ</t>
    </rPh>
    <rPh sb="8" eb="10">
      <t>セイカツ</t>
    </rPh>
    <rPh sb="11" eb="12">
      <t>カン</t>
    </rPh>
    <rPh sb="14" eb="16">
      <t>イコウ</t>
    </rPh>
    <phoneticPr fontId="78"/>
  </si>
  <si>
    <t>＜家族＞病気、障害、後遺症等の受け止め方</t>
    <rPh sb="1" eb="3">
      <t>カゾク</t>
    </rPh>
    <rPh sb="4" eb="6">
      <t>ビョウキ</t>
    </rPh>
    <rPh sb="7" eb="9">
      <t>ショウガイ</t>
    </rPh>
    <rPh sb="10" eb="13">
      <t>コウイショウ</t>
    </rPh>
    <rPh sb="13" eb="14">
      <t>トウ</t>
    </rPh>
    <rPh sb="15" eb="16">
      <t>ウ</t>
    </rPh>
    <rPh sb="17" eb="18">
      <t>ト</t>
    </rPh>
    <rPh sb="19" eb="20">
      <t>カタ</t>
    </rPh>
    <phoneticPr fontId="78"/>
  </si>
  <si>
    <t>＜家族＞退院後の生活に関する意向</t>
    <rPh sb="1" eb="3">
      <t>カゾク</t>
    </rPh>
    <rPh sb="4" eb="7">
      <t>タイインゴ</t>
    </rPh>
    <rPh sb="8" eb="10">
      <t>セイカツ</t>
    </rPh>
    <rPh sb="11" eb="12">
      <t>カン</t>
    </rPh>
    <rPh sb="14" eb="16">
      <t>イコウ</t>
    </rPh>
    <phoneticPr fontId="78"/>
  </si>
  <si>
    <t>２．課題認識のための情報</t>
    <rPh sb="2" eb="4">
      <t>カダイ</t>
    </rPh>
    <rPh sb="4" eb="6">
      <t>ニンシキ</t>
    </rPh>
    <rPh sb="10" eb="12">
      <t>ジョウホウ</t>
    </rPh>
    <phoneticPr fontId="16"/>
  </si>
  <si>
    <t>③退院後に必要な事柄</t>
    <phoneticPr fontId="78"/>
  </si>
  <si>
    <t>医療処置の内容</t>
    <rPh sb="0" eb="2">
      <t>イリョウ</t>
    </rPh>
    <rPh sb="2" eb="4">
      <t>ショチ</t>
    </rPh>
    <rPh sb="5" eb="7">
      <t>ナイヨウ</t>
    </rPh>
    <phoneticPr fontId="78"/>
  </si>
  <si>
    <t>□なし　　</t>
    <phoneticPr fontId="78"/>
  </si>
  <si>
    <t>　□点滴　　□酸素療法　　□喀痰吸引　　□気管切開　□胃ろう　　□経鼻栄養　　□経腸栄養　　</t>
    <phoneticPr fontId="78"/>
  </si>
  <si>
    <t>　□褥瘡　　□尿道カテーテル　□尿路ストーマ　□消化管ストーマ　　　□痛みコントロール</t>
    <phoneticPr fontId="16"/>
  </si>
  <si>
    <t>　□排便コントロール　　□自己注射（　　　　　）　□その他（　　　　　　　　　　　　　　　　　　　　　　　　）</t>
    <phoneticPr fontId="16"/>
  </si>
  <si>
    <t>看護の視点</t>
    <rPh sb="0" eb="2">
      <t>カンゴ</t>
    </rPh>
    <rPh sb="3" eb="5">
      <t>シテン</t>
    </rPh>
    <phoneticPr fontId="16"/>
  </si>
  <si>
    <t>□なし　</t>
    <phoneticPr fontId="16"/>
  </si>
  <si>
    <t>　□血圧　　□水分制限　　□食事制限　　□食形態　　□嚥下　　□ 口腔ケア　　□清潔ケア　</t>
    <rPh sb="7" eb="9">
      <t>スイブン</t>
    </rPh>
    <rPh sb="9" eb="11">
      <t>セイゲン</t>
    </rPh>
    <rPh sb="14" eb="16">
      <t>ショクジ</t>
    </rPh>
    <rPh sb="16" eb="18">
      <t>セイゲン</t>
    </rPh>
    <rPh sb="21" eb="22">
      <t>ショク</t>
    </rPh>
    <rPh sb="22" eb="24">
      <t>ケイタイ</t>
    </rPh>
    <rPh sb="40" eb="42">
      <t>セイケツ</t>
    </rPh>
    <phoneticPr fontId="16"/>
  </si>
  <si>
    <t>　□血糖コントロール　　□排泄　　□皮膚状態　　□睡眠   □認知機能・精神面   □服薬指導</t>
    <rPh sb="18" eb="20">
      <t>ヒフ</t>
    </rPh>
    <rPh sb="20" eb="22">
      <t>ジョウタイ</t>
    </rPh>
    <rPh sb="45" eb="47">
      <t>シドウ</t>
    </rPh>
    <phoneticPr fontId="78"/>
  </si>
  <si>
    <t>　□療養上の指導（食事・水分・睡眠・清潔ケア・排泄 などにおける指導）　□ターミナル</t>
    <rPh sb="32" eb="34">
      <t>シドウ</t>
    </rPh>
    <phoneticPr fontId="78"/>
  </si>
  <si>
    <t>　□その他（　　　　　　　　　　　　　　　　　　　　　　　　　　　　　　　　　　　　　　　　　　　　　　　）</t>
    <phoneticPr fontId="16"/>
  </si>
  <si>
    <t>リハビリの視点</t>
    <rPh sb="5" eb="7">
      <t>シテン</t>
    </rPh>
    <phoneticPr fontId="16"/>
  </si>
  <si>
    <t>　□本人指導　□家族指導　□関節可動域練習（ｽﾄﾚｯﾁ含む）　□筋力増強練習　□バランス練習　</t>
    <rPh sb="19" eb="21">
      <t>レンシュウ</t>
    </rPh>
    <rPh sb="27" eb="28">
      <t>フク</t>
    </rPh>
    <rPh sb="36" eb="38">
      <t>レンシュウ</t>
    </rPh>
    <phoneticPr fontId="78"/>
  </si>
  <si>
    <t>　□麻痺・筋緊張改善練習　□起居／立位等基本動作練習　□摂食・嚥下訓練　□言語訓練</t>
    <rPh sb="2" eb="4">
      <t>マヒ</t>
    </rPh>
    <rPh sb="8" eb="10">
      <t>カイゼン</t>
    </rPh>
    <rPh sb="10" eb="12">
      <t>レンシュウ</t>
    </rPh>
    <rPh sb="14" eb="16">
      <t>キキョ</t>
    </rPh>
    <rPh sb="17" eb="19">
      <t>リツイ</t>
    </rPh>
    <rPh sb="19" eb="20">
      <t>ナド</t>
    </rPh>
    <rPh sb="20" eb="22">
      <t>キホン</t>
    </rPh>
    <rPh sb="22" eb="24">
      <t>ドウサ</t>
    </rPh>
    <rPh sb="24" eb="26">
      <t>レンシュウ</t>
    </rPh>
    <rPh sb="28" eb="30">
      <t>セッショク</t>
    </rPh>
    <rPh sb="31" eb="33">
      <t>エンゲ</t>
    </rPh>
    <rPh sb="33" eb="35">
      <t>クンレン</t>
    </rPh>
    <rPh sb="37" eb="39">
      <t>ゲンゴ</t>
    </rPh>
    <rPh sb="39" eb="41">
      <t>クンレン</t>
    </rPh>
    <phoneticPr fontId="16"/>
  </si>
  <si>
    <t>　□ADL練習（歩行／入浴／トイレ動作／移乗等）　□IADL練習（買い物、調理等）</t>
    <rPh sb="5" eb="7">
      <t>レンシュウ</t>
    </rPh>
    <rPh sb="8" eb="10">
      <t>ホコウ</t>
    </rPh>
    <rPh sb="11" eb="13">
      <t>ニュウヨク</t>
    </rPh>
    <rPh sb="17" eb="19">
      <t>ドウサ</t>
    </rPh>
    <rPh sb="20" eb="22">
      <t>イジョウ</t>
    </rPh>
    <rPh sb="22" eb="23">
      <t>トウ</t>
    </rPh>
    <rPh sb="30" eb="32">
      <t>レンシュウ</t>
    </rPh>
    <rPh sb="33" eb="34">
      <t>カ</t>
    </rPh>
    <rPh sb="35" eb="36">
      <t>モノ</t>
    </rPh>
    <rPh sb="37" eb="39">
      <t>チョウリ</t>
    </rPh>
    <rPh sb="39" eb="40">
      <t>トウ</t>
    </rPh>
    <phoneticPr fontId="16"/>
  </si>
  <si>
    <t>　□疼痛管理（痛みコントロール）　□更生装具・福祉用具等管理　□運動耐容能練習</t>
    <rPh sb="7" eb="8">
      <t>イタ</t>
    </rPh>
    <phoneticPr fontId="78"/>
  </si>
  <si>
    <t>　□地域活動支援　 □社会参加支援　　□就労支援　　□その他（　　　　　　　　　　　　　　）</t>
    <rPh sb="6" eb="8">
      <t>シエン</t>
    </rPh>
    <rPh sb="15" eb="17">
      <t>シエン</t>
    </rPh>
    <rPh sb="20" eb="22">
      <t>シュウロウ</t>
    </rPh>
    <rPh sb="22" eb="24">
      <t>シエン</t>
    </rPh>
    <phoneticPr fontId="78"/>
  </si>
  <si>
    <t>禁忌事項</t>
    <rPh sb="0" eb="2">
      <t>キンキ</t>
    </rPh>
    <rPh sb="2" eb="4">
      <t>ジコウ</t>
    </rPh>
    <phoneticPr fontId="16"/>
  </si>
  <si>
    <t>（禁忌の有無）</t>
    <rPh sb="1" eb="3">
      <t>キンキ</t>
    </rPh>
    <rPh sb="4" eb="6">
      <t>ウム</t>
    </rPh>
    <phoneticPr fontId="16"/>
  </si>
  <si>
    <t>（禁忌の内容／留意点）</t>
    <rPh sb="1" eb="3">
      <t>キンキ</t>
    </rPh>
    <rPh sb="4" eb="6">
      <t>ナイヨウ</t>
    </rPh>
    <rPh sb="7" eb="10">
      <t>リュウイテン</t>
    </rPh>
    <phoneticPr fontId="16"/>
  </si>
  <si>
    <t>症状・病状の
予後・予測</t>
    <phoneticPr fontId="78"/>
  </si>
  <si>
    <t>退院に際しての日常生活の阻害要因（心身状況･環境等）</t>
    <rPh sb="0" eb="2">
      <t>タイイン</t>
    </rPh>
    <rPh sb="3" eb="4">
      <t>サイ</t>
    </rPh>
    <rPh sb="7" eb="9">
      <t>ニチジョウ</t>
    </rPh>
    <rPh sb="9" eb="11">
      <t>セイカツ</t>
    </rPh>
    <rPh sb="12" eb="14">
      <t>ソガイ</t>
    </rPh>
    <rPh sb="14" eb="16">
      <t>ヨウイン</t>
    </rPh>
    <rPh sb="17" eb="19">
      <t>シンシン</t>
    </rPh>
    <rPh sb="19" eb="21">
      <t>ジョウキョウ</t>
    </rPh>
    <rPh sb="22" eb="24">
      <t>カンキョウ</t>
    </rPh>
    <rPh sb="24" eb="25">
      <t>トウ</t>
    </rPh>
    <phoneticPr fontId="16"/>
  </si>
  <si>
    <t>例）医療機関からの見立て・意見（今後の見通し、急変の可能性や今後、どんなことが起こりうるか（合併症）、良くなっていく又はゆっくり落ちていく方向なのか　等）について、➀疾患と入院中の状況、➁本人・家族の受け止めや意向、③退院後に必要な事柄、④その他の観点から必要と思われる事項について記載する。</t>
    <rPh sb="58" eb="59">
      <t>マタ</t>
    </rPh>
    <rPh sb="75" eb="76">
      <t>トウ</t>
    </rPh>
    <rPh sb="83" eb="85">
      <t>シッカン</t>
    </rPh>
    <rPh sb="86" eb="88">
      <t>ニュウイン</t>
    </rPh>
    <rPh sb="88" eb="89">
      <t>チュウ</t>
    </rPh>
    <rPh sb="90" eb="92">
      <t>ジョウキョウ</t>
    </rPh>
    <rPh sb="94" eb="96">
      <t>ホンニン</t>
    </rPh>
    <rPh sb="97" eb="99">
      <t>カゾク</t>
    </rPh>
    <rPh sb="100" eb="101">
      <t>ウ</t>
    </rPh>
    <rPh sb="102" eb="103">
      <t>ト</t>
    </rPh>
    <rPh sb="105" eb="107">
      <t>イコウ</t>
    </rPh>
    <rPh sb="113" eb="115">
      <t>ヒツヨウ</t>
    </rPh>
    <rPh sb="116" eb="118">
      <t>コトガラ</t>
    </rPh>
    <rPh sb="122" eb="123">
      <t>タ</t>
    </rPh>
    <rPh sb="124" eb="126">
      <t>カンテン</t>
    </rPh>
    <rPh sb="128" eb="130">
      <t>ヒツヨウ</t>
    </rPh>
    <rPh sb="131" eb="132">
      <t>オモ</t>
    </rPh>
    <rPh sb="135" eb="137">
      <t>ジコウ</t>
    </rPh>
    <rPh sb="141" eb="143">
      <t>キサイ</t>
    </rPh>
    <phoneticPr fontId="78"/>
  </si>
  <si>
    <t>在宅復帰のために整えなければならない要件</t>
    <rPh sb="0" eb="2">
      <t>ザイタク</t>
    </rPh>
    <rPh sb="2" eb="4">
      <t>フッキ</t>
    </rPh>
    <rPh sb="8" eb="9">
      <t>トトノ</t>
    </rPh>
    <rPh sb="18" eb="20">
      <t>ヨウケン</t>
    </rPh>
    <phoneticPr fontId="16"/>
  </si>
  <si>
    <t>回目</t>
    <rPh sb="0" eb="1">
      <t>カイ</t>
    </rPh>
    <rPh sb="1" eb="2">
      <t>メ</t>
    </rPh>
    <phoneticPr fontId="16"/>
  </si>
  <si>
    <t>聞き取り日</t>
    <rPh sb="0" eb="1">
      <t>キ</t>
    </rPh>
    <rPh sb="2" eb="3">
      <t>ト</t>
    </rPh>
    <rPh sb="4" eb="5">
      <t>ビ</t>
    </rPh>
    <phoneticPr fontId="16"/>
  </si>
  <si>
    <t>情報提供を受けた職種（氏名）</t>
    <rPh sb="0" eb="2">
      <t>ジョウホウ</t>
    </rPh>
    <rPh sb="2" eb="4">
      <t>テイキョウ</t>
    </rPh>
    <rPh sb="5" eb="6">
      <t>ウ</t>
    </rPh>
    <rPh sb="8" eb="10">
      <t>ショクシュ</t>
    </rPh>
    <rPh sb="11" eb="13">
      <t>シメイ</t>
    </rPh>
    <phoneticPr fontId="16"/>
  </si>
  <si>
    <t>会議出席</t>
    <rPh sb="0" eb="2">
      <t>カイギ</t>
    </rPh>
    <rPh sb="2" eb="4">
      <t>シュッセキ</t>
    </rPh>
    <phoneticPr fontId="78"/>
  </si>
  <si>
    <t>　　　年　　月　　日</t>
    <rPh sb="3" eb="4">
      <t>トシ</t>
    </rPh>
    <rPh sb="6" eb="7">
      <t>ツキ</t>
    </rPh>
    <rPh sb="9" eb="10">
      <t>ヒ</t>
    </rPh>
    <phoneticPr fontId="78"/>
  </si>
  <si>
    <t>無・有</t>
    <rPh sb="0" eb="1">
      <t>ナ</t>
    </rPh>
    <rPh sb="2" eb="3">
      <t>ア</t>
    </rPh>
    <phoneticPr fontId="78"/>
  </si>
  <si>
    <t>※</t>
    <phoneticPr fontId="78"/>
  </si>
  <si>
    <t>課題分析にあたっては、必要に応じて課題整理総括表の活用も考えられる。</t>
    <rPh sb="0" eb="2">
      <t>カダイ</t>
    </rPh>
    <rPh sb="2" eb="4">
      <t>ブンセキ</t>
    </rPh>
    <rPh sb="11" eb="13">
      <t>ヒツヨウ</t>
    </rPh>
    <rPh sb="14" eb="15">
      <t>オウ</t>
    </rPh>
    <rPh sb="17" eb="19">
      <t>カダイ</t>
    </rPh>
    <rPh sb="19" eb="21">
      <t>セイリ</t>
    </rPh>
    <rPh sb="21" eb="24">
      <t>ソウカツヒョウ</t>
    </rPh>
    <rPh sb="25" eb="27">
      <t>カツヨウ</t>
    </rPh>
    <rPh sb="28" eb="29">
      <t>カンガ</t>
    </rPh>
    <phoneticPr fontId="78"/>
  </si>
  <si>
    <t>　</t>
    <phoneticPr fontId="78"/>
  </si>
  <si>
    <t>改修ポイント</t>
    <rPh sb="0" eb="2">
      <t>カイシュウ</t>
    </rPh>
    <phoneticPr fontId="16"/>
  </si>
  <si>
    <t>住宅改修が必要な理由書</t>
    <phoneticPr fontId="2"/>
  </si>
  <si>
    <t>１．基本情報</t>
    <phoneticPr fontId="2"/>
  </si>
  <si>
    <t>利用者</t>
    <rPh sb="0" eb="3">
      <t>リヨウシャ</t>
    </rPh>
    <phoneticPr fontId="2"/>
  </si>
  <si>
    <t>被保険者
番号</t>
    <rPh sb="0" eb="4">
      <t>ヒホケンシャ</t>
    </rPh>
    <rPh sb="5" eb="7">
      <t>バンゴウ</t>
    </rPh>
    <phoneticPr fontId="2"/>
  </si>
  <si>
    <t>年齢</t>
    <rPh sb="0" eb="2">
      <t>ネンレイ</t>
    </rPh>
    <phoneticPr fontId="2"/>
  </si>
  <si>
    <t>現地確認日</t>
    <rPh sb="0" eb="2">
      <t>ゲンチ</t>
    </rPh>
    <rPh sb="2" eb="4">
      <t>カクニン</t>
    </rPh>
    <rPh sb="4" eb="5">
      <t>ビ</t>
    </rPh>
    <phoneticPr fontId="2"/>
  </si>
  <si>
    <t>被保険者
氏名</t>
    <rPh sb="0" eb="4">
      <t>ヒホケンシャ</t>
    </rPh>
    <rPh sb="5" eb="7">
      <t>シメイ</t>
    </rPh>
    <phoneticPr fontId="2"/>
  </si>
  <si>
    <t>要介護認定
（該当に○）</t>
    <rPh sb="0" eb="3">
      <t>ヨウカイゴ</t>
    </rPh>
    <rPh sb="3" eb="5">
      <t>ニンテイ</t>
    </rPh>
    <rPh sb="7" eb="9">
      <t>ガイトウ</t>
    </rPh>
    <phoneticPr fontId="2"/>
  </si>
  <si>
    <t>要支援</t>
    <rPh sb="0" eb="1">
      <t>ヨウ</t>
    </rPh>
    <rPh sb="1" eb="3">
      <t>シエン</t>
    </rPh>
    <phoneticPr fontId="2"/>
  </si>
  <si>
    <t>要介護</t>
    <rPh sb="0" eb="3">
      <t>ヨウカイゴ</t>
    </rPh>
    <phoneticPr fontId="2"/>
  </si>
  <si>
    <t>所属事業所</t>
    <rPh sb="0" eb="2">
      <t>ショゾク</t>
    </rPh>
    <rPh sb="2" eb="5">
      <t>ジギョウショ</t>
    </rPh>
    <phoneticPr fontId="2"/>
  </si>
  <si>
    <t>・</t>
    <phoneticPr fontId="2"/>
  </si>
  <si>
    <t>経過的</t>
    <rPh sb="0" eb="3">
      <t>ケイカテキ</t>
    </rPh>
    <phoneticPr fontId="2"/>
  </si>
  <si>
    <t>連絡先</t>
    <rPh sb="0" eb="3">
      <t>レンラクサキ</t>
    </rPh>
    <phoneticPr fontId="2"/>
  </si>
  <si>
    <t>受付者</t>
    <rPh sb="0" eb="2">
      <t>ウケツケ</t>
    </rPh>
    <rPh sb="2" eb="3">
      <t>シャ</t>
    </rPh>
    <phoneticPr fontId="2"/>
  </si>
  <si>
    <t>確認日</t>
    <rPh sb="0" eb="2">
      <t>カクニン</t>
    </rPh>
    <rPh sb="2" eb="3">
      <t>ビ</t>
    </rPh>
    <phoneticPr fontId="2"/>
  </si>
  <si>
    <t>指摘事項</t>
    <rPh sb="0" eb="2">
      <t>シテキ</t>
    </rPh>
    <rPh sb="2" eb="4">
      <t>ジコウ</t>
    </rPh>
    <phoneticPr fontId="2"/>
  </si>
  <si>
    <t>着工予定日</t>
    <rPh sb="0" eb="2">
      <t>チャッコウ</t>
    </rPh>
    <rPh sb="2" eb="5">
      <t>ヨテイビ</t>
    </rPh>
    <phoneticPr fontId="2"/>
  </si>
  <si>
    <t>氏　名</t>
    <rPh sb="0" eb="1">
      <t>シ</t>
    </rPh>
    <rPh sb="2" eb="3">
      <t>メイ</t>
    </rPh>
    <phoneticPr fontId="2"/>
  </si>
  <si>
    <t>２．総合的状況</t>
    <phoneticPr fontId="2"/>
  </si>
  <si>
    <t>利用者の身体状況</t>
    <rPh sb="0" eb="3">
      <t>リヨウシャ</t>
    </rPh>
    <rPh sb="4" eb="6">
      <t>シンタイ</t>
    </rPh>
    <rPh sb="6" eb="8">
      <t>ジョウキョウ</t>
    </rPh>
    <phoneticPr fontId="2"/>
  </si>
  <si>
    <t>介護状況</t>
    <rPh sb="0" eb="2">
      <t>カイゴ</t>
    </rPh>
    <rPh sb="2" eb="4">
      <t>ジョウキョウ</t>
    </rPh>
    <phoneticPr fontId="2"/>
  </si>
  <si>
    <t>住宅改修により、
利用者等は日常生活を
どう変えたいか</t>
    <rPh sb="0" eb="2">
      <t>ジュウタク</t>
    </rPh>
    <rPh sb="2" eb="4">
      <t>カイシュウ</t>
    </rPh>
    <rPh sb="9" eb="13">
      <t>リヨウシャナド</t>
    </rPh>
    <rPh sb="14" eb="16">
      <t>ニチジョウ</t>
    </rPh>
    <rPh sb="16" eb="18">
      <t>セイカツ</t>
    </rPh>
    <rPh sb="22" eb="23">
      <t>カ</t>
    </rPh>
    <phoneticPr fontId="2"/>
  </si>
  <si>
    <t>３．住宅改修の具体的事由</t>
    <phoneticPr fontId="2"/>
  </si>
  <si>
    <t>　＜「２．総合的状況」を踏まえて、①改善をしようとしている生活動作②具体的な困難な状況③改修項目を具体的に記入してください。＞</t>
    <phoneticPr fontId="2"/>
  </si>
  <si>
    <t>活動</t>
    <rPh sb="0" eb="2">
      <t>カツドウ</t>
    </rPh>
    <phoneticPr fontId="2"/>
  </si>
  <si>
    <t>① 改善をしようと
している生活動作</t>
    <phoneticPr fontId="2"/>
  </si>
  <si>
    <t>② ①の具体的な困難な状況
（･･・なので･･・で困っている）を記入してください</t>
    <phoneticPr fontId="2"/>
  </si>
  <si>
    <t>③改修項目（改修箇所）</t>
    <phoneticPr fontId="2"/>
  </si>
  <si>
    <t>排泄</t>
    <phoneticPr fontId="2"/>
  </si>
  <si>
    <t>トイレまでの移動</t>
    <phoneticPr fontId="2"/>
  </si>
  <si>
    <t>手すりの取付け</t>
    <phoneticPr fontId="2"/>
  </si>
  <si>
    <t>トイレ出入口の出入</t>
    <phoneticPr fontId="2"/>
  </si>
  <si>
    <t>（扉の開閉を含む）</t>
    <phoneticPr fontId="2"/>
  </si>
  <si>
    <t>便器からの立ち座り（移乗を含む）</t>
    <phoneticPr fontId="2"/>
  </si>
  <si>
    <t>衣服の着脱</t>
    <phoneticPr fontId="2"/>
  </si>
  <si>
    <t>排泄時の姿勢保持</t>
    <phoneticPr fontId="2"/>
  </si>
  <si>
    <t>後始末</t>
    <phoneticPr fontId="2"/>
  </si>
  <si>
    <t>段差の解消</t>
    <phoneticPr fontId="2"/>
  </si>
  <si>
    <t>その他（</t>
    <phoneticPr fontId="2"/>
  </si>
  <si>
    <t>入浴</t>
    <phoneticPr fontId="2"/>
  </si>
  <si>
    <t>浴室までの移動</t>
    <phoneticPr fontId="2"/>
  </si>
  <si>
    <t>浴室出入口の出入</t>
    <phoneticPr fontId="2"/>
  </si>
  <si>
    <t>浴室内での移動（立ち座りを含む）</t>
    <phoneticPr fontId="2"/>
  </si>
  <si>
    <t>引き戸等への扉の取替え</t>
    <phoneticPr fontId="2"/>
  </si>
  <si>
    <t>洗い場での姿勢保持</t>
    <phoneticPr fontId="2"/>
  </si>
  <si>
    <t>（洗体・洗髪を含む）</t>
    <phoneticPr fontId="2"/>
  </si>
  <si>
    <t>浴槽の出入（立ち座りを含む）</t>
    <phoneticPr fontId="2"/>
  </si>
  <si>
    <t>浴槽内での姿勢保持</t>
    <phoneticPr fontId="2"/>
  </si>
  <si>
    <t>外出</t>
    <phoneticPr fontId="2"/>
  </si>
  <si>
    <t>出入口までの屋内移動</t>
    <phoneticPr fontId="2"/>
  </si>
  <si>
    <t>便器の取替え</t>
    <phoneticPr fontId="2"/>
  </si>
  <si>
    <t>上がりかまちの昇降</t>
    <phoneticPr fontId="2"/>
  </si>
  <si>
    <t>車いす等、装具の着脱</t>
    <phoneticPr fontId="2"/>
  </si>
  <si>
    <t>履物の着脱</t>
    <phoneticPr fontId="2"/>
  </si>
  <si>
    <t>出入口の出入</t>
    <phoneticPr fontId="2"/>
  </si>
  <si>
    <t>出入口から敷地外までの屋外移動</t>
    <phoneticPr fontId="2"/>
  </si>
  <si>
    <t>滑り防止等のための床材の変更</t>
    <phoneticPr fontId="2"/>
  </si>
  <si>
    <t>　屋外移動</t>
    <phoneticPr fontId="2"/>
  </si>
  <si>
    <t>その他の活動</t>
    <phoneticPr fontId="2"/>
  </si>
  <si>
    <t>その他</t>
    <phoneticPr fontId="2"/>
  </si>
  <si>
    <t>目次にもどる</t>
    <rPh sb="0" eb="2">
      <t>モクジ</t>
    </rPh>
    <phoneticPr fontId="16"/>
  </si>
  <si>
    <t>記載日</t>
    <rPh sb="0" eb="2">
      <t>キサイ</t>
    </rPh>
    <rPh sb="2" eb="3">
      <t>ビ</t>
    </rPh>
    <phoneticPr fontId="16"/>
  </si>
  <si>
    <t>利き手</t>
    <rPh sb="0" eb="1">
      <t>キ</t>
    </rPh>
    <rPh sb="2" eb="3">
      <t>テ</t>
    </rPh>
    <phoneticPr fontId="16"/>
  </si>
  <si>
    <t>身長</t>
    <rPh sb="0" eb="2">
      <t>シンチョウ</t>
    </rPh>
    <phoneticPr fontId="16"/>
  </si>
  <si>
    <t>体重</t>
    <rPh sb="0" eb="2">
      <t>タイジュウ</t>
    </rPh>
    <phoneticPr fontId="16"/>
  </si>
  <si>
    <t>増減</t>
    <rPh sb="0" eb="2">
      <t>ゾウゲン</t>
    </rPh>
    <phoneticPr fontId="16"/>
  </si>
  <si>
    <t>□内科</t>
  </si>
  <si>
    <t>□精神科</t>
  </si>
  <si>
    <t>□外科</t>
  </si>
  <si>
    <t>□整形外科</t>
  </si>
  <si>
    <t>□脳神経外科</t>
  </si>
  <si>
    <t>□皮膚科</t>
  </si>
  <si>
    <t>□泌尿器科</t>
  </si>
  <si>
    <t>□婦人科</t>
  </si>
  <si>
    <t>□眼科</t>
  </si>
  <si>
    <t>□耳鼻咽喉科</t>
  </si>
  <si>
    <t>□リハビリテーション科</t>
  </si>
  <si>
    <t>□歯科</t>
  </si>
  <si>
    <t>□その他</t>
  </si>
  <si>
    <t>調査回目</t>
    <rPh sb="0" eb="2">
      <t>チョウサ</t>
    </rPh>
    <rPh sb="2" eb="3">
      <t>カイ</t>
    </rPh>
    <rPh sb="3" eb="4">
      <t>メ</t>
    </rPh>
    <phoneticPr fontId="16"/>
  </si>
  <si>
    <t>管理市町村コード</t>
    <rPh sb="0" eb="2">
      <t>カンリ</t>
    </rPh>
    <rPh sb="2" eb="5">
      <t>シチョウソン</t>
    </rPh>
    <phoneticPr fontId="16"/>
  </si>
  <si>
    <t>医師番号</t>
    <rPh sb="0" eb="2">
      <t>イシ</t>
    </rPh>
    <rPh sb="2" eb="4">
      <t>バンゴウ</t>
    </rPh>
    <phoneticPr fontId="16"/>
  </si>
  <si>
    <t>申請日</t>
    <rPh sb="0" eb="2">
      <t>シンセイ</t>
    </rPh>
    <rPh sb="2" eb="3">
      <t>ビ</t>
    </rPh>
    <phoneticPr fontId="16"/>
  </si>
  <si>
    <t>記入日</t>
    <rPh sb="0" eb="2">
      <t>キニュウ</t>
    </rPh>
    <rPh sb="2" eb="3">
      <t>ビ</t>
    </rPh>
    <phoneticPr fontId="16"/>
  </si>
  <si>
    <t>介護サービス計画等に利用されることに</t>
    <rPh sb="0" eb="2">
      <t>カイゴ</t>
    </rPh>
    <rPh sb="6" eb="8">
      <t>ケイカク</t>
    </rPh>
    <rPh sb="8" eb="9">
      <t>トウ</t>
    </rPh>
    <rPh sb="10" eb="12">
      <t>リヨウ</t>
    </rPh>
    <phoneticPr fontId="16"/>
  </si>
  <si>
    <t>同意する</t>
  </si>
  <si>
    <t>FAX</t>
    <phoneticPr fontId="16"/>
  </si>
  <si>
    <t>最終診察日</t>
    <rPh sb="0" eb="2">
      <t>サイシュウ</t>
    </rPh>
    <rPh sb="2" eb="5">
      <t>シンサツビ</t>
    </rPh>
    <phoneticPr fontId="16"/>
  </si>
  <si>
    <t>意見書作成回数</t>
    <rPh sb="0" eb="3">
      <t>イケンショ</t>
    </rPh>
    <rPh sb="3" eb="5">
      <t>サクセイ</t>
    </rPh>
    <rPh sb="5" eb="7">
      <t>カイスウ</t>
    </rPh>
    <phoneticPr fontId="16"/>
  </si>
  <si>
    <t>他科受診の有無</t>
    <phoneticPr fontId="16"/>
  </si>
  <si>
    <t>□ 内科</t>
  </si>
  <si>
    <t>□ 精神科</t>
  </si>
  <si>
    <t>□ 外科</t>
  </si>
  <si>
    <t>□ 整形外科</t>
  </si>
  <si>
    <t>□ 脳神経外科</t>
  </si>
  <si>
    <t>□ 皮膚科</t>
  </si>
  <si>
    <t>□ 泌尿器科</t>
  </si>
  <si>
    <t>□ 婦人科</t>
  </si>
  <si>
    <t>□ 眼科</t>
  </si>
  <si>
    <t>□ 耳鼻咽喉科</t>
  </si>
  <si>
    <t>□ ﾘﾊﾋﾞﾘﾃｰｼｮﾝ科</t>
  </si>
  <si>
    <t>□ 歯科</t>
  </si>
  <si>
    <t>（１）診断名</t>
    <rPh sb="3" eb="5">
      <t>シンダン</t>
    </rPh>
    <rPh sb="5" eb="6">
      <t>メイ</t>
    </rPh>
    <phoneticPr fontId="16"/>
  </si>
  <si>
    <t>（２）病状としての安定性</t>
    <rPh sb="3" eb="5">
      <t>ビョウジョウ</t>
    </rPh>
    <rPh sb="9" eb="12">
      <t>アンテイセイ</t>
    </rPh>
    <phoneticPr fontId="16"/>
  </si>
  <si>
    <t>具体的な状況</t>
    <rPh sb="0" eb="3">
      <t>グタイテキ</t>
    </rPh>
    <rPh sb="4" eb="6">
      <t>ジョウキョウ</t>
    </rPh>
    <phoneticPr fontId="16"/>
  </si>
  <si>
    <t>（３）治療内容</t>
    <rPh sb="3" eb="5">
      <t>チリョウ</t>
    </rPh>
    <rPh sb="5" eb="7">
      <t>ナイヨウ</t>
    </rPh>
    <phoneticPr fontId="16"/>
  </si>
  <si>
    <t>□ 点滴の管理</t>
  </si>
  <si>
    <t>□ 中心静脈栄養</t>
  </si>
  <si>
    <t>□ 透析</t>
  </si>
  <si>
    <t>□ ストーマの処置</t>
  </si>
  <si>
    <t>□ 酸素療法</t>
  </si>
  <si>
    <t>□ レスピレーター</t>
  </si>
  <si>
    <t>□ 気管切開の処置</t>
  </si>
  <si>
    <t>□ 疼痛の看護</t>
  </si>
  <si>
    <t>□ 経管栄養</t>
  </si>
  <si>
    <t>□ モニター測定</t>
  </si>
  <si>
    <t>□ 褥瘡の処置</t>
  </si>
  <si>
    <t>□ カテーテル</t>
  </si>
  <si>
    <t>（２）認知症の中核症状</t>
    <rPh sb="3" eb="5">
      <t>ニンチ</t>
    </rPh>
    <rPh sb="5" eb="6">
      <t>ショウ</t>
    </rPh>
    <rPh sb="7" eb="9">
      <t>チュウカク</t>
    </rPh>
    <rPh sb="9" eb="11">
      <t>ショウジョウ</t>
    </rPh>
    <phoneticPr fontId="16"/>
  </si>
  <si>
    <t>短期記憶</t>
    <rPh sb="0" eb="2">
      <t>タンキ</t>
    </rPh>
    <rPh sb="2" eb="4">
      <t>キオク</t>
    </rPh>
    <phoneticPr fontId="16"/>
  </si>
  <si>
    <t>意思決定を行うための認知能力</t>
    <rPh sb="0" eb="2">
      <t>イシ</t>
    </rPh>
    <rPh sb="2" eb="4">
      <t>ケッテイ</t>
    </rPh>
    <rPh sb="5" eb="6">
      <t>オコナ</t>
    </rPh>
    <rPh sb="10" eb="12">
      <t>ニンチ</t>
    </rPh>
    <rPh sb="12" eb="14">
      <t>ノウリョク</t>
    </rPh>
    <phoneticPr fontId="16"/>
  </si>
  <si>
    <t>自分の意思の伝達能力</t>
    <rPh sb="0" eb="2">
      <t>ジブン</t>
    </rPh>
    <rPh sb="3" eb="5">
      <t>イシ</t>
    </rPh>
    <rPh sb="6" eb="8">
      <t>デンタツ</t>
    </rPh>
    <rPh sb="8" eb="10">
      <t>ノウリョク</t>
    </rPh>
    <phoneticPr fontId="16"/>
  </si>
  <si>
    <t>認知症の周辺症状</t>
    <rPh sb="0" eb="2">
      <t>ニンチ</t>
    </rPh>
    <rPh sb="2" eb="3">
      <t>ショウ</t>
    </rPh>
    <rPh sb="4" eb="6">
      <t>シュウヘン</t>
    </rPh>
    <rPh sb="6" eb="8">
      <t>ショウジョウ</t>
    </rPh>
    <phoneticPr fontId="16"/>
  </si>
  <si>
    <t>□ 幻視 ・幻聴</t>
  </si>
  <si>
    <t>□ 妄想</t>
  </si>
  <si>
    <t>□ 昼夜逆転</t>
  </si>
  <si>
    <t>□ 暴言</t>
  </si>
  <si>
    <t>□ 暴行</t>
  </si>
  <si>
    <t>□ 介護への抵抗</t>
  </si>
  <si>
    <t>□ 徘徊</t>
  </si>
  <si>
    <t>□ 火の不始末</t>
  </si>
  <si>
    <t>□ 不潔行為</t>
  </si>
  <si>
    <t>□ 異食行動</t>
  </si>
  <si>
    <t>□ 性的問題行動</t>
  </si>
  <si>
    <t>（４）その他の精神 ・神経症状</t>
    <rPh sb="5" eb="6">
      <t>タ</t>
    </rPh>
    <rPh sb="7" eb="9">
      <t>セイシン</t>
    </rPh>
    <rPh sb="11" eb="13">
      <t>シンケイ</t>
    </rPh>
    <rPh sb="13" eb="15">
      <t>ショウジョウ</t>
    </rPh>
    <phoneticPr fontId="16"/>
  </si>
  <si>
    <t>病状名</t>
    <rPh sb="0" eb="2">
      <t>ビョウジョウ</t>
    </rPh>
    <rPh sb="2" eb="3">
      <t>メイ</t>
    </rPh>
    <phoneticPr fontId="16"/>
  </si>
  <si>
    <t>専門医受診の有無</t>
    <rPh sb="0" eb="3">
      <t>センモンイ</t>
    </rPh>
    <rPh sb="3" eb="5">
      <t>ジュシン</t>
    </rPh>
    <rPh sb="6" eb="8">
      <t>ウム</t>
    </rPh>
    <phoneticPr fontId="16"/>
  </si>
  <si>
    <t>（５）身体の状態</t>
    <rPh sb="3" eb="5">
      <t>シンタイ</t>
    </rPh>
    <rPh sb="6" eb="8">
      <t>ジョウタイ</t>
    </rPh>
    <phoneticPr fontId="16"/>
  </si>
  <si>
    <t>利き腕</t>
    <rPh sb="0" eb="1">
      <t>キ</t>
    </rPh>
    <rPh sb="2" eb="3">
      <t>ウデ</t>
    </rPh>
    <phoneticPr fontId="16"/>
  </si>
  <si>
    <t>四肢欠損</t>
    <rPh sb="0" eb="2">
      <t>シシ</t>
    </rPh>
    <rPh sb="2" eb="4">
      <t>ケッソン</t>
    </rPh>
    <phoneticPr fontId="16"/>
  </si>
  <si>
    <t>部位</t>
    <rPh sb="0" eb="2">
      <t>ブイ</t>
    </rPh>
    <phoneticPr fontId="16"/>
  </si>
  <si>
    <t>麻痺</t>
    <rPh sb="0" eb="2">
      <t>マヒ</t>
    </rPh>
    <phoneticPr fontId="16"/>
  </si>
  <si>
    <t>右上肢</t>
    <rPh sb="0" eb="1">
      <t>ミギ</t>
    </rPh>
    <rPh sb="1" eb="3">
      <t>ジョウシ</t>
    </rPh>
    <phoneticPr fontId="16"/>
  </si>
  <si>
    <t>程度</t>
    <rPh sb="0" eb="2">
      <t>テイド</t>
    </rPh>
    <phoneticPr fontId="16"/>
  </si>
  <si>
    <t>左上肢</t>
    <phoneticPr fontId="16"/>
  </si>
  <si>
    <t>有</t>
  </si>
  <si>
    <t>右下肢</t>
    <rPh sb="0" eb="1">
      <t>ミギ</t>
    </rPh>
    <rPh sb="1" eb="3">
      <t>カシ</t>
    </rPh>
    <phoneticPr fontId="16"/>
  </si>
  <si>
    <t>左下肢</t>
    <rPh sb="1" eb="3">
      <t>カシ</t>
    </rPh>
    <phoneticPr fontId="16"/>
  </si>
  <si>
    <t>筋力の低下</t>
    <rPh sb="0" eb="2">
      <t>キンリョク</t>
    </rPh>
    <rPh sb="3" eb="5">
      <t>テイカ</t>
    </rPh>
    <phoneticPr fontId="16"/>
  </si>
  <si>
    <t>関節の拘縮</t>
    <rPh sb="0" eb="2">
      <t>カンセツ</t>
    </rPh>
    <phoneticPr fontId="16"/>
  </si>
  <si>
    <t>関節の痛み</t>
    <rPh sb="0" eb="2">
      <t>カンセツ</t>
    </rPh>
    <rPh sb="3" eb="4">
      <t>イタ</t>
    </rPh>
    <phoneticPr fontId="16"/>
  </si>
  <si>
    <t>失調不随意運動</t>
    <rPh sb="0" eb="2">
      <t>シッチョウ</t>
    </rPh>
    <rPh sb="2" eb="5">
      <t>フズイイ</t>
    </rPh>
    <rPh sb="5" eb="7">
      <t>ウンドウ</t>
    </rPh>
    <phoneticPr fontId="16"/>
  </si>
  <si>
    <t>上肢</t>
    <rPh sb="0" eb="2">
      <t>ジョウシ</t>
    </rPh>
    <phoneticPr fontId="16"/>
  </si>
  <si>
    <t>下肢</t>
    <rPh sb="0" eb="2">
      <t>カシ</t>
    </rPh>
    <phoneticPr fontId="16"/>
  </si>
  <si>
    <t>体幹</t>
    <rPh sb="0" eb="2">
      <t>タイカン</t>
    </rPh>
    <phoneticPr fontId="16"/>
  </si>
  <si>
    <t>褥瘡</t>
    <rPh sb="0" eb="2">
      <t>ジョクソウ</t>
    </rPh>
    <phoneticPr fontId="16"/>
  </si>
  <si>
    <t>その他の皮膚疾患</t>
    <rPh sb="2" eb="3">
      <t>タ</t>
    </rPh>
    <rPh sb="4" eb="6">
      <t>ヒフ</t>
    </rPh>
    <rPh sb="6" eb="8">
      <t>シッカン</t>
    </rPh>
    <phoneticPr fontId="16"/>
  </si>
  <si>
    <t>（１）移動</t>
    <rPh sb="3" eb="5">
      <t>イドウ</t>
    </rPh>
    <phoneticPr fontId="16"/>
  </si>
  <si>
    <t>屋内移動</t>
    <rPh sb="0" eb="2">
      <t>オクナイ</t>
    </rPh>
    <rPh sb="2" eb="4">
      <t>イドウ</t>
    </rPh>
    <phoneticPr fontId="16"/>
  </si>
  <si>
    <t>車椅子の使用</t>
    <rPh sb="0" eb="1">
      <t>クルマ</t>
    </rPh>
    <rPh sb="1" eb="3">
      <t>イス</t>
    </rPh>
    <rPh sb="4" eb="6">
      <t>シヨウ</t>
    </rPh>
    <phoneticPr fontId="16"/>
  </si>
  <si>
    <t>歩行補助具 ・装具の使用</t>
    <rPh sb="0" eb="2">
      <t>ホコウ</t>
    </rPh>
    <rPh sb="2" eb="4">
      <t>ホジョ</t>
    </rPh>
    <rPh sb="4" eb="5">
      <t>グ</t>
    </rPh>
    <rPh sb="7" eb="9">
      <t>ソウグ</t>
    </rPh>
    <rPh sb="10" eb="12">
      <t>シヨウ</t>
    </rPh>
    <phoneticPr fontId="16"/>
  </si>
  <si>
    <t>（２）栄養 ・食生活</t>
    <rPh sb="3" eb="5">
      <t>エイヨウ</t>
    </rPh>
    <rPh sb="7" eb="10">
      <t>ショクセイカツ</t>
    </rPh>
    <phoneticPr fontId="16"/>
  </si>
  <si>
    <t>食事行為</t>
    <rPh sb="0" eb="1">
      <t>ショク</t>
    </rPh>
    <rPh sb="1" eb="2">
      <t>ジ</t>
    </rPh>
    <rPh sb="2" eb="4">
      <t>コウイ</t>
    </rPh>
    <phoneticPr fontId="16"/>
  </si>
  <si>
    <t>現在の栄養状態</t>
    <rPh sb="0" eb="1">
      <t>ゲン</t>
    </rPh>
    <rPh sb="1" eb="2">
      <t>ザイ</t>
    </rPh>
    <rPh sb="3" eb="5">
      <t>エイヨウ</t>
    </rPh>
    <rPh sb="5" eb="7">
      <t>ジョウタイ</t>
    </rPh>
    <phoneticPr fontId="16"/>
  </si>
  <si>
    <t>栄養 ・食生活上の留意点</t>
    <rPh sb="0" eb="2">
      <t>エイヨウ</t>
    </rPh>
    <rPh sb="4" eb="7">
      <t>ショクセイカツ</t>
    </rPh>
    <rPh sb="7" eb="8">
      <t>ジョウ</t>
    </rPh>
    <rPh sb="9" eb="12">
      <t>リュウイテン</t>
    </rPh>
    <phoneticPr fontId="16"/>
  </si>
  <si>
    <t>（３）現在あるかまたは今後発生の可能性の高い状態とその対処方針</t>
    <rPh sb="3" eb="4">
      <t>ゲン</t>
    </rPh>
    <rPh sb="4" eb="5">
      <t>ザイ</t>
    </rPh>
    <rPh sb="11" eb="13">
      <t>コンゴ</t>
    </rPh>
    <rPh sb="13" eb="15">
      <t>ハッセイ</t>
    </rPh>
    <rPh sb="16" eb="19">
      <t>カノウセイ</t>
    </rPh>
    <rPh sb="20" eb="21">
      <t>タカ</t>
    </rPh>
    <rPh sb="22" eb="24">
      <t>ジョウタイ</t>
    </rPh>
    <rPh sb="27" eb="29">
      <t>タイショ</t>
    </rPh>
    <rPh sb="29" eb="31">
      <t>ホウシン</t>
    </rPh>
    <phoneticPr fontId="16"/>
  </si>
  <si>
    <t>□ 尿失禁</t>
  </si>
  <si>
    <t>□ 転倒 ・骨折</t>
  </si>
  <si>
    <t>□ 移動能力の低下</t>
  </si>
  <si>
    <t>□ 褥瘡</t>
  </si>
  <si>
    <t>□ 心肺機能の低下</t>
  </si>
  <si>
    <t>□ 閉じこもり</t>
  </si>
  <si>
    <t>□ 意欲低下</t>
  </si>
  <si>
    <t>□ 低栄養</t>
  </si>
  <si>
    <t>□ 摂食・嚥下機能低下</t>
  </si>
  <si>
    <t>□ 脱水</t>
  </si>
  <si>
    <t>□ 易感染性</t>
  </si>
  <si>
    <t>□ がん等による疼痛</t>
  </si>
  <si>
    <t>対処方針</t>
    <rPh sb="0" eb="2">
      <t>タイショ</t>
    </rPh>
    <rPh sb="2" eb="4">
      <t>ホウシン</t>
    </rPh>
    <phoneticPr fontId="16"/>
  </si>
  <si>
    <t>（４）サービス利用による維持 ・改善の見通し</t>
    <rPh sb="7" eb="9">
      <t>リヨウ</t>
    </rPh>
    <rPh sb="12" eb="14">
      <t>イジ</t>
    </rPh>
    <rPh sb="16" eb="18">
      <t>カイゼン</t>
    </rPh>
    <rPh sb="19" eb="21">
      <t>ミトオ</t>
    </rPh>
    <phoneticPr fontId="16"/>
  </si>
  <si>
    <t>（５）医学的管理の必要性</t>
    <rPh sb="3" eb="6">
      <t>イガクテキ</t>
    </rPh>
    <rPh sb="6" eb="8">
      <t>カンリ</t>
    </rPh>
    <rPh sb="9" eb="12">
      <t>ヒツヨウセイ</t>
    </rPh>
    <phoneticPr fontId="16"/>
  </si>
  <si>
    <t>□ 訪問診療</t>
  </si>
  <si>
    <t>□ 訪問看護</t>
  </si>
  <si>
    <t>□ 看護職員の訪問</t>
  </si>
  <si>
    <t>□ 訪問歯科診療</t>
  </si>
  <si>
    <t>□ 薬剤管理指導</t>
  </si>
  <si>
    <t>□ 訪問リハビリ</t>
  </si>
  <si>
    <t>□ 短期入所療養介護</t>
  </si>
  <si>
    <t>□ 歯科衛生指導</t>
  </si>
  <si>
    <t>□ 栄養食事指導</t>
  </si>
  <si>
    <t>□ 通所リハビリ</t>
  </si>
  <si>
    <t>（６）サービス提供時における医学的観点からの留意事項</t>
    <rPh sb="7" eb="9">
      <t>テイキョウ</t>
    </rPh>
    <rPh sb="9" eb="10">
      <t>ジ</t>
    </rPh>
    <rPh sb="14" eb="17">
      <t>イガクテキ</t>
    </rPh>
    <rPh sb="17" eb="19">
      <t>カンテン</t>
    </rPh>
    <rPh sb="22" eb="24">
      <t>リュウイ</t>
    </rPh>
    <rPh sb="24" eb="26">
      <t>ジコウ</t>
    </rPh>
    <phoneticPr fontId="16"/>
  </si>
  <si>
    <t>血圧</t>
    <rPh sb="0" eb="2">
      <t>ケツアツ</t>
    </rPh>
    <phoneticPr fontId="16"/>
  </si>
  <si>
    <t>摂食</t>
    <rPh sb="0" eb="2">
      <t>セッショク</t>
    </rPh>
    <phoneticPr fontId="16"/>
  </si>
  <si>
    <t>嚥下</t>
    <rPh sb="0" eb="2">
      <t>エンゲ</t>
    </rPh>
    <phoneticPr fontId="16"/>
  </si>
  <si>
    <t>運動</t>
    <rPh sb="0" eb="2">
      <t>ウンドウ</t>
    </rPh>
    <phoneticPr fontId="16"/>
  </si>
  <si>
    <t>（７）感染症の有無（有の場合は具体的に記入して下さい）</t>
    <rPh sb="3" eb="6">
      <t>カンセンショウ</t>
    </rPh>
    <rPh sb="7" eb="9">
      <t>ウム</t>
    </rPh>
    <rPh sb="10" eb="11">
      <t>アリ</t>
    </rPh>
    <rPh sb="12" eb="14">
      <t>バアイ</t>
    </rPh>
    <rPh sb="15" eb="18">
      <t>グタイテキ</t>
    </rPh>
    <rPh sb="19" eb="21">
      <t>キニュウ</t>
    </rPh>
    <rPh sb="23" eb="24">
      <t>クダ</t>
    </rPh>
    <phoneticPr fontId="16"/>
  </si>
  <si>
    <t>感染症</t>
    <rPh sb="0" eb="3">
      <t>カンセンショウ</t>
    </rPh>
    <phoneticPr fontId="16"/>
  </si>
  <si>
    <t>医学的な意見</t>
    <rPh sb="0" eb="3">
      <t>イガクテキ</t>
    </rPh>
    <rPh sb="4" eb="6">
      <t>イケン</t>
    </rPh>
    <phoneticPr fontId="16"/>
  </si>
  <si>
    <t>下記の情報について提供を希望します</t>
    <rPh sb="0" eb="2">
      <t>カキ</t>
    </rPh>
    <rPh sb="3" eb="5">
      <t>ジョウホウ</t>
    </rPh>
    <rPh sb="9" eb="11">
      <t>テイキョウ</t>
    </rPh>
    <rPh sb="12" eb="14">
      <t>キボウ</t>
    </rPh>
    <phoneticPr fontId="16"/>
  </si>
  <si>
    <t>要介護認定の結果及び有効期間</t>
    <rPh sb="0" eb="1">
      <t>ヨウ</t>
    </rPh>
    <rPh sb="1" eb="3">
      <t>カイゴ</t>
    </rPh>
    <rPh sb="3" eb="5">
      <t>ニンテイ</t>
    </rPh>
    <rPh sb="6" eb="8">
      <t>ケッカ</t>
    </rPh>
    <rPh sb="8" eb="9">
      <t>オヨ</t>
    </rPh>
    <rPh sb="10" eb="12">
      <t>ユウコウ</t>
    </rPh>
    <rPh sb="12" eb="14">
      <t>キカン</t>
    </rPh>
    <phoneticPr fontId="16"/>
  </si>
  <si>
    <t>居宅介護支援事業所の名称</t>
    <rPh sb="0" eb="2">
      <t>キョタク</t>
    </rPh>
    <rPh sb="2" eb="4">
      <t>カイゴ</t>
    </rPh>
    <rPh sb="4" eb="6">
      <t>シエン</t>
    </rPh>
    <rPh sb="6" eb="9">
      <t>ジギョウショ</t>
    </rPh>
    <rPh sb="10" eb="12">
      <t>メイショウ</t>
    </rPh>
    <phoneticPr fontId="16"/>
  </si>
  <si>
    <t>介護（予防）サービス計画</t>
    <rPh sb="0" eb="2">
      <t>カイゴ</t>
    </rPh>
    <rPh sb="3" eb="5">
      <t>ヨボウ</t>
    </rPh>
    <rPh sb="10" eb="12">
      <t>ケイカク</t>
    </rPh>
    <phoneticPr fontId="16"/>
  </si>
  <si>
    <t>無</t>
  </si>
  <si>
    <t>代理人</t>
    <rPh sb="0" eb="3">
      <t>ダイリニン</t>
    </rPh>
    <phoneticPr fontId="16"/>
  </si>
  <si>
    <t>(☐本人と同じ)</t>
    <rPh sb="2" eb="4">
      <t>ホンニン</t>
    </rPh>
    <phoneticPr fontId="16"/>
  </si>
  <si>
    <t>郵便</t>
    <rPh sb="0" eb="2">
      <t>ユウビン</t>
    </rPh>
    <phoneticPr fontId="16"/>
  </si>
  <si>
    <t>電話</t>
    <rPh sb="0" eb="2">
      <t>デンワ</t>
    </rPh>
    <phoneticPr fontId="16"/>
  </si>
  <si>
    <t>続柄</t>
    <rPh sb="0" eb="2">
      <t>ゾクガラ</t>
    </rPh>
    <phoneticPr fontId="16"/>
  </si>
  <si>
    <t>電話①</t>
    <rPh sb="0" eb="2">
      <t>デンワ</t>
    </rPh>
    <phoneticPr fontId="16"/>
  </si>
  <si>
    <t>電話②</t>
    <rPh sb="0" eb="2">
      <t>デンワ</t>
    </rPh>
    <phoneticPr fontId="16"/>
  </si>
  <si>
    <t>担当</t>
    <rPh sb="0" eb="2">
      <t>タントウ</t>
    </rPh>
    <phoneticPr fontId="16"/>
  </si>
  <si>
    <t>緊①</t>
    <rPh sb="0" eb="1">
      <t>ミシト</t>
    </rPh>
    <phoneticPr fontId="16"/>
  </si>
  <si>
    <t>緊②</t>
    <phoneticPr fontId="16"/>
  </si>
  <si>
    <t>緊③</t>
    <phoneticPr fontId="16"/>
  </si>
  <si>
    <t>緊④</t>
    <phoneticPr fontId="16"/>
  </si>
  <si>
    <t>届出区分</t>
    <rPh sb="0" eb="2">
      <t>トドケデ</t>
    </rPh>
    <rPh sb="2" eb="4">
      <t>クブン</t>
    </rPh>
    <phoneticPr fontId="2"/>
  </si>
  <si>
    <t>東広島市健康福祉部関係書類等送付先変更届出書</t>
    <rPh sb="0" eb="4">
      <t>ヒガシヒロシマシ</t>
    </rPh>
    <rPh sb="4" eb="6">
      <t>ケンコウ</t>
    </rPh>
    <rPh sb="6" eb="8">
      <t>フクシ</t>
    </rPh>
    <rPh sb="8" eb="9">
      <t>ブ</t>
    </rPh>
    <rPh sb="9" eb="11">
      <t>カンケイ</t>
    </rPh>
    <rPh sb="11" eb="13">
      <t>ショルイ</t>
    </rPh>
    <rPh sb="13" eb="14">
      <t>ナド</t>
    </rPh>
    <rPh sb="14" eb="16">
      <t>ソウフ</t>
    </rPh>
    <rPh sb="16" eb="17">
      <t>サキ</t>
    </rPh>
    <rPh sb="17" eb="19">
      <t>ヘンコウ</t>
    </rPh>
    <rPh sb="19" eb="20">
      <t>トド</t>
    </rPh>
    <rPh sb="20" eb="21">
      <t>デ</t>
    </rPh>
    <rPh sb="21" eb="22">
      <t>カ</t>
    </rPh>
    <phoneticPr fontId="2"/>
  </si>
  <si>
    <t>　　　　年　　　　月　　　　日</t>
    <phoneticPr fontId="16"/>
  </si>
  <si>
    <t>東広島市長　様</t>
    <rPh sb="0" eb="4">
      <t>ヒガシヒロシマシ</t>
    </rPh>
    <rPh sb="4" eb="5">
      <t>オサ</t>
    </rPh>
    <rPh sb="6" eb="7">
      <t>サマ</t>
    </rPh>
    <phoneticPr fontId="2"/>
  </si>
  <si>
    <t>　　　　私宛に送付される書類等に関して、以下の理由により送付先を変更したいので届け出ます。この届出については</t>
    <rPh sb="4" eb="5">
      <t>ワタシ</t>
    </rPh>
    <rPh sb="5" eb="6">
      <t>アテ</t>
    </rPh>
    <rPh sb="7" eb="9">
      <t>ソウフ</t>
    </rPh>
    <rPh sb="12" eb="14">
      <t>ショルイ</t>
    </rPh>
    <rPh sb="14" eb="15">
      <t>トウ</t>
    </rPh>
    <rPh sb="16" eb="17">
      <t>カン</t>
    </rPh>
    <rPh sb="20" eb="22">
      <t>イカ</t>
    </rPh>
    <rPh sb="23" eb="25">
      <t>リユウ</t>
    </rPh>
    <rPh sb="28" eb="30">
      <t>ソウフ</t>
    </rPh>
    <rPh sb="30" eb="31">
      <t>サキ</t>
    </rPh>
    <rPh sb="32" eb="34">
      <t>ヘンコウ</t>
    </rPh>
    <rPh sb="39" eb="40">
      <t>トドケ</t>
    </rPh>
    <rPh sb="41" eb="42">
      <t>デ</t>
    </rPh>
    <rPh sb="47" eb="49">
      <t>トドケデ</t>
    </rPh>
    <phoneticPr fontId="2"/>
  </si>
  <si>
    <t>　　　私が一切の責任を負うことに同意します。なお、この届出の内容に変更があった場合には直ちに届け出ます。</t>
    <phoneticPr fontId="2"/>
  </si>
  <si>
    <r>
      <t xml:space="preserve">本人
</t>
    </r>
    <r>
      <rPr>
        <sz val="8"/>
        <rFont val="ＭＳ Ｐ明朝"/>
        <family val="1"/>
        <charset val="128"/>
      </rPr>
      <t>(国保加入者の
場合は世帯主)</t>
    </r>
    <rPh sb="0" eb="2">
      <t>ホンニン</t>
    </rPh>
    <rPh sb="4" eb="6">
      <t>コクホ</t>
    </rPh>
    <rPh sb="6" eb="9">
      <t>カニュウシャ</t>
    </rPh>
    <rPh sb="11" eb="13">
      <t>バアイ</t>
    </rPh>
    <rPh sb="14" eb="17">
      <t>セタイヌシ</t>
    </rPh>
    <phoneticPr fontId="2"/>
  </si>
  <si>
    <t>住　　所</t>
    <rPh sb="0" eb="1">
      <t>ジュウ</t>
    </rPh>
    <rPh sb="3" eb="4">
      <t>ショ</t>
    </rPh>
    <phoneticPr fontId="2"/>
  </si>
  <si>
    <t>フ リ ガ ナ</t>
    <phoneticPr fontId="2"/>
  </si>
  <si>
    <t>氏　　名</t>
    <rPh sb="0" eb="1">
      <t>シ</t>
    </rPh>
    <rPh sb="3" eb="4">
      <t>ナ</t>
    </rPh>
    <phoneticPr fontId="2"/>
  </si>
  <si>
    <t>窓口又は郵送で届出をする人</t>
    <phoneticPr fontId="2"/>
  </si>
  <si>
    <t>(☑本人と同じ)</t>
  </si>
  <si>
    <t>届出者
との続柄</t>
    <rPh sb="0" eb="2">
      <t>トドケデ</t>
    </rPh>
    <rPh sb="2" eb="3">
      <t>シャ</t>
    </rPh>
    <rPh sb="6" eb="8">
      <t>ツヅキガラ</t>
    </rPh>
    <phoneticPr fontId="2"/>
  </si>
  <si>
    <t>変更後の
送付先</t>
    <rPh sb="0" eb="2">
      <t>ヘンコウ</t>
    </rPh>
    <rPh sb="2" eb="3">
      <t>ゴ</t>
    </rPh>
    <rPh sb="5" eb="7">
      <t>ソウフ</t>
    </rPh>
    <rPh sb="7" eb="8">
      <t>サキ</t>
    </rPh>
    <phoneticPr fontId="2"/>
  </si>
  <si>
    <t>〒　　　　　-</t>
    <phoneticPr fontId="16"/>
  </si>
  <si>
    <t>(☐解除)</t>
  </si>
  <si>
    <t>電話番号</t>
    <phoneticPr fontId="2"/>
  </si>
  <si>
    <t>（　　　　　　　）　　　　　　　-</t>
    <phoneticPr fontId="16"/>
  </si>
  <si>
    <t>理　　由</t>
    <rPh sb="0" eb="1">
      <t>リ</t>
    </rPh>
    <rPh sb="3" eb="4">
      <t>ユウ</t>
    </rPh>
    <phoneticPr fontId="2"/>
  </si>
  <si>
    <t>自己管理が困難となったため。</t>
    <rPh sb="0" eb="2">
      <t>ジコ</t>
    </rPh>
    <rPh sb="2" eb="4">
      <t>カンリ</t>
    </rPh>
    <rPh sb="5" eb="7">
      <t>コンナン</t>
    </rPh>
    <phoneticPr fontId="16"/>
  </si>
  <si>
    <t>備　　考</t>
    <rPh sb="0" eb="1">
      <t>ソナエ</t>
    </rPh>
    <rPh sb="3" eb="4">
      <t>コウ</t>
    </rPh>
    <phoneticPr fontId="2"/>
  </si>
  <si>
    <t>【国民健康保険に関する送付先】</t>
    <rPh sb="1" eb="3">
      <t>コクミン</t>
    </rPh>
    <rPh sb="3" eb="5">
      <t>ケンコウ</t>
    </rPh>
    <rPh sb="5" eb="7">
      <t>ホケン</t>
    </rPh>
    <rPh sb="8" eb="9">
      <t>カン</t>
    </rPh>
    <rPh sb="11" eb="13">
      <t>ソウフ</t>
    </rPh>
    <rPh sb="13" eb="14">
      <t>サキ</t>
    </rPh>
    <phoneticPr fontId="2"/>
  </si>
  <si>
    <t>【障害福祉に関する送付先】</t>
    <rPh sb="1" eb="3">
      <t>ショウガイ</t>
    </rPh>
    <rPh sb="3" eb="5">
      <t>フクシ</t>
    </rPh>
    <rPh sb="6" eb="7">
      <t>カン</t>
    </rPh>
    <phoneticPr fontId="2"/>
  </si>
  <si>
    <t>☐　国民健康保険に関する全て</t>
  </si>
  <si>
    <t>☐　障害福祉に関する全て</t>
    <phoneticPr fontId="16"/>
  </si>
  <si>
    <t>☐　納税通知書・申告書等</t>
  </si>
  <si>
    <t>☐　重度障害者医療</t>
    <rPh sb="2" eb="4">
      <t>ジュウド</t>
    </rPh>
    <rPh sb="4" eb="7">
      <t>ショウガイシャ</t>
    </rPh>
    <rPh sb="7" eb="9">
      <t>イリョウ</t>
    </rPh>
    <phoneticPr fontId="2"/>
  </si>
  <si>
    <t>☐　被保険者証・医療費通知</t>
  </si>
  <si>
    <t>（ ☐　申請書　　　☐　受給者証 ）</t>
  </si>
  <si>
    <t>☐　その他（　　　　　　　　　　　　　　　　　　　　）</t>
  </si>
  <si>
    <t>☐　身体障害者手帳</t>
  </si>
  <si>
    <t>☐　療育手帳</t>
    <rPh sb="2" eb="4">
      <t>リョウイク</t>
    </rPh>
    <rPh sb="4" eb="6">
      <t>テチョウ</t>
    </rPh>
    <phoneticPr fontId="2"/>
  </si>
  <si>
    <t>☐　特別障害者手当</t>
    <rPh sb="2" eb="4">
      <t>トクベツ</t>
    </rPh>
    <rPh sb="4" eb="7">
      <t>ショウガイシャ</t>
    </rPh>
    <rPh sb="7" eb="9">
      <t>テアテ</t>
    </rPh>
    <phoneticPr fontId="2"/>
  </si>
  <si>
    <t>☐　障害児福祉手当</t>
    <rPh sb="2" eb="4">
      <t>ショウガイ</t>
    </rPh>
    <rPh sb="5" eb="7">
      <t>フクシ</t>
    </rPh>
    <rPh sb="7" eb="9">
      <t>テアテ</t>
    </rPh>
    <phoneticPr fontId="2"/>
  </si>
  <si>
    <t>【後期高齢者医療制度に関する送付先】</t>
    <rPh sb="1" eb="3">
      <t>コウキ</t>
    </rPh>
    <rPh sb="3" eb="6">
      <t>コウレイシャ</t>
    </rPh>
    <rPh sb="6" eb="8">
      <t>イリョウ</t>
    </rPh>
    <rPh sb="8" eb="10">
      <t>セイド</t>
    </rPh>
    <rPh sb="11" eb="12">
      <t>カン</t>
    </rPh>
    <phoneticPr fontId="2"/>
  </si>
  <si>
    <t>☐　経過的福祉手当</t>
  </si>
  <si>
    <t>☐　後期高齢者医療制度に関する全て</t>
    <phoneticPr fontId="16"/>
  </si>
  <si>
    <t>☐　特別児童扶養手当</t>
    <rPh sb="2" eb="4">
      <t>トクベツ</t>
    </rPh>
    <rPh sb="4" eb="6">
      <t>ジドウ</t>
    </rPh>
    <rPh sb="6" eb="8">
      <t>フヨウ</t>
    </rPh>
    <rPh sb="8" eb="10">
      <t>テアテ</t>
    </rPh>
    <phoneticPr fontId="2"/>
  </si>
  <si>
    <t>☐　資格（被保険者証等）</t>
    <rPh sb="2" eb="4">
      <t>シカク</t>
    </rPh>
    <rPh sb="5" eb="9">
      <t>ヒホケンシャ</t>
    </rPh>
    <rPh sb="9" eb="10">
      <t>ショウ</t>
    </rPh>
    <rPh sb="10" eb="11">
      <t>ナド</t>
    </rPh>
    <phoneticPr fontId="2"/>
  </si>
  <si>
    <t>☐　障害福祉サービス受給者証</t>
    <rPh sb="2" eb="4">
      <t>ショウガイ</t>
    </rPh>
    <rPh sb="4" eb="6">
      <t>フクシ</t>
    </rPh>
    <rPh sb="10" eb="13">
      <t>ジュキュウシャ</t>
    </rPh>
    <rPh sb="13" eb="14">
      <t>ショウ</t>
    </rPh>
    <phoneticPr fontId="2"/>
  </si>
  <si>
    <t>☐　賦課・収納（保険料に関する通知・納付書等）</t>
    <phoneticPr fontId="16"/>
  </si>
  <si>
    <t>☐　児童通所支援受給者証</t>
    <rPh sb="2" eb="4">
      <t>ジドウ</t>
    </rPh>
    <rPh sb="4" eb="6">
      <t>ツウショ</t>
    </rPh>
    <rPh sb="6" eb="8">
      <t>シエン</t>
    </rPh>
    <rPh sb="8" eb="11">
      <t>ジュキュウシャ</t>
    </rPh>
    <rPh sb="11" eb="12">
      <t>ショウ</t>
    </rPh>
    <phoneticPr fontId="2"/>
  </si>
  <si>
    <t>☐　給付（高額療養費等）</t>
  </si>
  <si>
    <t>☐　その他（　　　　　　　　　　　　　　　　　　　　）</t>
    <phoneticPr fontId="16"/>
  </si>
  <si>
    <t>【健康増進に関する送付先】</t>
    <rPh sb="1" eb="3">
      <t>ケンコウ</t>
    </rPh>
    <rPh sb="3" eb="5">
      <t>ゾウシン</t>
    </rPh>
    <rPh sb="6" eb="7">
      <t>カン</t>
    </rPh>
    <rPh sb="9" eb="12">
      <t>ソウフサキ</t>
    </rPh>
    <phoneticPr fontId="2"/>
  </si>
  <si>
    <t>【介護保険に関する送付先】</t>
    <rPh sb="1" eb="3">
      <t>カイゴ</t>
    </rPh>
    <rPh sb="3" eb="5">
      <t>ホケン</t>
    </rPh>
    <rPh sb="6" eb="7">
      <t>カン</t>
    </rPh>
    <phoneticPr fontId="2"/>
  </si>
  <si>
    <t>☐　元気すこやか健診に関する通知</t>
  </si>
  <si>
    <t>☐　介護保険に関する全て</t>
    <phoneticPr fontId="16"/>
  </si>
  <si>
    <t>☐　予防接種券（接種券名       　　　　　　　　        ）</t>
  </si>
  <si>
    <t>☐　その他（               　　　　　　　　　　     ）</t>
  </si>
  <si>
    <t>【高齢者支援制度に関する送付先】</t>
    <phoneticPr fontId="2"/>
  </si>
  <si>
    <t>☐　敬老金・百歳お祝い状・お元気ﾎﾟｲﾝﾄ対象者勧奨通知</t>
  </si>
  <si>
    <t>【その他】</t>
    <phoneticPr fontId="16"/>
  </si>
  <si>
    <t>☐　高齢者割引乗車券</t>
  </si>
  <si>
    <t>☐　避難行動要支援者避難支援に関する全て</t>
  </si>
  <si>
    <t>※個別に送付先を変更する場合は「○○に関する全て」にチェックをしないで、各項目毎にチェックをしてください。</t>
    <phoneticPr fontId="2"/>
  </si>
  <si>
    <t>※本人が郵送で届出をする場合は、本人確認書類（運転免許証・パスポート等）の写しが必要です。</t>
    <phoneticPr fontId="2"/>
  </si>
  <si>
    <t>※転居・死亡等で送付できないとき、その他送付が適当でないと市が判断したときは、届出を解除することがあります。</t>
    <rPh sb="1" eb="3">
      <t>テンキョ</t>
    </rPh>
    <rPh sb="4" eb="6">
      <t>シボウ</t>
    </rPh>
    <rPh sb="6" eb="7">
      <t>ナド</t>
    </rPh>
    <rPh sb="8" eb="10">
      <t>ソウフ</t>
    </rPh>
    <rPh sb="19" eb="20">
      <t>タ</t>
    </rPh>
    <rPh sb="20" eb="22">
      <t>ソウフ</t>
    </rPh>
    <phoneticPr fontId="2"/>
  </si>
  <si>
    <t>※健康福祉部以外の課から送付される書類等については、この届出では変更できません。担当課にお問い合わせください。</t>
    <rPh sb="1" eb="3">
      <t>ケンコウ</t>
    </rPh>
    <rPh sb="3" eb="5">
      <t>フクシ</t>
    </rPh>
    <rPh sb="5" eb="6">
      <t>ブ</t>
    </rPh>
    <rPh sb="6" eb="8">
      <t>イガイ</t>
    </rPh>
    <rPh sb="9" eb="10">
      <t>カ</t>
    </rPh>
    <rPh sb="12" eb="14">
      <t>ソウフ</t>
    </rPh>
    <rPh sb="17" eb="19">
      <t>ショルイ</t>
    </rPh>
    <rPh sb="19" eb="20">
      <t>トウ</t>
    </rPh>
    <rPh sb="28" eb="30">
      <t>トドケデ</t>
    </rPh>
    <rPh sb="32" eb="34">
      <t>ヘンコウ</t>
    </rPh>
    <rPh sb="40" eb="43">
      <t>タントウカ</t>
    </rPh>
    <rPh sb="45" eb="46">
      <t>ト</t>
    </rPh>
    <rPh sb="47" eb="48">
      <t>ア</t>
    </rPh>
    <phoneticPr fontId="2"/>
  </si>
  <si>
    <t>※本人と同一世帯ではない方が届出を行う場合、以下を記入し、代理人の本人確認書類を提示してください。</t>
    <phoneticPr fontId="2"/>
  </si>
  <si>
    <t>※本人と同一世帯ではない方が郵送で届出を行う場合、以下を記入し、代理人の本人確認書類の写しを添付してください。</t>
    <phoneticPr fontId="2"/>
  </si>
  <si>
    <t>　　　私は、次の者を代理人と定め、健康福祉部関係の</t>
    <rPh sb="3" eb="4">
      <t>ワタシ</t>
    </rPh>
    <rPh sb="6" eb="7">
      <t>ツギ</t>
    </rPh>
    <rPh sb="8" eb="9">
      <t>モノ</t>
    </rPh>
    <rPh sb="10" eb="13">
      <t>ダイリニン</t>
    </rPh>
    <rPh sb="14" eb="15">
      <t>サダ</t>
    </rPh>
    <rPh sb="17" eb="19">
      <t>ケンコウ</t>
    </rPh>
    <rPh sb="19" eb="21">
      <t>フクシ</t>
    </rPh>
    <rPh sb="21" eb="22">
      <t>ブ</t>
    </rPh>
    <rPh sb="22" eb="24">
      <t>カンケイ</t>
    </rPh>
    <phoneticPr fontId="2"/>
  </si>
  <si>
    <t>委任者の氏名</t>
    <phoneticPr fontId="16"/>
  </si>
  <si>
    <t>　　郵便物の送付先変更の手続きに係る権限を委任します。　　　　</t>
    <rPh sb="12" eb="14">
      <t>テツヅ</t>
    </rPh>
    <rPh sb="16" eb="17">
      <t>カカ</t>
    </rPh>
    <phoneticPr fontId="2"/>
  </si>
  <si>
    <t>※委任者以外が署名する場合は、委任者の本人確認書類の写しも必要です。</t>
    <phoneticPr fontId="16"/>
  </si>
  <si>
    <t>代理人</t>
    <rPh sb="0" eb="3">
      <t>ダイリニン</t>
    </rPh>
    <phoneticPr fontId="2"/>
  </si>
  <si>
    <t>委任者
との続柄</t>
    <rPh sb="0" eb="2">
      <t>イニン</t>
    </rPh>
    <rPh sb="2" eb="3">
      <t>シャ</t>
    </rPh>
    <rPh sb="6" eb="7">
      <t>ツヅ</t>
    </rPh>
    <rPh sb="7" eb="8">
      <t>ガラ</t>
    </rPh>
    <phoneticPr fontId="2"/>
  </si>
  <si>
    <r>
      <t>作業希望時期　</t>
    </r>
    <r>
      <rPr>
        <sz val="11"/>
        <color rgb="FFFF0000"/>
        <rFont val="ＭＳ Ｐゴシック"/>
        <family val="3"/>
        <charset val="128"/>
        <scheme val="minor"/>
      </rPr>
      <t>（※作業希望時期への記入はこちらでお願いします）</t>
    </r>
    <rPh sb="0" eb="2">
      <t>サギョウ</t>
    </rPh>
    <rPh sb="2" eb="4">
      <t>キボウ</t>
    </rPh>
    <rPh sb="4" eb="6">
      <t>ジキ</t>
    </rPh>
    <phoneticPr fontId="16"/>
  </si>
  <si>
    <r>
      <t>申請理由　</t>
    </r>
    <r>
      <rPr>
        <sz val="11"/>
        <color rgb="FFFF0000"/>
        <rFont val="ＭＳ Ｐゴシック"/>
        <family val="3"/>
        <charset val="128"/>
        <scheme val="minor"/>
      </rPr>
      <t>（※申請理由への記入はこちらでお願いします）</t>
    </r>
    <rPh sb="0" eb="2">
      <t>シンセイ</t>
    </rPh>
    <rPh sb="2" eb="4">
      <t>リユウ</t>
    </rPh>
    <phoneticPr fontId="16"/>
  </si>
  <si>
    <r>
      <t>利用者の身体状況　</t>
    </r>
    <r>
      <rPr>
        <sz val="11"/>
        <color rgb="FFFF0000"/>
        <rFont val="ＭＳ Ｐゴシック"/>
        <family val="3"/>
        <charset val="128"/>
        <scheme val="minor"/>
      </rPr>
      <t>（※意見記入欄への記入はこちらでお願いします）</t>
    </r>
    <rPh sb="0" eb="3">
      <t>リヨウシャ</t>
    </rPh>
    <rPh sb="4" eb="8">
      <t>シンタイジョウキョウ</t>
    </rPh>
    <phoneticPr fontId="16"/>
  </si>
  <si>
    <t>年月日</t>
    <rPh sb="0" eb="3">
      <t>ネンガッピ</t>
    </rPh>
    <phoneticPr fontId="16"/>
  </si>
  <si>
    <t>疾患名</t>
    <rPh sb="0" eb="2">
      <t>シッカン</t>
    </rPh>
    <rPh sb="2" eb="3">
      <t>メイ</t>
    </rPh>
    <phoneticPr fontId="16"/>
  </si>
  <si>
    <t>BMI</t>
    <phoneticPr fontId="16"/>
  </si>
  <si>
    <t>名前</t>
    <rPh sb="0" eb="2">
      <t>ナマエ</t>
    </rPh>
    <phoneticPr fontId="16"/>
  </si>
  <si>
    <t>ふりがな</t>
    <phoneticPr fontId="16"/>
  </si>
  <si>
    <t>居宅</t>
    <rPh sb="0" eb="2">
      <t>キョタク</t>
    </rPh>
    <phoneticPr fontId="16"/>
  </si>
  <si>
    <t>ｹｱﾏﾈ</t>
    <phoneticPr fontId="16"/>
  </si>
  <si>
    <t>　　 年　　月　　日</t>
    <rPh sb="3" eb="4">
      <t>ネン</t>
    </rPh>
    <rPh sb="6" eb="7">
      <t>ガツ</t>
    </rPh>
    <rPh sb="9" eb="10">
      <t>ヒ</t>
    </rPh>
    <phoneticPr fontId="16"/>
  </si>
  <si>
    <t>疾患名　　　　　　　　　　　　　　　　　　　　　　　　　　　　　（発症時期　　　　　　　　　　　　）
疾患名　　　　　　　　　　　　　　　　　　　　　　　　　　　　　（発症時期　　　　　　　　　　　　）
疾患名　　　　　　　　　　　　　　　　　　　　　　　　　　　　　（発症時期　　　　　　　　　　　　）</t>
    <phoneticPr fontId="16"/>
  </si>
  <si>
    <t>電話1</t>
    <rPh sb="0" eb="2">
      <t>デンワ</t>
    </rPh>
    <phoneticPr fontId="16"/>
  </si>
  <si>
    <t>電話2</t>
    <rPh sb="0" eb="2">
      <t>デンワ</t>
    </rPh>
    <phoneticPr fontId="16"/>
  </si>
  <si>
    <t>本人電話</t>
    <rPh sb="0" eb="2">
      <t>ホンニン</t>
    </rPh>
    <rPh sb="2" eb="4">
      <t>デンワ</t>
    </rPh>
    <phoneticPr fontId="16"/>
  </si>
  <si>
    <t>家族</t>
    <rPh sb="0" eb="2">
      <t>カゾク</t>
    </rPh>
    <phoneticPr fontId="16"/>
  </si>
  <si>
    <t>緊急</t>
    <rPh sb="0" eb="2">
      <t>キンキュウ</t>
    </rPh>
    <phoneticPr fontId="16"/>
  </si>
  <si>
    <t>担当者</t>
    <rPh sb="0" eb="3">
      <t>タントウシャ</t>
    </rPh>
    <phoneticPr fontId="16"/>
  </si>
  <si>
    <t>配食サービスアセスメント票</t>
    <phoneticPr fontId="16"/>
  </si>
  <si>
    <t>配食サービス利用者 氏名</t>
    <phoneticPr fontId="16"/>
  </si>
  <si>
    <t>新規 ・ 継続</t>
  </si>
  <si>
    <t>回目</t>
    <rPh sb="0" eb="2">
      <t>カイメ</t>
    </rPh>
    <phoneticPr fontId="16"/>
  </si>
  <si>
    <t>基本事項</t>
    <rPh sb="0" eb="2">
      <t>キホン</t>
    </rPh>
    <rPh sb="2" eb="4">
      <t>ジコウ</t>
    </rPh>
    <phoneticPr fontId="16"/>
  </si>
  <si>
    <t>アセスメント実施日</t>
    <phoneticPr fontId="16"/>
  </si>
  <si>
    <t>担当者（</t>
    <phoneticPr fontId="16"/>
  </si>
  <si>
    <t>所属：</t>
    <phoneticPr fontId="16"/>
  </si>
  <si>
    <t>ア セ ス メ ン ト 方 法</t>
    <rPh sb="12" eb="13">
      <t>カタ</t>
    </rPh>
    <rPh sb="14" eb="15">
      <t>ホウ</t>
    </rPh>
    <phoneticPr fontId="16"/>
  </si>
  <si>
    <t>　□訪問　　□来庁　　□電話</t>
    <phoneticPr fontId="16"/>
  </si>
  <si>
    <t>　本人・家族</t>
    <rPh sb="1" eb="3">
      <t>ホンニン</t>
    </rPh>
    <rPh sb="4" eb="6">
      <t>カゾク</t>
    </rPh>
    <phoneticPr fontId="16"/>
  </si>
  <si>
    <t>　・</t>
    <phoneticPr fontId="16"/>
  </si>
  <si>
    <t>家族・親族</t>
    <phoneticPr fontId="16"/>
  </si>
  <si>
    <t>家　　族　　構　　成</t>
    <rPh sb="0" eb="1">
      <t>イエ</t>
    </rPh>
    <rPh sb="3" eb="4">
      <t>ゾク</t>
    </rPh>
    <rPh sb="6" eb="7">
      <t>カマエ</t>
    </rPh>
    <rPh sb="9" eb="10">
      <t>シゲル</t>
    </rPh>
    <phoneticPr fontId="16"/>
  </si>
  <si>
    <t>　□単身　　□高齢者世帯　　□その他</t>
    <phoneticPr fontId="16"/>
  </si>
  <si>
    <t>親 　族 　の　 状　 況</t>
    <rPh sb="0" eb="1">
      <t>オヤ</t>
    </rPh>
    <rPh sb="3" eb="4">
      <t>ゾク</t>
    </rPh>
    <rPh sb="9" eb="10">
      <t>ジョウ</t>
    </rPh>
    <rPh sb="12" eb="13">
      <t>キョウ</t>
    </rPh>
    <phoneticPr fontId="16"/>
  </si>
  <si>
    <t>　□あり　　 □同一町内　　□市内　　□市外　　□県外</t>
    <phoneticPr fontId="16"/>
  </si>
  <si>
    <t>　交流の有無</t>
    <phoneticPr fontId="16"/>
  </si>
  <si>
    <t>□頻回に訪問あり　　□必要なときのみ　　□ほとんどない</t>
  </si>
  <si>
    <t>□その他　（</t>
  </si>
  <si>
    <t>　□なし</t>
  </si>
  <si>
    <t>食 に 関 す る 支 援</t>
    <phoneticPr fontId="16"/>
  </si>
  <si>
    <t>　□あり　　内容</t>
  </si>
  <si>
    <t>　□通い支援</t>
  </si>
  <si>
    <t>　□食事差入れ</t>
  </si>
  <si>
    <t>　□買物援助</t>
  </si>
  <si>
    <t xml:space="preserve">  頻度</t>
    <rPh sb="2" eb="4">
      <t>ヒンド</t>
    </rPh>
    <phoneticPr fontId="16"/>
  </si>
  <si>
    <t>回／週 ・月</t>
  </si>
  <si>
    <t>　□なし</t>
    <phoneticPr fontId="16"/>
  </si>
  <si>
    <t>健康状態</t>
    <rPh sb="0" eb="2">
      <t>ケンコウ</t>
    </rPh>
    <rPh sb="2" eb="4">
      <t>ジョウタイ</t>
    </rPh>
    <phoneticPr fontId="16"/>
  </si>
  <si>
    <t>現 在 の 疾 患 名
通 院  ・  往 診 等</t>
    <rPh sb="0" eb="1">
      <t>ウツツ</t>
    </rPh>
    <rPh sb="2" eb="3">
      <t>ザイ</t>
    </rPh>
    <rPh sb="6" eb="7">
      <t>シツ</t>
    </rPh>
    <rPh sb="8" eb="9">
      <t>ワズラ</t>
    </rPh>
    <rPh sb="10" eb="11">
      <t>メイ</t>
    </rPh>
    <rPh sb="13" eb="14">
      <t>ツウ</t>
    </rPh>
    <rPh sb="15" eb="16">
      <t>イン</t>
    </rPh>
    <rPh sb="21" eb="22">
      <t>オウ</t>
    </rPh>
    <rPh sb="23" eb="24">
      <t>ミ</t>
    </rPh>
    <rPh sb="25" eb="26">
      <t>トウ</t>
    </rPh>
    <phoneticPr fontId="16"/>
  </si>
  <si>
    <t>疾患名　　　　　　　　　　　　　　　　　　　　　　　　　　　　　（発症時期　　　　　　　　　　　　）
疾患名　　　　　　　　　　　　　　　　　　　　　　　　　　　　　（発症時期　　　　　　　　　　　　）
疾患名　　　　　　　　　　　　　　　　　　　　　　　　　　　　　（発症時期　　　　　　　　　　　　）</t>
  </si>
  <si>
    <t>　□受診　　頻度：</t>
    <phoneticPr fontId="16"/>
  </si>
  <si>
    <t>□通院</t>
  </si>
  <si>
    <t>□往診</t>
  </si>
  <si>
    <t xml:space="preserve">   かかりつけ医</t>
    <phoneticPr fontId="16"/>
  </si>
  <si>
    <t>　□未受診</t>
  </si>
  <si>
    <t>　服薬 ：　     □あり　　　□なし</t>
  </si>
  <si>
    <t>　医師の指示等</t>
    <phoneticPr fontId="16"/>
  </si>
  <si>
    <t>Ｂ　　　　Ｍ　　　　Ｉ</t>
    <phoneticPr fontId="16"/>
  </si>
  <si>
    <t>　（体重</t>
    <phoneticPr fontId="16"/>
  </si>
  <si>
    <t>ｋｇ） ÷ （身長</t>
    <phoneticPr fontId="16"/>
  </si>
  <si>
    <t>ｍ） × （身長</t>
    <phoneticPr fontId="16"/>
  </si>
  <si>
    <t>ｍ） ＝ （</t>
    <phoneticPr fontId="16"/>
  </si>
  <si>
    <t>６か月間の体重増減</t>
    <phoneticPr fontId="16"/>
  </si>
  <si>
    <t>　□変化なし</t>
    <phoneticPr fontId="16"/>
  </si>
  <si>
    <t>□減った（</t>
  </si>
  <si>
    <t>ｋｇ減）</t>
    <rPh sb="2" eb="3">
      <t>ゲン</t>
    </rPh>
    <phoneticPr fontId="16"/>
  </si>
  <si>
    <t>□増えた（</t>
    <rPh sb="1" eb="2">
      <t>フ</t>
    </rPh>
    <phoneticPr fontId="16"/>
  </si>
  <si>
    <t>ｋｇ増）</t>
    <rPh sb="2" eb="3">
      <t>ゾウ</t>
    </rPh>
    <phoneticPr fontId="16"/>
  </si>
  <si>
    <t>身  　体 　 機　  能</t>
    <phoneticPr fontId="16"/>
  </si>
  <si>
    <t>　四肢機能 ：</t>
    <phoneticPr fontId="16"/>
  </si>
  <si>
    <t>□特に問題なし　　□問題あり</t>
    <phoneticPr fontId="16"/>
  </si>
  <si>
    <t>　視　  　力 ：</t>
    <phoneticPr fontId="16"/>
  </si>
  <si>
    <t>□特に問題なし　　□問題あり</t>
  </si>
  <si>
    <t>　聴　  　力 ：</t>
    <phoneticPr fontId="16"/>
  </si>
  <si>
    <t>要　介　護　認　定</t>
    <phoneticPr fontId="16"/>
  </si>
  <si>
    <t>食に関する状況</t>
    <rPh sb="0" eb="1">
      <t>ショク</t>
    </rPh>
    <rPh sb="2" eb="3">
      <t>カン</t>
    </rPh>
    <rPh sb="5" eb="7">
      <t>ジョウキョウ</t>
    </rPh>
    <phoneticPr fontId="16"/>
  </si>
  <si>
    <t>食　　事　　回　　数</t>
    <phoneticPr fontId="16"/>
  </si>
  <si>
    <t>　１日</t>
    <rPh sb="2" eb="3">
      <t>ニチ</t>
    </rPh>
    <phoneticPr fontId="16"/>
  </si>
  <si>
    <t>回 ：</t>
    <rPh sb="0" eb="1">
      <t>カイ</t>
    </rPh>
    <phoneticPr fontId="16"/>
  </si>
  <si>
    <t>□規則正しい　　□不規則</t>
  </si>
  <si>
    <t>食　 　　資　　　 源</t>
    <rPh sb="0" eb="1">
      <t>ショク</t>
    </rPh>
    <rPh sb="5" eb="6">
      <t>シ</t>
    </rPh>
    <rPh sb="10" eb="11">
      <t>ミナモト</t>
    </rPh>
    <phoneticPr fontId="16"/>
  </si>
  <si>
    <t>　□自炊のみ　　□その他</t>
    <phoneticPr fontId="16"/>
  </si>
  <si>
    <t>　□外食　（</t>
    <phoneticPr fontId="16"/>
  </si>
  <si>
    <t>食／週）</t>
    <phoneticPr fontId="16"/>
  </si>
  <si>
    <t>　□弁当・パン等の購入</t>
    <phoneticPr fontId="16"/>
  </si>
  <si>
    <t>食／週 ： 購入先</t>
    <phoneticPr fontId="16"/>
  </si>
  <si>
    <t>食　 　　形　　 　態</t>
    <rPh sb="0" eb="1">
      <t>ショク</t>
    </rPh>
    <rPh sb="5" eb="6">
      <t>ケイ</t>
    </rPh>
    <rPh sb="10" eb="11">
      <t>タイ</t>
    </rPh>
    <phoneticPr fontId="16"/>
  </si>
  <si>
    <t>　□普通　　□工夫が必要（おかず刻み・ごはんおかゆ・その他</t>
  </si>
  <si>
    <t>食　生　活　能　力</t>
    <phoneticPr fontId="16"/>
  </si>
  <si>
    <t>　□支障なし</t>
    <phoneticPr fontId="16"/>
  </si>
  <si>
    <t>　□支障あり</t>
    <phoneticPr fontId="16"/>
  </si>
  <si>
    <t>□買物　（経済的理由 ・身体的理由 ・意欲 ・その他</t>
  </si>
  <si>
    <t>□調理　（設備不十分 ・技能不十分 ・意欲 ・その他</t>
  </si>
  <si>
    <t>□配膳下膳　（身体的理由 ・意欲 ・その他</t>
  </si>
  <si>
    <t>□ゴミだし 　 （身体的理由 ・意欲 ・その他</t>
  </si>
  <si>
    <t>□火気管理　　　　 　　　　　　　□食費管理</t>
  </si>
  <si>
    <t>　自立への意欲 ：　　□ある　　　　　□ない</t>
    <phoneticPr fontId="16"/>
  </si>
  <si>
    <t>サービスを希望する
理　　由　　な　　ど</t>
    <phoneticPr fontId="16"/>
  </si>
  <si>
    <t>配食サービス利用申請書兼利用者情報連絡票</t>
    <phoneticPr fontId="16"/>
  </si>
  <si>
    <t>配食サービス　停止（変更）届</t>
    <phoneticPr fontId="16"/>
  </si>
  <si>
    <t>令和　　　年　　　月　　　日</t>
  </si>
  <si>
    <t>（届出者）</t>
    <phoneticPr fontId="16"/>
  </si>
  <si>
    <t>住　　　所：</t>
    <phoneticPr fontId="16"/>
  </si>
  <si>
    <t>氏　　　名：</t>
    <phoneticPr fontId="16"/>
  </si>
  <si>
    <t>電話番号：</t>
    <phoneticPr fontId="16"/>
  </si>
  <si>
    <t>申込者</t>
    <rPh sb="0" eb="3">
      <t>モウシコミシャ</t>
    </rPh>
    <phoneticPr fontId="16"/>
  </si>
  <si>
    <t>希望日時</t>
    <rPh sb="0" eb="2">
      <t>キボウ</t>
    </rPh>
    <rPh sb="2" eb="4">
      <t>ニチジ</t>
    </rPh>
    <phoneticPr fontId="16"/>
  </si>
  <si>
    <t>注意点</t>
    <rPh sb="0" eb="3">
      <t>チュウイテン</t>
    </rPh>
    <phoneticPr fontId="16"/>
  </si>
  <si>
    <t>施設名</t>
    <rPh sb="0" eb="2">
      <t>シセツ</t>
    </rPh>
    <rPh sb="2" eb="3">
      <t>メイ</t>
    </rPh>
    <phoneticPr fontId="16"/>
  </si>
  <si>
    <t>承諾</t>
    <rPh sb="0" eb="2">
      <t>ショウダク</t>
    </rPh>
    <phoneticPr fontId="16"/>
  </si>
  <si>
    <t>申請中</t>
  </si>
  <si>
    <t>要支援１</t>
  </si>
  <si>
    <t>要支援２</t>
  </si>
  <si>
    <t>要介護１</t>
  </si>
  <si>
    <t>要介護２</t>
  </si>
  <si>
    <t>要介護３</t>
  </si>
  <si>
    <t>（所属施設）</t>
    <rPh sb="1" eb="3">
      <t>ショゾク</t>
    </rPh>
    <rPh sb="3" eb="5">
      <t>シセツ</t>
    </rPh>
    <phoneticPr fontId="16"/>
  </si>
  <si>
    <t>名　 　称</t>
    <rPh sb="0" eb="1">
      <t>メイ</t>
    </rPh>
    <rPh sb="4" eb="5">
      <t>ショウ</t>
    </rPh>
    <phoneticPr fontId="16"/>
  </si>
  <si>
    <t>所 在 地</t>
    <rPh sb="0" eb="1">
      <t>ショ</t>
    </rPh>
    <rPh sb="2" eb="3">
      <t>ザイ</t>
    </rPh>
    <rPh sb="4" eb="5">
      <t>チ</t>
    </rPh>
    <phoneticPr fontId="16"/>
  </si>
  <si>
    <t>※□にチェック（レ）を入れてください。必ず本人の承諾が必要です。</t>
    <rPh sb="11" eb="12">
      <t>イ</t>
    </rPh>
    <rPh sb="19" eb="20">
      <t>カナラ</t>
    </rPh>
    <rPh sb="21" eb="23">
      <t>ホンニン</t>
    </rPh>
    <rPh sb="24" eb="26">
      <t>ショウダク</t>
    </rPh>
    <rPh sb="27" eb="29">
      <t>ヒツヨウ</t>
    </rPh>
    <phoneticPr fontId="16"/>
  </si>
  <si>
    <t>紛失</t>
    <rPh sb="0" eb="2">
      <t>フンシツ</t>
    </rPh>
    <phoneticPr fontId="16"/>
  </si>
  <si>
    <t>破損</t>
    <rPh sb="0" eb="2">
      <t>ハソン</t>
    </rPh>
    <phoneticPr fontId="16"/>
  </si>
  <si>
    <t>状況</t>
    <rPh sb="0" eb="2">
      <t>ジョウキョウ</t>
    </rPh>
    <phoneticPr fontId="16"/>
  </si>
  <si>
    <t>申請者</t>
    <rPh sb="0" eb="3">
      <t>シンセイシャ</t>
    </rPh>
    <phoneticPr fontId="16"/>
  </si>
  <si>
    <t>関係</t>
    <rPh sb="0" eb="2">
      <t>カンケイ</t>
    </rPh>
    <phoneticPr fontId="16"/>
  </si>
  <si>
    <t>続柄</t>
    <rPh sb="0" eb="1">
      <t>ツヅ</t>
    </rPh>
    <rPh sb="1" eb="2">
      <t>ガラ</t>
    </rPh>
    <phoneticPr fontId="16"/>
  </si>
  <si>
    <t>本人</t>
    <rPh sb="0" eb="2">
      <t>ホンニン</t>
    </rPh>
    <phoneticPr fontId="16"/>
  </si>
  <si>
    <t>ケアマネジャー</t>
    <phoneticPr fontId="16"/>
  </si>
  <si>
    <t>ひとり暮らし</t>
  </si>
  <si>
    <t>常時希望する</t>
  </si>
  <si>
    <t>玄関前</t>
  </si>
  <si>
    <t>世帯の全員が要件に該当</t>
  </si>
  <si>
    <t>ごみ出しがない場合に希望する</t>
  </si>
  <si>
    <t>勝手口付近</t>
  </si>
  <si>
    <t>規定に準じる者又は世帯</t>
  </si>
  <si>
    <t>希望しない</t>
  </si>
  <si>
    <t>その他</t>
  </si>
  <si>
    <t>申し込み変更届のシートに使用</t>
    <rPh sb="0" eb="1">
      <t>モウ</t>
    </rPh>
    <rPh sb="2" eb="3">
      <t>コ</t>
    </rPh>
    <rPh sb="4" eb="7">
      <t>ヘンコウトドケ</t>
    </rPh>
    <rPh sb="12" eb="14">
      <t>シヨウ</t>
    </rPh>
    <phoneticPr fontId="16"/>
  </si>
  <si>
    <t>届出者</t>
    <rPh sb="0" eb="3">
      <t>トドケデシャ</t>
    </rPh>
    <phoneticPr fontId="16"/>
  </si>
  <si>
    <t>入力欄</t>
    <rPh sb="0" eb="3">
      <t>ニュウリョクラン</t>
    </rPh>
    <phoneticPr fontId="16"/>
  </si>
  <si>
    <t>申請区分</t>
    <rPh sb="0" eb="4">
      <t>シンセイクブン</t>
    </rPh>
    <phoneticPr fontId="16"/>
  </si>
  <si>
    <t>安否確認</t>
    <rPh sb="0" eb="4">
      <t>アンピカクニン</t>
    </rPh>
    <phoneticPr fontId="16"/>
  </si>
  <si>
    <t>収集場所</t>
    <rPh sb="0" eb="2">
      <t>シュウシュウ</t>
    </rPh>
    <rPh sb="2" eb="4">
      <t>バショ</t>
    </rPh>
    <phoneticPr fontId="16"/>
  </si>
  <si>
    <t>連絡（親族）</t>
    <rPh sb="0" eb="2">
      <t>レンラク</t>
    </rPh>
    <rPh sb="3" eb="5">
      <t>シンゾク</t>
    </rPh>
    <phoneticPr fontId="16"/>
  </si>
  <si>
    <t>理由</t>
    <rPh sb="0" eb="2">
      <t>リユウ</t>
    </rPh>
    <phoneticPr fontId="16"/>
  </si>
  <si>
    <t>①一時停止</t>
  </si>
  <si>
    <t>②中止</t>
  </si>
  <si>
    <t>③再開</t>
  </si>
  <si>
    <t>④その他</t>
  </si>
  <si>
    <t>希望日</t>
    <rPh sb="0" eb="3">
      <t>キボウビ</t>
    </rPh>
    <phoneticPr fontId="16"/>
  </si>
  <si>
    <t>認知症高齢者等見守り支援事業　事前登録兼アセスメントシート</t>
    <phoneticPr fontId="16"/>
  </si>
  <si>
    <t>疾患名　　　　　　　　　　　　　　　　　　　　（発症時期　　　　　　　　　　）
疾患名　　　　　　　　　　　　　　　　　　　　（発症時期　　　　　　　　　　）
疾患名　　　　　　　　　　　　　　　　　　　　（発症時期　　　　　　　　　　）</t>
    <rPh sb="0" eb="3">
      <t>シッカンメイ</t>
    </rPh>
    <rPh sb="24" eb="28">
      <t>ハッショウジキ</t>
    </rPh>
    <phoneticPr fontId="16"/>
  </si>
  <si>
    <t>新規　・　継続</t>
  </si>
  <si>
    <t>基本事項</t>
    <rPh sb="0" eb="4">
      <t>キホンジコウ</t>
    </rPh>
    <phoneticPr fontId="16"/>
  </si>
  <si>
    <t>（あれば）旧姓</t>
    <rPh sb="5" eb="7">
      <t>キュウセイ</t>
    </rPh>
    <phoneticPr fontId="16"/>
  </si>
  <si>
    <t>：</t>
    <phoneticPr fontId="16"/>
  </si>
  <si>
    <t>ニックネーム</t>
    <phoneticPr fontId="16"/>
  </si>
  <si>
    <t>アセスメント
実施日</t>
    <rPh sb="7" eb="10">
      <t>ジッシビ</t>
    </rPh>
    <phoneticPr fontId="16"/>
  </si>
  <si>
    <t>所属</t>
    <rPh sb="0" eb="2">
      <t>ショゾク</t>
    </rPh>
    <phoneticPr fontId="16"/>
  </si>
  <si>
    <t>アセスメント
方法</t>
    <rPh sb="7" eb="9">
      <t>ホウホウ</t>
    </rPh>
    <phoneticPr fontId="16"/>
  </si>
  <si>
    <t>□　訪問</t>
  </si>
  <si>
    <t>□　来庁</t>
  </si>
  <si>
    <t>□　電話</t>
  </si>
  <si>
    <t>□　本人</t>
  </si>
  <si>
    <t>□　家族</t>
  </si>
  <si>
    <t>□　その他</t>
  </si>
  <si>
    <t>□　独居</t>
  </si>
  <si>
    <t>□　同居</t>
  </si>
  <si>
    <t>要介護認定</t>
    <phoneticPr fontId="16"/>
  </si>
  <si>
    <t>年</t>
    <rPh sb="0" eb="1">
      <t>ねん</t>
    </rPh>
    <phoneticPr fontId="16" type="Hiragana"/>
  </si>
  <si>
    <t>月</t>
    <rPh sb="0" eb="1">
      <t>がつ</t>
    </rPh>
    <phoneticPr fontId="16" type="Hiragana"/>
  </si>
  <si>
    <t>申請済</t>
    <rPh sb="0" eb="3">
      <t>しんせいず</t>
    </rPh>
    <phoneticPr fontId="16" type="Hiragana"/>
  </si>
  <si>
    <t>認知症について</t>
    <rPh sb="0" eb="3">
      <t>ニンチショウ</t>
    </rPh>
    <phoneticPr fontId="16"/>
  </si>
  <si>
    <t>診断 ・ 治療</t>
    <phoneticPr fontId="16"/>
  </si>
  <si>
    <t>認知症の診断</t>
    <rPh sb="0" eb="3">
      <t>にんちしょう</t>
    </rPh>
    <rPh sb="4" eb="6">
      <t>しんだん</t>
    </rPh>
    <phoneticPr fontId="16" type="Hiragana"/>
  </si>
  <si>
    <t>時期</t>
    <rPh sb="0" eb="2">
      <t>じき</t>
    </rPh>
    <phoneticPr fontId="16" type="Hiragana"/>
  </si>
  <si>
    <t>R</t>
    <phoneticPr fontId="16" type="Hiragana"/>
  </si>
  <si>
    <t>月ごろ</t>
    <rPh sb="0" eb="1">
      <t>がつ</t>
    </rPh>
    <phoneticPr fontId="16" type="Hiragana"/>
  </si>
  <si>
    <t>）</t>
    <phoneticPr fontId="16" type="Hiragana"/>
  </si>
  <si>
    <t>または</t>
    <phoneticPr fontId="16" type="Hiragana"/>
  </si>
  <si>
    <t>歳ごろ</t>
    <rPh sb="0" eb="1">
      <t>さい</t>
    </rPh>
    <phoneticPr fontId="16" type="Hiragana"/>
  </si>
  <si>
    <t>医療機関</t>
    <rPh sb="0" eb="4">
      <t>いりょうきかん</t>
    </rPh>
    <phoneticPr fontId="16" type="Hiragana"/>
  </si>
  <si>
    <t>治療の状況</t>
    <rPh sb="0" eb="2">
      <t>ちりょう</t>
    </rPh>
    <rPh sb="3" eb="5">
      <t>じょうきょう</t>
    </rPh>
    <phoneticPr fontId="16" type="Hiragana"/>
  </si>
  <si>
    <t>かかりつけ医</t>
    <rPh sb="5" eb="6">
      <t>イ</t>
    </rPh>
    <phoneticPr fontId="16"/>
  </si>
  <si>
    <t>ひとり歩き
（ 徘徊 ）</t>
    <rPh sb="3" eb="4">
      <t>ある</t>
    </rPh>
    <rPh sb="8" eb="10">
      <t>はいかい</t>
    </rPh>
    <phoneticPr fontId="16" type="Hiragana"/>
  </si>
  <si>
    <t>日常的にひとり歩きをする</t>
    <rPh sb="0" eb="3">
      <t>にちじょうてき</t>
    </rPh>
    <rPh sb="7" eb="8">
      <t>ある</t>
    </rPh>
    <phoneticPr fontId="16" type="Hiragana"/>
  </si>
  <si>
    <t>□ する　　　　　　□ しない</t>
  </si>
  <si>
    <t>（ 頻度 ）</t>
    <rPh sb="2" eb="4">
      <t>ヒンド</t>
    </rPh>
    <phoneticPr fontId="16"/>
  </si>
  <si>
    <t>（ いつのまにか出かける、待てずに移動してしまうなど具体的な様子 ）</t>
    <phoneticPr fontId="16"/>
  </si>
  <si>
    <t>【 日常的にひとり歩きをする場合 】</t>
    <phoneticPr fontId="16" type="Hiragana"/>
  </si>
  <si>
    <t>外出してもどれなくなったことがある</t>
    <rPh sb="0" eb="2">
      <t>がいしゅつ</t>
    </rPh>
    <phoneticPr fontId="16" type="Hiragana"/>
  </si>
  <si>
    <t>□ ある　　　　　　□ ない</t>
  </si>
  <si>
    <t>（ 発見場所、その時の状況等の具体的なエピソード ）</t>
    <rPh sb="2" eb="4">
      <t>はっけん</t>
    </rPh>
    <rPh sb="4" eb="6">
      <t>ばしょ</t>
    </rPh>
    <rPh sb="9" eb="10">
      <t>とき</t>
    </rPh>
    <rPh sb="11" eb="13">
      <t>じょうきょう</t>
    </rPh>
    <rPh sb="13" eb="14">
      <t>とう</t>
    </rPh>
    <rPh sb="15" eb="17">
      <t>ぐたい</t>
    </rPh>
    <rPh sb="17" eb="18">
      <t>てき</t>
    </rPh>
    <phoneticPr fontId="16" type="Hiragana"/>
  </si>
  <si>
    <t>認知症高齢者の
日常生活自立度</t>
    <phoneticPr fontId="16" type="Hiragana"/>
  </si>
  <si>
    <t>自分の名前</t>
    <phoneticPr fontId="16" type="Hiragana"/>
  </si>
  <si>
    <t>□ 言える　　　　　　□ 言えない</t>
  </si>
  <si>
    <t>自分の住所</t>
    <phoneticPr fontId="16" type="Hiragana"/>
  </si>
  <si>
    <t>買い物</t>
    <phoneticPr fontId="16" type="Hiragana"/>
  </si>
  <si>
    <t>□ できる　　　　　　□ できない</t>
  </si>
  <si>
    <t>金銭管理</t>
    <phoneticPr fontId="16" type="Hiragana"/>
  </si>
  <si>
    <t>電話や訪問者への対応</t>
    <phoneticPr fontId="16" type="Hiragana"/>
  </si>
  <si>
    <t>一人で留守番</t>
    <phoneticPr fontId="16" type="Hiragana"/>
  </si>
  <si>
    <t>　※　裏面も記入し、本人の写真を貼付してください。</t>
    <phoneticPr fontId="16" type="Hiragana"/>
  </si>
  <si>
    <t>本人の特徴</t>
    <phoneticPr fontId="16"/>
  </si>
  <si>
    <t>身体的特徴</t>
    <phoneticPr fontId="16"/>
  </si>
  <si>
    <t>身長　：</t>
    <rPh sb="0" eb="2">
      <t>シンチョウ</t>
    </rPh>
    <phoneticPr fontId="16"/>
  </si>
  <si>
    <t>約</t>
    <phoneticPr fontId="16"/>
  </si>
  <si>
    <t>体重　：</t>
    <rPh sb="0" eb="2">
      <t>タイジュウ</t>
    </rPh>
    <phoneticPr fontId="16"/>
  </si>
  <si>
    <t>体形　：</t>
    <rPh sb="0" eb="2">
      <t>タイケイ</t>
    </rPh>
    <phoneticPr fontId="16"/>
  </si>
  <si>
    <t>眼鏡　：</t>
    <rPh sb="0" eb="2">
      <t>メガネ</t>
    </rPh>
    <phoneticPr fontId="16"/>
  </si>
  <si>
    <t>頭髪の色や長さ　：</t>
    <rPh sb="0" eb="2">
      <t>トウハツ</t>
    </rPh>
    <rPh sb="3" eb="4">
      <t>イロ</t>
    </rPh>
    <rPh sb="5" eb="6">
      <t>ナガ</t>
    </rPh>
    <phoneticPr fontId="16"/>
  </si>
  <si>
    <t>その他の特徴（歩行状態、よく着る服装、持ち物など）　：</t>
    <phoneticPr fontId="16"/>
  </si>
  <si>
    <t>なじみの場所（よく行く所、以前住んでいた所など）　：</t>
    <phoneticPr fontId="16"/>
  </si>
  <si>
    <t>保護時に注意すること（話しかけ方、対応の方法、持病の症状と対処法など）　：</t>
    <phoneticPr fontId="16"/>
  </si>
  <si>
    <t>視力聴力</t>
    <phoneticPr fontId="16"/>
  </si>
  <si>
    <t>視力　：</t>
    <rPh sb="0" eb="2">
      <t>シリョク</t>
    </rPh>
    <phoneticPr fontId="16"/>
  </si>
  <si>
    <t>聴力　：</t>
    <rPh sb="0" eb="2">
      <t>チョウリョク</t>
    </rPh>
    <phoneticPr fontId="16"/>
  </si>
  <si>
    <t>配慮の必要な認知症以外の疾患</t>
    <phoneticPr fontId="16" type="Hiragana"/>
  </si>
  <si>
    <t>服薬　：</t>
    <rPh sb="0" eb="2">
      <t>フクヤク</t>
    </rPh>
    <phoneticPr fontId="16"/>
  </si>
  <si>
    <t>疾患名：</t>
    <phoneticPr fontId="16" type="Hiragana"/>
  </si>
  <si>
    <t>連絡先①</t>
    <rPh sb="0" eb="3">
      <t>レンラクサキ</t>
    </rPh>
    <phoneticPr fontId="16"/>
  </si>
  <si>
    <t>メール</t>
    <phoneticPr fontId="16"/>
  </si>
  <si>
    <t>連絡先②</t>
    <rPh sb="0" eb="3">
      <t>レンラクサキ</t>
    </rPh>
    <phoneticPr fontId="16"/>
  </si>
  <si>
    <t>連絡先③</t>
    <rPh sb="0" eb="3">
      <t>レンラクサキ</t>
    </rPh>
    <phoneticPr fontId="16"/>
  </si>
  <si>
    <t>地域の多職種と連携する会議への出席証明書</t>
    <rPh sb="0" eb="2">
      <t>チイキ</t>
    </rPh>
    <rPh sb="3" eb="6">
      <t>タショクシュ</t>
    </rPh>
    <rPh sb="7" eb="9">
      <t>レンケイ</t>
    </rPh>
    <rPh sb="11" eb="13">
      <t>カイギ</t>
    </rPh>
    <rPh sb="15" eb="17">
      <t>シュッセキ</t>
    </rPh>
    <rPh sb="17" eb="20">
      <t>ショウメイショ</t>
    </rPh>
    <phoneticPr fontId="16"/>
  </si>
  <si>
    <t>会議名</t>
    <rPh sb="0" eb="3">
      <t>カイギメイ</t>
    </rPh>
    <phoneticPr fontId="16"/>
  </si>
  <si>
    <t>指定居宅介護支援等の事業の人員及び運営に関する基準（平成11 年厚生省令第38 号）で規定され、介護支援専門員が主催するサービス担当者会議</t>
  </si>
  <si>
    <t>会議出席者</t>
    <rPh sb="0" eb="5">
      <t>カイギシュッセキシャ</t>
    </rPh>
    <phoneticPr fontId="16"/>
  </si>
  <si>
    <t>　</t>
  </si>
  <si>
    <t>所属（職種）</t>
    <rPh sb="0" eb="2">
      <t>ショゾク</t>
    </rPh>
    <rPh sb="3" eb="5">
      <t>ショクシュ</t>
    </rPh>
    <phoneticPr fontId="16"/>
  </si>
  <si>
    <t>実施日：</t>
    <rPh sb="0" eb="3">
      <t>ジッシビ</t>
    </rPh>
    <phoneticPr fontId="16"/>
  </si>
  <si>
    <t>時　間：</t>
    <rPh sb="0" eb="1">
      <t>トキ</t>
    </rPh>
    <rPh sb="2" eb="3">
      <t>アイダ</t>
    </rPh>
    <phoneticPr fontId="16"/>
  </si>
  <si>
    <t>署名欄</t>
    <rPh sb="0" eb="3">
      <t>ショメイラン</t>
    </rPh>
    <phoneticPr fontId="16"/>
  </si>
  <si>
    <t>事業所名：</t>
    <rPh sb="0" eb="4">
      <t>ジギョウショメイ</t>
    </rPh>
    <phoneticPr fontId="16"/>
  </si>
  <si>
    <t>住　　  所：</t>
    <rPh sb="0" eb="1">
      <t>ジュウ</t>
    </rPh>
    <rPh sb="5" eb="6">
      <t>ショ</t>
    </rPh>
    <phoneticPr fontId="16"/>
  </si>
  <si>
    <t>担当者名：</t>
    <rPh sb="0" eb="3">
      <t>タントウシャ</t>
    </rPh>
    <rPh sb="3" eb="4">
      <t>メイ</t>
    </rPh>
    <phoneticPr fontId="16"/>
  </si>
  <si>
    <t>㊞</t>
    <phoneticPr fontId="16"/>
  </si>
  <si>
    <t>年　　　　月　　　　日</t>
    <phoneticPr fontId="16"/>
  </si>
  <si>
    <t>年　　　　月　　　　日</t>
  </si>
  <si>
    <t>　このたびは、</t>
    <phoneticPr fontId="16"/>
  </si>
  <si>
    <t>　様の状態や家族等の事情により、担当</t>
    <phoneticPr fontId="16"/>
  </si>
  <si>
    <t>する指定居宅介護支援事業所の介護支援専門員が、以下の理由により緊急に</t>
    <rPh sb="23" eb="25">
      <t>イカ</t>
    </rPh>
    <rPh sb="26" eb="28">
      <t>リユウ</t>
    </rPh>
    <phoneticPr fontId="16"/>
  </si>
  <si>
    <t>指定短期入所生活介護（原則として７日以内）を受けることが必要と認めた</t>
    <phoneticPr fontId="16"/>
  </si>
  <si>
    <t>者に該当することを証明します。</t>
    <phoneticPr fontId="16"/>
  </si>
  <si>
    <t>▽</t>
    <phoneticPr fontId="16"/>
  </si>
  <si>
    <t>居宅サービス計画において、当該日に利用することが計画されていない者に該当するか否か</t>
    <rPh sb="34" eb="36">
      <t>ガイトウ</t>
    </rPh>
    <rPh sb="39" eb="40">
      <t>イナ</t>
    </rPh>
    <phoneticPr fontId="16"/>
  </si>
  <si>
    <t>該当</t>
    <rPh sb="0" eb="2">
      <t>ガイトウ</t>
    </rPh>
    <phoneticPr fontId="16"/>
  </si>
  <si>
    <t>非該当</t>
    <rPh sb="0" eb="3">
      <t>ヒガイトウ</t>
    </rPh>
    <phoneticPr fontId="16"/>
  </si>
  <si>
    <t>担当する指定居宅介護支援事業所の介護支援専門員が緊急の必要性及び利用を認めているか</t>
    <phoneticPr fontId="16"/>
  </si>
  <si>
    <t>認めている</t>
    <rPh sb="0" eb="1">
      <t>ミト</t>
    </rPh>
    <phoneticPr fontId="16"/>
  </si>
  <si>
    <t>認めていない</t>
    <rPh sb="0" eb="1">
      <t>ミト</t>
    </rPh>
    <phoneticPr fontId="16"/>
  </si>
  <si>
    <t xml:space="preserve">▽
</t>
    <phoneticPr fontId="16"/>
  </si>
  <si>
    <t>介護を行う者が疾病にかかっていること、その他やむを得ない理由により居宅で介護を受けることができない理由</t>
    <phoneticPr fontId="16"/>
  </si>
  <si>
    <t xml:space="preserve">▼
</t>
    <phoneticPr fontId="16"/>
  </si>
  <si>
    <t>緊急利用した者に関する利用の理由、期間、緊急受入れ後の対応などの事項に関しては、指定短期入所生活介護で記録をお願い致します。
また、適正な緊急利用が円滑に行えるように、緊急利用者にかかる変更前後の居宅サービス計画を交付させて頂きます。</t>
    <rPh sb="55" eb="56">
      <t>ネガ</t>
    </rPh>
    <rPh sb="57" eb="58">
      <t>イタ</t>
    </rPh>
    <rPh sb="107" eb="109">
      <t>コウフ</t>
    </rPh>
    <rPh sb="112" eb="113">
      <t>イタダ</t>
    </rPh>
    <phoneticPr fontId="16"/>
  </si>
  <si>
    <t>指定短期入所生活介護（状況を記録した上で１４日を限度）を受けることが</t>
    <phoneticPr fontId="16"/>
  </si>
  <si>
    <t>必要と認めた者に該当することを証明します。</t>
    <phoneticPr fontId="16"/>
  </si>
  <si>
    <t xml:space="preserve">▽
</t>
    <phoneticPr fontId="16"/>
  </si>
  <si>
    <t>利用者の介護を行う家族等の疾病が、当初の予想を超えて長期間に及んだことにより在宅への復帰が困難となったこと等やむを得ない事情により、７日以内に適切な方策が立てられない理由（利用者負担軽減に配慮する観点から、機械的に加算算定を継続するのではなく、随時、適切なアセスメント による代替手段の確保等について、十分に検討が必要）</t>
    <rPh sb="83" eb="85">
      <t>リユウ</t>
    </rPh>
    <rPh sb="157" eb="159">
      <t>ヒツヨウ</t>
    </rPh>
    <phoneticPr fontId="16"/>
  </si>
  <si>
    <t>指定小規模多機能型居宅介護又は指定看護小規模多機能型居宅介護（あらか</t>
    <phoneticPr fontId="16"/>
  </si>
  <si>
    <t>じめ七日以内）を受けることが必要と認めた者に該当することを証明します。</t>
    <phoneticPr fontId="16"/>
  </si>
  <si>
    <t>指定小規模多機能型居宅介護事業所の登録者の数が、当該指定小規模多機能型居宅介護事業所の登録定員未満であること。（事前に事業所に確認済み）</t>
    <rPh sb="56" eb="58">
      <t>ジゼン</t>
    </rPh>
    <rPh sb="59" eb="62">
      <t>ジギョウショ</t>
    </rPh>
    <rPh sb="63" eb="65">
      <t>カクニン</t>
    </rPh>
    <rPh sb="65" eb="66">
      <t>ス</t>
    </rPh>
    <phoneticPr fontId="16"/>
  </si>
  <si>
    <t>担当する指定居宅介護支援事業所の介護支援専門員が緊急に利用することが必要と認めた場合であって、指定小規模多機能型居宅介護事業所の介護支援専門員が、当該指定小規模多機能型居宅介護事業所の登録者に対する指定小規模多機能型居宅介護の提供に支障がないと認ているか（事前に事業所に確認済み）</t>
    <phoneticPr fontId="16"/>
  </si>
  <si>
    <t>利用の開始に当たって、あらかじめ七日以内(利用者の日常生 活上の世話を行う家族等の疾病等やむを得ない事情がある場合は十四日以内)の利用期間を定めているか</t>
    <phoneticPr fontId="16"/>
  </si>
  <si>
    <t>定めている</t>
    <phoneticPr fontId="16"/>
  </si>
  <si>
    <t>定めていない</t>
    <phoneticPr fontId="16"/>
  </si>
  <si>
    <t>指定地域密着型サービス基準第六十三条に定める従業者の員数を置いているか（事前に事業所に確認済み）</t>
    <phoneticPr fontId="16"/>
  </si>
  <si>
    <t>置いている</t>
    <phoneticPr fontId="16"/>
  </si>
  <si>
    <t>置いていない</t>
    <phoneticPr fontId="16"/>
  </si>
  <si>
    <t>当該指定小規模多機能居宅介護事業所が小規模多機能型居宅介護費の注4を算定していないか（事前に事業所に確認済み）</t>
    <phoneticPr fontId="16"/>
  </si>
  <si>
    <t>算定していない</t>
    <rPh sb="0" eb="2">
      <t>サンテイ</t>
    </rPh>
    <phoneticPr fontId="16"/>
  </si>
  <si>
    <t>算定している</t>
    <rPh sb="0" eb="2">
      <t>サンテイ</t>
    </rPh>
    <phoneticPr fontId="16"/>
  </si>
  <si>
    <t>利用者の状態や利用者の日常生活上の世話を行う家族等の疾病等やむを得ない事情で居宅で介護を受けることができない理由</t>
    <phoneticPr fontId="16"/>
  </si>
  <si>
    <t>緊急利用した者に関する利用の理由、期間、緊急受入れ後の対応などの事項に関しては、指定小規模多機能型居宅介護又は指定看護小規模多機能型居宅介護で記録をお願い致します。
また、適正な緊急利用が円滑に行えるように、緊急利用者にかかる変更前後の居宅サービス計画を交付させて頂きます。</t>
    <rPh sb="53" eb="54">
      <t>マタ</t>
    </rPh>
    <rPh sb="75" eb="76">
      <t>ネガ</t>
    </rPh>
    <rPh sb="77" eb="78">
      <t>イタ</t>
    </rPh>
    <rPh sb="127" eb="129">
      <t>コウフ</t>
    </rPh>
    <rPh sb="132" eb="133">
      <t>イタダ</t>
    </rPh>
    <phoneticPr fontId="16"/>
  </si>
  <si>
    <t>指定看護小規模多機能型居宅介護の登録者の数が、当該指定看護小規模多機能型居宅介護の登録定員未満であること。（事前に事業所に確認済み）</t>
    <rPh sb="54" eb="56">
      <t>ジゼン</t>
    </rPh>
    <rPh sb="57" eb="60">
      <t>ジギョウショ</t>
    </rPh>
    <rPh sb="61" eb="63">
      <t>カクニン</t>
    </rPh>
    <rPh sb="63" eb="64">
      <t>ス</t>
    </rPh>
    <phoneticPr fontId="16"/>
  </si>
  <si>
    <t>担当する指定居宅介護支援事業所の介護支援専門員が緊急に利用することが必要と認めた場合であって、指定看護小規模多機能型居宅介護の介護支援専門員が、当該指定看護小規模多機能型居宅介護の登録者に対する指定看護小規模多機能型居宅介護の提供に支障がないと認ているか（事前に事業所に確認済み）</t>
    <phoneticPr fontId="16"/>
  </si>
  <si>
    <t>当該指定看護小規模多機能居宅介護事業所が看護小規模多機能型居宅介護費の注4を算定していないか（事前に事業所に確認済み）</t>
    <phoneticPr fontId="16"/>
  </si>
  <si>
    <t>　先生　御侍史</t>
    <rPh sb="1" eb="3">
      <t>センセイ</t>
    </rPh>
    <phoneticPr fontId="16"/>
  </si>
  <si>
    <t>　様に関する下記の情報を口頭又は文書等</t>
    <phoneticPr fontId="16"/>
  </si>
  <si>
    <t>でいただきまして、誠にありがとうございました。</t>
    <phoneticPr fontId="16"/>
  </si>
  <si>
    <t>　ご提供いただきました情報につきましては、より良いサービス提供のため</t>
    <rPh sb="2" eb="4">
      <t>テイキョウ</t>
    </rPh>
    <rPh sb="11" eb="13">
      <t>ジョウホウ</t>
    </rPh>
    <phoneticPr fontId="16"/>
  </si>
  <si>
    <t>に利用させていただきます。</t>
    <phoneticPr fontId="16"/>
  </si>
  <si>
    <t xml:space="preserve">1)
</t>
    <phoneticPr fontId="16"/>
  </si>
  <si>
    <t xml:space="preserve">基本情報(医療機関名、住所、連絡先、医師氏名、利用者の氏名、生年月日、性別、住所、連絡先等) </t>
    <phoneticPr fontId="16"/>
  </si>
  <si>
    <t>2)</t>
    <phoneticPr fontId="16"/>
  </si>
  <si>
    <t>利用者の病状、経過等</t>
    <phoneticPr fontId="16"/>
  </si>
  <si>
    <t>3)</t>
  </si>
  <si>
    <t>介護サービスを利用する上での留意点、介護方法等</t>
    <phoneticPr fontId="16"/>
  </si>
  <si>
    <t>4)</t>
  </si>
  <si>
    <t>利用者の日常生活上の留意事項</t>
    <phoneticPr fontId="16"/>
  </si>
  <si>
    <t>5)</t>
  </si>
  <si>
    <t>その他、介護サービス計画(ケアプラン)の策定等に必要な情報</t>
    <rPh sb="2" eb="3">
      <t>タ</t>
    </rPh>
    <phoneticPr fontId="16"/>
  </si>
  <si>
    <t>　ご提供いただきました情報（　　月分）につきましては、より良いサー</t>
    <rPh sb="2" eb="4">
      <t>テイキョウ</t>
    </rPh>
    <rPh sb="11" eb="13">
      <t>ジョウホウ</t>
    </rPh>
    <rPh sb="16" eb="17">
      <t>ガツ</t>
    </rPh>
    <rPh sb="17" eb="18">
      <t>ブン</t>
    </rPh>
    <phoneticPr fontId="16"/>
  </si>
  <si>
    <t>ビス提供のために利用させていただきます。</t>
    <phoneticPr fontId="16"/>
  </si>
  <si>
    <t>　様に関する下記の情報をリハビリテー</t>
    <phoneticPr fontId="16"/>
  </si>
  <si>
    <t>ション会議又は文書（リハビリテーション会議録）でいただきまして、誠に</t>
    <phoneticPr fontId="16"/>
  </si>
  <si>
    <t>ありがとうございました。</t>
    <phoneticPr fontId="16"/>
  </si>
  <si>
    <t>　ご提供いただきました情報及びリハビリテーション計画書につきまして</t>
    <rPh sb="2" eb="4">
      <t>テイキョウ</t>
    </rPh>
    <rPh sb="11" eb="13">
      <t>ジョウホウ</t>
    </rPh>
    <rPh sb="13" eb="14">
      <t>オヨ</t>
    </rPh>
    <rPh sb="24" eb="27">
      <t>ケイカクショ</t>
    </rPh>
    <phoneticPr fontId="16"/>
  </si>
  <si>
    <t>は、より良いサービス提供のために利用させていただきます。</t>
    <phoneticPr fontId="16"/>
  </si>
  <si>
    <t>1)</t>
    <phoneticPr fontId="16"/>
  </si>
  <si>
    <t>リハビリテーションに関する専門的な見地から利用者の状況等に関する情報</t>
    <phoneticPr fontId="16"/>
  </si>
  <si>
    <t xml:space="preserve">2)
</t>
    <phoneticPr fontId="16"/>
  </si>
  <si>
    <t>通所リハビリテーション計画について、医師が利用者又はその家族に対して説明した内容及び利用者の同意（書面等で直接）を得たリハビリテーション計画書</t>
    <rPh sb="38" eb="40">
      <t>ナイヨウ</t>
    </rPh>
    <rPh sb="40" eb="41">
      <t>オヨ</t>
    </rPh>
    <phoneticPr fontId="16"/>
  </si>
  <si>
    <t xml:space="preserve">3)
</t>
    <phoneticPr fontId="16"/>
  </si>
  <si>
    <t>利用者の状態の変化に応じ、当該計画の同意を得た日の属する月から起算して六月以内の場合にあっては一月に一回以上、六月を超えた場合にあっては三月に一回以上、リハビリテーション会議を開催し、通所リハビリテーション計画を見直すことに関する説明</t>
    <rPh sb="112" eb="113">
      <t>カン</t>
    </rPh>
    <rPh sb="115" eb="117">
      <t>セツメイ</t>
    </rPh>
    <phoneticPr fontId="16"/>
  </si>
  <si>
    <t xml:space="preserve">4)
</t>
    <phoneticPr fontId="16"/>
  </si>
  <si>
    <t>指定通所リハビリテーション事業所の理学療法士、作業療法士又は言語聴覚士より、リハビリテーションに関する専門的な見地から、利用者の有する能力、自立のために必要な支援方法及び日常生活上の留意点</t>
    <phoneticPr fontId="16"/>
  </si>
  <si>
    <t xml:space="preserve">5)
</t>
    <phoneticPr fontId="16"/>
  </si>
  <si>
    <t>指定通所リハビリテーション事業所の理学療法士、作業療法士又は言語聴覚士が、指定通所リハビリテーションの利用者の居宅を訪問し、その家族に対し（※居宅サービス計画に位置付けた指定訪問介護の事業その他の指定居宅サービスに該当する事業がある場合は事業に係る従業者と指定通所リハビリテーションの利用者の居宅を訪問し、当該従業者に対し）、リハビリテーションに関する専門的な見地から、介護の工夫に関する指導及び日常生活上の留意点に関する助言を行うことに関する説明</t>
    <rPh sb="219" eb="220">
      <t>カン</t>
    </rPh>
    <rPh sb="222" eb="224">
      <t>セツメイ</t>
    </rPh>
    <phoneticPr fontId="16"/>
  </si>
  <si>
    <t>　　　　　　　　　　　　　　　　モニタリングに係る情報連携シート</t>
    <rPh sb="23" eb="24">
      <t>カカ</t>
    </rPh>
    <rPh sb="25" eb="27">
      <t>ジョウホウ</t>
    </rPh>
    <rPh sb="27" eb="29">
      <t>レンケイ</t>
    </rPh>
    <phoneticPr fontId="111"/>
  </si>
  <si>
    <t>別紙３</t>
    <rPh sb="0" eb="2">
      <t>ベッシ</t>
    </rPh>
    <phoneticPr fontId="111"/>
  </si>
  <si>
    <t>１．基本情報</t>
    <rPh sb="2" eb="4">
      <t>キホン</t>
    </rPh>
    <rPh sb="4" eb="6">
      <t>ジョウホウ</t>
    </rPh>
    <phoneticPr fontId="111"/>
  </si>
  <si>
    <t>↓白色のセルは居宅介護支援事業所が記入ください。↓オレンジ色のセルはサービス事業所が記入ください。</t>
    <rPh sb="1" eb="2">
      <t>シロ</t>
    </rPh>
    <phoneticPr fontId="111"/>
  </si>
  <si>
    <t>居宅介護支援事業所</t>
    <rPh sb="0" eb="2">
      <t>キョタク</t>
    </rPh>
    <rPh sb="2" eb="4">
      <t>カイゴ</t>
    </rPh>
    <rPh sb="4" eb="6">
      <t>シエン</t>
    </rPh>
    <rPh sb="6" eb="9">
      <t>ジギョウショ</t>
    </rPh>
    <phoneticPr fontId="111"/>
  </si>
  <si>
    <t>サービス事業所</t>
    <rPh sb="4" eb="7">
      <t>ジギョウショ</t>
    </rPh>
    <phoneticPr fontId="111"/>
  </si>
  <si>
    <t>フリガナ</t>
    <phoneticPr fontId="111"/>
  </si>
  <si>
    <t>←利用者名を別途共有できる場合、利用者名は記入不要</t>
    <rPh sb="1" eb="4">
      <t>リヨウシャ</t>
    </rPh>
    <rPh sb="4" eb="5">
      <t>メイ</t>
    </rPh>
    <rPh sb="6" eb="8">
      <t>ベット</t>
    </rPh>
    <rPh sb="8" eb="10">
      <t>キョウユウ</t>
    </rPh>
    <rPh sb="13" eb="15">
      <t>バアイ</t>
    </rPh>
    <rPh sb="16" eb="19">
      <t>リヨウシャ</t>
    </rPh>
    <rPh sb="19" eb="20">
      <t>メイ</t>
    </rPh>
    <rPh sb="21" eb="23">
      <t>キニュウ</t>
    </rPh>
    <rPh sb="23" eb="25">
      <t>フヨウ</t>
    </rPh>
    <phoneticPr fontId="111"/>
  </si>
  <si>
    <t>利用者名</t>
    <rPh sb="0" eb="3">
      <t>リヨウシャ</t>
    </rPh>
    <rPh sb="3" eb="4">
      <t>メイ</t>
    </rPh>
    <phoneticPr fontId="111"/>
  </si>
  <si>
    <t>事業所名</t>
    <rPh sb="0" eb="3">
      <t>ジギョウショ</t>
    </rPh>
    <rPh sb="3" eb="4">
      <t>メイ</t>
    </rPh>
    <phoneticPr fontId="111"/>
  </si>
  <si>
    <t>記載者名</t>
    <rPh sb="0" eb="2">
      <t>キサイ</t>
    </rPh>
    <rPh sb="2" eb="3">
      <t>シャ</t>
    </rPh>
    <rPh sb="3" eb="4">
      <t>メイ</t>
    </rPh>
    <phoneticPr fontId="111"/>
  </si>
  <si>
    <t>記載者役職</t>
    <rPh sb="0" eb="2">
      <t>キサイ</t>
    </rPh>
    <rPh sb="2" eb="3">
      <t>シャ</t>
    </rPh>
    <rPh sb="3" eb="5">
      <t>ヤクショク</t>
    </rPh>
    <phoneticPr fontId="111"/>
  </si>
  <si>
    <t>介護支援専門員</t>
    <rPh sb="0" eb="2">
      <t>カイゴ</t>
    </rPh>
    <rPh sb="2" eb="4">
      <t>シエン</t>
    </rPh>
    <rPh sb="4" eb="7">
      <t>センモンイン</t>
    </rPh>
    <phoneticPr fontId="111"/>
  </si>
  <si>
    <t>記載日</t>
    <rPh sb="0" eb="2">
      <t>キサイ</t>
    </rPh>
    <rPh sb="2" eb="3">
      <t>ビ</t>
    </rPh>
    <phoneticPr fontId="111"/>
  </si>
  <si>
    <t>２．ケアの実施状況・目標の達成状況　（本項目はサービス事業所が記入ください）</t>
    <rPh sb="5" eb="7">
      <t>ジッシ</t>
    </rPh>
    <rPh sb="7" eb="9">
      <t>ジョウキョウ</t>
    </rPh>
    <rPh sb="10" eb="12">
      <t>モクヒョウ</t>
    </rPh>
    <rPh sb="13" eb="15">
      <t>タッセイ</t>
    </rPh>
    <rPh sb="15" eb="17">
      <t>ジョウキョウ</t>
    </rPh>
    <rPh sb="19" eb="20">
      <t>ホン</t>
    </rPh>
    <rPh sb="20" eb="22">
      <t>コウモク</t>
    </rPh>
    <rPh sb="27" eb="30">
      <t>ジギョウショ</t>
    </rPh>
    <rPh sb="31" eb="33">
      <t>キニュウ</t>
    </rPh>
    <phoneticPr fontId="111"/>
  </si>
  <si>
    <t>ケアの実施状況（具体の内容、ケアプラン通りに実施されているか、サービスの内容が適切か等）</t>
    <rPh sb="3" eb="5">
      <t>ジッシ</t>
    </rPh>
    <rPh sb="5" eb="7">
      <t>ジョウキョウ</t>
    </rPh>
    <rPh sb="8" eb="10">
      <t>グタイ</t>
    </rPh>
    <rPh sb="11" eb="13">
      <t>ナイヨウ</t>
    </rPh>
    <rPh sb="19" eb="20">
      <t>ドオ</t>
    </rPh>
    <rPh sb="22" eb="24">
      <t>ジッシ</t>
    </rPh>
    <rPh sb="36" eb="38">
      <t>ナイヨウ</t>
    </rPh>
    <rPh sb="39" eb="41">
      <t>テキセツ</t>
    </rPh>
    <rPh sb="42" eb="43">
      <t>トウ</t>
    </rPh>
    <phoneticPr fontId="111"/>
  </si>
  <si>
    <t>目標1</t>
    <rPh sb="0" eb="2">
      <t>モクヒョウ</t>
    </rPh>
    <phoneticPr fontId="111"/>
  </si>
  <si>
    <t>目標の内容</t>
    <rPh sb="0" eb="2">
      <t>モクヒョウ</t>
    </rPh>
    <rPh sb="3" eb="5">
      <t>ナイヨウ</t>
    </rPh>
    <phoneticPr fontId="111"/>
  </si>
  <si>
    <r>
      <t xml:space="preserve">目標達成状況と状況
</t>
    </r>
    <r>
      <rPr>
        <sz val="12"/>
        <color theme="1"/>
        <rFont val="ＭＳ Ｐゴシック"/>
        <family val="3"/>
        <charset val="128"/>
        <scheme val="minor"/>
      </rPr>
      <t>（該当する項目に○の上、自由記述）</t>
    </r>
    <rPh sb="0" eb="2">
      <t>モクヒョウ</t>
    </rPh>
    <rPh sb="2" eb="4">
      <t>タッセイ</t>
    </rPh>
    <rPh sb="4" eb="6">
      <t>ジョウキョウ</t>
    </rPh>
    <rPh sb="7" eb="9">
      <t>ジョウキョウ</t>
    </rPh>
    <rPh sb="11" eb="13">
      <t>ガイトウ</t>
    </rPh>
    <rPh sb="15" eb="17">
      <t>コウモク</t>
    </rPh>
    <rPh sb="20" eb="21">
      <t>ウエ</t>
    </rPh>
    <rPh sb="22" eb="24">
      <t>ジユウ</t>
    </rPh>
    <rPh sb="24" eb="26">
      <t>キジュツ</t>
    </rPh>
    <phoneticPr fontId="111"/>
  </si>
  <si>
    <t>達成
一部達成
未達成</t>
    <rPh sb="0" eb="2">
      <t>タッセイ</t>
    </rPh>
    <rPh sb="3" eb="5">
      <t>イチブ</t>
    </rPh>
    <rPh sb="5" eb="7">
      <t>タッセイ</t>
    </rPh>
    <rPh sb="8" eb="11">
      <t>ミタッセイ</t>
    </rPh>
    <phoneticPr fontId="111"/>
  </si>
  <si>
    <r>
      <t xml:space="preserve">ケアの評価と根拠
</t>
    </r>
    <r>
      <rPr>
        <sz val="12"/>
        <color theme="1"/>
        <rFont val="ＭＳ Ｐゴシック"/>
        <family val="3"/>
        <charset val="128"/>
        <scheme val="minor"/>
      </rPr>
      <t>（該当する項目に○の上、自由記述）</t>
    </r>
    <rPh sb="3" eb="5">
      <t>ヒョウカ</t>
    </rPh>
    <rPh sb="6" eb="8">
      <t>コンキョ</t>
    </rPh>
    <phoneticPr fontId="111"/>
  </si>
  <si>
    <t>継続
見直し
中止</t>
    <rPh sb="0" eb="2">
      <t>ケイゾク</t>
    </rPh>
    <rPh sb="3" eb="5">
      <t>ミナオ</t>
    </rPh>
    <rPh sb="7" eb="9">
      <t>チュウシ</t>
    </rPh>
    <phoneticPr fontId="111"/>
  </si>
  <si>
    <t>目標2</t>
    <rPh sb="0" eb="2">
      <t>モクヒョウ</t>
    </rPh>
    <phoneticPr fontId="111"/>
  </si>
  <si>
    <t>特記事項</t>
    <rPh sb="0" eb="2">
      <t>トッキ</t>
    </rPh>
    <rPh sb="2" eb="4">
      <t>ジコウ</t>
    </rPh>
    <phoneticPr fontId="111"/>
  </si>
  <si>
    <t>３．ケアマネジャーとサービス事業所の情報連携</t>
    <rPh sb="14" eb="17">
      <t>ジギョウショ</t>
    </rPh>
    <rPh sb="18" eb="20">
      <t>ジョウホウ</t>
    </rPh>
    <rPh sb="20" eb="22">
      <t>レンケイ</t>
    </rPh>
    <phoneticPr fontId="111"/>
  </si>
  <si>
    <t>サービス事業所に確認してほしい項目（該当する項目をすべてチェック）</t>
    <rPh sb="4" eb="7">
      <t>ジギョウショ</t>
    </rPh>
    <rPh sb="8" eb="10">
      <t>カクニン</t>
    </rPh>
    <rPh sb="15" eb="17">
      <t>コウモク</t>
    </rPh>
    <rPh sb="18" eb="20">
      <t>ガイトウ</t>
    </rPh>
    <rPh sb="22" eb="24">
      <t>コウモク</t>
    </rPh>
    <phoneticPr fontId="111"/>
  </si>
  <si>
    <t>　□利用しているサービス事業所の状況（満足度等）　  □利用者の変化　　                 　□利用者・家族の要望　　　□家族の状況変化</t>
    <phoneticPr fontId="111"/>
  </si>
  <si>
    <t>　□サービスの適正度　　　□新しい生活課題　　      　□居宅サービス計画・個別援助計画変更の必要性　　          　□健康状態</t>
    <phoneticPr fontId="111"/>
  </si>
  <si>
    <t>　□ＡＤＬ　　　　　　　　□ＩＡＤＬ　　                　□認知機能や判断能力　　       　□コミュニケーションにおける理解と表出の状況　　　</t>
    <phoneticPr fontId="111"/>
  </si>
  <si>
    <r>
      <t xml:space="preserve">　□生活リズム　　　　　　□排泄の状況   　　        </t>
    </r>
    <r>
      <rPr>
        <sz val="6"/>
        <rFont val="ＭＳ Ｐゴシック"/>
        <family val="3"/>
        <charset val="128"/>
        <scheme val="minor"/>
      </rPr>
      <t xml:space="preserve"> </t>
    </r>
    <r>
      <rPr>
        <sz val="16"/>
        <rFont val="ＭＳ Ｐゴシック"/>
        <family val="3"/>
        <charset val="128"/>
        <scheme val="minor"/>
      </rPr>
      <t xml:space="preserve"> 　□清潔の保持に関する状況　　　□口腔内の状況　　             □食事摂取の状況　　　</t>
    </r>
    <phoneticPr fontId="111"/>
  </si>
  <si>
    <t>　□ 社会との関わり　  　　□家族等の状況　　　         □居住環境　                             　□その他留意すべき事項・状況</t>
    <phoneticPr fontId="111"/>
  </si>
  <si>
    <t>情報収集の観点（介護支援専門員が記載）</t>
    <rPh sb="0" eb="2">
      <t>ジョウホウ</t>
    </rPh>
    <rPh sb="2" eb="4">
      <t>シュウシュウ</t>
    </rPh>
    <rPh sb="5" eb="7">
      <t>カンテン</t>
    </rPh>
    <rPh sb="8" eb="15">
      <t>カイゴシエンセンモンイン</t>
    </rPh>
    <rPh sb="16" eb="18">
      <t>キサイ</t>
    </rPh>
    <phoneticPr fontId="111"/>
  </si>
  <si>
    <t>確認した事項（※介護支援専門員から依頼があった項目の他、変化や課題があった項目にはコメント記入ください）</t>
    <phoneticPr fontId="111"/>
  </si>
  <si>
    <t>（該当する方を選択）
変化    ｜   課題</t>
    <rPh sb="7" eb="9">
      <t>センタク</t>
    </rPh>
    <rPh sb="21" eb="23">
      <t>カダイ</t>
    </rPh>
    <phoneticPr fontId="111"/>
  </si>
  <si>
    <t>具体的な内容</t>
    <rPh sb="0" eb="3">
      <t>グタイテキ</t>
    </rPh>
    <rPh sb="4" eb="6">
      <t>ナイヨウ</t>
    </rPh>
    <phoneticPr fontId="111"/>
  </si>
  <si>
    <t>あり / なし</t>
    <phoneticPr fontId="111"/>
  </si>
  <si>
    <t>ステップ①</t>
    <phoneticPr fontId="111"/>
  </si>
  <si>
    <t>ケアマネジャーからサービス事業所への依頼</t>
    <phoneticPr fontId="111"/>
  </si>
  <si>
    <t>ステップ②</t>
    <phoneticPr fontId="111"/>
  </si>
  <si>
    <t>サービス事業所による利用者の確認</t>
    <rPh sb="4" eb="7">
      <t>ジギョウショ</t>
    </rPh>
    <rPh sb="10" eb="13">
      <t>リヨウシャ</t>
    </rPh>
    <rPh sb="14" eb="16">
      <t>カクニン</t>
    </rPh>
    <phoneticPr fontId="111"/>
  </si>
  <si>
    <t>実施日</t>
    <phoneticPr fontId="111"/>
  </si>
  <si>
    <t>実施日</t>
    <rPh sb="0" eb="3">
      <t>ジッシビ</t>
    </rPh>
    <phoneticPr fontId="111"/>
  </si>
  <si>
    <t>記入者</t>
    <rPh sb="0" eb="2">
      <t>キニュウ</t>
    </rPh>
    <rPh sb="2" eb="3">
      <t>シャ</t>
    </rPh>
    <phoneticPr fontId="111"/>
  </si>
  <si>
    <t>ケアマネジャー</t>
    <phoneticPr fontId="111"/>
  </si>
  <si>
    <t>情報項目</t>
    <rPh sb="0" eb="2">
      <t>ジョウホウ</t>
    </rPh>
    <rPh sb="2" eb="4">
      <t>コウモク</t>
    </rPh>
    <phoneticPr fontId="111"/>
  </si>
  <si>
    <t>情報収集
依頼項目</t>
    <rPh sb="5" eb="7">
      <t>イライ</t>
    </rPh>
    <rPh sb="7" eb="9">
      <t>コウモク</t>
    </rPh>
    <phoneticPr fontId="111"/>
  </si>
  <si>
    <t>情報収集の観点</t>
    <phoneticPr fontId="111"/>
  </si>
  <si>
    <t>確認した事項（※変化や課題がある場合にはコメント記入ください）</t>
    <rPh sb="0" eb="2">
      <t>カクニン</t>
    </rPh>
    <rPh sb="4" eb="6">
      <t>ジコウ</t>
    </rPh>
    <rPh sb="8" eb="10">
      <t>ヘンカ</t>
    </rPh>
    <rPh sb="11" eb="13">
      <t>カダイ</t>
    </rPh>
    <rPh sb="16" eb="18">
      <t>バアイ</t>
    </rPh>
    <rPh sb="24" eb="26">
      <t>キニュウ</t>
    </rPh>
    <phoneticPr fontId="111"/>
  </si>
  <si>
    <t>個別援助計画の評価</t>
    <rPh sb="0" eb="2">
      <t>コベツ</t>
    </rPh>
    <rPh sb="2" eb="4">
      <t>エンジョ</t>
    </rPh>
    <rPh sb="4" eb="6">
      <t>ケイカク</t>
    </rPh>
    <rPh sb="7" eb="9">
      <t>ヒョウカ</t>
    </rPh>
    <phoneticPr fontId="111"/>
  </si>
  <si>
    <t>利用者・家族の見解
満足度と変化</t>
    <rPh sb="0" eb="3">
      <t>リヨウシャ</t>
    </rPh>
    <rPh sb="4" eb="6">
      <t>カゾク</t>
    </rPh>
    <rPh sb="7" eb="9">
      <t>ケンカイ</t>
    </rPh>
    <rPh sb="10" eb="13">
      <t>マンゾクド</t>
    </rPh>
    <rPh sb="14" eb="16">
      <t>ヘンカ</t>
    </rPh>
    <phoneticPr fontId="111"/>
  </si>
  <si>
    <t>ア　利用しているサービス事業所の状況（満足度等）</t>
    <rPh sb="2" eb="4">
      <t>リヨウ</t>
    </rPh>
    <rPh sb="12" eb="15">
      <t>ジギョウショ</t>
    </rPh>
    <rPh sb="16" eb="18">
      <t>ジョウキョウ</t>
    </rPh>
    <rPh sb="19" eb="22">
      <t>マンゾクド</t>
    </rPh>
    <rPh sb="22" eb="23">
      <t>トウ</t>
    </rPh>
    <phoneticPr fontId="111"/>
  </si>
  <si>
    <t>変化や課題あり
変化や課題なし</t>
    <rPh sb="0" eb="2">
      <t>ヘンカ</t>
    </rPh>
    <rPh sb="3" eb="5">
      <t>カダイ</t>
    </rPh>
    <rPh sb="8" eb="10">
      <t>ヘンカ</t>
    </rPh>
    <rPh sb="11" eb="13">
      <t>カダイ</t>
    </rPh>
    <phoneticPr fontId="111"/>
  </si>
  <si>
    <t>イ　利用者の変化</t>
    <rPh sb="2" eb="5">
      <t>リヨウシャ</t>
    </rPh>
    <rPh sb="6" eb="8">
      <t>ヘンカ</t>
    </rPh>
    <phoneticPr fontId="111"/>
  </si>
  <si>
    <t>ウ　利用者・家族の要望</t>
    <rPh sb="2" eb="5">
      <t>リヨウシャ</t>
    </rPh>
    <rPh sb="6" eb="8">
      <t>カゾク</t>
    </rPh>
    <rPh sb="9" eb="11">
      <t>ヨウボウ</t>
    </rPh>
    <phoneticPr fontId="111"/>
  </si>
  <si>
    <t>エ　家族の状況変化</t>
    <rPh sb="2" eb="4">
      <t>カゾク</t>
    </rPh>
    <rPh sb="5" eb="7">
      <t>ジョウキョウ</t>
    </rPh>
    <rPh sb="7" eb="9">
      <t>ヘンカ</t>
    </rPh>
    <phoneticPr fontId="111"/>
  </si>
  <si>
    <t>所見</t>
    <rPh sb="0" eb="2">
      <t>ショケン</t>
    </rPh>
    <phoneticPr fontId="111"/>
  </si>
  <si>
    <t>オ　サービスの適正度</t>
    <rPh sb="7" eb="9">
      <t>テキセイ</t>
    </rPh>
    <rPh sb="9" eb="10">
      <t>ド</t>
    </rPh>
    <phoneticPr fontId="111"/>
  </si>
  <si>
    <t>カ　新しい生活課題</t>
    <rPh sb="2" eb="3">
      <t>アタラ</t>
    </rPh>
    <rPh sb="5" eb="7">
      <t>セイカツ</t>
    </rPh>
    <rPh sb="7" eb="9">
      <t>カダイ</t>
    </rPh>
    <phoneticPr fontId="111"/>
  </si>
  <si>
    <t>キ　居宅サービス計画・個別援助計画変更の必要性</t>
    <rPh sb="2" eb="4">
      <t>キョタク</t>
    </rPh>
    <rPh sb="8" eb="10">
      <t>ケイカク</t>
    </rPh>
    <rPh sb="11" eb="13">
      <t>コベツ</t>
    </rPh>
    <rPh sb="13" eb="15">
      <t>エンジョ</t>
    </rPh>
    <rPh sb="15" eb="17">
      <t>ケイカク</t>
    </rPh>
    <rPh sb="17" eb="19">
      <t>ヘンコウ</t>
    </rPh>
    <rPh sb="20" eb="23">
      <t>ヒツヨウセイ</t>
    </rPh>
    <phoneticPr fontId="111"/>
  </si>
  <si>
    <t>課題分析に関する項目</t>
    <rPh sb="0" eb="2">
      <t>カダイ</t>
    </rPh>
    <rPh sb="2" eb="4">
      <t>ブンセキ</t>
    </rPh>
    <rPh sb="5" eb="6">
      <t>カン</t>
    </rPh>
    <rPh sb="8" eb="10">
      <t>コウモク</t>
    </rPh>
    <phoneticPr fontId="111"/>
  </si>
  <si>
    <r>
      <t>ク　健康状態</t>
    </r>
    <r>
      <rPr>
        <sz val="12"/>
        <color theme="1"/>
        <rFont val="ＭＳ Ｐゴシック"/>
        <family val="3"/>
        <charset val="128"/>
        <scheme val="minor"/>
      </rPr>
      <t>（利用者の健康状態及び心身の状況、受診に関する状況、服薬に関する状況、自身の健康に対する理解や意識の状況）</t>
    </r>
    <rPh sb="2" eb="4">
      <t>ケンコウ</t>
    </rPh>
    <rPh sb="4" eb="6">
      <t>ジョウタイ</t>
    </rPh>
    <rPh sb="7" eb="10">
      <t>リヨウシャ</t>
    </rPh>
    <rPh sb="11" eb="13">
      <t>ケンコウ</t>
    </rPh>
    <rPh sb="13" eb="15">
      <t>ジョウタイ</t>
    </rPh>
    <rPh sb="15" eb="16">
      <t>オヨ</t>
    </rPh>
    <rPh sb="17" eb="19">
      <t>シンシン</t>
    </rPh>
    <rPh sb="20" eb="22">
      <t>ジョウキョウ</t>
    </rPh>
    <rPh sb="23" eb="25">
      <t>ジュシン</t>
    </rPh>
    <rPh sb="26" eb="27">
      <t>カン</t>
    </rPh>
    <rPh sb="29" eb="31">
      <t>ジョウキョウ</t>
    </rPh>
    <rPh sb="32" eb="34">
      <t>フクヤク</t>
    </rPh>
    <rPh sb="35" eb="36">
      <t>カン</t>
    </rPh>
    <rPh sb="38" eb="40">
      <t>ジョウキョウ</t>
    </rPh>
    <rPh sb="41" eb="43">
      <t>ジシン</t>
    </rPh>
    <rPh sb="44" eb="46">
      <t>ケンコウ</t>
    </rPh>
    <rPh sb="47" eb="48">
      <t>タイ</t>
    </rPh>
    <rPh sb="50" eb="52">
      <t>リカイ</t>
    </rPh>
    <rPh sb="53" eb="55">
      <t>イシキ</t>
    </rPh>
    <rPh sb="56" eb="58">
      <t>ジョウキョウ</t>
    </rPh>
    <phoneticPr fontId="111"/>
  </si>
  <si>
    <r>
      <t>ケ　ＡＤＬ</t>
    </r>
    <r>
      <rPr>
        <sz val="12"/>
        <color theme="1"/>
        <rFont val="ＭＳ Ｐゴシック"/>
        <family val="3"/>
        <charset val="128"/>
        <scheme val="minor"/>
      </rPr>
      <t>（寝返り、起きあがり、座位保持、立位保持、立ち上がり、移乗、移動方法、歩行、階段昇降、食事、整容、更衣、入浴、トイレ動作等）</t>
    </r>
    <phoneticPr fontId="111"/>
  </si>
  <si>
    <r>
      <t>コ　ＩＡＤＬ</t>
    </r>
    <r>
      <rPr>
        <sz val="12"/>
        <color theme="1"/>
        <rFont val="ＭＳ Ｐゴシック"/>
        <family val="3"/>
        <charset val="128"/>
        <scheme val="minor"/>
      </rPr>
      <t>（調理、掃除、洗濯、買物、服薬管理、金銭管理、電話、交通機関の利用、車の運転等）</t>
    </r>
    <phoneticPr fontId="111"/>
  </si>
  <si>
    <r>
      <t>サ　認知機能や判断能力</t>
    </r>
    <r>
      <rPr>
        <sz val="12"/>
        <color theme="1"/>
        <rFont val="ＭＳ Ｐゴシック"/>
        <family val="3"/>
        <charset val="128"/>
        <scheme val="minor"/>
      </rPr>
      <t>（日常の意思決定を行うための認知機能の程度、判断能力の状況、認知症と診断されている場合の中核症状及び行動・心理症状の状況）</t>
    </r>
    <rPh sb="2" eb="4">
      <t>ニンチ</t>
    </rPh>
    <rPh sb="4" eb="6">
      <t>キノウ</t>
    </rPh>
    <rPh sb="7" eb="9">
      <t>ハンダン</t>
    </rPh>
    <rPh sb="9" eb="11">
      <t>ノウリョク</t>
    </rPh>
    <phoneticPr fontId="111"/>
  </si>
  <si>
    <t>課題分析に関する項目</t>
    <phoneticPr fontId="111"/>
  </si>
  <si>
    <r>
      <t>シ　コミュニケーションにおける理解と表出の状況</t>
    </r>
    <r>
      <rPr>
        <sz val="12"/>
        <color theme="1"/>
        <rFont val="ＭＳ Ｐゴシック"/>
        <family val="3"/>
        <charset val="128"/>
        <scheme val="minor"/>
      </rPr>
      <t>（コミュニケーションの理解の状況、コミュニケーションの表出の状況、コミュニケーション機器・方法等）</t>
    </r>
    <rPh sb="15" eb="17">
      <t>リカイ</t>
    </rPh>
    <rPh sb="18" eb="20">
      <t>ヒョウシュツ</t>
    </rPh>
    <rPh sb="21" eb="23">
      <t>ジョウキョウ</t>
    </rPh>
    <phoneticPr fontId="111"/>
  </si>
  <si>
    <r>
      <t>ス　生活リズム</t>
    </r>
    <r>
      <rPr>
        <sz val="12"/>
        <color theme="1"/>
        <rFont val="ＭＳ Ｐゴシック"/>
        <family val="3"/>
        <charset val="128"/>
        <scheme val="minor"/>
      </rPr>
      <t>（１日及び１週間の生活リズム・過ごし方、日常的な活動の程度）</t>
    </r>
    <rPh sb="2" eb="4">
      <t>セイカツ</t>
    </rPh>
    <phoneticPr fontId="111"/>
  </si>
  <si>
    <r>
      <t>セ　排泄の状況</t>
    </r>
    <r>
      <rPr>
        <sz val="12"/>
        <color theme="1"/>
        <rFont val="ＭＳ Ｐゴシック"/>
        <family val="3"/>
        <charset val="128"/>
        <scheme val="minor"/>
      </rPr>
      <t>（排泄の場所・方法、尿・便意の有無、失禁の状況等、後始末の状況等、排泄リズム、排泄内容）</t>
    </r>
    <rPh sb="2" eb="4">
      <t>ハイセツ</t>
    </rPh>
    <rPh sb="5" eb="7">
      <t>ジョウキョウ</t>
    </rPh>
    <phoneticPr fontId="111"/>
  </si>
  <si>
    <r>
      <t>ソ　清潔の保持に関する状況</t>
    </r>
    <r>
      <rPr>
        <sz val="12"/>
        <color theme="1"/>
        <rFont val="ＭＳ Ｐゴシック"/>
        <family val="3"/>
        <charset val="128"/>
        <scheme val="minor"/>
      </rPr>
      <t>（入浴や整容の状況、皮膚や爪の状況、寝具や衣類の状況）</t>
    </r>
    <rPh sb="2" eb="4">
      <t>セイケツ</t>
    </rPh>
    <rPh sb="5" eb="7">
      <t>ホジ</t>
    </rPh>
    <rPh sb="8" eb="9">
      <t>カン</t>
    </rPh>
    <rPh sb="11" eb="13">
      <t>ジョウキョウ</t>
    </rPh>
    <phoneticPr fontId="111"/>
  </si>
  <si>
    <r>
      <t>タ　口腔内の状況</t>
    </r>
    <r>
      <rPr>
        <sz val="12"/>
        <color theme="1"/>
        <rFont val="ＭＳ Ｐゴシック"/>
        <family val="3"/>
        <charset val="128"/>
        <scheme val="minor"/>
      </rPr>
      <t>（歯の状態、義歯の状況、かみ合わせの状態、口腔内の状態、口腔ケアの状況）</t>
    </r>
    <rPh sb="2" eb="4">
      <t>コウクウ</t>
    </rPh>
    <rPh sb="4" eb="5">
      <t>ナイ</t>
    </rPh>
    <rPh sb="6" eb="8">
      <t>ジョウキョウ</t>
    </rPh>
    <phoneticPr fontId="111"/>
  </si>
  <si>
    <r>
      <t>チ　食事摂取の状況</t>
    </r>
    <r>
      <rPr>
        <sz val="12"/>
        <color theme="1"/>
        <rFont val="ＭＳ Ｐゴシック"/>
        <family val="3"/>
        <charset val="128"/>
        <scheme val="minor"/>
      </rPr>
      <t>（食事摂取の状況、摂食嚥下機能の状態、必要な食事の量、食事制限の有無）</t>
    </r>
    <phoneticPr fontId="111"/>
  </si>
  <si>
    <r>
      <t>ツ　 社会との関わり</t>
    </r>
    <r>
      <rPr>
        <sz val="12"/>
        <color theme="1"/>
        <rFont val="ＭＳ Ｐゴシック"/>
        <family val="3"/>
        <charset val="128"/>
        <scheme val="minor"/>
      </rPr>
      <t>（家族等との関わり、地域との関わり、仕事との関わり）</t>
    </r>
    <phoneticPr fontId="111"/>
  </si>
  <si>
    <r>
      <t>テ　家族等の状況</t>
    </r>
    <r>
      <rPr>
        <sz val="12"/>
        <color theme="1"/>
        <rFont val="ＭＳ Ｐゴシック"/>
        <family val="3"/>
        <charset val="128"/>
        <scheme val="minor"/>
      </rPr>
      <t>（本人の日常生活あるいは意思決定に関わる家族等の状況、家族等による支援への参加状況、家族等について特に配慮すべき事項に関する項目）</t>
    </r>
    <phoneticPr fontId="111"/>
  </si>
  <si>
    <r>
      <t>ト　居住環境</t>
    </r>
    <r>
      <rPr>
        <sz val="12"/>
        <color theme="1"/>
        <rFont val="ＭＳ Ｐゴシック"/>
        <family val="3"/>
        <charset val="128"/>
        <scheme val="minor"/>
      </rPr>
      <t>（日常生活を行う環境、居住環境においてリスクになりうる状況、自宅周辺の環境やその利便性等）</t>
    </r>
    <phoneticPr fontId="111"/>
  </si>
  <si>
    <r>
      <t>ナ　その他留意すべき事項・状況</t>
    </r>
    <r>
      <rPr>
        <sz val="12"/>
        <color theme="1"/>
        <rFont val="ＭＳ Ｐゴシック"/>
        <family val="3"/>
        <charset val="128"/>
        <scheme val="minor"/>
      </rPr>
      <t>（利用者に関連して、特に留意すべき状況、その他生活に何らかの影響を及ぼす事項）</t>
    </r>
    <phoneticPr fontId="111"/>
  </si>
  <si>
    <t>特に確認したい事項・情報共有事項、総括</t>
    <rPh sb="0" eb="1">
      <t>トク</t>
    </rPh>
    <rPh sb="2" eb="4">
      <t>カクニン</t>
    </rPh>
    <rPh sb="7" eb="9">
      <t>ジコウ</t>
    </rPh>
    <rPh sb="10" eb="12">
      <t>ジョウホウ</t>
    </rPh>
    <rPh sb="12" eb="14">
      <t>キョウユウ</t>
    </rPh>
    <rPh sb="14" eb="16">
      <t>ジコウ</t>
    </rPh>
    <rPh sb="17" eb="19">
      <t>ソウカツ</t>
    </rPh>
    <phoneticPr fontId="111"/>
  </si>
  <si>
    <t>参考：課題分析標準項目について</t>
    <rPh sb="0" eb="2">
      <t>サンコウ</t>
    </rPh>
    <rPh sb="3" eb="5">
      <t>カダイ</t>
    </rPh>
    <rPh sb="5" eb="7">
      <t>ブンセキ</t>
    </rPh>
    <rPh sb="7" eb="9">
      <t>ヒョウジュン</t>
    </rPh>
    <rPh sb="9" eb="11">
      <t>コウモク</t>
    </rPh>
    <phoneticPr fontId="111"/>
  </si>
  <si>
    <t>「サービス事業所に確認してほしい項目」のうち、「ク　健康状態」～「ナ　その他留意すべき事項・状況」については、令和5年10月16日に発出された『「介護サービス計画書の様式及び課題分析標準項目の提示について」の一部改正について』（厚生労働省、老 認 発 1016 第 １ 号）のうち、記載に対応しております。
以下、『「介護サービス計画書の様式及び課題分析標準項目の提示について」の一部改正について』の一部抜粋</t>
    <rPh sb="55" eb="57">
      <t>レイワ</t>
    </rPh>
    <rPh sb="58" eb="59">
      <t>ネン</t>
    </rPh>
    <rPh sb="61" eb="62">
      <t>ガツ</t>
    </rPh>
    <rPh sb="64" eb="65">
      <t>ニチ</t>
    </rPh>
    <rPh sb="66" eb="68">
      <t>ハッシュツ</t>
    </rPh>
    <rPh sb="114" eb="116">
      <t>コウセイ</t>
    </rPh>
    <rPh sb="116" eb="119">
      <t>ロウドウショウ</t>
    </rPh>
    <rPh sb="141" eb="143">
      <t>キサイ</t>
    </rPh>
    <rPh sb="144" eb="146">
      <t>タイオウ</t>
    </rPh>
    <rPh sb="154" eb="156">
      <t>イカ</t>
    </rPh>
    <rPh sb="200" eb="202">
      <t>イチブ</t>
    </rPh>
    <rPh sb="202" eb="204">
      <t>バッスイ</t>
    </rPh>
    <phoneticPr fontId="111"/>
  </si>
  <si>
    <t>課題分析（アセスメント）に関する項目</t>
    <phoneticPr fontId="111"/>
  </si>
  <si>
    <t>NO</t>
    <phoneticPr fontId="111"/>
  </si>
  <si>
    <t>標準項目名</t>
    <rPh sb="0" eb="2">
      <t>ヒョウジュン</t>
    </rPh>
    <rPh sb="2" eb="4">
      <t>コウモク</t>
    </rPh>
    <rPh sb="4" eb="5">
      <t>メイ</t>
    </rPh>
    <phoneticPr fontId="111"/>
  </si>
  <si>
    <t>項目の主な内容（例）</t>
    <rPh sb="0" eb="2">
      <t>コウモク</t>
    </rPh>
    <rPh sb="3" eb="4">
      <t>オモ</t>
    </rPh>
    <rPh sb="5" eb="7">
      <t>ナイヨウ</t>
    </rPh>
    <rPh sb="8" eb="9">
      <t>レイ</t>
    </rPh>
    <phoneticPr fontId="111"/>
  </si>
  <si>
    <t>健康状態</t>
    <rPh sb="0" eb="2">
      <t>ケンコウ</t>
    </rPh>
    <rPh sb="2" eb="4">
      <t>ジョウタイ</t>
    </rPh>
    <phoneticPr fontId="111"/>
  </si>
  <si>
    <t>利用者の健康状態及び心身の状況（身長、体重、BMI、血圧、既往歴、主傷病、症状、痛みの有無、褥そうの有無等）、受診に関する状況（かかりつけ医・かかりつけ歯科医の有無、その他の受診先、受診頻度、受診方法、受診時の同行者の有無等）、服薬に関する状況（かかりつけ薬局・かかりつけ薬剤師の有無、処方薬の有無、服薬している薬の種類、服薬の実施状況等）、自身の健康に対する理解や意識の状況について記載する項目</t>
    <phoneticPr fontId="111"/>
  </si>
  <si>
    <t>ADL</t>
    <phoneticPr fontId="111"/>
  </si>
  <si>
    <t>ADL（寝返り、起きあがり、座位保持、立位保持、立ち上がり、移乗、移動方法（杖や車椅子の利用有無等を含む）、歩行、階段昇降、食事、整容、更衣、入浴、トイレ動作等）に関する項目</t>
    <phoneticPr fontId="111"/>
  </si>
  <si>
    <t>IADL</t>
    <phoneticPr fontId="111"/>
  </si>
  <si>
    <t>IADL（調理、掃除、洗濯、買物、服薬管理、金銭管理、電話、交通機関の利用、車の運転等）に関する項目</t>
    <phoneticPr fontId="111"/>
  </si>
  <si>
    <t>認知機能や判断能力</t>
    <phoneticPr fontId="111"/>
  </si>
  <si>
    <t>日常の意思決定を行うための認知機能の程度、判断能力の状況、認知症と診断されている場合の中核症状及び行動・心理症状の状況（症状が見られる頻度や状況、背景になりうる要因等）に関する項目</t>
    <phoneticPr fontId="111"/>
  </si>
  <si>
    <t>コミュニケーションにおける理解と表出の状況</t>
    <phoneticPr fontId="111"/>
  </si>
  <si>
    <t>コミュニケーションの理解の状況、コミュニケーションの表出の状況（視覚、聴覚等の能力、言語・非言語における意思疎通）、コミュニケーション機器・方法等（対面以外のコミュニケーションツール（電話、PC、スマートフォン）も含む）に関する項目</t>
    <phoneticPr fontId="111"/>
  </si>
  <si>
    <t xml:space="preserve"> 生活リズム</t>
    <phoneticPr fontId="111"/>
  </si>
  <si>
    <t>１日及び１週間の生活リズム・過ごし方、日常的な活動の程度（活動の内容・時間、活動量等）、休息・睡眠の状況（リズム、睡眠の状況（中途覚醒、昼夜逆転等）等）に関する項目</t>
    <phoneticPr fontId="111"/>
  </si>
  <si>
    <t>排泄の状況</t>
    <phoneticPr fontId="111"/>
  </si>
  <si>
    <t>排泄の場所・方法、尿・便意の有無、失禁の状況等、後始末の状況等、排泄リズム（日中・夜間の頻度、タイミング等）、排泄内容（便秘や下痢の有無等）に関する項目</t>
    <phoneticPr fontId="111"/>
  </si>
  <si>
    <t>清潔の保持に関する状況</t>
    <phoneticPr fontId="111"/>
  </si>
  <si>
    <t>入浴や整容の状況、皮膚や爪の状況（皮膚や爪の清潔状況、皮膚や爪の異常の有無等）、寝具や衣類の状況（汚れの有無、交換頻度等）に関する項目</t>
    <phoneticPr fontId="111"/>
  </si>
  <si>
    <t>口腔内の状況</t>
    <phoneticPr fontId="111"/>
  </si>
  <si>
    <t>歯の状態（歯の本数、欠損している歯の有無等）、義歯の状況（義歯の有無、汚れ・破損の有無等）、かみ合わせの状態、口腔内の状態（歯の汚れ、舌苔・口臭の有無、口腔乾燥の程度、腫れ・出血の有無等）、口腔ケアの状況に関する項目</t>
    <phoneticPr fontId="111"/>
  </si>
  <si>
    <t xml:space="preserve"> 食事摂取の状況</t>
    <phoneticPr fontId="111"/>
  </si>
  <si>
    <t>食事摂取の状況（食形態、食事回数、食事の内容、食事量、栄養状態、水分量、食事の準備をする人等）、摂食嚥下機能の状態、必要な食事の量（栄養、水分量等）、食事制限の有無に関する項目</t>
    <phoneticPr fontId="111"/>
  </si>
  <si>
    <t>社会との関わり</t>
    <phoneticPr fontId="111"/>
  </si>
  <si>
    <t>家族等との関わり（家庭内での役割、家族等との関わりの状況（同居でない家族等との関わりを含む）等）、地域との関わり（参加意欲、現在の役割、参加している活動の内容等）、仕事との関わりに関する項目</t>
    <phoneticPr fontId="111"/>
  </si>
  <si>
    <t xml:space="preserve"> 家族等の状況</t>
    <phoneticPr fontId="111"/>
  </si>
  <si>
    <t>本人の日常生活あるいは意思決定に関わる家族等の状況（本人との関係、居住状況、年代、仕事の有無、情報共有方法等）、家族等による支援への参加状況（参加意思、現在の負担感、支援への参加による生活の課題等）、家族等について特に配慮すべき事項に関する項目</t>
    <phoneticPr fontId="111"/>
  </si>
  <si>
    <t>居住環境</t>
    <phoneticPr fontId="111"/>
  </si>
  <si>
    <t>日常生活を行う環境（浴室、トイレ、食事をとる場所、生活動線等）、居住環境においてリスクになりうる状況（危険個所の有無、整理や清掃の状況、室温の保持、こうした環境を維持するための機器等）、自宅周辺の環境やその利便性等について記載する項目</t>
    <phoneticPr fontId="111"/>
  </si>
  <si>
    <t>その他留意すべき事項・状況</t>
    <phoneticPr fontId="111"/>
  </si>
  <si>
    <t>利用者に関連して、特に留意すべき状況（虐待、経済的困窮、身寄りのない方、外国人の方、医療依存度が高い状況、看取り等）、その他生活に何らかの影響を及ぼす事項に関する項目</t>
    <phoneticPr fontId="111"/>
  </si>
</sst>
</file>

<file path=xl/styles.xml><?xml version="1.0" encoding="utf-8"?>
<styleSheet xmlns="http://schemas.openxmlformats.org/spreadsheetml/2006/main" xmlns:mc="http://schemas.openxmlformats.org/markup-compatibility/2006" xmlns:x14ac="http://schemas.microsoft.com/office/spreadsheetml/2009/9/ac" mc:Ignorable="x14ac">
  <numFmts count="32">
    <numFmt numFmtId="176" formatCode="ge\.mm\.dd"/>
    <numFmt numFmtId="177" formatCode="ggge&quot;年&quot;mm&quot;月&quot;dd&quot;日&quot;"/>
    <numFmt numFmtId="178" formatCode="ggge&quot;年&quot;mm&quot;月&quot;dd&quot;日（&quot;aaa&quot;）&quot;"/>
    <numFmt numFmtId="179" formatCode="ggg"/>
    <numFmt numFmtId="180" formatCode="ggg\ e\ &quot;年&quot;\ mm\ &quot;月 &quot;dd\ &quot;日&quot;"/>
    <numFmt numFmtId="181" formatCode="hh&quot;時&quot;mm&quot;分&quot;;@"/>
    <numFmt numFmtId="182" formatCode="@&quot;　　御中&quot;\ "/>
    <numFmt numFmtId="183" formatCode="[$-411]ggg\ e&quot; 年 &quot;mm&quot; 月 &quot;dd&quot; 日&quot;"/>
    <numFmt numFmtId="184" formatCode="[$-411]ggg\ e\ &quot;年&quot;\ mm\ &quot;月&quot;\ dd\ &quot;日&quot;"/>
    <numFmt numFmtId="185" formatCode="[$-411]ggge&quot;年&quot;mm&quot;月&quot;dd&quot;日生&quot;"/>
    <numFmt numFmtId="186" formatCode="&quot;（&quot;@&quot;）&quot;"/>
    <numFmt numFmtId="187" formatCode="General&quot;様&quot;"/>
    <numFmt numFmtId="188" formatCode="ge\.mm"/>
    <numFmt numFmtId="189" formatCode="m/d;@"/>
    <numFmt numFmtId="190" formatCode="[$-411]ggg"/>
    <numFmt numFmtId="191" formatCode="\ \ e&quot;年&quot;mm&quot;月&quot;dd&quot;日&quot;"/>
    <numFmt numFmtId="192" formatCode="[$-411]\ \ \ \ &quot;年&quot;\ \ \ &quot;月&quot;\ \ \ &quot;日&quot;"/>
    <numFmt numFmtId="193" formatCode="0.0_ "/>
    <numFmt numFmtId="194" formatCode="ggg\ e\ &quot;年&quot;\ mm\ &quot;月&quot;\ dd\ &quot;日&quot;"/>
    <numFmt numFmtId="195" formatCode="ggg\ ee\ &quot;年&quot;\ mm\ &quot;月 &quot;dd\ &quot;日&quot;"/>
    <numFmt numFmtId="196" formatCode="@\ \ \ &quot;様&quot;"/>
    <numFmt numFmtId="197" formatCode="\ @"/>
    <numFmt numFmtId="198" formatCode="gee\.mm\.dd"/>
    <numFmt numFmtId="199" formatCode="yyyy&quot; 年 &quot;m\ &quot;月&quot;\ d\ &quot;日&quot;;@"/>
    <numFmt numFmtId="200" formatCode="#,##0_ "/>
    <numFmt numFmtId="201" formatCode="@\ &quot;本&quot;"/>
    <numFmt numFmtId="202" formatCode="[$-411]gee\.mm\.dd"/>
    <numFmt numFmtId="203" formatCode="0_ "/>
    <numFmt numFmtId="204" formatCode="General&quot;.&quot;"/>
    <numFmt numFmtId="205" formatCode="[$-411]ggg\ ee\ &quot;年&quot;\ mm\ &quot;月&quot;\ dd\ &quot;日&quot;"/>
    <numFmt numFmtId="206" formatCode="[$-411]gggee&quot;年&quot;mm&quot;月&quot;dd&quot;日&quot;"/>
    <numFmt numFmtId="207" formatCode="[$-411]ggg\ e\ &quot;年&quot;\ mm\ &quot;月&quot;\ dd\ &quot;日&quot;\ \(\ aaa\ \)"/>
  </numFmts>
  <fonts count="128">
    <font>
      <sz val="11"/>
      <color theme="1"/>
      <name val="ＭＳ Ｐゴシック"/>
      <family val="2"/>
      <charset val="128"/>
      <scheme val="minor"/>
    </font>
    <font>
      <sz val="11"/>
      <name val="ＭＳ Ｐゴシック"/>
      <family val="3"/>
      <charset val="128"/>
    </font>
    <font>
      <sz val="6"/>
      <name val="ＭＳ Ｐゴシック"/>
      <family val="3"/>
      <charset val="128"/>
    </font>
    <font>
      <sz val="12"/>
      <name val="ＭＳ Ｐゴシック"/>
      <family val="3"/>
      <charset val="128"/>
    </font>
    <font>
      <sz val="14"/>
      <name val="ＭＳ Ｐゴシック"/>
      <family val="3"/>
      <charset val="128"/>
    </font>
    <font>
      <sz val="10"/>
      <name val="ＭＳ Ｐゴシック"/>
      <family val="3"/>
      <charset val="128"/>
    </font>
    <font>
      <sz val="9"/>
      <name val="ＭＳ Ｐゴシック"/>
      <family val="3"/>
      <charset val="128"/>
    </font>
    <font>
      <sz val="16"/>
      <name val="ＭＳ Ｐゴシック"/>
      <family val="3"/>
      <charset val="128"/>
    </font>
    <font>
      <sz val="11"/>
      <name val="ＭＳ Ｐ明朝"/>
      <family val="1"/>
      <charset val="128"/>
    </font>
    <font>
      <sz val="11"/>
      <name val="ＭＳ 明朝"/>
      <family val="1"/>
      <charset val="128"/>
    </font>
    <font>
      <sz val="18"/>
      <name val="ＭＳ 明朝"/>
      <family val="1"/>
      <charset val="128"/>
    </font>
    <font>
      <sz val="16"/>
      <name val="ＭＳ 明朝"/>
      <family val="1"/>
      <charset val="128"/>
    </font>
    <font>
      <sz val="14"/>
      <name val="ＭＳ 明朝"/>
      <family val="1"/>
      <charset val="128"/>
    </font>
    <font>
      <sz val="8"/>
      <name val="ＭＳ Ｐゴシック"/>
      <family val="3"/>
      <charset val="128"/>
    </font>
    <font>
      <sz val="12.5"/>
      <name val="ＭＳ Ｐゴシック"/>
      <family val="3"/>
      <charset val="128"/>
    </font>
    <font>
      <sz val="9"/>
      <name val="ＭＳ Ｐ明朝"/>
      <family val="1"/>
      <charset val="128"/>
    </font>
    <font>
      <sz val="6"/>
      <name val="ＭＳ Ｐゴシック"/>
      <family val="2"/>
      <charset val="128"/>
      <scheme val="minor"/>
    </font>
    <font>
      <sz val="11"/>
      <color indexed="9"/>
      <name val="ＭＳ Ｐゴシック"/>
      <family val="3"/>
      <charset val="128"/>
    </font>
    <font>
      <sz val="10"/>
      <name val="ＭＳ Ｐ明朝"/>
      <family val="1"/>
      <charset val="128"/>
    </font>
    <font>
      <sz val="8"/>
      <color theme="1"/>
      <name val="ＭＳ Ｐゴシック"/>
      <family val="3"/>
      <charset val="128"/>
      <scheme val="minor"/>
    </font>
    <font>
      <sz val="10"/>
      <color theme="1"/>
      <name val="ＭＳ Ｐゴシック"/>
      <family val="2"/>
      <charset val="128"/>
      <scheme val="minor"/>
    </font>
    <font>
      <sz val="9"/>
      <color theme="1"/>
      <name val="ＭＳ Ｐゴシック"/>
      <family val="2"/>
      <charset val="128"/>
      <scheme val="minor"/>
    </font>
    <font>
      <sz val="9"/>
      <color theme="1"/>
      <name val="ＭＳ Ｐゴシック"/>
      <family val="3"/>
      <charset val="128"/>
      <scheme val="minor"/>
    </font>
    <font>
      <b/>
      <sz val="12"/>
      <color theme="1"/>
      <name val="ＭＳ Ｐゴシック"/>
      <family val="3"/>
      <charset val="128"/>
      <scheme val="minor"/>
    </font>
    <font>
      <sz val="12"/>
      <color theme="1"/>
      <name val="ＭＳ Ｐゴシック"/>
      <family val="2"/>
      <charset val="128"/>
      <scheme val="minor"/>
    </font>
    <font>
      <sz val="12"/>
      <color theme="1"/>
      <name val="ＭＳ Ｐゴシック"/>
      <family val="3"/>
      <charset val="128"/>
      <scheme val="minor"/>
    </font>
    <font>
      <sz val="12"/>
      <name val="ＭＳ 明朝"/>
      <family val="1"/>
      <charset val="128"/>
    </font>
    <font>
      <u/>
      <sz val="11"/>
      <color theme="10"/>
      <name val="ＭＳ Ｐゴシック"/>
      <family val="2"/>
      <charset val="128"/>
      <scheme val="minor"/>
    </font>
    <font>
      <sz val="16"/>
      <name val="ＭＳ Ｐゴシック"/>
      <family val="2"/>
      <charset val="128"/>
      <scheme val="minor"/>
    </font>
    <font>
      <sz val="14"/>
      <name val="ＭＳ Ｐゴシック"/>
      <family val="2"/>
      <charset val="128"/>
      <scheme val="minor"/>
    </font>
    <font>
      <sz val="11"/>
      <color theme="1"/>
      <name val="ＭＳ Ｐゴシック"/>
      <family val="3"/>
      <charset val="128"/>
      <scheme val="minor"/>
    </font>
    <font>
      <sz val="22"/>
      <name val="ＭＳ Ｐゴシック"/>
      <family val="2"/>
      <charset val="128"/>
      <scheme val="minor"/>
    </font>
    <font>
      <sz val="10"/>
      <name val="ＭＳ 明朝"/>
      <family val="1"/>
      <charset val="128"/>
    </font>
    <font>
      <b/>
      <sz val="11"/>
      <color theme="1"/>
      <name val="ＭＳ Ｐゴシック"/>
      <family val="3"/>
      <charset val="128"/>
      <scheme val="minor"/>
    </font>
    <font>
      <b/>
      <sz val="11"/>
      <name val="ＭＳ Ｐゴシック"/>
      <family val="3"/>
      <charset val="128"/>
      <scheme val="minor"/>
    </font>
    <font>
      <sz val="10"/>
      <color theme="1"/>
      <name val="ＭＳ Ｐゴシック"/>
      <family val="3"/>
      <charset val="128"/>
      <scheme val="minor"/>
    </font>
    <font>
      <sz val="14"/>
      <color theme="1"/>
      <name val="ＭＳ Ｐゴシック"/>
      <family val="2"/>
      <charset val="128"/>
      <scheme val="minor"/>
    </font>
    <font>
      <b/>
      <sz val="20"/>
      <color theme="1"/>
      <name val="ＭＳ Ｐゴシック"/>
      <family val="3"/>
      <charset val="128"/>
      <scheme val="minor"/>
    </font>
    <font>
      <sz val="11"/>
      <name val="ＭＳ Ｐゴシック"/>
      <family val="2"/>
      <charset val="128"/>
      <scheme val="minor"/>
    </font>
    <font>
      <sz val="11"/>
      <color theme="1"/>
      <name val="ＭＳ 明朝"/>
      <family val="1"/>
      <charset val="128"/>
    </font>
    <font>
      <sz val="16"/>
      <color theme="1"/>
      <name val="ＭＳ 明朝"/>
      <family val="1"/>
      <charset val="128"/>
    </font>
    <font>
      <sz val="12"/>
      <color theme="1"/>
      <name val="ＭＳ 明朝"/>
      <family val="1"/>
      <charset val="128"/>
    </font>
    <font>
      <sz val="20"/>
      <color theme="1"/>
      <name val="ＭＳ Ｐゴシック"/>
      <family val="2"/>
      <charset val="128"/>
      <scheme val="minor"/>
    </font>
    <font>
      <sz val="18"/>
      <color theme="1"/>
      <name val="ＭＳ Ｐゴシック"/>
      <family val="2"/>
      <charset val="128"/>
      <scheme val="minor"/>
    </font>
    <font>
      <sz val="14"/>
      <color theme="1"/>
      <name val="ＭＳ 明朝"/>
      <family val="1"/>
      <charset val="128"/>
    </font>
    <font>
      <sz val="11"/>
      <name val="HG丸ｺﾞｼｯｸM-PRO"/>
      <family val="3"/>
      <charset val="128"/>
    </font>
    <font>
      <b/>
      <sz val="18"/>
      <color theme="1"/>
      <name val="HG丸ｺﾞｼｯｸM-PRO"/>
      <family val="3"/>
      <charset val="128"/>
    </font>
    <font>
      <sz val="11"/>
      <color theme="1"/>
      <name val="HG丸ｺﾞｼｯｸM-PRO"/>
      <family val="3"/>
      <charset val="128"/>
    </font>
    <font>
      <sz val="10.5"/>
      <color theme="1"/>
      <name val="HG丸ｺﾞｼｯｸM-PRO"/>
      <family val="3"/>
      <charset val="128"/>
    </font>
    <font>
      <sz val="9"/>
      <color theme="1"/>
      <name val="HG丸ｺﾞｼｯｸM-PRO"/>
      <family val="3"/>
      <charset val="128"/>
    </font>
    <font>
      <b/>
      <sz val="18"/>
      <name val="HG丸ｺﾞｼｯｸM-PRO"/>
      <family val="3"/>
      <charset val="128"/>
    </font>
    <font>
      <sz val="14"/>
      <color theme="1"/>
      <name val="HG丸ｺﾞｼｯｸM-PRO"/>
      <family val="3"/>
      <charset val="128"/>
    </font>
    <font>
      <sz val="10"/>
      <color theme="1"/>
      <name val="HG丸ｺﾞｼｯｸM-PRO"/>
      <family val="3"/>
      <charset val="128"/>
    </font>
    <font>
      <sz val="6"/>
      <color theme="1"/>
      <name val="HG丸ｺﾞｼｯｸM-PRO"/>
      <family val="3"/>
      <charset val="128"/>
    </font>
    <font>
      <sz val="18"/>
      <color theme="1"/>
      <name val="HG丸ｺﾞｼｯｸM-PRO"/>
      <family val="3"/>
      <charset val="128"/>
    </font>
    <font>
      <b/>
      <sz val="10.5"/>
      <color theme="1"/>
      <name val="HG丸ｺﾞｼｯｸM-PRO"/>
      <family val="3"/>
      <charset val="128"/>
    </font>
    <font>
      <b/>
      <sz val="11"/>
      <color theme="1"/>
      <name val="HG丸ｺﾞｼｯｸM-PRO"/>
      <family val="3"/>
      <charset val="128"/>
    </font>
    <font>
      <sz val="14"/>
      <name val="HG丸ｺﾞｼｯｸM-PRO"/>
      <family val="3"/>
      <charset val="128"/>
    </font>
    <font>
      <u/>
      <sz val="12"/>
      <color theme="10"/>
      <name val="ＭＳ Ｐゴシック"/>
      <family val="2"/>
      <charset val="128"/>
      <scheme val="minor"/>
    </font>
    <font>
      <u/>
      <sz val="12"/>
      <color theme="10"/>
      <name val="ＭＳ Ｐゴシック"/>
      <family val="3"/>
      <charset val="128"/>
      <scheme val="minor"/>
    </font>
    <font>
      <b/>
      <sz val="14"/>
      <color theme="1"/>
      <name val="ＭＳ Ｐゴシック"/>
      <family val="3"/>
      <charset val="128"/>
      <scheme val="minor"/>
    </font>
    <font>
      <b/>
      <sz val="20"/>
      <name val="ＭＳ Ｐ明朝"/>
      <family val="1"/>
      <charset val="128"/>
    </font>
    <font>
      <b/>
      <sz val="11"/>
      <name val="ＭＳ Ｐ明朝"/>
      <family val="1"/>
      <charset val="128"/>
    </font>
    <font>
      <b/>
      <sz val="40"/>
      <name val="ＭＳ Ｐ明朝"/>
      <family val="1"/>
      <charset val="128"/>
    </font>
    <font>
      <b/>
      <sz val="28"/>
      <name val="ＭＳ Ｐ明朝"/>
      <family val="1"/>
      <charset val="128"/>
    </font>
    <font>
      <b/>
      <sz val="16"/>
      <name val="ＭＳ Ｐ明朝"/>
      <family val="1"/>
      <charset val="128"/>
    </font>
    <font>
      <b/>
      <sz val="18"/>
      <name val="ＭＳ Ｐ明朝"/>
      <family val="1"/>
      <charset val="128"/>
    </font>
    <font>
      <b/>
      <sz val="26"/>
      <name val="ＭＳ Ｐ明朝"/>
      <family val="1"/>
      <charset val="128"/>
    </font>
    <font>
      <sz val="11"/>
      <color theme="1"/>
      <name val="ＭＳ Ｐゴシック"/>
      <family val="2"/>
      <charset val="128"/>
      <scheme val="minor"/>
    </font>
    <font>
      <sz val="11"/>
      <color theme="0"/>
      <name val="ＭＳ Ｐゴシック"/>
      <family val="2"/>
      <charset val="128"/>
      <scheme val="minor"/>
    </font>
    <font>
      <b/>
      <sz val="14"/>
      <name val="ＭＳ Ｐゴシック"/>
      <family val="3"/>
      <charset val="128"/>
    </font>
    <font>
      <b/>
      <sz val="11"/>
      <name val="ＭＳ Ｐゴシック"/>
      <family val="3"/>
      <charset val="128"/>
    </font>
    <font>
      <sz val="8"/>
      <name val="ＭＳ Ｐ明朝"/>
      <family val="1"/>
      <charset val="128"/>
    </font>
    <font>
      <u/>
      <sz val="11"/>
      <name val="ＭＳ Ｐ明朝"/>
      <family val="1"/>
      <charset val="128"/>
    </font>
    <font>
      <b/>
      <u/>
      <sz val="11"/>
      <color theme="1"/>
      <name val="ＭＳ Ｐゴシック"/>
      <family val="3"/>
      <charset val="128"/>
      <scheme val="minor"/>
    </font>
    <font>
      <sz val="12"/>
      <color theme="0"/>
      <name val="ＭＳ Ｐゴシック"/>
      <family val="2"/>
      <charset val="128"/>
      <scheme val="minor"/>
    </font>
    <font>
      <sz val="11"/>
      <color rgb="FFFF0000"/>
      <name val="ＭＳ Ｐゴシック"/>
      <family val="3"/>
      <charset val="128"/>
      <scheme val="minor"/>
    </font>
    <font>
      <sz val="11"/>
      <name val="Meiryo UI"/>
      <family val="3"/>
      <charset val="128"/>
    </font>
    <font>
      <sz val="6"/>
      <name val="ＭＳ Ｐゴシック"/>
      <family val="3"/>
      <charset val="128"/>
      <scheme val="minor"/>
    </font>
    <font>
      <sz val="11"/>
      <name val="ＭＳ Ｐゴシック"/>
      <family val="3"/>
      <charset val="128"/>
      <scheme val="minor"/>
    </font>
    <font>
      <sz val="10"/>
      <name val="Meiryo UI"/>
      <family val="3"/>
      <charset val="128"/>
    </font>
    <font>
      <b/>
      <sz val="14"/>
      <name val="Meiryo UI"/>
      <family val="3"/>
      <charset val="128"/>
    </font>
    <font>
      <sz val="8"/>
      <name val="Meiryo UI"/>
      <family val="3"/>
      <charset val="128"/>
    </font>
    <font>
      <sz val="9"/>
      <name val="Meiryo UI"/>
      <family val="3"/>
      <charset val="128"/>
    </font>
    <font>
      <sz val="10"/>
      <color theme="1"/>
      <name val="ＭＳ Ｐゴシック"/>
      <family val="3"/>
      <charset val="128"/>
      <scheme val="major"/>
    </font>
    <font>
      <sz val="10.5"/>
      <name val="Meiryo UI"/>
      <family val="3"/>
      <charset val="128"/>
    </font>
    <font>
      <sz val="11"/>
      <color theme="0"/>
      <name val="ＭＳ Ｐゴシック"/>
      <family val="3"/>
      <charset val="128"/>
      <scheme val="minor"/>
    </font>
    <font>
      <u/>
      <sz val="10"/>
      <color theme="1"/>
      <name val="ＭＳ Ｐゴシック"/>
      <family val="2"/>
      <charset val="128"/>
      <scheme val="minor"/>
    </font>
    <font>
      <u/>
      <sz val="10"/>
      <color theme="1"/>
      <name val="ＭＳ Ｐゴシック"/>
      <family val="3"/>
      <charset val="128"/>
      <scheme val="minor"/>
    </font>
    <font>
      <sz val="10"/>
      <name val="ＭＳ Ｐゴシック"/>
      <family val="3"/>
      <charset val="128"/>
      <scheme val="minor"/>
    </font>
    <font>
      <sz val="10"/>
      <color theme="0"/>
      <name val="ＭＳ Ｐゴシック"/>
      <family val="2"/>
      <charset val="128"/>
      <scheme val="minor"/>
    </font>
    <font>
      <sz val="10"/>
      <color theme="0"/>
      <name val="ＭＳ Ｐゴシック"/>
      <family val="3"/>
      <charset val="128"/>
      <scheme val="minor"/>
    </font>
    <font>
      <b/>
      <sz val="9"/>
      <color indexed="81"/>
      <name val="MS P ゴシック"/>
      <family val="3"/>
      <charset val="128"/>
    </font>
    <font>
      <sz val="10"/>
      <name val="ＭＳ Ｐゴシック"/>
      <family val="2"/>
      <charset val="128"/>
      <scheme val="minor"/>
    </font>
    <font>
      <sz val="10"/>
      <color rgb="FFFF0000"/>
      <name val="ＭＳ Ｐゴシック"/>
      <family val="3"/>
      <charset val="128"/>
      <scheme val="minor"/>
    </font>
    <font>
      <b/>
      <sz val="12"/>
      <name val="ＭＳ Ｐゴシック"/>
      <family val="3"/>
      <charset val="128"/>
    </font>
    <font>
      <b/>
      <sz val="14"/>
      <name val="ＭＳ Ｐゴシック"/>
      <family val="3"/>
      <charset val="128"/>
      <scheme val="minor"/>
    </font>
    <font>
      <sz val="8"/>
      <color theme="1"/>
      <name val="ＭＳ Ｐゴシック"/>
      <family val="2"/>
      <charset val="128"/>
      <scheme val="minor"/>
    </font>
    <font>
      <u/>
      <sz val="10"/>
      <name val="ＭＳ Ｐ明朝"/>
      <family val="1"/>
      <charset val="128"/>
    </font>
    <font>
      <sz val="18"/>
      <color theme="1"/>
      <name val="ＭＳ Ｐゴシック"/>
      <family val="3"/>
      <charset val="128"/>
      <scheme val="minor"/>
    </font>
    <font>
      <sz val="10"/>
      <name val="ＭＳ Ｐゴシック"/>
      <family val="3"/>
      <charset val="128"/>
      <scheme val="major"/>
    </font>
    <font>
      <sz val="9"/>
      <name val="ＭＳ Ｐゴシック"/>
      <family val="3"/>
      <charset val="128"/>
      <scheme val="minor"/>
    </font>
    <font>
      <sz val="11"/>
      <color theme="1"/>
      <name val="ＭＳ Ｐゴシック"/>
      <family val="2"/>
      <charset val="128"/>
    </font>
    <font>
      <b/>
      <sz val="20"/>
      <name val="Meiryo UI"/>
      <family val="3"/>
      <charset val="128"/>
    </font>
    <font>
      <b/>
      <sz val="18"/>
      <name val="Meiryo UI"/>
      <family val="3"/>
      <charset val="128"/>
    </font>
    <font>
      <sz val="14"/>
      <name val="Meiryo UI"/>
      <family val="3"/>
      <charset val="128"/>
    </font>
    <font>
      <b/>
      <u/>
      <sz val="14"/>
      <name val="Meiryo UI"/>
      <family val="3"/>
      <charset val="128"/>
    </font>
    <font>
      <sz val="12"/>
      <name val="Meiryo UI"/>
      <family val="3"/>
      <charset val="128"/>
    </font>
    <font>
      <b/>
      <sz val="10"/>
      <name val="Meiryo UI"/>
      <family val="3"/>
      <charset val="128"/>
    </font>
    <font>
      <sz val="9"/>
      <name val="ＭＳ Ｐゴシック"/>
      <family val="2"/>
      <charset val="128"/>
      <scheme val="minor"/>
    </font>
    <font>
      <b/>
      <sz val="20"/>
      <name val="ＭＳ Ｐゴシック"/>
      <family val="3"/>
      <charset val="128"/>
      <scheme val="minor"/>
    </font>
    <font>
      <sz val="6"/>
      <name val="ＭＳ Ｐゴシック"/>
      <family val="2"/>
      <charset val="128"/>
    </font>
    <font>
      <sz val="20"/>
      <name val="ＭＳ Ｐゴシック"/>
      <family val="3"/>
      <charset val="128"/>
      <scheme val="minor"/>
    </font>
    <font>
      <b/>
      <sz val="18"/>
      <name val="ＭＳ Ｐゴシック"/>
      <family val="3"/>
      <charset val="128"/>
      <scheme val="minor"/>
    </font>
    <font>
      <sz val="16"/>
      <name val="ＭＳ Ｐゴシック"/>
      <family val="3"/>
      <charset val="128"/>
      <scheme val="minor"/>
    </font>
    <font>
      <sz val="16"/>
      <color theme="0"/>
      <name val="ＭＳ Ｐゴシック"/>
      <family val="3"/>
      <charset val="128"/>
      <scheme val="minor"/>
    </font>
    <font>
      <sz val="14"/>
      <name val="ＭＳ Ｐゴシック"/>
      <family val="3"/>
      <charset val="128"/>
      <scheme val="minor"/>
    </font>
    <font>
      <sz val="16"/>
      <color theme="1"/>
      <name val="ＭＳ Ｐゴシック"/>
      <family val="3"/>
      <charset val="128"/>
      <scheme val="minor"/>
    </font>
    <font>
      <sz val="14"/>
      <color theme="1"/>
      <name val="ＭＳ Ｐゴシック"/>
      <family val="3"/>
      <charset val="128"/>
      <scheme val="minor"/>
    </font>
    <font>
      <sz val="12"/>
      <name val="ＭＳ Ｐゴシック"/>
      <family val="3"/>
      <charset val="128"/>
      <scheme val="minor"/>
    </font>
    <font>
      <sz val="36"/>
      <color theme="1"/>
      <name val="ＭＳ Ｐゴシック"/>
      <family val="3"/>
      <charset val="128"/>
      <scheme val="minor"/>
    </font>
    <font>
      <sz val="11"/>
      <color theme="0"/>
      <name val="Meiryo UI"/>
      <family val="3"/>
      <charset val="128"/>
    </font>
    <font>
      <sz val="12"/>
      <color theme="0"/>
      <name val="Meiryo UI"/>
      <family val="3"/>
      <charset val="128"/>
    </font>
    <font>
      <b/>
      <sz val="18"/>
      <color theme="0"/>
      <name val="Meiryo UI"/>
      <family val="3"/>
      <charset val="128"/>
    </font>
    <font>
      <sz val="10"/>
      <color theme="1"/>
      <name val="Meiryo UI"/>
      <family val="3"/>
      <charset val="128"/>
    </font>
    <font>
      <sz val="10"/>
      <color theme="0"/>
      <name val="Meiryo UI"/>
      <family val="3"/>
      <charset val="128"/>
    </font>
    <font>
      <sz val="11"/>
      <color theme="0"/>
      <name val="ＭＳ Ｐゴシック"/>
      <family val="3"/>
      <charset val="128"/>
    </font>
    <font>
      <sz val="9"/>
      <color rgb="FF000000"/>
      <name val="MS UI Gothic"/>
      <family val="3"/>
      <charset val="128"/>
    </font>
  </fonts>
  <fills count="21">
    <fill>
      <patternFill patternType="none"/>
    </fill>
    <fill>
      <patternFill patternType="gray125"/>
    </fill>
    <fill>
      <patternFill patternType="solid">
        <fgColor indexed="44"/>
        <bgColor indexed="64"/>
      </patternFill>
    </fill>
    <fill>
      <patternFill patternType="solid">
        <fgColor rgb="FFFFFF00"/>
        <bgColor indexed="64"/>
      </patternFill>
    </fill>
    <fill>
      <patternFill patternType="solid">
        <fgColor theme="0" tint="-0.14999847407452621"/>
        <bgColor indexed="64"/>
      </patternFill>
    </fill>
    <fill>
      <patternFill patternType="solid">
        <fgColor theme="3" tint="0.59999389629810485"/>
        <bgColor indexed="64"/>
      </patternFill>
    </fill>
    <fill>
      <patternFill patternType="solid">
        <fgColor rgb="FF99FFCC"/>
        <bgColor indexed="64"/>
      </patternFill>
    </fill>
    <fill>
      <patternFill patternType="solid">
        <fgColor theme="3" tint="0.79998168889431442"/>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0" tint="-0.34998626667073579"/>
        <bgColor indexed="64"/>
      </patternFill>
    </fill>
    <fill>
      <patternFill patternType="solid">
        <fgColor theme="4" tint="0.59999389629810485"/>
        <bgColor indexed="64"/>
      </patternFill>
    </fill>
    <fill>
      <patternFill patternType="solid">
        <fgColor theme="4" tint="0.39997558519241921"/>
        <bgColor indexed="64"/>
      </patternFill>
    </fill>
    <fill>
      <patternFill patternType="solid">
        <fgColor theme="0"/>
        <bgColor indexed="64"/>
      </patternFill>
    </fill>
    <fill>
      <patternFill patternType="solid">
        <fgColor theme="8" tint="0.39997558519241921"/>
        <bgColor indexed="64"/>
      </patternFill>
    </fill>
    <fill>
      <patternFill patternType="solid">
        <fgColor theme="1" tint="0.499984740745262"/>
        <bgColor indexed="64"/>
      </patternFill>
    </fill>
    <fill>
      <patternFill patternType="solid">
        <fgColor theme="3" tint="0.39997558519241921"/>
        <bgColor indexed="64"/>
      </patternFill>
    </fill>
    <fill>
      <patternFill patternType="solid">
        <fgColor theme="3"/>
        <bgColor indexed="64"/>
      </patternFill>
    </fill>
    <fill>
      <patternFill patternType="solid">
        <fgColor theme="4"/>
        <bgColor indexed="64"/>
      </patternFill>
    </fill>
    <fill>
      <patternFill patternType="solid">
        <fgColor theme="5" tint="0.79998168889431442"/>
        <bgColor indexed="64"/>
      </patternFill>
    </fill>
    <fill>
      <patternFill patternType="solid">
        <fgColor rgb="FFFF0000"/>
        <bgColor indexed="64"/>
      </patternFill>
    </fill>
  </fills>
  <borders count="276">
    <border>
      <left/>
      <right/>
      <top/>
      <bottom/>
      <diagonal/>
    </border>
    <border>
      <left style="thin">
        <color indexed="64"/>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thin">
        <color indexed="55"/>
      </right>
      <top/>
      <bottom/>
      <diagonal/>
    </border>
    <border>
      <left/>
      <right style="thin">
        <color indexed="64"/>
      </right>
      <top/>
      <bottom/>
      <diagonal/>
    </border>
    <border>
      <left/>
      <right/>
      <top/>
      <bottom style="dotted">
        <color indexed="55"/>
      </bottom>
      <diagonal/>
    </border>
    <border>
      <left/>
      <right style="thin">
        <color indexed="55"/>
      </right>
      <top/>
      <bottom style="dotted">
        <color indexed="55"/>
      </bottom>
      <diagonal/>
    </border>
    <border>
      <left style="thin">
        <color indexed="55"/>
      </left>
      <right/>
      <top/>
      <bottom style="dotted">
        <color indexed="55"/>
      </bottom>
      <diagonal/>
    </border>
    <border>
      <left style="thin">
        <color indexed="64"/>
      </left>
      <right/>
      <top style="medium">
        <color indexed="64"/>
      </top>
      <bottom/>
      <diagonal/>
    </border>
    <border>
      <left/>
      <right style="thin">
        <color indexed="64"/>
      </right>
      <top style="medium">
        <color indexed="64"/>
      </top>
      <bottom/>
      <diagonal/>
    </border>
    <border>
      <left style="thin">
        <color indexed="64"/>
      </left>
      <right/>
      <top/>
      <bottom style="medium">
        <color indexed="64"/>
      </bottom>
      <diagonal/>
    </border>
    <border>
      <left/>
      <right style="thin">
        <color indexed="64"/>
      </right>
      <top/>
      <bottom style="medium">
        <color indexed="64"/>
      </bottom>
      <diagonal/>
    </border>
    <border>
      <left/>
      <right style="thin">
        <color indexed="64"/>
      </right>
      <top/>
      <bottom style="hair">
        <color indexed="64"/>
      </bottom>
      <diagonal/>
    </border>
    <border>
      <left style="thin">
        <color indexed="64"/>
      </left>
      <right/>
      <top/>
      <bottom style="hair">
        <color indexed="64"/>
      </bottom>
      <diagonal/>
    </border>
    <border>
      <left/>
      <right/>
      <top/>
      <bottom style="hair">
        <color indexed="64"/>
      </bottom>
      <diagonal/>
    </border>
    <border>
      <left/>
      <right style="thin">
        <color indexed="64"/>
      </right>
      <top style="hair">
        <color indexed="64"/>
      </top>
      <bottom/>
      <diagonal/>
    </border>
    <border>
      <left style="thin">
        <color indexed="64"/>
      </left>
      <right/>
      <top style="hair">
        <color indexed="64"/>
      </top>
      <bottom/>
      <diagonal/>
    </border>
    <border>
      <left/>
      <right/>
      <top style="hair">
        <color indexed="64"/>
      </top>
      <bottom/>
      <diagonal/>
    </border>
    <border>
      <left/>
      <right/>
      <top/>
      <bottom style="double">
        <color auto="1"/>
      </bottom>
      <diagonal/>
    </border>
    <border>
      <left/>
      <right/>
      <top style="double">
        <color auto="1"/>
      </top>
      <bottom/>
      <diagonal/>
    </border>
    <border>
      <left/>
      <right style="thin">
        <color indexed="64"/>
      </right>
      <top/>
      <bottom style="double">
        <color auto="1"/>
      </bottom>
      <diagonal/>
    </border>
    <border>
      <left style="thin">
        <color indexed="64"/>
      </left>
      <right/>
      <top/>
      <bottom style="double">
        <color auto="1"/>
      </bottom>
      <diagonal/>
    </border>
    <border>
      <left/>
      <right style="thin">
        <color indexed="64"/>
      </right>
      <top style="double">
        <color auto="1"/>
      </top>
      <bottom/>
      <diagonal/>
    </border>
    <border>
      <left/>
      <right/>
      <top/>
      <bottom style="thin">
        <color auto="1"/>
      </bottom>
      <diagonal/>
    </border>
    <border>
      <left style="thin">
        <color auto="1"/>
      </left>
      <right style="thin">
        <color auto="1"/>
      </right>
      <top style="medium">
        <color indexed="64"/>
      </top>
      <bottom style="thin">
        <color auto="1"/>
      </bottom>
      <diagonal/>
    </border>
    <border>
      <left style="medium">
        <color indexed="64"/>
      </left>
      <right/>
      <top/>
      <bottom style="thin">
        <color indexed="64"/>
      </bottom>
      <diagonal/>
    </border>
    <border>
      <left style="medium">
        <color indexed="64"/>
      </left>
      <right style="thin">
        <color auto="1"/>
      </right>
      <top style="medium">
        <color indexed="64"/>
      </top>
      <bottom style="thin">
        <color auto="1"/>
      </bottom>
      <diagonal/>
    </border>
    <border>
      <left style="thin">
        <color auto="1"/>
      </left>
      <right style="medium">
        <color indexed="64"/>
      </right>
      <top style="medium">
        <color indexed="64"/>
      </top>
      <bottom style="thin">
        <color auto="1"/>
      </bottom>
      <diagonal/>
    </border>
    <border>
      <left/>
      <right/>
      <top style="medium">
        <color indexed="64"/>
      </top>
      <bottom style="thin">
        <color indexed="64"/>
      </bottom>
      <diagonal/>
    </border>
    <border diagonalUp="1">
      <left style="thin">
        <color auto="1"/>
      </left>
      <right style="thin">
        <color auto="1"/>
      </right>
      <top style="thin">
        <color auto="1"/>
      </top>
      <bottom style="thin">
        <color auto="1"/>
      </bottom>
      <diagonal style="thin">
        <color auto="1"/>
      </diagonal>
    </border>
    <border>
      <left style="thin">
        <color auto="1"/>
      </left>
      <right style="dotted">
        <color auto="1"/>
      </right>
      <top style="thin">
        <color auto="1"/>
      </top>
      <bottom style="thin">
        <color auto="1"/>
      </bottom>
      <diagonal/>
    </border>
    <border>
      <left style="dotted">
        <color auto="1"/>
      </left>
      <right style="dotted">
        <color auto="1"/>
      </right>
      <top style="thin">
        <color auto="1"/>
      </top>
      <bottom style="thin">
        <color auto="1"/>
      </bottom>
      <diagonal/>
    </border>
    <border>
      <left style="dotted">
        <color auto="1"/>
      </left>
      <right style="thin">
        <color auto="1"/>
      </right>
      <top style="thin">
        <color auto="1"/>
      </top>
      <bottom style="thin">
        <color auto="1"/>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double">
        <color auto="1"/>
      </left>
      <right style="double">
        <color auto="1"/>
      </right>
      <top style="double">
        <color auto="1"/>
      </top>
      <bottom style="double">
        <color auto="1"/>
      </bottom>
      <diagonal/>
    </border>
    <border>
      <left style="double">
        <color auto="1"/>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right style="double">
        <color auto="1"/>
      </right>
      <top/>
      <bottom style="double">
        <color auto="1"/>
      </bottom>
      <diagonal/>
    </border>
    <border>
      <left style="thin">
        <color indexed="64"/>
      </left>
      <right/>
      <top style="medium">
        <color indexed="64"/>
      </top>
      <bottom style="thin">
        <color indexed="64"/>
      </bottom>
      <diagonal/>
    </border>
    <border>
      <left/>
      <right style="thin">
        <color indexed="64"/>
      </right>
      <top style="medium">
        <color indexed="64"/>
      </top>
      <bottom style="thin">
        <color indexed="64"/>
      </bottom>
      <diagonal/>
    </border>
    <border>
      <left/>
      <right style="dashed">
        <color indexed="64"/>
      </right>
      <top style="medium">
        <color indexed="64"/>
      </top>
      <bottom/>
      <diagonal/>
    </border>
    <border>
      <left style="dashed">
        <color indexed="64"/>
      </left>
      <right style="dashed">
        <color indexed="64"/>
      </right>
      <top style="medium">
        <color indexed="64"/>
      </top>
      <bottom/>
      <diagonal/>
    </border>
    <border>
      <left style="dashed">
        <color indexed="64"/>
      </left>
      <right style="medium">
        <color indexed="64"/>
      </right>
      <top style="medium">
        <color indexed="64"/>
      </top>
      <bottom/>
      <diagonal/>
    </border>
    <border>
      <left/>
      <right style="dashed">
        <color indexed="64"/>
      </right>
      <top/>
      <bottom/>
      <diagonal/>
    </border>
    <border>
      <left style="dashed">
        <color indexed="64"/>
      </left>
      <right style="dashed">
        <color indexed="64"/>
      </right>
      <top/>
      <bottom/>
      <diagonal/>
    </border>
    <border>
      <left style="dashed">
        <color indexed="64"/>
      </left>
      <right style="medium">
        <color indexed="64"/>
      </right>
      <top/>
      <bottom/>
      <diagonal/>
    </border>
    <border>
      <left style="thin">
        <color indexed="64"/>
      </left>
      <right style="dashed">
        <color indexed="64"/>
      </right>
      <top/>
      <bottom/>
      <diagonal/>
    </border>
    <border>
      <left style="medium">
        <color indexed="64"/>
      </left>
      <right/>
      <top/>
      <bottom style="dashed">
        <color indexed="64"/>
      </bottom>
      <diagonal/>
    </border>
    <border>
      <left/>
      <right/>
      <top/>
      <bottom style="dashed">
        <color indexed="64"/>
      </bottom>
      <diagonal/>
    </border>
    <border>
      <left/>
      <right style="thin">
        <color indexed="64"/>
      </right>
      <top/>
      <bottom style="dashed">
        <color indexed="64"/>
      </bottom>
      <diagonal/>
    </border>
    <border>
      <left style="medium">
        <color indexed="64"/>
      </left>
      <right/>
      <top style="dashed">
        <color indexed="64"/>
      </top>
      <bottom/>
      <diagonal/>
    </border>
    <border>
      <left/>
      <right/>
      <top style="dashed">
        <color indexed="64"/>
      </top>
      <bottom/>
      <diagonal/>
    </border>
    <border>
      <left/>
      <right style="thin">
        <color indexed="64"/>
      </right>
      <top style="dashed">
        <color indexed="64"/>
      </top>
      <bottom/>
      <diagonal/>
    </border>
    <border>
      <left style="hair">
        <color indexed="64"/>
      </left>
      <right style="hair">
        <color indexed="64"/>
      </right>
      <top style="thin">
        <color indexed="64"/>
      </top>
      <bottom style="thin">
        <color indexed="64"/>
      </bottom>
      <diagonal/>
    </border>
    <border>
      <left/>
      <right/>
      <top/>
      <bottom style="dotted">
        <color indexed="64"/>
      </bottom>
      <diagonal/>
    </border>
    <border>
      <left/>
      <right style="thin">
        <color indexed="64"/>
      </right>
      <top/>
      <bottom style="dotted">
        <color indexed="64"/>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dotted">
        <color indexed="64"/>
      </left>
      <right/>
      <top style="thin">
        <color indexed="64"/>
      </top>
      <bottom style="thin">
        <color indexed="64"/>
      </bottom>
      <diagonal/>
    </border>
    <border>
      <left style="thin">
        <color indexed="64"/>
      </left>
      <right/>
      <top style="thin">
        <color indexed="64"/>
      </top>
      <bottom style="dotted">
        <color indexed="64"/>
      </bottom>
      <diagonal/>
    </border>
    <border>
      <left/>
      <right/>
      <top style="thin">
        <color indexed="64"/>
      </top>
      <bottom style="dotted">
        <color indexed="64"/>
      </bottom>
      <diagonal/>
    </border>
    <border>
      <left/>
      <right style="thin">
        <color indexed="64"/>
      </right>
      <top style="thin">
        <color indexed="64"/>
      </top>
      <bottom style="dotted">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top style="dotted">
        <color indexed="64"/>
      </top>
      <bottom style="thin">
        <color indexed="64"/>
      </bottom>
      <diagonal/>
    </border>
    <border>
      <left/>
      <right/>
      <top style="dotted">
        <color indexed="64"/>
      </top>
      <bottom style="thin">
        <color indexed="64"/>
      </bottom>
      <diagonal/>
    </border>
    <border>
      <left/>
      <right style="thin">
        <color indexed="64"/>
      </right>
      <top style="dotted">
        <color indexed="64"/>
      </top>
      <bottom style="thin">
        <color indexed="64"/>
      </bottom>
      <diagonal/>
    </border>
    <border>
      <left/>
      <right/>
      <top style="dotted">
        <color indexed="64"/>
      </top>
      <bottom style="dotted">
        <color indexed="64"/>
      </bottom>
      <diagonal/>
    </border>
    <border>
      <left/>
      <right style="thin">
        <color indexed="64"/>
      </right>
      <top style="dotted">
        <color indexed="64"/>
      </top>
      <bottom style="dotted">
        <color indexed="64"/>
      </bottom>
      <diagonal/>
    </border>
    <border>
      <left style="double">
        <color indexed="64"/>
      </left>
      <right/>
      <top/>
      <bottom style="thin">
        <color auto="1"/>
      </bottom>
      <diagonal/>
    </border>
    <border>
      <left style="double">
        <color indexed="64"/>
      </left>
      <right style="thin">
        <color indexed="64"/>
      </right>
      <top style="thin">
        <color indexed="64"/>
      </top>
      <bottom style="thin">
        <color indexed="64"/>
      </bottom>
      <diagonal/>
    </border>
    <border>
      <left style="thin">
        <color indexed="64"/>
      </left>
      <right style="double">
        <color indexed="64"/>
      </right>
      <top style="thin">
        <color indexed="64"/>
      </top>
      <bottom style="thin">
        <color indexed="64"/>
      </bottom>
      <diagonal/>
    </border>
    <border>
      <left style="double">
        <color indexed="64"/>
      </left>
      <right style="thin">
        <color indexed="64"/>
      </right>
      <top style="thin">
        <color indexed="64"/>
      </top>
      <bottom style="hair">
        <color indexed="64"/>
      </bottom>
      <diagonal/>
    </border>
    <border>
      <left style="thin">
        <color indexed="64"/>
      </left>
      <right style="thin">
        <color indexed="64"/>
      </right>
      <top style="thin">
        <color indexed="64"/>
      </top>
      <bottom style="hair">
        <color indexed="64"/>
      </bottom>
      <diagonal/>
    </border>
    <border>
      <left style="thin">
        <color indexed="64"/>
      </left>
      <right style="double">
        <color indexed="64"/>
      </right>
      <top style="thin">
        <color indexed="64"/>
      </top>
      <bottom style="hair">
        <color indexed="64"/>
      </bottom>
      <diagonal/>
    </border>
    <border>
      <left style="double">
        <color indexed="64"/>
      </left>
      <right style="thin">
        <color indexed="64"/>
      </right>
      <top style="hair">
        <color indexed="64"/>
      </top>
      <bottom style="thin">
        <color indexed="64"/>
      </bottom>
      <diagonal/>
    </border>
    <border>
      <left style="thin">
        <color indexed="64"/>
      </left>
      <right style="thin">
        <color indexed="64"/>
      </right>
      <top style="hair">
        <color indexed="64"/>
      </top>
      <bottom style="thin">
        <color indexed="64"/>
      </bottom>
      <diagonal/>
    </border>
    <border>
      <left style="thin">
        <color indexed="64"/>
      </left>
      <right style="double">
        <color indexed="64"/>
      </right>
      <top style="hair">
        <color indexed="64"/>
      </top>
      <bottom style="thin">
        <color indexed="64"/>
      </bottom>
      <diagonal/>
    </border>
    <border>
      <left style="double">
        <color indexed="64"/>
      </left>
      <right style="thin">
        <color indexed="64"/>
      </right>
      <top style="hair">
        <color indexed="64"/>
      </top>
      <bottom style="double">
        <color indexed="64"/>
      </bottom>
      <diagonal/>
    </border>
    <border>
      <left style="thin">
        <color indexed="64"/>
      </left>
      <right style="thin">
        <color indexed="64"/>
      </right>
      <top style="hair">
        <color indexed="64"/>
      </top>
      <bottom style="double">
        <color indexed="64"/>
      </bottom>
      <diagonal/>
    </border>
    <border>
      <left style="thin">
        <color indexed="64"/>
      </left>
      <right style="double">
        <color indexed="64"/>
      </right>
      <top style="hair">
        <color indexed="64"/>
      </top>
      <bottom style="double">
        <color indexed="64"/>
      </bottom>
      <diagonal/>
    </border>
    <border>
      <left style="thin">
        <color indexed="64"/>
      </left>
      <right style="hair">
        <color indexed="64"/>
      </right>
      <top style="thin">
        <color indexed="64"/>
      </top>
      <bottom style="thin">
        <color indexed="64"/>
      </bottom>
      <diagonal/>
    </border>
    <border>
      <left style="hair">
        <color indexed="64"/>
      </left>
      <right style="thin">
        <color indexed="64"/>
      </right>
      <top style="thin">
        <color indexed="64"/>
      </top>
      <bottom style="thin">
        <color indexed="64"/>
      </bottom>
      <diagonal/>
    </border>
    <border>
      <left/>
      <right style="double">
        <color indexed="64"/>
      </right>
      <top/>
      <bottom style="thin">
        <color indexed="64"/>
      </bottom>
      <diagonal/>
    </border>
    <border>
      <left style="dotted">
        <color indexed="64"/>
      </left>
      <right style="dotted">
        <color indexed="64"/>
      </right>
      <top style="dotted">
        <color indexed="64"/>
      </top>
      <bottom style="dotted">
        <color indexed="64"/>
      </bottom>
      <diagonal/>
    </border>
    <border>
      <left style="dotted">
        <color indexed="64"/>
      </left>
      <right/>
      <top style="thin">
        <color indexed="64"/>
      </top>
      <bottom style="dotted">
        <color indexed="64"/>
      </bottom>
      <diagonal/>
    </border>
    <border>
      <left/>
      <right style="dotted">
        <color indexed="64"/>
      </right>
      <top style="thin">
        <color indexed="64"/>
      </top>
      <bottom style="dotted">
        <color indexed="64"/>
      </bottom>
      <diagonal/>
    </border>
    <border>
      <left style="dotted">
        <color indexed="64"/>
      </left>
      <right/>
      <top/>
      <bottom style="dotted">
        <color indexed="64"/>
      </bottom>
      <diagonal/>
    </border>
    <border>
      <left style="dotted">
        <color indexed="64"/>
      </left>
      <right/>
      <top style="dotted">
        <color indexed="64"/>
      </top>
      <bottom/>
      <diagonal/>
    </border>
    <border>
      <left/>
      <right/>
      <top style="dotted">
        <color indexed="64"/>
      </top>
      <bottom/>
      <diagonal/>
    </border>
    <border>
      <left/>
      <right style="dotted">
        <color indexed="64"/>
      </right>
      <top style="dotted">
        <color indexed="64"/>
      </top>
      <bottom/>
      <diagonal/>
    </border>
    <border>
      <left style="dotted">
        <color indexed="64"/>
      </left>
      <right/>
      <top/>
      <bottom style="thin">
        <color indexed="64"/>
      </bottom>
      <diagonal/>
    </border>
    <border>
      <left/>
      <right style="dotted">
        <color indexed="64"/>
      </right>
      <top/>
      <bottom style="thin">
        <color indexed="64"/>
      </bottom>
      <diagonal/>
    </border>
    <border>
      <left/>
      <right style="dotted">
        <color indexed="64"/>
      </right>
      <top/>
      <bottom/>
      <diagonal/>
    </border>
    <border>
      <left/>
      <right style="thin">
        <color indexed="64"/>
      </right>
      <top style="dotted">
        <color indexed="64"/>
      </top>
      <bottom/>
      <diagonal/>
    </border>
    <border>
      <left/>
      <right style="dotted">
        <color indexed="64"/>
      </right>
      <top/>
      <bottom style="dotted">
        <color indexed="64"/>
      </bottom>
      <diagonal/>
    </border>
    <border>
      <left style="dotted">
        <color indexed="64"/>
      </left>
      <right style="thin">
        <color indexed="64"/>
      </right>
      <top/>
      <bottom style="thin">
        <color indexed="64"/>
      </bottom>
      <diagonal/>
    </border>
    <border>
      <left style="thin">
        <color indexed="64"/>
      </left>
      <right style="dotted">
        <color indexed="64"/>
      </right>
      <top/>
      <bottom style="thin">
        <color indexed="64"/>
      </bottom>
      <diagonal/>
    </border>
    <border>
      <left style="dotted">
        <color indexed="64"/>
      </left>
      <right/>
      <top/>
      <bottom/>
      <diagonal/>
    </border>
    <border>
      <left style="dotted">
        <color indexed="64"/>
      </left>
      <right/>
      <top style="dotted">
        <color indexed="64"/>
      </top>
      <bottom style="dotted">
        <color indexed="64"/>
      </bottom>
      <diagonal/>
    </border>
    <border>
      <left/>
      <right style="dotted">
        <color indexed="64"/>
      </right>
      <top style="dotted">
        <color indexed="64"/>
      </top>
      <bottom style="dotted">
        <color indexed="64"/>
      </bottom>
      <diagonal/>
    </border>
    <border>
      <left style="dotted">
        <color indexed="64"/>
      </left>
      <right/>
      <top style="thin">
        <color indexed="64"/>
      </top>
      <bottom style="hair">
        <color indexed="64"/>
      </bottom>
      <diagonal/>
    </border>
    <border>
      <left/>
      <right/>
      <top style="thin">
        <color indexed="64"/>
      </top>
      <bottom style="hair">
        <color indexed="64"/>
      </bottom>
      <diagonal/>
    </border>
    <border>
      <left/>
      <right style="dotted">
        <color indexed="64"/>
      </right>
      <top style="thin">
        <color indexed="64"/>
      </top>
      <bottom style="hair">
        <color indexed="64"/>
      </bottom>
      <diagonal/>
    </border>
    <border>
      <left style="dotted">
        <color indexed="64"/>
      </left>
      <right/>
      <top style="hair">
        <color indexed="64"/>
      </top>
      <bottom style="dotted">
        <color indexed="64"/>
      </bottom>
      <diagonal/>
    </border>
    <border>
      <left/>
      <right/>
      <top style="hair">
        <color indexed="64"/>
      </top>
      <bottom style="dotted">
        <color indexed="64"/>
      </bottom>
      <diagonal/>
    </border>
    <border>
      <left/>
      <right style="dotted">
        <color indexed="64"/>
      </right>
      <top style="hair">
        <color indexed="64"/>
      </top>
      <bottom style="dotted">
        <color indexed="64"/>
      </bottom>
      <diagonal/>
    </border>
    <border>
      <left style="dotted">
        <color indexed="64"/>
      </left>
      <right style="dotted">
        <color indexed="64"/>
      </right>
      <top style="dotted">
        <color indexed="64"/>
      </top>
      <bottom/>
      <diagonal/>
    </border>
    <border>
      <left style="dotted">
        <color indexed="64"/>
      </left>
      <right style="dotted">
        <color indexed="64"/>
      </right>
      <top/>
      <bottom style="dotted">
        <color indexed="64"/>
      </bottom>
      <diagonal/>
    </border>
    <border>
      <left style="dotted">
        <color indexed="64"/>
      </left>
      <right style="hair">
        <color indexed="64"/>
      </right>
      <top style="dotted">
        <color indexed="64"/>
      </top>
      <bottom/>
      <diagonal/>
    </border>
    <border>
      <left style="hair">
        <color indexed="64"/>
      </left>
      <right style="hair">
        <color indexed="64"/>
      </right>
      <top style="dotted">
        <color indexed="64"/>
      </top>
      <bottom/>
      <diagonal/>
    </border>
    <border>
      <left style="hair">
        <color indexed="64"/>
      </left>
      <right style="dotted">
        <color indexed="64"/>
      </right>
      <top style="dotted">
        <color indexed="64"/>
      </top>
      <bottom/>
      <diagonal/>
    </border>
    <border>
      <left style="dotted">
        <color indexed="64"/>
      </left>
      <right style="hair">
        <color indexed="64"/>
      </right>
      <top/>
      <bottom style="thin">
        <color indexed="64"/>
      </bottom>
      <diagonal/>
    </border>
    <border>
      <left style="hair">
        <color indexed="64"/>
      </left>
      <right style="hair">
        <color indexed="64"/>
      </right>
      <top/>
      <bottom style="thin">
        <color indexed="64"/>
      </bottom>
      <diagonal/>
    </border>
    <border>
      <left style="hair">
        <color indexed="64"/>
      </left>
      <right style="dotted">
        <color indexed="64"/>
      </right>
      <top/>
      <bottom style="thin">
        <color indexed="64"/>
      </bottom>
      <diagonal/>
    </border>
    <border>
      <left style="thin">
        <color auto="1"/>
      </left>
      <right style="medium">
        <color indexed="64"/>
      </right>
      <top style="thin">
        <color auto="1"/>
      </top>
      <bottom style="medium">
        <color indexed="64"/>
      </bottom>
      <diagonal/>
    </border>
    <border diagonalUp="1">
      <left style="thin">
        <color auto="1"/>
      </left>
      <right/>
      <top style="thin">
        <color auto="1"/>
      </top>
      <bottom style="thin">
        <color auto="1"/>
      </bottom>
      <diagonal style="thin">
        <color auto="1"/>
      </diagonal>
    </border>
    <border diagonalUp="1">
      <left/>
      <right style="thin">
        <color auto="1"/>
      </right>
      <top style="thin">
        <color auto="1"/>
      </top>
      <bottom style="thin">
        <color auto="1"/>
      </bottom>
      <diagonal style="thin">
        <color auto="1"/>
      </diagonal>
    </border>
    <border>
      <left style="thin">
        <color indexed="64"/>
      </left>
      <right style="thin">
        <color indexed="64"/>
      </right>
      <top style="thin">
        <color indexed="64"/>
      </top>
      <bottom style="thin">
        <color indexed="64"/>
      </bottom>
      <diagonal/>
    </border>
    <border>
      <left style="thin">
        <color auto="1"/>
      </left>
      <right/>
      <top/>
      <bottom style="thin">
        <color indexed="64"/>
      </bottom>
      <diagonal/>
    </border>
    <border>
      <left style="thin">
        <color indexed="64"/>
      </left>
      <right style="thin">
        <color indexed="64"/>
      </right>
      <top style="double">
        <color indexed="64"/>
      </top>
      <bottom style="hair">
        <color indexed="64"/>
      </bottom>
      <diagonal/>
    </border>
    <border>
      <left style="thin">
        <color indexed="64"/>
      </left>
      <right style="double">
        <color indexed="64"/>
      </right>
      <top style="double">
        <color indexed="64"/>
      </top>
      <bottom style="hair">
        <color indexed="64"/>
      </bottom>
      <diagonal/>
    </border>
    <border>
      <left style="double">
        <color indexed="64"/>
      </left>
      <right style="thin">
        <color indexed="64"/>
      </right>
      <top style="double">
        <color indexed="64"/>
      </top>
      <bottom style="hair">
        <color indexed="64"/>
      </bottom>
      <diagonal/>
    </border>
    <border>
      <left style="thin">
        <color indexed="64"/>
      </left>
      <right style="thin">
        <color indexed="64"/>
      </right>
      <top/>
      <bottom style="thin">
        <color indexed="64"/>
      </bottom>
      <diagonal/>
    </border>
    <border>
      <left style="thin">
        <color auto="1"/>
      </left>
      <right style="medium">
        <color indexed="64"/>
      </right>
      <top/>
      <bottom style="thin">
        <color auto="1"/>
      </bottom>
      <diagonal/>
    </border>
    <border>
      <left style="medium">
        <color indexed="64"/>
      </left>
      <right style="thin">
        <color auto="1"/>
      </right>
      <top/>
      <bottom/>
      <diagonal/>
    </border>
    <border>
      <left style="thin">
        <color auto="1"/>
      </left>
      <right style="medium">
        <color indexed="64"/>
      </right>
      <top/>
      <bottom/>
      <diagonal/>
    </border>
    <border>
      <left style="medium">
        <color indexed="64"/>
      </left>
      <right style="thin">
        <color indexed="64"/>
      </right>
      <top/>
      <bottom style="thin">
        <color indexed="64"/>
      </bottom>
      <diagonal/>
    </border>
    <border>
      <left style="thin">
        <color indexed="64"/>
      </left>
      <right style="thin">
        <color indexed="64"/>
      </right>
      <top/>
      <bottom/>
      <diagonal/>
    </border>
    <border>
      <left style="thick">
        <color indexed="64"/>
      </left>
      <right/>
      <top style="thick">
        <color indexed="64"/>
      </top>
      <bottom/>
      <diagonal/>
    </border>
    <border>
      <left/>
      <right/>
      <top style="thick">
        <color indexed="64"/>
      </top>
      <bottom/>
      <diagonal/>
    </border>
    <border>
      <left/>
      <right style="thick">
        <color indexed="64"/>
      </right>
      <top style="thick">
        <color indexed="64"/>
      </top>
      <bottom/>
      <diagonal/>
    </border>
    <border>
      <left style="thick">
        <color indexed="64"/>
      </left>
      <right/>
      <top/>
      <bottom/>
      <diagonal/>
    </border>
    <border>
      <left/>
      <right style="thick">
        <color indexed="64"/>
      </right>
      <top/>
      <bottom/>
      <diagonal/>
    </border>
    <border>
      <left style="thick">
        <color indexed="64"/>
      </left>
      <right style="thin">
        <color indexed="64"/>
      </right>
      <top/>
      <bottom/>
      <diagonal/>
    </border>
    <border>
      <left style="thin">
        <color indexed="64"/>
      </left>
      <right style="thick">
        <color indexed="64"/>
      </right>
      <top/>
      <bottom/>
      <diagonal/>
    </border>
    <border>
      <left style="thick">
        <color indexed="64"/>
      </left>
      <right style="thin">
        <color indexed="64"/>
      </right>
      <top/>
      <bottom style="thick">
        <color indexed="64"/>
      </bottom>
      <diagonal/>
    </border>
    <border>
      <left style="thin">
        <color indexed="64"/>
      </left>
      <right style="thin">
        <color indexed="64"/>
      </right>
      <top/>
      <bottom style="thick">
        <color indexed="64"/>
      </bottom>
      <diagonal/>
    </border>
    <border>
      <left style="thin">
        <color indexed="64"/>
      </left>
      <right style="thick">
        <color indexed="64"/>
      </right>
      <top/>
      <bottom style="thick">
        <color indexed="64"/>
      </bottom>
      <diagonal/>
    </border>
    <border>
      <left style="medium">
        <color auto="1"/>
      </left>
      <right style="medium">
        <color auto="1"/>
      </right>
      <top style="medium">
        <color auto="1"/>
      </top>
      <bottom style="medium">
        <color auto="1"/>
      </bottom>
      <diagonal/>
    </border>
    <border>
      <left/>
      <right style="medium">
        <color indexed="64"/>
      </right>
      <top style="medium">
        <color indexed="64"/>
      </top>
      <bottom style="thin">
        <color indexed="64"/>
      </bottom>
      <diagonal/>
    </border>
    <border>
      <left style="thin">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medium">
        <color auto="1"/>
      </left>
      <right style="medium">
        <color auto="1"/>
      </right>
      <top style="medium">
        <color auto="1"/>
      </top>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indexed="64"/>
      </left>
      <right style="thin">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top style="medium">
        <color auto="1"/>
      </top>
      <bottom style="medium">
        <color auto="1"/>
      </bottom>
      <diagonal/>
    </border>
    <border>
      <left/>
      <right style="thin">
        <color auto="1"/>
      </right>
      <top style="medium">
        <color indexed="64"/>
      </top>
      <bottom style="medium">
        <color indexed="64"/>
      </bottom>
      <diagonal/>
    </border>
    <border>
      <left/>
      <right style="thin">
        <color auto="1"/>
      </right>
      <top style="thin">
        <color indexed="64"/>
      </top>
      <bottom style="medium">
        <color indexed="64"/>
      </bottom>
      <diagonal/>
    </border>
    <border>
      <left style="thin">
        <color indexed="64"/>
      </left>
      <right/>
      <top/>
      <bottom style="dotted">
        <color indexed="64"/>
      </bottom>
      <diagonal/>
    </border>
    <border>
      <left style="thin">
        <color indexed="64"/>
      </left>
      <right/>
      <top style="dotted">
        <color indexed="64"/>
      </top>
      <bottom/>
      <diagonal/>
    </border>
    <border>
      <left style="thin">
        <color indexed="64"/>
      </left>
      <right/>
      <top style="double">
        <color auto="1"/>
      </top>
      <bottom/>
      <diagonal/>
    </border>
    <border>
      <left/>
      <right style="thin">
        <color indexed="64"/>
      </right>
      <top style="thin">
        <color indexed="64"/>
      </top>
      <bottom style="hair">
        <color indexed="64"/>
      </bottom>
      <diagonal/>
    </border>
    <border>
      <left/>
      <right/>
      <top style="hair">
        <color indexed="64"/>
      </top>
      <bottom style="thin">
        <color indexed="64"/>
      </bottom>
      <diagonal/>
    </border>
    <border>
      <left/>
      <right style="thin">
        <color indexed="64"/>
      </right>
      <top style="hair">
        <color indexed="64"/>
      </top>
      <bottom style="thin">
        <color indexed="64"/>
      </bottom>
      <diagonal/>
    </border>
    <border>
      <left/>
      <right/>
      <top style="hair">
        <color auto="1"/>
      </top>
      <bottom style="hair">
        <color auto="1"/>
      </bottom>
      <diagonal/>
    </border>
    <border>
      <left/>
      <right style="thin">
        <color indexed="64"/>
      </right>
      <top style="hair">
        <color auto="1"/>
      </top>
      <bottom style="hair">
        <color auto="1"/>
      </bottom>
      <diagonal/>
    </border>
    <border>
      <left style="thin">
        <color indexed="55"/>
      </left>
      <right/>
      <top/>
      <bottom/>
      <diagonal/>
    </border>
    <border>
      <left style="thin">
        <color indexed="55"/>
      </left>
      <right/>
      <top/>
      <bottom style="thin">
        <color indexed="55"/>
      </bottom>
      <diagonal/>
    </border>
    <border>
      <left/>
      <right/>
      <top/>
      <bottom style="thin">
        <color indexed="55"/>
      </bottom>
      <diagonal/>
    </border>
    <border>
      <left/>
      <right style="thin">
        <color indexed="55"/>
      </right>
      <top/>
      <bottom style="thin">
        <color indexed="55"/>
      </bottom>
      <diagonal/>
    </border>
    <border>
      <left style="thin">
        <color indexed="64"/>
      </left>
      <right/>
      <top/>
      <bottom/>
      <diagonal/>
    </border>
    <border>
      <left/>
      <right style="thin">
        <color indexed="64"/>
      </right>
      <top/>
      <bottom style="thin">
        <color indexed="64"/>
      </bottom>
      <diagonal/>
    </border>
    <border>
      <left/>
      <right/>
      <top/>
      <bottom style="thin">
        <color indexed="64"/>
      </bottom>
      <diagonal/>
    </border>
    <border>
      <left style="thin">
        <color indexed="64"/>
      </left>
      <right/>
      <top style="thin">
        <color indexed="64"/>
      </top>
      <bottom style="hair">
        <color indexed="64"/>
      </bottom>
      <diagonal/>
    </border>
    <border>
      <left style="thin">
        <color indexed="64"/>
      </left>
      <right/>
      <top style="hair">
        <color indexed="64"/>
      </top>
      <bottom style="thin">
        <color indexed="64"/>
      </bottom>
      <diagonal/>
    </border>
    <border diagonalUp="1">
      <left style="medium">
        <color indexed="64"/>
      </left>
      <right/>
      <top style="medium">
        <color indexed="64"/>
      </top>
      <bottom/>
      <diagonal style="thin">
        <color indexed="64"/>
      </diagonal>
    </border>
    <border diagonalUp="1">
      <left style="medium">
        <color indexed="64"/>
      </left>
      <right/>
      <top/>
      <bottom style="medium">
        <color indexed="64"/>
      </bottom>
      <diagonal style="thin">
        <color indexed="64"/>
      </diagonal>
    </border>
    <border diagonalUp="1">
      <left/>
      <right style="medium">
        <color indexed="64"/>
      </right>
      <top style="medium">
        <color indexed="64"/>
      </top>
      <bottom/>
      <diagonal style="thin">
        <color indexed="64"/>
      </diagonal>
    </border>
    <border diagonalUp="1">
      <left/>
      <right style="medium">
        <color indexed="64"/>
      </right>
      <top/>
      <bottom style="medium">
        <color indexed="64"/>
      </bottom>
      <diagonal style="thin">
        <color indexed="64"/>
      </diagonal>
    </border>
    <border>
      <left style="thin">
        <color indexed="64"/>
      </left>
      <right style="thin">
        <color indexed="64"/>
      </right>
      <top/>
      <bottom/>
      <diagonal/>
    </border>
    <border diagonalUp="1">
      <left/>
      <right/>
      <top style="medium">
        <color indexed="64"/>
      </top>
      <bottom/>
      <diagonal style="thin">
        <color indexed="64"/>
      </diagonal>
    </border>
    <border diagonalUp="1">
      <left/>
      <right/>
      <top/>
      <bottom style="medium">
        <color indexed="64"/>
      </bottom>
      <diagonal style="thin">
        <color indexed="64"/>
      </diagonal>
    </border>
    <border>
      <left style="medium">
        <color indexed="64"/>
      </left>
      <right style="thin">
        <color theme="0"/>
      </right>
      <top style="medium">
        <color indexed="64"/>
      </top>
      <bottom style="medium">
        <color indexed="64"/>
      </bottom>
      <diagonal/>
    </border>
    <border>
      <left style="thin">
        <color theme="0"/>
      </left>
      <right style="thin">
        <color theme="0"/>
      </right>
      <top style="medium">
        <color indexed="64"/>
      </top>
      <bottom style="medium">
        <color indexed="64"/>
      </bottom>
      <diagonal/>
    </border>
    <border>
      <left style="thin">
        <color theme="0"/>
      </left>
      <right style="medium">
        <color indexed="64"/>
      </right>
      <top style="medium">
        <color indexed="64"/>
      </top>
      <bottom style="medium">
        <color indexed="64"/>
      </bottom>
      <diagonal/>
    </border>
    <border>
      <left/>
      <right style="medium">
        <color indexed="64"/>
      </right>
      <top/>
      <bottom style="thin">
        <color indexed="64"/>
      </bottom>
      <diagonal/>
    </border>
    <border>
      <left style="medium">
        <color theme="0"/>
      </left>
      <right style="thin">
        <color theme="0"/>
      </right>
      <top style="medium">
        <color indexed="64"/>
      </top>
      <bottom style="thin">
        <color theme="0"/>
      </bottom>
      <diagonal/>
    </border>
    <border>
      <left style="thin">
        <color theme="0"/>
      </left>
      <right style="thin">
        <color theme="0"/>
      </right>
      <top style="medium">
        <color indexed="64"/>
      </top>
      <bottom style="thin">
        <color theme="0"/>
      </bottom>
      <diagonal/>
    </border>
    <border>
      <left style="thin">
        <color theme="0"/>
      </left>
      <right style="medium">
        <color indexed="64"/>
      </right>
      <top style="medium">
        <color indexed="64"/>
      </top>
      <bottom style="thin">
        <color theme="0"/>
      </bottom>
      <diagonal/>
    </border>
    <border>
      <left style="medium">
        <color theme="0"/>
      </left>
      <right/>
      <top/>
      <bottom style="medium">
        <color indexed="64"/>
      </bottom>
      <diagonal/>
    </border>
    <border>
      <left/>
      <right style="thin">
        <color theme="0"/>
      </right>
      <top/>
      <bottom style="medium">
        <color indexed="64"/>
      </bottom>
      <diagonal/>
    </border>
    <border>
      <left style="medium">
        <color indexed="64"/>
      </left>
      <right/>
      <top style="medium">
        <color indexed="64"/>
      </top>
      <bottom style="thin">
        <color indexed="64"/>
      </bottom>
      <diagonal/>
    </border>
    <border>
      <left style="medium">
        <color indexed="64"/>
      </left>
      <right style="thin">
        <color theme="0"/>
      </right>
      <top/>
      <bottom style="medium">
        <color indexed="64"/>
      </bottom>
      <diagonal/>
    </border>
    <border>
      <left style="thin">
        <color indexed="64"/>
      </left>
      <right style="thin">
        <color theme="0"/>
      </right>
      <top style="thin">
        <color theme="0"/>
      </top>
      <bottom style="thin">
        <color indexed="64"/>
      </bottom>
      <diagonal/>
    </border>
    <border>
      <left style="thin">
        <color theme="0"/>
      </left>
      <right style="thin">
        <color theme="0"/>
      </right>
      <top style="thin">
        <color theme="0"/>
      </top>
      <bottom style="thin">
        <color indexed="64"/>
      </bottom>
      <diagonal/>
    </border>
    <border>
      <left/>
      <right style="thin">
        <color theme="0"/>
      </right>
      <top style="thin">
        <color theme="0"/>
      </top>
      <bottom style="thin">
        <color indexed="64"/>
      </bottom>
      <diagonal/>
    </border>
    <border>
      <left/>
      <right/>
      <top style="thin">
        <color theme="0"/>
      </top>
      <bottom style="thin">
        <color indexed="64"/>
      </bottom>
      <diagonal/>
    </border>
    <border>
      <left style="thin">
        <color theme="0"/>
      </left>
      <right/>
      <top style="thin">
        <color theme="0"/>
      </top>
      <bottom style="thin">
        <color indexed="64"/>
      </bottom>
      <diagonal/>
    </border>
    <border>
      <left/>
      <right style="thin">
        <color indexed="64"/>
      </right>
      <top style="thin">
        <color theme="0"/>
      </top>
      <bottom style="thin">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right/>
      <top style="thin">
        <color indexed="64"/>
      </top>
      <bottom/>
      <diagonal/>
    </border>
    <border>
      <left/>
      <right/>
      <top style="thin">
        <color indexed="64"/>
      </top>
      <bottom style="thin">
        <color indexed="64"/>
      </bottom>
      <diagonal/>
    </border>
    <border>
      <left/>
      <right style="thin">
        <color indexed="64"/>
      </right>
      <top style="thin">
        <color indexed="64"/>
      </top>
      <bottom style="thin">
        <color auto="1"/>
      </bottom>
      <diagonal/>
    </border>
    <border>
      <left style="thin">
        <color indexed="64"/>
      </left>
      <right/>
      <top style="thin">
        <color indexed="64"/>
      </top>
      <bottom/>
      <diagonal/>
    </border>
    <border>
      <left/>
      <right style="thin">
        <color indexed="64"/>
      </right>
      <top style="thin">
        <color auto="1"/>
      </top>
      <bottom/>
      <diagonal/>
    </border>
    <border>
      <left style="thin">
        <color indexed="64"/>
      </left>
      <right/>
      <top style="thin">
        <color indexed="64"/>
      </top>
      <bottom style="thin">
        <color auto="1"/>
      </bottom>
      <diagonal/>
    </border>
    <border>
      <left style="thin">
        <color indexed="64"/>
      </left>
      <right style="thin">
        <color indexed="64"/>
      </right>
      <top style="thin">
        <color indexed="64"/>
      </top>
      <bottom/>
      <diagonal/>
    </border>
    <border>
      <left/>
      <right style="dotted">
        <color indexed="64"/>
      </right>
      <top style="thin">
        <color indexed="64"/>
      </top>
      <bottom style="thin">
        <color indexed="64"/>
      </bottom>
      <diagonal/>
    </border>
    <border>
      <left/>
      <right style="double">
        <color indexed="64"/>
      </right>
      <top style="thin">
        <color indexed="64"/>
      </top>
      <bottom/>
      <diagonal/>
    </border>
    <border>
      <left/>
      <right style="double">
        <color indexed="64"/>
      </right>
      <top style="thin">
        <color indexed="64"/>
      </top>
      <bottom style="thin">
        <color indexed="64"/>
      </bottom>
      <diagonal/>
    </border>
    <border>
      <left style="double">
        <color indexed="64"/>
      </left>
      <right/>
      <top style="thin">
        <color indexed="64"/>
      </top>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right style="thin">
        <color indexed="64"/>
      </right>
      <top style="thin">
        <color indexed="64"/>
      </top>
      <bottom/>
      <diagonal/>
    </border>
    <border>
      <left style="thin">
        <color indexed="64"/>
      </left>
      <right style="dashed">
        <color indexed="64"/>
      </right>
      <top style="thin">
        <color indexed="64"/>
      </top>
      <bottom/>
      <diagonal/>
    </border>
    <border>
      <left style="dashed">
        <color indexed="64"/>
      </left>
      <right style="dashed">
        <color indexed="64"/>
      </right>
      <top style="thin">
        <color indexed="64"/>
      </top>
      <bottom/>
      <diagonal/>
    </border>
    <border>
      <left style="dashed">
        <color indexed="64"/>
      </left>
      <right style="medium">
        <color indexed="64"/>
      </right>
      <top style="thin">
        <color indexed="64"/>
      </top>
      <bottom/>
      <diagonal/>
    </border>
    <border>
      <left style="medium">
        <color indexed="64"/>
      </left>
      <right/>
      <top style="thin">
        <color indexed="64"/>
      </top>
      <bottom/>
      <diagonal/>
    </border>
    <border>
      <left/>
      <right style="medium">
        <color indexed="64"/>
      </right>
      <top style="thin">
        <color indexed="64"/>
      </top>
      <bottom/>
      <diagonal/>
    </border>
    <border>
      <left/>
      <right style="medium">
        <color auto="1"/>
      </right>
      <top style="thin">
        <color indexed="64"/>
      </top>
      <bottom style="thin">
        <color auto="1"/>
      </bottom>
      <diagonal/>
    </border>
    <border>
      <left style="medium">
        <color indexed="64"/>
      </left>
      <right style="thin">
        <color indexed="64"/>
      </right>
      <top style="thin">
        <color indexed="64"/>
      </top>
      <bottom/>
      <diagonal/>
    </border>
    <border>
      <left style="thin">
        <color indexed="55"/>
      </left>
      <right style="thin">
        <color indexed="55"/>
      </right>
      <top style="thin">
        <color indexed="55"/>
      </top>
      <bottom style="thin">
        <color indexed="55"/>
      </bottom>
      <diagonal/>
    </border>
    <border>
      <left style="thin">
        <color indexed="55"/>
      </left>
      <right/>
      <top style="thin">
        <color indexed="55"/>
      </top>
      <bottom/>
      <diagonal/>
    </border>
    <border>
      <left/>
      <right/>
      <top style="thin">
        <color indexed="55"/>
      </top>
      <bottom/>
      <diagonal/>
    </border>
    <border>
      <left/>
      <right style="thin">
        <color indexed="55"/>
      </right>
      <top style="thin">
        <color indexed="55"/>
      </top>
      <bottom/>
      <diagonal/>
    </border>
    <border>
      <left/>
      <right/>
      <top style="thin">
        <color indexed="55"/>
      </top>
      <bottom style="thin">
        <color indexed="55"/>
      </bottom>
      <diagonal/>
    </border>
    <border>
      <left style="thin">
        <color indexed="55"/>
      </left>
      <right style="thin">
        <color indexed="55"/>
      </right>
      <top style="thin">
        <color indexed="55"/>
      </top>
      <bottom/>
      <diagonal/>
    </border>
    <border>
      <left/>
      <right style="thin">
        <color indexed="55"/>
      </right>
      <top style="thin">
        <color indexed="55"/>
      </top>
      <bottom style="thin">
        <color indexed="55"/>
      </bottom>
      <diagonal/>
    </border>
    <border>
      <left style="thin">
        <color indexed="55"/>
      </left>
      <right style="thin">
        <color indexed="55"/>
      </right>
      <top/>
      <bottom style="thin">
        <color indexed="55"/>
      </bottom>
      <diagonal/>
    </border>
    <border>
      <left style="thick">
        <color indexed="64"/>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ck">
        <color indexed="64"/>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style="thick">
        <color indexed="64"/>
      </right>
      <top style="thin">
        <color indexed="64"/>
      </top>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style="medium">
        <color indexed="64"/>
      </bottom>
      <diagonal/>
    </border>
    <border>
      <left style="thin">
        <color auto="1"/>
      </left>
      <right style="thin">
        <color auto="1"/>
      </right>
      <top style="thin">
        <color auto="1"/>
      </top>
      <bottom style="medium">
        <color indexed="64"/>
      </bottom>
      <diagonal/>
    </border>
    <border>
      <left style="thin">
        <color auto="1"/>
      </left>
      <right style="medium">
        <color indexed="64"/>
      </right>
      <top style="thin">
        <color auto="1"/>
      </top>
      <bottom style="medium">
        <color indexed="64"/>
      </bottom>
      <diagonal/>
    </border>
    <border>
      <left style="medium">
        <color indexed="64"/>
      </left>
      <right style="thin">
        <color indexed="64"/>
      </right>
      <top style="thin">
        <color indexed="64"/>
      </top>
      <bottom/>
      <diagonal/>
    </border>
    <border>
      <left style="thin">
        <color auto="1"/>
      </left>
      <right style="medium">
        <color indexed="64"/>
      </right>
      <top style="thin">
        <color auto="1"/>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style="thin">
        <color indexed="64"/>
      </top>
      <bottom style="thin">
        <color auto="1"/>
      </bottom>
      <diagonal/>
    </border>
    <border>
      <left/>
      <right/>
      <top style="thin">
        <color indexed="64"/>
      </top>
      <bottom style="thin">
        <color indexed="64"/>
      </bottom>
      <diagonal/>
    </border>
    <border>
      <left/>
      <right style="thin">
        <color indexed="64"/>
      </right>
      <top style="thin">
        <color indexed="64"/>
      </top>
      <bottom style="thin">
        <color auto="1"/>
      </bottom>
      <diagonal/>
    </border>
    <border>
      <left style="dotted">
        <color indexed="64"/>
      </left>
      <right/>
      <top style="thin">
        <color indexed="64"/>
      </top>
      <bottom style="thin">
        <color indexed="64"/>
      </bottom>
      <diagonal/>
    </border>
    <border>
      <left/>
      <right style="dotted">
        <color indexed="64"/>
      </right>
      <top style="thin">
        <color indexed="64"/>
      </top>
      <bottom style="thin">
        <color indexed="64"/>
      </bottom>
      <diagonal/>
    </border>
    <border>
      <left style="dotted">
        <color indexed="64"/>
      </left>
      <right/>
      <top style="thin">
        <color indexed="64"/>
      </top>
      <bottom/>
      <diagonal/>
    </border>
    <border>
      <left/>
      <right style="dotted">
        <color indexed="64"/>
      </right>
      <top style="thin">
        <color indexed="64"/>
      </top>
      <bottom/>
      <diagonal/>
    </border>
    <border>
      <left style="dotted">
        <color auto="1"/>
      </left>
      <right style="thin">
        <color auto="1"/>
      </right>
      <top style="thin">
        <color auto="1"/>
      </top>
      <bottom style="thin">
        <color auto="1"/>
      </bottom>
      <diagonal/>
    </border>
    <border>
      <left style="thin">
        <color auto="1"/>
      </left>
      <right style="dotted">
        <color auto="1"/>
      </right>
      <top style="thin">
        <color auto="1"/>
      </top>
      <bottom style="thin">
        <color auto="1"/>
      </bottom>
      <diagonal/>
    </border>
    <border>
      <left style="dotted">
        <color indexed="64"/>
      </left>
      <right style="thin">
        <color indexed="64"/>
      </right>
      <top style="thin">
        <color indexed="64"/>
      </top>
      <bottom/>
      <diagonal/>
    </border>
    <border>
      <left style="thin">
        <color indexed="64"/>
      </left>
      <right style="dotted">
        <color indexed="64"/>
      </right>
      <top style="thin">
        <color indexed="64"/>
      </top>
      <bottom/>
      <diagonal/>
    </border>
    <border>
      <left/>
      <right style="medium">
        <color indexed="64"/>
      </right>
      <top style="thin">
        <color indexed="64"/>
      </top>
      <bottom/>
      <diagonal/>
    </border>
    <border>
      <left/>
      <right style="medium">
        <color auto="1"/>
      </right>
      <top style="thin">
        <color indexed="64"/>
      </top>
      <bottom style="thin">
        <color auto="1"/>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top style="thin">
        <color auto="1"/>
      </top>
      <bottom style="medium">
        <color auto="1"/>
      </bottom>
      <diagonal/>
    </border>
    <border>
      <left/>
      <right style="thin">
        <color auto="1"/>
      </right>
      <top style="thin">
        <color indexed="64"/>
      </top>
      <bottom style="medium">
        <color indexed="64"/>
      </bottom>
      <diagonal/>
    </border>
    <border>
      <left style="thin">
        <color auto="1"/>
      </left>
      <right/>
      <top style="thin">
        <color auto="1"/>
      </top>
      <bottom style="medium">
        <color auto="1"/>
      </bottom>
      <diagonal/>
    </border>
    <border>
      <left/>
      <right style="medium">
        <color auto="1"/>
      </right>
      <top style="thin">
        <color auto="1"/>
      </top>
      <bottom style="medium">
        <color auto="1"/>
      </bottom>
      <diagonal/>
    </border>
    <border>
      <left style="thin">
        <color indexed="64"/>
      </left>
      <right style="thin">
        <color theme="0"/>
      </right>
      <top style="thin">
        <color indexed="64"/>
      </top>
      <bottom style="thin">
        <color theme="0"/>
      </bottom>
      <diagonal/>
    </border>
    <border>
      <left style="thin">
        <color theme="0"/>
      </left>
      <right style="thin">
        <color theme="0"/>
      </right>
      <top style="thin">
        <color indexed="64"/>
      </top>
      <bottom style="thin">
        <color theme="0"/>
      </bottom>
      <diagonal/>
    </border>
    <border>
      <left style="thin">
        <color theme="0"/>
      </left>
      <right style="thin">
        <color indexed="64"/>
      </right>
      <top style="thin">
        <color indexed="64"/>
      </top>
      <bottom style="thin">
        <color theme="0"/>
      </bottom>
      <diagonal/>
    </border>
  </borders>
  <cellStyleXfs count="9">
    <xf numFmtId="0" fontId="0" fillId="0" borderId="0">
      <alignment vertical="center"/>
    </xf>
    <xf numFmtId="0" fontId="1" fillId="0" borderId="0"/>
    <xf numFmtId="0" fontId="1" fillId="0" borderId="0"/>
    <xf numFmtId="0" fontId="27" fillId="0" borderId="0" applyNumberFormat="0" applyFill="0" applyBorder="0" applyAlignment="0" applyProtection="0">
      <alignment vertical="center"/>
    </xf>
    <xf numFmtId="0" fontId="30" fillId="0" borderId="0">
      <alignment vertical="center"/>
    </xf>
    <xf numFmtId="0" fontId="68" fillId="0" borderId="0">
      <alignment vertical="center"/>
    </xf>
    <xf numFmtId="0" fontId="68" fillId="0" borderId="0">
      <alignment vertical="center"/>
    </xf>
    <xf numFmtId="0" fontId="1" fillId="0" borderId="0">
      <alignment vertical="center"/>
    </xf>
    <xf numFmtId="0" fontId="102" fillId="0" borderId="0">
      <alignment vertical="center"/>
    </xf>
  </cellStyleXfs>
  <cellXfs count="3218">
    <xf numFmtId="0" fontId="0" fillId="0" borderId="0" xfId="0">
      <alignment vertical="center"/>
    </xf>
    <xf numFmtId="0" fontId="0" fillId="0" borderId="0" xfId="0" applyAlignment="1">
      <alignment vertical="center" shrinkToFit="1"/>
    </xf>
    <xf numFmtId="0" fontId="1" fillId="0" borderId="0" xfId="2" applyAlignment="1">
      <alignment shrinkToFit="1"/>
    </xf>
    <xf numFmtId="0" fontId="0" fillId="3" borderId="0" xfId="0" applyFill="1" applyAlignment="1">
      <alignment vertical="center" shrinkToFit="1"/>
    </xf>
    <xf numFmtId="0" fontId="0" fillId="0" borderId="1" xfId="0" applyBorder="1" applyAlignment="1">
      <alignment vertical="center" shrinkToFit="1"/>
    </xf>
    <xf numFmtId="0" fontId="0" fillId="0" borderId="2" xfId="0" applyBorder="1" applyAlignment="1">
      <alignment vertical="center" shrinkToFit="1"/>
    </xf>
    <xf numFmtId="0" fontId="0" fillId="0" borderId="3" xfId="0" applyBorder="1" applyAlignment="1">
      <alignment vertical="center" shrinkToFit="1"/>
    </xf>
    <xf numFmtId="0" fontId="0" fillId="0" borderId="4" xfId="0" applyBorder="1" applyAlignment="1">
      <alignment vertical="center" shrinkToFit="1"/>
    </xf>
    <xf numFmtId="0" fontId="0" fillId="0" borderId="6" xfId="0" applyBorder="1" applyAlignment="1">
      <alignment vertical="center" shrinkToFit="1"/>
    </xf>
    <xf numFmtId="0" fontId="0" fillId="0" borderId="9" xfId="0" applyBorder="1" applyAlignment="1">
      <alignment vertical="center" shrinkToFit="1"/>
    </xf>
    <xf numFmtId="0" fontId="1" fillId="0" borderId="0" xfId="2" applyAlignment="1">
      <alignment vertical="center" shrinkToFit="1"/>
    </xf>
    <xf numFmtId="0" fontId="0" fillId="0" borderId="0" xfId="0" applyAlignment="1" applyProtection="1">
      <alignment horizontal="center" vertical="center" shrinkToFit="1"/>
      <protection locked="0"/>
    </xf>
    <xf numFmtId="0" fontId="0" fillId="0" borderId="0" xfId="0" applyAlignment="1" applyProtection="1">
      <alignment vertical="center" shrinkToFit="1"/>
      <protection locked="0"/>
    </xf>
    <xf numFmtId="176" fontId="1" fillId="0" borderId="0" xfId="2" applyNumberFormat="1" applyAlignment="1" applyProtection="1">
      <alignment horizontal="center" vertical="center" shrinkToFit="1"/>
      <protection locked="0"/>
    </xf>
    <xf numFmtId="0" fontId="1" fillId="0" borderId="0" xfId="0" applyFont="1" applyAlignment="1" applyProtection="1">
      <alignment horizontal="left" vertical="center" shrinkToFit="1"/>
      <protection locked="0"/>
    </xf>
    <xf numFmtId="0" fontId="20" fillId="0" borderId="0" xfId="0" applyFont="1" applyAlignment="1">
      <alignment vertical="center" shrinkToFit="1"/>
    </xf>
    <xf numFmtId="0" fontId="0" fillId="0" borderId="36" xfId="0" applyBorder="1" applyAlignment="1">
      <alignment vertical="center" shrinkToFit="1"/>
    </xf>
    <xf numFmtId="0" fontId="0" fillId="0" borderId="36" xfId="0" applyBorder="1" applyAlignment="1" applyProtection="1">
      <alignment vertical="center" shrinkToFit="1"/>
      <protection locked="0"/>
    </xf>
    <xf numFmtId="0" fontId="0" fillId="0" borderId="11" xfId="0" applyBorder="1" applyAlignment="1" applyProtection="1">
      <alignment horizontal="center" vertical="center" shrinkToFit="1"/>
      <protection locked="0"/>
    </xf>
    <xf numFmtId="0" fontId="0" fillId="0" borderId="42" xfId="0" applyBorder="1" applyAlignment="1" applyProtection="1">
      <alignment horizontal="center" vertical="center" shrinkToFit="1"/>
      <protection locked="0"/>
    </xf>
    <xf numFmtId="0" fontId="0" fillId="5" borderId="0" xfId="0" applyFill="1" applyAlignment="1" applyProtection="1">
      <alignment horizontal="center" vertical="center" shrinkToFit="1"/>
      <protection locked="0"/>
    </xf>
    <xf numFmtId="57" fontId="0" fillId="3" borderId="0" xfId="0" applyNumberFormat="1" applyFill="1" applyAlignment="1">
      <alignment vertical="center" shrinkToFit="1"/>
    </xf>
    <xf numFmtId="0" fontId="39" fillId="0" borderId="0" xfId="0" applyFont="1" applyAlignment="1">
      <alignment vertical="center" shrinkToFit="1"/>
    </xf>
    <xf numFmtId="0" fontId="0" fillId="0" borderId="11" xfId="0" applyBorder="1" applyAlignment="1">
      <alignment vertical="center" shrinkToFit="1"/>
    </xf>
    <xf numFmtId="0" fontId="0" fillId="0" borderId="0" xfId="0" applyAlignment="1">
      <alignment horizontal="center" vertical="center" shrinkToFit="1"/>
    </xf>
    <xf numFmtId="0" fontId="1" fillId="0" borderId="0" xfId="2" applyAlignment="1">
      <alignment horizontal="center" vertical="center" shrinkToFit="1"/>
    </xf>
    <xf numFmtId="0" fontId="0" fillId="0" borderId="59" xfId="0" applyBorder="1" applyAlignment="1">
      <alignment vertical="center" shrinkToFit="1"/>
    </xf>
    <xf numFmtId="0" fontId="0" fillId="0" borderId="62" xfId="0" applyBorder="1" applyAlignment="1">
      <alignment vertical="center" shrinkToFit="1"/>
    </xf>
    <xf numFmtId="0" fontId="0" fillId="5" borderId="0" xfId="0" applyFill="1" applyAlignment="1" applyProtection="1">
      <alignment vertical="center" shrinkToFit="1"/>
      <protection locked="0"/>
    </xf>
    <xf numFmtId="0" fontId="0" fillId="0" borderId="43" xfId="0" applyBorder="1" applyAlignment="1" applyProtection="1">
      <alignment vertical="center" shrinkToFit="1"/>
      <protection locked="0"/>
    </xf>
    <xf numFmtId="0" fontId="0" fillId="0" borderId="44" xfId="0" applyBorder="1" applyAlignment="1" applyProtection="1">
      <alignment vertical="center" shrinkToFit="1"/>
      <protection locked="0"/>
    </xf>
    <xf numFmtId="0" fontId="0" fillId="0" borderId="45" xfId="0" applyBorder="1" applyAlignment="1" applyProtection="1">
      <alignment vertical="center" shrinkToFit="1"/>
      <protection locked="0"/>
    </xf>
    <xf numFmtId="0" fontId="0" fillId="0" borderId="46" xfId="0" applyBorder="1" applyAlignment="1" applyProtection="1">
      <alignment vertical="center" shrinkToFit="1"/>
      <protection locked="0"/>
    </xf>
    <xf numFmtId="0" fontId="0" fillId="0" borderId="26" xfId="0" applyBorder="1" applyAlignment="1" applyProtection="1">
      <alignment vertical="center" shrinkToFit="1"/>
      <protection locked="0"/>
    </xf>
    <xf numFmtId="0" fontId="0" fillId="0" borderId="47" xfId="0" applyBorder="1" applyAlignment="1" applyProtection="1">
      <alignment vertical="center" shrinkToFit="1"/>
      <protection locked="0"/>
    </xf>
    <xf numFmtId="0" fontId="0" fillId="0" borderId="48" xfId="0" applyBorder="1" applyAlignment="1" applyProtection="1">
      <alignment vertical="center" shrinkToFit="1"/>
      <protection locked="0"/>
    </xf>
    <xf numFmtId="0" fontId="0" fillId="0" borderId="5" xfId="0" applyBorder="1" applyAlignment="1">
      <alignment vertical="center" shrinkToFit="1"/>
    </xf>
    <xf numFmtId="0" fontId="0" fillId="0" borderId="7" xfId="0" applyBorder="1" applyAlignment="1">
      <alignment vertical="center" shrinkToFit="1"/>
    </xf>
    <xf numFmtId="0" fontId="0" fillId="0" borderId="8" xfId="0" applyBorder="1" applyAlignment="1">
      <alignment vertical="center" shrinkToFit="1"/>
    </xf>
    <xf numFmtId="0" fontId="1" fillId="0" borderId="0" xfId="2"/>
    <xf numFmtId="0" fontId="1" fillId="0" borderId="10" xfId="2" applyBorder="1" applyAlignment="1">
      <alignment vertical="center" shrinkToFit="1"/>
    </xf>
    <xf numFmtId="0" fontId="8" fillId="0" borderId="0" xfId="2" applyFont="1" applyAlignment="1">
      <alignment vertical="center" shrinkToFit="1"/>
    </xf>
    <xf numFmtId="0" fontId="24" fillId="0" borderId="0" xfId="0" applyFont="1" applyAlignment="1">
      <alignment vertical="center" shrinkToFit="1"/>
    </xf>
    <xf numFmtId="0" fontId="25" fillId="0" borderId="0" xfId="0" applyFont="1" applyAlignment="1">
      <alignment horizontal="center" vertical="center" shrinkToFit="1"/>
    </xf>
    <xf numFmtId="0" fontId="36" fillId="0" borderId="11" xfId="0" applyFont="1" applyBorder="1" applyAlignment="1">
      <alignment horizontal="center" vertical="center" shrinkToFit="1"/>
    </xf>
    <xf numFmtId="0" fontId="0" fillId="0" borderId="10" xfId="0" applyBorder="1" applyAlignment="1">
      <alignment vertical="center" shrinkToFit="1"/>
    </xf>
    <xf numFmtId="0" fontId="32" fillId="0" borderId="0" xfId="0" applyFont="1" applyAlignment="1">
      <alignment horizontal="center" vertical="center" shrinkToFit="1"/>
    </xf>
    <xf numFmtId="0" fontId="11" fillId="0" borderId="0" xfId="2" applyFont="1" applyAlignment="1">
      <alignment horizontal="left" vertical="center" shrinkToFit="1"/>
    </xf>
    <xf numFmtId="0" fontId="11" fillId="0" borderId="2" xfId="2" applyFont="1" applyBorder="1" applyAlignment="1">
      <alignment horizontal="center" vertical="center" shrinkToFit="1"/>
    </xf>
    <xf numFmtId="0" fontId="11" fillId="0" borderId="3" xfId="2" applyFont="1" applyBorder="1" applyAlignment="1">
      <alignment horizontal="center" vertical="center" shrinkToFit="1"/>
    </xf>
    <xf numFmtId="0" fontId="11" fillId="0" borderId="4" xfId="2" applyFont="1" applyBorder="1" applyAlignment="1">
      <alignment horizontal="center" vertical="center" shrinkToFit="1"/>
    </xf>
    <xf numFmtId="0" fontId="9" fillId="0" borderId="5" xfId="2" applyFont="1" applyBorder="1" applyAlignment="1">
      <alignment vertical="center" shrinkToFit="1"/>
    </xf>
    <xf numFmtId="0" fontId="9" fillId="0" borderId="6" xfId="2" applyFont="1" applyBorder="1" applyAlignment="1">
      <alignment vertical="center" shrinkToFit="1"/>
    </xf>
    <xf numFmtId="0" fontId="12" fillId="0" borderId="0" xfId="2" applyFont="1" applyAlignment="1">
      <alignment vertical="center" shrinkToFit="1"/>
    </xf>
    <xf numFmtId="0" fontId="9" fillId="0" borderId="0" xfId="2" applyFont="1" applyAlignment="1">
      <alignment vertical="center" shrinkToFit="1"/>
    </xf>
    <xf numFmtId="0" fontId="9" fillId="0" borderId="0" xfId="2" applyFont="1" applyAlignment="1">
      <alignment horizontal="left" vertical="center" shrinkToFit="1"/>
    </xf>
    <xf numFmtId="0" fontId="12" fillId="0" borderId="0" xfId="2" applyFont="1" applyAlignment="1" applyProtection="1">
      <alignment horizontal="center" vertical="center" shrinkToFit="1"/>
      <protection locked="0"/>
    </xf>
    <xf numFmtId="0" fontId="9" fillId="0" borderId="0" xfId="2" applyFont="1" applyAlignment="1">
      <alignment horizontal="left" vertical="top" shrinkToFit="1"/>
    </xf>
    <xf numFmtId="0" fontId="12" fillId="0" borderId="7" xfId="2" applyFont="1" applyBorder="1" applyAlignment="1">
      <alignment vertical="center" shrinkToFit="1"/>
    </xf>
    <xf numFmtId="0" fontId="12" fillId="0" borderId="8" xfId="2" applyFont="1" applyBorder="1" applyAlignment="1">
      <alignment vertical="center" shrinkToFit="1"/>
    </xf>
    <xf numFmtId="0" fontId="9" fillId="0" borderId="8" xfId="2" applyFont="1" applyBorder="1" applyAlignment="1">
      <alignment vertical="center" shrinkToFit="1"/>
    </xf>
    <xf numFmtId="0" fontId="9" fillId="0" borderId="9" xfId="2" applyFont="1" applyBorder="1" applyAlignment="1">
      <alignment vertical="center" shrinkToFit="1"/>
    </xf>
    <xf numFmtId="0" fontId="9" fillId="0" borderId="2" xfId="2" applyFont="1" applyBorder="1" applyAlignment="1">
      <alignment vertical="center" shrinkToFit="1"/>
    </xf>
    <xf numFmtId="0" fontId="9" fillId="0" borderId="3" xfId="2" applyFont="1" applyBorder="1" applyAlignment="1">
      <alignment vertical="center" shrinkToFit="1"/>
    </xf>
    <xf numFmtId="0" fontId="9" fillId="0" borderId="4" xfId="2" applyFont="1" applyBorder="1" applyAlignment="1">
      <alignment vertical="center" shrinkToFit="1"/>
    </xf>
    <xf numFmtId="0" fontId="9" fillId="0" borderId="7" xfId="2" applyFont="1" applyBorder="1" applyAlignment="1">
      <alignment vertical="center" shrinkToFit="1"/>
    </xf>
    <xf numFmtId="0" fontId="9" fillId="0" borderId="0" xfId="2" applyFont="1" applyAlignment="1">
      <alignment horizontal="center" vertical="center" shrinkToFit="1"/>
    </xf>
    <xf numFmtId="0" fontId="0" fillId="0" borderId="25" xfId="0" applyBorder="1" applyAlignment="1" applyProtection="1">
      <alignment vertical="center" shrinkToFit="1"/>
      <protection locked="0"/>
    </xf>
    <xf numFmtId="0" fontId="47" fillId="0" borderId="0" xfId="0" applyFont="1">
      <alignment vertical="center"/>
    </xf>
    <xf numFmtId="0" fontId="47" fillId="0" borderId="0" xfId="0" applyFont="1" applyAlignment="1">
      <alignment horizontal="center" vertical="center"/>
    </xf>
    <xf numFmtId="0" fontId="48" fillId="0" borderId="0" xfId="0" applyFont="1">
      <alignment vertical="center"/>
    </xf>
    <xf numFmtId="0" fontId="49" fillId="0" borderId="70" xfId="0" applyFont="1" applyBorder="1" applyAlignment="1"/>
    <xf numFmtId="0" fontId="49" fillId="0" borderId="71" xfId="0" applyFont="1" applyBorder="1" applyAlignment="1"/>
    <xf numFmtId="0" fontId="48" fillId="0" borderId="79" xfId="0" applyFont="1" applyBorder="1" applyAlignment="1">
      <alignment horizontal="center" vertical="center"/>
    </xf>
    <xf numFmtId="0" fontId="48" fillId="0" borderId="0" xfId="0" applyFont="1" applyAlignment="1">
      <alignment horizontal="right" vertical="center"/>
    </xf>
    <xf numFmtId="0" fontId="47" fillId="0" borderId="0" xfId="0" applyFont="1" applyAlignment="1">
      <alignment horizontal="right" vertical="center"/>
    </xf>
    <xf numFmtId="0" fontId="48" fillId="0" borderId="11" xfId="0" applyFont="1" applyBorder="1">
      <alignment vertical="center"/>
    </xf>
    <xf numFmtId="0" fontId="47" fillId="0" borderId="0" xfId="0" applyFont="1" applyAlignment="1">
      <alignment vertical="top"/>
    </xf>
    <xf numFmtId="0" fontId="47" fillId="0" borderId="0" xfId="0" applyFont="1" applyAlignment="1">
      <alignment vertical="center" shrinkToFit="1"/>
    </xf>
    <xf numFmtId="0" fontId="54" fillId="0" borderId="0" xfId="0" applyFont="1" applyAlignment="1">
      <alignment horizontal="center" vertical="center" wrapText="1"/>
    </xf>
    <xf numFmtId="0" fontId="54" fillId="0" borderId="0" xfId="0" applyFont="1" applyAlignment="1">
      <alignment horizontal="center" vertical="center"/>
    </xf>
    <xf numFmtId="0" fontId="51" fillId="0" borderId="0" xfId="0" applyFont="1">
      <alignment vertical="center"/>
    </xf>
    <xf numFmtId="0" fontId="51" fillId="0" borderId="0" xfId="0" applyFont="1" applyAlignment="1">
      <alignment horizontal="center" vertical="center"/>
    </xf>
    <xf numFmtId="0" fontId="48" fillId="0" borderId="0" xfId="0" applyFont="1" applyProtection="1">
      <alignment vertical="center"/>
      <protection locked="0"/>
    </xf>
    <xf numFmtId="0" fontId="48" fillId="0" borderId="0" xfId="0" applyFont="1" applyAlignment="1">
      <alignment horizontal="center" vertical="center"/>
    </xf>
    <xf numFmtId="0" fontId="55" fillId="0" borderId="0" xfId="0" applyFont="1">
      <alignment vertical="center"/>
    </xf>
    <xf numFmtId="0" fontId="56" fillId="0" borderId="0" xfId="0" applyFont="1">
      <alignment vertical="center"/>
    </xf>
    <xf numFmtId="0" fontId="0" fillId="10" borderId="0" xfId="0" applyFill="1" applyAlignment="1" applyProtection="1">
      <alignment vertical="center" shrinkToFit="1"/>
      <protection locked="0"/>
    </xf>
    <xf numFmtId="0" fontId="0" fillId="0" borderId="30" xfId="0" applyBorder="1" applyAlignment="1">
      <alignment vertical="center" shrinkToFit="1"/>
    </xf>
    <xf numFmtId="0" fontId="0" fillId="0" borderId="0" xfId="0" applyAlignment="1">
      <alignment vertical="top" shrinkToFit="1"/>
    </xf>
    <xf numFmtId="0" fontId="0" fillId="0" borderId="11" xfId="0" applyBorder="1" applyAlignment="1">
      <alignment vertical="top" shrinkToFit="1"/>
    </xf>
    <xf numFmtId="0" fontId="0" fillId="0" borderId="30" xfId="0" applyBorder="1" applyAlignment="1">
      <alignment vertical="top" shrinkToFit="1"/>
    </xf>
    <xf numFmtId="0" fontId="48" fillId="0" borderId="0" xfId="0" applyFont="1" applyAlignment="1">
      <alignment horizontal="left" vertical="center"/>
    </xf>
    <xf numFmtId="0" fontId="48" fillId="0" borderId="38" xfId="0" applyFont="1" applyBorder="1" applyAlignment="1" applyProtection="1">
      <alignment horizontal="center" vertical="center"/>
      <protection locked="0"/>
    </xf>
    <xf numFmtId="0" fontId="48" fillId="0" borderId="39" xfId="0" applyFont="1" applyBorder="1" applyAlignment="1" applyProtection="1">
      <alignment horizontal="center" vertical="center"/>
      <protection locked="0"/>
    </xf>
    <xf numFmtId="0" fontId="47" fillId="0" borderId="0" xfId="0" applyFont="1" applyAlignment="1" applyProtection="1">
      <alignment horizontal="center" vertical="center"/>
      <protection locked="0"/>
    </xf>
    <xf numFmtId="0" fontId="62" fillId="0" borderId="0" xfId="2" applyFont="1" applyAlignment="1">
      <alignment vertical="center" shrinkToFit="1"/>
    </xf>
    <xf numFmtId="0" fontId="61" fillId="0" borderId="0" xfId="2" applyFont="1" applyAlignment="1">
      <alignment horizontal="center" vertical="center" shrinkToFit="1"/>
    </xf>
    <xf numFmtId="0" fontId="62" fillId="0" borderId="0" xfId="2" applyFont="1" applyAlignment="1">
      <alignment horizontal="center" vertical="center" shrinkToFit="1"/>
    </xf>
    <xf numFmtId="0" fontId="64" fillId="0" borderId="0" xfId="2" applyFont="1" applyAlignment="1">
      <alignment horizontal="center" vertical="center" shrinkToFit="1"/>
    </xf>
    <xf numFmtId="0" fontId="62" fillId="0" borderId="2" xfId="2" applyFont="1" applyBorder="1" applyAlignment="1">
      <alignment vertical="center" shrinkToFit="1"/>
    </xf>
    <xf numFmtId="0" fontId="62" fillId="0" borderId="3" xfId="2" applyFont="1" applyBorder="1" applyAlignment="1">
      <alignment vertical="center" shrinkToFit="1"/>
    </xf>
    <xf numFmtId="0" fontId="62" fillId="0" borderId="4" xfId="2" applyFont="1" applyBorder="1" applyAlignment="1">
      <alignment vertical="center" shrinkToFit="1"/>
    </xf>
    <xf numFmtId="0" fontId="62" fillId="0" borderId="5" xfId="2" applyFont="1" applyBorder="1" applyAlignment="1">
      <alignment vertical="center" shrinkToFit="1"/>
    </xf>
    <xf numFmtId="0" fontId="62" fillId="0" borderId="6" xfId="2" applyFont="1" applyBorder="1" applyAlignment="1">
      <alignment vertical="center" shrinkToFit="1"/>
    </xf>
    <xf numFmtId="0" fontId="62" fillId="0" borderId="7" xfId="2" applyFont="1" applyBorder="1" applyAlignment="1">
      <alignment vertical="center" shrinkToFit="1"/>
    </xf>
    <xf numFmtId="0" fontId="62" fillId="0" borderId="8" xfId="2" applyFont="1" applyBorder="1" applyAlignment="1">
      <alignment vertical="center" shrinkToFit="1"/>
    </xf>
    <xf numFmtId="0" fontId="62" fillId="0" borderId="9" xfId="2" applyFont="1" applyBorder="1" applyAlignment="1">
      <alignment vertical="center" shrinkToFit="1"/>
    </xf>
    <xf numFmtId="0" fontId="25" fillId="0" borderId="0" xfId="0" applyFont="1" applyAlignment="1">
      <alignment vertical="center" shrinkToFit="1"/>
    </xf>
    <xf numFmtId="0" fontId="30" fillId="0" borderId="0" xfId="0" applyFont="1" applyAlignment="1">
      <alignment horizontal="center" vertical="center" shrinkToFit="1"/>
    </xf>
    <xf numFmtId="0" fontId="30" fillId="0" borderId="0" xfId="0" applyFont="1" applyAlignment="1">
      <alignment vertical="center" shrinkToFit="1"/>
    </xf>
    <xf numFmtId="0" fontId="68" fillId="0" borderId="0" xfId="0" applyFont="1" applyAlignment="1">
      <alignment vertical="center" shrinkToFit="1"/>
    </xf>
    <xf numFmtId="0" fontId="69" fillId="0" borderId="0" xfId="0" applyFont="1" applyAlignment="1">
      <alignment vertical="center" shrinkToFit="1"/>
    </xf>
    <xf numFmtId="0" fontId="1" fillId="0" borderId="0" xfId="2" applyAlignment="1" applyProtection="1">
      <alignment horizontal="center" vertical="center" shrinkToFit="1"/>
      <protection locked="0"/>
    </xf>
    <xf numFmtId="0" fontId="1" fillId="0" borderId="0" xfId="2" applyAlignment="1" applyProtection="1">
      <alignment vertical="center" shrinkToFit="1"/>
      <protection locked="0"/>
    </xf>
    <xf numFmtId="0" fontId="8" fillId="0" borderId="0" xfId="2" applyFont="1" applyAlignment="1">
      <alignment horizontal="left" vertical="center"/>
    </xf>
    <xf numFmtId="0" fontId="8" fillId="0" borderId="0" xfId="2" applyFont="1" applyAlignment="1">
      <alignment vertical="center"/>
    </xf>
    <xf numFmtId="0" fontId="71" fillId="0" borderId="0" xfId="2" applyFont="1" applyAlignment="1">
      <alignment horizontal="center" vertical="center"/>
    </xf>
    <xf numFmtId="0" fontId="8" fillId="0" borderId="0" xfId="2" applyFont="1" applyAlignment="1">
      <alignment horizontal="right" vertical="center"/>
    </xf>
    <xf numFmtId="0" fontId="8" fillId="0" borderId="99" xfId="2" applyFont="1" applyBorder="1" applyAlignment="1">
      <alignment vertical="center"/>
    </xf>
    <xf numFmtId="0" fontId="8" fillId="0" borderId="11" xfId="2" applyFont="1" applyBorder="1" applyAlignment="1">
      <alignment vertical="center"/>
    </xf>
    <xf numFmtId="0" fontId="8" fillId="0" borderId="30" xfId="2" applyFont="1" applyBorder="1" applyAlignment="1">
      <alignment vertical="center"/>
    </xf>
    <xf numFmtId="0" fontId="8" fillId="0" borderId="100" xfId="2" applyFont="1" applyBorder="1" applyAlignment="1">
      <alignment vertical="center"/>
    </xf>
    <xf numFmtId="0" fontId="8" fillId="0" borderId="101" xfId="2" applyFont="1" applyBorder="1" applyAlignment="1">
      <alignment vertical="center"/>
    </xf>
    <xf numFmtId="0" fontId="8" fillId="0" borderId="30" xfId="2" applyFont="1" applyBorder="1" applyAlignment="1">
      <alignment horizontal="left" vertical="center"/>
    </xf>
    <xf numFmtId="0" fontId="8" fillId="0" borderId="103" xfId="2" applyFont="1" applyBorder="1" applyAlignment="1">
      <alignment vertical="center"/>
    </xf>
    <xf numFmtId="0" fontId="71" fillId="0" borderId="0" xfId="2" applyFont="1" applyAlignment="1">
      <alignment horizontal="left" vertical="center"/>
    </xf>
    <xf numFmtId="0" fontId="8" fillId="0" borderId="110" xfId="2" applyFont="1" applyBorder="1" applyAlignment="1">
      <alignment horizontal="left" vertical="center"/>
    </xf>
    <xf numFmtId="0" fontId="8" fillId="0" borderId="110" xfId="2" applyFont="1" applyBorder="1" applyAlignment="1">
      <alignment vertical="center"/>
    </xf>
    <xf numFmtId="0" fontId="73" fillId="0" borderId="0" xfId="2" applyFont="1" applyAlignment="1">
      <alignment horizontal="left" vertical="center"/>
    </xf>
    <xf numFmtId="0" fontId="8" fillId="0" borderId="99" xfId="2" applyFont="1" applyBorder="1" applyAlignment="1">
      <alignment vertical="top"/>
    </xf>
    <xf numFmtId="0" fontId="8" fillId="0" borderId="100" xfId="2" applyFont="1" applyBorder="1" applyAlignment="1">
      <alignment horizontal="center" vertical="center"/>
    </xf>
    <xf numFmtId="0" fontId="8" fillId="0" borderId="103" xfId="2" applyFont="1" applyBorder="1" applyAlignment="1">
      <alignment horizontal="center" vertical="center"/>
    </xf>
    <xf numFmtId="0" fontId="8" fillId="0" borderId="110" xfId="2" applyFont="1" applyBorder="1" applyAlignment="1">
      <alignment horizontal="right" vertical="center"/>
    </xf>
    <xf numFmtId="0" fontId="8" fillId="0" borderId="99" xfId="2" applyFont="1" applyBorder="1" applyAlignment="1">
      <alignment horizontal="right" vertical="center"/>
    </xf>
    <xf numFmtId="0" fontId="8" fillId="0" borderId="99" xfId="2" applyFont="1" applyBorder="1" applyAlignment="1">
      <alignment horizontal="left" vertical="center"/>
    </xf>
    <xf numFmtId="184" fontId="8" fillId="0" borderId="100" xfId="2" applyNumberFormat="1" applyFont="1" applyBorder="1" applyAlignment="1">
      <alignment horizontal="left" vertical="center"/>
    </xf>
    <xf numFmtId="0" fontId="8" fillId="0" borderId="100" xfId="2" applyFont="1" applyBorder="1" applyAlignment="1">
      <alignment horizontal="left" vertical="center"/>
    </xf>
    <xf numFmtId="0" fontId="8" fillId="0" borderId="103" xfId="2" applyFont="1" applyBorder="1" applyAlignment="1">
      <alignment horizontal="left" vertical="center"/>
    </xf>
    <xf numFmtId="0" fontId="8" fillId="0" borderId="30" xfId="2" applyFont="1" applyBorder="1" applyAlignment="1">
      <alignment horizontal="center" vertical="center"/>
    </xf>
    <xf numFmtId="0" fontId="8" fillId="0" borderId="0" xfId="2" applyFont="1" applyAlignment="1">
      <alignment horizontal="center" vertical="center"/>
    </xf>
    <xf numFmtId="0" fontId="8" fillId="0" borderId="0" xfId="2" applyFont="1" applyAlignment="1">
      <alignment horizontal="left" vertical="center" shrinkToFit="1"/>
    </xf>
    <xf numFmtId="190" fontId="0" fillId="0" borderId="0" xfId="0" applyNumberFormat="1" applyAlignment="1">
      <alignment vertical="center" shrinkToFit="1"/>
    </xf>
    <xf numFmtId="190" fontId="69" fillId="0" borderId="0" xfId="0" applyNumberFormat="1" applyFont="1" applyAlignment="1">
      <alignment vertical="center" shrinkToFit="1"/>
    </xf>
    <xf numFmtId="184" fontId="0" fillId="0" borderId="0" xfId="0" applyNumberFormat="1" applyAlignment="1">
      <alignment vertical="center" shrinkToFit="1"/>
    </xf>
    <xf numFmtId="194" fontId="0" fillId="0" borderId="130" xfId="0" applyNumberFormat="1" applyBorder="1" applyAlignment="1">
      <alignment vertical="center" shrinkToFit="1"/>
    </xf>
    <xf numFmtId="0" fontId="0" fillId="5" borderId="130" xfId="0" applyFill="1" applyBorder="1" applyAlignment="1">
      <alignment vertical="center" shrinkToFit="1"/>
    </xf>
    <xf numFmtId="0" fontId="0" fillId="0" borderId="130" xfId="0" applyBorder="1" applyAlignment="1">
      <alignment vertical="center" shrinkToFit="1"/>
    </xf>
    <xf numFmtId="0" fontId="0" fillId="12" borderId="130" xfId="0" applyFill="1" applyBorder="1" applyAlignment="1">
      <alignment vertical="center" shrinkToFit="1"/>
    </xf>
    <xf numFmtId="180" fontId="0" fillId="12" borderId="130" xfId="0" applyNumberFormat="1" applyFill="1" applyBorder="1" applyAlignment="1">
      <alignment vertical="center" shrinkToFit="1"/>
    </xf>
    <xf numFmtId="0" fontId="0" fillId="0" borderId="131" xfId="0" applyBorder="1" applyAlignment="1">
      <alignment vertical="center" shrinkToFit="1"/>
    </xf>
    <xf numFmtId="184" fontId="0" fillId="0" borderId="130" xfId="0" applyNumberFormat="1" applyBorder="1" applyAlignment="1">
      <alignment vertical="center" shrinkToFit="1"/>
    </xf>
    <xf numFmtId="0" fontId="0" fillId="0" borderId="0" xfId="0" applyAlignment="1" applyProtection="1">
      <alignment vertical="center" shrinkToFit="1"/>
      <protection hidden="1"/>
    </xf>
    <xf numFmtId="184" fontId="75" fillId="0" borderId="0" xfId="0" applyNumberFormat="1" applyFont="1" applyAlignment="1">
      <alignment vertical="center" shrinkToFit="1"/>
    </xf>
    <xf numFmtId="0" fontId="75" fillId="0" borderId="0" xfId="0" applyFont="1" applyAlignment="1">
      <alignment vertical="center" shrinkToFit="1"/>
    </xf>
    <xf numFmtId="194" fontId="0" fillId="5" borderId="130" xfId="0" applyNumberFormat="1" applyFill="1" applyBorder="1" applyAlignment="1">
      <alignment vertical="center" shrinkToFit="1"/>
    </xf>
    <xf numFmtId="0" fontId="0" fillId="3" borderId="130" xfId="0" applyFill="1" applyBorder="1" applyAlignment="1">
      <alignment vertical="center" shrinkToFit="1"/>
    </xf>
    <xf numFmtId="0" fontId="0" fillId="5" borderId="130" xfId="0" applyFill="1" applyBorder="1" applyAlignment="1">
      <alignment horizontal="center" vertical="center" shrinkToFit="1"/>
    </xf>
    <xf numFmtId="0" fontId="47" fillId="3" borderId="130" xfId="0" applyFont="1" applyFill="1" applyBorder="1" applyAlignment="1">
      <alignment vertical="center" shrinkToFit="1"/>
    </xf>
    <xf numFmtId="0" fontId="47" fillId="0" borderId="130" xfId="0" applyFont="1" applyBorder="1" applyAlignment="1">
      <alignment vertical="center" shrinkToFit="1"/>
    </xf>
    <xf numFmtId="179" fontId="47" fillId="0" borderId="130" xfId="0" applyNumberFormat="1" applyFont="1" applyBorder="1" applyAlignment="1">
      <alignment horizontal="center" vertical="center" shrinkToFit="1"/>
    </xf>
    <xf numFmtId="184" fontId="0" fillId="0" borderId="0" xfId="0" applyNumberFormat="1" applyAlignment="1" applyProtection="1">
      <alignment vertical="center" shrinkToFit="1"/>
      <protection hidden="1"/>
    </xf>
    <xf numFmtId="0" fontId="20" fillId="0" borderId="0" xfId="0" applyFont="1" applyAlignment="1" applyProtection="1">
      <alignment vertical="top" wrapText="1" shrinkToFit="1"/>
      <protection hidden="1"/>
    </xf>
    <xf numFmtId="0" fontId="0" fillId="3" borderId="0" xfId="0" applyFill="1" applyAlignment="1" applyProtection="1">
      <alignment vertical="center" shrinkToFit="1"/>
      <protection hidden="1"/>
    </xf>
    <xf numFmtId="0" fontId="0" fillId="0" borderId="0" xfId="0" applyAlignment="1" applyProtection="1">
      <alignment vertical="center" shrinkToFit="1"/>
      <protection locked="0" hidden="1"/>
    </xf>
    <xf numFmtId="0" fontId="69" fillId="0" borderId="0" xfId="0" applyFont="1" applyAlignment="1" applyProtection="1">
      <alignment vertical="center" shrinkToFit="1"/>
      <protection hidden="1"/>
    </xf>
    <xf numFmtId="0" fontId="0" fillId="0" borderId="0" xfId="0" applyAlignment="1" applyProtection="1">
      <alignment vertical="top" wrapText="1" shrinkToFit="1"/>
      <protection locked="0"/>
    </xf>
    <xf numFmtId="0" fontId="0" fillId="0" borderId="8" xfId="0" applyBorder="1" applyAlignment="1" applyProtection="1">
      <alignment vertical="top" wrapText="1" shrinkToFit="1"/>
      <protection locked="0"/>
    </xf>
    <xf numFmtId="194" fontId="0" fillId="0" borderId="0" xfId="0" applyNumberFormat="1" applyAlignment="1" applyProtection="1">
      <alignment vertical="center" shrinkToFit="1"/>
      <protection hidden="1"/>
    </xf>
    <xf numFmtId="194" fontId="69" fillId="0" borderId="0" xfId="0" applyNumberFormat="1" applyFont="1" applyAlignment="1" applyProtection="1">
      <alignment vertical="center" shrinkToFit="1"/>
      <protection hidden="1"/>
    </xf>
    <xf numFmtId="0" fontId="0" fillId="0" borderId="3" xfId="0" applyBorder="1" applyAlignment="1" applyProtection="1">
      <alignment vertical="center" shrinkToFit="1"/>
      <protection locked="0"/>
    </xf>
    <xf numFmtId="0" fontId="0" fillId="0" borderId="4" xfId="0" applyBorder="1" applyAlignment="1" applyProtection="1">
      <alignment vertical="center" shrinkToFit="1"/>
      <protection locked="0"/>
    </xf>
    <xf numFmtId="0" fontId="0" fillId="0" borderId="6" xfId="0" applyBorder="1" applyAlignment="1" applyProtection="1">
      <alignment vertical="center" shrinkToFit="1"/>
      <protection locked="0"/>
    </xf>
    <xf numFmtId="0" fontId="0" fillId="0" borderId="8" xfId="0" applyBorder="1" applyAlignment="1" applyProtection="1">
      <alignment vertical="center" shrinkToFit="1"/>
      <protection locked="0"/>
    </xf>
    <xf numFmtId="0" fontId="0" fillId="0" borderId="9" xfId="0" applyBorder="1" applyAlignment="1" applyProtection="1">
      <alignment vertical="center" shrinkToFit="1"/>
      <protection locked="0"/>
    </xf>
    <xf numFmtId="0" fontId="0" fillId="0" borderId="5" xfId="0" applyBorder="1" applyAlignment="1" applyProtection="1">
      <alignment vertical="center" shrinkToFit="1"/>
      <protection locked="0"/>
    </xf>
    <xf numFmtId="0" fontId="0" fillId="0" borderId="7" xfId="0" applyBorder="1" applyAlignment="1" applyProtection="1">
      <alignment vertical="center" shrinkToFit="1"/>
      <protection locked="0"/>
    </xf>
    <xf numFmtId="0" fontId="20" fillId="0" borderId="0" xfId="0" applyFont="1" applyAlignment="1" applyProtection="1">
      <alignment vertical="top" wrapText="1" shrinkToFit="1"/>
      <protection locked="0"/>
    </xf>
    <xf numFmtId="0" fontId="20" fillId="0" borderId="6" xfId="0" applyFont="1" applyBorder="1" applyAlignment="1" applyProtection="1">
      <alignment vertical="top" wrapText="1" shrinkToFit="1"/>
      <protection locked="0"/>
    </xf>
    <xf numFmtId="0" fontId="20" fillId="0" borderId="8" xfId="0" applyFont="1" applyBorder="1" applyAlignment="1" applyProtection="1">
      <alignment vertical="top" wrapText="1" shrinkToFit="1"/>
      <protection locked="0"/>
    </xf>
    <xf numFmtId="0" fontId="20" fillId="0" borderId="9" xfId="0" applyFont="1" applyBorder="1" applyAlignment="1" applyProtection="1">
      <alignment vertical="top" wrapText="1" shrinkToFit="1"/>
      <protection locked="0"/>
    </xf>
    <xf numFmtId="0" fontId="0" fillId="0" borderId="141" xfId="0" applyBorder="1" applyAlignment="1" applyProtection="1">
      <alignment vertical="center" shrinkToFit="1"/>
      <protection locked="0" hidden="1"/>
    </xf>
    <xf numFmtId="0" fontId="0" fillId="0" borderId="142" xfId="0" applyBorder="1" applyAlignment="1" applyProtection="1">
      <alignment vertical="center" shrinkToFit="1"/>
      <protection locked="0" hidden="1"/>
    </xf>
    <xf numFmtId="0" fontId="0" fillId="0" borderId="143" xfId="0" applyBorder="1" applyAlignment="1" applyProtection="1">
      <alignment vertical="center" shrinkToFit="1"/>
      <protection locked="0" hidden="1"/>
    </xf>
    <xf numFmtId="0" fontId="0" fillId="0" borderId="144" xfId="0" applyBorder="1" applyAlignment="1" applyProtection="1">
      <alignment vertical="center" shrinkToFit="1"/>
      <protection locked="0" hidden="1"/>
    </xf>
    <xf numFmtId="0" fontId="0" fillId="0" borderId="145" xfId="0" applyBorder="1" applyAlignment="1" applyProtection="1">
      <alignment vertical="center" shrinkToFit="1"/>
      <protection locked="0" hidden="1"/>
    </xf>
    <xf numFmtId="0" fontId="0" fillId="0" borderId="144" xfId="0" applyBorder="1" applyAlignment="1" applyProtection="1">
      <alignment vertical="center" shrinkToFit="1"/>
      <protection locked="0"/>
    </xf>
    <xf numFmtId="0" fontId="0" fillId="0" borderId="145" xfId="0" applyBorder="1" applyAlignment="1" applyProtection="1">
      <alignment vertical="center" shrinkToFit="1"/>
      <protection locked="0"/>
    </xf>
    <xf numFmtId="0" fontId="0" fillId="13" borderId="130" xfId="0" applyFill="1" applyBorder="1" applyAlignment="1">
      <alignment vertical="center" shrinkToFit="1"/>
    </xf>
    <xf numFmtId="0" fontId="47" fillId="0" borderId="0" xfId="0" applyFont="1" applyAlignment="1">
      <alignment horizontal="right" vertical="center" shrinkToFit="1"/>
    </xf>
    <xf numFmtId="0" fontId="47" fillId="0" borderId="0" xfId="0" applyFont="1" applyAlignment="1">
      <alignment horizontal="center" vertical="center" shrinkToFit="1"/>
    </xf>
    <xf numFmtId="0" fontId="48" fillId="0" borderId="0" xfId="0" applyFont="1" applyAlignment="1">
      <alignment vertical="center" shrinkToFit="1"/>
    </xf>
    <xf numFmtId="0" fontId="49" fillId="0" borderId="70" xfId="0" applyFont="1" applyBorder="1" applyAlignment="1">
      <alignment vertical="center" shrinkToFit="1"/>
    </xf>
    <xf numFmtId="0" fontId="0" fillId="0" borderId="76" xfId="0" applyBorder="1" applyAlignment="1">
      <alignment vertical="center" shrinkToFit="1"/>
    </xf>
    <xf numFmtId="0" fontId="49" fillId="0" borderId="71" xfId="0" applyFont="1" applyBorder="1" applyAlignment="1">
      <alignment vertical="center" shrinkToFit="1"/>
    </xf>
    <xf numFmtId="0" fontId="48" fillId="0" borderId="39" xfId="0" applyFont="1" applyBorder="1" applyAlignment="1">
      <alignment horizontal="center" vertical="center" shrinkToFit="1"/>
    </xf>
    <xf numFmtId="0" fontId="48" fillId="0" borderId="38" xfId="0" applyFont="1" applyBorder="1" applyAlignment="1">
      <alignment horizontal="center" vertical="center" shrinkToFit="1"/>
    </xf>
    <xf numFmtId="0" fontId="48" fillId="0" borderId="0" xfId="0" applyFont="1" applyAlignment="1">
      <alignment horizontal="right" vertical="center" shrinkToFit="1"/>
    </xf>
    <xf numFmtId="0" fontId="53" fillId="0" borderId="11" xfId="0" applyFont="1" applyBorder="1" applyAlignment="1">
      <alignment vertical="center" shrinkToFit="1"/>
    </xf>
    <xf numFmtId="0" fontId="48" fillId="0" borderId="0" xfId="0" applyFont="1" applyAlignment="1" applyProtection="1">
      <alignment horizontal="right" vertical="center" shrinkToFit="1"/>
      <protection locked="0"/>
    </xf>
    <xf numFmtId="0" fontId="53" fillId="0" borderId="11" xfId="0" applyFont="1" applyBorder="1" applyAlignment="1" applyProtection="1">
      <alignment vertical="center" shrinkToFit="1"/>
      <protection locked="0"/>
    </xf>
    <xf numFmtId="0" fontId="69" fillId="0" borderId="0" xfId="0" applyFont="1" applyAlignment="1" applyProtection="1">
      <alignment horizontal="center" vertical="center" shrinkToFit="1"/>
      <protection locked="0"/>
    </xf>
    <xf numFmtId="0" fontId="86" fillId="0" borderId="0" xfId="0" applyFont="1" applyAlignment="1" applyProtection="1">
      <alignment horizontal="center" vertical="center" shrinkToFit="1"/>
      <protection locked="0"/>
    </xf>
    <xf numFmtId="0" fontId="0" fillId="0" borderId="131" xfId="0" applyBorder="1" applyAlignment="1" applyProtection="1">
      <alignment vertical="center" shrinkToFit="1"/>
      <protection locked="0"/>
    </xf>
    <xf numFmtId="184" fontId="86" fillId="0" borderId="0" xfId="0" applyNumberFormat="1" applyFont="1" applyAlignment="1">
      <alignment vertical="center" shrinkToFit="1"/>
    </xf>
    <xf numFmtId="0" fontId="20" fillId="0" borderId="166" xfId="0" applyFont="1" applyBorder="1" applyAlignment="1">
      <alignment vertical="center" shrinkToFit="1"/>
    </xf>
    <xf numFmtId="0" fontId="20" fillId="0" borderId="65" xfId="0" applyFont="1" applyBorder="1" applyAlignment="1">
      <alignment vertical="center" shrinkToFit="1"/>
    </xf>
    <xf numFmtId="0" fontId="20" fillId="0" borderId="131" xfId="0" applyFont="1" applyBorder="1" applyAlignment="1">
      <alignment vertical="center" shrinkToFit="1"/>
    </xf>
    <xf numFmtId="0" fontId="20" fillId="0" borderId="11" xfId="0" applyFont="1" applyBorder="1" applyAlignment="1">
      <alignment vertical="center" shrinkToFit="1"/>
    </xf>
    <xf numFmtId="0" fontId="20" fillId="0" borderId="131" xfId="0" applyFont="1" applyBorder="1" applyAlignment="1">
      <alignment horizontal="center" vertical="center" shrinkToFit="1"/>
    </xf>
    <xf numFmtId="0" fontId="4" fillId="0" borderId="0" xfId="4" applyFont="1" applyProtection="1">
      <alignment vertical="center"/>
      <protection locked="0"/>
    </xf>
    <xf numFmtId="0" fontId="77" fillId="0" borderId="0" xfId="6" applyFont="1" applyProtection="1">
      <alignment vertical="center"/>
      <protection locked="0"/>
    </xf>
    <xf numFmtId="0" fontId="5" fillId="0" borderId="0" xfId="4" applyFont="1" applyProtection="1">
      <alignment vertical="center"/>
      <protection locked="0"/>
    </xf>
    <xf numFmtId="0" fontId="38" fillId="0" borderId="0" xfId="6" applyFont="1" applyProtection="1">
      <alignment vertical="center"/>
      <protection locked="0"/>
    </xf>
    <xf numFmtId="0" fontId="77" fillId="8" borderId="40" xfId="6" applyFont="1" applyFill="1" applyBorder="1" applyAlignment="1" applyProtection="1">
      <alignment horizontal="center" vertical="center" wrapText="1"/>
      <protection locked="0"/>
    </xf>
    <xf numFmtId="0" fontId="77" fillId="8" borderId="68" xfId="6" applyFont="1" applyFill="1" applyBorder="1" applyProtection="1">
      <alignment vertical="center"/>
      <protection locked="0"/>
    </xf>
    <xf numFmtId="0" fontId="77" fillId="0" borderId="0" xfId="6" applyFont="1" applyAlignment="1" applyProtection="1">
      <alignment vertical="top"/>
      <protection locked="0"/>
    </xf>
    <xf numFmtId="0" fontId="77" fillId="8" borderId="157" xfId="6" applyFont="1" applyFill="1" applyBorder="1" applyAlignment="1" applyProtection="1">
      <alignment vertical="center" wrapText="1"/>
      <protection locked="0"/>
    </xf>
    <xf numFmtId="0" fontId="77" fillId="0" borderId="3" xfId="6" applyFont="1" applyBorder="1" applyAlignment="1" applyProtection="1">
      <alignment horizontal="left" vertical="center"/>
      <protection locked="0"/>
    </xf>
    <xf numFmtId="0" fontId="1" fillId="0" borderId="3" xfId="6" applyFont="1" applyBorder="1" applyAlignment="1" applyProtection="1">
      <alignment vertical="top" wrapText="1"/>
      <protection locked="0"/>
    </xf>
    <xf numFmtId="0" fontId="1" fillId="0" borderId="4" xfId="6" applyFont="1" applyBorder="1" applyAlignment="1" applyProtection="1">
      <alignment vertical="top" wrapText="1"/>
      <protection locked="0"/>
    </xf>
    <xf numFmtId="0" fontId="77" fillId="8" borderId="137" xfId="6" applyFont="1" applyFill="1" applyBorder="1" applyAlignment="1" applyProtection="1">
      <alignment vertical="center" wrapText="1"/>
      <protection locked="0"/>
    </xf>
    <xf numFmtId="0" fontId="77" fillId="8" borderId="161" xfId="6" applyFont="1" applyFill="1" applyBorder="1" applyAlignment="1" applyProtection="1">
      <alignment vertical="center" wrapText="1"/>
      <protection locked="0"/>
    </xf>
    <xf numFmtId="0" fontId="38" fillId="0" borderId="0" xfId="6" applyFont="1" applyAlignment="1" applyProtection="1">
      <alignment vertical="center" wrapText="1"/>
      <protection locked="0"/>
    </xf>
    <xf numFmtId="0" fontId="79" fillId="0" borderId="0" xfId="4" applyFont="1" applyProtection="1">
      <alignment vertical="center"/>
      <protection locked="0"/>
    </xf>
    <xf numFmtId="0" fontId="89" fillId="0" borderId="0" xfId="0" applyFont="1" applyAlignment="1">
      <alignment vertical="center" shrinkToFit="1"/>
    </xf>
    <xf numFmtId="0" fontId="20" fillId="0" borderId="11" xfId="0" applyFont="1" applyBorder="1" applyAlignment="1">
      <alignment vertical="top" wrapText="1" shrinkToFit="1"/>
    </xf>
    <xf numFmtId="0" fontId="20" fillId="0" borderId="131" xfId="0" applyFont="1" applyBorder="1" applyAlignment="1">
      <alignment vertical="top" wrapText="1" shrinkToFit="1"/>
    </xf>
    <xf numFmtId="0" fontId="6" fillId="0" borderId="0" xfId="2" applyFont="1" applyAlignment="1">
      <alignment vertical="center" shrinkToFit="1"/>
    </xf>
    <xf numFmtId="0" fontId="1" fillId="0" borderId="2" xfId="2" applyBorder="1" applyAlignment="1">
      <alignment vertical="center" shrinkToFit="1"/>
    </xf>
    <xf numFmtId="0" fontId="1" fillId="0" borderId="3" xfId="2" applyBorder="1" applyAlignment="1">
      <alignment vertical="center" shrinkToFit="1"/>
    </xf>
    <xf numFmtId="0" fontId="1" fillId="0" borderId="4" xfId="2" applyBorder="1" applyAlignment="1">
      <alignment vertical="center" shrinkToFit="1"/>
    </xf>
    <xf numFmtId="0" fontId="1" fillId="0" borderId="5" xfId="2" applyBorder="1" applyAlignment="1">
      <alignment vertical="center" shrinkToFit="1"/>
    </xf>
    <xf numFmtId="0" fontId="1" fillId="0" borderId="6" xfId="2" applyBorder="1" applyAlignment="1">
      <alignment vertical="center" shrinkToFit="1"/>
    </xf>
    <xf numFmtId="0" fontId="0" fillId="0" borderId="21" xfId="0" applyBorder="1" applyAlignment="1">
      <alignment vertical="center" shrinkToFit="1"/>
    </xf>
    <xf numFmtId="0" fontId="5" fillId="0" borderId="28" xfId="2" applyFont="1" applyBorder="1" applyAlignment="1">
      <alignment vertical="center" shrinkToFit="1"/>
    </xf>
    <xf numFmtId="0" fontId="22" fillId="0" borderId="0" xfId="0" applyFont="1" applyAlignment="1">
      <alignment vertical="center" shrinkToFit="1"/>
    </xf>
    <xf numFmtId="0" fontId="1" fillId="0" borderId="7" xfId="2" applyBorder="1" applyAlignment="1">
      <alignment vertical="center" shrinkToFit="1"/>
    </xf>
    <xf numFmtId="0" fontId="1" fillId="0" borderId="8" xfId="2" applyBorder="1" applyAlignment="1">
      <alignment vertical="center" shrinkToFit="1"/>
    </xf>
    <xf numFmtId="0" fontId="1" fillId="0" borderId="9" xfId="2" applyBorder="1" applyAlignment="1">
      <alignment vertical="center" shrinkToFit="1"/>
    </xf>
    <xf numFmtId="0" fontId="5" fillId="0" borderId="131" xfId="2" applyFont="1" applyBorder="1" applyAlignment="1">
      <alignment vertical="center" shrinkToFit="1"/>
    </xf>
    <xf numFmtId="0" fontId="5" fillId="0" borderId="131" xfId="2" applyFont="1" applyBorder="1" applyAlignment="1">
      <alignment horizontal="center" vertical="center" shrinkToFit="1"/>
    </xf>
    <xf numFmtId="0" fontId="0" fillId="0" borderId="130" xfId="0" applyBorder="1" applyAlignment="1">
      <alignment horizontal="center" vertical="center" shrinkToFit="1"/>
    </xf>
    <xf numFmtId="0" fontId="30" fillId="0" borderId="0" xfId="0" applyFont="1" applyAlignment="1" applyProtection="1">
      <alignment vertical="center" shrinkToFit="1"/>
      <protection locked="0"/>
    </xf>
    <xf numFmtId="0" fontId="91" fillId="0" borderId="0" xfId="0" applyFont="1" applyAlignment="1">
      <alignment vertical="center" shrinkToFit="1"/>
    </xf>
    <xf numFmtId="0" fontId="86" fillId="0" borderId="0" xfId="0" applyFont="1" applyAlignment="1">
      <alignment vertical="center" shrinkToFit="1"/>
    </xf>
    <xf numFmtId="0" fontId="90" fillId="0" borderId="167" xfId="0" applyFont="1" applyBorder="1" applyAlignment="1">
      <alignment vertical="center" shrinkToFit="1"/>
    </xf>
    <xf numFmtId="0" fontId="77" fillId="0" borderId="0" xfId="6" applyFont="1" applyAlignment="1" applyProtection="1">
      <alignment vertical="center" shrinkToFit="1"/>
      <protection locked="0"/>
    </xf>
    <xf numFmtId="0" fontId="77" fillId="8" borderId="33" xfId="6" applyFont="1" applyFill="1" applyBorder="1" applyAlignment="1" applyProtection="1">
      <alignment horizontal="center" vertical="center" shrinkToFit="1"/>
      <protection locked="0"/>
    </xf>
    <xf numFmtId="0" fontId="77" fillId="8" borderId="31" xfId="6" applyFont="1" applyFill="1" applyBorder="1" applyAlignment="1" applyProtection="1">
      <alignment horizontal="center" vertical="center" shrinkToFit="1"/>
      <protection locked="0"/>
    </xf>
    <xf numFmtId="0" fontId="77" fillId="8" borderId="34" xfId="6" applyFont="1" applyFill="1" applyBorder="1" applyAlignment="1" applyProtection="1">
      <alignment horizontal="center" vertical="center" shrinkToFit="1"/>
      <protection locked="0"/>
    </xf>
    <xf numFmtId="0" fontId="77" fillId="0" borderId="40" xfId="6" applyFont="1" applyBorder="1" applyAlignment="1" applyProtection="1">
      <alignment horizontal="center" vertical="center" shrinkToFit="1"/>
      <protection locked="0"/>
    </xf>
    <xf numFmtId="0" fontId="77" fillId="0" borderId="41" xfId="6" applyFont="1" applyBorder="1" applyAlignment="1" applyProtection="1">
      <alignment horizontal="center" vertical="center" shrinkToFit="1"/>
      <protection locked="0"/>
    </xf>
    <xf numFmtId="0" fontId="77" fillId="0" borderId="67" xfId="6" applyFont="1" applyBorder="1" applyAlignment="1" applyProtection="1">
      <alignment horizontal="center" vertical="center" shrinkToFit="1"/>
      <protection locked="0"/>
    </xf>
    <xf numFmtId="0" fontId="77" fillId="0" borderId="127" xfId="6" applyFont="1" applyBorder="1" applyAlignment="1" applyProtection="1">
      <alignment horizontal="center" vertical="center" shrinkToFit="1"/>
      <protection locked="0"/>
    </xf>
    <xf numFmtId="0" fontId="77" fillId="0" borderId="139" xfId="6" applyFont="1" applyBorder="1" applyAlignment="1" applyProtection="1">
      <alignment horizontal="center" vertical="center" shrinkToFit="1"/>
      <protection locked="0"/>
    </xf>
    <xf numFmtId="0" fontId="77" fillId="0" borderId="161" xfId="6" applyFont="1" applyBorder="1" applyAlignment="1" applyProtection="1">
      <alignment horizontal="center" vertical="center" shrinkToFit="1"/>
      <protection locked="0"/>
    </xf>
    <xf numFmtId="0" fontId="80" fillId="0" borderId="41" xfId="4" applyFont="1" applyBorder="1" applyAlignment="1" applyProtection="1">
      <alignment horizontal="center" vertical="center" shrinkToFit="1"/>
      <protection locked="0"/>
    </xf>
    <xf numFmtId="0" fontId="80" fillId="8" borderId="67" xfId="6" applyFont="1" applyFill="1" applyBorder="1" applyAlignment="1" applyProtection="1">
      <alignment horizontal="center" vertical="center" shrinkToFit="1"/>
      <protection locked="0"/>
    </xf>
    <xf numFmtId="0" fontId="77" fillId="8" borderId="40" xfId="6" applyFont="1" applyFill="1" applyBorder="1" applyAlignment="1" applyProtection="1">
      <alignment horizontal="center" vertical="center" shrinkToFit="1"/>
      <protection locked="0"/>
    </xf>
    <xf numFmtId="0" fontId="77" fillId="0" borderId="68" xfId="6" applyFont="1" applyBorder="1" applyAlignment="1">
      <alignment horizontal="center" vertical="center" shrinkToFit="1"/>
    </xf>
    <xf numFmtId="0" fontId="77" fillId="8" borderId="67" xfId="6" applyFont="1" applyFill="1" applyBorder="1" applyAlignment="1" applyProtection="1">
      <alignment horizontal="center" vertical="center" shrinkToFit="1"/>
      <protection locked="0"/>
    </xf>
    <xf numFmtId="0" fontId="90" fillId="0" borderId="0" xfId="0" applyFont="1" applyAlignment="1">
      <alignment vertical="center" shrinkToFit="1"/>
    </xf>
    <xf numFmtId="0" fontId="1" fillId="3" borderId="0" xfId="2" applyFill="1" applyAlignment="1">
      <alignment vertical="center" shrinkToFit="1"/>
    </xf>
    <xf numFmtId="190" fontId="0" fillId="0" borderId="0" xfId="0" applyNumberFormat="1">
      <alignment vertical="center"/>
    </xf>
    <xf numFmtId="190" fontId="0" fillId="3" borderId="0" xfId="0" applyNumberFormat="1" applyFill="1" applyAlignment="1">
      <alignment vertical="center" shrinkToFit="1"/>
    </xf>
    <xf numFmtId="190" fontId="0" fillId="3" borderId="130" xfId="0" applyNumberFormat="1" applyFill="1" applyBorder="1" applyAlignment="1">
      <alignment vertical="center" shrinkToFit="1"/>
    </xf>
    <xf numFmtId="190" fontId="20" fillId="0" borderId="0" xfId="0" applyNumberFormat="1" applyFont="1" applyAlignment="1">
      <alignment vertical="center" shrinkToFit="1"/>
    </xf>
    <xf numFmtId="190" fontId="90" fillId="0" borderId="0" xfId="0" applyNumberFormat="1" applyFont="1" applyAlignment="1">
      <alignment vertical="center" shrinkToFit="1"/>
    </xf>
    <xf numFmtId="190" fontId="0" fillId="0" borderId="0" xfId="0" applyNumberFormat="1" applyAlignment="1" applyProtection="1">
      <alignment vertical="center" shrinkToFit="1"/>
      <protection hidden="1"/>
    </xf>
    <xf numFmtId="0" fontId="33" fillId="0" borderId="0" xfId="0" applyFont="1" applyAlignment="1">
      <alignment vertical="center" shrinkToFit="1"/>
    </xf>
    <xf numFmtId="0" fontId="5" fillId="0" borderId="20" xfId="2" applyFont="1" applyBorder="1" applyAlignment="1">
      <alignment vertical="center" shrinkToFit="1"/>
    </xf>
    <xf numFmtId="0" fontId="0" fillId="0" borderId="168" xfId="0" applyBorder="1" applyAlignment="1">
      <alignment vertical="center" shrinkToFit="1"/>
    </xf>
    <xf numFmtId="180" fontId="0" fillId="0" borderId="0" xfId="0" applyNumberFormat="1" applyAlignment="1">
      <alignment vertical="center" shrinkToFit="1"/>
    </xf>
    <xf numFmtId="0" fontId="5" fillId="0" borderId="0" xfId="2" applyFont="1" applyAlignment="1">
      <alignment horizontal="center" vertical="center" shrinkToFit="1"/>
    </xf>
    <xf numFmtId="0" fontId="1" fillId="0" borderId="0" xfId="2" applyAlignment="1">
      <alignment horizontal="right" vertical="center" shrinkToFit="1"/>
    </xf>
    <xf numFmtId="0" fontId="1" fillId="0" borderId="11" xfId="2" applyBorder="1" applyAlignment="1">
      <alignment horizontal="center" vertical="center" shrinkToFit="1"/>
    </xf>
    <xf numFmtId="0" fontId="1" fillId="0" borderId="131" xfId="2" applyBorder="1" applyAlignment="1">
      <alignment horizontal="center" vertical="center" shrinkToFit="1"/>
    </xf>
    <xf numFmtId="0" fontId="1" fillId="0" borderId="131" xfId="2" applyBorder="1" applyAlignment="1" applyProtection="1">
      <alignment horizontal="center" vertical="center" shrinkToFit="1"/>
      <protection locked="0"/>
    </xf>
    <xf numFmtId="0" fontId="95" fillId="0" borderId="0" xfId="2" applyFont="1" applyAlignment="1">
      <alignment vertical="center" shrinkToFit="1"/>
    </xf>
    <xf numFmtId="0" fontId="95" fillId="0" borderId="5" xfId="2" applyFont="1" applyBorder="1" applyAlignment="1">
      <alignment vertical="center" shrinkToFit="1"/>
    </xf>
    <xf numFmtId="0" fontId="5" fillId="0" borderId="131" xfId="2" applyFont="1" applyBorder="1" applyAlignment="1">
      <alignment vertical="center" wrapText="1"/>
    </xf>
    <xf numFmtId="0" fontId="0" fillId="0" borderId="20" xfId="0" applyBorder="1" applyAlignment="1">
      <alignment vertical="center" shrinkToFit="1"/>
    </xf>
    <xf numFmtId="0" fontId="8" fillId="0" borderId="0" xfId="2" applyFont="1" applyAlignment="1">
      <alignment vertical="top"/>
    </xf>
    <xf numFmtId="0" fontId="8" fillId="0" borderId="1" xfId="2" applyFont="1" applyBorder="1" applyAlignment="1">
      <alignment vertical="center"/>
    </xf>
    <xf numFmtId="0" fontId="8" fillId="0" borderId="1" xfId="2" applyFont="1" applyBorder="1" applyAlignment="1">
      <alignment horizontal="left" vertical="center"/>
    </xf>
    <xf numFmtId="0" fontId="8" fillId="0" borderId="11" xfId="2" applyFont="1" applyBorder="1" applyAlignment="1">
      <alignment horizontal="left" vertical="center"/>
    </xf>
    <xf numFmtId="0" fontId="35" fillId="0" borderId="0" xfId="0" applyFont="1" applyAlignment="1">
      <alignment vertical="center" shrinkToFit="1"/>
    </xf>
    <xf numFmtId="0" fontId="35" fillId="0" borderId="30" xfId="0" applyFont="1" applyBorder="1" applyAlignment="1">
      <alignment vertical="center" shrinkToFit="1"/>
    </xf>
    <xf numFmtId="0" fontId="0" fillId="0" borderId="0" xfId="0" applyAlignment="1">
      <alignment horizontal="right" vertical="center" shrinkToFit="1"/>
    </xf>
    <xf numFmtId="0" fontId="35" fillId="0" borderId="0" xfId="0" applyFont="1" applyAlignment="1">
      <alignment horizontal="right" vertical="center" shrinkToFit="1"/>
    </xf>
    <xf numFmtId="0" fontId="35" fillId="0" borderId="11" xfId="0" applyFont="1" applyBorder="1" applyAlignment="1">
      <alignment vertical="center" shrinkToFit="1"/>
    </xf>
    <xf numFmtId="0" fontId="35" fillId="0" borderId="30" xfId="0" applyFont="1" applyBorder="1" applyAlignment="1">
      <alignment horizontal="right" vertical="center" shrinkToFit="1"/>
    </xf>
    <xf numFmtId="0" fontId="35" fillId="0" borderId="1" xfId="0" applyFont="1" applyBorder="1" applyAlignment="1">
      <alignment vertical="center" shrinkToFit="1"/>
    </xf>
    <xf numFmtId="0" fontId="1" fillId="15" borderId="0" xfId="2" applyFill="1" applyAlignment="1">
      <alignment vertical="center" shrinkToFit="1"/>
    </xf>
    <xf numFmtId="195" fontId="77" fillId="0" borderId="130" xfId="6" applyNumberFormat="1" applyFont="1" applyBorder="1" applyAlignment="1" applyProtection="1">
      <alignment horizontal="center" vertical="center" shrinkToFit="1"/>
      <protection locked="0"/>
    </xf>
    <xf numFmtId="195" fontId="77" fillId="0" borderId="68" xfId="6" applyNumberFormat="1" applyFont="1" applyBorder="1" applyAlignment="1" applyProtection="1">
      <alignment horizontal="center" vertical="center" shrinkToFit="1"/>
      <protection locked="0"/>
    </xf>
    <xf numFmtId="0" fontId="62" fillId="0" borderId="0" xfId="2" applyFont="1" applyAlignment="1">
      <alignment horizontal="left" vertical="center"/>
    </xf>
    <xf numFmtId="0" fontId="62" fillId="0" borderId="0" xfId="2" applyFont="1" applyAlignment="1">
      <alignment vertical="center"/>
    </xf>
    <xf numFmtId="56" fontId="0" fillId="0" borderId="0" xfId="0" applyNumberFormat="1" applyAlignment="1">
      <alignment vertical="center" shrinkToFit="1"/>
    </xf>
    <xf numFmtId="176" fontId="0" fillId="0" borderId="0" xfId="0" applyNumberFormat="1" applyAlignment="1">
      <alignment vertical="center" shrinkToFit="1"/>
    </xf>
    <xf numFmtId="199" fontId="0" fillId="0" borderId="0" xfId="0" applyNumberFormat="1" applyAlignment="1">
      <alignment vertical="center" shrinkToFit="1"/>
    </xf>
    <xf numFmtId="0" fontId="69" fillId="0" borderId="0" xfId="0" applyFont="1" applyAlignment="1">
      <alignment vertical="center" wrapText="1" shrinkToFit="1"/>
    </xf>
    <xf numFmtId="0" fontId="24" fillId="0" borderId="0" xfId="0" applyFont="1" applyAlignment="1">
      <alignment horizontal="center" vertical="center" shrinkToFit="1"/>
    </xf>
    <xf numFmtId="0" fontId="0" fillId="0" borderId="180" xfId="0" applyBorder="1" applyAlignment="1">
      <alignment horizontal="center" vertical="center" shrinkToFit="1"/>
    </xf>
    <xf numFmtId="0" fontId="0" fillId="0" borderId="179" xfId="0" applyBorder="1" applyAlignment="1">
      <alignment horizontal="center" vertical="center" shrinkToFit="1"/>
    </xf>
    <xf numFmtId="0" fontId="0" fillId="0" borderId="178" xfId="0" applyBorder="1" applyAlignment="1">
      <alignment vertical="center" shrinkToFit="1"/>
    </xf>
    <xf numFmtId="0" fontId="20" fillId="0" borderId="180" xfId="0" applyFont="1" applyBorder="1" applyAlignment="1">
      <alignment vertical="center" shrinkToFit="1"/>
    </xf>
    <xf numFmtId="0" fontId="20" fillId="0" borderId="178" xfId="0" applyFont="1" applyBorder="1" applyAlignment="1">
      <alignment vertical="center" shrinkToFit="1"/>
    </xf>
    <xf numFmtId="0" fontId="0" fillId="3" borderId="0" xfId="0" applyFill="1" applyAlignment="1">
      <alignment horizontal="center" vertical="center" shrinkToFit="1"/>
    </xf>
    <xf numFmtId="0" fontId="20" fillId="0" borderId="179" xfId="0" applyFont="1" applyBorder="1" applyAlignment="1">
      <alignment vertical="center" shrinkToFit="1"/>
    </xf>
    <xf numFmtId="200" fontId="0" fillId="0" borderId="130" xfId="0" applyNumberFormat="1" applyBorder="1" applyAlignment="1">
      <alignment vertical="center" shrinkToFit="1"/>
    </xf>
    <xf numFmtId="0" fontId="20" fillId="0" borderId="178" xfId="0" applyFont="1" applyBorder="1" applyAlignment="1">
      <alignment vertical="top" wrapText="1" shrinkToFit="1"/>
    </xf>
    <xf numFmtId="0" fontId="20" fillId="0" borderId="131" xfId="0" applyFont="1" applyBorder="1" applyAlignment="1">
      <alignment horizontal="right" vertical="center" shrinkToFit="1"/>
    </xf>
    <xf numFmtId="0" fontId="20" fillId="0" borderId="66" xfId="0" applyFont="1" applyBorder="1" applyAlignment="1">
      <alignment vertical="center" shrinkToFit="1"/>
    </xf>
    <xf numFmtId="0" fontId="20" fillId="0" borderId="101" xfId="0" applyFont="1" applyBorder="1" applyAlignment="1">
      <alignment vertical="center" shrinkToFit="1"/>
    </xf>
    <xf numFmtId="0" fontId="20" fillId="0" borderId="167" xfId="0" applyFont="1" applyBorder="1" applyAlignment="1">
      <alignment vertical="center" shrinkToFit="1"/>
    </xf>
    <xf numFmtId="0" fontId="20" fillId="0" borderId="106" xfId="0" applyFont="1" applyBorder="1" applyAlignment="1">
      <alignment vertical="center" shrinkToFit="1"/>
    </xf>
    <xf numFmtId="193" fontId="0" fillId="0" borderId="0" xfId="0" applyNumberFormat="1" applyAlignment="1">
      <alignment vertical="center" shrinkToFit="1"/>
    </xf>
    <xf numFmtId="203" fontId="0" fillId="0" borderId="130" xfId="0" applyNumberFormat="1" applyBorder="1" applyAlignment="1">
      <alignment vertical="center" shrinkToFit="1"/>
    </xf>
    <xf numFmtId="0" fontId="93" fillId="0" borderId="0" xfId="0" applyFont="1" applyAlignment="1">
      <alignment vertical="center" shrinkToFit="1"/>
    </xf>
    <xf numFmtId="0" fontId="77" fillId="0" borderId="0" xfId="0" applyFont="1">
      <alignment vertical="center"/>
    </xf>
    <xf numFmtId="0" fontId="79" fillId="0" borderId="0" xfId="0" applyFont="1">
      <alignment vertical="center"/>
    </xf>
    <xf numFmtId="0" fontId="104" fillId="0" borderId="0" xfId="0" applyFont="1" applyAlignment="1">
      <alignment horizontal="center" vertical="center"/>
    </xf>
    <xf numFmtId="0" fontId="4" fillId="0" borderId="0" xfId="0" applyFont="1">
      <alignment vertical="center"/>
    </xf>
    <xf numFmtId="0" fontId="105" fillId="0" borderId="0" xfId="0" applyFont="1">
      <alignment vertical="center"/>
    </xf>
    <xf numFmtId="0" fontId="106" fillId="0" borderId="0" xfId="0" applyFont="1">
      <alignment vertical="center"/>
    </xf>
    <xf numFmtId="0" fontId="105" fillId="0" borderId="0" xfId="0" applyFont="1" applyAlignment="1">
      <alignment horizontal="left" vertical="center"/>
    </xf>
    <xf numFmtId="0" fontId="83" fillId="0" borderId="0" xfId="0" applyFont="1">
      <alignment vertical="center"/>
    </xf>
    <xf numFmtId="0" fontId="6" fillId="0" borderId="0" xfId="0" applyFont="1">
      <alignment vertical="center"/>
    </xf>
    <xf numFmtId="0" fontId="108" fillId="16" borderId="0" xfId="0" applyFont="1" applyFill="1">
      <alignment vertical="center"/>
    </xf>
    <xf numFmtId="0" fontId="109" fillId="0" borderId="0" xfId="5" applyFont="1">
      <alignment vertical="center"/>
    </xf>
    <xf numFmtId="0" fontId="80" fillId="0" borderId="131" xfId="5" applyFont="1" applyBorder="1">
      <alignment vertical="center"/>
    </xf>
    <xf numFmtId="0" fontId="80" fillId="0" borderId="181" xfId="0" applyFont="1" applyBorder="1" applyAlignment="1">
      <alignment vertical="center" wrapText="1"/>
    </xf>
    <xf numFmtId="0" fontId="80" fillId="13" borderId="114" xfId="0" applyFont="1" applyFill="1" applyBorder="1" applyAlignment="1">
      <alignment vertical="center" wrapText="1"/>
    </xf>
    <xf numFmtId="0" fontId="80" fillId="0" borderId="182" xfId="0" applyFont="1" applyBorder="1" applyAlignment="1">
      <alignment vertical="center" wrapText="1"/>
    </xf>
    <xf numFmtId="0" fontId="80" fillId="13" borderId="170" xfId="0" applyFont="1" applyFill="1" applyBorder="1" applyAlignment="1">
      <alignment vertical="center" wrapText="1"/>
    </xf>
    <xf numFmtId="0" fontId="80" fillId="13" borderId="131" xfId="0" applyFont="1" applyFill="1" applyBorder="1">
      <alignment vertical="center"/>
    </xf>
    <xf numFmtId="0" fontId="77" fillId="0" borderId="0" xfId="0" applyFont="1" applyAlignment="1"/>
    <xf numFmtId="0" fontId="80" fillId="0" borderId="131" xfId="0" applyFont="1" applyBorder="1">
      <alignment vertical="center"/>
    </xf>
    <xf numFmtId="0" fontId="80" fillId="0" borderId="180" xfId="0" applyFont="1" applyBorder="1">
      <alignment vertical="center"/>
    </xf>
    <xf numFmtId="0" fontId="80" fillId="0" borderId="179" xfId="0" applyFont="1" applyBorder="1">
      <alignment vertical="center"/>
    </xf>
    <xf numFmtId="0" fontId="80" fillId="0" borderId="179" xfId="5" applyFont="1" applyBorder="1">
      <alignment vertical="center"/>
    </xf>
    <xf numFmtId="0" fontId="80" fillId="0" borderId="131" xfId="0" applyFont="1" applyBorder="1" applyAlignment="1">
      <alignment horizontal="left" vertical="center" wrapText="1"/>
    </xf>
    <xf numFmtId="0" fontId="110" fillId="0" borderId="0" xfId="8" applyFont="1" applyAlignment="1">
      <alignment horizontal="centerContinuous" vertical="center"/>
    </xf>
    <xf numFmtId="0" fontId="112" fillId="0" borderId="0" xfId="8" applyFont="1" applyAlignment="1">
      <alignment horizontal="right" vertical="center"/>
    </xf>
    <xf numFmtId="0" fontId="113" fillId="0" borderId="0" xfId="8" applyFont="1">
      <alignment vertical="center"/>
    </xf>
    <xf numFmtId="0" fontId="110" fillId="0" borderId="0" xfId="8" applyFont="1">
      <alignment vertical="center"/>
    </xf>
    <xf numFmtId="0" fontId="114" fillId="0" borderId="0" xfId="8" applyFont="1">
      <alignment vertical="center"/>
    </xf>
    <xf numFmtId="0" fontId="114" fillId="0" borderId="0" xfId="8" applyFont="1" applyAlignment="1">
      <alignment horizontal="centerContinuous" vertical="center" wrapText="1"/>
    </xf>
    <xf numFmtId="0" fontId="114" fillId="0" borderId="0" xfId="8" applyFont="1" applyAlignment="1">
      <alignment horizontal="centerContinuous" vertical="center"/>
    </xf>
    <xf numFmtId="0" fontId="115" fillId="17" borderId="0" xfId="8" applyFont="1" applyFill="1">
      <alignment vertical="center"/>
    </xf>
    <xf numFmtId="0" fontId="114" fillId="17" borderId="0" xfId="8" applyFont="1" applyFill="1" applyAlignment="1">
      <alignment vertical="center" wrapText="1"/>
    </xf>
    <xf numFmtId="0" fontId="114" fillId="17" borderId="0" xfId="8" applyFont="1" applyFill="1">
      <alignment vertical="center"/>
    </xf>
    <xf numFmtId="0" fontId="114" fillId="0" borderId="0" xfId="8" applyFont="1" applyAlignment="1">
      <alignment vertical="center" wrapText="1"/>
    </xf>
    <xf numFmtId="0" fontId="115" fillId="18" borderId="73" xfId="8" applyFont="1" applyFill="1" applyBorder="1">
      <alignment vertical="center"/>
    </xf>
    <xf numFmtId="0" fontId="115" fillId="18" borderId="74" xfId="8" applyFont="1" applyFill="1" applyBorder="1" applyAlignment="1">
      <alignment vertical="center" wrapText="1"/>
    </xf>
    <xf numFmtId="0" fontId="115" fillId="18" borderId="74" xfId="8" applyFont="1" applyFill="1" applyBorder="1">
      <alignment vertical="center"/>
    </xf>
    <xf numFmtId="0" fontId="115" fillId="18" borderId="75" xfId="8" applyFont="1" applyFill="1" applyBorder="1">
      <alignment vertical="center"/>
    </xf>
    <xf numFmtId="0" fontId="114" fillId="19" borderId="31" xfId="8" applyFont="1" applyFill="1" applyBorder="1" applyAlignment="1">
      <alignment horizontal="center" vertical="center" wrapText="1"/>
    </xf>
    <xf numFmtId="0" fontId="114" fillId="0" borderId="0" xfId="8" applyFont="1" applyAlignment="1">
      <alignment horizontal="center" vertical="center" wrapText="1"/>
    </xf>
    <xf numFmtId="0" fontId="114" fillId="0" borderId="199" xfId="8" applyFont="1" applyBorder="1" applyAlignment="1">
      <alignment vertical="center" wrapText="1"/>
    </xf>
    <xf numFmtId="0" fontId="119" fillId="0" borderId="152" xfId="8" applyFont="1" applyBorder="1" applyAlignment="1">
      <alignment vertical="center" wrapText="1"/>
    </xf>
    <xf numFmtId="0" fontId="119" fillId="0" borderId="35" xfId="8" applyFont="1" applyBorder="1" applyAlignment="1">
      <alignment vertical="center" wrapText="1"/>
    </xf>
    <xf numFmtId="0" fontId="79" fillId="0" borderId="0" xfId="8" applyFont="1" applyAlignment="1">
      <alignment vertical="center" wrapText="1"/>
    </xf>
    <xf numFmtId="0" fontId="115" fillId="18" borderId="200" xfId="8" applyFont="1" applyFill="1" applyBorder="1" applyAlignment="1">
      <alignment horizontal="left" vertical="top" wrapText="1"/>
    </xf>
    <xf numFmtId="0" fontId="114" fillId="0" borderId="9" xfId="8" applyFont="1" applyBorder="1" applyAlignment="1">
      <alignment horizontal="center" vertical="center" wrapText="1"/>
    </xf>
    <xf numFmtId="0" fontId="114" fillId="0" borderId="8" xfId="8" applyFont="1" applyBorder="1" applyAlignment="1">
      <alignment horizontal="center" vertical="center" wrapText="1"/>
    </xf>
    <xf numFmtId="0" fontId="114" fillId="19" borderId="9" xfId="8" applyFont="1" applyFill="1" applyBorder="1" applyAlignment="1">
      <alignment horizontal="center" vertical="center" wrapText="1"/>
    </xf>
    <xf numFmtId="0" fontId="79" fillId="0" borderId="0" xfId="8" applyFont="1">
      <alignment vertical="center"/>
    </xf>
    <xf numFmtId="0" fontId="115" fillId="18" borderId="202" xfId="8" applyFont="1" applyFill="1" applyBorder="1" applyAlignment="1">
      <alignment horizontal="center" vertical="center" wrapText="1"/>
    </xf>
    <xf numFmtId="0" fontId="115" fillId="18" borderId="203" xfId="8" applyFont="1" applyFill="1" applyBorder="1" applyAlignment="1">
      <alignment horizontal="center" vertical="center" wrapText="1"/>
    </xf>
    <xf numFmtId="0" fontId="115" fillId="18" borderId="204" xfId="8" applyFont="1" applyFill="1" applyBorder="1" applyAlignment="1">
      <alignment horizontal="center" vertical="center" wrapText="1"/>
    </xf>
    <xf numFmtId="0" fontId="79" fillId="0" borderId="0" xfId="8" applyFont="1" applyAlignment="1">
      <alignment vertical="top" wrapText="1"/>
    </xf>
    <xf numFmtId="0" fontId="117" fillId="0" borderId="3" xfId="8" applyFont="1" applyBorder="1" applyAlignment="1">
      <alignment horizontal="center" vertical="center" wrapText="1"/>
    </xf>
    <xf numFmtId="0" fontId="86" fillId="17" borderId="0" xfId="8" applyFont="1" applyFill="1" applyAlignment="1">
      <alignment vertical="center" wrapText="1"/>
    </xf>
    <xf numFmtId="0" fontId="86" fillId="17" borderId="0" xfId="8" applyFont="1" applyFill="1">
      <alignment vertical="center"/>
    </xf>
    <xf numFmtId="0" fontId="116" fillId="0" borderId="0" xfId="8" applyFont="1" applyAlignment="1">
      <alignment vertical="center" wrapText="1"/>
    </xf>
    <xf numFmtId="0" fontId="116" fillId="0" borderId="0" xfId="8" applyFont="1">
      <alignment vertical="center"/>
    </xf>
    <xf numFmtId="0" fontId="117" fillId="11" borderId="162" xfId="8" applyFont="1" applyFill="1" applyBorder="1" applyAlignment="1">
      <alignment horizontal="center" vertical="center"/>
    </xf>
    <xf numFmtId="0" fontId="116" fillId="0" borderId="139" xfId="8" applyFont="1" applyBorder="1" applyAlignment="1">
      <alignment horizontal="center" vertical="center"/>
    </xf>
    <xf numFmtId="0" fontId="121" fillId="0" borderId="0" xfId="0" applyFont="1" applyAlignment="1">
      <alignment vertical="center" shrinkToFit="1"/>
    </xf>
    <xf numFmtId="206" fontId="121" fillId="0" borderId="0" xfId="0" applyNumberFormat="1" applyFont="1" applyAlignment="1">
      <alignment vertical="center" shrinkToFit="1"/>
    </xf>
    <xf numFmtId="0" fontId="123" fillId="0" borderId="0" xfId="0" applyFont="1" applyAlignment="1">
      <alignment horizontal="center" vertical="center"/>
    </xf>
    <xf numFmtId="0" fontId="124" fillId="0" borderId="0" xfId="0" applyFont="1" applyAlignment="1">
      <alignment horizontal="right" vertical="center" shrinkToFit="1"/>
    </xf>
    <xf numFmtId="0" fontId="124" fillId="0" borderId="0" xfId="0" applyFont="1" applyAlignment="1">
      <alignment horizontal="left" vertical="center" shrinkToFit="1"/>
    </xf>
    <xf numFmtId="0" fontId="109" fillId="0" borderId="178" xfId="5" applyFont="1" applyBorder="1">
      <alignment vertical="center"/>
    </xf>
    <xf numFmtId="0" fontId="109" fillId="0" borderId="131" xfId="5" applyFont="1" applyBorder="1">
      <alignment vertical="center"/>
    </xf>
    <xf numFmtId="0" fontId="0" fillId="3" borderId="156" xfId="0" applyFill="1" applyBorder="1" applyAlignment="1">
      <alignment vertical="center" shrinkToFit="1"/>
    </xf>
    <xf numFmtId="0" fontId="0" fillId="3" borderId="159" xfId="0" applyFill="1" applyBorder="1" applyAlignment="1">
      <alignment vertical="center" shrinkToFit="1"/>
    </xf>
    <xf numFmtId="0" fontId="0" fillId="3" borderId="160" xfId="0" applyFill="1" applyBorder="1" applyAlignment="1">
      <alignment vertical="center" shrinkToFit="1"/>
    </xf>
    <xf numFmtId="0" fontId="4" fillId="0" borderId="5" xfId="0" applyFont="1" applyBorder="1">
      <alignment vertical="center"/>
    </xf>
    <xf numFmtId="0" fontId="80" fillId="0" borderId="131" xfId="0" applyFont="1" applyBorder="1" applyAlignment="1">
      <alignment horizontal="left" vertical="center"/>
    </xf>
    <xf numFmtId="0" fontId="80" fillId="0" borderId="131" xfId="5" applyFont="1" applyBorder="1" applyAlignment="1">
      <alignment horizontal="left" vertical="center" wrapText="1"/>
    </xf>
    <xf numFmtId="0" fontId="80" fillId="13" borderId="180" xfId="0" applyFont="1" applyFill="1" applyBorder="1" applyProtection="1">
      <alignment vertical="center"/>
      <protection locked="0"/>
    </xf>
    <xf numFmtId="0" fontId="80" fillId="13" borderId="180" xfId="0" applyFont="1" applyFill="1" applyBorder="1">
      <alignment vertical="center"/>
    </xf>
    <xf numFmtId="0" fontId="83" fillId="13" borderId="131" xfId="0" applyFont="1" applyFill="1" applyBorder="1" applyAlignment="1">
      <alignment vertical="top" wrapText="1"/>
    </xf>
    <xf numFmtId="0" fontId="80" fillId="0" borderId="131" xfId="0" applyFont="1" applyBorder="1" applyAlignment="1">
      <alignment vertical="top"/>
    </xf>
    <xf numFmtId="0" fontId="80" fillId="0" borderId="179" xfId="0" applyFont="1" applyBorder="1" applyAlignment="1">
      <alignment vertical="top"/>
    </xf>
    <xf numFmtId="0" fontId="80" fillId="0" borderId="0" xfId="0" applyFont="1">
      <alignment vertical="center"/>
    </xf>
    <xf numFmtId="0" fontId="6" fillId="0" borderId="180" xfId="0" applyFont="1" applyBorder="1">
      <alignment vertical="center"/>
    </xf>
    <xf numFmtId="0" fontId="80" fillId="0" borderId="180" xfId="5" applyFont="1" applyBorder="1">
      <alignment vertical="center"/>
    </xf>
    <xf numFmtId="20" fontId="80" fillId="0" borderId="178" xfId="5" applyNumberFormat="1" applyFont="1" applyBorder="1" applyAlignment="1">
      <alignment horizontal="left" vertical="top" wrapText="1"/>
    </xf>
    <xf numFmtId="0" fontId="6" fillId="0" borderId="131" xfId="0" applyFont="1" applyBorder="1">
      <alignment vertical="center"/>
    </xf>
    <xf numFmtId="0" fontId="79" fillId="0" borderId="180" xfId="0" applyFont="1" applyBorder="1">
      <alignment vertical="center"/>
    </xf>
    <xf numFmtId="0" fontId="77" fillId="0" borderId="178" xfId="0" applyFont="1" applyBorder="1">
      <alignment vertical="center"/>
    </xf>
    <xf numFmtId="0" fontId="77" fillId="0" borderId="131" xfId="0" applyFont="1" applyBorder="1">
      <alignment vertical="center"/>
    </xf>
    <xf numFmtId="0" fontId="80" fillId="0" borderId="11" xfId="5" applyFont="1" applyBorder="1" applyAlignment="1">
      <alignment vertical="center" shrinkToFit="1"/>
    </xf>
    <xf numFmtId="0" fontId="80" fillId="13" borderId="180" xfId="0" applyFont="1" applyFill="1" applyBorder="1" applyAlignment="1">
      <alignment vertical="center" shrinkToFit="1"/>
    </xf>
    <xf numFmtId="0" fontId="80" fillId="13" borderId="179" xfId="0" applyFont="1" applyFill="1" applyBorder="1" applyAlignment="1">
      <alignment horizontal="right" vertical="center" shrinkToFit="1"/>
    </xf>
    <xf numFmtId="0" fontId="80" fillId="0" borderId="180" xfId="5" applyFont="1" applyBorder="1" applyAlignment="1">
      <alignment horizontal="center" vertical="center" shrinkToFit="1"/>
    </xf>
    <xf numFmtId="0" fontId="80" fillId="0" borderId="11" xfId="0" applyFont="1" applyBorder="1" applyAlignment="1">
      <alignment horizontal="right" vertical="center" shrinkToFit="1"/>
    </xf>
    <xf numFmtId="0" fontId="80" fillId="0" borderId="0" xfId="0" applyFont="1" applyAlignment="1">
      <alignment vertical="center" shrinkToFit="1"/>
    </xf>
    <xf numFmtId="0" fontId="80" fillId="0" borderId="11" xfId="0" applyFont="1" applyBorder="1" applyAlignment="1">
      <alignment vertical="center" shrinkToFit="1"/>
    </xf>
    <xf numFmtId="0" fontId="80" fillId="0" borderId="179" xfId="5" applyFont="1" applyBorder="1" applyAlignment="1">
      <alignment horizontal="center" vertical="center" shrinkToFit="1"/>
    </xf>
    <xf numFmtId="204" fontId="80" fillId="0" borderId="11" xfId="0" quotePrefix="1" applyNumberFormat="1" applyFont="1" applyBorder="1" applyAlignment="1">
      <alignment horizontal="center" vertical="center" shrinkToFit="1"/>
    </xf>
    <xf numFmtId="204" fontId="80" fillId="0" borderId="179" xfId="0" quotePrefix="1" applyNumberFormat="1" applyFont="1" applyBorder="1" applyAlignment="1">
      <alignment horizontal="center" vertical="center" shrinkToFit="1"/>
    </xf>
    <xf numFmtId="0" fontId="80" fillId="13" borderId="179" xfId="0" applyFont="1" applyFill="1" applyBorder="1" applyAlignment="1">
      <alignment vertical="center" shrinkToFit="1"/>
    </xf>
    <xf numFmtId="0" fontId="80" fillId="13" borderId="131" xfId="0" applyFont="1" applyFill="1" applyBorder="1" applyProtection="1">
      <alignment vertical="center"/>
      <protection locked="0"/>
    </xf>
    <xf numFmtId="0" fontId="80" fillId="13" borderId="180" xfId="0" applyFont="1" applyFill="1" applyBorder="1" applyAlignment="1" applyProtection="1">
      <alignment horizontal="right" vertical="center"/>
      <protection locked="0"/>
    </xf>
    <xf numFmtId="0" fontId="80" fillId="13" borderId="180" xfId="0" applyFont="1" applyFill="1" applyBorder="1" applyAlignment="1" applyProtection="1">
      <alignment horizontal="center" vertical="center"/>
      <protection locked="0"/>
    </xf>
    <xf numFmtId="0" fontId="80" fillId="13" borderId="179" xfId="0" applyFont="1" applyFill="1" applyBorder="1" applyAlignment="1" applyProtection="1">
      <alignment horizontal="right" vertical="center"/>
      <protection locked="0"/>
    </xf>
    <xf numFmtId="0" fontId="126" fillId="0" borderId="0" xfId="2" applyFont="1" applyAlignment="1">
      <alignment vertical="center" shrinkToFit="1"/>
    </xf>
    <xf numFmtId="0" fontId="1" fillId="0" borderId="174" xfId="2" applyBorder="1" applyAlignment="1">
      <alignment vertical="center" shrinkToFit="1"/>
    </xf>
    <xf numFmtId="0" fontId="1" fillId="0" borderId="175" xfId="2" applyBorder="1" applyAlignment="1">
      <alignment vertical="center" shrinkToFit="1"/>
    </xf>
    <xf numFmtId="0" fontId="0" fillId="0" borderId="176" xfId="0" applyBorder="1">
      <alignment vertical="center"/>
    </xf>
    <xf numFmtId="0" fontId="1" fillId="0" borderId="176" xfId="2" applyBorder="1" applyAlignment="1">
      <alignment vertical="center" shrinkToFit="1"/>
    </xf>
    <xf numFmtId="0" fontId="1" fillId="0" borderId="177" xfId="2" applyBorder="1" applyAlignment="1">
      <alignment vertical="center" shrinkToFit="1"/>
    </xf>
    <xf numFmtId="0" fontId="0" fillId="0" borderId="174" xfId="0" applyBorder="1">
      <alignment vertical="center"/>
    </xf>
    <xf numFmtId="0" fontId="0" fillId="0" borderId="175" xfId="0" applyBorder="1">
      <alignment vertical="center"/>
    </xf>
    <xf numFmtId="0" fontId="0" fillId="0" borderId="10" xfId="0" applyBorder="1">
      <alignment vertical="center"/>
    </xf>
    <xf numFmtId="0" fontId="0" fillId="0" borderId="0" xfId="0" applyAlignment="1">
      <alignment vertical="center" wrapText="1"/>
    </xf>
    <xf numFmtId="20" fontId="0" fillId="0" borderId="0" xfId="0" applyNumberFormat="1" applyAlignment="1">
      <alignment horizontal="left" vertical="center" wrapText="1"/>
    </xf>
    <xf numFmtId="0" fontId="0" fillId="0" borderId="0" xfId="0" applyAlignment="1">
      <alignment horizontal="left" vertical="center" wrapText="1"/>
    </xf>
    <xf numFmtId="0" fontId="36" fillId="0" borderId="0" xfId="0" applyFont="1">
      <alignment vertical="center"/>
    </xf>
    <xf numFmtId="0" fontId="43" fillId="0" borderId="0" xfId="0" applyFont="1" applyAlignment="1">
      <alignment horizontal="center" vertical="center"/>
    </xf>
    <xf numFmtId="0" fontId="25" fillId="0" borderId="0" xfId="0" applyFont="1" applyAlignment="1">
      <alignment vertical="center" wrapText="1"/>
    </xf>
    <xf numFmtId="0" fontId="0" fillId="0" borderId="11" xfId="0" applyBorder="1" applyAlignment="1">
      <alignment horizontal="center" vertical="center" shrinkToFit="1"/>
    </xf>
    <xf numFmtId="0" fontId="0" fillId="0" borderId="180" xfId="0" applyBorder="1" applyAlignment="1">
      <alignment vertical="center" shrinkToFit="1"/>
    </xf>
    <xf numFmtId="0" fontId="0" fillId="0" borderId="212" xfId="0" applyBorder="1" applyAlignment="1">
      <alignment vertical="center" shrinkToFit="1"/>
    </xf>
    <xf numFmtId="0" fontId="0" fillId="0" borderId="209" xfId="0" applyBorder="1" applyAlignment="1">
      <alignment vertical="center" shrinkToFit="1"/>
    </xf>
    <xf numFmtId="0" fontId="0" fillId="0" borderId="0" xfId="0" applyAlignment="1">
      <alignment horizontal="center" vertical="center" wrapText="1" shrinkToFit="1"/>
    </xf>
    <xf numFmtId="0" fontId="0" fillId="0" borderId="179" xfId="0" applyBorder="1" applyAlignment="1">
      <alignment vertical="center" shrinkToFit="1"/>
    </xf>
    <xf numFmtId="0" fontId="0" fillId="0" borderId="180" xfId="0" applyBorder="1" applyAlignment="1">
      <alignment vertical="top" shrinkToFit="1"/>
    </xf>
    <xf numFmtId="0" fontId="0" fillId="0" borderId="179" xfId="0" applyBorder="1" applyAlignment="1">
      <alignment vertical="top" shrinkToFit="1"/>
    </xf>
    <xf numFmtId="0" fontId="0" fillId="0" borderId="209" xfId="0" applyBorder="1" applyAlignment="1" applyProtection="1">
      <alignment horizontal="center" vertical="center" shrinkToFit="1"/>
      <protection locked="0"/>
    </xf>
    <xf numFmtId="0" fontId="0" fillId="0" borderId="214" xfId="0" applyBorder="1" applyAlignment="1">
      <alignment vertical="center" shrinkToFit="1"/>
    </xf>
    <xf numFmtId="0" fontId="1" fillId="0" borderId="178" xfId="2" applyBorder="1" applyAlignment="1">
      <alignment horizontal="center" vertical="center" shrinkToFit="1"/>
    </xf>
    <xf numFmtId="0" fontId="0" fillId="20" borderId="0" xfId="0" applyFill="1">
      <alignment vertical="center"/>
    </xf>
    <xf numFmtId="0" fontId="36" fillId="20" borderId="0" xfId="0" applyFont="1" applyFill="1">
      <alignment vertical="center"/>
    </xf>
    <xf numFmtId="0" fontId="1" fillId="0" borderId="130" xfId="2" applyBorder="1" applyAlignment="1">
      <alignment horizontal="center" vertical="center" shrinkToFit="1"/>
    </xf>
    <xf numFmtId="0" fontId="1" fillId="0" borderId="130" xfId="2" applyBorder="1" applyAlignment="1">
      <alignment vertical="center" shrinkToFit="1"/>
    </xf>
    <xf numFmtId="0" fontId="0" fillId="0" borderId="30" xfId="0" applyBorder="1" applyAlignment="1">
      <alignment horizontal="center" vertical="center" shrinkToFit="1"/>
    </xf>
    <xf numFmtId="0" fontId="0" fillId="0" borderId="131" xfId="0" applyBorder="1" applyAlignment="1" applyProtection="1">
      <alignment horizontal="center" vertical="center" shrinkToFit="1"/>
      <protection locked="0"/>
    </xf>
    <xf numFmtId="0" fontId="20" fillId="0" borderId="130" xfId="0" applyFont="1" applyBorder="1" applyAlignment="1">
      <alignment vertical="center" shrinkToFit="1"/>
    </xf>
    <xf numFmtId="0" fontId="5" fillId="0" borderId="178" xfId="2" applyFont="1" applyBorder="1" applyAlignment="1">
      <alignment horizontal="center" vertical="center" shrinkToFit="1"/>
    </xf>
    <xf numFmtId="0" fontId="0" fillId="0" borderId="174" xfId="0" applyBorder="1" applyAlignment="1">
      <alignment vertical="center" shrinkToFit="1"/>
    </xf>
    <xf numFmtId="0" fontId="0" fillId="0" borderId="209" xfId="0" applyBorder="1" applyAlignment="1" applyProtection="1">
      <alignment vertical="center" shrinkToFit="1"/>
      <protection locked="0"/>
    </xf>
    <xf numFmtId="0" fontId="0" fillId="0" borderId="213" xfId="0" applyBorder="1" applyAlignment="1" applyProtection="1">
      <alignment vertical="center" shrinkToFit="1"/>
      <protection locked="0"/>
    </xf>
    <xf numFmtId="0" fontId="0" fillId="0" borderId="180" xfId="0" applyBorder="1" applyAlignment="1" applyProtection="1">
      <alignment vertical="center" shrinkToFit="1"/>
      <protection locked="0"/>
    </xf>
    <xf numFmtId="0" fontId="0" fillId="0" borderId="179" xfId="0" applyBorder="1" applyAlignment="1" applyProtection="1">
      <alignment vertical="center" shrinkToFit="1"/>
      <protection locked="0"/>
    </xf>
    <xf numFmtId="0" fontId="0" fillId="0" borderId="210" xfId="0" applyBorder="1" applyAlignment="1" applyProtection="1">
      <alignment vertical="center" shrinkToFit="1"/>
      <protection locked="0"/>
    </xf>
    <xf numFmtId="0" fontId="0" fillId="0" borderId="210" xfId="0" applyBorder="1" applyAlignment="1" applyProtection="1">
      <alignment horizontal="center" vertical="center" shrinkToFit="1"/>
      <protection locked="0"/>
    </xf>
    <xf numFmtId="0" fontId="48" fillId="0" borderId="211" xfId="0" applyFont="1" applyBorder="1">
      <alignment vertical="center"/>
    </xf>
    <xf numFmtId="0" fontId="48" fillId="0" borderId="210" xfId="0" applyFont="1" applyBorder="1" applyAlignment="1" applyProtection="1">
      <alignment horizontal="center" vertical="center"/>
      <protection locked="0"/>
    </xf>
    <xf numFmtId="0" fontId="48" fillId="0" borderId="211" xfId="0" applyFont="1" applyBorder="1" applyAlignment="1">
      <alignment horizontal="center" vertical="center"/>
    </xf>
    <xf numFmtId="0" fontId="48" fillId="0" borderId="212" xfId="0" applyFont="1" applyBorder="1" applyAlignment="1">
      <alignment horizontal="center" vertical="center"/>
    </xf>
    <xf numFmtId="0" fontId="48" fillId="0" borderId="135" xfId="0" applyFont="1" applyBorder="1" applyAlignment="1">
      <alignment horizontal="center" vertical="center" textRotation="255"/>
    </xf>
    <xf numFmtId="0" fontId="48" fillId="0" borderId="180" xfId="0" applyFont="1" applyBorder="1" applyAlignment="1">
      <alignment horizontal="center" vertical="center"/>
    </xf>
    <xf numFmtId="0" fontId="48" fillId="0" borderId="214" xfId="0" applyFont="1" applyBorder="1" applyAlignment="1" applyProtection="1">
      <alignment horizontal="center" vertical="center"/>
      <protection locked="0"/>
    </xf>
    <xf numFmtId="0" fontId="48" fillId="0" borderId="211" xfId="0" applyFont="1" applyBorder="1" applyAlignment="1" applyProtection="1">
      <alignment horizontal="center" vertical="center"/>
      <protection locked="0"/>
    </xf>
    <xf numFmtId="0" fontId="48" fillId="0" borderId="209" xfId="0" applyFont="1" applyBorder="1" applyAlignment="1">
      <alignment horizontal="right" vertical="center"/>
    </xf>
    <xf numFmtId="0" fontId="48" fillId="0" borderId="209" xfId="0" applyFont="1" applyBorder="1" applyAlignment="1">
      <alignment horizontal="center" vertical="center"/>
    </xf>
    <xf numFmtId="0" fontId="48" fillId="0" borderId="213" xfId="0" applyFont="1" applyBorder="1">
      <alignment vertical="center"/>
    </xf>
    <xf numFmtId="0" fontId="48" fillId="0" borderId="180" xfId="0" applyFont="1" applyBorder="1">
      <alignment vertical="center"/>
    </xf>
    <xf numFmtId="0" fontId="48" fillId="0" borderId="179" xfId="0" applyFont="1" applyBorder="1">
      <alignment vertical="center"/>
    </xf>
    <xf numFmtId="0" fontId="48" fillId="0" borderId="210" xfId="0" applyFont="1" applyBorder="1">
      <alignment vertical="center"/>
    </xf>
    <xf numFmtId="0" fontId="47" fillId="0" borderId="210" xfId="0" applyFont="1" applyBorder="1" applyAlignment="1">
      <alignment horizontal="right" vertical="center"/>
    </xf>
    <xf numFmtId="0" fontId="47" fillId="0" borderId="210" xfId="0" applyFont="1" applyBorder="1">
      <alignment vertical="center"/>
    </xf>
    <xf numFmtId="0" fontId="48" fillId="0" borderId="210" xfId="0" applyFont="1" applyBorder="1" applyAlignment="1">
      <alignment horizontal="left" vertical="center"/>
    </xf>
    <xf numFmtId="0" fontId="47" fillId="0" borderId="210" xfId="0" applyFont="1" applyBorder="1" applyAlignment="1" applyProtection="1">
      <alignment horizontal="center" vertical="center"/>
      <protection locked="0"/>
    </xf>
    <xf numFmtId="0" fontId="47" fillId="0" borderId="210" xfId="0" applyFont="1" applyBorder="1" applyAlignment="1">
      <alignment horizontal="center" vertical="center"/>
    </xf>
    <xf numFmtId="0" fontId="47" fillId="0" borderId="211" xfId="0" applyFont="1" applyBorder="1" applyAlignment="1">
      <alignment horizontal="center" vertical="center"/>
    </xf>
    <xf numFmtId="0" fontId="48" fillId="0" borderId="212" xfId="0" applyFont="1" applyBorder="1">
      <alignment vertical="center"/>
    </xf>
    <xf numFmtId="0" fontId="47" fillId="0" borderId="209" xfId="0" applyFont="1" applyBorder="1">
      <alignment vertical="center"/>
    </xf>
    <xf numFmtId="0" fontId="48" fillId="0" borderId="209" xfId="0" applyFont="1" applyBorder="1">
      <alignment vertical="center"/>
    </xf>
    <xf numFmtId="0" fontId="47" fillId="0" borderId="209" xfId="0" applyFont="1" applyBorder="1" applyAlignment="1">
      <alignment horizontal="right" vertical="center"/>
    </xf>
    <xf numFmtId="0" fontId="48" fillId="0" borderId="178" xfId="0" applyFont="1" applyBorder="1">
      <alignment vertical="center"/>
    </xf>
    <xf numFmtId="0" fontId="48" fillId="0" borderId="131" xfId="0" applyFont="1" applyBorder="1">
      <alignment vertical="center"/>
    </xf>
    <xf numFmtId="0" fontId="47" fillId="0" borderId="180" xfId="0" applyFont="1" applyBorder="1">
      <alignment vertical="center"/>
    </xf>
    <xf numFmtId="0" fontId="48" fillId="0" borderId="180" xfId="0" applyFont="1" applyBorder="1" applyAlignment="1">
      <alignment horizontal="right" vertical="center"/>
    </xf>
    <xf numFmtId="0" fontId="47" fillId="0" borderId="180" xfId="0" applyFont="1" applyBorder="1" applyAlignment="1">
      <alignment horizontal="right" vertical="center"/>
    </xf>
    <xf numFmtId="0" fontId="48" fillId="0" borderId="180" xfId="0" applyFont="1" applyBorder="1" applyAlignment="1">
      <alignment horizontal="left" vertical="center"/>
    </xf>
    <xf numFmtId="0" fontId="47" fillId="0" borderId="131" xfId="0" applyFont="1" applyBorder="1">
      <alignment vertical="center"/>
    </xf>
    <xf numFmtId="0" fontId="47" fillId="0" borderId="214" xfId="0" applyFont="1" applyBorder="1">
      <alignment vertical="center"/>
    </xf>
    <xf numFmtId="0" fontId="47" fillId="0" borderId="210" xfId="0" applyFont="1" applyBorder="1" applyAlignment="1">
      <alignment horizontal="left" vertical="center"/>
    </xf>
    <xf numFmtId="0" fontId="47" fillId="0" borderId="211" xfId="0" applyFont="1" applyBorder="1">
      <alignment vertical="center"/>
    </xf>
    <xf numFmtId="0" fontId="49" fillId="0" borderId="130" xfId="0" applyFont="1" applyBorder="1" applyAlignment="1">
      <alignment vertical="center" textRotation="255" shrinkToFit="1"/>
    </xf>
    <xf numFmtId="187" fontId="48" fillId="0" borderId="211" xfId="0" applyNumberFormat="1" applyFont="1" applyBorder="1" applyAlignment="1">
      <alignment horizontal="center" vertical="center"/>
    </xf>
    <xf numFmtId="0" fontId="48" fillId="0" borderId="211" xfId="0" applyFont="1" applyBorder="1" applyAlignment="1">
      <alignment horizontal="left" vertical="center"/>
    </xf>
    <xf numFmtId="184" fontId="0" fillId="3" borderId="130" xfId="0" applyNumberFormat="1" applyFill="1" applyBorder="1" applyAlignment="1">
      <alignment vertical="center" shrinkToFit="1"/>
    </xf>
    <xf numFmtId="0" fontId="0" fillId="0" borderId="212" xfId="0" applyBorder="1" applyAlignment="1">
      <alignment vertical="center" wrapText="1" shrinkToFit="1"/>
    </xf>
    <xf numFmtId="0" fontId="0" fillId="0" borderId="131" xfId="0" applyBorder="1" applyAlignment="1">
      <alignment vertical="center" wrapText="1" shrinkToFit="1"/>
    </xf>
    <xf numFmtId="0" fontId="47" fillId="0" borderId="214" xfId="0" applyFont="1" applyBorder="1" applyAlignment="1">
      <alignment vertical="center" shrinkToFit="1"/>
    </xf>
    <xf numFmtId="0" fontId="47" fillId="0" borderId="210" xfId="0" applyFont="1" applyBorder="1" applyAlignment="1">
      <alignment vertical="center" shrinkToFit="1"/>
    </xf>
    <xf numFmtId="0" fontId="0" fillId="0" borderId="213" xfId="0" applyBorder="1" applyAlignment="1">
      <alignment vertical="center" shrinkToFit="1"/>
    </xf>
    <xf numFmtId="0" fontId="0" fillId="0" borderId="178" xfId="0" applyBorder="1" applyAlignment="1">
      <alignment vertical="top" shrinkToFit="1"/>
    </xf>
    <xf numFmtId="0" fontId="0" fillId="0" borderId="131" xfId="0" applyBorder="1" applyAlignment="1">
      <alignment vertical="top" shrinkToFit="1"/>
    </xf>
    <xf numFmtId="0" fontId="0" fillId="0" borderId="212" xfId="0" applyBorder="1" applyAlignment="1">
      <alignment vertical="top" shrinkToFit="1"/>
    </xf>
    <xf numFmtId="188" fontId="1" fillId="0" borderId="130" xfId="2" applyNumberFormat="1" applyBorder="1" applyAlignment="1">
      <alignment vertical="center" shrinkToFit="1"/>
    </xf>
    <xf numFmtId="0" fontId="1" fillId="11" borderId="130" xfId="2" applyFill="1" applyBorder="1" applyAlignment="1">
      <alignment vertical="center" shrinkToFit="1"/>
    </xf>
    <xf numFmtId="189" fontId="1" fillId="0" borderId="130" xfId="2" applyNumberFormat="1" applyBorder="1" applyAlignment="1">
      <alignment vertical="center" shrinkToFit="1"/>
    </xf>
    <xf numFmtId="14" fontId="1" fillId="0" borderId="130" xfId="2" applyNumberFormat="1" applyBorder="1" applyAlignment="1">
      <alignment horizontal="center" vertical="center" shrinkToFit="1"/>
    </xf>
    <xf numFmtId="189" fontId="1" fillId="12" borderId="130" xfId="2" applyNumberFormat="1" applyFill="1" applyBorder="1" applyAlignment="1">
      <alignment vertical="center" shrinkToFit="1"/>
    </xf>
    <xf numFmtId="0" fontId="0" fillId="0" borderId="130" xfId="2" applyFont="1" applyBorder="1" applyAlignment="1">
      <alignment vertical="center" shrinkToFit="1"/>
    </xf>
    <xf numFmtId="0" fontId="0" fillId="0" borderId="213" xfId="0" applyBorder="1" applyAlignment="1" applyProtection="1">
      <alignment horizontal="center" vertical="center" shrinkToFit="1"/>
      <protection locked="0"/>
    </xf>
    <xf numFmtId="0" fontId="0" fillId="0" borderId="179" xfId="0" applyBorder="1" applyAlignment="1" applyProtection="1">
      <alignment horizontal="center" vertical="center" shrinkToFit="1"/>
      <protection locked="0"/>
    </xf>
    <xf numFmtId="0" fontId="0" fillId="0" borderId="212" xfId="0" applyBorder="1" applyAlignment="1" applyProtection="1">
      <alignment horizontal="center" vertical="center" shrinkToFit="1"/>
      <protection locked="0"/>
    </xf>
    <xf numFmtId="0" fontId="0" fillId="0" borderId="212" xfId="0" applyBorder="1" applyAlignment="1" applyProtection="1">
      <alignment vertical="center" shrinkToFit="1"/>
      <protection locked="0"/>
    </xf>
    <xf numFmtId="176" fontId="1" fillId="0" borderId="130" xfId="2" applyNumberFormat="1" applyBorder="1" applyAlignment="1">
      <alignment horizontal="center" vertical="center" shrinkToFit="1"/>
    </xf>
    <xf numFmtId="0" fontId="1" fillId="5" borderId="130" xfId="2" applyFill="1" applyBorder="1" applyAlignment="1">
      <alignment horizontal="center" vertical="center" shrinkToFit="1"/>
    </xf>
    <xf numFmtId="0" fontId="0" fillId="4" borderId="130" xfId="0" applyFill="1" applyBorder="1" applyAlignment="1">
      <alignment horizontal="center" vertical="center" shrinkToFit="1"/>
    </xf>
    <xf numFmtId="0" fontId="0" fillId="4" borderId="130" xfId="0" applyFill="1" applyBorder="1" applyAlignment="1">
      <alignment vertical="center" shrinkToFit="1"/>
    </xf>
    <xf numFmtId="176" fontId="0" fillId="5" borderId="130" xfId="0" applyNumberFormat="1" applyFill="1" applyBorder="1" applyAlignment="1">
      <alignment vertical="center" shrinkToFit="1"/>
    </xf>
    <xf numFmtId="0" fontId="0" fillId="3" borderId="180" xfId="0" applyFill="1" applyBorder="1" applyAlignment="1">
      <alignment vertical="center" shrinkToFit="1"/>
    </xf>
    <xf numFmtId="176" fontId="0" fillId="0" borderId="130" xfId="0" applyNumberFormat="1" applyBorder="1" applyAlignment="1">
      <alignment vertical="center" shrinkToFit="1"/>
    </xf>
    <xf numFmtId="200" fontId="0" fillId="0" borderId="211" xfId="0" applyNumberFormat="1" applyBorder="1" applyAlignment="1">
      <alignment vertical="center" shrinkToFit="1"/>
    </xf>
    <xf numFmtId="0" fontId="0" fillId="0" borderId="211" xfId="0" applyBorder="1" applyAlignment="1" applyProtection="1">
      <alignment horizontal="center" vertical="center" shrinkToFit="1"/>
      <protection locked="0"/>
    </xf>
    <xf numFmtId="0" fontId="1" fillId="0" borderId="210" xfId="2" applyBorder="1" applyAlignment="1" applyProtection="1">
      <alignment horizontal="center" vertical="center" shrinkToFit="1"/>
      <protection locked="0"/>
    </xf>
    <xf numFmtId="0" fontId="0" fillId="0" borderId="214" xfId="0" applyBorder="1" applyAlignment="1" applyProtection="1">
      <alignment horizontal="center" vertical="center" shrinkToFit="1"/>
      <protection locked="0"/>
    </xf>
    <xf numFmtId="0" fontId="0" fillId="0" borderId="211" xfId="0" applyBorder="1" applyAlignment="1" applyProtection="1">
      <alignment vertical="center" shrinkToFit="1"/>
      <protection locked="0"/>
    </xf>
    <xf numFmtId="0" fontId="79" fillId="0" borderId="214" xfId="0" applyFont="1" applyBorder="1" applyAlignment="1" applyProtection="1">
      <alignment horizontal="center" vertical="center" shrinkToFit="1"/>
      <protection locked="0"/>
    </xf>
    <xf numFmtId="0" fontId="79" fillId="0" borderId="211" xfId="0" applyFont="1" applyBorder="1" applyAlignment="1" applyProtection="1">
      <alignment horizontal="center" vertical="center" shrinkToFit="1"/>
      <protection locked="0"/>
    </xf>
    <xf numFmtId="0" fontId="48" fillId="0" borderId="211" xfId="0" applyFont="1" applyBorder="1" applyAlignment="1">
      <alignment vertical="center" shrinkToFit="1"/>
    </xf>
    <xf numFmtId="0" fontId="48" fillId="0" borderId="212" xfId="0" applyFont="1" applyBorder="1" applyAlignment="1">
      <alignment horizontal="center" vertical="center" shrinkToFit="1"/>
    </xf>
    <xf numFmtId="0" fontId="48" fillId="0" borderId="131" xfId="0" applyFont="1" applyBorder="1" applyAlignment="1">
      <alignment horizontal="center" vertical="center" shrinkToFit="1"/>
    </xf>
    <xf numFmtId="0" fontId="48" fillId="0" borderId="214" xfId="0" applyFont="1" applyBorder="1" applyAlignment="1">
      <alignment horizontal="center" vertical="center" shrinkToFit="1"/>
    </xf>
    <xf numFmtId="0" fontId="48" fillId="0" borderId="211" xfId="0" applyFont="1" applyBorder="1" applyAlignment="1">
      <alignment horizontal="center" vertical="center" shrinkToFit="1"/>
    </xf>
    <xf numFmtId="0" fontId="53" fillId="0" borderId="209" xfId="0" applyFont="1" applyBorder="1" applyAlignment="1">
      <alignment horizontal="center" vertical="center" shrinkToFit="1"/>
    </xf>
    <xf numFmtId="0" fontId="52" fillId="0" borderId="209" xfId="0" applyFont="1" applyBorder="1" applyAlignment="1">
      <alignment horizontal="center" vertical="center" shrinkToFit="1"/>
    </xf>
    <xf numFmtId="0" fontId="53" fillId="0" borderId="213" xfId="0" applyFont="1" applyBorder="1" applyAlignment="1">
      <alignment vertical="center" shrinkToFit="1"/>
    </xf>
    <xf numFmtId="0" fontId="53" fillId="0" borderId="180" xfId="0" applyFont="1" applyBorder="1" applyAlignment="1">
      <alignment horizontal="center" vertical="center" shrinkToFit="1"/>
    </xf>
    <xf numFmtId="0" fontId="53" fillId="0" borderId="179" xfId="0" applyFont="1" applyBorder="1" applyAlignment="1">
      <alignment vertical="center" shrinkToFit="1"/>
    </xf>
    <xf numFmtId="0" fontId="48" fillId="0" borderId="210" xfId="0" applyFont="1" applyBorder="1" applyAlignment="1">
      <alignment vertical="center" shrinkToFit="1"/>
    </xf>
    <xf numFmtId="0" fontId="48" fillId="0" borderId="210" xfId="0" applyFont="1" applyBorder="1" applyAlignment="1">
      <alignment horizontal="center" vertical="center" shrinkToFit="1"/>
    </xf>
    <xf numFmtId="0" fontId="48" fillId="0" borderId="209" xfId="0" applyFont="1" applyBorder="1" applyAlignment="1">
      <alignment horizontal="right" vertical="center" shrinkToFit="1"/>
    </xf>
    <xf numFmtId="0" fontId="48" fillId="0" borderId="209" xfId="0" applyFont="1" applyBorder="1" applyAlignment="1">
      <alignment vertical="center" shrinkToFit="1"/>
    </xf>
    <xf numFmtId="0" fontId="48" fillId="0" borderId="180" xfId="0" applyFont="1" applyBorder="1" applyAlignment="1">
      <alignment horizontal="right" vertical="center" shrinkToFit="1"/>
    </xf>
    <xf numFmtId="0" fontId="48" fillId="0" borderId="180" xfId="0" applyFont="1" applyBorder="1" applyAlignment="1">
      <alignment vertical="center" shrinkToFit="1"/>
    </xf>
    <xf numFmtId="0" fontId="48" fillId="0" borderId="212" xfId="0" applyFont="1" applyBorder="1" applyAlignment="1">
      <alignment horizontal="left" vertical="center" shrinkToFit="1"/>
    </xf>
    <xf numFmtId="0" fontId="48" fillId="0" borderId="178" xfId="0" applyFont="1" applyBorder="1" applyAlignment="1">
      <alignment horizontal="left" vertical="center" shrinkToFit="1"/>
    </xf>
    <xf numFmtId="0" fontId="48" fillId="0" borderId="131" xfId="0" applyFont="1" applyBorder="1" applyAlignment="1">
      <alignment horizontal="left" vertical="center" shrinkToFit="1"/>
    </xf>
    <xf numFmtId="0" fontId="47" fillId="0" borderId="212" xfId="0" applyFont="1" applyBorder="1" applyAlignment="1">
      <alignment vertical="center" shrinkToFit="1"/>
    </xf>
    <xf numFmtId="0" fontId="47" fillId="0" borderId="178" xfId="0" applyFont="1" applyBorder="1" applyAlignment="1">
      <alignment vertical="center" shrinkToFit="1"/>
    </xf>
    <xf numFmtId="0" fontId="47" fillId="0" borderId="131" xfId="0" applyFont="1" applyBorder="1" applyAlignment="1">
      <alignment vertical="center" shrinkToFit="1"/>
    </xf>
    <xf numFmtId="0" fontId="20" fillId="0" borderId="212" xfId="0" applyFont="1" applyBorder="1" applyAlignment="1">
      <alignment vertical="center" shrinkToFit="1"/>
    </xf>
    <xf numFmtId="0" fontId="20" fillId="0" borderId="209" xfId="0" applyFont="1" applyBorder="1" applyAlignment="1">
      <alignment vertical="center" shrinkToFit="1"/>
    </xf>
    <xf numFmtId="0" fontId="20" fillId="0" borderId="213" xfId="0" applyFont="1" applyBorder="1" applyAlignment="1">
      <alignment vertical="center" shrinkToFit="1"/>
    </xf>
    <xf numFmtId="0" fontId="20" fillId="0" borderId="213" xfId="0" applyFont="1" applyBorder="1" applyAlignment="1">
      <alignment vertical="top" wrapText="1" shrinkToFit="1"/>
    </xf>
    <xf numFmtId="0" fontId="20" fillId="0" borderId="179" xfId="0" applyFont="1" applyBorder="1" applyAlignment="1">
      <alignment vertical="top" wrapText="1" shrinkToFit="1"/>
    </xf>
    <xf numFmtId="0" fontId="20" fillId="0" borderId="212" xfId="0" applyFont="1" applyBorder="1" applyAlignment="1">
      <alignment horizontal="right" vertical="center" shrinkToFit="1"/>
    </xf>
    <xf numFmtId="0" fontId="35" fillId="0" borderId="212" xfId="0" applyFont="1" applyBorder="1" applyAlignment="1">
      <alignment vertical="center" shrinkToFit="1"/>
    </xf>
    <xf numFmtId="0" fontId="5" fillId="0" borderId="178" xfId="2" applyFont="1" applyBorder="1" applyAlignment="1">
      <alignment vertical="center" shrinkToFit="1"/>
    </xf>
    <xf numFmtId="0" fontId="5" fillId="0" borderId="212" xfId="2" applyFont="1" applyBorder="1" applyAlignment="1">
      <alignment horizontal="center" vertical="center" shrinkToFit="1"/>
    </xf>
    <xf numFmtId="0" fontId="5" fillId="0" borderId="209" xfId="2" applyFont="1" applyBorder="1" applyAlignment="1">
      <alignment horizontal="center" vertical="center" shrinkToFit="1"/>
    </xf>
    <xf numFmtId="0" fontId="5" fillId="0" borderId="180" xfId="2" applyFont="1" applyBorder="1" applyAlignment="1">
      <alignment horizontal="center" vertical="center" shrinkToFit="1"/>
    </xf>
    <xf numFmtId="0" fontId="90" fillId="0" borderId="209" xfId="0" applyFont="1" applyBorder="1" applyAlignment="1">
      <alignment vertical="center" shrinkToFit="1"/>
    </xf>
    <xf numFmtId="0" fontId="20" fillId="0" borderId="212" xfId="0" applyFont="1" applyBorder="1" applyAlignment="1">
      <alignment horizontal="center" vertical="center" shrinkToFit="1"/>
    </xf>
    <xf numFmtId="0" fontId="90" fillId="0" borderId="212" xfId="0" applyFont="1" applyBorder="1" applyAlignment="1">
      <alignment vertical="center" shrinkToFit="1"/>
    </xf>
    <xf numFmtId="0" fontId="0" fillId="3" borderId="130" xfId="0" applyFill="1" applyBorder="1" applyAlignment="1">
      <alignment horizontal="center" vertical="center" shrinkToFit="1"/>
    </xf>
    <xf numFmtId="180" fontId="0" fillId="3" borderId="130" xfId="0" applyNumberFormat="1" applyFill="1" applyBorder="1" applyAlignment="1">
      <alignment vertical="center" shrinkToFit="1"/>
    </xf>
    <xf numFmtId="0" fontId="1" fillId="0" borderId="180" xfId="2" applyBorder="1" applyAlignment="1">
      <alignment horizontal="right" vertical="center" shrinkToFit="1"/>
    </xf>
    <xf numFmtId="0" fontId="1" fillId="0" borderId="212" xfId="2" applyBorder="1" applyAlignment="1">
      <alignment horizontal="center" vertical="center" shrinkToFit="1"/>
    </xf>
    <xf numFmtId="0" fontId="1" fillId="0" borderId="212" xfId="2" applyBorder="1" applyAlignment="1" applyProtection="1">
      <alignment horizontal="center" vertical="center" shrinkToFit="1"/>
      <protection locked="0"/>
    </xf>
    <xf numFmtId="0" fontId="5" fillId="0" borderId="178" xfId="2" applyFont="1" applyBorder="1" applyAlignment="1">
      <alignment vertical="center" wrapText="1"/>
    </xf>
    <xf numFmtId="0" fontId="1" fillId="0" borderId="209" xfId="2" applyBorder="1" applyAlignment="1">
      <alignment horizontal="center" vertical="center" shrinkToFit="1"/>
    </xf>
    <xf numFmtId="0" fontId="1" fillId="0" borderId="213" xfId="2" applyBorder="1" applyAlignment="1">
      <alignment horizontal="center" vertical="center" shrinkToFit="1"/>
    </xf>
    <xf numFmtId="0" fontId="1" fillId="0" borderId="180" xfId="2" applyBorder="1" applyAlignment="1">
      <alignment horizontal="center" vertical="center" shrinkToFit="1"/>
    </xf>
    <xf numFmtId="0" fontId="1" fillId="0" borderId="179" xfId="2" applyBorder="1" applyAlignment="1">
      <alignment horizontal="center" vertical="center" shrinkToFit="1"/>
    </xf>
    <xf numFmtId="0" fontId="6" fillId="0" borderId="178" xfId="2" applyFont="1" applyBorder="1" applyAlignment="1">
      <alignment vertical="center" shrinkToFit="1"/>
    </xf>
    <xf numFmtId="0" fontId="1" fillId="0" borderId="178" xfId="2" applyBorder="1" applyAlignment="1">
      <alignment vertical="center" shrinkToFit="1"/>
    </xf>
    <xf numFmtId="0" fontId="1" fillId="0" borderId="212" xfId="2" applyBorder="1" applyAlignment="1">
      <alignment vertical="center" shrinkToFit="1"/>
    </xf>
    <xf numFmtId="0" fontId="1" fillId="0" borderId="209" xfId="2" applyBorder="1" applyAlignment="1">
      <alignment vertical="center" shrinkToFit="1"/>
    </xf>
    <xf numFmtId="0" fontId="1" fillId="0" borderId="220" xfId="2" applyBorder="1" applyAlignment="1">
      <alignment vertical="center" shrinkToFit="1"/>
    </xf>
    <xf numFmtId="0" fontId="1" fillId="0" borderId="221" xfId="2" applyBorder="1" applyAlignment="1">
      <alignment vertical="center" shrinkToFit="1"/>
    </xf>
    <xf numFmtId="0" fontId="1" fillId="0" borderId="222" xfId="2" applyBorder="1" applyAlignment="1">
      <alignment vertical="center" shrinkToFit="1"/>
    </xf>
    <xf numFmtId="0" fontId="0" fillId="0" borderId="220" xfId="0" applyBorder="1">
      <alignment vertical="center"/>
    </xf>
    <xf numFmtId="0" fontId="1" fillId="0" borderId="223" xfId="2" applyBorder="1" applyAlignment="1">
      <alignment horizontal="center" vertical="center" shrinkToFit="1"/>
    </xf>
    <xf numFmtId="0" fontId="0" fillId="0" borderId="223" xfId="0" applyBorder="1" applyAlignment="1">
      <alignment vertical="center" shrinkToFit="1"/>
    </xf>
    <xf numFmtId="0" fontId="0" fillId="0" borderId="228" xfId="0" applyBorder="1" applyAlignment="1">
      <alignment vertical="center" shrinkToFit="1"/>
    </xf>
    <xf numFmtId="0" fontId="0" fillId="0" borderId="193" xfId="0" applyBorder="1" applyAlignment="1">
      <alignment vertical="center" shrinkToFit="1"/>
    </xf>
    <xf numFmtId="0" fontId="36" fillId="0" borderId="178" xfId="0" applyFont="1" applyBorder="1" applyAlignment="1">
      <alignment horizontal="center" vertical="center" shrinkToFit="1"/>
    </xf>
    <xf numFmtId="22" fontId="0" fillId="3" borderId="130" xfId="0" applyNumberFormat="1" applyFill="1" applyBorder="1" applyAlignment="1">
      <alignment vertical="center" shrinkToFit="1"/>
    </xf>
    <xf numFmtId="0" fontId="9" fillId="3" borderId="130" xfId="2" applyFont="1" applyFill="1" applyBorder="1" applyAlignment="1">
      <alignment vertical="center" shrinkToFit="1"/>
    </xf>
    <xf numFmtId="0" fontId="9" fillId="0" borderId="130" xfId="2" applyFont="1" applyBorder="1" applyAlignment="1">
      <alignment vertical="center" shrinkToFit="1"/>
    </xf>
    <xf numFmtId="0" fontId="9" fillId="2" borderId="130" xfId="2" applyFont="1" applyFill="1" applyBorder="1" applyAlignment="1">
      <alignment vertical="center" shrinkToFit="1"/>
    </xf>
    <xf numFmtId="0" fontId="6" fillId="0" borderId="214" xfId="0" applyFont="1" applyBorder="1">
      <alignment vertical="center"/>
    </xf>
    <xf numFmtId="0" fontId="109" fillId="0" borderId="214" xfId="5" applyFont="1" applyBorder="1">
      <alignment vertical="center"/>
    </xf>
    <xf numFmtId="0" fontId="122" fillId="0" borderId="210" xfId="5" applyFont="1" applyBorder="1" applyAlignment="1">
      <alignment horizontal="center" vertical="center" shrinkToFit="1"/>
    </xf>
    <xf numFmtId="0" fontId="122" fillId="0" borderId="211" xfId="5" applyFont="1" applyBorder="1" applyAlignment="1">
      <alignment horizontal="center" vertical="center" shrinkToFit="1"/>
    </xf>
    <xf numFmtId="0" fontId="107" fillId="0" borderId="210" xfId="5" applyFont="1" applyBorder="1" applyAlignment="1">
      <alignment horizontal="center" vertical="center" shrinkToFit="1"/>
    </xf>
    <xf numFmtId="0" fontId="109" fillId="0" borderId="210" xfId="5" applyFont="1" applyBorder="1" applyAlignment="1">
      <alignment vertical="center" shrinkToFit="1"/>
    </xf>
    <xf numFmtId="0" fontId="80" fillId="0" borderId="214" xfId="5" applyFont="1" applyBorder="1" applyAlignment="1">
      <alignment horizontal="left" vertical="center" shrinkToFit="1"/>
    </xf>
    <xf numFmtId="0" fontId="80" fillId="0" borderId="212" xfId="5" applyFont="1" applyBorder="1" applyAlignment="1">
      <alignment vertical="center" shrinkToFit="1"/>
    </xf>
    <xf numFmtId="0" fontId="83" fillId="0" borderId="214" xfId="5" applyFont="1" applyBorder="1" applyAlignment="1">
      <alignment vertical="center" shrinkToFit="1"/>
    </xf>
    <xf numFmtId="0" fontId="124" fillId="0" borderId="211" xfId="0" applyFont="1" applyBorder="1" applyAlignment="1">
      <alignment horizontal="center" vertical="center" shrinkToFit="1"/>
    </xf>
    <xf numFmtId="204" fontId="80" fillId="0" borderId="214" xfId="0" quotePrefix="1" applyNumberFormat="1" applyFont="1" applyBorder="1" applyAlignment="1">
      <alignment horizontal="left" vertical="center" shrinkToFit="1"/>
    </xf>
    <xf numFmtId="204" fontId="80" fillId="0" borderId="210" xfId="0" quotePrefix="1" applyNumberFormat="1" applyFont="1" applyBorder="1" applyAlignment="1">
      <alignment horizontal="center" vertical="center" shrinkToFit="1"/>
    </xf>
    <xf numFmtId="0" fontId="5" fillId="0" borderId="214" xfId="0" applyFont="1" applyBorder="1" applyAlignment="1">
      <alignment vertical="center" shrinkToFit="1"/>
    </xf>
    <xf numFmtId="0" fontId="6" fillId="0" borderId="210" xfId="0" applyFont="1" applyBorder="1" applyAlignment="1">
      <alignment horizontal="center" vertical="center" shrinkToFit="1"/>
    </xf>
    <xf numFmtId="0" fontId="5" fillId="0" borderId="210" xfId="0" applyFont="1" applyBorder="1" applyAlignment="1">
      <alignment horizontal="center" vertical="center" shrinkToFit="1"/>
    </xf>
    <xf numFmtId="0" fontId="80" fillId="0" borderId="214" xfId="5" applyFont="1" applyBorder="1">
      <alignment vertical="center"/>
    </xf>
    <xf numFmtId="0" fontId="109" fillId="0" borderId="212" xfId="5" applyFont="1" applyBorder="1">
      <alignment vertical="center"/>
    </xf>
    <xf numFmtId="0" fontId="108" fillId="16" borderId="212" xfId="0" applyFont="1" applyFill="1" applyBorder="1">
      <alignment vertical="center"/>
    </xf>
    <xf numFmtId="0" fontId="108" fillId="16" borderId="209" xfId="0" applyFont="1" applyFill="1" applyBorder="1">
      <alignment vertical="center"/>
    </xf>
    <xf numFmtId="0" fontId="108" fillId="16" borderId="210" xfId="0" applyFont="1" applyFill="1" applyBorder="1">
      <alignment vertical="center"/>
    </xf>
    <xf numFmtId="0" fontId="108" fillId="16" borderId="211" xfId="0" applyFont="1" applyFill="1" applyBorder="1">
      <alignment vertical="center"/>
    </xf>
    <xf numFmtId="0" fontId="80" fillId="0" borderId="214" xfId="0" applyFont="1" applyBorder="1" applyAlignment="1">
      <alignment horizontal="left" vertical="center"/>
    </xf>
    <xf numFmtId="0" fontId="80" fillId="0" borderId="210" xfId="0" applyFont="1" applyBorder="1" applyAlignment="1">
      <alignment horizontal="left" vertical="center"/>
    </xf>
    <xf numFmtId="0" fontId="80" fillId="13" borderId="214" xfId="0" applyFont="1" applyFill="1" applyBorder="1">
      <alignment vertical="center"/>
    </xf>
    <xf numFmtId="0" fontId="80" fillId="0" borderId="214" xfId="0" applyFont="1" applyBorder="1">
      <alignment vertical="center"/>
    </xf>
    <xf numFmtId="0" fontId="80" fillId="13" borderId="210" xfId="0" applyFont="1" applyFill="1" applyBorder="1" applyAlignment="1">
      <alignment horizontal="left" vertical="center" shrinkToFit="1"/>
    </xf>
    <xf numFmtId="0" fontId="80" fillId="13" borderId="211" xfId="0" applyFont="1" applyFill="1" applyBorder="1" applyAlignment="1">
      <alignment horizontal="right" vertical="center"/>
    </xf>
    <xf numFmtId="204" fontId="80" fillId="0" borderId="214" xfId="0" quotePrefix="1" applyNumberFormat="1" applyFont="1" applyBorder="1">
      <alignment vertical="center"/>
    </xf>
    <xf numFmtId="0" fontId="80" fillId="0" borderId="214" xfId="0" applyFont="1" applyBorder="1" applyAlignment="1">
      <alignment vertical="center" shrinkToFit="1"/>
    </xf>
    <xf numFmtId="204" fontId="80" fillId="0" borderId="211" xfId="0" quotePrefix="1" applyNumberFormat="1" applyFont="1" applyBorder="1" applyAlignment="1">
      <alignment horizontal="right" vertical="center" shrinkToFit="1"/>
    </xf>
    <xf numFmtId="204" fontId="80" fillId="0" borderId="214" xfId="0" quotePrefix="1" applyNumberFormat="1" applyFont="1" applyBorder="1" applyAlignment="1">
      <alignment vertical="center" shrinkToFit="1"/>
    </xf>
    <xf numFmtId="204" fontId="125" fillId="0" borderId="214" xfId="0" quotePrefix="1" applyNumberFormat="1" applyFont="1" applyBorder="1" applyAlignment="1">
      <alignment horizontal="center" vertical="center"/>
    </xf>
    <xf numFmtId="0" fontId="80" fillId="13" borderId="211" xfId="0" applyFont="1" applyFill="1" applyBorder="1" applyAlignment="1">
      <alignment horizontal="right" vertical="center" shrinkToFit="1"/>
    </xf>
    <xf numFmtId="0" fontId="77" fillId="0" borderId="212" xfId="0" applyFont="1" applyBorder="1">
      <alignment vertical="center"/>
    </xf>
    <xf numFmtId="0" fontId="80" fillId="13" borderId="209" xfId="0" applyFont="1" applyFill="1" applyBorder="1" applyAlignment="1">
      <alignment horizontal="right" vertical="center" shrinkToFit="1"/>
    </xf>
    <xf numFmtId="0" fontId="80" fillId="0" borderId="223" xfId="0" applyFont="1" applyBorder="1" applyAlignment="1">
      <alignment vertical="center" shrinkToFit="1"/>
    </xf>
    <xf numFmtId="0" fontId="80" fillId="0" borderId="210" xfId="0" applyFont="1" applyBorder="1" applyAlignment="1">
      <alignment horizontal="left"/>
    </xf>
    <xf numFmtId="0" fontId="80" fillId="0" borderId="210" xfId="0" applyFont="1" applyBorder="1" applyAlignment="1">
      <alignment horizontal="center"/>
    </xf>
    <xf numFmtId="0" fontId="80" fillId="0" borderId="210" xfId="0" applyFont="1" applyBorder="1" applyAlignment="1"/>
    <xf numFmtId="0" fontId="80" fillId="13" borderId="210" xfId="0" applyFont="1" applyFill="1" applyBorder="1">
      <alignment vertical="center"/>
    </xf>
    <xf numFmtId="0" fontId="80" fillId="13" borderId="212" xfId="0" applyFont="1" applyFill="1" applyBorder="1" applyProtection="1">
      <alignment vertical="center"/>
      <protection locked="0"/>
    </xf>
    <xf numFmtId="0" fontId="80" fillId="13" borderId="209" xfId="0" applyFont="1" applyFill="1" applyBorder="1" applyProtection="1">
      <alignment vertical="center"/>
      <protection locked="0"/>
    </xf>
    <xf numFmtId="0" fontId="80" fillId="13" borderId="209" xfId="0" applyFont="1" applyFill="1" applyBorder="1" applyAlignment="1" applyProtection="1">
      <alignment horizontal="right" vertical="center"/>
      <protection locked="0"/>
    </xf>
    <xf numFmtId="0" fontId="80" fillId="13" borderId="209" xfId="0" applyFont="1" applyFill="1" applyBorder="1" applyAlignment="1" applyProtection="1">
      <alignment horizontal="center" vertical="center"/>
      <protection locked="0"/>
    </xf>
    <xf numFmtId="0" fontId="80" fillId="13" borderId="223" xfId="0" applyFont="1" applyFill="1" applyBorder="1" applyAlignment="1" applyProtection="1">
      <alignment horizontal="right" vertical="center"/>
      <protection locked="0"/>
    </xf>
    <xf numFmtId="0" fontId="83" fillId="13" borderId="178" xfId="0" applyFont="1" applyFill="1" applyBorder="1" applyAlignment="1">
      <alignment vertical="top" wrapText="1"/>
    </xf>
    <xf numFmtId="204" fontId="80" fillId="0" borderId="214" xfId="0" quotePrefix="1" applyNumberFormat="1" applyFont="1" applyBorder="1" applyAlignment="1">
      <alignment horizontal="center" vertical="center"/>
    </xf>
    <xf numFmtId="204" fontId="80" fillId="0" borderId="210" xfId="0" quotePrefix="1" applyNumberFormat="1" applyFont="1" applyBorder="1" applyAlignment="1">
      <alignment horizontal="left" vertical="center" wrapText="1"/>
    </xf>
    <xf numFmtId="204" fontId="80" fillId="0" borderId="210" xfId="0" quotePrefix="1" applyNumberFormat="1" applyFont="1" applyBorder="1" applyAlignment="1" applyProtection="1">
      <alignment horizontal="center" vertical="center"/>
      <protection locked="0"/>
    </xf>
    <xf numFmtId="204" fontId="80" fillId="0" borderId="210" xfId="0" quotePrefix="1" applyNumberFormat="1" applyFont="1" applyBorder="1" applyAlignment="1" applyProtection="1">
      <alignment horizontal="left" vertical="center"/>
      <protection locked="0"/>
    </xf>
    <xf numFmtId="0" fontId="80" fillId="0" borderId="210" xfId="0" applyFont="1" applyBorder="1" applyAlignment="1" applyProtection="1">
      <alignment horizontal="left" vertical="center"/>
      <protection locked="0"/>
    </xf>
    <xf numFmtId="0" fontId="80" fillId="0" borderId="210" xfId="0" applyFont="1" applyBorder="1" applyAlignment="1" applyProtection="1">
      <alignment horizontal="center" vertical="center"/>
      <protection locked="0"/>
    </xf>
    <xf numFmtId="204" fontId="80" fillId="0" borderId="210" xfId="0" quotePrefix="1" applyNumberFormat="1" applyFont="1" applyBorder="1" applyAlignment="1" applyProtection="1">
      <alignment horizontal="left" vertical="center" wrapText="1"/>
      <protection locked="0"/>
    </xf>
    <xf numFmtId="204" fontId="80" fillId="0" borderId="211" xfId="0" quotePrefix="1" applyNumberFormat="1" applyFont="1" applyBorder="1" applyAlignment="1" applyProtection="1">
      <alignment horizontal="left" vertical="center" wrapText="1"/>
      <protection locked="0"/>
    </xf>
    <xf numFmtId="0" fontId="80" fillId="0" borderId="210" xfId="0" applyFont="1" applyBorder="1" applyAlignment="1">
      <alignment horizontal="center" vertical="center" shrinkToFit="1"/>
    </xf>
    <xf numFmtId="0" fontId="80" fillId="0" borderId="211" xfId="0" applyFont="1" applyBorder="1" applyAlignment="1">
      <alignment horizontal="center" vertical="center" shrinkToFit="1"/>
    </xf>
    <xf numFmtId="0" fontId="80" fillId="0" borderId="212" xfId="0" applyFont="1" applyBorder="1">
      <alignment vertical="center"/>
    </xf>
    <xf numFmtId="0" fontId="80" fillId="0" borderId="209" xfId="0" applyFont="1" applyBorder="1">
      <alignment vertical="center"/>
    </xf>
    <xf numFmtId="0" fontId="80" fillId="0" borderId="223" xfId="0" applyFont="1" applyBorder="1">
      <alignment vertical="center"/>
    </xf>
    <xf numFmtId="0" fontId="80" fillId="0" borderId="178" xfId="0" applyFont="1" applyBorder="1">
      <alignment vertical="center"/>
    </xf>
    <xf numFmtId="0" fontId="80" fillId="13" borderId="212" xfId="5" applyFont="1" applyFill="1" applyBorder="1">
      <alignment vertical="center"/>
    </xf>
    <xf numFmtId="0" fontId="6" fillId="0" borderId="178" xfId="0" applyFont="1" applyBorder="1" applyAlignment="1">
      <alignment vertical="center" shrinkToFit="1"/>
    </xf>
    <xf numFmtId="0" fontId="80" fillId="0" borderId="212" xfId="5" applyFont="1" applyBorder="1" applyAlignment="1">
      <alignment horizontal="left" vertical="center" wrapText="1"/>
    </xf>
    <xf numFmtId="0" fontId="80" fillId="0" borderId="212" xfId="0" applyFont="1" applyBorder="1" applyAlignment="1">
      <alignment horizontal="left" vertical="center" wrapText="1"/>
    </xf>
    <xf numFmtId="0" fontId="80" fillId="0" borderId="211" xfId="5" applyFont="1" applyBorder="1" applyAlignment="1">
      <alignment horizontal="center" vertical="center" shrinkToFit="1"/>
    </xf>
    <xf numFmtId="0" fontId="80" fillId="0" borderId="212" xfId="5" applyFont="1" applyBorder="1" applyAlignment="1">
      <alignment horizontal="left" vertical="center"/>
    </xf>
    <xf numFmtId="204" fontId="80" fillId="0" borderId="212" xfId="0" quotePrefix="1" applyNumberFormat="1" applyFont="1" applyBorder="1">
      <alignment vertical="center"/>
    </xf>
    <xf numFmtId="204" fontId="80" fillId="0" borderId="209" xfId="0" quotePrefix="1" applyNumberFormat="1" applyFont="1" applyBorder="1" applyAlignment="1">
      <alignment vertical="center" shrinkToFit="1"/>
    </xf>
    <xf numFmtId="204" fontId="80" fillId="0" borderId="223" xfId="0" quotePrefix="1" applyNumberFormat="1" applyFont="1" applyBorder="1" applyAlignment="1">
      <alignment horizontal="right" vertical="center" shrinkToFit="1"/>
    </xf>
    <xf numFmtId="0" fontId="6" fillId="0" borderId="178" xfId="0" applyFont="1" applyBorder="1">
      <alignment vertical="center"/>
    </xf>
    <xf numFmtId="0" fontId="77" fillId="0" borderId="214" xfId="6" applyFont="1" applyBorder="1" applyAlignment="1" applyProtection="1">
      <alignment vertical="center" shrinkToFit="1"/>
      <protection locked="0"/>
    </xf>
    <xf numFmtId="0" fontId="0" fillId="0" borderId="235" xfId="0" applyBorder="1" applyAlignment="1">
      <alignment vertical="center" shrinkToFit="1"/>
    </xf>
    <xf numFmtId="0" fontId="0" fillId="0" borderId="232" xfId="0" applyBorder="1" applyAlignment="1">
      <alignment vertical="center" shrinkToFit="1"/>
    </xf>
    <xf numFmtId="0" fontId="0" fillId="0" borderId="233" xfId="0" applyBorder="1" applyAlignment="1">
      <alignment vertical="center" shrinkToFit="1"/>
    </xf>
    <xf numFmtId="0" fontId="0" fillId="0" borderId="234" xfId="0" applyBorder="1" applyAlignment="1">
      <alignment vertical="center" shrinkToFit="1"/>
    </xf>
    <xf numFmtId="0" fontId="17" fillId="0" borderId="233" xfId="0" applyFont="1" applyBorder="1" applyAlignment="1">
      <alignment vertical="center" shrinkToFit="1"/>
    </xf>
    <xf numFmtId="0" fontId="0" fillId="0" borderId="175" xfId="0" applyBorder="1" applyAlignment="1">
      <alignment vertical="center" shrinkToFit="1"/>
    </xf>
    <xf numFmtId="0" fontId="0" fillId="0" borderId="176" xfId="0" applyBorder="1" applyAlignment="1">
      <alignment vertical="center" shrinkToFit="1"/>
    </xf>
    <xf numFmtId="0" fontId="0" fillId="0" borderId="177" xfId="0" applyBorder="1" applyAlignment="1">
      <alignment vertical="center" shrinkToFit="1"/>
    </xf>
    <xf numFmtId="0" fontId="0" fillId="0" borderId="240" xfId="0" applyBorder="1" applyAlignment="1" applyProtection="1">
      <alignment vertical="center" shrinkToFit="1"/>
      <protection hidden="1"/>
    </xf>
    <xf numFmtId="194" fontId="0" fillId="0" borderId="240" xfId="0" applyNumberFormat="1" applyBorder="1" applyAlignment="1" applyProtection="1">
      <alignment vertical="center" shrinkToFit="1"/>
      <protection hidden="1"/>
    </xf>
    <xf numFmtId="190" fontId="0" fillId="0" borderId="240" xfId="0" applyNumberFormat="1" applyBorder="1" applyAlignment="1" applyProtection="1">
      <alignment vertical="center" shrinkToFit="1"/>
      <protection hidden="1"/>
    </xf>
    <xf numFmtId="0" fontId="0" fillId="5" borderId="240" xfId="0" applyFill="1" applyBorder="1" applyAlignment="1">
      <alignment vertical="center" shrinkToFit="1"/>
    </xf>
    <xf numFmtId="0" fontId="8" fillId="3" borderId="240" xfId="2" applyFont="1" applyFill="1" applyBorder="1" applyAlignment="1">
      <alignment vertical="center" shrinkToFit="1"/>
    </xf>
    <xf numFmtId="0" fontId="8" fillId="0" borderId="240" xfId="2" applyFont="1" applyBorder="1" applyAlignment="1">
      <alignment vertical="center" shrinkToFit="1"/>
    </xf>
    <xf numFmtId="184" fontId="8" fillId="3" borderId="240" xfId="2" applyNumberFormat="1" applyFont="1" applyFill="1" applyBorder="1" applyAlignment="1">
      <alignment vertical="center" shrinkToFit="1"/>
    </xf>
    <xf numFmtId="0" fontId="8" fillId="5" borderId="240" xfId="2" applyFont="1" applyFill="1" applyBorder="1" applyAlignment="1">
      <alignment horizontal="left" vertical="center" shrinkToFit="1"/>
    </xf>
    <xf numFmtId="0" fontId="8" fillId="5" borderId="240" xfId="2" applyFont="1" applyFill="1" applyBorder="1" applyAlignment="1">
      <alignment vertical="center" shrinkToFit="1"/>
    </xf>
    <xf numFmtId="0" fontId="8" fillId="0" borderId="259" xfId="2" applyFont="1" applyBorder="1" applyAlignment="1">
      <alignment vertical="center"/>
    </xf>
    <xf numFmtId="0" fontId="8" fillId="0" borderId="252" xfId="2" applyFont="1" applyBorder="1" applyAlignment="1">
      <alignment vertical="center"/>
    </xf>
    <xf numFmtId="0" fontId="8" fillId="0" borderId="251" xfId="2" applyFont="1" applyBorder="1" applyAlignment="1">
      <alignment vertical="center"/>
    </xf>
    <xf numFmtId="0" fontId="8" fillId="0" borderId="253" xfId="2" applyFont="1" applyBorder="1" applyAlignment="1">
      <alignment vertical="center"/>
    </xf>
    <xf numFmtId="0" fontId="8" fillId="0" borderId="131" xfId="2" applyFont="1" applyBorder="1" applyAlignment="1">
      <alignment horizontal="left" vertical="center"/>
    </xf>
    <xf numFmtId="0" fontId="8" fillId="0" borderId="179" xfId="2" applyFont="1" applyBorder="1" applyAlignment="1">
      <alignment horizontal="left" vertical="center"/>
    </xf>
    <xf numFmtId="0" fontId="35" fillId="0" borderId="240" xfId="0" applyFont="1" applyBorder="1" applyAlignment="1">
      <alignment vertical="center" shrinkToFit="1"/>
    </xf>
    <xf numFmtId="0" fontId="35" fillId="3" borderId="240" xfId="0" applyFont="1" applyFill="1" applyBorder="1" applyAlignment="1">
      <alignment vertical="center" shrinkToFit="1"/>
    </xf>
    <xf numFmtId="192" fontId="0" fillId="3" borderId="240" xfId="0" applyNumberFormat="1" applyFill="1" applyBorder="1" applyAlignment="1">
      <alignment horizontal="center" vertical="center" shrinkToFit="1"/>
    </xf>
    <xf numFmtId="193" fontId="35" fillId="3" borderId="240" xfId="0" applyNumberFormat="1" applyFont="1" applyFill="1" applyBorder="1" applyAlignment="1">
      <alignment vertical="center" shrinkToFit="1"/>
    </xf>
    <xf numFmtId="184" fontId="35" fillId="0" borderId="240" xfId="0" applyNumberFormat="1" applyFont="1" applyBorder="1" applyAlignment="1">
      <alignment vertical="center" shrinkToFit="1"/>
    </xf>
    <xf numFmtId="191" fontId="0" fillId="3" borderId="240" xfId="0" applyNumberFormat="1" applyFill="1" applyBorder="1" applyAlignment="1">
      <alignment vertical="center" shrinkToFit="1"/>
    </xf>
    <xf numFmtId="0" fontId="35" fillId="3" borderId="240" xfId="0" applyFont="1" applyFill="1" applyBorder="1" applyAlignment="1">
      <alignment horizontal="center" vertical="center" wrapText="1" shrinkToFit="1"/>
    </xf>
    <xf numFmtId="190" fontId="0" fillId="3" borderId="240" xfId="0" applyNumberFormat="1" applyFill="1" applyBorder="1" applyAlignment="1">
      <alignment vertical="center" shrinkToFit="1"/>
    </xf>
    <xf numFmtId="193" fontId="35" fillId="3" borderId="240" xfId="0" applyNumberFormat="1" applyFont="1" applyFill="1" applyBorder="1" applyAlignment="1">
      <alignment horizontal="center" vertical="center" wrapText="1" shrinkToFit="1"/>
    </xf>
    <xf numFmtId="0" fontId="0" fillId="3" borderId="240" xfId="0" applyFill="1" applyBorder="1" applyAlignment="1">
      <alignment vertical="center" shrinkToFit="1"/>
    </xf>
    <xf numFmtId="0" fontId="0" fillId="0" borderId="240" xfId="0" applyBorder="1" applyAlignment="1">
      <alignment vertical="center" shrinkToFit="1"/>
    </xf>
    <xf numFmtId="0" fontId="35" fillId="0" borderId="252" xfId="0" applyFont="1" applyBorder="1" applyAlignment="1">
      <alignment vertical="center" shrinkToFit="1"/>
    </xf>
    <xf numFmtId="0" fontId="35" fillId="0" borderId="253" xfId="0" applyFont="1" applyBorder="1" applyAlignment="1">
      <alignment vertical="center" shrinkToFit="1"/>
    </xf>
    <xf numFmtId="0" fontId="35" fillId="0" borderId="179" xfId="0" applyFont="1" applyBorder="1" applyAlignment="1">
      <alignment vertical="center" shrinkToFit="1"/>
    </xf>
    <xf numFmtId="0" fontId="35" fillId="0" borderId="255" xfId="0" applyFont="1" applyBorder="1" applyAlignment="1">
      <alignment vertical="center" shrinkToFit="1"/>
    </xf>
    <xf numFmtId="0" fontId="35" fillId="0" borderId="256" xfId="0" applyFont="1" applyBorder="1" applyAlignment="1">
      <alignment vertical="center" shrinkToFit="1"/>
    </xf>
    <xf numFmtId="0" fontId="35" fillId="0" borderId="255" xfId="0" applyFont="1" applyBorder="1" applyAlignment="1">
      <alignment horizontal="right" vertical="center" shrinkToFit="1"/>
    </xf>
    <xf numFmtId="0" fontId="35" fillId="0" borderId="131" xfId="0" applyFont="1" applyBorder="1" applyAlignment="1">
      <alignment vertical="center" shrinkToFit="1"/>
    </xf>
    <xf numFmtId="0" fontId="35" fillId="0" borderId="251" xfId="0" applyFont="1" applyBorder="1" applyAlignment="1">
      <alignment vertical="center" shrinkToFit="1"/>
    </xf>
    <xf numFmtId="0" fontId="35" fillId="0" borderId="252" xfId="0" applyFont="1" applyBorder="1" applyAlignment="1">
      <alignment horizontal="right" vertical="center" shrinkToFit="1"/>
    </xf>
    <xf numFmtId="183" fontId="0" fillId="0" borderId="240" xfId="0" applyNumberFormat="1" applyBorder="1" applyAlignment="1">
      <alignment vertical="center" shrinkToFit="1"/>
    </xf>
    <xf numFmtId="179" fontId="0" fillId="0" borderId="240" xfId="0" applyNumberFormat="1" applyBorder="1" applyAlignment="1">
      <alignment vertical="center" shrinkToFit="1"/>
    </xf>
    <xf numFmtId="179" fontId="0" fillId="3" borderId="240" xfId="0" applyNumberFormat="1" applyFill="1" applyBorder="1" applyAlignment="1">
      <alignment vertical="center" shrinkToFit="1"/>
    </xf>
    <xf numFmtId="180" fontId="3" fillId="3" borderId="240" xfId="2" applyNumberFormat="1" applyFont="1" applyFill="1" applyBorder="1" applyAlignment="1">
      <alignment horizontal="left" vertical="center" shrinkToFit="1"/>
    </xf>
    <xf numFmtId="0" fontId="38" fillId="3" borderId="240" xfId="0" applyFont="1" applyFill="1" applyBorder="1" applyAlignment="1">
      <alignment vertical="center" shrinkToFit="1"/>
    </xf>
    <xf numFmtId="0" fontId="0" fillId="0" borderId="240" xfId="0" applyBorder="1" applyAlignment="1">
      <alignment horizontal="center" vertical="center" shrinkToFit="1"/>
    </xf>
    <xf numFmtId="0" fontId="0" fillId="0" borderId="251" xfId="0" applyBorder="1" applyAlignment="1">
      <alignment vertical="center" shrinkToFit="1"/>
    </xf>
    <xf numFmtId="0" fontId="0" fillId="0" borderId="252" xfId="0" applyBorder="1" applyAlignment="1">
      <alignment vertical="center" shrinkToFit="1"/>
    </xf>
    <xf numFmtId="0" fontId="0" fillId="0" borderId="253" xfId="0" applyBorder="1" applyAlignment="1">
      <alignment vertical="center" shrinkToFit="1"/>
    </xf>
    <xf numFmtId="0" fontId="0" fillId="0" borderId="252" xfId="0" applyBorder="1" applyAlignment="1">
      <alignment horizontal="center" vertical="center" shrinkToFit="1"/>
    </xf>
    <xf numFmtId="0" fontId="0" fillId="0" borderId="254" xfId="0" applyBorder="1" applyAlignment="1">
      <alignment vertical="center" shrinkToFit="1"/>
    </xf>
    <xf numFmtId="0" fontId="0" fillId="0" borderId="255" xfId="0" applyBorder="1" applyAlignment="1">
      <alignment vertical="center" shrinkToFit="1"/>
    </xf>
    <xf numFmtId="0" fontId="69" fillId="0" borderId="255" xfId="0" applyFont="1" applyBorder="1" applyAlignment="1">
      <alignment vertical="center" shrinkToFit="1"/>
    </xf>
    <xf numFmtId="0" fontId="0" fillId="0" borderId="256" xfId="0" applyBorder="1" applyAlignment="1">
      <alignment vertical="center" shrinkToFit="1"/>
    </xf>
    <xf numFmtId="0" fontId="0" fillId="0" borderId="255" xfId="0" applyBorder="1" applyAlignment="1">
      <alignment horizontal="center" vertical="center" shrinkToFit="1"/>
    </xf>
    <xf numFmtId="0" fontId="0" fillId="0" borderId="256" xfId="0" applyBorder="1" applyAlignment="1">
      <alignment horizontal="center" vertical="center" shrinkToFit="1"/>
    </xf>
    <xf numFmtId="0" fontId="69" fillId="0" borderId="254" xfId="0" applyFont="1" applyBorder="1" applyAlignment="1">
      <alignment vertical="center" shrinkToFit="1"/>
    </xf>
    <xf numFmtId="0" fontId="0" fillId="0" borderId="252" xfId="0" applyBorder="1" applyAlignment="1" applyProtection="1">
      <alignment horizontal="center" vertical="center" shrinkToFit="1"/>
      <protection locked="0"/>
    </xf>
    <xf numFmtId="0" fontId="0" fillId="0" borderId="253" xfId="0" applyBorder="1" applyAlignment="1">
      <alignment horizontal="center" vertical="center" shrinkToFit="1"/>
    </xf>
    <xf numFmtId="0" fontId="0" fillId="0" borderId="252" xfId="0" applyBorder="1" applyAlignment="1">
      <alignment vertical="top" shrinkToFit="1"/>
    </xf>
    <xf numFmtId="0" fontId="0" fillId="0" borderId="253" xfId="0" applyBorder="1" applyAlignment="1">
      <alignment vertical="top" shrinkToFit="1"/>
    </xf>
    <xf numFmtId="0" fontId="0" fillId="0" borderId="252" xfId="0" applyBorder="1" applyAlignment="1">
      <alignment horizontal="center" vertical="center" wrapText="1" shrinkToFit="1"/>
    </xf>
    <xf numFmtId="0" fontId="0" fillId="0" borderId="30" xfId="0" applyBorder="1" applyAlignment="1">
      <alignment horizontal="center" vertical="center" wrapText="1" shrinkToFit="1"/>
    </xf>
    <xf numFmtId="180" fontId="25" fillId="3" borderId="240" xfId="0" applyNumberFormat="1" applyFont="1" applyFill="1" applyBorder="1" applyAlignment="1">
      <alignment vertical="center" shrinkToFit="1"/>
    </xf>
    <xf numFmtId="0" fontId="47" fillId="3" borderId="240" xfId="0" applyFont="1" applyFill="1" applyBorder="1" applyAlignment="1">
      <alignment vertical="center" shrinkToFit="1"/>
    </xf>
    <xf numFmtId="0" fontId="25" fillId="3" borderId="240" xfId="0" applyFont="1" applyFill="1" applyBorder="1" applyAlignment="1">
      <alignment vertical="center" shrinkToFit="1"/>
    </xf>
    <xf numFmtId="0" fontId="47" fillId="0" borderId="240" xfId="0" applyFont="1" applyBorder="1" applyAlignment="1">
      <alignment vertical="center" shrinkToFit="1"/>
    </xf>
    <xf numFmtId="179" fontId="47" fillId="0" borderId="240" xfId="0" applyNumberFormat="1" applyFont="1" applyBorder="1" applyAlignment="1">
      <alignment horizontal="center" vertical="center" shrinkToFit="1"/>
    </xf>
    <xf numFmtId="0" fontId="39" fillId="0" borderId="240" xfId="0" applyFont="1" applyBorder="1" applyAlignment="1">
      <alignment vertical="center" shrinkToFit="1"/>
    </xf>
    <xf numFmtId="0" fontId="39" fillId="3" borderId="240" xfId="0" applyFont="1" applyFill="1" applyBorder="1" applyAlignment="1">
      <alignment vertical="center" shrinkToFit="1"/>
    </xf>
    <xf numFmtId="0" fontId="118" fillId="19" borderId="240" xfId="8" applyFont="1" applyFill="1" applyBorder="1" applyAlignment="1">
      <alignment horizontal="center" vertical="center" wrapText="1"/>
    </xf>
    <xf numFmtId="0" fontId="118" fillId="19" borderId="240" xfId="8" applyFont="1" applyFill="1" applyBorder="1" applyAlignment="1">
      <alignment horizontal="center" vertical="center" wrapText="1" shrinkToFit="1"/>
    </xf>
    <xf numFmtId="0" fontId="114" fillId="19" borderId="240" xfId="8" applyFont="1" applyFill="1" applyBorder="1" applyAlignment="1">
      <alignment horizontal="center" vertical="center" wrapText="1"/>
    </xf>
    <xf numFmtId="0" fontId="114" fillId="19" borderId="247" xfId="8" applyFont="1" applyFill="1" applyBorder="1" applyAlignment="1">
      <alignment horizontal="center" vertical="center" wrapText="1"/>
    </xf>
    <xf numFmtId="0" fontId="115" fillId="18" borderId="274" xfId="8" applyFont="1" applyFill="1" applyBorder="1" applyAlignment="1">
      <alignment horizontal="center" vertical="center" wrapText="1"/>
    </xf>
    <xf numFmtId="0" fontId="117" fillId="0" borderId="240" xfId="8" applyFont="1" applyBorder="1" applyAlignment="1">
      <alignment horizontal="center" vertical="center"/>
    </xf>
    <xf numFmtId="0" fontId="117" fillId="0" borderId="256" xfId="8" applyFont="1" applyBorder="1" applyAlignment="1">
      <alignment horizontal="left" vertical="top" wrapText="1"/>
    </xf>
    <xf numFmtId="0" fontId="120" fillId="19" borderId="256" xfId="8" applyFont="1" applyFill="1" applyBorder="1">
      <alignment vertical="center"/>
    </xf>
    <xf numFmtId="0" fontId="116" fillId="0" borderId="244" xfId="8" applyFont="1" applyBorder="1" applyAlignment="1">
      <alignment horizontal="center" vertical="center"/>
    </xf>
    <xf numFmtId="0" fontId="116" fillId="0" borderId="246" xfId="8" applyFont="1" applyBorder="1" applyAlignment="1">
      <alignment horizontal="center" vertical="center"/>
    </xf>
    <xf numFmtId="0" fontId="48" fillId="0" borderId="214" xfId="0" applyFont="1" applyBorder="1" applyAlignment="1">
      <alignment horizontal="center" vertical="center"/>
    </xf>
    <xf numFmtId="0" fontId="48" fillId="0" borderId="210" xfId="0" applyFont="1" applyBorder="1" applyAlignment="1">
      <alignment horizontal="center" vertical="center"/>
    </xf>
    <xf numFmtId="0" fontId="48" fillId="0" borderId="211" xfId="0" applyFont="1" applyBorder="1" applyAlignment="1">
      <alignment horizontal="center" vertical="center"/>
    </xf>
    <xf numFmtId="0" fontId="48" fillId="0" borderId="210" xfId="0" applyFont="1" applyBorder="1" applyAlignment="1" applyProtection="1">
      <alignment horizontal="left" vertical="center" indent="1"/>
      <protection locked="0"/>
    </xf>
    <xf numFmtId="0" fontId="48" fillId="0" borderId="130" xfId="0" applyFont="1" applyBorder="1" applyAlignment="1">
      <alignment horizontal="center" vertical="center"/>
    </xf>
    <xf numFmtId="0" fontId="48" fillId="0" borderId="214" xfId="0" applyFont="1" applyBorder="1" applyAlignment="1" applyProtection="1">
      <alignment horizontal="left" vertical="center" indent="1"/>
      <protection locked="0"/>
    </xf>
    <xf numFmtId="0" fontId="48" fillId="0" borderId="211" xfId="0" applyFont="1" applyBorder="1" applyAlignment="1" applyProtection="1">
      <alignment horizontal="left" vertical="center" indent="1"/>
      <protection locked="0"/>
    </xf>
    <xf numFmtId="0" fontId="48" fillId="0" borderId="130" xfId="0" applyFont="1" applyBorder="1" applyAlignment="1" applyProtection="1">
      <alignment horizontal="center" vertical="center"/>
      <protection locked="0"/>
    </xf>
    <xf numFmtId="0" fontId="46" fillId="0" borderId="0" xfId="0" applyFont="1" applyAlignment="1">
      <alignment horizontal="center" vertical="center"/>
    </xf>
    <xf numFmtId="0" fontId="47" fillId="0" borderId="73" xfId="0" applyFont="1" applyBorder="1" applyAlignment="1">
      <alignment horizontal="center" vertical="center"/>
    </xf>
    <xf numFmtId="0" fontId="47" fillId="0" borderId="74" xfId="0" applyFont="1" applyBorder="1" applyAlignment="1">
      <alignment horizontal="center" vertical="center"/>
    </xf>
    <xf numFmtId="0" fontId="47" fillId="0" borderId="75" xfId="0" applyFont="1" applyBorder="1" applyAlignment="1">
      <alignment horizontal="center" vertical="center"/>
    </xf>
    <xf numFmtId="0" fontId="47" fillId="0" borderId="0" xfId="0" applyFont="1" applyAlignment="1">
      <alignment horizontal="right" vertical="center"/>
    </xf>
    <xf numFmtId="0" fontId="47" fillId="0" borderId="0" xfId="0" applyFont="1" applyAlignment="1" applyProtection="1">
      <alignment horizontal="center" vertical="center"/>
      <protection locked="0"/>
    </xf>
    <xf numFmtId="0" fontId="47" fillId="0" borderId="0" xfId="0" applyFont="1" applyAlignment="1">
      <alignment horizontal="center" vertical="center"/>
    </xf>
    <xf numFmtId="0" fontId="48" fillId="0" borderId="210" xfId="0" applyFont="1" applyBorder="1" applyAlignment="1" applyProtection="1">
      <alignment horizontal="center" vertical="center"/>
      <protection locked="0"/>
    </xf>
    <xf numFmtId="0" fontId="48" fillId="0" borderId="210" xfId="0" applyFont="1" applyBorder="1" applyAlignment="1">
      <alignment horizontal="left" vertical="center"/>
    </xf>
    <xf numFmtId="0" fontId="48" fillId="0" borderId="211" xfId="0" applyFont="1" applyBorder="1" applyAlignment="1">
      <alignment horizontal="left" vertical="center"/>
    </xf>
    <xf numFmtId="0" fontId="48" fillId="0" borderId="76" xfId="0" applyFont="1" applyBorder="1" applyAlignment="1" applyProtection="1">
      <alignment horizontal="center" vertical="center"/>
      <protection locked="0"/>
    </xf>
    <xf numFmtId="0" fontId="48" fillId="0" borderId="77" xfId="0" applyFont="1" applyBorder="1" applyAlignment="1" applyProtection="1">
      <alignment horizontal="center" vertical="center"/>
      <protection locked="0"/>
    </xf>
    <xf numFmtId="0" fontId="48" fillId="0" borderId="78" xfId="0" applyFont="1" applyBorder="1" applyAlignment="1" applyProtection="1">
      <alignment horizontal="center" vertical="center"/>
      <protection locked="0"/>
    </xf>
    <xf numFmtId="0" fontId="48" fillId="0" borderId="180" xfId="0" applyFont="1" applyBorder="1" applyAlignment="1">
      <alignment horizontal="center" vertical="center"/>
    </xf>
    <xf numFmtId="0" fontId="48" fillId="0" borderId="179" xfId="0" applyFont="1" applyBorder="1" applyAlignment="1">
      <alignment horizontal="center" vertical="center"/>
    </xf>
    <xf numFmtId="0" fontId="48" fillId="0" borderId="214" xfId="0" applyFont="1" applyBorder="1" applyAlignment="1" applyProtection="1">
      <alignment horizontal="center" vertical="center"/>
      <protection locked="0"/>
    </xf>
    <xf numFmtId="0" fontId="48" fillId="0" borderId="130" xfId="0" applyFont="1" applyBorder="1" applyAlignment="1">
      <alignment horizontal="center" vertical="center" textRotation="255"/>
    </xf>
    <xf numFmtId="0" fontId="48" fillId="0" borderId="71" xfId="0" applyFont="1" applyBorder="1" applyAlignment="1" applyProtection="1">
      <alignment horizontal="left"/>
      <protection locked="0"/>
    </xf>
    <xf numFmtId="0" fontId="48" fillId="0" borderId="215" xfId="0" applyFont="1" applyBorder="1" applyAlignment="1">
      <alignment horizontal="center" vertical="center" textRotation="255"/>
    </xf>
    <xf numFmtId="0" fontId="48" fillId="0" borderId="187" xfId="0" applyFont="1" applyBorder="1" applyAlignment="1">
      <alignment horizontal="center" vertical="center" textRotation="255"/>
    </xf>
    <xf numFmtId="0" fontId="48" fillId="0" borderId="135" xfId="0" applyFont="1" applyBorder="1" applyAlignment="1">
      <alignment horizontal="center" vertical="center" textRotation="255"/>
    </xf>
    <xf numFmtId="0" fontId="48" fillId="0" borderId="215" xfId="0" applyFont="1" applyBorder="1" applyAlignment="1">
      <alignment horizontal="center" vertical="center"/>
    </xf>
    <xf numFmtId="0" fontId="48" fillId="0" borderId="135" xfId="0" applyFont="1" applyBorder="1" applyAlignment="1">
      <alignment horizontal="center" vertical="center"/>
    </xf>
    <xf numFmtId="0" fontId="48" fillId="0" borderId="72" xfId="0" applyFont="1" applyBorder="1" applyAlignment="1" applyProtection="1">
      <alignment horizontal="left"/>
      <protection locked="0"/>
    </xf>
    <xf numFmtId="0" fontId="48" fillId="0" borderId="212" xfId="0" applyFont="1" applyBorder="1" applyAlignment="1">
      <alignment horizontal="center" vertical="center"/>
    </xf>
    <xf numFmtId="0" fontId="48" fillId="0" borderId="209" xfId="0" applyFont="1" applyBorder="1" applyAlignment="1">
      <alignment horizontal="center" vertical="center"/>
    </xf>
    <xf numFmtId="0" fontId="48" fillId="0" borderId="213" xfId="0" applyFont="1" applyBorder="1" applyAlignment="1">
      <alignment horizontal="center" vertical="center"/>
    </xf>
    <xf numFmtId="0" fontId="48" fillId="0" borderId="131" xfId="0" applyFont="1" applyBorder="1" applyAlignment="1">
      <alignment horizontal="center" vertical="center"/>
    </xf>
    <xf numFmtId="0" fontId="48" fillId="0" borderId="212" xfId="0" applyFont="1" applyBorder="1" applyAlignment="1" applyProtection="1">
      <alignment horizontal="center" vertical="center"/>
      <protection locked="0"/>
    </xf>
    <xf numFmtId="0" fontId="48" fillId="0" borderId="209" xfId="0" applyFont="1" applyBorder="1" applyAlignment="1" applyProtection="1">
      <alignment horizontal="center" vertical="center"/>
      <protection locked="0"/>
    </xf>
    <xf numFmtId="0" fontId="48" fillId="0" borderId="213" xfId="0" applyFont="1" applyBorder="1" applyAlignment="1" applyProtection="1">
      <alignment horizontal="center" vertical="center"/>
      <protection locked="0"/>
    </xf>
    <xf numFmtId="0" fontId="48" fillId="0" borderId="131" xfId="0" applyFont="1" applyBorder="1" applyAlignment="1" applyProtection="1">
      <alignment horizontal="center" vertical="center"/>
      <protection locked="0"/>
    </xf>
    <xf numFmtId="0" fontId="48" fillId="0" borderId="180" xfId="0" applyFont="1" applyBorder="1" applyAlignment="1" applyProtection="1">
      <alignment horizontal="center" vertical="center"/>
      <protection locked="0"/>
    </xf>
    <xf numFmtId="0" fontId="48" fillId="0" borderId="179" xfId="0" applyFont="1" applyBorder="1" applyAlignment="1" applyProtection="1">
      <alignment horizontal="center" vertical="center"/>
      <protection locked="0"/>
    </xf>
    <xf numFmtId="0" fontId="48" fillId="0" borderId="209" xfId="0" applyFont="1" applyBorder="1" applyAlignment="1" applyProtection="1">
      <alignment horizontal="left" vertical="center"/>
      <protection locked="0"/>
    </xf>
    <xf numFmtId="0" fontId="48" fillId="0" borderId="131" xfId="0" applyFont="1" applyBorder="1" applyAlignment="1" applyProtection="1">
      <alignment horizontal="left" vertical="center" indent="1"/>
      <protection locked="0"/>
    </xf>
    <xf numFmtId="0" fontId="48" fillId="0" borderId="180" xfId="0" applyFont="1" applyBorder="1" applyAlignment="1" applyProtection="1">
      <alignment horizontal="left" vertical="center" indent="1"/>
      <protection locked="0"/>
    </xf>
    <xf numFmtId="0" fontId="48" fillId="0" borderId="179" xfId="0" applyFont="1" applyBorder="1" applyAlignment="1" applyProtection="1">
      <alignment horizontal="left" vertical="center" indent="1"/>
      <protection locked="0"/>
    </xf>
    <xf numFmtId="0" fontId="48" fillId="0" borderId="211" xfId="0" applyFont="1" applyBorder="1" applyAlignment="1" applyProtection="1">
      <alignment horizontal="center" vertical="center"/>
      <protection locked="0"/>
    </xf>
    <xf numFmtId="0" fontId="48" fillId="0" borderId="216" xfId="0" applyFont="1" applyBorder="1" applyAlignment="1" applyProtection="1">
      <alignment horizontal="center" vertical="center"/>
      <protection locked="0"/>
    </xf>
    <xf numFmtId="0" fontId="48" fillId="0" borderId="69" xfId="0" applyFont="1" applyBorder="1" applyAlignment="1" applyProtection="1">
      <alignment horizontal="center" vertical="center"/>
      <protection locked="0"/>
    </xf>
    <xf numFmtId="0" fontId="48" fillId="0" borderId="180" xfId="0" applyFont="1" applyBorder="1" applyAlignment="1" applyProtection="1">
      <alignment horizontal="left" vertical="center" shrinkToFit="1"/>
      <protection locked="0"/>
    </xf>
    <xf numFmtId="0" fontId="48" fillId="0" borderId="180" xfId="0" applyFont="1" applyBorder="1" applyAlignment="1" applyProtection="1">
      <alignment horizontal="center" vertical="center" shrinkToFit="1"/>
      <protection locked="0"/>
    </xf>
    <xf numFmtId="0" fontId="48" fillId="0" borderId="179" xfId="0" applyFont="1" applyBorder="1" applyAlignment="1" applyProtection="1">
      <alignment horizontal="center" vertical="center" shrinkToFit="1"/>
      <protection locked="0"/>
    </xf>
    <xf numFmtId="0" fontId="48" fillId="0" borderId="212" xfId="0" applyFont="1" applyBorder="1" applyAlignment="1" applyProtection="1">
      <alignment horizontal="left" vertical="top"/>
      <protection locked="0"/>
    </xf>
    <xf numFmtId="0" fontId="48" fillId="0" borderId="209" xfId="0" applyFont="1" applyBorder="1" applyAlignment="1" applyProtection="1">
      <alignment horizontal="left" vertical="top"/>
      <protection locked="0"/>
    </xf>
    <xf numFmtId="0" fontId="48" fillId="0" borderId="213" xfId="0" applyFont="1" applyBorder="1" applyAlignment="1" applyProtection="1">
      <alignment horizontal="left" vertical="top"/>
      <protection locked="0"/>
    </xf>
    <xf numFmtId="0" fontId="48" fillId="0" borderId="178" xfId="0" applyFont="1" applyBorder="1" applyAlignment="1" applyProtection="1">
      <alignment horizontal="left" vertical="top"/>
      <protection locked="0"/>
    </xf>
    <xf numFmtId="0" fontId="48" fillId="0" borderId="0" xfId="0" applyFont="1" applyAlignment="1" applyProtection="1">
      <alignment horizontal="left" vertical="top"/>
      <protection locked="0"/>
    </xf>
    <xf numFmtId="0" fontId="48" fillId="0" borderId="11" xfId="0" applyFont="1" applyBorder="1" applyAlignment="1" applyProtection="1">
      <alignment horizontal="left" vertical="top"/>
      <protection locked="0"/>
    </xf>
    <xf numFmtId="0" fontId="48" fillId="0" borderId="131" xfId="0" applyFont="1" applyBorder="1" applyAlignment="1" applyProtection="1">
      <alignment horizontal="left" vertical="top"/>
      <protection locked="0"/>
    </xf>
    <xf numFmtId="0" fontId="48" fillId="0" borderId="180" xfId="0" applyFont="1" applyBorder="1" applyAlignment="1" applyProtection="1">
      <alignment horizontal="left" vertical="top"/>
      <protection locked="0"/>
    </xf>
    <xf numFmtId="0" fontId="48" fillId="0" borderId="179" xfId="0" applyFont="1" applyBorder="1" applyAlignment="1" applyProtection="1">
      <alignment horizontal="left" vertical="top"/>
      <protection locked="0"/>
    </xf>
    <xf numFmtId="0" fontId="48" fillId="0" borderId="79" xfId="0" applyFont="1" applyBorder="1" applyAlignment="1" applyProtection="1">
      <alignment horizontal="left" vertical="center" shrinkToFit="1"/>
      <protection locked="0"/>
    </xf>
    <xf numFmtId="0" fontId="48" fillId="0" borderId="70" xfId="0" applyFont="1" applyBorder="1" applyAlignment="1">
      <alignment horizontal="center" vertical="center"/>
    </xf>
    <xf numFmtId="0" fontId="48" fillId="0" borderId="71" xfId="0" applyFont="1" applyBorder="1" applyAlignment="1">
      <alignment horizontal="center" vertical="center"/>
    </xf>
    <xf numFmtId="0" fontId="48" fillId="0" borderId="72" xfId="0" applyFont="1" applyBorder="1" applyAlignment="1">
      <alignment horizontal="center" vertical="center"/>
    </xf>
    <xf numFmtId="0" fontId="48" fillId="0" borderId="79" xfId="0" applyFont="1" applyBorder="1" applyAlignment="1" applyProtection="1">
      <alignment horizontal="center" vertical="center" shrinkToFit="1"/>
      <protection locked="0"/>
    </xf>
    <xf numFmtId="0" fontId="48" fillId="0" borderId="80" xfId="0" applyFont="1" applyBorder="1" applyAlignment="1" applyProtection="1">
      <alignment horizontal="center" vertical="center" shrinkToFit="1"/>
      <protection locked="0"/>
    </xf>
    <xf numFmtId="0" fontId="48" fillId="0" borderId="0" xfId="0" applyFont="1" applyAlignment="1" applyProtection="1">
      <alignment horizontal="left" vertical="center" shrinkToFit="1"/>
      <protection locked="0"/>
    </xf>
    <xf numFmtId="0" fontId="48" fillId="0" borderId="0" xfId="0" applyFont="1" applyAlignment="1" applyProtection="1">
      <alignment horizontal="center" vertical="center" shrinkToFit="1"/>
      <protection locked="0"/>
    </xf>
    <xf numFmtId="0" fontId="48" fillId="0" borderId="11" xfId="0" applyFont="1" applyBorder="1" applyAlignment="1" applyProtection="1">
      <alignment horizontal="center" vertical="center" shrinkToFit="1"/>
      <protection locked="0"/>
    </xf>
    <xf numFmtId="0" fontId="48" fillId="0" borderId="180" xfId="0" applyFont="1" applyBorder="1" applyAlignment="1" applyProtection="1">
      <alignment horizontal="left" vertical="center"/>
      <protection locked="0"/>
    </xf>
    <xf numFmtId="0" fontId="48" fillId="0" borderId="37" xfId="0" applyFont="1" applyBorder="1" applyAlignment="1" applyProtection="1">
      <alignment horizontal="center" vertical="center"/>
      <protection locked="0"/>
    </xf>
    <xf numFmtId="0" fontId="48" fillId="0" borderId="38" xfId="0" applyFont="1" applyBorder="1" applyAlignment="1" applyProtection="1">
      <alignment horizontal="center" vertical="center"/>
      <protection locked="0"/>
    </xf>
    <xf numFmtId="0" fontId="47" fillId="0" borderId="214" xfId="0" applyFont="1" applyBorder="1" applyAlignment="1">
      <alignment horizontal="center" vertical="center"/>
    </xf>
    <xf numFmtId="0" fontId="47" fillId="0" borderId="210" xfId="0" applyFont="1" applyBorder="1" applyAlignment="1">
      <alignment horizontal="center" vertical="center"/>
    </xf>
    <xf numFmtId="0" fontId="47" fillId="0" borderId="210" xfId="0" applyFont="1" applyBorder="1" applyAlignment="1">
      <alignment horizontal="left" vertical="center"/>
    </xf>
    <xf numFmtId="0" fontId="47" fillId="0" borderId="211" xfId="0" applyFont="1" applyBorder="1" applyAlignment="1">
      <alignment horizontal="left" vertical="center"/>
    </xf>
    <xf numFmtId="0" fontId="47" fillId="0" borderId="130" xfId="0" applyFont="1" applyBorder="1" applyAlignment="1">
      <alignment horizontal="center" vertical="center"/>
    </xf>
    <xf numFmtId="0" fontId="47" fillId="0" borderId="130" xfId="0" applyFont="1" applyBorder="1" applyAlignment="1" applyProtection="1">
      <alignment horizontal="left" vertical="center" wrapText="1" shrinkToFit="1"/>
      <protection locked="0"/>
    </xf>
    <xf numFmtId="0" fontId="47" fillId="0" borderId="131" xfId="0" applyFont="1" applyBorder="1" applyAlignment="1">
      <alignment horizontal="center" vertical="center"/>
    </xf>
    <xf numFmtId="0" fontId="47" fillId="0" borderId="180" xfId="0" applyFont="1" applyBorder="1" applyAlignment="1">
      <alignment horizontal="center" vertical="center"/>
    </xf>
    <xf numFmtId="0" fontId="47" fillId="0" borderId="211" xfId="0" applyFont="1" applyBorder="1" applyAlignment="1">
      <alignment horizontal="center" vertical="center"/>
    </xf>
    <xf numFmtId="0" fontId="47" fillId="0" borderId="210" xfId="0" applyFont="1" applyBorder="1" applyAlignment="1" applyProtection="1">
      <alignment horizontal="center" vertical="center"/>
      <protection locked="0"/>
    </xf>
    <xf numFmtId="0" fontId="48" fillId="0" borderId="39" xfId="0" applyFont="1" applyBorder="1" applyAlignment="1" applyProtection="1">
      <alignment horizontal="center" vertical="center"/>
      <protection locked="0"/>
    </xf>
    <xf numFmtId="0" fontId="47" fillId="0" borderId="212" xfId="0" applyFont="1" applyBorder="1" applyAlignment="1">
      <alignment horizontal="center" vertical="center"/>
    </xf>
    <xf numFmtId="0" fontId="47" fillId="0" borderId="209" xfId="0" applyFont="1" applyBorder="1" applyAlignment="1">
      <alignment horizontal="center" vertical="center"/>
    </xf>
    <xf numFmtId="0" fontId="47" fillId="0" borderId="209" xfId="0" applyFont="1" applyBorder="1" applyAlignment="1">
      <alignment horizontal="left" vertical="center"/>
    </xf>
    <xf numFmtId="0" fontId="47" fillId="0" borderId="213" xfId="0" applyFont="1" applyBorder="1" applyAlignment="1">
      <alignment horizontal="left" vertical="center"/>
    </xf>
    <xf numFmtId="0" fontId="47" fillId="0" borderId="215" xfId="0" applyFont="1" applyBorder="1" applyAlignment="1">
      <alignment horizontal="center" vertical="center"/>
    </xf>
    <xf numFmtId="0" fontId="47" fillId="0" borderId="215" xfId="0" applyFont="1" applyBorder="1" applyAlignment="1" applyProtection="1">
      <alignment horizontal="left" vertical="center" wrapText="1" shrinkToFit="1"/>
      <protection locked="0"/>
    </xf>
    <xf numFmtId="0" fontId="48" fillId="0" borderId="0" xfId="0" applyFont="1" applyAlignment="1" applyProtection="1">
      <alignment horizontal="left" vertical="center"/>
      <protection locked="0"/>
    </xf>
    <xf numFmtId="0" fontId="48" fillId="0" borderId="214" xfId="0" applyFont="1" applyBorder="1" applyAlignment="1">
      <alignment horizontal="center" vertical="center" wrapText="1"/>
    </xf>
    <xf numFmtId="0" fontId="47" fillId="0" borderId="214" xfId="0" applyFont="1" applyBorder="1" applyAlignment="1" applyProtection="1">
      <alignment horizontal="left" vertical="top" wrapText="1"/>
      <protection locked="0"/>
    </xf>
    <xf numFmtId="0" fontId="47" fillId="0" borderId="210" xfId="0" applyFont="1" applyBorder="1" applyAlignment="1" applyProtection="1">
      <alignment horizontal="left" vertical="top" wrapText="1"/>
      <protection locked="0"/>
    </xf>
    <xf numFmtId="0" fontId="47" fillId="0" borderId="211" xfId="0" applyFont="1" applyBorder="1" applyAlignment="1" applyProtection="1">
      <alignment horizontal="left" vertical="top" wrapText="1"/>
      <protection locked="0"/>
    </xf>
    <xf numFmtId="0" fontId="47" fillId="0" borderId="210" xfId="0" applyFont="1" applyBorder="1" applyAlignment="1" applyProtection="1">
      <alignment horizontal="left" vertical="center"/>
      <protection locked="0"/>
    </xf>
    <xf numFmtId="0" fontId="47" fillId="0" borderId="180" xfId="0" applyFont="1" applyBorder="1" applyAlignment="1" applyProtection="1">
      <alignment horizontal="left" vertical="center"/>
      <protection locked="0"/>
    </xf>
    <xf numFmtId="0" fontId="48" fillId="0" borderId="214" xfId="0" applyFont="1" applyBorder="1" applyAlignment="1">
      <alignment horizontal="center" vertical="center" textRotation="255"/>
    </xf>
    <xf numFmtId="0" fontId="48" fillId="0" borderId="178" xfId="0" applyFont="1" applyBorder="1" applyAlignment="1">
      <alignment horizontal="center" vertical="center"/>
    </xf>
    <xf numFmtId="0" fontId="48" fillId="0" borderId="0" xfId="0" applyFont="1" applyAlignment="1">
      <alignment horizontal="center" vertical="center"/>
    </xf>
    <xf numFmtId="0" fontId="48" fillId="0" borderId="178" xfId="0" applyFont="1" applyBorder="1" applyAlignment="1">
      <alignment horizontal="left" vertical="center"/>
    </xf>
    <xf numFmtId="0" fontId="48" fillId="0" borderId="0" xfId="0" applyFont="1" applyAlignment="1">
      <alignment horizontal="left" vertical="center"/>
    </xf>
    <xf numFmtId="0" fontId="47" fillId="0" borderId="0" xfId="0" applyFont="1" applyAlignment="1" applyProtection="1">
      <alignment horizontal="left" vertical="center"/>
      <protection locked="0"/>
    </xf>
    <xf numFmtId="0" fontId="48" fillId="0" borderId="131" xfId="0" applyFont="1" applyBorder="1" applyAlignment="1">
      <alignment horizontal="left" vertical="center"/>
    </xf>
    <xf numFmtId="0" fontId="48" fillId="0" borderId="180" xfId="0" applyFont="1" applyBorder="1" applyAlignment="1">
      <alignment horizontal="left" vertical="center"/>
    </xf>
    <xf numFmtId="0" fontId="54" fillId="0" borderId="0" xfId="0" applyFont="1" applyAlignment="1">
      <alignment horizontal="center" vertical="center" wrapText="1"/>
    </xf>
    <xf numFmtId="0" fontId="51" fillId="0" borderId="73" xfId="0" applyFont="1" applyBorder="1" applyAlignment="1">
      <alignment horizontal="center" vertical="center"/>
    </xf>
    <xf numFmtId="0" fontId="51" fillId="0" borderId="74" xfId="0" applyFont="1" applyBorder="1" applyAlignment="1">
      <alignment horizontal="center" vertical="center"/>
    </xf>
    <xf numFmtId="0" fontId="51" fillId="0" borderId="75" xfId="0" applyFont="1" applyBorder="1" applyAlignment="1">
      <alignment horizontal="center" vertical="center"/>
    </xf>
    <xf numFmtId="0" fontId="48" fillId="0" borderId="214" xfId="0" applyFont="1" applyBorder="1" applyAlignment="1" applyProtection="1">
      <alignment horizontal="left" vertical="center" indent="1" shrinkToFit="1"/>
      <protection locked="0"/>
    </xf>
    <xf numFmtId="0" fontId="48" fillId="0" borderId="210" xfId="0" applyFont="1" applyBorder="1" applyAlignment="1" applyProtection="1">
      <alignment horizontal="left" vertical="center" indent="1" shrinkToFit="1"/>
      <protection locked="0"/>
    </xf>
    <xf numFmtId="0" fontId="48" fillId="0" borderId="211" xfId="0" applyFont="1" applyBorder="1" applyAlignment="1" applyProtection="1">
      <alignment horizontal="left" vertical="center" indent="1" shrinkToFit="1"/>
      <protection locked="0"/>
    </xf>
    <xf numFmtId="0" fontId="47" fillId="0" borderId="130" xfId="0" applyFont="1" applyBorder="1" applyAlignment="1" applyProtection="1">
      <alignment horizontal="center" vertical="center"/>
      <protection locked="0"/>
    </xf>
    <xf numFmtId="0" fontId="48" fillId="0" borderId="130" xfId="0" applyFont="1" applyBorder="1" applyAlignment="1">
      <alignment horizontal="center" vertical="center" shrinkToFit="1"/>
    </xf>
    <xf numFmtId="0" fontId="47" fillId="0" borderId="214" xfId="0" applyFont="1" applyBorder="1" applyAlignment="1" applyProtection="1">
      <alignment horizontal="center" vertical="center" wrapText="1"/>
      <protection locked="0"/>
    </xf>
    <xf numFmtId="0" fontId="47" fillId="0" borderId="210" xfId="0" applyFont="1" applyBorder="1" applyAlignment="1" applyProtection="1">
      <alignment horizontal="center" vertical="center" wrapText="1"/>
      <protection locked="0"/>
    </xf>
    <xf numFmtId="0" fontId="47" fillId="0" borderId="211" xfId="0" applyFont="1" applyBorder="1" applyAlignment="1" applyProtection="1">
      <alignment horizontal="center" vertical="center" wrapText="1"/>
      <protection locked="0"/>
    </xf>
    <xf numFmtId="0" fontId="48" fillId="0" borderId="0" xfId="0" applyFont="1" applyAlignment="1" applyProtection="1">
      <alignment horizontal="center" vertical="center"/>
      <protection locked="0"/>
    </xf>
    <xf numFmtId="49" fontId="47" fillId="0" borderId="214" xfId="0" applyNumberFormat="1" applyFont="1" applyBorder="1" applyAlignment="1" applyProtection="1">
      <alignment horizontal="left" vertical="center" wrapText="1" indent="1"/>
      <protection locked="0"/>
    </xf>
    <xf numFmtId="49" fontId="47" fillId="0" borderId="210" xfId="0" applyNumberFormat="1" applyFont="1" applyBorder="1" applyAlignment="1" applyProtection="1">
      <alignment horizontal="left" vertical="center" wrapText="1" indent="1"/>
      <protection locked="0"/>
    </xf>
    <xf numFmtId="49" fontId="47" fillId="0" borderId="211" xfId="0" applyNumberFormat="1" applyFont="1" applyBorder="1" applyAlignment="1" applyProtection="1">
      <alignment horizontal="left" vertical="center" wrapText="1" indent="1"/>
      <protection locked="0"/>
    </xf>
    <xf numFmtId="49" fontId="47" fillId="0" borderId="214" xfId="0" applyNumberFormat="1" applyFont="1" applyBorder="1" applyAlignment="1" applyProtection="1">
      <alignment horizontal="left" vertical="center" indent="1"/>
      <protection locked="0"/>
    </xf>
    <xf numFmtId="49" fontId="47" fillId="0" borderId="210" xfId="0" applyNumberFormat="1" applyFont="1" applyBorder="1" applyAlignment="1" applyProtection="1">
      <alignment horizontal="left" vertical="center" indent="1"/>
      <protection locked="0"/>
    </xf>
    <xf numFmtId="49" fontId="47" fillId="0" borderId="211" xfId="0" applyNumberFormat="1" applyFont="1" applyBorder="1" applyAlignment="1" applyProtection="1">
      <alignment horizontal="left" vertical="center" indent="1"/>
      <protection locked="0"/>
    </xf>
    <xf numFmtId="187" fontId="48" fillId="0" borderId="214" xfId="0" applyNumberFormat="1" applyFont="1" applyBorder="1" applyAlignment="1" applyProtection="1">
      <alignment horizontal="center" vertical="center"/>
      <protection locked="0"/>
    </xf>
    <xf numFmtId="187" fontId="48" fillId="0" borderId="210" xfId="0" applyNumberFormat="1" applyFont="1" applyBorder="1" applyAlignment="1" applyProtection="1">
      <alignment horizontal="center" vertical="center"/>
      <protection locked="0"/>
    </xf>
    <xf numFmtId="0" fontId="48" fillId="0" borderId="212" xfId="0" applyFont="1" applyBorder="1" applyAlignment="1" applyProtection="1">
      <alignment horizontal="left" vertical="top" wrapText="1" indent="1"/>
      <protection locked="0"/>
    </xf>
    <xf numFmtId="0" fontId="48" fillId="0" borderId="209" xfId="0" applyFont="1" applyBorder="1" applyAlignment="1" applyProtection="1">
      <alignment horizontal="left" vertical="top" wrapText="1" indent="1"/>
      <protection locked="0"/>
    </xf>
    <xf numFmtId="0" fontId="48" fillId="0" borderId="213" xfId="0" applyFont="1" applyBorder="1" applyAlignment="1" applyProtection="1">
      <alignment horizontal="left" vertical="top" wrapText="1" indent="1"/>
      <protection locked="0"/>
    </xf>
    <xf numFmtId="0" fontId="48" fillId="0" borderId="178" xfId="0" applyFont="1" applyBorder="1" applyAlignment="1" applyProtection="1">
      <alignment horizontal="left" vertical="top" wrapText="1" indent="1"/>
      <protection locked="0"/>
    </xf>
    <xf numFmtId="0" fontId="48" fillId="0" borderId="0" xfId="0" applyFont="1" applyAlignment="1" applyProtection="1">
      <alignment horizontal="left" vertical="top" wrapText="1" indent="1"/>
      <protection locked="0"/>
    </xf>
    <xf numFmtId="0" fontId="48" fillId="0" borderId="11" xfId="0" applyFont="1" applyBorder="1" applyAlignment="1" applyProtection="1">
      <alignment horizontal="left" vertical="top" wrapText="1" indent="1"/>
      <protection locked="0"/>
    </xf>
    <xf numFmtId="0" fontId="48" fillId="0" borderId="131" xfId="0" applyFont="1" applyBorder="1" applyAlignment="1" applyProtection="1">
      <alignment horizontal="left" vertical="top" wrapText="1" indent="1"/>
      <protection locked="0"/>
    </xf>
    <xf numFmtId="0" fontId="48" fillId="0" borderId="180" xfId="0" applyFont="1" applyBorder="1" applyAlignment="1" applyProtection="1">
      <alignment horizontal="left" vertical="top" wrapText="1" indent="1"/>
      <protection locked="0"/>
    </xf>
    <xf numFmtId="0" fontId="48" fillId="0" borderId="179" xfId="0" applyFont="1" applyBorder="1" applyAlignment="1" applyProtection="1">
      <alignment horizontal="left" vertical="top" wrapText="1" indent="1"/>
      <protection locked="0"/>
    </xf>
    <xf numFmtId="0" fontId="0" fillId="0" borderId="210" xfId="0" applyBorder="1" applyAlignment="1" applyProtection="1">
      <alignment vertical="center" shrinkToFit="1"/>
      <protection locked="0"/>
    </xf>
    <xf numFmtId="0" fontId="0" fillId="0" borderId="211" xfId="0" applyBorder="1" applyAlignment="1" applyProtection="1">
      <alignment vertical="center" shrinkToFit="1"/>
      <protection locked="0"/>
    </xf>
    <xf numFmtId="0" fontId="50" fillId="0" borderId="0" xfId="3" applyFont="1" applyAlignment="1" applyProtection="1">
      <alignment horizontal="center" vertical="center" shrinkToFit="1"/>
    </xf>
    <xf numFmtId="0" fontId="51" fillId="0" borderId="2" xfId="0" applyFont="1" applyBorder="1" applyAlignment="1" applyProtection="1">
      <alignment horizontal="center" vertical="center" shrinkToFit="1"/>
      <protection locked="0"/>
    </xf>
    <xf numFmtId="0" fontId="51" fillId="0" borderId="3" xfId="0" applyFont="1" applyBorder="1" applyAlignment="1" applyProtection="1">
      <alignment horizontal="center" vertical="center" shrinkToFit="1"/>
      <protection locked="0"/>
    </xf>
    <xf numFmtId="0" fontId="51" fillId="0" borderId="4" xfId="0" applyFont="1" applyBorder="1" applyAlignment="1" applyProtection="1">
      <alignment horizontal="center" vertical="center" shrinkToFit="1"/>
      <protection locked="0"/>
    </xf>
    <xf numFmtId="0" fontId="51" fillId="0" borderId="7" xfId="0" applyFont="1" applyBorder="1" applyAlignment="1" applyProtection="1">
      <alignment horizontal="center" vertical="center" shrinkToFit="1"/>
      <protection locked="0"/>
    </xf>
    <xf numFmtId="0" fontId="51" fillId="0" borderId="8" xfId="0" applyFont="1" applyBorder="1" applyAlignment="1" applyProtection="1">
      <alignment horizontal="center" vertical="center" shrinkToFit="1"/>
      <protection locked="0"/>
    </xf>
    <xf numFmtId="0" fontId="51" fillId="0" borderId="9" xfId="0" applyFont="1" applyBorder="1" applyAlignment="1" applyProtection="1">
      <alignment horizontal="center" vertical="center" shrinkToFit="1"/>
      <protection locked="0"/>
    </xf>
    <xf numFmtId="184" fontId="51" fillId="0" borderId="0" xfId="0" applyNumberFormat="1" applyFont="1" applyAlignment="1" applyProtection="1">
      <alignment horizontal="right" vertical="center" shrinkToFit="1"/>
      <protection locked="0"/>
    </xf>
    <xf numFmtId="0" fontId="48" fillId="0" borderId="130" xfId="0" applyFont="1" applyBorder="1" applyAlignment="1" applyProtection="1">
      <alignment horizontal="left" vertical="center" indent="1" shrinkToFit="1"/>
      <protection locked="0"/>
    </xf>
    <xf numFmtId="0" fontId="48" fillId="0" borderId="212" xfId="0" applyFont="1" applyBorder="1" applyAlignment="1">
      <alignment horizontal="center" vertical="center" shrinkToFit="1"/>
    </xf>
    <xf numFmtId="0" fontId="48" fillId="0" borderId="209" xfId="0" applyFont="1" applyBorder="1" applyAlignment="1">
      <alignment horizontal="center" vertical="center" shrinkToFit="1"/>
    </xf>
    <xf numFmtId="0" fontId="48" fillId="0" borderId="213" xfId="0" applyFont="1" applyBorder="1" applyAlignment="1">
      <alignment horizontal="center" vertical="center" shrinkToFit="1"/>
    </xf>
    <xf numFmtId="0" fontId="48" fillId="0" borderId="131" xfId="0" applyFont="1" applyBorder="1" applyAlignment="1">
      <alignment horizontal="center" vertical="center" shrinkToFit="1"/>
    </xf>
    <xf numFmtId="0" fontId="48" fillId="0" borderId="180" xfId="0" applyFont="1" applyBorder="1" applyAlignment="1">
      <alignment horizontal="center" vertical="center" shrinkToFit="1"/>
    </xf>
    <xf numFmtId="0" fontId="48" fillId="0" borderId="179" xfId="0" applyFont="1" applyBorder="1" applyAlignment="1">
      <alignment horizontal="center" vertical="center" shrinkToFit="1"/>
    </xf>
    <xf numFmtId="0" fontId="0" fillId="0" borderId="209" xfId="0" applyBorder="1" applyAlignment="1" applyProtection="1">
      <alignment vertical="center" wrapText="1" shrinkToFit="1"/>
      <protection locked="0"/>
    </xf>
    <xf numFmtId="0" fontId="0" fillId="0" borderId="213" xfId="0" applyBorder="1" applyAlignment="1" applyProtection="1">
      <alignment vertical="center" wrapText="1" shrinkToFit="1"/>
      <protection locked="0"/>
    </xf>
    <xf numFmtId="0" fontId="0" fillId="0" borderId="180" xfId="0" applyBorder="1" applyAlignment="1" applyProtection="1">
      <alignment vertical="center" wrapText="1" shrinkToFit="1"/>
      <protection locked="0"/>
    </xf>
    <xf numFmtId="0" fontId="0" fillId="0" borderId="179" xfId="0" applyBorder="1" applyAlignment="1" applyProtection="1">
      <alignment vertical="center" wrapText="1" shrinkToFit="1"/>
      <protection locked="0"/>
    </xf>
    <xf numFmtId="0" fontId="57" fillId="0" borderId="0" xfId="2" applyFont="1" applyAlignment="1" applyProtection="1">
      <alignment horizontal="center" vertical="center" shrinkToFit="1"/>
      <protection locked="0"/>
    </xf>
    <xf numFmtId="0" fontId="47" fillId="0" borderId="0" xfId="0" applyFont="1" applyAlignment="1">
      <alignment vertical="center" shrinkToFit="1"/>
    </xf>
    <xf numFmtId="0" fontId="55" fillId="0" borderId="0" xfId="0" applyFont="1" applyAlignment="1">
      <alignment vertical="center"/>
    </xf>
    <xf numFmtId="0" fontId="47" fillId="0" borderId="0" xfId="0" applyFont="1" applyAlignment="1" applyProtection="1">
      <alignment horizontal="center" vertical="center" shrinkToFit="1"/>
      <protection locked="0"/>
    </xf>
    <xf numFmtId="0" fontId="47" fillId="0" borderId="210" xfId="0" applyFont="1" applyBorder="1" applyAlignment="1">
      <alignment vertical="center" shrinkToFit="1"/>
    </xf>
    <xf numFmtId="0" fontId="47" fillId="0" borderId="211" xfId="0" applyFont="1" applyBorder="1" applyAlignment="1">
      <alignment vertical="center" shrinkToFit="1"/>
    </xf>
    <xf numFmtId="0" fontId="47" fillId="0" borderId="214" xfId="0" applyFont="1" applyBorder="1" applyAlignment="1">
      <alignment horizontal="center" vertical="center" shrinkToFit="1"/>
    </xf>
    <xf numFmtId="0" fontId="47" fillId="0" borderId="210" xfId="0" applyFont="1" applyBorder="1" applyAlignment="1">
      <alignment horizontal="center" vertical="center" shrinkToFit="1"/>
    </xf>
    <xf numFmtId="0" fontId="47" fillId="0" borderId="211" xfId="0" applyFont="1" applyBorder="1" applyAlignment="1">
      <alignment horizontal="center" vertical="center" shrinkToFit="1"/>
    </xf>
    <xf numFmtId="185" fontId="47" fillId="0" borderId="210" xfId="0" applyNumberFormat="1" applyFont="1" applyBorder="1" applyAlignment="1">
      <alignment horizontal="left" vertical="center" shrinkToFit="1"/>
    </xf>
    <xf numFmtId="185" fontId="47" fillId="0" borderId="211" xfId="0" applyNumberFormat="1" applyFont="1" applyBorder="1" applyAlignment="1">
      <alignment horizontal="left" vertical="center" shrinkToFit="1"/>
    </xf>
    <xf numFmtId="0" fontId="0" fillId="0" borderId="130" xfId="0" applyBorder="1" applyAlignment="1" applyProtection="1">
      <alignment vertical="top" shrinkToFit="1"/>
      <protection locked="0"/>
    </xf>
    <xf numFmtId="0" fontId="0" fillId="0" borderId="209" xfId="0" applyBorder="1" applyAlignment="1">
      <alignment vertical="center" shrinkToFit="1"/>
    </xf>
    <xf numFmtId="0" fontId="57" fillId="0" borderId="209" xfId="2" applyFont="1" applyBorder="1" applyAlignment="1" applyProtection="1">
      <alignment horizontal="center" vertical="center" shrinkToFit="1"/>
      <protection locked="0"/>
    </xf>
    <xf numFmtId="0" fontId="57" fillId="0" borderId="212" xfId="2" applyFont="1" applyBorder="1" applyAlignment="1" applyProtection="1">
      <alignment horizontal="center" vertical="center" shrinkToFit="1"/>
      <protection locked="0"/>
    </xf>
    <xf numFmtId="0" fontId="0" fillId="0" borderId="180" xfId="0" applyBorder="1" applyAlignment="1">
      <alignment vertical="center" shrinkToFit="1"/>
    </xf>
    <xf numFmtId="0" fontId="25" fillId="0" borderId="180" xfId="0" applyFont="1" applyBorder="1" applyAlignment="1" applyProtection="1">
      <alignment vertical="center" wrapText="1" shrinkToFit="1"/>
      <protection locked="0"/>
    </xf>
    <xf numFmtId="0" fontId="24" fillId="0" borderId="180" xfId="0" applyFont="1" applyBorder="1" applyAlignment="1" applyProtection="1">
      <alignment vertical="center" wrapText="1" shrinkToFit="1"/>
      <protection locked="0"/>
    </xf>
    <xf numFmtId="0" fontId="0" fillId="0" borderId="0" xfId="0" applyAlignment="1">
      <alignment horizontal="right" vertical="center" shrinkToFit="1"/>
    </xf>
    <xf numFmtId="0" fontId="0" fillId="0" borderId="209" xfId="0" applyBorder="1" applyAlignment="1">
      <alignment vertical="top" shrinkToFit="1"/>
    </xf>
    <xf numFmtId="0" fontId="0" fillId="0" borderId="213" xfId="0" applyBorder="1" applyAlignment="1">
      <alignment vertical="top" shrinkToFit="1"/>
    </xf>
    <xf numFmtId="0" fontId="0" fillId="0" borderId="0" xfId="0" applyAlignment="1" applyProtection="1">
      <alignment horizontal="left" vertical="top" wrapText="1" shrinkToFit="1"/>
      <protection locked="0"/>
    </xf>
    <xf numFmtId="0" fontId="0" fillId="0" borderId="11" xfId="0" applyBorder="1" applyAlignment="1" applyProtection="1">
      <alignment horizontal="left" vertical="top" wrapText="1" shrinkToFit="1"/>
      <protection locked="0"/>
    </xf>
    <xf numFmtId="0" fontId="0" fillId="0" borderId="180" xfId="0" applyBorder="1" applyAlignment="1" applyProtection="1">
      <alignment horizontal="left" vertical="top" wrapText="1" shrinkToFit="1"/>
      <protection locked="0"/>
    </xf>
    <xf numFmtId="0" fontId="0" fillId="0" borderId="179" xfId="0" applyBorder="1" applyAlignment="1" applyProtection="1">
      <alignment horizontal="left" vertical="top" wrapText="1" shrinkToFit="1"/>
      <protection locked="0"/>
    </xf>
    <xf numFmtId="0" fontId="60" fillId="0" borderId="130" xfId="0" applyFont="1" applyBorder="1" applyAlignment="1">
      <alignment horizontal="center" vertical="center" shrinkToFit="1"/>
    </xf>
    <xf numFmtId="0" fontId="0" fillId="0" borderId="178" xfId="0" applyBorder="1" applyAlignment="1">
      <alignment vertical="center" shrinkToFit="1"/>
    </xf>
    <xf numFmtId="0" fontId="0" fillId="0" borderId="0" xfId="0" applyAlignment="1">
      <alignment vertical="center" shrinkToFit="1"/>
    </xf>
    <xf numFmtId="0" fontId="0" fillId="0" borderId="131" xfId="0" applyBorder="1" applyAlignment="1">
      <alignment vertical="center" shrinkToFit="1"/>
    </xf>
    <xf numFmtId="0" fontId="0" fillId="0" borderId="11" xfId="0" applyBorder="1" applyAlignment="1">
      <alignment vertical="center" shrinkToFit="1"/>
    </xf>
    <xf numFmtId="0" fontId="0" fillId="0" borderId="179" xfId="0" applyBorder="1" applyAlignment="1">
      <alignment vertical="center" shrinkToFit="1"/>
    </xf>
    <xf numFmtId="0" fontId="0" fillId="0" borderId="0" xfId="0" applyAlignment="1" applyProtection="1">
      <alignment vertical="top" wrapText="1" shrinkToFit="1"/>
      <protection locked="0"/>
    </xf>
    <xf numFmtId="0" fontId="0" fillId="0" borderId="180" xfId="0" applyBorder="1" applyAlignment="1" applyProtection="1">
      <alignment vertical="top" wrapText="1" shrinkToFit="1"/>
      <protection locked="0"/>
    </xf>
    <xf numFmtId="0" fontId="0" fillId="0" borderId="209" xfId="0" applyBorder="1" applyAlignment="1">
      <alignment vertical="top" wrapText="1" shrinkToFit="1"/>
    </xf>
    <xf numFmtId="0" fontId="0" fillId="0" borderId="213" xfId="0" applyBorder="1" applyAlignment="1">
      <alignment vertical="top" wrapText="1" shrinkToFit="1"/>
    </xf>
    <xf numFmtId="0" fontId="0" fillId="0" borderId="0" xfId="0" applyAlignment="1">
      <alignment vertical="top" wrapText="1" shrinkToFit="1"/>
    </xf>
    <xf numFmtId="0" fontId="0" fillId="0" borderId="11" xfId="0" applyBorder="1" applyAlignment="1">
      <alignment vertical="top" wrapText="1" shrinkToFit="1"/>
    </xf>
    <xf numFmtId="0" fontId="0" fillId="0" borderId="11" xfId="0" applyBorder="1" applyAlignment="1" applyProtection="1">
      <alignment vertical="top" wrapText="1" shrinkToFit="1"/>
      <protection locked="0"/>
    </xf>
    <xf numFmtId="0" fontId="0" fillId="0" borderId="179" xfId="0" applyBorder="1" applyAlignment="1" applyProtection="1">
      <alignment vertical="top" wrapText="1" shrinkToFit="1"/>
      <protection locked="0"/>
    </xf>
    <xf numFmtId="0" fontId="0" fillId="0" borderId="0" xfId="0" applyAlignment="1" applyProtection="1">
      <alignment horizontal="left" vertical="center" wrapText="1" shrinkToFit="1"/>
      <protection locked="0"/>
    </xf>
    <xf numFmtId="0" fontId="0" fillId="0" borderId="11" xfId="0" applyBorder="1" applyAlignment="1" applyProtection="1">
      <alignment horizontal="left" vertical="center" wrapText="1" shrinkToFit="1"/>
      <protection locked="0"/>
    </xf>
    <xf numFmtId="0" fontId="0" fillId="0" borderId="180" xfId="0" applyBorder="1" applyAlignment="1" applyProtection="1">
      <alignment horizontal="left" vertical="center" wrapText="1" shrinkToFit="1"/>
      <protection locked="0"/>
    </xf>
    <xf numFmtId="0" fontId="0" fillId="0" borderId="179" xfId="0" applyBorder="1" applyAlignment="1" applyProtection="1">
      <alignment horizontal="left" vertical="center" wrapText="1" shrinkToFit="1"/>
      <protection locked="0"/>
    </xf>
    <xf numFmtId="0" fontId="0" fillId="0" borderId="0" xfId="0" applyAlignment="1" applyProtection="1">
      <alignment vertical="top" shrinkToFit="1"/>
      <protection locked="0"/>
    </xf>
    <xf numFmtId="0" fontId="0" fillId="0" borderId="180" xfId="0" applyBorder="1" applyAlignment="1" applyProtection="1">
      <alignment vertical="top" shrinkToFit="1"/>
      <protection locked="0"/>
    </xf>
    <xf numFmtId="0" fontId="1" fillId="0" borderId="212" xfId="2" applyBorder="1" applyAlignment="1">
      <alignment horizontal="center" vertical="center" wrapText="1" shrinkToFit="1"/>
    </xf>
    <xf numFmtId="0" fontId="1" fillId="0" borderId="217" xfId="2" applyBorder="1" applyAlignment="1">
      <alignment horizontal="center" vertical="center" shrinkToFit="1"/>
    </xf>
    <xf numFmtId="0" fontId="1" fillId="0" borderId="178" xfId="2" applyBorder="1" applyAlignment="1">
      <alignment horizontal="center" vertical="center" shrinkToFit="1"/>
    </xf>
    <xf numFmtId="0" fontId="1" fillId="0" borderId="46" xfId="2" applyBorder="1" applyAlignment="1">
      <alignment horizontal="center" vertical="center" shrinkToFit="1"/>
    </xf>
    <xf numFmtId="0" fontId="1" fillId="0" borderId="131" xfId="2" applyBorder="1" applyAlignment="1">
      <alignment horizontal="center" vertical="center" shrinkToFit="1"/>
    </xf>
    <xf numFmtId="0" fontId="1" fillId="0" borderId="95" xfId="2" applyBorder="1" applyAlignment="1">
      <alignment horizontal="center" vertical="center" shrinkToFit="1"/>
    </xf>
    <xf numFmtId="189" fontId="1" fillId="0" borderId="130" xfId="2" applyNumberFormat="1" applyBorder="1" applyAlignment="1" applyProtection="1">
      <alignment horizontal="center" vertical="center" shrinkToFit="1"/>
      <protection locked="0"/>
    </xf>
    <xf numFmtId="0" fontId="1" fillId="0" borderId="130" xfId="2" applyBorder="1" applyAlignment="1">
      <alignment horizontal="center" vertical="center" shrinkToFit="1"/>
    </xf>
    <xf numFmtId="0" fontId="5" fillId="0" borderId="130" xfId="2" applyFont="1" applyBorder="1" applyAlignment="1">
      <alignment horizontal="center" vertical="center" wrapText="1" shrinkToFit="1"/>
    </xf>
    <xf numFmtId="0" fontId="5" fillId="0" borderId="130" xfId="2" applyFont="1" applyBorder="1" applyAlignment="1">
      <alignment horizontal="center" vertical="center" shrinkToFit="1"/>
    </xf>
    <xf numFmtId="188" fontId="1" fillId="0" borderId="130" xfId="2" applyNumberFormat="1" applyBorder="1" applyAlignment="1">
      <alignment horizontal="center" vertical="center" shrinkToFit="1"/>
    </xf>
    <xf numFmtId="189" fontId="1" fillId="0" borderId="130" xfId="2" applyNumberFormat="1" applyBorder="1" applyAlignment="1">
      <alignment horizontal="center" vertical="center" shrinkToFit="1"/>
    </xf>
    <xf numFmtId="0" fontId="1" fillId="0" borderId="0" xfId="2" applyAlignment="1">
      <alignment horizontal="center" vertical="center" shrinkToFit="1"/>
    </xf>
    <xf numFmtId="0" fontId="1" fillId="0" borderId="180" xfId="2" applyBorder="1" applyAlignment="1">
      <alignment horizontal="center" vertical="center" shrinkToFit="1"/>
    </xf>
    <xf numFmtId="0" fontId="7" fillId="0" borderId="0" xfId="2" applyFont="1" applyAlignment="1">
      <alignment horizontal="center" vertical="center" shrinkToFit="1"/>
    </xf>
    <xf numFmtId="0" fontId="7" fillId="0" borderId="180" xfId="2" applyFont="1" applyBorder="1" applyAlignment="1">
      <alignment horizontal="center" vertical="center" shrinkToFit="1"/>
    </xf>
    <xf numFmtId="176" fontId="7" fillId="0" borderId="0" xfId="2" applyNumberFormat="1" applyFont="1" applyAlignment="1">
      <alignment horizontal="center" vertical="center" shrinkToFit="1"/>
    </xf>
    <xf numFmtId="0" fontId="1" fillId="0" borderId="130" xfId="2" applyBorder="1" applyAlignment="1" applyProtection="1">
      <alignment horizontal="center" vertical="center" shrinkToFit="1"/>
      <protection locked="0"/>
    </xf>
    <xf numFmtId="0" fontId="1" fillId="0" borderId="130" xfId="2" applyBorder="1" applyAlignment="1">
      <alignment horizontal="center" vertical="center" wrapText="1" shrinkToFit="1"/>
    </xf>
    <xf numFmtId="0" fontId="13" fillId="0" borderId="130" xfId="2" applyFont="1" applyBorder="1" applyAlignment="1">
      <alignment horizontal="center" vertical="center" wrapText="1" shrinkToFit="1"/>
    </xf>
    <xf numFmtId="0" fontId="13" fillId="0" borderId="130" xfId="2" applyFont="1" applyBorder="1" applyAlignment="1">
      <alignment horizontal="center" vertical="center" shrinkToFit="1"/>
    </xf>
    <xf numFmtId="0" fontId="5" fillId="0" borderId="212" xfId="2" applyFont="1" applyBorder="1" applyAlignment="1">
      <alignment horizontal="center" vertical="center" wrapText="1" shrinkToFit="1"/>
    </xf>
    <xf numFmtId="0" fontId="1" fillId="0" borderId="213" xfId="2" applyBorder="1" applyAlignment="1"/>
    <xf numFmtId="0" fontId="1" fillId="0" borderId="178" xfId="2" applyBorder="1" applyAlignment="1"/>
    <xf numFmtId="0" fontId="1" fillId="0" borderId="11" xfId="2" applyBorder="1" applyAlignment="1"/>
    <xf numFmtId="0" fontId="1" fillId="0" borderId="131" xfId="2" applyBorder="1" applyAlignment="1"/>
    <xf numFmtId="0" fontId="1" fillId="0" borderId="179" xfId="2" applyBorder="1" applyAlignment="1"/>
    <xf numFmtId="0" fontId="1" fillId="0" borderId="214" xfId="2" applyBorder="1" applyAlignment="1">
      <alignment horizontal="center" vertical="center" shrinkToFit="1"/>
    </xf>
    <xf numFmtId="0" fontId="1" fillId="0" borderId="210" xfId="2" applyBorder="1" applyAlignment="1">
      <alignment horizontal="center" vertical="center" shrinkToFit="1"/>
    </xf>
    <xf numFmtId="0" fontId="1" fillId="0" borderId="218" xfId="2" applyBorder="1" applyAlignment="1">
      <alignment horizontal="center" vertical="center" shrinkToFit="1"/>
    </xf>
    <xf numFmtId="0" fontId="1" fillId="0" borderId="82" xfId="2" applyBorder="1" applyAlignment="1">
      <alignment horizontal="center" vertical="center" shrinkToFit="1"/>
    </xf>
    <xf numFmtId="0" fontId="1" fillId="0" borderId="43" xfId="2" applyBorder="1" applyAlignment="1">
      <alignment horizontal="center" vertical="center" shrinkToFit="1"/>
    </xf>
    <xf numFmtId="0" fontId="1" fillId="0" borderId="26" xfId="2" applyBorder="1" applyAlignment="1">
      <alignment horizontal="center" vertical="center" shrinkToFit="1"/>
    </xf>
    <xf numFmtId="0" fontId="1" fillId="0" borderId="44" xfId="2" applyBorder="1" applyAlignment="1">
      <alignment horizontal="center" vertical="center" shrinkToFit="1"/>
    </xf>
    <xf numFmtId="0" fontId="1" fillId="0" borderId="81" xfId="2" applyBorder="1" applyAlignment="1">
      <alignment horizontal="center" vertical="center" shrinkToFit="1"/>
    </xf>
    <xf numFmtId="189" fontId="1" fillId="0" borderId="219" xfId="2" applyNumberFormat="1" applyBorder="1" applyAlignment="1" applyProtection="1">
      <alignment horizontal="center" vertical="center" shrinkToFit="1"/>
      <protection locked="0"/>
    </xf>
    <xf numFmtId="189" fontId="1" fillId="0" borderId="213" xfId="2" applyNumberFormat="1" applyBorder="1" applyAlignment="1" applyProtection="1">
      <alignment horizontal="center" vertical="center" shrinkToFit="1"/>
      <protection locked="0"/>
    </xf>
    <xf numFmtId="189" fontId="1" fillId="0" borderId="81" xfId="2" applyNumberFormat="1" applyBorder="1" applyAlignment="1" applyProtection="1">
      <alignment horizontal="center" vertical="center" shrinkToFit="1"/>
      <protection locked="0"/>
    </xf>
    <xf numFmtId="189" fontId="1" fillId="0" borderId="179" xfId="2" applyNumberFormat="1" applyBorder="1" applyAlignment="1" applyProtection="1">
      <alignment horizontal="center" vertical="center" shrinkToFit="1"/>
      <protection locked="0"/>
    </xf>
    <xf numFmtId="189" fontId="1" fillId="0" borderId="212" xfId="2" applyNumberFormat="1" applyBorder="1" applyAlignment="1" applyProtection="1">
      <alignment horizontal="center" vertical="center" shrinkToFit="1"/>
      <protection locked="0"/>
    </xf>
    <xf numFmtId="189" fontId="1" fillId="0" borderId="131" xfId="2" applyNumberFormat="1" applyBorder="1" applyAlignment="1" applyProtection="1">
      <alignment horizontal="center" vertical="center" shrinkToFit="1"/>
      <protection locked="0"/>
    </xf>
    <xf numFmtId="189" fontId="1" fillId="0" borderId="217" xfId="2" applyNumberFormat="1" applyBorder="1" applyAlignment="1" applyProtection="1">
      <alignment horizontal="center" vertical="center" shrinkToFit="1"/>
      <protection locked="0"/>
    </xf>
    <xf numFmtId="189" fontId="1" fillId="0" borderId="95" xfId="2" applyNumberFormat="1" applyBorder="1" applyAlignment="1" applyProtection="1">
      <alignment horizontal="center" vertical="center" shrinkToFit="1"/>
      <protection locked="0"/>
    </xf>
    <xf numFmtId="189" fontId="1" fillId="12" borderId="130" xfId="2" applyNumberFormat="1" applyFill="1" applyBorder="1" applyAlignment="1">
      <alignment horizontal="center" vertical="center" shrinkToFit="1"/>
    </xf>
    <xf numFmtId="188" fontId="1" fillId="0" borderId="212" xfId="2" applyNumberFormat="1" applyBorder="1" applyAlignment="1">
      <alignment horizontal="center" vertical="center" shrinkToFit="1"/>
    </xf>
    <xf numFmtId="188" fontId="1" fillId="0" borderId="213" xfId="2" applyNumberFormat="1" applyBorder="1" applyAlignment="1">
      <alignment horizontal="center" vertical="center" shrinkToFit="1"/>
    </xf>
    <xf numFmtId="188" fontId="1" fillId="0" borderId="131" xfId="2" applyNumberFormat="1" applyBorder="1" applyAlignment="1">
      <alignment horizontal="center" vertical="center" shrinkToFit="1"/>
    </xf>
    <xf numFmtId="188" fontId="1" fillId="0" borderId="179" xfId="2" applyNumberFormat="1" applyBorder="1" applyAlignment="1">
      <alignment horizontal="center" vertical="center" shrinkToFit="1"/>
    </xf>
    <xf numFmtId="189" fontId="1" fillId="0" borderId="87" xfId="2" applyNumberFormat="1" applyBorder="1" applyAlignment="1" applyProtection="1">
      <alignment horizontal="center" vertical="center" shrinkToFit="1"/>
      <protection locked="0"/>
    </xf>
    <xf numFmtId="189" fontId="1" fillId="0" borderId="88" xfId="2" applyNumberFormat="1" applyBorder="1" applyAlignment="1" applyProtection="1">
      <alignment horizontal="center" vertical="center" shrinkToFit="1"/>
      <protection locked="0"/>
    </xf>
    <xf numFmtId="189" fontId="1" fillId="0" borderId="89" xfId="2" applyNumberFormat="1" applyBorder="1" applyAlignment="1" applyProtection="1">
      <alignment horizontal="center" vertical="center" shrinkToFit="1"/>
      <protection locked="0"/>
    </xf>
    <xf numFmtId="189" fontId="1" fillId="0" borderId="84" xfId="2" applyNumberFormat="1" applyBorder="1" applyAlignment="1" applyProtection="1">
      <alignment horizontal="center" vertical="center" shrinkToFit="1"/>
      <protection locked="0"/>
    </xf>
    <xf numFmtId="189" fontId="1" fillId="0" borderId="85" xfId="2" applyNumberFormat="1" applyBorder="1" applyAlignment="1" applyProtection="1">
      <alignment horizontal="center" vertical="center" shrinkToFit="1"/>
      <protection locked="0"/>
    </xf>
    <xf numFmtId="189" fontId="1" fillId="0" borderId="86" xfId="2" applyNumberFormat="1" applyBorder="1" applyAlignment="1" applyProtection="1">
      <alignment horizontal="center" vertical="center" shrinkToFit="1"/>
      <protection locked="0"/>
    </xf>
    <xf numFmtId="189" fontId="1" fillId="0" borderId="47" xfId="2" applyNumberFormat="1" applyBorder="1" applyAlignment="1" applyProtection="1">
      <alignment horizontal="center" vertical="center" shrinkToFit="1"/>
      <protection locked="0"/>
    </xf>
    <xf numFmtId="189" fontId="1" fillId="0" borderId="27" xfId="2" applyNumberFormat="1" applyBorder="1" applyAlignment="1" applyProtection="1">
      <alignment horizontal="center" vertical="center" shrinkToFit="1"/>
      <protection locked="0"/>
    </xf>
    <xf numFmtId="189" fontId="1" fillId="0" borderId="28" xfId="2" applyNumberFormat="1" applyBorder="1" applyAlignment="1" applyProtection="1">
      <alignment horizontal="center" vertical="center" shrinkToFit="1"/>
      <protection locked="0"/>
    </xf>
    <xf numFmtId="189" fontId="1" fillId="0" borderId="48" xfId="2" applyNumberFormat="1" applyBorder="1" applyAlignment="1" applyProtection="1">
      <alignment horizontal="center" vertical="center" shrinkToFit="1"/>
      <protection locked="0"/>
    </xf>
    <xf numFmtId="189" fontId="1" fillId="0" borderId="90" xfId="2" applyNumberFormat="1" applyBorder="1" applyAlignment="1" applyProtection="1">
      <alignment horizontal="center" vertical="center" shrinkToFit="1"/>
      <protection locked="0"/>
    </xf>
    <xf numFmtId="189" fontId="1" fillId="0" borderId="91" xfId="2" applyNumberFormat="1" applyBorder="1" applyAlignment="1" applyProtection="1">
      <alignment horizontal="center" vertical="center" shrinkToFit="1"/>
      <protection locked="0"/>
    </xf>
    <xf numFmtId="0" fontId="1" fillId="0" borderId="93" xfId="2" applyBorder="1" applyAlignment="1" applyProtection="1">
      <alignment horizontal="left" vertical="center" shrinkToFit="1"/>
      <protection locked="0"/>
    </xf>
    <xf numFmtId="0" fontId="1" fillId="0" borderId="64" xfId="2" applyBorder="1" applyAlignment="1" applyProtection="1">
      <alignment horizontal="left" vertical="center" shrinkToFit="1"/>
      <protection locked="0"/>
    </xf>
    <xf numFmtId="0" fontId="1" fillId="0" borderId="64" xfId="2" applyBorder="1" applyAlignment="1" applyProtection="1">
      <alignment horizontal="center" vertical="center" shrinkToFit="1"/>
      <protection locked="0"/>
    </xf>
    <xf numFmtId="0" fontId="1" fillId="0" borderId="94" xfId="2" applyBorder="1" applyAlignment="1" applyProtection="1">
      <alignment horizontal="center" vertical="center" shrinkToFit="1"/>
      <protection locked="0"/>
    </xf>
    <xf numFmtId="0" fontId="4" fillId="0" borderId="212" xfId="2" applyFont="1" applyBorder="1" applyAlignment="1">
      <alignment horizontal="center" vertical="center" shrinkToFit="1"/>
    </xf>
    <xf numFmtId="0" fontId="4" fillId="0" borderId="209" xfId="2" applyFont="1" applyBorder="1" applyAlignment="1">
      <alignment horizontal="center" vertical="center" shrinkToFit="1"/>
    </xf>
    <xf numFmtId="0" fontId="4" fillId="0" borderId="213" xfId="2" applyFont="1" applyBorder="1" applyAlignment="1">
      <alignment horizontal="center" vertical="center" shrinkToFit="1"/>
    </xf>
    <xf numFmtId="0" fontId="4" fillId="0" borderId="178" xfId="2" applyFont="1" applyBorder="1" applyAlignment="1">
      <alignment horizontal="center" vertical="center" shrinkToFit="1"/>
    </xf>
    <xf numFmtId="0" fontId="4" fillId="0" borderId="0" xfId="2" applyFont="1" applyAlignment="1">
      <alignment horizontal="center" vertical="center" shrinkToFit="1"/>
    </xf>
    <xf numFmtId="0" fontId="4" fillId="0" borderId="11" xfId="2" applyFont="1" applyBorder="1" applyAlignment="1">
      <alignment horizontal="center" vertical="center" shrinkToFit="1"/>
    </xf>
    <xf numFmtId="0" fontId="4" fillId="0" borderId="131" xfId="2" applyFont="1" applyBorder="1" applyAlignment="1">
      <alignment horizontal="center" vertical="center" shrinkToFit="1"/>
    </xf>
    <xf numFmtId="0" fontId="4" fillId="0" borderId="180" xfId="2" applyFont="1" applyBorder="1" applyAlignment="1">
      <alignment horizontal="center" vertical="center" shrinkToFit="1"/>
    </xf>
    <xf numFmtId="0" fontId="4" fillId="0" borderId="179" xfId="2" applyFont="1" applyBorder="1" applyAlignment="1">
      <alignment horizontal="center" vertical="center" shrinkToFit="1"/>
    </xf>
    <xf numFmtId="0" fontId="1" fillId="0" borderId="64" xfId="2" applyBorder="1" applyAlignment="1">
      <alignment horizontal="center" vertical="center" shrinkToFit="1"/>
    </xf>
    <xf numFmtId="0" fontId="1" fillId="0" borderId="94" xfId="2" applyBorder="1" applyAlignment="1">
      <alignment horizontal="center" vertical="center" shrinkToFit="1"/>
    </xf>
    <xf numFmtId="189" fontId="1" fillId="0" borderId="92" xfId="2" applyNumberFormat="1" applyBorder="1" applyAlignment="1" applyProtection="1">
      <alignment horizontal="center" vertical="center" shrinkToFit="1"/>
      <protection locked="0"/>
    </xf>
    <xf numFmtId="0" fontId="1" fillId="0" borderId="134" xfId="2" applyBorder="1" applyAlignment="1">
      <alignment horizontal="center" vertical="center" shrinkToFit="1"/>
    </xf>
    <xf numFmtId="0" fontId="1" fillId="0" borderId="132" xfId="2" applyBorder="1" applyAlignment="1">
      <alignment horizontal="center" vertical="center" shrinkToFit="1"/>
    </xf>
    <xf numFmtId="0" fontId="1" fillId="0" borderId="133" xfId="2" applyBorder="1" applyAlignment="1">
      <alignment horizontal="center" vertical="center" shrinkToFit="1"/>
    </xf>
    <xf numFmtId="0" fontId="1" fillId="0" borderId="87" xfId="2" applyBorder="1" applyAlignment="1">
      <alignment horizontal="center" vertical="center" shrinkToFit="1"/>
    </xf>
    <xf numFmtId="0" fontId="1" fillId="0" borderId="88" xfId="2" applyBorder="1" applyAlignment="1">
      <alignment horizontal="center" vertical="center" shrinkToFit="1"/>
    </xf>
    <xf numFmtId="0" fontId="1" fillId="0" borderId="89" xfId="2" applyBorder="1" applyAlignment="1">
      <alignment horizontal="center" vertical="center" shrinkToFit="1"/>
    </xf>
    <xf numFmtId="0" fontId="1" fillId="0" borderId="82" xfId="2" applyBorder="1" applyAlignment="1" applyProtection="1">
      <alignment horizontal="center" vertical="center" shrinkToFit="1"/>
      <protection locked="0"/>
    </xf>
    <xf numFmtId="0" fontId="1" fillId="0" borderId="83" xfId="2" applyBorder="1" applyAlignment="1" applyProtection="1">
      <alignment horizontal="center" vertical="center" shrinkToFit="1"/>
      <protection locked="0"/>
    </xf>
    <xf numFmtId="0" fontId="5" fillId="0" borderId="213" xfId="2" applyFont="1" applyBorder="1" applyAlignment="1">
      <alignment horizontal="center" vertical="center" wrapText="1" shrinkToFit="1"/>
    </xf>
    <xf numFmtId="0" fontId="5" fillId="0" borderId="178" xfId="2" applyFont="1" applyBorder="1" applyAlignment="1">
      <alignment horizontal="center" vertical="center" wrapText="1" shrinkToFit="1"/>
    </xf>
    <xf numFmtId="0" fontId="5" fillId="0" borderId="11" xfId="2" applyFont="1" applyBorder="1" applyAlignment="1">
      <alignment horizontal="center" vertical="center" wrapText="1" shrinkToFit="1"/>
    </xf>
    <xf numFmtId="0" fontId="5" fillId="0" borderId="131" xfId="2" applyFont="1" applyBorder="1" applyAlignment="1">
      <alignment horizontal="center" vertical="center" wrapText="1" shrinkToFit="1"/>
    </xf>
    <xf numFmtId="0" fontId="5" fillId="0" borderId="179" xfId="2" applyFont="1" applyBorder="1" applyAlignment="1">
      <alignment horizontal="center" vertical="center" wrapText="1" shrinkToFit="1"/>
    </xf>
    <xf numFmtId="0" fontId="13" fillId="0" borderId="212" xfId="2" applyFont="1" applyBorder="1" applyAlignment="1">
      <alignment horizontal="center" vertical="center" wrapText="1" shrinkToFit="1"/>
    </xf>
    <xf numFmtId="0" fontId="13" fillId="0" borderId="213" xfId="2" applyFont="1" applyBorder="1" applyAlignment="1">
      <alignment horizontal="center" vertical="center" wrapText="1" shrinkToFit="1"/>
    </xf>
    <xf numFmtId="0" fontId="13" fillId="0" borderId="178" xfId="2" applyFont="1" applyBorder="1" applyAlignment="1">
      <alignment horizontal="center" vertical="center" wrapText="1" shrinkToFit="1"/>
    </xf>
    <xf numFmtId="0" fontId="13" fillId="0" borderId="11" xfId="2" applyFont="1" applyBorder="1" applyAlignment="1">
      <alignment horizontal="center" vertical="center" wrapText="1" shrinkToFit="1"/>
    </xf>
    <xf numFmtId="0" fontId="13" fillId="0" borderId="131" xfId="2" applyFont="1" applyBorder="1" applyAlignment="1">
      <alignment horizontal="center" vertical="center" wrapText="1" shrinkToFit="1"/>
    </xf>
    <xf numFmtId="0" fontId="13" fillId="0" borderId="179" xfId="2" applyFont="1" applyBorder="1" applyAlignment="1">
      <alignment horizontal="center" vertical="center" wrapText="1" shrinkToFit="1"/>
    </xf>
    <xf numFmtId="0" fontId="1" fillId="0" borderId="213" xfId="2" applyBorder="1" applyAlignment="1">
      <alignment horizontal="center" vertical="center" wrapText="1" shrinkToFit="1"/>
    </xf>
    <xf numFmtId="0" fontId="1" fillId="0" borderId="178" xfId="2" applyBorder="1" applyAlignment="1">
      <alignment horizontal="center" vertical="center" wrapText="1" shrinkToFit="1"/>
    </xf>
    <xf numFmtId="0" fontId="1" fillId="0" borderId="11" xfId="2" applyBorder="1" applyAlignment="1">
      <alignment horizontal="center" vertical="center" wrapText="1" shrinkToFit="1"/>
    </xf>
    <xf numFmtId="0" fontId="1" fillId="0" borderId="131" xfId="2" applyBorder="1" applyAlignment="1">
      <alignment horizontal="center" vertical="center" wrapText="1" shrinkToFit="1"/>
    </xf>
    <xf numFmtId="0" fontId="1" fillId="0" borderId="179" xfId="2" applyBorder="1" applyAlignment="1">
      <alignment horizontal="center" vertical="center" wrapText="1" shrinkToFit="1"/>
    </xf>
    <xf numFmtId="0" fontId="1" fillId="0" borderId="93" xfId="2" applyBorder="1" applyAlignment="1">
      <alignment horizontal="left" vertical="center" shrinkToFit="1"/>
    </xf>
    <xf numFmtId="0" fontId="1" fillId="0" borderId="64" xfId="2" applyBorder="1" applyAlignment="1">
      <alignment horizontal="left" vertical="center" shrinkToFit="1"/>
    </xf>
    <xf numFmtId="188" fontId="7" fillId="0" borderId="0" xfId="2" applyNumberFormat="1" applyFont="1" applyAlignment="1">
      <alignment horizontal="center" vertical="center" shrinkToFit="1"/>
    </xf>
    <xf numFmtId="0" fontId="1" fillId="0" borderId="130" xfId="2" applyBorder="1" applyAlignment="1" applyProtection="1">
      <alignment horizontal="center" vertical="center" wrapText="1" shrinkToFit="1"/>
      <protection locked="0"/>
    </xf>
    <xf numFmtId="0" fontId="1" fillId="0" borderId="43" xfId="2" applyBorder="1" applyAlignment="1">
      <alignment horizontal="center" vertical="center" wrapText="1" shrinkToFit="1"/>
    </xf>
    <xf numFmtId="0" fontId="3" fillId="0" borderId="130" xfId="2" applyFont="1" applyBorder="1" applyAlignment="1">
      <alignment horizontal="center" vertical="center" wrapText="1" shrinkToFit="1"/>
    </xf>
    <xf numFmtId="0" fontId="1" fillId="0" borderId="82" xfId="2" applyBorder="1" applyAlignment="1">
      <alignment vertical="center" wrapText="1" shrinkToFit="1"/>
    </xf>
    <xf numFmtId="0" fontId="1" fillId="0" borderId="130" xfId="2" applyBorder="1" applyAlignment="1">
      <alignment vertical="center" shrinkToFit="1"/>
    </xf>
    <xf numFmtId="0" fontId="1" fillId="0" borderId="82" xfId="2" applyBorder="1" applyAlignment="1">
      <alignment vertical="center" shrinkToFit="1"/>
    </xf>
    <xf numFmtId="0" fontId="1" fillId="0" borderId="130" xfId="2" applyBorder="1" applyAlignment="1">
      <alignment vertical="center" wrapText="1" shrinkToFit="1"/>
    </xf>
    <xf numFmtId="0" fontId="1" fillId="0" borderId="83" xfId="2" applyBorder="1" applyAlignment="1">
      <alignment vertical="center" shrinkToFit="1"/>
    </xf>
    <xf numFmtId="0" fontId="43" fillId="0" borderId="0" xfId="0" applyFont="1" applyAlignment="1" applyProtection="1">
      <alignment horizontal="center" vertical="center" shrinkToFit="1"/>
      <protection locked="0"/>
    </xf>
    <xf numFmtId="0" fontId="0" fillId="8" borderId="43" xfId="0" applyFill="1" applyBorder="1" applyAlignment="1" applyProtection="1">
      <alignment vertical="center" wrapText="1" shrinkToFit="1"/>
      <protection locked="0"/>
    </xf>
    <xf numFmtId="0" fontId="0" fillId="8" borderId="26" xfId="0" applyFill="1" applyBorder="1" applyAlignment="1" applyProtection="1">
      <alignment vertical="center" wrapText="1" shrinkToFit="1"/>
      <protection locked="0"/>
    </xf>
    <xf numFmtId="0" fontId="0" fillId="8" borderId="44" xfId="0" applyFill="1" applyBorder="1" applyAlignment="1" applyProtection="1">
      <alignment vertical="center" wrapText="1" shrinkToFit="1"/>
      <protection locked="0"/>
    </xf>
    <xf numFmtId="0" fontId="0" fillId="8" borderId="45" xfId="0" applyFill="1" applyBorder="1" applyAlignment="1" applyProtection="1">
      <alignment vertical="center" wrapText="1" shrinkToFit="1"/>
      <protection locked="0"/>
    </xf>
    <xf numFmtId="0" fontId="0" fillId="8" borderId="0" xfId="0" applyFill="1" applyAlignment="1" applyProtection="1">
      <alignment vertical="center" wrapText="1" shrinkToFit="1"/>
      <protection locked="0"/>
    </xf>
    <xf numFmtId="0" fontId="0" fillId="8" borderId="46" xfId="0" applyFill="1" applyBorder="1" applyAlignment="1" applyProtection="1">
      <alignment vertical="center" wrapText="1" shrinkToFit="1"/>
      <protection locked="0"/>
    </xf>
    <xf numFmtId="0" fontId="0" fillId="8" borderId="47" xfId="0" applyFill="1" applyBorder="1" applyAlignment="1" applyProtection="1">
      <alignment vertical="center" wrapText="1" shrinkToFit="1"/>
      <protection locked="0"/>
    </xf>
    <xf numFmtId="0" fontId="0" fillId="8" borderId="25" xfId="0" applyFill="1" applyBorder="1" applyAlignment="1" applyProtection="1">
      <alignment vertical="center" wrapText="1" shrinkToFit="1"/>
      <protection locked="0"/>
    </xf>
    <xf numFmtId="0" fontId="0" fillId="8" borderId="48" xfId="0" applyFill="1" applyBorder="1" applyAlignment="1" applyProtection="1">
      <alignment vertical="center" wrapText="1" shrinkToFit="1"/>
      <protection locked="0"/>
    </xf>
    <xf numFmtId="0" fontId="31" fillId="0" borderId="0" xfId="3" applyFont="1" applyAlignment="1" applyProtection="1">
      <alignment horizontal="center" vertical="center" shrinkToFit="1"/>
    </xf>
    <xf numFmtId="0" fontId="0" fillId="0" borderId="0" xfId="0" applyAlignment="1" applyProtection="1">
      <alignment vertical="center" shrinkToFit="1"/>
      <protection locked="0"/>
    </xf>
    <xf numFmtId="0" fontId="0" fillId="0" borderId="25" xfId="0" applyBorder="1" applyAlignment="1" applyProtection="1">
      <alignment vertical="center" shrinkToFit="1"/>
      <protection locked="0"/>
    </xf>
    <xf numFmtId="0" fontId="38" fillId="0" borderId="0" xfId="0" applyFont="1" applyAlignment="1" applyProtection="1">
      <alignment vertical="center" shrinkToFit="1"/>
      <protection locked="0"/>
    </xf>
    <xf numFmtId="0" fontId="0" fillId="0" borderId="180" xfId="0" applyBorder="1" applyAlignment="1">
      <alignment horizontal="center" vertical="center" shrinkToFit="1"/>
    </xf>
    <xf numFmtId="0" fontId="1" fillId="5" borderId="214" xfId="2" applyFill="1" applyBorder="1" applyAlignment="1" applyProtection="1">
      <alignment vertical="center" shrinkToFit="1"/>
      <protection locked="0"/>
    </xf>
    <xf numFmtId="0" fontId="1" fillId="5" borderId="210" xfId="2" applyFill="1" applyBorder="1" applyAlignment="1" applyProtection="1">
      <alignment vertical="center" shrinkToFit="1"/>
      <protection locked="0"/>
    </xf>
    <xf numFmtId="0" fontId="1" fillId="5" borderId="211" xfId="2" applyFill="1" applyBorder="1" applyAlignment="1" applyProtection="1">
      <alignment vertical="center" shrinkToFit="1"/>
      <protection locked="0"/>
    </xf>
    <xf numFmtId="0" fontId="79" fillId="5" borderId="210" xfId="0" applyFont="1" applyFill="1" applyBorder="1" applyAlignment="1" applyProtection="1">
      <alignment vertical="center" shrinkToFit="1"/>
      <protection locked="0"/>
    </xf>
    <xf numFmtId="0" fontId="1" fillId="14" borderId="214" xfId="2" applyFill="1" applyBorder="1" applyAlignment="1" applyProtection="1">
      <alignment horizontal="center" vertical="center" shrinkToFit="1"/>
      <protection locked="0"/>
    </xf>
    <xf numFmtId="0" fontId="1" fillId="14" borderId="210" xfId="2" applyFill="1" applyBorder="1" applyAlignment="1" applyProtection="1">
      <alignment horizontal="center" vertical="center" shrinkToFit="1"/>
      <protection locked="0"/>
    </xf>
    <xf numFmtId="0" fontId="1" fillId="14" borderId="211" xfId="2" applyFill="1" applyBorder="1" applyAlignment="1" applyProtection="1">
      <alignment horizontal="center" vertical="center" shrinkToFit="1"/>
      <protection locked="0"/>
    </xf>
    <xf numFmtId="0" fontId="1" fillId="5" borderId="214" xfId="2" applyFill="1" applyBorder="1" applyAlignment="1" applyProtection="1">
      <alignment horizontal="center" vertical="center" shrinkToFit="1"/>
      <protection locked="0"/>
    </xf>
    <xf numFmtId="0" fontId="1" fillId="5" borderId="210" xfId="2" applyFill="1" applyBorder="1" applyAlignment="1" applyProtection="1">
      <alignment horizontal="center" vertical="center" shrinkToFit="1"/>
      <protection locked="0"/>
    </xf>
    <xf numFmtId="0" fontId="1" fillId="5" borderId="211" xfId="2" applyFill="1" applyBorder="1" applyAlignment="1" applyProtection="1">
      <alignment horizontal="center" vertical="center" shrinkToFit="1"/>
      <protection locked="0"/>
    </xf>
    <xf numFmtId="0" fontId="0" fillId="0" borderId="214" xfId="0" applyBorder="1" applyAlignment="1" applyProtection="1">
      <alignment horizontal="center" vertical="center" shrinkToFit="1"/>
      <protection locked="0"/>
    </xf>
    <xf numFmtId="0" fontId="0" fillId="0" borderId="210" xfId="0" applyBorder="1" applyAlignment="1" applyProtection="1">
      <alignment horizontal="center" vertical="center" shrinkToFit="1"/>
      <protection locked="0"/>
    </xf>
    <xf numFmtId="0" fontId="0" fillId="0" borderId="211" xfId="0" applyBorder="1" applyAlignment="1" applyProtection="1">
      <alignment horizontal="center" vertical="center" shrinkToFit="1"/>
      <protection locked="0"/>
    </xf>
    <xf numFmtId="0" fontId="0" fillId="5" borderId="130" xfId="0" applyFill="1" applyBorder="1" applyAlignment="1" applyProtection="1">
      <alignment horizontal="center" vertical="center" shrinkToFit="1"/>
      <protection locked="0"/>
    </xf>
    <xf numFmtId="0" fontId="0" fillId="5" borderId="130" xfId="0" applyFill="1" applyBorder="1" applyAlignment="1" applyProtection="1">
      <alignment vertical="top" wrapText="1" shrinkToFit="1"/>
      <protection locked="0"/>
    </xf>
    <xf numFmtId="0" fontId="0" fillId="3" borderId="0" xfId="0" applyFill="1" applyAlignment="1">
      <alignment vertical="center" shrinkToFit="1"/>
    </xf>
    <xf numFmtId="0" fontId="1" fillId="5" borderId="130" xfId="2" applyFill="1" applyBorder="1" applyAlignment="1" applyProtection="1">
      <alignment horizontal="center" vertical="center" shrinkToFit="1"/>
      <protection locked="0"/>
    </xf>
    <xf numFmtId="0" fontId="0" fillId="14" borderId="212" xfId="0" applyFill="1" applyBorder="1" applyAlignment="1" applyProtection="1">
      <alignment horizontal="center" vertical="center" shrinkToFit="1"/>
      <protection locked="0"/>
    </xf>
    <xf numFmtId="0" fontId="0" fillId="14" borderId="209" xfId="0" applyFill="1" applyBorder="1" applyAlignment="1" applyProtection="1">
      <alignment horizontal="center" vertical="center" shrinkToFit="1"/>
      <protection locked="0"/>
    </xf>
    <xf numFmtId="0" fontId="0" fillId="14" borderId="213" xfId="0" applyFill="1" applyBorder="1" applyAlignment="1" applyProtection="1">
      <alignment horizontal="center" vertical="center" shrinkToFit="1"/>
      <protection locked="0"/>
    </xf>
    <xf numFmtId="0" fontId="0" fillId="14" borderId="178" xfId="0" applyFill="1" applyBorder="1" applyAlignment="1" applyProtection="1">
      <alignment horizontal="center" vertical="center" shrinkToFit="1"/>
      <protection locked="0"/>
    </xf>
    <xf numFmtId="0" fontId="0" fillId="14" borderId="0" xfId="0" applyFill="1" applyAlignment="1" applyProtection="1">
      <alignment horizontal="center" vertical="center" shrinkToFit="1"/>
      <protection locked="0"/>
    </xf>
    <xf numFmtId="0" fontId="0" fillId="14" borderId="11" xfId="0" applyFill="1" applyBorder="1" applyAlignment="1" applyProtection="1">
      <alignment horizontal="center" vertical="center" shrinkToFit="1"/>
      <protection locked="0"/>
    </xf>
    <xf numFmtId="0" fontId="0" fillId="14" borderId="131" xfId="0" applyFill="1" applyBorder="1" applyAlignment="1" applyProtection="1">
      <alignment horizontal="center" vertical="center" shrinkToFit="1"/>
      <protection locked="0"/>
    </xf>
    <xf numFmtId="0" fontId="0" fillId="14" borderId="180" xfId="0" applyFill="1" applyBorder="1" applyAlignment="1" applyProtection="1">
      <alignment horizontal="center" vertical="center" shrinkToFit="1"/>
      <protection locked="0"/>
    </xf>
    <xf numFmtId="0" fontId="0" fillId="14" borderId="179" xfId="0" applyFill="1" applyBorder="1" applyAlignment="1" applyProtection="1">
      <alignment horizontal="center" vertical="center" shrinkToFit="1"/>
      <protection locked="0"/>
    </xf>
    <xf numFmtId="0" fontId="0" fillId="14" borderId="130" xfId="0" applyFill="1" applyBorder="1" applyAlignment="1" applyProtection="1">
      <alignment horizontal="center" vertical="center" shrinkToFit="1"/>
      <protection locked="0"/>
    </xf>
    <xf numFmtId="0" fontId="86" fillId="0" borderId="0" xfId="0" applyFont="1" applyAlignment="1" applyProtection="1">
      <alignment vertical="center" shrinkToFit="1"/>
      <protection locked="0"/>
    </xf>
    <xf numFmtId="0" fontId="1" fillId="5" borderId="130" xfId="2" applyFill="1" applyBorder="1" applyAlignment="1" applyProtection="1">
      <alignment vertical="center" shrinkToFit="1"/>
      <protection locked="0"/>
    </xf>
    <xf numFmtId="0" fontId="0" fillId="0" borderId="130" xfId="0" applyBorder="1" applyAlignment="1" applyProtection="1">
      <alignment horizontal="center" vertical="center" shrinkToFit="1"/>
      <protection locked="0"/>
    </xf>
    <xf numFmtId="0" fontId="30" fillId="0" borderId="130" xfId="0" applyFont="1" applyBorder="1" applyAlignment="1" applyProtection="1">
      <alignment horizontal="center" vertical="center" shrinkToFit="1"/>
      <protection locked="0"/>
    </xf>
    <xf numFmtId="0" fontId="30" fillId="14" borderId="130" xfId="0" applyFont="1" applyFill="1" applyBorder="1" applyAlignment="1" applyProtection="1">
      <alignment horizontal="center" vertical="center" shrinkToFit="1"/>
      <protection locked="0"/>
    </xf>
    <xf numFmtId="0" fontId="1" fillId="5" borderId="135" xfId="2" applyFill="1" applyBorder="1" applyAlignment="1" applyProtection="1">
      <alignment horizontal="center" vertical="center" shrinkToFit="1"/>
      <protection locked="0"/>
    </xf>
    <xf numFmtId="0" fontId="0" fillId="5" borderId="214" xfId="0" applyFill="1" applyBorder="1" applyAlignment="1" applyProtection="1">
      <alignment vertical="center" shrinkToFit="1"/>
      <protection locked="0"/>
    </xf>
    <xf numFmtId="0" fontId="0" fillId="5" borderId="210" xfId="0" applyFill="1" applyBorder="1" applyAlignment="1" applyProtection="1">
      <alignment vertical="center" shrinkToFit="1"/>
      <protection locked="0"/>
    </xf>
    <xf numFmtId="0" fontId="0" fillId="5" borderId="211" xfId="0" applyFill="1" applyBorder="1" applyAlignment="1" applyProtection="1">
      <alignment vertical="center" shrinkToFit="1"/>
      <protection locked="0"/>
    </xf>
    <xf numFmtId="0" fontId="1" fillId="5" borderId="215" xfId="2" applyFill="1" applyBorder="1" applyAlignment="1" applyProtection="1">
      <alignment horizontal="center" vertical="center" shrinkToFit="1"/>
      <protection locked="0"/>
    </xf>
    <xf numFmtId="0" fontId="0" fillId="0" borderId="212" xfId="0" applyBorder="1" applyAlignment="1" applyProtection="1">
      <alignment horizontal="center" vertical="center" shrinkToFit="1"/>
      <protection locked="0"/>
    </xf>
    <xf numFmtId="0" fontId="0" fillId="0" borderId="209" xfId="0" applyBorder="1" applyAlignment="1" applyProtection="1">
      <alignment horizontal="center" vertical="center" shrinkToFit="1"/>
      <protection locked="0"/>
    </xf>
    <xf numFmtId="0" fontId="0" fillId="0" borderId="213" xfId="0" applyBorder="1" applyAlignment="1" applyProtection="1">
      <alignment horizontal="center" vertical="center" shrinkToFit="1"/>
      <protection locked="0"/>
    </xf>
    <xf numFmtId="0" fontId="0" fillId="0" borderId="178" xfId="0" applyBorder="1" applyAlignment="1" applyProtection="1">
      <alignment horizontal="center" vertical="center" shrinkToFit="1"/>
      <protection locked="0"/>
    </xf>
    <xf numFmtId="0" fontId="0" fillId="0" borderId="0" xfId="0" applyAlignment="1" applyProtection="1">
      <alignment horizontal="center" vertical="center" shrinkToFit="1"/>
      <protection locked="0"/>
    </xf>
    <xf numFmtId="0" fontId="0" fillId="0" borderId="11" xfId="0" applyBorder="1" applyAlignment="1" applyProtection="1">
      <alignment horizontal="center" vertical="center" shrinkToFit="1"/>
      <protection locked="0"/>
    </xf>
    <xf numFmtId="0" fontId="0" fillId="0" borderId="131" xfId="0" applyBorder="1" applyAlignment="1" applyProtection="1">
      <alignment horizontal="center" vertical="center" shrinkToFit="1"/>
      <protection locked="0"/>
    </xf>
    <xf numFmtId="0" fontId="0" fillId="0" borderId="180" xfId="0" applyBorder="1" applyAlignment="1" applyProtection="1">
      <alignment horizontal="center" vertical="center" shrinkToFit="1"/>
      <protection locked="0"/>
    </xf>
    <xf numFmtId="0" fontId="0" fillId="0" borderId="179" xfId="0" applyBorder="1" applyAlignment="1" applyProtection="1">
      <alignment horizontal="center" vertical="center" shrinkToFit="1"/>
      <protection locked="0"/>
    </xf>
    <xf numFmtId="0" fontId="20" fillId="0" borderId="130" xfId="0" applyFont="1" applyBorder="1" applyAlignment="1" applyProtection="1">
      <alignment horizontal="center" vertical="center" wrapText="1" shrinkToFit="1"/>
      <protection locked="0"/>
    </xf>
    <xf numFmtId="0" fontId="35" fillId="0" borderId="130" xfId="0" applyFont="1" applyBorder="1" applyAlignment="1" applyProtection="1">
      <alignment horizontal="center" vertical="center" shrinkToFit="1"/>
      <protection locked="0"/>
    </xf>
    <xf numFmtId="0" fontId="0" fillId="5" borderId="212" xfId="0" applyFill="1" applyBorder="1" applyAlignment="1" applyProtection="1">
      <alignment vertical="top" wrapText="1" shrinkToFit="1"/>
      <protection locked="0"/>
    </xf>
    <xf numFmtId="0" fontId="0" fillId="5" borderId="209" xfId="0" applyFill="1" applyBorder="1" applyAlignment="1" applyProtection="1">
      <alignment vertical="top" wrapText="1" shrinkToFit="1"/>
      <protection locked="0"/>
    </xf>
    <xf numFmtId="0" fontId="0" fillId="5" borderId="213" xfId="0" applyFill="1" applyBorder="1" applyAlignment="1" applyProtection="1">
      <alignment vertical="top" wrapText="1" shrinkToFit="1"/>
      <protection locked="0"/>
    </xf>
    <xf numFmtId="0" fontId="0" fillId="5" borderId="178" xfId="0" applyFill="1" applyBorder="1" applyAlignment="1" applyProtection="1">
      <alignment vertical="top" wrapText="1" shrinkToFit="1"/>
      <protection locked="0"/>
    </xf>
    <xf numFmtId="0" fontId="0" fillId="5" borderId="0" xfId="0" applyFill="1" applyAlignment="1" applyProtection="1">
      <alignment vertical="top" wrapText="1" shrinkToFit="1"/>
      <protection locked="0"/>
    </xf>
    <xf numFmtId="0" fontId="0" fillId="5" borderId="11" xfId="0" applyFill="1" applyBorder="1" applyAlignment="1" applyProtection="1">
      <alignment vertical="top" wrapText="1" shrinkToFit="1"/>
      <protection locked="0"/>
    </xf>
    <xf numFmtId="0" fontId="0" fillId="5" borderId="131" xfId="0" applyFill="1" applyBorder="1" applyAlignment="1" applyProtection="1">
      <alignment vertical="top" wrapText="1" shrinkToFit="1"/>
      <protection locked="0"/>
    </xf>
    <xf numFmtId="0" fontId="0" fillId="5" borderId="180" xfId="0" applyFill="1" applyBorder="1" applyAlignment="1" applyProtection="1">
      <alignment vertical="top" wrapText="1" shrinkToFit="1"/>
      <protection locked="0"/>
    </xf>
    <xf numFmtId="0" fontId="0" fillId="5" borderId="179" xfId="0" applyFill="1" applyBorder="1" applyAlignment="1" applyProtection="1">
      <alignment vertical="top" wrapText="1" shrinkToFit="1"/>
      <protection locked="0"/>
    </xf>
    <xf numFmtId="0" fontId="0" fillId="5" borderId="210" xfId="0" applyFill="1" applyBorder="1" applyAlignment="1" applyProtection="1">
      <alignment horizontal="center" vertical="center" shrinkToFit="1"/>
      <protection locked="0"/>
    </xf>
    <xf numFmtId="0" fontId="0" fillId="5" borderId="211" xfId="0" applyFill="1" applyBorder="1" applyAlignment="1" applyProtection="1">
      <alignment horizontal="center" vertical="center" shrinkToFit="1"/>
      <protection locked="0"/>
    </xf>
    <xf numFmtId="0" fontId="0" fillId="5" borderId="215" xfId="0" applyFill="1" applyBorder="1" applyAlignment="1" applyProtection="1">
      <alignment horizontal="center" vertical="center" shrinkToFit="1"/>
      <protection locked="0"/>
    </xf>
    <xf numFmtId="0" fontId="0" fillId="0" borderId="212" xfId="0" applyBorder="1" applyAlignment="1" applyProtection="1">
      <alignment horizontal="center" vertical="center" wrapText="1" shrinkToFit="1"/>
      <protection locked="0"/>
    </xf>
    <xf numFmtId="0" fontId="0" fillId="0" borderId="209" xfId="0" applyBorder="1" applyAlignment="1" applyProtection="1">
      <alignment horizontal="center" vertical="center" wrapText="1" shrinkToFit="1"/>
      <protection locked="0"/>
    </xf>
    <xf numFmtId="0" fontId="0" fillId="5" borderId="214" xfId="0" applyFill="1" applyBorder="1" applyAlignment="1" applyProtection="1">
      <alignment horizontal="center" vertical="center" shrinkToFit="1"/>
      <protection locked="0"/>
    </xf>
    <xf numFmtId="0" fontId="30" fillId="14" borderId="130" xfId="0" applyFont="1" applyFill="1" applyBorder="1" applyAlignment="1" applyProtection="1">
      <alignment horizontal="center" vertical="center" wrapText="1" shrinkToFit="1"/>
      <protection locked="0"/>
    </xf>
    <xf numFmtId="0" fontId="20" fillId="14" borderId="209" xfId="0" applyFont="1" applyFill="1" applyBorder="1" applyAlignment="1" applyProtection="1">
      <alignment horizontal="center" vertical="center" wrapText="1" shrinkToFit="1"/>
      <protection locked="0"/>
    </xf>
    <xf numFmtId="0" fontId="35" fillId="14" borderId="209" xfId="0" applyFont="1" applyFill="1" applyBorder="1" applyAlignment="1" applyProtection="1">
      <alignment horizontal="center" vertical="center" shrinkToFit="1"/>
      <protection locked="0"/>
    </xf>
    <xf numFmtId="0" fontId="35" fillId="14" borderId="213" xfId="0" applyFont="1" applyFill="1" applyBorder="1" applyAlignment="1" applyProtection="1">
      <alignment horizontal="center" vertical="center" shrinkToFit="1"/>
      <protection locked="0"/>
    </xf>
    <xf numFmtId="0" fontId="35" fillId="14" borderId="0" xfId="0" applyFont="1" applyFill="1" applyAlignment="1" applyProtection="1">
      <alignment horizontal="center" vertical="center" shrinkToFit="1"/>
      <protection locked="0"/>
    </xf>
    <xf numFmtId="0" fontId="35" fillId="14" borderId="11" xfId="0" applyFont="1" applyFill="1" applyBorder="1" applyAlignment="1" applyProtection="1">
      <alignment horizontal="center" vertical="center" shrinkToFit="1"/>
      <protection locked="0"/>
    </xf>
    <xf numFmtId="0" fontId="0" fillId="14" borderId="214" xfId="0" applyFill="1" applyBorder="1" applyAlignment="1" applyProtection="1">
      <alignment horizontal="center" vertical="center" shrinkToFit="1"/>
      <protection locked="0"/>
    </xf>
    <xf numFmtId="0" fontId="0" fillId="14" borderId="210" xfId="0" applyFill="1" applyBorder="1" applyAlignment="1" applyProtection="1">
      <alignment horizontal="center" vertical="center" shrinkToFit="1"/>
      <protection locked="0"/>
    </xf>
    <xf numFmtId="0" fontId="0" fillId="14" borderId="215" xfId="0" applyFill="1" applyBorder="1" applyAlignment="1" applyProtection="1">
      <alignment horizontal="center" vertical="center" shrinkToFit="1"/>
      <protection locked="0"/>
    </xf>
    <xf numFmtId="0" fontId="27" fillId="14" borderId="214" xfId="3" applyFill="1" applyBorder="1" applyAlignment="1" applyProtection="1">
      <alignment horizontal="center" vertical="center" shrinkToFit="1"/>
      <protection locked="0"/>
    </xf>
    <xf numFmtId="0" fontId="27" fillId="14" borderId="210" xfId="3" applyFill="1" applyBorder="1" applyAlignment="1" applyProtection="1">
      <alignment horizontal="center" vertical="center" shrinkToFit="1"/>
      <protection locked="0"/>
    </xf>
    <xf numFmtId="0" fontId="27" fillId="14" borderId="211" xfId="3" applyFill="1" applyBorder="1" applyAlignment="1" applyProtection="1">
      <alignment horizontal="center" vertical="center" shrinkToFit="1"/>
      <protection locked="0"/>
    </xf>
    <xf numFmtId="0" fontId="0" fillId="14" borderId="211" xfId="0" applyFill="1" applyBorder="1" applyAlignment="1" applyProtection="1">
      <alignment horizontal="center" vertical="center" shrinkToFit="1"/>
      <protection locked="0"/>
    </xf>
    <xf numFmtId="0" fontId="0" fillId="5" borderId="130" xfId="0" applyFill="1" applyBorder="1" applyAlignment="1" applyProtection="1">
      <alignment vertical="center" shrinkToFit="1"/>
      <protection locked="0"/>
    </xf>
    <xf numFmtId="0" fontId="1" fillId="0" borderId="214" xfId="2" applyBorder="1" applyAlignment="1" applyProtection="1">
      <alignment horizontal="center" vertical="center" shrinkToFit="1"/>
      <protection locked="0"/>
    </xf>
    <xf numFmtId="0" fontId="1" fillId="0" borderId="210" xfId="2" applyBorder="1" applyAlignment="1" applyProtection="1">
      <alignment horizontal="center" vertical="center" shrinkToFit="1"/>
      <protection locked="0"/>
    </xf>
    <xf numFmtId="0" fontId="1" fillId="0" borderId="211" xfId="2" applyBorder="1" applyAlignment="1" applyProtection="1">
      <alignment horizontal="center" vertical="center" shrinkToFit="1"/>
      <protection locked="0"/>
    </xf>
    <xf numFmtId="0" fontId="1" fillId="14" borderId="2" xfId="2" applyFill="1" applyBorder="1" applyAlignment="1" applyProtection="1">
      <alignment horizontal="center" vertical="center" shrinkToFit="1"/>
      <protection locked="0"/>
    </xf>
    <xf numFmtId="0" fontId="1" fillId="14" borderId="16" xfId="2" applyFill="1" applyBorder="1" applyAlignment="1" applyProtection="1">
      <alignment horizontal="center" vertical="center" shrinkToFit="1"/>
      <protection locked="0"/>
    </xf>
    <xf numFmtId="0" fontId="1" fillId="14" borderId="7" xfId="2" applyFill="1" applyBorder="1" applyAlignment="1" applyProtection="1">
      <alignment horizontal="center" vertical="center" shrinkToFit="1"/>
      <protection locked="0"/>
    </xf>
    <xf numFmtId="0" fontId="1" fillId="14" borderId="18" xfId="2" applyFill="1" applyBorder="1" applyAlignment="1" applyProtection="1">
      <alignment horizontal="center" vertical="center" shrinkToFit="1"/>
      <protection locked="0"/>
    </xf>
    <xf numFmtId="176" fontId="1" fillId="5" borderId="214" xfId="2" applyNumberFormat="1" applyFill="1" applyBorder="1" applyAlignment="1" applyProtection="1">
      <alignment horizontal="center" vertical="center" shrinkToFit="1"/>
      <protection locked="0"/>
    </xf>
    <xf numFmtId="176" fontId="1" fillId="5" borderId="210" xfId="2" applyNumberFormat="1" applyFill="1" applyBorder="1" applyAlignment="1" applyProtection="1">
      <alignment horizontal="center" vertical="center" shrinkToFit="1"/>
      <protection locked="0"/>
    </xf>
    <xf numFmtId="176" fontId="1" fillId="5" borderId="211" xfId="2" applyNumberFormat="1" applyFill="1" applyBorder="1" applyAlignment="1" applyProtection="1">
      <alignment horizontal="center" vertical="center" shrinkToFit="1"/>
      <protection locked="0"/>
    </xf>
    <xf numFmtId="0" fontId="1" fillId="0" borderId="178" xfId="2" applyBorder="1" applyAlignment="1" applyProtection="1">
      <alignment vertical="center" shrinkToFit="1"/>
      <protection locked="0"/>
    </xf>
    <xf numFmtId="0" fontId="1" fillId="0" borderId="0" xfId="2" applyAlignment="1" applyProtection="1">
      <alignment vertical="center" shrinkToFit="1"/>
      <protection locked="0"/>
    </xf>
    <xf numFmtId="0" fontId="1" fillId="0" borderId="15" xfId="2" applyBorder="1" applyAlignment="1" applyProtection="1">
      <alignment horizontal="left" vertical="center" shrinkToFit="1"/>
      <protection locked="0"/>
    </xf>
    <xf numFmtId="0" fontId="1" fillId="0" borderId="3" xfId="2" applyBorder="1" applyAlignment="1" applyProtection="1">
      <alignment horizontal="left" vertical="center" shrinkToFit="1"/>
      <protection locked="0"/>
    </xf>
    <xf numFmtId="0" fontId="1" fillId="0" borderId="4" xfId="2" applyBorder="1" applyAlignment="1" applyProtection="1">
      <alignment horizontal="left" vertical="center" shrinkToFit="1"/>
      <protection locked="0"/>
    </xf>
    <xf numFmtId="0" fontId="1" fillId="0" borderId="17" xfId="2" applyBorder="1" applyAlignment="1" applyProtection="1">
      <alignment horizontal="left" vertical="center" shrinkToFit="1"/>
      <protection locked="0"/>
    </xf>
    <xf numFmtId="0" fontId="1" fillId="0" borderId="8" xfId="2" applyBorder="1" applyAlignment="1" applyProtection="1">
      <alignment horizontal="left" vertical="center" shrinkToFit="1"/>
      <protection locked="0"/>
    </xf>
    <xf numFmtId="0" fontId="1" fillId="0" borderId="9" xfId="2" applyBorder="1" applyAlignment="1" applyProtection="1">
      <alignment horizontal="left" vertical="center" shrinkToFit="1"/>
      <protection locked="0"/>
    </xf>
    <xf numFmtId="0" fontId="0" fillId="5" borderId="128" xfId="0" applyFill="1" applyBorder="1" applyAlignment="1" applyProtection="1">
      <alignment horizontal="center" vertical="center" shrinkToFit="1"/>
      <protection locked="0"/>
    </xf>
    <xf numFmtId="0" fontId="0" fillId="5" borderId="129" xfId="0" applyFill="1" applyBorder="1" applyAlignment="1" applyProtection="1">
      <alignment horizontal="center" vertical="center" shrinkToFit="1"/>
      <protection locked="0"/>
    </xf>
    <xf numFmtId="0" fontId="0" fillId="6" borderId="131" xfId="0" applyFill="1" applyBorder="1" applyAlignment="1" applyProtection="1">
      <alignment vertical="center" shrinkToFit="1"/>
      <protection locked="0"/>
    </xf>
    <xf numFmtId="0" fontId="0" fillId="6" borderId="180" xfId="0" applyFill="1" applyBorder="1" applyAlignment="1" applyProtection="1">
      <alignment vertical="center" shrinkToFit="1"/>
      <protection locked="0"/>
    </xf>
    <xf numFmtId="49" fontId="1" fillId="5" borderId="210" xfId="2" applyNumberFormat="1" applyFill="1" applyBorder="1" applyAlignment="1" applyProtection="1">
      <alignment horizontal="center" vertical="center" shrinkToFit="1"/>
      <protection locked="0"/>
    </xf>
    <xf numFmtId="0" fontId="1" fillId="0" borderId="178" xfId="2" applyBorder="1" applyAlignment="1" applyProtection="1">
      <alignment horizontal="center" vertical="center" shrinkToFit="1"/>
      <protection locked="0"/>
    </xf>
    <xf numFmtId="0" fontId="1" fillId="0" borderId="0" xfId="2" applyAlignment="1" applyProtection="1">
      <alignment horizontal="center" vertical="center" shrinkToFit="1"/>
      <protection locked="0"/>
    </xf>
    <xf numFmtId="0" fontId="0" fillId="3" borderId="180" xfId="0" applyFill="1" applyBorder="1" applyAlignment="1">
      <alignment vertical="center" shrinkToFit="1"/>
    </xf>
    <xf numFmtId="0" fontId="0" fillId="3" borderId="180" xfId="0" applyFill="1" applyBorder="1" applyAlignment="1">
      <alignment horizontal="center" vertical="center" shrinkToFit="1"/>
    </xf>
    <xf numFmtId="0" fontId="1" fillId="3" borderId="0" xfId="2" applyFill="1" applyAlignment="1">
      <alignment horizontal="center" vertical="center" shrinkToFit="1"/>
    </xf>
    <xf numFmtId="0" fontId="0" fillId="3" borderId="0" xfId="0" applyFill="1" applyAlignment="1">
      <alignment horizontal="center" vertical="center" shrinkToFit="1"/>
    </xf>
    <xf numFmtId="49" fontId="1" fillId="5" borderId="214" xfId="2" applyNumberFormat="1" applyFill="1" applyBorder="1" applyAlignment="1" applyProtection="1">
      <alignment horizontal="center" vertical="center" shrinkToFit="1"/>
      <protection locked="0"/>
    </xf>
    <xf numFmtId="49" fontId="1" fillId="5" borderId="211" xfId="2" applyNumberFormat="1" applyFill="1" applyBorder="1" applyAlignment="1" applyProtection="1">
      <alignment horizontal="center" vertical="center" shrinkToFit="1"/>
      <protection locked="0"/>
    </xf>
    <xf numFmtId="0" fontId="0" fillId="0" borderId="214" xfId="0" applyBorder="1" applyAlignment="1" applyProtection="1">
      <alignment horizontal="center" vertical="center" wrapText="1" shrinkToFit="1"/>
      <protection locked="0"/>
    </xf>
    <xf numFmtId="0" fontId="0" fillId="0" borderId="210" xfId="0" applyBorder="1" applyAlignment="1" applyProtection="1">
      <alignment horizontal="center" vertical="center" wrapText="1" shrinkToFit="1"/>
      <protection locked="0"/>
    </xf>
    <xf numFmtId="0" fontId="0" fillId="0" borderId="211" xfId="0" applyBorder="1" applyAlignment="1" applyProtection="1">
      <alignment horizontal="center" vertical="center" wrapText="1" shrinkToFit="1"/>
      <protection locked="0"/>
    </xf>
    <xf numFmtId="0" fontId="13" fillId="14" borderId="130" xfId="2" applyFont="1" applyFill="1" applyBorder="1" applyAlignment="1" applyProtection="1">
      <alignment vertical="center" wrapText="1" shrinkToFit="1"/>
      <protection locked="0"/>
    </xf>
    <xf numFmtId="0" fontId="1" fillId="5" borderId="214" xfId="2" applyFill="1" applyBorder="1" applyAlignment="1" applyProtection="1">
      <alignment vertical="center" wrapText="1" shrinkToFit="1"/>
      <protection locked="0"/>
    </xf>
    <xf numFmtId="0" fontId="0" fillId="14" borderId="130" xfId="0" applyFill="1" applyBorder="1" applyAlignment="1" applyProtection="1">
      <alignment horizontal="center" vertical="center" wrapText="1" shrinkToFit="1"/>
      <protection locked="0"/>
    </xf>
    <xf numFmtId="0" fontId="0" fillId="14" borderId="209" xfId="0" applyFill="1" applyBorder="1" applyAlignment="1" applyProtection="1">
      <alignment horizontal="center" vertical="center" wrapText="1" shrinkToFit="1"/>
      <protection locked="0"/>
    </xf>
    <xf numFmtId="0" fontId="0" fillId="14" borderId="213" xfId="0" applyFill="1" applyBorder="1" applyAlignment="1" applyProtection="1">
      <alignment horizontal="center" vertical="center" wrapText="1" shrinkToFit="1"/>
      <protection locked="0"/>
    </xf>
    <xf numFmtId="0" fontId="0" fillId="14" borderId="0" xfId="0" applyFill="1" applyAlignment="1" applyProtection="1">
      <alignment horizontal="center" vertical="center" wrapText="1" shrinkToFit="1"/>
      <protection locked="0"/>
    </xf>
    <xf numFmtId="0" fontId="0" fillId="14" borderId="11" xfId="0" applyFill="1" applyBorder="1" applyAlignment="1" applyProtection="1">
      <alignment horizontal="center" vertical="center" wrapText="1" shrinkToFit="1"/>
      <protection locked="0"/>
    </xf>
    <xf numFmtId="0" fontId="0" fillId="14" borderId="180" xfId="0" applyFill="1" applyBorder="1" applyAlignment="1" applyProtection="1">
      <alignment horizontal="center" vertical="center" wrapText="1" shrinkToFit="1"/>
      <protection locked="0"/>
    </xf>
    <xf numFmtId="0" fontId="0" fillId="14" borderId="179" xfId="0" applyFill="1" applyBorder="1" applyAlignment="1" applyProtection="1">
      <alignment horizontal="center" vertical="center" wrapText="1" shrinkToFit="1"/>
      <protection locked="0"/>
    </xf>
    <xf numFmtId="0" fontId="0" fillId="5" borderId="212" xfId="0" applyFill="1" applyBorder="1" applyAlignment="1" applyProtection="1">
      <alignment horizontal="center" vertical="center" shrinkToFit="1"/>
      <protection locked="0"/>
    </xf>
    <xf numFmtId="0" fontId="0" fillId="5" borderId="209" xfId="0" applyFill="1" applyBorder="1" applyAlignment="1" applyProtection="1">
      <alignment horizontal="center" vertical="center" shrinkToFit="1"/>
      <protection locked="0"/>
    </xf>
    <xf numFmtId="0" fontId="0" fillId="0" borderId="0" xfId="0" applyAlignment="1" applyProtection="1">
      <alignment vertical="center" wrapText="1" shrinkToFit="1"/>
      <protection locked="0"/>
    </xf>
    <xf numFmtId="0" fontId="0" fillId="0" borderId="212" xfId="0" applyBorder="1" applyAlignment="1" applyProtection="1">
      <alignment vertical="center" shrinkToFit="1"/>
      <protection locked="0"/>
    </xf>
    <xf numFmtId="0" fontId="0" fillId="0" borderId="209" xfId="0" applyBorder="1" applyAlignment="1" applyProtection="1">
      <alignment vertical="center" shrinkToFit="1"/>
      <protection locked="0"/>
    </xf>
    <xf numFmtId="176" fontId="1" fillId="5" borderId="130" xfId="2" applyNumberFormat="1" applyFill="1" applyBorder="1" applyAlignment="1" applyProtection="1">
      <alignment horizontal="center" vertical="center" shrinkToFit="1"/>
      <protection locked="0"/>
    </xf>
    <xf numFmtId="0" fontId="0" fillId="0" borderId="178" xfId="0" applyBorder="1" applyAlignment="1" applyProtection="1">
      <alignment vertical="center" shrinkToFit="1"/>
      <protection locked="0"/>
    </xf>
    <xf numFmtId="0" fontId="0" fillId="14" borderId="135" xfId="0" applyFill="1" applyBorder="1" applyAlignment="1" applyProtection="1">
      <alignment horizontal="center" vertical="center" shrinkToFit="1"/>
      <protection locked="0"/>
    </xf>
    <xf numFmtId="0" fontId="0" fillId="0" borderId="215" xfId="0" applyBorder="1" applyAlignment="1" applyProtection="1">
      <alignment horizontal="center" vertical="center" shrinkToFit="1"/>
      <protection locked="0"/>
    </xf>
    <xf numFmtId="0" fontId="1" fillId="5" borderId="212" xfId="0" applyFont="1" applyFill="1" applyBorder="1" applyAlignment="1" applyProtection="1">
      <alignment vertical="top" wrapText="1" shrinkToFit="1"/>
      <protection locked="0"/>
    </xf>
    <xf numFmtId="0" fontId="1" fillId="5" borderId="209" xfId="0" applyFont="1" applyFill="1" applyBorder="1" applyAlignment="1" applyProtection="1">
      <alignment vertical="top" wrapText="1" shrinkToFit="1"/>
      <protection locked="0"/>
    </xf>
    <xf numFmtId="0" fontId="1" fillId="5" borderId="213" xfId="0" applyFont="1" applyFill="1" applyBorder="1" applyAlignment="1" applyProtection="1">
      <alignment vertical="top" wrapText="1" shrinkToFit="1"/>
      <protection locked="0"/>
    </xf>
    <xf numFmtId="0" fontId="1" fillId="5" borderId="178" xfId="0" applyFont="1" applyFill="1" applyBorder="1" applyAlignment="1" applyProtection="1">
      <alignment vertical="top" wrapText="1" shrinkToFit="1"/>
      <protection locked="0"/>
    </xf>
    <xf numFmtId="0" fontId="1" fillId="5" borderId="0" xfId="0" applyFont="1" applyFill="1" applyAlignment="1" applyProtection="1">
      <alignment vertical="top" wrapText="1" shrinkToFit="1"/>
      <protection locked="0"/>
    </xf>
    <xf numFmtId="0" fontId="1" fillId="5" borderId="11" xfId="0" applyFont="1" applyFill="1" applyBorder="1" applyAlignment="1" applyProtection="1">
      <alignment vertical="top" wrapText="1" shrinkToFit="1"/>
      <protection locked="0"/>
    </xf>
    <xf numFmtId="0" fontId="1" fillId="5" borderId="131" xfId="0" applyFont="1" applyFill="1" applyBorder="1" applyAlignment="1" applyProtection="1">
      <alignment vertical="top" wrapText="1" shrinkToFit="1"/>
      <protection locked="0"/>
    </xf>
    <xf numFmtId="0" fontId="1" fillId="5" borderId="180" xfId="0" applyFont="1" applyFill="1" applyBorder="1" applyAlignment="1" applyProtection="1">
      <alignment vertical="top" wrapText="1" shrinkToFit="1"/>
      <protection locked="0"/>
    </xf>
    <xf numFmtId="0" fontId="1" fillId="5" borderId="179" xfId="0" applyFont="1" applyFill="1" applyBorder="1" applyAlignment="1" applyProtection="1">
      <alignment vertical="top" wrapText="1" shrinkToFit="1"/>
      <protection locked="0"/>
    </xf>
    <xf numFmtId="0" fontId="0" fillId="6" borderId="178" xfId="0" applyFill="1" applyBorder="1" applyAlignment="1" applyProtection="1">
      <alignment vertical="center" shrinkToFit="1"/>
      <protection locked="0"/>
    </xf>
    <xf numFmtId="0" fontId="0" fillId="6" borderId="0" xfId="0" applyFill="1" applyAlignment="1" applyProtection="1">
      <alignment vertical="center" shrinkToFit="1"/>
      <protection locked="0"/>
    </xf>
    <xf numFmtId="0" fontId="0" fillId="5" borderId="213" xfId="0" applyFill="1" applyBorder="1" applyAlignment="1" applyProtection="1">
      <alignment horizontal="center" vertical="center" shrinkToFit="1"/>
      <protection locked="0"/>
    </xf>
    <xf numFmtId="0" fontId="0" fillId="5" borderId="131" xfId="0" applyFill="1" applyBorder="1" applyAlignment="1" applyProtection="1">
      <alignment horizontal="center" vertical="center" shrinkToFit="1"/>
      <protection locked="0"/>
    </xf>
    <xf numFmtId="0" fontId="0" fillId="5" borderId="179" xfId="0" applyFill="1" applyBorder="1" applyAlignment="1" applyProtection="1">
      <alignment horizontal="center" vertical="center" shrinkToFit="1"/>
      <protection locked="0"/>
    </xf>
    <xf numFmtId="0" fontId="21" fillId="0" borderId="212" xfId="0" applyFont="1" applyBorder="1" applyAlignment="1" applyProtection="1">
      <alignment horizontal="center" vertical="center" wrapText="1"/>
      <protection locked="0"/>
    </xf>
    <xf numFmtId="0" fontId="21" fillId="0" borderId="209" xfId="0" applyFont="1" applyBorder="1" applyAlignment="1" applyProtection="1">
      <alignment horizontal="center" vertical="center" wrapText="1"/>
      <protection locked="0"/>
    </xf>
    <xf numFmtId="0" fontId="21" fillId="0" borderId="213" xfId="0" applyFont="1" applyBorder="1" applyAlignment="1" applyProtection="1">
      <alignment horizontal="center" vertical="center" wrapText="1"/>
      <protection locked="0"/>
    </xf>
    <xf numFmtId="0" fontId="21" fillId="0" borderId="131" xfId="0" applyFont="1" applyBorder="1" applyAlignment="1" applyProtection="1">
      <alignment horizontal="center" vertical="center" wrapText="1"/>
      <protection locked="0"/>
    </xf>
    <xf numFmtId="0" fontId="21" fillId="0" borderId="180" xfId="0" applyFont="1" applyBorder="1" applyAlignment="1" applyProtection="1">
      <alignment horizontal="center" vertical="center" wrapText="1"/>
      <protection locked="0"/>
    </xf>
    <xf numFmtId="0" fontId="21" fillId="0" borderId="179" xfId="0" applyFont="1" applyBorder="1" applyAlignment="1" applyProtection="1">
      <alignment horizontal="center" vertical="center" wrapText="1"/>
      <protection locked="0"/>
    </xf>
    <xf numFmtId="0" fontId="0" fillId="6" borderId="212" xfId="0" applyFill="1" applyBorder="1" applyAlignment="1" applyProtection="1">
      <alignment vertical="center" shrinkToFit="1"/>
      <protection locked="0"/>
    </xf>
    <xf numFmtId="0" fontId="0" fillId="6" borderId="209" xfId="0" applyFill="1" applyBorder="1" applyAlignment="1" applyProtection="1">
      <alignment vertical="center" shrinkToFit="1"/>
      <protection locked="0"/>
    </xf>
    <xf numFmtId="0" fontId="7" fillId="0" borderId="0" xfId="2" applyFont="1" applyAlignment="1" applyProtection="1">
      <alignment horizontal="center" vertical="center" shrinkToFit="1"/>
      <protection locked="0"/>
    </xf>
    <xf numFmtId="0" fontId="1" fillId="5" borderId="2" xfId="2" applyFill="1" applyBorder="1" applyAlignment="1" applyProtection="1">
      <alignment horizontal="center" vertical="center" shrinkToFit="1"/>
      <protection locked="0"/>
    </xf>
    <xf numFmtId="0" fontId="1" fillId="5" borderId="16" xfId="2" applyFill="1" applyBorder="1" applyAlignment="1" applyProtection="1">
      <alignment horizontal="center" vertical="center" shrinkToFit="1"/>
      <protection locked="0"/>
    </xf>
    <xf numFmtId="0" fontId="1" fillId="5" borderId="7" xfId="2" applyFill="1" applyBorder="1" applyAlignment="1" applyProtection="1">
      <alignment horizontal="center" vertical="center" shrinkToFit="1"/>
      <protection locked="0"/>
    </xf>
    <xf numFmtId="0" fontId="1" fillId="5" borderId="18" xfId="2" applyFill="1" applyBorder="1" applyAlignment="1" applyProtection="1">
      <alignment horizontal="center" vertical="center" shrinkToFit="1"/>
      <protection locked="0"/>
    </xf>
    <xf numFmtId="0" fontId="0" fillId="0" borderId="0" xfId="0" applyAlignment="1">
      <alignment horizontal="center" vertical="center" shrinkToFit="1"/>
    </xf>
    <xf numFmtId="0" fontId="69" fillId="0" borderId="0" xfId="0" applyFont="1" applyAlignment="1" applyProtection="1">
      <alignment vertical="center" shrinkToFit="1"/>
      <protection locked="0"/>
    </xf>
    <xf numFmtId="0" fontId="0" fillId="14" borderId="212" xfId="0" applyFill="1" applyBorder="1" applyAlignment="1" applyProtection="1">
      <alignment horizontal="center" vertical="center" wrapText="1" shrinkToFit="1"/>
      <protection locked="0"/>
    </xf>
    <xf numFmtId="0" fontId="59" fillId="0" borderId="0" xfId="3" applyFont="1" applyAlignment="1" applyProtection="1">
      <alignment vertical="center"/>
    </xf>
    <xf numFmtId="0" fontId="58" fillId="0" borderId="0" xfId="3" applyFont="1" applyAlignment="1" applyProtection="1">
      <alignment vertical="center"/>
    </xf>
    <xf numFmtId="0" fontId="58" fillId="0" borderId="0" xfId="3" applyFont="1" applyBorder="1" applyAlignment="1" applyProtection="1">
      <alignment vertical="center" shrinkToFit="1"/>
    </xf>
    <xf numFmtId="0" fontId="0" fillId="0" borderId="5" xfId="0" applyBorder="1" applyAlignment="1">
      <alignment vertical="center" wrapText="1"/>
    </xf>
    <xf numFmtId="0" fontId="0" fillId="0" borderId="0" xfId="0" applyAlignment="1">
      <alignment vertical="center" wrapText="1"/>
    </xf>
    <xf numFmtId="0" fontId="43" fillId="0" borderId="0" xfId="0" applyFont="1" applyAlignment="1">
      <alignment horizontal="right" vertical="center"/>
    </xf>
    <xf numFmtId="0" fontId="43" fillId="20" borderId="156" xfId="0" applyFont="1" applyFill="1" applyBorder="1" applyAlignment="1">
      <alignment horizontal="center" vertical="center"/>
    </xf>
    <xf numFmtId="0" fontId="43" fillId="20" borderId="160" xfId="0" applyFont="1" applyFill="1" applyBorder="1" applyAlignment="1">
      <alignment horizontal="center" vertical="center"/>
    </xf>
    <xf numFmtId="0" fontId="48" fillId="0" borderId="214" xfId="0" applyFont="1" applyBorder="1" applyAlignment="1">
      <alignment horizontal="left" vertical="center" shrinkToFit="1"/>
    </xf>
    <xf numFmtId="0" fontId="48" fillId="0" borderId="210" xfId="0" applyFont="1" applyBorder="1" applyAlignment="1">
      <alignment horizontal="left" vertical="center" shrinkToFit="1"/>
    </xf>
    <xf numFmtId="0" fontId="48" fillId="0" borderId="211" xfId="0" applyFont="1" applyBorder="1" applyAlignment="1">
      <alignment horizontal="left" vertical="center" shrinkToFit="1"/>
    </xf>
    <xf numFmtId="0" fontId="48" fillId="0" borderId="214" xfId="0" applyFont="1" applyBorder="1" applyAlignment="1">
      <alignment horizontal="center" vertical="center" shrinkToFit="1"/>
    </xf>
    <xf numFmtId="0" fontId="48" fillId="0" borderId="210" xfId="0" applyFont="1" applyBorder="1" applyAlignment="1">
      <alignment horizontal="center" vertical="center" shrinkToFit="1"/>
    </xf>
    <xf numFmtId="0" fontId="48" fillId="0" borderId="211" xfId="0" applyFont="1" applyBorder="1" applyAlignment="1">
      <alignment horizontal="center" vertical="center" shrinkToFit="1"/>
    </xf>
    <xf numFmtId="0" fontId="51" fillId="0" borderId="73" xfId="0" applyFont="1" applyBorder="1" applyAlignment="1" applyProtection="1">
      <alignment horizontal="center" vertical="center" shrinkToFit="1"/>
      <protection locked="0"/>
    </xf>
    <xf numFmtId="0" fontId="51" fillId="0" borderId="74" xfId="0" applyFont="1" applyBorder="1" applyAlignment="1" applyProtection="1">
      <alignment horizontal="center" vertical="center" shrinkToFit="1"/>
      <protection locked="0"/>
    </xf>
    <xf numFmtId="0" fontId="51" fillId="0" borderId="75" xfId="0" applyFont="1" applyBorder="1" applyAlignment="1" applyProtection="1">
      <alignment horizontal="center" vertical="center" shrinkToFit="1"/>
      <protection locked="0"/>
    </xf>
    <xf numFmtId="179" fontId="47" fillId="0" borderId="0" xfId="0" applyNumberFormat="1" applyFont="1" applyAlignment="1">
      <alignment horizontal="center" vertical="center" shrinkToFit="1"/>
    </xf>
    <xf numFmtId="184" fontId="47" fillId="0" borderId="0" xfId="0" applyNumberFormat="1" applyFont="1" applyAlignment="1" applyProtection="1">
      <alignment horizontal="right" vertical="center" shrinkToFit="1"/>
      <protection locked="0"/>
    </xf>
    <xf numFmtId="0" fontId="48" fillId="0" borderId="210" xfId="0" applyFont="1" applyBorder="1" applyAlignment="1" applyProtection="1">
      <alignment vertical="center" shrinkToFit="1"/>
      <protection locked="0"/>
    </xf>
    <xf numFmtId="0" fontId="47" fillId="0" borderId="0" xfId="0" applyFont="1" applyAlignment="1">
      <alignment horizontal="right" vertical="center" shrinkToFit="1"/>
    </xf>
    <xf numFmtId="0" fontId="48" fillId="0" borderId="130" xfId="0" applyFont="1" applyBorder="1" applyAlignment="1">
      <alignment horizontal="center" vertical="center" textRotation="255" shrinkToFit="1"/>
    </xf>
    <xf numFmtId="0" fontId="48" fillId="0" borderId="209" xfId="0" applyFont="1" applyBorder="1" applyAlignment="1">
      <alignment horizontal="left" vertical="center" shrinkToFit="1"/>
    </xf>
    <xf numFmtId="0" fontId="48" fillId="0" borderId="212" xfId="0" applyFont="1" applyBorder="1" applyAlignment="1">
      <alignment horizontal="left" vertical="center" shrinkToFit="1"/>
    </xf>
    <xf numFmtId="0" fontId="48" fillId="0" borderId="213" xfId="0" applyFont="1" applyBorder="1" applyAlignment="1">
      <alignment horizontal="left" vertical="center" shrinkToFit="1"/>
    </xf>
    <xf numFmtId="0" fontId="48" fillId="0" borderId="131" xfId="0" applyFont="1" applyBorder="1" applyAlignment="1">
      <alignment horizontal="left" vertical="center" shrinkToFit="1"/>
    </xf>
    <xf numFmtId="0" fontId="48" fillId="0" borderId="180" xfId="0" applyFont="1" applyBorder="1" applyAlignment="1">
      <alignment horizontal="left" vertical="center" shrinkToFit="1"/>
    </xf>
    <xf numFmtId="0" fontId="48" fillId="0" borderId="179" xfId="0" applyFont="1" applyBorder="1" applyAlignment="1">
      <alignment horizontal="left" vertical="center" shrinkToFit="1"/>
    </xf>
    <xf numFmtId="0" fontId="48" fillId="0" borderId="71" xfId="0" applyFont="1" applyBorder="1" applyAlignment="1">
      <alignment horizontal="left" vertical="center" shrinkToFit="1"/>
    </xf>
    <xf numFmtId="185" fontId="48" fillId="0" borderId="210" xfId="0" applyNumberFormat="1" applyFont="1" applyBorder="1" applyAlignment="1">
      <alignment horizontal="left" vertical="center" shrinkToFit="1"/>
    </xf>
    <xf numFmtId="185" fontId="48" fillId="0" borderId="211" xfId="0" applyNumberFormat="1" applyFont="1" applyBorder="1" applyAlignment="1">
      <alignment horizontal="left" vertical="center" shrinkToFit="1"/>
    </xf>
    <xf numFmtId="0" fontId="48" fillId="0" borderId="77" xfId="0" applyFont="1" applyBorder="1" applyAlignment="1">
      <alignment vertical="center" shrinkToFit="1"/>
    </xf>
    <xf numFmtId="0" fontId="48" fillId="0" borderId="78" xfId="0" applyFont="1" applyBorder="1" applyAlignment="1">
      <alignment vertical="center" shrinkToFit="1"/>
    </xf>
    <xf numFmtId="0" fontId="48" fillId="0" borderId="135" xfId="0" applyFont="1" applyBorder="1" applyAlignment="1">
      <alignment horizontal="center" vertical="center" shrinkToFit="1"/>
    </xf>
    <xf numFmtId="0" fontId="48" fillId="0" borderId="215" xfId="0" applyFont="1" applyBorder="1" applyAlignment="1">
      <alignment horizontal="center" vertical="center" textRotation="255" shrinkToFit="1"/>
    </xf>
    <xf numFmtId="0" fontId="48" fillId="0" borderId="187" xfId="0" applyFont="1" applyBorder="1" applyAlignment="1">
      <alignment horizontal="center" vertical="center" textRotation="255" shrinkToFit="1"/>
    </xf>
    <xf numFmtId="0" fontId="48" fillId="0" borderId="135" xfId="0" applyFont="1" applyBorder="1" applyAlignment="1">
      <alignment horizontal="center" vertical="center" textRotation="255" shrinkToFit="1"/>
    </xf>
    <xf numFmtId="0" fontId="48" fillId="0" borderId="212" xfId="0" applyFont="1" applyBorder="1" applyAlignment="1">
      <alignment vertical="center" shrinkToFit="1"/>
    </xf>
    <xf numFmtId="0" fontId="48" fillId="0" borderId="209" xfId="0" applyFont="1" applyBorder="1" applyAlignment="1">
      <alignment vertical="center" shrinkToFit="1"/>
    </xf>
    <xf numFmtId="0" fontId="48" fillId="0" borderId="213" xfId="0" applyFont="1" applyBorder="1" applyAlignment="1">
      <alignment vertical="center" shrinkToFit="1"/>
    </xf>
    <xf numFmtId="0" fontId="48" fillId="0" borderId="178" xfId="0" applyFont="1" applyBorder="1" applyAlignment="1">
      <alignment horizontal="center" vertical="center" shrinkToFit="1"/>
    </xf>
    <xf numFmtId="0" fontId="48" fillId="0" borderId="0" xfId="0" applyFont="1" applyAlignment="1">
      <alignment horizontal="center" vertical="center" shrinkToFit="1"/>
    </xf>
    <xf numFmtId="0" fontId="48" fillId="0" borderId="11" xfId="0" applyFont="1" applyBorder="1" applyAlignment="1">
      <alignment horizontal="center" vertical="center" shrinkToFit="1"/>
    </xf>
    <xf numFmtId="0" fontId="47" fillId="0" borderId="178" xfId="0" applyFont="1" applyBorder="1" applyAlignment="1">
      <alignment vertical="top" wrapText="1"/>
    </xf>
    <xf numFmtId="0" fontId="47" fillId="0" borderId="0" xfId="0" applyFont="1" applyAlignment="1">
      <alignment vertical="top" wrapText="1"/>
    </xf>
    <xf numFmtId="0" fontId="47" fillId="0" borderId="11" xfId="0" applyFont="1" applyBorder="1" applyAlignment="1">
      <alignment vertical="top" wrapText="1"/>
    </xf>
    <xf numFmtId="0" fontId="47" fillId="0" borderId="131" xfId="0" applyFont="1" applyBorder="1" applyAlignment="1">
      <alignment vertical="top" wrapText="1"/>
    </xf>
    <xf numFmtId="0" fontId="47" fillId="0" borderId="180" xfId="0" applyFont="1" applyBorder="1" applyAlignment="1">
      <alignment vertical="top" wrapText="1"/>
    </xf>
    <xf numFmtId="0" fontId="47" fillId="0" borderId="179" xfId="0" applyFont="1" applyBorder="1" applyAlignment="1">
      <alignment vertical="top" wrapText="1"/>
    </xf>
    <xf numFmtId="0" fontId="48" fillId="0" borderId="215" xfId="0" applyFont="1" applyBorder="1" applyAlignment="1">
      <alignment horizontal="center" vertical="center" shrinkToFit="1"/>
    </xf>
    <xf numFmtId="0" fontId="48" fillId="0" borderId="71" xfId="0" applyFont="1" applyBorder="1" applyAlignment="1">
      <alignment vertical="center" shrinkToFit="1"/>
    </xf>
    <xf numFmtId="0" fontId="48" fillId="0" borderId="72" xfId="0" applyFont="1" applyBorder="1" applyAlignment="1">
      <alignment vertical="center" shrinkToFit="1"/>
    </xf>
    <xf numFmtId="0" fontId="48" fillId="0" borderId="216" xfId="0" applyFont="1" applyBorder="1" applyAlignment="1">
      <alignment horizontal="center" vertical="center" shrinkToFit="1"/>
    </xf>
    <xf numFmtId="0" fontId="48" fillId="0" borderId="69" xfId="0" applyFont="1" applyBorder="1" applyAlignment="1">
      <alignment horizontal="center" vertical="center" shrinkToFit="1"/>
    </xf>
    <xf numFmtId="49" fontId="48" fillId="0" borderId="214" xfId="0" applyNumberFormat="1" applyFont="1" applyBorder="1" applyAlignment="1">
      <alignment horizontal="left" vertical="center" shrinkToFit="1"/>
    </xf>
    <xf numFmtId="49" fontId="48" fillId="0" borderId="210" xfId="0" applyNumberFormat="1" applyFont="1" applyBorder="1" applyAlignment="1">
      <alignment horizontal="left" vertical="center" shrinkToFit="1"/>
    </xf>
    <xf numFmtId="49" fontId="48" fillId="0" borderId="211" xfId="0" applyNumberFormat="1" applyFont="1" applyBorder="1" applyAlignment="1">
      <alignment horizontal="left" vertical="center" shrinkToFit="1"/>
    </xf>
    <xf numFmtId="0" fontId="52" fillId="0" borderId="209" xfId="0" applyFont="1" applyBorder="1" applyAlignment="1">
      <alignment horizontal="center" vertical="center" shrinkToFit="1"/>
    </xf>
    <xf numFmtId="0" fontId="52" fillId="0" borderId="131" xfId="0" applyFont="1" applyBorder="1" applyAlignment="1">
      <alignment horizontal="center" vertical="center" shrinkToFit="1"/>
    </xf>
    <xf numFmtId="0" fontId="52" fillId="0" borderId="180" xfId="0" applyFont="1" applyBorder="1" applyAlignment="1">
      <alignment horizontal="center" vertical="center" shrinkToFit="1"/>
    </xf>
    <xf numFmtId="0" fontId="47" fillId="0" borderId="180" xfId="0" applyFont="1" applyBorder="1" applyAlignment="1" applyProtection="1">
      <alignment vertical="center" shrinkToFit="1"/>
      <protection locked="0"/>
    </xf>
    <xf numFmtId="0" fontId="47" fillId="0" borderId="210" xfId="0" applyFont="1" applyBorder="1" applyAlignment="1" applyProtection="1">
      <alignment vertical="center" wrapText="1" shrinkToFit="1"/>
      <protection locked="0"/>
    </xf>
    <xf numFmtId="0" fontId="48" fillId="0" borderId="210" xfId="0" applyFont="1" applyBorder="1" applyAlignment="1">
      <alignment vertical="center" shrinkToFit="1"/>
    </xf>
    <xf numFmtId="0" fontId="52" fillId="0" borderId="212" xfId="0" applyFont="1" applyBorder="1" applyAlignment="1">
      <alignment horizontal="center" vertical="center" shrinkToFit="1"/>
    </xf>
    <xf numFmtId="0" fontId="48" fillId="0" borderId="212" xfId="0" applyFont="1" applyBorder="1" applyAlignment="1">
      <alignment vertical="top" wrapText="1" shrinkToFit="1"/>
    </xf>
    <xf numFmtId="0" fontId="48" fillId="0" borderId="209" xfId="0" applyFont="1" applyBorder="1" applyAlignment="1">
      <alignment vertical="top" wrapText="1" shrinkToFit="1"/>
    </xf>
    <xf numFmtId="0" fontId="48" fillId="0" borderId="213" xfId="0" applyFont="1" applyBorder="1" applyAlignment="1">
      <alignment vertical="top" wrapText="1" shrinkToFit="1"/>
    </xf>
    <xf numFmtId="0" fontId="48" fillId="0" borderId="178" xfId="0" applyFont="1" applyBorder="1" applyAlignment="1">
      <alignment vertical="top" wrapText="1" shrinkToFit="1"/>
    </xf>
    <xf numFmtId="0" fontId="48" fillId="0" borderId="0" xfId="0" applyFont="1" applyAlignment="1">
      <alignment vertical="top" wrapText="1" shrinkToFit="1"/>
    </xf>
    <xf numFmtId="0" fontId="48" fillId="0" borderId="11" xfId="0" applyFont="1" applyBorder="1" applyAlignment="1">
      <alignment vertical="top" wrapText="1" shrinkToFit="1"/>
    </xf>
    <xf numFmtId="0" fontId="48" fillId="0" borderId="131" xfId="0" applyFont="1" applyBorder="1" applyAlignment="1">
      <alignment vertical="top" wrapText="1" shrinkToFit="1"/>
    </xf>
    <xf numFmtId="0" fontId="48" fillId="0" borderId="180" xfId="0" applyFont="1" applyBorder="1" applyAlignment="1">
      <alignment vertical="top" wrapText="1" shrinkToFit="1"/>
    </xf>
    <xf numFmtId="0" fontId="48" fillId="0" borderId="179" xfId="0" applyFont="1" applyBorder="1" applyAlignment="1">
      <alignment vertical="top" wrapText="1" shrinkToFit="1"/>
    </xf>
    <xf numFmtId="0" fontId="48" fillId="0" borderId="212" xfId="0" applyFont="1" applyBorder="1" applyAlignment="1" applyProtection="1">
      <alignment horizontal="left" vertical="top" shrinkToFit="1"/>
      <protection locked="0"/>
    </xf>
    <xf numFmtId="0" fontId="48" fillId="0" borderId="209" xfId="0" applyFont="1" applyBorder="1" applyAlignment="1" applyProtection="1">
      <alignment horizontal="left" vertical="top" shrinkToFit="1"/>
      <protection locked="0"/>
    </xf>
    <xf numFmtId="0" fontId="48" fillId="0" borderId="213" xfId="0" applyFont="1" applyBorder="1" applyAlignment="1" applyProtection="1">
      <alignment horizontal="left" vertical="top" shrinkToFit="1"/>
      <protection locked="0"/>
    </xf>
    <xf numFmtId="0" fontId="48" fillId="0" borderId="178" xfId="0" applyFont="1" applyBorder="1" applyAlignment="1" applyProtection="1">
      <alignment horizontal="left" vertical="top" shrinkToFit="1"/>
      <protection locked="0"/>
    </xf>
    <xf numFmtId="0" fontId="48" fillId="0" borderId="0" xfId="0" applyFont="1" applyAlignment="1" applyProtection="1">
      <alignment horizontal="left" vertical="top" shrinkToFit="1"/>
      <protection locked="0"/>
    </xf>
    <xf numFmtId="0" fontId="48" fillId="0" borderId="11" xfId="0" applyFont="1" applyBorder="1" applyAlignment="1" applyProtection="1">
      <alignment horizontal="left" vertical="top" shrinkToFit="1"/>
      <protection locked="0"/>
    </xf>
    <xf numFmtId="0" fontId="48" fillId="0" borderId="131" xfId="0" applyFont="1" applyBorder="1" applyAlignment="1" applyProtection="1">
      <alignment horizontal="left" vertical="top" shrinkToFit="1"/>
      <protection locked="0"/>
    </xf>
    <xf numFmtId="0" fontId="48" fillId="0" borderId="180" xfId="0" applyFont="1" applyBorder="1" applyAlignment="1" applyProtection="1">
      <alignment horizontal="left" vertical="top" shrinkToFit="1"/>
      <protection locked="0"/>
    </xf>
    <xf numFmtId="0" fontId="48" fillId="0" borderId="179" xfId="0" applyFont="1" applyBorder="1" applyAlignment="1" applyProtection="1">
      <alignment horizontal="left" vertical="top" shrinkToFit="1"/>
      <protection locked="0"/>
    </xf>
    <xf numFmtId="0" fontId="48" fillId="0" borderId="37" xfId="0" applyFont="1" applyBorder="1" applyAlignment="1">
      <alignment horizontal="center" vertical="center" shrinkToFit="1"/>
    </xf>
    <xf numFmtId="0" fontId="48" fillId="0" borderId="38" xfId="0" applyFont="1" applyBorder="1" applyAlignment="1">
      <alignment horizontal="center" vertical="center" shrinkToFit="1"/>
    </xf>
    <xf numFmtId="0" fontId="47" fillId="0" borderId="214" xfId="0" applyFont="1" applyBorder="1" applyAlignment="1">
      <alignment vertical="center" shrinkToFit="1"/>
    </xf>
    <xf numFmtId="176" fontId="47" fillId="0" borderId="214" xfId="0" applyNumberFormat="1" applyFont="1" applyBorder="1" applyAlignment="1">
      <alignment horizontal="center" vertical="center" shrinkToFit="1"/>
    </xf>
    <xf numFmtId="176" fontId="47" fillId="0" borderId="210" xfId="0" applyNumberFormat="1" applyFont="1" applyBorder="1" applyAlignment="1">
      <alignment horizontal="center" vertical="center" shrinkToFit="1"/>
    </xf>
    <xf numFmtId="176" fontId="47" fillId="0" borderId="211" xfId="0" applyNumberFormat="1" applyFont="1" applyBorder="1" applyAlignment="1">
      <alignment horizontal="center" vertical="center" shrinkToFit="1"/>
    </xf>
    <xf numFmtId="0" fontId="48" fillId="0" borderId="39" xfId="0" applyFont="1" applyBorder="1" applyAlignment="1">
      <alignment horizontal="center" vertical="center" shrinkToFit="1"/>
    </xf>
    <xf numFmtId="0" fontId="47" fillId="0" borderId="214" xfId="0" applyFont="1" applyBorder="1" applyAlignment="1" applyProtection="1">
      <alignment vertical="center" shrinkToFit="1"/>
      <protection locked="0"/>
    </xf>
    <xf numFmtId="0" fontId="47" fillId="0" borderId="210" xfId="0" applyFont="1" applyBorder="1" applyAlignment="1" applyProtection="1">
      <alignment vertical="center" shrinkToFit="1"/>
      <protection locked="0"/>
    </xf>
    <xf numFmtId="0" fontId="47" fillId="0" borderId="211" xfId="0" applyFont="1" applyBorder="1" applyAlignment="1" applyProtection="1">
      <alignment vertical="center" shrinkToFit="1"/>
      <protection locked="0"/>
    </xf>
    <xf numFmtId="0" fontId="47" fillId="0" borderId="209" xfId="0" applyFont="1" applyBorder="1" applyAlignment="1">
      <alignment horizontal="center" vertical="center" shrinkToFit="1"/>
    </xf>
    <xf numFmtId="0" fontId="47" fillId="0" borderId="209" xfId="0" applyFont="1" applyBorder="1" applyAlignment="1" applyProtection="1">
      <alignment vertical="center" shrinkToFit="1"/>
      <protection locked="0"/>
    </xf>
    <xf numFmtId="0" fontId="47" fillId="0" borderId="180" xfId="0" applyFont="1" applyBorder="1" applyAlignment="1">
      <alignment vertical="center" shrinkToFit="1"/>
    </xf>
    <xf numFmtId="0" fontId="47" fillId="0" borderId="0" xfId="0" applyFont="1" applyAlignment="1">
      <alignment horizontal="center" vertical="center" shrinkToFit="1"/>
    </xf>
    <xf numFmtId="0" fontId="47" fillId="0" borderId="0" xfId="0" applyFont="1" applyAlignment="1" applyProtection="1">
      <alignment vertical="center" shrinkToFit="1"/>
      <protection locked="0"/>
    </xf>
    <xf numFmtId="0" fontId="49" fillId="0" borderId="130" xfId="0" applyFont="1" applyBorder="1" applyAlignment="1">
      <alignment horizontal="center" vertical="center" wrapText="1" shrinkToFit="1"/>
    </xf>
    <xf numFmtId="0" fontId="48" fillId="0" borderId="210" xfId="0" applyFont="1" applyBorder="1" applyAlignment="1">
      <alignment vertical="top" wrapText="1"/>
    </xf>
    <xf numFmtId="0" fontId="48" fillId="0" borderId="211" xfId="0" applyFont="1" applyBorder="1" applyAlignment="1">
      <alignment vertical="top" wrapText="1"/>
    </xf>
    <xf numFmtId="0" fontId="45" fillId="0" borderId="210" xfId="2" applyFont="1" applyBorder="1" applyAlignment="1" applyProtection="1">
      <alignment horizontal="center" vertical="center" shrinkToFit="1"/>
      <protection locked="0"/>
    </xf>
    <xf numFmtId="186" fontId="47" fillId="0" borderId="210" xfId="0" applyNumberFormat="1" applyFont="1" applyBorder="1" applyAlignment="1" applyProtection="1">
      <alignment vertical="center" shrinkToFit="1"/>
      <protection locked="0"/>
    </xf>
    <xf numFmtId="186" fontId="47" fillId="0" borderId="211" xfId="0" applyNumberFormat="1" applyFont="1" applyBorder="1" applyAlignment="1" applyProtection="1">
      <alignment vertical="center" shrinkToFit="1"/>
      <protection locked="0"/>
    </xf>
    <xf numFmtId="0" fontId="48" fillId="0" borderId="212" xfId="0" applyFont="1" applyBorder="1" applyAlignment="1">
      <alignment horizontal="center" vertical="center" wrapText="1" shrinkToFit="1"/>
    </xf>
    <xf numFmtId="0" fontId="48" fillId="0" borderId="209" xfId="0" applyFont="1" applyBorder="1" applyAlignment="1">
      <alignment horizontal="center" vertical="center" wrapText="1" shrinkToFit="1"/>
    </xf>
    <xf numFmtId="0" fontId="48" fillId="0" borderId="213" xfId="0" applyFont="1" applyBorder="1" applyAlignment="1">
      <alignment horizontal="center" vertical="center" wrapText="1" shrinkToFit="1"/>
    </xf>
    <xf numFmtId="0" fontId="48" fillId="0" borderId="178" xfId="0" applyFont="1" applyBorder="1" applyAlignment="1">
      <alignment horizontal="center" vertical="center" wrapText="1" shrinkToFit="1"/>
    </xf>
    <xf numFmtId="0" fontId="48" fillId="0" borderId="0" xfId="0" applyFont="1" applyAlignment="1">
      <alignment horizontal="center" vertical="center" wrapText="1" shrinkToFit="1"/>
    </xf>
    <xf numFmtId="0" fontId="48" fillId="0" borderId="11" xfId="0" applyFont="1" applyBorder="1" applyAlignment="1">
      <alignment horizontal="center" vertical="center" wrapText="1" shrinkToFit="1"/>
    </xf>
    <xf numFmtId="0" fontId="48" fillId="0" borderId="131" xfId="0" applyFont="1" applyBorder="1" applyAlignment="1">
      <alignment horizontal="center" vertical="center" wrapText="1" shrinkToFit="1"/>
    </xf>
    <xf numFmtId="0" fontId="48" fillId="0" borderId="180" xfId="0" applyFont="1" applyBorder="1" applyAlignment="1">
      <alignment horizontal="center" vertical="center" wrapText="1" shrinkToFit="1"/>
    </xf>
    <xf numFmtId="0" fontId="48" fillId="0" borderId="179" xfId="0" applyFont="1" applyBorder="1" applyAlignment="1">
      <alignment horizontal="center" vertical="center" wrapText="1" shrinkToFit="1"/>
    </xf>
    <xf numFmtId="0" fontId="45" fillId="0" borderId="0" xfId="2" applyFont="1" applyAlignment="1" applyProtection="1">
      <alignment horizontal="center" vertical="center" shrinkToFit="1"/>
      <protection locked="0"/>
    </xf>
    <xf numFmtId="0" fontId="48" fillId="0" borderId="209" xfId="0" applyFont="1" applyBorder="1" applyAlignment="1" applyProtection="1">
      <alignment vertical="center" shrinkToFit="1"/>
      <protection locked="0"/>
    </xf>
    <xf numFmtId="0" fontId="45" fillId="0" borderId="214" xfId="2" applyFont="1" applyBorder="1" applyAlignment="1" applyProtection="1">
      <alignment horizontal="center" vertical="center" shrinkToFit="1"/>
      <protection locked="0"/>
    </xf>
    <xf numFmtId="0" fontId="48" fillId="0" borderId="214" xfId="0" applyFont="1" applyBorder="1" applyAlignment="1">
      <alignment horizontal="center" vertical="center" textRotation="255" shrinkToFit="1"/>
    </xf>
    <xf numFmtId="0" fontId="47" fillId="0" borderId="180" xfId="0" applyFont="1" applyBorder="1" applyAlignment="1">
      <alignment horizontal="center" vertical="center" shrinkToFit="1"/>
    </xf>
    <xf numFmtId="0" fontId="61" fillId="0" borderId="0" xfId="2" applyFont="1" applyAlignment="1">
      <alignment horizontal="center" vertical="center" shrinkToFit="1"/>
    </xf>
    <xf numFmtId="0" fontId="61" fillId="0" borderId="180" xfId="2" applyFont="1" applyBorder="1" applyAlignment="1">
      <alignment horizontal="center" vertical="center" shrinkToFit="1"/>
    </xf>
    <xf numFmtId="0" fontId="61" fillId="0" borderId="0" xfId="2" applyFont="1" applyAlignment="1" applyProtection="1">
      <alignment horizontal="center" vertical="center" shrinkToFit="1"/>
      <protection locked="0"/>
    </xf>
    <xf numFmtId="0" fontId="61" fillId="0" borderId="180" xfId="2" applyFont="1" applyBorder="1" applyAlignment="1" applyProtection="1">
      <alignment horizontal="center" vertical="center" shrinkToFit="1"/>
      <protection locked="0"/>
    </xf>
    <xf numFmtId="0" fontId="63" fillId="0" borderId="0" xfId="2" applyFont="1" applyAlignment="1">
      <alignment horizontal="center" vertical="center" shrinkToFit="1"/>
    </xf>
    <xf numFmtId="0" fontId="63" fillId="0" borderId="8" xfId="2" applyFont="1" applyBorder="1" applyAlignment="1">
      <alignment horizontal="center" vertical="center" shrinkToFit="1"/>
    </xf>
    <xf numFmtId="0" fontId="65" fillId="0" borderId="0" xfId="2" applyFont="1" applyAlignment="1">
      <alignment horizontal="center" vertical="center" shrinkToFit="1"/>
    </xf>
    <xf numFmtId="0" fontId="65" fillId="0" borderId="180" xfId="2" applyFont="1" applyBorder="1" applyAlignment="1">
      <alignment horizontal="center" vertical="center" shrinkToFit="1"/>
    </xf>
    <xf numFmtId="176" fontId="65" fillId="0" borderId="0" xfId="2" applyNumberFormat="1" applyFont="1" applyAlignment="1">
      <alignment horizontal="center" vertical="center" shrinkToFit="1"/>
    </xf>
    <xf numFmtId="176" fontId="65" fillId="0" borderId="180" xfId="2" applyNumberFormat="1" applyFont="1" applyBorder="1" applyAlignment="1">
      <alignment horizontal="center" vertical="center" shrinkToFit="1"/>
    </xf>
    <xf numFmtId="0" fontId="66" fillId="0" borderId="0" xfId="2" applyFont="1" applyAlignment="1">
      <alignment horizontal="right" vertical="center" shrinkToFit="1"/>
    </xf>
    <xf numFmtId="0" fontId="66" fillId="0" borderId="180" xfId="2" applyFont="1" applyBorder="1" applyAlignment="1">
      <alignment horizontal="right" vertical="center" shrinkToFit="1"/>
    </xf>
    <xf numFmtId="0" fontId="62" fillId="0" borderId="130" xfId="2" applyFont="1" applyBorder="1" applyAlignment="1">
      <alignment vertical="center" shrinkToFit="1"/>
    </xf>
    <xf numFmtId="0" fontId="66" fillId="0" borderId="0" xfId="2" applyFont="1" applyAlignment="1">
      <alignment horizontal="left" vertical="center" shrinkToFit="1"/>
    </xf>
    <xf numFmtId="0" fontId="66" fillId="0" borderId="180" xfId="2" applyFont="1" applyBorder="1" applyAlignment="1">
      <alignment horizontal="left" vertical="center" shrinkToFit="1"/>
    </xf>
    <xf numFmtId="0" fontId="67" fillId="0" borderId="0" xfId="2" applyFont="1" applyAlignment="1">
      <alignment horizontal="center" vertical="center" shrinkToFit="1"/>
    </xf>
    <xf numFmtId="177" fontId="67" fillId="0" borderId="0" xfId="2" applyNumberFormat="1" applyFont="1" applyAlignment="1">
      <alignment horizontal="center" vertical="center" shrinkToFit="1"/>
    </xf>
    <xf numFmtId="0" fontId="61" fillId="0" borderId="0" xfId="2" applyFont="1" applyAlignment="1">
      <alignment horizontal="center" vertical="center" textRotation="255" shrinkToFit="1"/>
    </xf>
    <xf numFmtId="0" fontId="8" fillId="0" borderId="130" xfId="2" applyFont="1" applyBorder="1" applyAlignment="1">
      <alignment horizontal="center" vertical="center" shrinkToFit="1"/>
    </xf>
    <xf numFmtId="0" fontId="84" fillId="0" borderId="11" xfId="0" applyFont="1" applyBorder="1" applyAlignment="1">
      <alignment horizontal="center" vertical="center" shrinkToFit="1"/>
    </xf>
    <xf numFmtId="0" fontId="89" fillId="0" borderId="209" xfId="0" applyFont="1" applyBorder="1" applyAlignment="1" applyProtection="1">
      <alignment vertical="center" shrinkToFit="1"/>
      <protection locked="0"/>
    </xf>
    <xf numFmtId="0" fontId="89" fillId="0" borderId="0" xfId="0" applyFont="1" applyAlignment="1" applyProtection="1">
      <alignment vertical="center" shrinkToFit="1"/>
      <protection locked="0"/>
    </xf>
    <xf numFmtId="0" fontId="20" fillId="0" borderId="0" xfId="0" applyFont="1" applyAlignment="1">
      <alignment vertical="center" shrinkToFit="1"/>
    </xf>
    <xf numFmtId="0" fontId="20" fillId="0" borderId="11" xfId="0" applyFont="1" applyBorder="1" applyAlignment="1">
      <alignment vertical="center" shrinkToFit="1"/>
    </xf>
    <xf numFmtId="0" fontId="20" fillId="7" borderId="130" xfId="0" applyFont="1" applyFill="1" applyBorder="1" applyAlignment="1">
      <alignment horizontal="center" vertical="center" shrinkToFit="1"/>
    </xf>
    <xf numFmtId="0" fontId="89" fillId="7" borderId="130" xfId="0" applyFont="1" applyFill="1" applyBorder="1" applyAlignment="1">
      <alignment horizontal="center" vertical="center" shrinkToFit="1"/>
    </xf>
    <xf numFmtId="0" fontId="20" fillId="0" borderId="209" xfId="0" applyFont="1" applyBorder="1" applyAlignment="1" applyProtection="1">
      <alignment vertical="center" shrinkToFit="1"/>
      <protection locked="0"/>
    </xf>
    <xf numFmtId="0" fontId="20" fillId="0" borderId="213" xfId="0" applyFont="1" applyBorder="1" applyAlignment="1" applyProtection="1">
      <alignment vertical="center" shrinkToFit="1"/>
      <protection locked="0"/>
    </xf>
    <xf numFmtId="0" fontId="20" fillId="0" borderId="180" xfId="0" applyFont="1" applyBorder="1" applyAlignment="1" applyProtection="1">
      <alignment vertical="center" shrinkToFit="1"/>
      <protection locked="0"/>
    </xf>
    <xf numFmtId="0" fontId="20" fillId="0" borderId="179" xfId="0" applyFont="1" applyBorder="1" applyAlignment="1" applyProtection="1">
      <alignment vertical="center" shrinkToFit="1"/>
      <protection locked="0"/>
    </xf>
    <xf numFmtId="0" fontId="84" fillId="0" borderId="213" xfId="0" applyFont="1" applyBorder="1" applyAlignment="1">
      <alignment horizontal="center" vertical="center" shrinkToFit="1"/>
    </xf>
    <xf numFmtId="0" fontId="84" fillId="0" borderId="179" xfId="0" applyFont="1" applyBorder="1" applyAlignment="1">
      <alignment horizontal="center" vertical="center" shrinkToFit="1"/>
    </xf>
    <xf numFmtId="0" fontId="20" fillId="0" borderId="180" xfId="0" applyFont="1" applyBorder="1" applyAlignment="1">
      <alignment vertical="center" shrinkToFit="1"/>
    </xf>
    <xf numFmtId="0" fontId="20" fillId="0" borderId="209" xfId="0" applyFont="1" applyBorder="1" applyAlignment="1">
      <alignment horizontal="center" vertical="center" shrinkToFit="1"/>
    </xf>
    <xf numFmtId="0" fontId="20" fillId="0" borderId="180" xfId="0" applyFont="1" applyBorder="1" applyAlignment="1">
      <alignment horizontal="center" vertical="center" shrinkToFit="1"/>
    </xf>
    <xf numFmtId="0" fontId="84" fillId="0" borderId="209" xfId="0" applyFont="1" applyBorder="1" applyAlignment="1">
      <alignment horizontal="center" vertical="center" shrinkToFit="1"/>
    </xf>
    <xf numFmtId="0" fontId="84" fillId="0" borderId="180" xfId="0" applyFont="1" applyBorder="1" applyAlignment="1">
      <alignment horizontal="center" vertical="center" shrinkToFit="1"/>
    </xf>
    <xf numFmtId="0" fontId="89" fillId="7" borderId="212" xfId="0" applyFont="1" applyFill="1" applyBorder="1" applyAlignment="1">
      <alignment horizontal="center" vertical="center" shrinkToFit="1"/>
    </xf>
    <xf numFmtId="0" fontId="89" fillId="7" borderId="209" xfId="0" applyFont="1" applyFill="1" applyBorder="1" applyAlignment="1">
      <alignment horizontal="center" vertical="center" shrinkToFit="1"/>
    </xf>
    <xf numFmtId="0" fontId="89" fillId="7" borderId="131" xfId="0" applyFont="1" applyFill="1" applyBorder="1" applyAlignment="1">
      <alignment horizontal="center" vertical="center" shrinkToFit="1"/>
    </xf>
    <xf numFmtId="0" fontId="89" fillId="7" borderId="180" xfId="0" applyFont="1" applyFill="1" applyBorder="1" applyAlignment="1">
      <alignment horizontal="center" vertical="center" shrinkToFit="1"/>
    </xf>
    <xf numFmtId="0" fontId="20" fillId="0" borderId="31" xfId="0" applyFont="1" applyBorder="1" applyAlignment="1">
      <alignment horizontal="center" vertical="center" textRotation="255" shrinkToFit="1"/>
    </xf>
    <xf numFmtId="0" fontId="20" fillId="0" borderId="34" xfId="0" applyFont="1" applyBorder="1" applyAlignment="1">
      <alignment horizontal="center" vertical="center" textRotation="255" shrinkToFit="1"/>
    </xf>
    <xf numFmtId="0" fontId="20" fillId="0" borderId="130" xfId="0" applyFont="1" applyBorder="1" applyAlignment="1">
      <alignment horizontal="center" vertical="center" textRotation="255" shrinkToFit="1"/>
    </xf>
    <xf numFmtId="0" fontId="20" fillId="0" borderId="41" xfId="0" applyFont="1" applyBorder="1" applyAlignment="1">
      <alignment horizontal="center" vertical="center" textRotation="255" shrinkToFit="1"/>
    </xf>
    <xf numFmtId="0" fontId="89" fillId="0" borderId="209" xfId="0" applyFont="1" applyBorder="1" applyAlignment="1">
      <alignment vertical="center" shrinkToFit="1"/>
    </xf>
    <xf numFmtId="0" fontId="89" fillId="0" borderId="180" xfId="0" applyFont="1" applyBorder="1" applyAlignment="1">
      <alignment vertical="center" shrinkToFit="1"/>
    </xf>
    <xf numFmtId="0" fontId="89" fillId="0" borderId="212" xfId="0" applyFont="1" applyBorder="1" applyAlignment="1">
      <alignment vertical="center" wrapText="1" shrinkToFit="1"/>
    </xf>
    <xf numFmtId="0" fontId="89" fillId="0" borderId="209" xfId="0" applyFont="1" applyBorder="1" applyAlignment="1">
      <alignment vertical="center" wrapText="1" shrinkToFit="1"/>
    </xf>
    <xf numFmtId="0" fontId="89" fillId="0" borderId="213" xfId="0" applyFont="1" applyBorder="1" applyAlignment="1">
      <alignment vertical="center" wrapText="1" shrinkToFit="1"/>
    </xf>
    <xf numFmtId="0" fontId="89" fillId="0" borderId="178" xfId="0" applyFont="1" applyBorder="1" applyAlignment="1">
      <alignment vertical="center" wrapText="1" shrinkToFit="1"/>
    </xf>
    <xf numFmtId="0" fontId="89" fillId="0" borderId="0" xfId="0" applyFont="1" applyAlignment="1">
      <alignment vertical="center" wrapText="1" shrinkToFit="1"/>
    </xf>
    <xf numFmtId="0" fontId="89" fillId="0" borderId="11" xfId="0" applyFont="1" applyBorder="1" applyAlignment="1">
      <alignment vertical="center" wrapText="1" shrinkToFit="1"/>
    </xf>
    <xf numFmtId="0" fontId="89" fillId="0" borderId="131" xfId="0" applyFont="1" applyBorder="1" applyAlignment="1">
      <alignment vertical="center" wrapText="1" shrinkToFit="1"/>
    </xf>
    <xf numFmtId="0" fontId="89" fillId="0" borderId="180" xfId="0" applyFont="1" applyBorder="1" applyAlignment="1">
      <alignment vertical="center" wrapText="1" shrinkToFit="1"/>
    </xf>
    <xf numFmtId="0" fontId="89" fillId="0" borderId="179" xfId="0" applyFont="1" applyBorder="1" applyAlignment="1">
      <alignment vertical="center" wrapText="1" shrinkToFit="1"/>
    </xf>
    <xf numFmtId="0" fontId="89" fillId="7" borderId="214" xfId="0" applyFont="1" applyFill="1" applyBorder="1" applyAlignment="1">
      <alignment horizontal="center" vertical="center" shrinkToFit="1"/>
    </xf>
    <xf numFmtId="0" fontId="89" fillId="7" borderId="210" xfId="0" applyFont="1" applyFill="1" applyBorder="1" applyAlignment="1">
      <alignment horizontal="center" vertical="center" shrinkToFit="1"/>
    </xf>
    <xf numFmtId="0" fontId="89" fillId="7" borderId="211" xfId="0" applyFont="1" applyFill="1" applyBorder="1" applyAlignment="1">
      <alignment horizontal="center" vertical="center" shrinkToFit="1"/>
    </xf>
    <xf numFmtId="0" fontId="89" fillId="7" borderId="213" xfId="0" applyFont="1" applyFill="1" applyBorder="1" applyAlignment="1">
      <alignment horizontal="center" vertical="center" shrinkToFit="1"/>
    </xf>
    <xf numFmtId="0" fontId="89" fillId="7" borderId="179" xfId="0" applyFont="1" applyFill="1" applyBorder="1" applyAlignment="1">
      <alignment horizontal="center" vertical="center" shrinkToFit="1"/>
    </xf>
    <xf numFmtId="0" fontId="20" fillId="0" borderId="209" xfId="0" applyFont="1" applyBorder="1" applyAlignment="1">
      <alignment vertical="center" shrinkToFit="1"/>
    </xf>
    <xf numFmtId="0" fontId="20" fillId="0" borderId="213" xfId="0" applyFont="1" applyBorder="1" applyAlignment="1">
      <alignment vertical="center" shrinkToFit="1"/>
    </xf>
    <xf numFmtId="0" fontId="20" fillId="0" borderId="179" xfId="0" applyFont="1" applyBorder="1" applyAlignment="1">
      <alignment vertical="center" shrinkToFit="1"/>
    </xf>
    <xf numFmtId="0" fontId="84" fillId="0" borderId="0" xfId="0" applyFont="1" applyAlignment="1">
      <alignment horizontal="center" vertical="center" shrinkToFit="1"/>
    </xf>
    <xf numFmtId="0" fontId="22" fillId="0" borderId="130" xfId="0" applyFont="1" applyBorder="1" applyAlignment="1" applyProtection="1">
      <alignment vertical="top" shrinkToFit="1"/>
      <protection locked="0"/>
    </xf>
    <xf numFmtId="0" fontId="22" fillId="0" borderId="41" xfId="0" applyFont="1" applyBorder="1" applyAlignment="1" applyProtection="1">
      <alignment vertical="top" shrinkToFit="1"/>
      <protection locked="0"/>
    </xf>
    <xf numFmtId="202" fontId="5" fillId="0" borderId="209" xfId="2" applyNumberFormat="1" applyFont="1" applyBorder="1" applyAlignment="1" applyProtection="1">
      <alignment horizontal="left" vertical="center" shrinkToFit="1"/>
      <protection locked="0"/>
    </xf>
    <xf numFmtId="202" fontId="5" fillId="0" borderId="213" xfId="2" applyNumberFormat="1" applyFont="1" applyBorder="1" applyAlignment="1" applyProtection="1">
      <alignment horizontal="left" vertical="center" shrinkToFit="1"/>
      <protection locked="0"/>
    </xf>
    <xf numFmtId="202" fontId="5" fillId="0" borderId="180" xfId="2" applyNumberFormat="1" applyFont="1" applyBorder="1" applyAlignment="1" applyProtection="1">
      <alignment horizontal="left" vertical="center" shrinkToFit="1"/>
      <protection locked="0"/>
    </xf>
    <xf numFmtId="202" fontId="5" fillId="0" borderId="179" xfId="2" applyNumberFormat="1" applyFont="1" applyBorder="1" applyAlignment="1" applyProtection="1">
      <alignment horizontal="left" vertical="center" shrinkToFit="1"/>
      <protection locked="0"/>
    </xf>
    <xf numFmtId="0" fontId="20" fillId="0" borderId="212" xfId="0" applyFont="1" applyBorder="1" applyAlignment="1">
      <alignment horizontal="center" vertical="center" shrinkToFit="1"/>
    </xf>
    <xf numFmtId="0" fontId="20" fillId="0" borderId="213" xfId="0" applyFont="1" applyBorder="1" applyAlignment="1">
      <alignment horizontal="center" vertical="center" shrinkToFit="1"/>
    </xf>
    <xf numFmtId="0" fontId="20" fillId="0" borderId="131" xfId="0" applyFont="1" applyBorder="1" applyAlignment="1">
      <alignment horizontal="center" vertical="center" shrinkToFit="1"/>
    </xf>
    <xf numFmtId="0" fontId="20" fillId="0" borderId="179" xfId="0" applyFont="1" applyBorder="1" applyAlignment="1">
      <alignment horizontal="center" vertical="center" shrinkToFit="1"/>
    </xf>
    <xf numFmtId="0" fontId="20" fillId="0" borderId="0" xfId="0" applyFont="1" applyAlignment="1">
      <alignment horizontal="right" vertical="center" shrinkToFit="1"/>
    </xf>
    <xf numFmtId="0" fontId="93" fillId="0" borderId="0" xfId="0" applyFont="1" applyAlignment="1">
      <alignment horizontal="right" vertical="center" shrinkToFit="1"/>
    </xf>
    <xf numFmtId="0" fontId="93" fillId="7" borderId="130" xfId="0" applyFont="1" applyFill="1" applyBorder="1" applyAlignment="1">
      <alignment horizontal="center" vertical="center" shrinkToFit="1"/>
    </xf>
    <xf numFmtId="0" fontId="20" fillId="7" borderId="212" xfId="0" applyFont="1" applyFill="1" applyBorder="1" applyAlignment="1">
      <alignment horizontal="center" vertical="center" shrinkToFit="1"/>
    </xf>
    <xf numFmtId="0" fontId="20" fillId="7" borderId="209" xfId="0" applyFont="1" applyFill="1" applyBorder="1" applyAlignment="1">
      <alignment horizontal="center" vertical="center" shrinkToFit="1"/>
    </xf>
    <xf numFmtId="0" fontId="20" fillId="7" borderId="213" xfId="0" applyFont="1" applyFill="1" applyBorder="1" applyAlignment="1">
      <alignment horizontal="center" vertical="center" shrinkToFit="1"/>
    </xf>
    <xf numFmtId="0" fontId="20" fillId="7" borderId="131" xfId="0" applyFont="1" applyFill="1" applyBorder="1" applyAlignment="1">
      <alignment horizontal="center" vertical="center" shrinkToFit="1"/>
    </xf>
    <xf numFmtId="0" fontId="20" fillId="7" borderId="180" xfId="0" applyFont="1" applyFill="1" applyBorder="1" applyAlignment="1">
      <alignment horizontal="center" vertical="center" shrinkToFit="1"/>
    </xf>
    <xf numFmtId="0" fontId="20" fillId="7" borderId="179" xfId="0" applyFont="1" applyFill="1" applyBorder="1" applyAlignment="1">
      <alignment horizontal="center" vertical="center" shrinkToFit="1"/>
    </xf>
    <xf numFmtId="0" fontId="89" fillId="0" borderId="212" xfId="0" applyFont="1" applyBorder="1" applyAlignment="1">
      <alignment horizontal="center" vertical="center" shrinkToFit="1"/>
    </xf>
    <xf numFmtId="0" fontId="89" fillId="0" borderId="209" xfId="0" applyFont="1" applyBorder="1" applyAlignment="1">
      <alignment horizontal="center" vertical="center" shrinkToFit="1"/>
    </xf>
    <xf numFmtId="0" fontId="89" fillId="0" borderId="213" xfId="0" applyFont="1" applyBorder="1" applyAlignment="1">
      <alignment horizontal="center" vertical="center" shrinkToFit="1"/>
    </xf>
    <xf numFmtId="0" fontId="89" fillId="0" borderId="131" xfId="0" applyFont="1" applyBorder="1" applyAlignment="1">
      <alignment horizontal="center" vertical="center" shrinkToFit="1"/>
    </xf>
    <xf numFmtId="0" fontId="89" fillId="0" borderId="180" xfId="0" applyFont="1" applyBorder="1" applyAlignment="1">
      <alignment horizontal="center" vertical="center" shrinkToFit="1"/>
    </xf>
    <xf numFmtId="0" fontId="89" fillId="0" borderId="179" xfId="0" applyFont="1" applyBorder="1" applyAlignment="1">
      <alignment horizontal="center" vertical="center" shrinkToFit="1"/>
    </xf>
    <xf numFmtId="0" fontId="20" fillId="0" borderId="0" xfId="0" applyFont="1" applyAlignment="1">
      <alignment horizontal="center" vertical="center" wrapText="1" shrinkToFit="1"/>
    </xf>
    <xf numFmtId="0" fontId="20" fillId="0" borderId="11" xfId="0" applyFont="1" applyBorder="1" applyAlignment="1">
      <alignment horizontal="center" vertical="center" wrapText="1" shrinkToFit="1"/>
    </xf>
    <xf numFmtId="0" fontId="20" fillId="0" borderId="180" xfId="0" applyFont="1" applyBorder="1" applyAlignment="1">
      <alignment horizontal="center" vertical="center" wrapText="1" shrinkToFit="1"/>
    </xf>
    <xf numFmtId="0" fontId="20" fillId="0" borderId="179" xfId="0" applyFont="1" applyBorder="1" applyAlignment="1">
      <alignment horizontal="center" vertical="center" wrapText="1" shrinkToFit="1"/>
    </xf>
    <xf numFmtId="0" fontId="1" fillId="0" borderId="209" xfId="2" applyBorder="1" applyAlignment="1" applyProtection="1">
      <alignment vertical="center" shrinkToFit="1"/>
      <protection locked="0"/>
    </xf>
    <xf numFmtId="0" fontId="20" fillId="0" borderId="209" xfId="0" applyFont="1" applyBorder="1" applyAlignment="1" applyProtection="1">
      <alignment horizontal="center" vertical="center" shrinkToFit="1"/>
      <protection locked="0"/>
    </xf>
    <xf numFmtId="0" fontId="20" fillId="0" borderId="180" xfId="0" applyFont="1" applyBorder="1" applyAlignment="1" applyProtection="1">
      <alignment horizontal="center" vertical="center" shrinkToFit="1"/>
      <protection locked="0"/>
    </xf>
    <xf numFmtId="0" fontId="20" fillId="0" borderId="213" xfId="0" applyFont="1" applyBorder="1" applyAlignment="1" applyProtection="1">
      <alignment horizontal="center" vertical="center" shrinkToFit="1"/>
      <protection locked="0"/>
    </xf>
    <xf numFmtId="0" fontId="20" fillId="0" borderId="179" xfId="0" applyFont="1" applyBorder="1" applyAlignment="1" applyProtection="1">
      <alignment horizontal="center" vertical="center" shrinkToFit="1"/>
      <protection locked="0"/>
    </xf>
    <xf numFmtId="0" fontId="79" fillId="9" borderId="0" xfId="0" applyFont="1" applyFill="1" applyAlignment="1">
      <alignment vertical="center" wrapText="1" shrinkToFit="1"/>
    </xf>
    <xf numFmtId="0" fontId="79" fillId="9" borderId="0" xfId="0" applyFont="1" applyFill="1" applyAlignment="1">
      <alignment vertical="center" shrinkToFit="1"/>
    </xf>
    <xf numFmtId="0" fontId="20" fillId="0" borderId="209" xfId="0" applyFont="1" applyBorder="1" applyAlignment="1" applyProtection="1">
      <alignment horizontal="left" vertical="center" shrinkToFit="1"/>
      <protection locked="0"/>
    </xf>
    <xf numFmtId="0" fontId="20" fillId="0" borderId="213" xfId="0" applyFont="1" applyBorder="1" applyAlignment="1" applyProtection="1">
      <alignment horizontal="left" vertical="center" shrinkToFit="1"/>
      <protection locked="0"/>
    </xf>
    <xf numFmtId="0" fontId="20" fillId="0" borderId="180" xfId="0" applyFont="1" applyBorder="1" applyAlignment="1" applyProtection="1">
      <alignment horizontal="left" vertical="center" shrinkToFit="1"/>
      <protection locked="0"/>
    </xf>
    <xf numFmtId="0" fontId="20" fillId="0" borderId="179" xfId="0" applyFont="1" applyBorder="1" applyAlignment="1" applyProtection="1">
      <alignment horizontal="left" vertical="center" shrinkToFit="1"/>
      <protection locked="0"/>
    </xf>
    <xf numFmtId="0" fontId="22" fillId="0" borderId="211" xfId="0" applyFont="1" applyBorder="1" applyAlignment="1" applyProtection="1">
      <alignment vertical="top" wrapText="1" shrinkToFit="1"/>
      <protection locked="0"/>
    </xf>
    <xf numFmtId="0" fontId="22" fillId="0" borderId="211" xfId="0" applyFont="1" applyBorder="1" applyAlignment="1" applyProtection="1">
      <alignment vertical="top" shrinkToFit="1"/>
      <protection locked="0"/>
    </xf>
    <xf numFmtId="0" fontId="93" fillId="0" borderId="33" xfId="0" applyFont="1" applyBorder="1" applyAlignment="1">
      <alignment horizontal="center" vertical="center" textRotation="255" shrinkToFit="1"/>
    </xf>
    <xf numFmtId="0" fontId="89" fillId="0" borderId="31" xfId="0" applyFont="1" applyBorder="1" applyAlignment="1">
      <alignment horizontal="center" vertical="center" textRotation="255" shrinkToFit="1"/>
    </xf>
    <xf numFmtId="0" fontId="89" fillId="0" borderId="40" xfId="0" applyFont="1" applyBorder="1" applyAlignment="1">
      <alignment horizontal="center" vertical="center" textRotation="255" shrinkToFit="1"/>
    </xf>
    <xf numFmtId="0" fontId="89" fillId="0" borderId="130" xfId="0" applyFont="1" applyBorder="1" applyAlignment="1">
      <alignment horizontal="center" vertical="center" textRotation="255" shrinkToFit="1"/>
    </xf>
    <xf numFmtId="0" fontId="89" fillId="0" borderId="67" xfId="0" applyFont="1" applyBorder="1" applyAlignment="1">
      <alignment horizontal="center" vertical="center" textRotation="255" shrinkToFit="1"/>
    </xf>
    <xf numFmtId="0" fontId="89" fillId="0" borderId="68" xfId="0" applyFont="1" applyBorder="1" applyAlignment="1">
      <alignment horizontal="center" vertical="center" textRotation="255" shrinkToFit="1"/>
    </xf>
    <xf numFmtId="0" fontId="20" fillId="0" borderId="183" xfId="0" applyFont="1" applyBorder="1" applyAlignment="1">
      <alignment vertical="center" shrinkToFit="1"/>
    </xf>
    <xf numFmtId="0" fontId="20" fillId="0" borderId="188" xfId="0" applyFont="1" applyBorder="1" applyAlignment="1">
      <alignment vertical="center" shrinkToFit="1"/>
    </xf>
    <xf numFmtId="0" fontId="20" fillId="0" borderId="185" xfId="0" applyFont="1" applyBorder="1" applyAlignment="1">
      <alignment vertical="center" shrinkToFit="1"/>
    </xf>
    <xf numFmtId="0" fontId="20" fillId="0" borderId="184" xfId="0" applyFont="1" applyBorder="1" applyAlignment="1">
      <alignment vertical="center" shrinkToFit="1"/>
    </xf>
    <xf numFmtId="0" fontId="20" fillId="0" borderId="189" xfId="0" applyFont="1" applyBorder="1" applyAlignment="1">
      <alignment vertical="center" shrinkToFit="1"/>
    </xf>
    <xf numFmtId="0" fontId="20" fillId="0" borderId="186" xfId="0" applyFont="1" applyBorder="1" applyAlignment="1">
      <alignment vertical="center" shrinkToFit="1"/>
    </xf>
    <xf numFmtId="0" fontId="35" fillId="7" borderId="212" xfId="0" applyFont="1" applyFill="1" applyBorder="1" applyAlignment="1">
      <alignment horizontal="center" vertical="center" shrinkToFit="1"/>
    </xf>
    <xf numFmtId="0" fontId="35" fillId="7" borderId="209" xfId="0" applyFont="1" applyFill="1" applyBorder="1" applyAlignment="1">
      <alignment horizontal="center" vertical="center" shrinkToFit="1"/>
    </xf>
    <xf numFmtId="0" fontId="35" fillId="7" borderId="213" xfId="0" applyFont="1" applyFill="1" applyBorder="1" applyAlignment="1">
      <alignment horizontal="center" vertical="center" shrinkToFit="1"/>
    </xf>
    <xf numFmtId="0" fontId="35" fillId="7" borderId="178" xfId="0" applyFont="1" applyFill="1" applyBorder="1" applyAlignment="1">
      <alignment horizontal="center" vertical="center" shrinkToFit="1"/>
    </xf>
    <xf numFmtId="0" fontId="35" fillId="7" borderId="0" xfId="0" applyFont="1" applyFill="1" applyAlignment="1">
      <alignment horizontal="center" vertical="center" shrinkToFit="1"/>
    </xf>
    <xf numFmtId="0" fontId="35" fillId="7" borderId="11" xfId="0" applyFont="1" applyFill="1" applyBorder="1" applyAlignment="1">
      <alignment horizontal="center" vertical="center" shrinkToFit="1"/>
    </xf>
    <xf numFmtId="0" fontId="35" fillId="7" borderId="131" xfId="0" applyFont="1" applyFill="1" applyBorder="1" applyAlignment="1">
      <alignment horizontal="center" vertical="center" shrinkToFit="1"/>
    </xf>
    <xf numFmtId="0" fontId="35" fillId="7" borderId="180" xfId="0" applyFont="1" applyFill="1" applyBorder="1" applyAlignment="1">
      <alignment horizontal="center" vertical="center" shrinkToFit="1"/>
    </xf>
    <xf numFmtId="0" fontId="35" fillId="7" borderId="179" xfId="0" applyFont="1" applyFill="1" applyBorder="1" applyAlignment="1">
      <alignment horizontal="center" vertical="center" shrinkToFit="1"/>
    </xf>
    <xf numFmtId="0" fontId="20" fillId="0" borderId="101" xfId="0" applyFont="1" applyBorder="1" applyAlignment="1" applyProtection="1">
      <alignment vertical="center" shrinkToFit="1"/>
      <protection locked="0"/>
    </xf>
    <xf numFmtId="0" fontId="20" fillId="0" borderId="65" xfId="0" applyFont="1" applyBorder="1" applyAlignment="1" applyProtection="1">
      <alignment vertical="center" shrinkToFit="1"/>
      <protection locked="0"/>
    </xf>
    <xf numFmtId="0" fontId="89" fillId="0" borderId="101" xfId="0" applyFont="1" applyBorder="1" applyAlignment="1">
      <alignment vertical="center" shrinkToFit="1"/>
    </xf>
    <xf numFmtId="0" fontId="89" fillId="0" borderId="65" xfId="0" applyFont="1" applyBorder="1" applyAlignment="1">
      <alignment vertical="center" shrinkToFit="1"/>
    </xf>
    <xf numFmtId="0" fontId="89" fillId="0" borderId="43" xfId="0" applyFont="1" applyBorder="1" applyAlignment="1">
      <alignment horizontal="center" vertical="center" shrinkToFit="1"/>
    </xf>
    <xf numFmtId="0" fontId="89" fillId="0" borderId="26" xfId="0" applyFont="1" applyBorder="1" applyAlignment="1">
      <alignment horizontal="center" vertical="center" shrinkToFit="1"/>
    </xf>
    <xf numFmtId="0" fontId="89" fillId="0" borderId="44" xfId="0" applyFont="1" applyBorder="1" applyAlignment="1">
      <alignment horizontal="center" vertical="center" shrinkToFit="1"/>
    </xf>
    <xf numFmtId="0" fontId="89" fillId="0" borderId="45" xfId="0" applyFont="1" applyBorder="1" applyAlignment="1">
      <alignment horizontal="center" vertical="center" shrinkToFit="1"/>
    </xf>
    <xf numFmtId="0" fontId="89" fillId="0" borderId="0" xfId="0" applyFont="1" applyAlignment="1">
      <alignment horizontal="center" vertical="center" shrinkToFit="1"/>
    </xf>
    <xf numFmtId="0" fontId="89" fillId="0" borderId="46" xfId="0" applyFont="1" applyBorder="1" applyAlignment="1">
      <alignment horizontal="center" vertical="center" shrinkToFit="1"/>
    </xf>
    <xf numFmtId="0" fontId="89" fillId="0" borderId="79" xfId="0" applyFont="1" applyBorder="1" applyAlignment="1">
      <alignment vertical="center" shrinkToFit="1"/>
    </xf>
    <xf numFmtId="0" fontId="20" fillId="0" borderId="79" xfId="0" applyFont="1" applyBorder="1" applyAlignment="1">
      <alignment vertical="center" shrinkToFit="1"/>
    </xf>
    <xf numFmtId="0" fontId="20" fillId="0" borderId="79" xfId="0" applyFont="1" applyBorder="1" applyAlignment="1" applyProtection="1">
      <alignment vertical="center" shrinkToFit="1"/>
      <protection locked="0"/>
    </xf>
    <xf numFmtId="0" fontId="20" fillId="0" borderId="79" xfId="0" applyFont="1" applyBorder="1" applyAlignment="1">
      <alignment horizontal="center" vertical="center" shrinkToFit="1"/>
    </xf>
    <xf numFmtId="0" fontId="84" fillId="0" borderId="101" xfId="0" applyFont="1" applyBorder="1" applyAlignment="1">
      <alignment horizontal="center" vertical="center" shrinkToFit="1"/>
    </xf>
    <xf numFmtId="0" fontId="22" fillId="0" borderId="68" xfId="0" applyFont="1" applyBorder="1" applyAlignment="1" applyProtection="1">
      <alignment vertical="top" shrinkToFit="1"/>
      <protection locked="0"/>
    </xf>
    <xf numFmtId="0" fontId="20" fillId="0" borderId="68" xfId="0" applyFont="1" applyBorder="1" applyAlignment="1">
      <alignment horizontal="center" vertical="center" textRotation="255" shrinkToFit="1"/>
    </xf>
    <xf numFmtId="0" fontId="20" fillId="0" borderId="127" xfId="0" applyFont="1" applyBorder="1" applyAlignment="1">
      <alignment horizontal="center" vertical="center" textRotation="255" shrinkToFit="1"/>
    </xf>
    <xf numFmtId="0" fontId="20" fillId="0" borderId="212" xfId="0" applyFont="1" applyBorder="1" applyAlignment="1" applyProtection="1">
      <alignment horizontal="center" vertical="center" shrinkToFit="1"/>
      <protection locked="0"/>
    </xf>
    <xf numFmtId="0" fontId="20" fillId="0" borderId="131" xfId="0" applyFont="1" applyBorder="1" applyAlignment="1" applyProtection="1">
      <alignment horizontal="center" vertical="center" shrinkToFit="1"/>
      <protection locked="0"/>
    </xf>
    <xf numFmtId="0" fontId="22" fillId="0" borderId="165" xfId="0" applyFont="1" applyBorder="1" applyAlignment="1" applyProtection="1">
      <alignment vertical="top" shrinkToFit="1"/>
      <protection locked="0"/>
    </xf>
    <xf numFmtId="0" fontId="20" fillId="0" borderId="50" xfId="0" applyFont="1" applyBorder="1" applyAlignment="1">
      <alignment horizontal="center" vertical="center" shrinkToFit="1"/>
    </xf>
    <xf numFmtId="0" fontId="20" fillId="0" borderId="31" xfId="0" applyFont="1" applyBorder="1" applyAlignment="1">
      <alignment horizontal="center" vertical="center" shrinkToFit="1"/>
    </xf>
    <xf numFmtId="0" fontId="20" fillId="0" borderId="165" xfId="0" applyFont="1" applyBorder="1" applyAlignment="1">
      <alignment horizontal="center" vertical="center" shrinkToFit="1"/>
    </xf>
    <xf numFmtId="0" fontId="20" fillId="0" borderId="68" xfId="0" applyFont="1" applyBorder="1" applyAlignment="1">
      <alignment horizontal="center" vertical="center" shrinkToFit="1"/>
    </xf>
    <xf numFmtId="0" fontId="20" fillId="0" borderId="34" xfId="0" applyFont="1" applyBorder="1" applyAlignment="1">
      <alignment horizontal="center" vertical="center" shrinkToFit="1"/>
    </xf>
    <xf numFmtId="0" fontId="20" fillId="0" borderId="127" xfId="0" applyFont="1" applyBorder="1" applyAlignment="1">
      <alignment horizontal="center" vertical="center" shrinkToFit="1"/>
    </xf>
    <xf numFmtId="0" fontId="22" fillId="0" borderId="127" xfId="0" applyFont="1" applyBorder="1" applyAlignment="1" applyProtection="1">
      <alignment vertical="top" shrinkToFit="1"/>
      <protection locked="0"/>
    </xf>
    <xf numFmtId="0" fontId="5" fillId="0" borderId="2" xfId="2" applyFont="1" applyBorder="1" applyAlignment="1">
      <alignment horizontal="center" vertical="center" shrinkToFit="1"/>
    </xf>
    <xf numFmtId="0" fontId="5" fillId="0" borderId="3" xfId="2" applyFont="1" applyBorder="1" applyAlignment="1">
      <alignment horizontal="center" vertical="center" shrinkToFit="1"/>
    </xf>
    <xf numFmtId="0" fontId="5" fillId="0" borderId="4" xfId="2" applyFont="1" applyBorder="1" applyAlignment="1">
      <alignment horizontal="center" vertical="center" shrinkToFit="1"/>
    </xf>
    <xf numFmtId="0" fontId="5" fillId="0" borderId="5" xfId="2" applyFont="1" applyBorder="1" applyAlignment="1">
      <alignment horizontal="center" vertical="center" shrinkToFit="1"/>
    </xf>
    <xf numFmtId="0" fontId="5" fillId="0" borderId="0" xfId="2" applyFont="1" applyAlignment="1">
      <alignment horizontal="center" vertical="center" shrinkToFit="1"/>
    </xf>
    <xf numFmtId="0" fontId="5" fillId="0" borderId="6" xfId="2" applyFont="1" applyBorder="1" applyAlignment="1">
      <alignment horizontal="center" vertical="center" shrinkToFit="1"/>
    </xf>
    <xf numFmtId="0" fontId="5" fillId="0" borderId="7" xfId="2" applyFont="1" applyBorder="1" applyAlignment="1">
      <alignment horizontal="center" vertical="center" shrinkToFit="1"/>
    </xf>
    <xf numFmtId="0" fontId="5" fillId="0" borderId="8" xfId="2" applyFont="1" applyBorder="1" applyAlignment="1">
      <alignment horizontal="center" vertical="center" shrinkToFit="1"/>
    </xf>
    <xf numFmtId="0" fontId="5" fillId="0" borderId="9" xfId="2" applyFont="1" applyBorder="1" applyAlignment="1">
      <alignment horizontal="center" vertical="center" shrinkToFit="1"/>
    </xf>
    <xf numFmtId="0" fontId="35" fillId="0" borderId="209" xfId="0" applyFont="1" applyBorder="1" applyAlignment="1">
      <alignment horizontal="center" vertical="center" shrinkToFit="1"/>
    </xf>
    <xf numFmtId="0" fontId="35" fillId="0" borderId="0" xfId="0" applyFont="1" applyAlignment="1">
      <alignment horizontal="center" vertical="center" shrinkToFit="1"/>
    </xf>
    <xf numFmtId="0" fontId="35" fillId="0" borderId="180" xfId="0" applyFont="1" applyBorder="1" applyAlignment="1">
      <alignment horizontal="center" vertical="center" shrinkToFit="1"/>
    </xf>
    <xf numFmtId="0" fontId="84" fillId="0" borderId="106" xfId="0" applyFont="1" applyBorder="1" applyAlignment="1">
      <alignment horizontal="center" vertical="center" shrinkToFit="1"/>
    </xf>
    <xf numFmtId="0" fontId="35" fillId="7" borderId="212" xfId="0" applyFont="1" applyFill="1" applyBorder="1" applyAlignment="1">
      <alignment horizontal="center" vertical="center" wrapText="1" shrinkToFit="1"/>
    </xf>
    <xf numFmtId="0" fontId="20" fillId="0" borderId="209" xfId="0" applyFont="1" applyBorder="1" applyAlignment="1" applyProtection="1">
      <alignment vertical="top" wrapText="1" shrinkToFit="1"/>
      <protection locked="0"/>
    </xf>
    <xf numFmtId="0" fontId="20" fillId="0" borderId="0" xfId="0" applyFont="1" applyAlignment="1" applyProtection="1">
      <alignment vertical="top" wrapText="1" shrinkToFit="1"/>
      <protection locked="0"/>
    </xf>
    <xf numFmtId="0" fontId="20" fillId="0" borderId="180" xfId="0" applyFont="1" applyBorder="1" applyAlignment="1" applyProtection="1">
      <alignment vertical="top" wrapText="1" shrinkToFit="1"/>
      <protection locked="0"/>
    </xf>
    <xf numFmtId="0" fontId="5" fillId="0" borderId="209" xfId="2" applyFont="1" applyBorder="1" applyAlignment="1">
      <alignment horizontal="center" vertical="center" shrinkToFit="1"/>
    </xf>
    <xf numFmtId="0" fontId="5" fillId="0" borderId="180" xfId="2" applyFont="1" applyBorder="1" applyAlignment="1">
      <alignment horizontal="center" vertical="center" shrinkToFit="1"/>
    </xf>
    <xf numFmtId="0" fontId="89" fillId="7" borderId="130" xfId="0" applyFont="1" applyFill="1" applyBorder="1" applyAlignment="1">
      <alignment horizontal="center" vertical="center" wrapText="1" shrinkToFit="1"/>
    </xf>
    <xf numFmtId="177" fontId="5" fillId="0" borderId="209" xfId="2" applyNumberFormat="1" applyFont="1" applyBorder="1" applyAlignment="1">
      <alignment horizontal="center" vertical="center" shrinkToFit="1"/>
    </xf>
    <xf numFmtId="177" fontId="5" fillId="0" borderId="180" xfId="2" applyNumberFormat="1" applyFont="1" applyBorder="1" applyAlignment="1">
      <alignment horizontal="center" vertical="center" shrinkToFit="1"/>
    </xf>
    <xf numFmtId="0" fontId="5" fillId="0" borderId="209" xfId="2" applyFont="1" applyBorder="1" applyAlignment="1">
      <alignment vertical="center" shrinkToFit="1"/>
    </xf>
    <xf numFmtId="0" fontId="5" fillId="0" borderId="213" xfId="2" applyFont="1" applyBorder="1" applyAlignment="1">
      <alignment vertical="center" shrinkToFit="1"/>
    </xf>
    <xf numFmtId="0" fontId="5" fillId="0" borderId="0" xfId="2" applyFont="1" applyAlignment="1">
      <alignment vertical="center" shrinkToFit="1"/>
    </xf>
    <xf numFmtId="0" fontId="5" fillId="0" borderId="11" xfId="2" applyFont="1" applyBorder="1" applyAlignment="1">
      <alignment vertical="center" shrinkToFit="1"/>
    </xf>
    <xf numFmtId="0" fontId="5" fillId="0" borderId="180" xfId="2" applyFont="1" applyBorder="1" applyAlignment="1">
      <alignment vertical="center" shrinkToFit="1"/>
    </xf>
    <xf numFmtId="0" fontId="20" fillId="0" borderId="45" xfId="0" applyFont="1" applyBorder="1" applyAlignment="1" applyProtection="1">
      <alignment horizontal="center" vertical="center" shrinkToFit="1"/>
      <protection locked="0"/>
    </xf>
    <xf numFmtId="0" fontId="20" fillId="0" borderId="0" xfId="0" applyFont="1" applyAlignment="1" applyProtection="1">
      <alignment horizontal="center" vertical="center" shrinkToFit="1"/>
      <protection locked="0"/>
    </xf>
    <xf numFmtId="0" fontId="20" fillId="0" borderId="46" xfId="0" applyFont="1" applyBorder="1" applyAlignment="1" applyProtection="1">
      <alignment horizontal="center" vertical="center" shrinkToFit="1"/>
      <protection locked="0"/>
    </xf>
    <xf numFmtId="0" fontId="20" fillId="0" borderId="47" xfId="0" applyFont="1" applyBorder="1" applyAlignment="1" applyProtection="1">
      <alignment horizontal="center" vertical="center" shrinkToFit="1"/>
      <protection locked="0"/>
    </xf>
    <xf numFmtId="0" fontId="20" fillId="0" borderId="25" xfId="0" applyFont="1" applyBorder="1" applyAlignment="1" applyProtection="1">
      <alignment horizontal="center" vertical="center" shrinkToFit="1"/>
      <protection locked="0"/>
    </xf>
    <xf numFmtId="0" fontId="20" fillId="0" borderId="48" xfId="0" applyFont="1" applyBorder="1" applyAlignment="1" applyProtection="1">
      <alignment horizontal="center" vertical="center" shrinkToFit="1"/>
      <protection locked="0"/>
    </xf>
    <xf numFmtId="0" fontId="20" fillId="0" borderId="77" xfId="0" applyFont="1" applyBorder="1" applyAlignment="1" applyProtection="1">
      <alignment vertical="center" shrinkToFit="1"/>
      <protection locked="0"/>
    </xf>
    <xf numFmtId="0" fontId="89" fillId="0" borderId="0" xfId="0" applyFont="1" applyAlignment="1">
      <alignment vertical="center" shrinkToFit="1"/>
    </xf>
    <xf numFmtId="0" fontId="84" fillId="0" borderId="0" xfId="0" applyFont="1" applyAlignment="1">
      <alignment horizontal="center" vertical="center" wrapText="1" shrinkToFit="1"/>
    </xf>
    <xf numFmtId="0" fontId="1" fillId="0" borderId="180" xfId="2" applyBorder="1" applyAlignment="1" applyProtection="1">
      <alignment vertical="center" shrinkToFit="1"/>
      <protection locked="0"/>
    </xf>
    <xf numFmtId="0" fontId="100" fillId="7" borderId="215" xfId="0" applyFont="1" applyFill="1" applyBorder="1" applyAlignment="1">
      <alignment horizontal="center" vertical="center" shrinkToFit="1"/>
    </xf>
    <xf numFmtId="0" fontId="100" fillId="7" borderId="187" xfId="0" applyFont="1" applyFill="1" applyBorder="1" applyAlignment="1">
      <alignment horizontal="center" vertical="center" shrinkToFit="1"/>
    </xf>
    <xf numFmtId="0" fontId="20" fillId="0" borderId="209" xfId="0" applyFont="1" applyBorder="1" applyAlignment="1">
      <alignment vertical="top" wrapText="1" shrinkToFit="1"/>
    </xf>
    <xf numFmtId="0" fontId="20" fillId="0" borderId="0" xfId="0" applyFont="1" applyAlignment="1">
      <alignment vertical="top" wrapText="1" shrinkToFit="1"/>
    </xf>
    <xf numFmtId="0" fontId="20" fillId="0" borderId="180" xfId="0" applyFont="1" applyBorder="1" applyAlignment="1">
      <alignment vertical="top" wrapText="1" shrinkToFit="1"/>
    </xf>
    <xf numFmtId="0" fontId="100" fillId="7" borderId="130" xfId="0" applyFont="1" applyFill="1" applyBorder="1" applyAlignment="1">
      <alignment horizontal="center" vertical="center" shrinkToFit="1"/>
    </xf>
    <xf numFmtId="0" fontId="101" fillId="11" borderId="212" xfId="0" applyFont="1" applyFill="1" applyBorder="1" applyAlignment="1">
      <alignment horizontal="center" vertical="center" wrapText="1" shrinkToFit="1"/>
    </xf>
    <xf numFmtId="0" fontId="101" fillId="11" borderId="209" xfId="0" applyFont="1" applyFill="1" applyBorder="1" applyAlignment="1">
      <alignment horizontal="center" vertical="center" wrapText="1" shrinkToFit="1"/>
    </xf>
    <xf numFmtId="0" fontId="101" fillId="11" borderId="213" xfId="0" applyFont="1" applyFill="1" applyBorder="1" applyAlignment="1">
      <alignment horizontal="center" vertical="center" wrapText="1" shrinkToFit="1"/>
    </xf>
    <xf numFmtId="0" fontId="101" fillId="11" borderId="178" xfId="0" applyFont="1" applyFill="1" applyBorder="1" applyAlignment="1">
      <alignment horizontal="center" vertical="center" wrapText="1" shrinkToFit="1"/>
    </xf>
    <xf numFmtId="0" fontId="101" fillId="11" borderId="0" xfId="0" applyFont="1" applyFill="1" applyAlignment="1">
      <alignment horizontal="center" vertical="center" wrapText="1" shrinkToFit="1"/>
    </xf>
    <xf numFmtId="0" fontId="101" fillId="11" borderId="11" xfId="0" applyFont="1" applyFill="1" applyBorder="1" applyAlignment="1">
      <alignment horizontal="center" vertical="center" wrapText="1" shrinkToFit="1"/>
    </xf>
    <xf numFmtId="0" fontId="101" fillId="11" borderId="131" xfId="0" applyFont="1" applyFill="1" applyBorder="1" applyAlignment="1">
      <alignment horizontal="center" vertical="center" wrapText="1" shrinkToFit="1"/>
    </xf>
    <xf numFmtId="0" fontId="101" fillId="11" borderId="180" xfId="0" applyFont="1" applyFill="1" applyBorder="1" applyAlignment="1">
      <alignment horizontal="center" vertical="center" wrapText="1" shrinkToFit="1"/>
    </xf>
    <xf numFmtId="0" fontId="101" fillId="11" borderId="179" xfId="0" applyFont="1" applyFill="1" applyBorder="1" applyAlignment="1">
      <alignment horizontal="center" vertical="center" wrapText="1" shrinkToFit="1"/>
    </xf>
    <xf numFmtId="0" fontId="93" fillId="7" borderId="212" xfId="0" applyFont="1" applyFill="1" applyBorder="1" applyAlignment="1">
      <alignment horizontal="center" vertical="center" wrapText="1" shrinkToFit="1"/>
    </xf>
    <xf numFmtId="0" fontId="89" fillId="7" borderId="209" xfId="0" applyFont="1" applyFill="1" applyBorder="1" applyAlignment="1">
      <alignment horizontal="center" vertical="center" wrapText="1" shrinkToFit="1"/>
    </xf>
    <xf numFmtId="0" fontId="89" fillId="7" borderId="213" xfId="0" applyFont="1" applyFill="1" applyBorder="1" applyAlignment="1">
      <alignment horizontal="center" vertical="center" wrapText="1" shrinkToFit="1"/>
    </xf>
    <xf numFmtId="0" fontId="89" fillId="7" borderId="178" xfId="0" applyFont="1" applyFill="1" applyBorder="1" applyAlignment="1">
      <alignment horizontal="center" vertical="center" wrapText="1" shrinkToFit="1"/>
    </xf>
    <xf numFmtId="0" fontId="89" fillId="7" borderId="0" xfId="0" applyFont="1" applyFill="1" applyAlignment="1">
      <alignment horizontal="center" vertical="center" wrapText="1" shrinkToFit="1"/>
    </xf>
    <xf numFmtId="0" fontId="89" fillId="7" borderId="11" xfId="0" applyFont="1" applyFill="1" applyBorder="1" applyAlignment="1">
      <alignment horizontal="center" vertical="center" wrapText="1" shrinkToFit="1"/>
    </xf>
    <xf numFmtId="0" fontId="89" fillId="7" borderId="131" xfId="0" applyFont="1" applyFill="1" applyBorder="1" applyAlignment="1">
      <alignment horizontal="center" vertical="center" wrapText="1" shrinkToFit="1"/>
    </xf>
    <xf numFmtId="0" fontId="89" fillId="7" borderId="180" xfId="0" applyFont="1" applyFill="1" applyBorder="1" applyAlignment="1">
      <alignment horizontal="center" vertical="center" wrapText="1" shrinkToFit="1"/>
    </xf>
    <xf numFmtId="0" fontId="89" fillId="7" borderId="179" xfId="0" applyFont="1" applyFill="1" applyBorder="1" applyAlignment="1">
      <alignment horizontal="center" vertical="center" wrapText="1" shrinkToFit="1"/>
    </xf>
    <xf numFmtId="0" fontId="20" fillId="11" borderId="130" xfId="0" applyFont="1" applyFill="1" applyBorder="1" applyAlignment="1">
      <alignment horizontal="center" vertical="center" shrinkToFit="1"/>
    </xf>
    <xf numFmtId="0" fontId="20" fillId="11" borderId="214" xfId="0" applyFont="1" applyFill="1" applyBorder="1" applyAlignment="1">
      <alignment horizontal="center" vertical="center" shrinkToFit="1"/>
    </xf>
    <xf numFmtId="0" fontId="20" fillId="0" borderId="130" xfId="0" applyFont="1" applyBorder="1" applyAlignment="1">
      <alignment vertical="center" shrinkToFit="1"/>
    </xf>
    <xf numFmtId="0" fontId="20" fillId="0" borderId="214" xfId="0" applyFont="1" applyBorder="1" applyAlignment="1">
      <alignment vertical="center" shrinkToFit="1"/>
    </xf>
    <xf numFmtId="0" fontId="20" fillId="11" borderId="135" xfId="0" applyFont="1" applyFill="1" applyBorder="1" applyAlignment="1">
      <alignment horizontal="center" vertical="center" shrinkToFit="1"/>
    </xf>
    <xf numFmtId="0" fontId="20" fillId="7" borderId="178" xfId="0" applyFont="1" applyFill="1" applyBorder="1" applyAlignment="1">
      <alignment horizontal="center" vertical="center" shrinkToFit="1"/>
    </xf>
    <xf numFmtId="0" fontId="20" fillId="7" borderId="0" xfId="0" applyFont="1" applyFill="1" applyAlignment="1">
      <alignment horizontal="center" vertical="center" shrinkToFit="1"/>
    </xf>
    <xf numFmtId="0" fontId="20" fillId="7" borderId="11" xfId="0" applyFont="1" applyFill="1" applyBorder="1" applyAlignment="1">
      <alignment horizontal="center" vertical="center" shrinkToFit="1"/>
    </xf>
    <xf numFmtId="0" fontId="84" fillId="7" borderId="130" xfId="0" applyFont="1" applyFill="1" applyBorder="1" applyAlignment="1">
      <alignment horizontal="center" vertical="center" shrinkToFit="1"/>
    </xf>
    <xf numFmtId="0" fontId="0" fillId="0" borderId="130" xfId="0" applyBorder="1" applyAlignment="1">
      <alignment horizontal="center" vertical="center" shrinkToFit="1"/>
    </xf>
    <xf numFmtId="0" fontId="84" fillId="0" borderId="212" xfId="0" applyFont="1" applyBorder="1" applyAlignment="1">
      <alignment horizontal="center" vertical="center" shrinkToFit="1"/>
    </xf>
    <xf numFmtId="0" fontId="84" fillId="0" borderId="131" xfId="0" applyFont="1" applyBorder="1" applyAlignment="1">
      <alignment horizontal="center" vertical="center" shrinkToFit="1"/>
    </xf>
    <xf numFmtId="0" fontId="20" fillId="7" borderId="212" xfId="0" applyFont="1" applyFill="1" applyBorder="1" applyAlignment="1">
      <alignment horizontal="center" vertical="center" wrapText="1" shrinkToFit="1"/>
    </xf>
    <xf numFmtId="0" fontId="20" fillId="0" borderId="209" xfId="0" applyFont="1" applyBorder="1" applyAlignment="1">
      <alignment horizontal="left" vertical="center" shrinkToFit="1"/>
    </xf>
    <xf numFmtId="0" fontId="20" fillId="0" borderId="213" xfId="0" applyFont="1" applyBorder="1" applyAlignment="1">
      <alignment horizontal="left" vertical="center" shrinkToFit="1"/>
    </xf>
    <xf numFmtId="0" fontId="20" fillId="0" borderId="180" xfId="0" applyFont="1" applyBorder="1" applyAlignment="1">
      <alignment horizontal="left" vertical="center" shrinkToFit="1"/>
    </xf>
    <xf numFmtId="0" fontId="20" fillId="0" borderId="179" xfId="0" applyFont="1" applyBorder="1" applyAlignment="1">
      <alignment horizontal="left" vertical="center" shrinkToFit="1"/>
    </xf>
    <xf numFmtId="0" fontId="20" fillId="7" borderId="130" xfId="0" applyFont="1" applyFill="1" applyBorder="1" applyAlignment="1">
      <alignment horizontal="center" vertical="center" wrapText="1" shrinkToFit="1"/>
    </xf>
    <xf numFmtId="0" fontId="87" fillId="0" borderId="209" xfId="0" applyFont="1" applyBorder="1" applyAlignment="1">
      <alignment vertical="center" shrinkToFit="1"/>
    </xf>
    <xf numFmtId="0" fontId="88" fillId="0" borderId="209" xfId="0" applyFont="1" applyBorder="1" applyAlignment="1">
      <alignment vertical="center" shrinkToFit="1"/>
    </xf>
    <xf numFmtId="0" fontId="88" fillId="0" borderId="180" xfId="0" applyFont="1" applyBorder="1" applyAlignment="1">
      <alignment vertical="center" shrinkToFit="1"/>
    </xf>
    <xf numFmtId="0" fontId="20" fillId="0" borderId="212" xfId="0" applyFont="1" applyBorder="1" applyAlignment="1">
      <alignment vertical="center" shrinkToFit="1"/>
    </xf>
    <xf numFmtId="0" fontId="20" fillId="0" borderId="178" xfId="0" applyFont="1" applyBorder="1" applyAlignment="1">
      <alignment vertical="center" shrinkToFit="1"/>
    </xf>
    <xf numFmtId="0" fontId="20" fillId="0" borderId="131" xfId="0" applyFont="1" applyBorder="1" applyAlignment="1">
      <alignment vertical="center" shrinkToFit="1"/>
    </xf>
    <xf numFmtId="200" fontId="20" fillId="0" borderId="209" xfId="0" applyNumberFormat="1" applyFont="1" applyBorder="1" applyAlignment="1">
      <alignment horizontal="center" vertical="center" shrinkToFit="1"/>
    </xf>
    <xf numFmtId="200" fontId="20" fillId="0" borderId="180" xfId="0" applyNumberFormat="1" applyFont="1" applyBorder="1" applyAlignment="1">
      <alignment horizontal="center" vertical="center" shrinkToFit="1"/>
    </xf>
    <xf numFmtId="0" fontId="89" fillId="0" borderId="209" xfId="0" applyFont="1" applyBorder="1" applyAlignment="1">
      <alignment horizontal="right" vertical="center" shrinkToFit="1"/>
    </xf>
    <xf numFmtId="0" fontId="89" fillId="0" borderId="180" xfId="0" applyFont="1" applyBorder="1" applyAlignment="1">
      <alignment horizontal="right" vertical="center" shrinkToFit="1"/>
    </xf>
    <xf numFmtId="193" fontId="0" fillId="0" borderId="209" xfId="0" applyNumberFormat="1" applyBorder="1" applyAlignment="1">
      <alignment horizontal="left" vertical="center" shrinkToFit="1"/>
    </xf>
    <xf numFmtId="193" fontId="0" fillId="0" borderId="213" xfId="0" applyNumberFormat="1" applyBorder="1" applyAlignment="1">
      <alignment horizontal="left" vertical="center" shrinkToFit="1"/>
    </xf>
    <xf numFmtId="193" fontId="0" fillId="0" borderId="180" xfId="0" applyNumberFormat="1" applyBorder="1" applyAlignment="1">
      <alignment horizontal="left" vertical="center" shrinkToFit="1"/>
    </xf>
    <xf numFmtId="193" fontId="0" fillId="0" borderId="179" xfId="0" applyNumberFormat="1" applyBorder="1" applyAlignment="1">
      <alignment horizontal="left" vertical="center" shrinkToFit="1"/>
    </xf>
    <xf numFmtId="0" fontId="0" fillId="0" borderId="209" xfId="0" applyBorder="1" applyAlignment="1" applyProtection="1">
      <alignment horizontal="left" vertical="center" shrinkToFit="1"/>
      <protection locked="0"/>
    </xf>
    <xf numFmtId="0" fontId="0" fillId="0" borderId="180" xfId="0" applyBorder="1" applyAlignment="1" applyProtection="1">
      <alignment horizontal="left" vertical="center" shrinkToFit="1"/>
      <protection locked="0"/>
    </xf>
    <xf numFmtId="0" fontId="100" fillId="0" borderId="212" xfId="0" applyFont="1" applyBorder="1" applyAlignment="1">
      <alignment horizontal="center" vertical="center" shrinkToFit="1"/>
    </xf>
    <xf numFmtId="0" fontId="100" fillId="0" borderId="131" xfId="0" applyFont="1" applyBorder="1" applyAlignment="1">
      <alignment horizontal="center" vertical="center" shrinkToFit="1"/>
    </xf>
    <xf numFmtId="0" fontId="21" fillId="7" borderId="212" xfId="0" applyFont="1" applyFill="1" applyBorder="1" applyAlignment="1">
      <alignment horizontal="center" vertical="center" shrinkToFit="1"/>
    </xf>
    <xf numFmtId="0" fontId="21" fillId="7" borderId="209" xfId="0" applyFont="1" applyFill="1" applyBorder="1" applyAlignment="1">
      <alignment horizontal="center" vertical="center" shrinkToFit="1"/>
    </xf>
    <xf numFmtId="0" fontId="21" fillId="7" borderId="213" xfId="0" applyFont="1" applyFill="1" applyBorder="1" applyAlignment="1">
      <alignment horizontal="center" vertical="center" shrinkToFit="1"/>
    </xf>
    <xf numFmtId="0" fontId="21" fillId="7" borderId="131" xfId="0" applyFont="1" applyFill="1" applyBorder="1" applyAlignment="1">
      <alignment horizontal="center" vertical="center" shrinkToFit="1"/>
    </xf>
    <xf numFmtId="0" fontId="21" fillId="7" borderId="180" xfId="0" applyFont="1" applyFill="1" applyBorder="1" applyAlignment="1">
      <alignment horizontal="center" vertical="center" shrinkToFit="1"/>
    </xf>
    <xf numFmtId="0" fontId="21" fillId="7" borderId="179" xfId="0" applyFont="1" applyFill="1" applyBorder="1" applyAlignment="1">
      <alignment horizontal="center" vertical="center" shrinkToFit="1"/>
    </xf>
    <xf numFmtId="201" fontId="20" fillId="0" borderId="209" xfId="0" applyNumberFormat="1" applyFont="1" applyBorder="1" applyAlignment="1" applyProtection="1">
      <alignment horizontal="left" vertical="center" shrinkToFit="1"/>
      <protection locked="0"/>
    </xf>
    <xf numFmtId="201" fontId="20" fillId="0" borderId="213" xfId="0" applyNumberFormat="1" applyFont="1" applyBorder="1" applyAlignment="1" applyProtection="1">
      <alignment horizontal="left" vertical="center" shrinkToFit="1"/>
      <protection locked="0"/>
    </xf>
    <xf numFmtId="201" fontId="20" fillId="0" borderId="180" xfId="0" applyNumberFormat="1" applyFont="1" applyBorder="1" applyAlignment="1" applyProtection="1">
      <alignment horizontal="left" vertical="center" shrinkToFit="1"/>
      <protection locked="0"/>
    </xf>
    <xf numFmtId="201" fontId="20" fillId="0" borderId="179" xfId="0" applyNumberFormat="1" applyFont="1" applyBorder="1" applyAlignment="1" applyProtection="1">
      <alignment horizontal="left" vertical="center" shrinkToFit="1"/>
      <protection locked="0"/>
    </xf>
    <xf numFmtId="0" fontId="20" fillId="0" borderId="0" xfId="0" applyFont="1" applyAlignment="1">
      <alignment horizontal="left" vertical="center" shrinkToFit="1"/>
    </xf>
    <xf numFmtId="0" fontId="20" fillId="0" borderId="11" xfId="0" applyFont="1" applyBorder="1" applyAlignment="1">
      <alignment horizontal="left" vertical="center" shrinkToFit="1"/>
    </xf>
    <xf numFmtId="0" fontId="20" fillId="0" borderId="178" xfId="0" applyFont="1" applyBorder="1" applyAlignment="1">
      <alignment horizontal="center" vertical="center" shrinkToFit="1"/>
    </xf>
    <xf numFmtId="0" fontId="20" fillId="0" borderId="0" xfId="0" applyFont="1" applyAlignment="1">
      <alignment horizontal="center" vertical="center" shrinkToFit="1"/>
    </xf>
    <xf numFmtId="0" fontId="20" fillId="0" borderId="11" xfId="0" applyFont="1" applyBorder="1" applyAlignment="1">
      <alignment horizontal="center" vertical="center" shrinkToFit="1"/>
    </xf>
    <xf numFmtId="0" fontId="35" fillId="0" borderId="212" xfId="0" applyFont="1" applyBorder="1" applyAlignment="1">
      <alignment horizontal="center" vertical="center" shrinkToFit="1"/>
    </xf>
    <xf numFmtId="0" fontId="35" fillId="0" borderId="213" xfId="0" applyFont="1" applyBorder="1" applyAlignment="1">
      <alignment horizontal="center" vertical="center" shrinkToFit="1"/>
    </xf>
    <xf numFmtId="0" fontId="35" fillId="0" borderId="131" xfId="0" applyFont="1" applyBorder="1" applyAlignment="1">
      <alignment horizontal="center" vertical="center" shrinkToFit="1"/>
    </xf>
    <xf numFmtId="0" fontId="35" fillId="0" borderId="179" xfId="0" applyFont="1" applyBorder="1" applyAlignment="1">
      <alignment horizontal="center" vertical="center" shrinkToFit="1"/>
    </xf>
    <xf numFmtId="0" fontId="93" fillId="0" borderId="209" xfId="0" applyFont="1" applyBorder="1" applyAlignment="1" applyProtection="1">
      <alignment vertical="top" wrapText="1" shrinkToFit="1"/>
      <protection locked="0"/>
    </xf>
    <xf numFmtId="0" fontId="93" fillId="0" borderId="0" xfId="0" applyFont="1" applyAlignment="1" applyProtection="1">
      <alignment vertical="top" wrapText="1" shrinkToFit="1"/>
      <protection locked="0"/>
    </xf>
    <xf numFmtId="0" fontId="89" fillId="0" borderId="0" xfId="0" applyFont="1" applyAlignment="1" applyProtection="1">
      <alignment vertical="top" wrapText="1" shrinkToFit="1"/>
      <protection locked="0"/>
    </xf>
    <xf numFmtId="0" fontId="89" fillId="0" borderId="180" xfId="0" applyFont="1" applyBorder="1" applyAlignment="1" applyProtection="1">
      <alignment vertical="top" wrapText="1" shrinkToFit="1"/>
      <protection locked="0"/>
    </xf>
    <xf numFmtId="198" fontId="1" fillId="0" borderId="209" xfId="2" applyNumberFormat="1" applyBorder="1" applyAlignment="1">
      <alignment horizontal="center" vertical="center" shrinkToFit="1"/>
    </xf>
    <xf numFmtId="198" fontId="1" fillId="0" borderId="213" xfId="2" applyNumberFormat="1" applyBorder="1" applyAlignment="1">
      <alignment horizontal="center" vertical="center" shrinkToFit="1"/>
    </xf>
    <xf numFmtId="198" fontId="1" fillId="0" borderId="180" xfId="2" applyNumberFormat="1" applyBorder="1" applyAlignment="1">
      <alignment horizontal="center" vertical="center" shrinkToFit="1"/>
    </xf>
    <xf numFmtId="198" fontId="1" fillId="0" borderId="179" xfId="2" applyNumberFormat="1" applyBorder="1" applyAlignment="1">
      <alignment horizontal="center" vertical="center" shrinkToFit="1"/>
    </xf>
    <xf numFmtId="0" fontId="93" fillId="0" borderId="209" xfId="0" applyFont="1" applyBorder="1" applyAlignment="1">
      <alignment vertical="center" shrinkToFit="1"/>
    </xf>
    <xf numFmtId="0" fontId="0" fillId="9" borderId="0" xfId="0" applyFill="1" applyAlignment="1">
      <alignment vertical="center" shrinkToFit="1"/>
    </xf>
    <xf numFmtId="0" fontId="100" fillId="7" borderId="135" xfId="0" applyFont="1" applyFill="1" applyBorder="1" applyAlignment="1">
      <alignment horizontal="center" vertical="center" shrinkToFit="1"/>
    </xf>
    <xf numFmtId="0" fontId="89" fillId="7" borderId="212" xfId="0" applyFont="1" applyFill="1" applyBorder="1" applyAlignment="1">
      <alignment horizontal="center" vertical="center" wrapText="1" shrinkToFit="1"/>
    </xf>
    <xf numFmtId="0" fontId="89" fillId="7" borderId="178" xfId="0" applyFont="1" applyFill="1" applyBorder="1" applyAlignment="1">
      <alignment horizontal="center" vertical="center" shrinkToFit="1"/>
    </xf>
    <xf numFmtId="0" fontId="89" fillId="7" borderId="0" xfId="0" applyFont="1" applyFill="1" applyAlignment="1">
      <alignment horizontal="center" vertical="center" shrinkToFit="1"/>
    </xf>
    <xf numFmtId="0" fontId="89" fillId="7" borderId="11" xfId="0" applyFont="1" applyFill="1" applyBorder="1" applyAlignment="1">
      <alignment horizontal="center" vertical="center" shrinkToFit="1"/>
    </xf>
    <xf numFmtId="0" fontId="89" fillId="7" borderId="135" xfId="0" applyFont="1" applyFill="1" applyBorder="1" applyAlignment="1">
      <alignment horizontal="center" vertical="center" shrinkToFit="1"/>
    </xf>
    <xf numFmtId="200" fontId="0" fillId="0" borderId="0" xfId="0" applyNumberFormat="1" applyAlignment="1">
      <alignment horizontal="left" vertical="center" shrinkToFit="1"/>
    </xf>
    <xf numFmtId="200" fontId="0" fillId="0" borderId="11" xfId="0" applyNumberFormat="1" applyBorder="1" applyAlignment="1">
      <alignment horizontal="left" vertical="center" shrinkToFit="1"/>
    </xf>
    <xf numFmtId="200" fontId="0" fillId="0" borderId="180" xfId="0" applyNumberFormat="1" applyBorder="1" applyAlignment="1">
      <alignment horizontal="left" vertical="center" shrinkToFit="1"/>
    </xf>
    <xf numFmtId="200" fontId="0" fillId="0" borderId="179" xfId="0" applyNumberFormat="1" applyBorder="1" applyAlignment="1">
      <alignment horizontal="left" vertical="center" shrinkToFit="1"/>
    </xf>
    <xf numFmtId="0" fontId="100" fillId="7" borderId="130" xfId="0" applyFont="1" applyFill="1" applyBorder="1" applyAlignment="1">
      <alignment horizontal="center" vertical="center" wrapText="1" shrinkToFit="1"/>
    </xf>
    <xf numFmtId="0" fontId="5" fillId="7" borderId="212" xfId="2" applyFont="1" applyFill="1" applyBorder="1" applyAlignment="1">
      <alignment horizontal="center" vertical="center" wrapText="1"/>
    </xf>
    <xf numFmtId="0" fontId="5" fillId="7" borderId="209" xfId="2" applyFont="1" applyFill="1" applyBorder="1" applyAlignment="1">
      <alignment horizontal="center" vertical="center" wrapText="1"/>
    </xf>
    <xf numFmtId="0" fontId="5" fillId="7" borderId="213" xfId="2" applyFont="1" applyFill="1" applyBorder="1" applyAlignment="1">
      <alignment horizontal="center" vertical="center" wrapText="1"/>
    </xf>
    <xf numFmtId="0" fontId="5" fillId="7" borderId="178" xfId="2" applyFont="1" applyFill="1" applyBorder="1" applyAlignment="1">
      <alignment horizontal="center" vertical="center" wrapText="1"/>
    </xf>
    <xf numFmtId="0" fontId="5" fillId="7" borderId="0" xfId="2" applyFont="1" applyFill="1" applyAlignment="1">
      <alignment horizontal="center" vertical="center" wrapText="1"/>
    </xf>
    <xf numFmtId="0" fontId="5" fillId="7" borderId="11" xfId="2" applyFont="1" applyFill="1" applyBorder="1" applyAlignment="1">
      <alignment horizontal="center" vertical="center" wrapText="1"/>
    </xf>
    <xf numFmtId="0" fontId="5" fillId="7" borderId="131" xfId="2" applyFont="1" applyFill="1" applyBorder="1" applyAlignment="1">
      <alignment horizontal="center" vertical="center" wrapText="1"/>
    </xf>
    <xf numFmtId="0" fontId="5" fillId="7" borderId="180" xfId="2" applyFont="1" applyFill="1" applyBorder="1" applyAlignment="1">
      <alignment horizontal="center" vertical="center" wrapText="1"/>
    </xf>
    <xf numFmtId="0" fontId="5" fillId="7" borderId="179" xfId="2" applyFont="1" applyFill="1" applyBorder="1" applyAlignment="1">
      <alignment horizontal="center" vertical="center" wrapText="1"/>
    </xf>
    <xf numFmtId="0" fontId="20" fillId="7" borderId="212" xfId="0" applyFont="1" applyFill="1" applyBorder="1" applyAlignment="1">
      <alignment vertical="center" shrinkToFit="1"/>
    </xf>
    <xf numFmtId="0" fontId="20" fillId="7" borderId="209" xfId="0" applyFont="1" applyFill="1" applyBorder="1" applyAlignment="1">
      <alignment vertical="center" shrinkToFit="1"/>
    </xf>
    <xf numFmtId="0" fontId="20" fillId="7" borderId="213" xfId="0" applyFont="1" applyFill="1" applyBorder="1" applyAlignment="1">
      <alignment vertical="center" shrinkToFit="1"/>
    </xf>
    <xf numFmtId="0" fontId="20" fillId="7" borderId="131" xfId="0" applyFont="1" applyFill="1" applyBorder="1" applyAlignment="1">
      <alignment vertical="center" shrinkToFit="1"/>
    </xf>
    <xf numFmtId="0" fontId="20" fillId="7" borderId="180" xfId="0" applyFont="1" applyFill="1" applyBorder="1" applyAlignment="1">
      <alignment vertical="center" shrinkToFit="1"/>
    </xf>
    <xf numFmtId="0" fontId="20" fillId="7" borderId="179" xfId="0" applyFont="1" applyFill="1" applyBorder="1" applyAlignment="1">
      <alignment vertical="center" shrinkToFit="1"/>
    </xf>
    <xf numFmtId="0" fontId="89" fillId="7" borderId="212" xfId="0" applyFont="1" applyFill="1" applyBorder="1" applyAlignment="1">
      <alignment vertical="center" shrinkToFit="1"/>
    </xf>
    <xf numFmtId="0" fontId="89" fillId="7" borderId="209" xfId="0" applyFont="1" applyFill="1" applyBorder="1" applyAlignment="1">
      <alignment vertical="center" shrinkToFit="1"/>
    </xf>
    <xf numFmtId="0" fontId="89" fillId="7" borderId="213" xfId="0" applyFont="1" applyFill="1" applyBorder="1" applyAlignment="1">
      <alignment vertical="center" shrinkToFit="1"/>
    </xf>
    <xf numFmtId="0" fontId="89" fillId="7" borderId="131" xfId="0" applyFont="1" applyFill="1" applyBorder="1" applyAlignment="1">
      <alignment vertical="center" shrinkToFit="1"/>
    </xf>
    <xf numFmtId="0" fontId="89" fillId="7" borderId="180" xfId="0" applyFont="1" applyFill="1" applyBorder="1" applyAlignment="1">
      <alignment vertical="center" shrinkToFit="1"/>
    </xf>
    <xf numFmtId="0" fontId="89" fillId="7" borderId="179" xfId="0" applyFont="1" applyFill="1" applyBorder="1" applyAlignment="1">
      <alignment vertical="center" shrinkToFit="1"/>
    </xf>
    <xf numFmtId="0" fontId="20" fillId="0" borderId="210" xfId="0" applyFont="1" applyBorder="1" applyAlignment="1">
      <alignment vertical="center" shrinkToFit="1"/>
    </xf>
    <xf numFmtId="0" fontId="20" fillId="0" borderId="211" xfId="0" applyFont="1" applyBorder="1" applyAlignment="1">
      <alignment vertical="center" shrinkToFit="1"/>
    </xf>
    <xf numFmtId="0" fontId="93" fillId="0" borderId="0" xfId="0" applyFont="1" applyAlignment="1">
      <alignment vertical="center" shrinkToFit="1"/>
    </xf>
    <xf numFmtId="0" fontId="84" fillId="0" borderId="209" xfId="0" applyFont="1" applyBorder="1" applyAlignment="1">
      <alignment vertical="center" shrinkToFit="1"/>
    </xf>
    <xf numFmtId="0" fontId="84" fillId="0" borderId="180" xfId="0" applyFont="1" applyBorder="1" applyAlignment="1">
      <alignment vertical="center" shrinkToFit="1"/>
    </xf>
    <xf numFmtId="0" fontId="88" fillId="0" borderId="213" xfId="0" applyFont="1" applyBorder="1" applyAlignment="1">
      <alignment vertical="center" shrinkToFit="1"/>
    </xf>
    <xf numFmtId="0" fontId="88" fillId="0" borderId="179" xfId="0" applyFont="1" applyBorder="1" applyAlignment="1">
      <alignment vertical="center" shrinkToFit="1"/>
    </xf>
    <xf numFmtId="0" fontId="93" fillId="7" borderId="212" xfId="0" applyFont="1" applyFill="1" applyBorder="1" applyAlignment="1">
      <alignment vertical="center" shrinkToFit="1"/>
    </xf>
    <xf numFmtId="0" fontId="20" fillId="0" borderId="0" xfId="0" applyFont="1" applyAlignment="1" applyProtection="1">
      <alignment vertical="center" shrinkToFit="1"/>
      <protection locked="0"/>
    </xf>
    <xf numFmtId="0" fontId="20" fillId="0" borderId="11" xfId="0" applyFont="1" applyBorder="1" applyAlignment="1" applyProtection="1">
      <alignment vertical="center" shrinkToFit="1"/>
      <protection locked="0"/>
    </xf>
    <xf numFmtId="195" fontId="5" fillId="0" borderId="0" xfId="2" applyNumberFormat="1" applyFont="1" applyAlignment="1" applyProtection="1">
      <alignment horizontal="left" vertical="center" wrapText="1" shrinkToFit="1"/>
      <protection locked="0"/>
    </xf>
    <xf numFmtId="0" fontId="35" fillId="0" borderId="0" xfId="0" applyFont="1" applyAlignment="1">
      <alignment vertical="center" shrinkToFit="1"/>
    </xf>
    <xf numFmtId="195" fontId="5" fillId="0" borderId="0" xfId="2" applyNumberFormat="1" applyFont="1" applyAlignment="1" applyProtection="1">
      <alignment horizontal="left" vertical="center" shrinkToFit="1"/>
      <protection locked="0"/>
    </xf>
    <xf numFmtId="0" fontId="89" fillId="0" borderId="0" xfId="0" applyFont="1" applyAlignment="1">
      <alignment horizontal="left" vertical="center" shrinkToFit="1"/>
    </xf>
    <xf numFmtId="0" fontId="20" fillId="0" borderId="65" xfId="0" applyFont="1" applyBorder="1" applyAlignment="1">
      <alignment horizontal="center" vertical="center" shrinkToFit="1"/>
    </xf>
    <xf numFmtId="0" fontId="20" fillId="0" borderId="65" xfId="0" applyFont="1" applyBorder="1" applyAlignment="1">
      <alignment vertical="center" shrinkToFit="1"/>
    </xf>
    <xf numFmtId="195" fontId="1" fillId="0" borderId="209" xfId="2" applyNumberFormat="1" applyBorder="1" applyAlignment="1">
      <alignment horizontal="left" vertical="center" shrinkToFit="1"/>
    </xf>
    <xf numFmtId="195" fontId="1" fillId="0" borderId="213" xfId="2" applyNumberFormat="1" applyBorder="1" applyAlignment="1">
      <alignment horizontal="left" vertical="center" shrinkToFit="1"/>
    </xf>
    <xf numFmtId="195" fontId="1" fillId="0" borderId="180" xfId="2" applyNumberFormat="1" applyBorder="1" applyAlignment="1">
      <alignment horizontal="left" vertical="center" shrinkToFit="1"/>
    </xf>
    <xf numFmtId="195" fontId="1" fillId="0" borderId="179" xfId="2" applyNumberFormat="1" applyBorder="1" applyAlignment="1">
      <alignment horizontal="left" vertical="center" shrinkToFit="1"/>
    </xf>
    <xf numFmtId="0" fontId="79" fillId="0" borderId="209" xfId="0" applyFont="1" applyBorder="1" applyAlignment="1">
      <alignment vertical="center" shrinkToFit="1"/>
    </xf>
    <xf numFmtId="0" fontId="79" fillId="0" borderId="0" xfId="0" applyFont="1" applyAlignment="1">
      <alignment vertical="center" shrinkToFit="1"/>
    </xf>
    <xf numFmtId="0" fontId="89" fillId="0" borderId="178" xfId="0" applyFont="1" applyBorder="1" applyAlignment="1">
      <alignment horizontal="center" vertical="center" shrinkToFit="1"/>
    </xf>
    <xf numFmtId="0" fontId="89" fillId="0" borderId="11" xfId="0" applyFont="1" applyBorder="1" applyAlignment="1">
      <alignment horizontal="center" vertical="center" shrinkToFit="1"/>
    </xf>
    <xf numFmtId="0" fontId="89" fillId="7" borderId="212" xfId="0" applyFont="1" applyFill="1" applyBorder="1" applyAlignment="1">
      <alignment vertical="center" wrapText="1" shrinkToFit="1"/>
    </xf>
    <xf numFmtId="0" fontId="89" fillId="7" borderId="209" xfId="0" applyFont="1" applyFill="1" applyBorder="1" applyAlignment="1">
      <alignment vertical="center" wrapText="1" shrinkToFit="1"/>
    </xf>
    <xf numFmtId="0" fontId="89" fillId="7" borderId="213" xfId="0" applyFont="1" applyFill="1" applyBorder="1" applyAlignment="1">
      <alignment vertical="center" wrapText="1" shrinkToFit="1"/>
    </xf>
    <xf numFmtId="0" fontId="89" fillId="7" borderId="178" xfId="0" applyFont="1" applyFill="1" applyBorder="1" applyAlignment="1">
      <alignment vertical="center" wrapText="1" shrinkToFit="1"/>
    </xf>
    <xf numFmtId="0" fontId="89" fillId="7" borderId="0" xfId="0" applyFont="1" applyFill="1" applyAlignment="1">
      <alignment vertical="center" wrapText="1" shrinkToFit="1"/>
    </xf>
    <xf numFmtId="0" fontId="89" fillId="7" borderId="11" xfId="0" applyFont="1" applyFill="1" applyBorder="1" applyAlignment="1">
      <alignment vertical="center" wrapText="1" shrinkToFit="1"/>
    </xf>
    <xf numFmtId="0" fontId="89" fillId="7" borderId="131" xfId="0" applyFont="1" applyFill="1" applyBorder="1" applyAlignment="1">
      <alignment vertical="center" wrapText="1" shrinkToFit="1"/>
    </xf>
    <xf numFmtId="0" fontId="89" fillId="7" borderId="180" xfId="0" applyFont="1" applyFill="1" applyBorder="1" applyAlignment="1">
      <alignment vertical="center" wrapText="1" shrinkToFit="1"/>
    </xf>
    <xf numFmtId="0" fontId="89" fillId="7" borderId="179" xfId="0" applyFont="1" applyFill="1" applyBorder="1" applyAlignment="1">
      <alignment vertical="center" wrapText="1" shrinkToFit="1"/>
    </xf>
    <xf numFmtId="0" fontId="35" fillId="0" borderId="209" xfId="0" applyFont="1" applyBorder="1" applyAlignment="1" applyProtection="1">
      <alignment vertical="top" wrapText="1" shrinkToFit="1"/>
      <protection locked="0"/>
    </xf>
    <xf numFmtId="0" fontId="89" fillId="0" borderId="209" xfId="0" applyFont="1" applyBorder="1" applyAlignment="1">
      <alignment vertical="top" wrapText="1" shrinkToFit="1"/>
    </xf>
    <xf numFmtId="0" fontId="89" fillId="0" borderId="0" xfId="0" applyFont="1" applyAlignment="1">
      <alignment vertical="top" wrapText="1" shrinkToFit="1"/>
    </xf>
    <xf numFmtId="0" fontId="89" fillId="0" borderId="180" xfId="0" applyFont="1" applyBorder="1" applyAlignment="1">
      <alignment vertical="top" wrapText="1" shrinkToFit="1"/>
    </xf>
    <xf numFmtId="0" fontId="84" fillId="7" borderId="130" xfId="0" applyFont="1" applyFill="1" applyBorder="1" applyAlignment="1">
      <alignment horizontal="center" vertical="center" wrapText="1" shrinkToFit="1"/>
    </xf>
    <xf numFmtId="0" fontId="89" fillId="0" borderId="210" xfId="0" applyFont="1" applyBorder="1" applyAlignment="1" applyProtection="1">
      <alignment vertical="center" shrinkToFit="1"/>
      <protection locked="0"/>
    </xf>
    <xf numFmtId="0" fontId="89" fillId="0" borderId="211" xfId="0" applyFont="1" applyBorder="1" applyAlignment="1" applyProtection="1">
      <alignment vertical="center" shrinkToFit="1"/>
      <protection locked="0"/>
    </xf>
    <xf numFmtId="0" fontId="89" fillId="0" borderId="11" xfId="0" applyFont="1" applyBorder="1" applyAlignment="1">
      <alignment vertical="center" shrinkToFit="1"/>
    </xf>
    <xf numFmtId="0" fontId="79" fillId="9" borderId="180" xfId="0" applyFont="1" applyFill="1" applyBorder="1" applyAlignment="1">
      <alignment vertical="center" shrinkToFit="1"/>
    </xf>
    <xf numFmtId="0" fontId="20" fillId="0" borderId="71" xfId="0" applyFont="1" applyBorder="1" applyAlignment="1">
      <alignment vertical="center" shrinkToFit="1"/>
    </xf>
    <xf numFmtId="0" fontId="89" fillId="0" borderId="77" xfId="0" applyFont="1" applyBorder="1" applyAlignment="1">
      <alignment vertical="center" shrinkToFit="1"/>
    </xf>
    <xf numFmtId="0" fontId="35" fillId="0" borderId="0" xfId="0" applyFont="1" applyAlignment="1" applyProtection="1">
      <alignment vertical="top" wrapText="1" shrinkToFit="1"/>
      <protection locked="0"/>
    </xf>
    <xf numFmtId="0" fontId="35" fillId="0" borderId="180" xfId="0" applyFont="1" applyBorder="1" applyAlignment="1" applyProtection="1">
      <alignment vertical="top" wrapText="1" shrinkToFit="1"/>
      <protection locked="0"/>
    </xf>
    <xf numFmtId="0" fontId="31" fillId="0" borderId="0" xfId="3" applyFont="1" applyAlignment="1">
      <alignment horizontal="center" vertical="center" shrinkToFit="1"/>
    </xf>
    <xf numFmtId="0" fontId="0" fillId="0" borderId="0" xfId="0" applyAlignment="1">
      <alignment vertical="center"/>
    </xf>
    <xf numFmtId="0" fontId="0" fillId="0" borderId="212" xfId="0" applyBorder="1" applyAlignment="1">
      <alignment horizontal="center" vertical="center" wrapText="1" shrinkToFit="1"/>
    </xf>
    <xf numFmtId="0" fontId="30" fillId="0" borderId="209" xfId="0" applyFont="1" applyBorder="1" applyAlignment="1">
      <alignment horizontal="center" vertical="center" shrinkToFit="1"/>
    </xf>
    <xf numFmtId="0" fontId="30" fillId="0" borderId="213" xfId="0" applyFont="1" applyBorder="1" applyAlignment="1">
      <alignment horizontal="center" vertical="center" shrinkToFit="1"/>
    </xf>
    <xf numFmtId="0" fontId="0" fillId="0" borderId="178" xfId="0" applyBorder="1" applyAlignment="1">
      <alignment horizontal="center" vertical="center" wrapText="1" shrinkToFit="1"/>
    </xf>
    <xf numFmtId="0" fontId="30" fillId="0" borderId="0" xfId="0" applyFont="1" applyAlignment="1">
      <alignment horizontal="center" vertical="center" shrinkToFit="1"/>
    </xf>
    <xf numFmtId="0" fontId="30" fillId="0" borderId="11" xfId="0" applyFont="1" applyBorder="1" applyAlignment="1">
      <alignment horizontal="center" vertical="center" shrinkToFit="1"/>
    </xf>
    <xf numFmtId="0" fontId="0" fillId="0" borderId="178" xfId="0" applyBorder="1" applyAlignment="1">
      <alignment horizontal="center" vertical="center" shrinkToFit="1"/>
    </xf>
    <xf numFmtId="0" fontId="0" fillId="0" borderId="131" xfId="0" applyBorder="1" applyAlignment="1">
      <alignment horizontal="center" vertical="center" shrinkToFit="1"/>
    </xf>
    <xf numFmtId="0" fontId="30" fillId="0" borderId="180" xfId="0" applyFont="1" applyBorder="1" applyAlignment="1">
      <alignment horizontal="center" vertical="center" shrinkToFit="1"/>
    </xf>
    <xf numFmtId="0" fontId="30" fillId="0" borderId="179" xfId="0" applyFont="1" applyBorder="1" applyAlignment="1">
      <alignment horizontal="center" vertical="center" shrinkToFit="1"/>
    </xf>
    <xf numFmtId="0" fontId="0" fillId="0" borderId="11" xfId="0" applyBorder="1" applyAlignment="1" applyProtection="1">
      <alignment vertical="center" wrapText="1" shrinkToFit="1"/>
      <protection locked="0"/>
    </xf>
    <xf numFmtId="0" fontId="35" fillId="0" borderId="213" xfId="0" applyFont="1" applyBorder="1" applyAlignment="1" applyProtection="1">
      <alignment vertical="top" wrapText="1" shrinkToFit="1"/>
      <protection locked="0"/>
    </xf>
    <xf numFmtId="0" fontId="35" fillId="0" borderId="11" xfId="0" applyFont="1" applyBorder="1" applyAlignment="1" applyProtection="1">
      <alignment vertical="top" wrapText="1" shrinkToFit="1"/>
      <protection locked="0"/>
    </xf>
    <xf numFmtId="0" fontId="35" fillId="0" borderId="179" xfId="0" applyFont="1" applyBorder="1" applyAlignment="1" applyProtection="1">
      <alignment vertical="top" wrapText="1" shrinkToFit="1"/>
      <protection locked="0"/>
    </xf>
    <xf numFmtId="0" fontId="0" fillId="0" borderId="209" xfId="0" applyBorder="1" applyAlignment="1">
      <alignment horizontal="center" vertical="center" wrapText="1" shrinkToFit="1"/>
    </xf>
    <xf numFmtId="0" fontId="0" fillId="0" borderId="213" xfId="0" applyBorder="1" applyAlignment="1">
      <alignment horizontal="center" vertical="center" wrapText="1" shrinkToFit="1"/>
    </xf>
    <xf numFmtId="0" fontId="0" fillId="0" borderId="0" xfId="0" applyAlignment="1">
      <alignment horizontal="center" vertical="center" wrapText="1" shrinkToFit="1"/>
    </xf>
    <xf numFmtId="0" fontId="0" fillId="0" borderId="11" xfId="0" applyBorder="1" applyAlignment="1">
      <alignment horizontal="center" vertical="center" wrapText="1" shrinkToFit="1"/>
    </xf>
    <xf numFmtId="0" fontId="0" fillId="0" borderId="131" xfId="0" applyBorder="1" applyAlignment="1">
      <alignment horizontal="center" vertical="center" wrapText="1" shrinkToFit="1"/>
    </xf>
    <xf numFmtId="0" fontId="0" fillId="0" borderId="180" xfId="0" applyBorder="1" applyAlignment="1">
      <alignment horizontal="center" vertical="center" wrapText="1" shrinkToFit="1"/>
    </xf>
    <xf numFmtId="0" fontId="0" fillId="0" borderId="179" xfId="0" applyBorder="1" applyAlignment="1">
      <alignment horizontal="center" vertical="center" wrapText="1" shrinkToFit="1"/>
    </xf>
    <xf numFmtId="0" fontId="21" fillId="0" borderId="209" xfId="0" applyFont="1" applyBorder="1" applyAlignment="1">
      <alignment vertical="center" wrapText="1" shrinkToFit="1"/>
    </xf>
    <xf numFmtId="0" fontId="21" fillId="0" borderId="213" xfId="0" applyFont="1" applyBorder="1" applyAlignment="1">
      <alignment vertical="center" wrapText="1" shrinkToFit="1"/>
    </xf>
    <xf numFmtId="0" fontId="21" fillId="0" borderId="0" xfId="0" applyFont="1" applyAlignment="1">
      <alignment vertical="center" wrapText="1" shrinkToFit="1"/>
    </xf>
    <xf numFmtId="0" fontId="21" fillId="0" borderId="11" xfId="0" applyFont="1" applyBorder="1" applyAlignment="1">
      <alignment vertical="center" wrapText="1" shrinkToFit="1"/>
    </xf>
    <xf numFmtId="0" fontId="5" fillId="0" borderId="0" xfId="2" applyFont="1" applyAlignment="1">
      <alignment vertical="center" wrapText="1" shrinkToFit="1"/>
    </xf>
    <xf numFmtId="0" fontId="1" fillId="0" borderId="93" xfId="2" applyBorder="1" applyAlignment="1" applyProtection="1">
      <alignment horizontal="center" vertical="center" shrinkToFit="1"/>
      <protection locked="0"/>
    </xf>
    <xf numFmtId="180" fontId="1" fillId="0" borderId="0" xfId="2" applyNumberFormat="1" applyAlignment="1" applyProtection="1">
      <alignment horizontal="right" shrinkToFit="1"/>
      <protection locked="0"/>
    </xf>
    <xf numFmtId="0" fontId="96" fillId="0" borderId="5" xfId="3" applyFont="1" applyFill="1" applyBorder="1" applyAlignment="1" applyProtection="1">
      <alignment horizontal="right" vertical="center" shrinkToFit="1"/>
    </xf>
    <xf numFmtId="0" fontId="96" fillId="0" borderId="0" xfId="3" applyFont="1" applyFill="1" applyBorder="1" applyAlignment="1" applyProtection="1">
      <alignment horizontal="right" vertical="center" shrinkToFit="1"/>
    </xf>
    <xf numFmtId="0" fontId="96" fillId="0" borderId="0" xfId="3" applyFont="1" applyFill="1" applyBorder="1" applyAlignment="1" applyProtection="1">
      <alignment horizontal="left" vertical="center" shrinkToFit="1"/>
    </xf>
    <xf numFmtId="0" fontId="96" fillId="0" borderId="6" xfId="3" applyFont="1" applyFill="1" applyBorder="1" applyAlignment="1" applyProtection="1">
      <alignment horizontal="left" vertical="center" shrinkToFit="1"/>
    </xf>
    <xf numFmtId="0" fontId="70" fillId="0" borderId="0" xfId="2" applyFont="1" applyAlignment="1">
      <alignment horizontal="right" vertical="center" shrinkToFit="1"/>
    </xf>
    <xf numFmtId="0" fontId="70" fillId="0" borderId="0" xfId="2" applyFont="1" applyAlignment="1">
      <alignment vertical="center" shrinkToFit="1"/>
    </xf>
    <xf numFmtId="0" fontId="95" fillId="0" borderId="0" xfId="2" applyFont="1" applyAlignment="1">
      <alignment horizontal="center" vertical="center" shrinkToFit="1"/>
    </xf>
    <xf numFmtId="0" fontId="6" fillId="0" borderId="0" xfId="2" applyFont="1" applyAlignment="1">
      <alignment vertical="center" shrinkToFit="1"/>
    </xf>
    <xf numFmtId="0" fontId="1" fillId="0" borderId="209" xfId="2" applyBorder="1" applyAlignment="1">
      <alignment vertical="center" shrinkToFit="1"/>
    </xf>
    <xf numFmtId="0" fontId="1" fillId="0" borderId="0" xfId="2" applyAlignment="1">
      <alignment vertical="center" shrinkToFit="1"/>
    </xf>
    <xf numFmtId="0" fontId="1" fillId="0" borderId="209" xfId="2" applyBorder="1" applyAlignment="1">
      <alignment horizontal="center" vertical="center" shrinkToFit="1"/>
    </xf>
    <xf numFmtId="0" fontId="0" fillId="0" borderId="213" xfId="0" applyBorder="1" applyAlignment="1">
      <alignment vertical="center" shrinkToFit="1"/>
    </xf>
    <xf numFmtId="0" fontId="20" fillId="0" borderId="130" xfId="0" applyFont="1" applyBorder="1" applyAlignment="1">
      <alignment horizontal="center" vertical="center" shrinkToFit="1"/>
    </xf>
    <xf numFmtId="0" fontId="1" fillId="0" borderId="2" xfId="2" applyBorder="1" applyAlignment="1">
      <alignment horizontal="center" vertical="center" shrinkToFit="1"/>
    </xf>
    <xf numFmtId="0" fontId="1" fillId="0" borderId="3" xfId="2" applyBorder="1" applyAlignment="1">
      <alignment horizontal="center" vertical="center" shrinkToFit="1"/>
    </xf>
    <xf numFmtId="0" fontId="1" fillId="0" borderId="4" xfId="2" applyBorder="1" applyAlignment="1">
      <alignment horizontal="center" vertical="center" shrinkToFit="1"/>
    </xf>
    <xf numFmtId="0" fontId="1" fillId="0" borderId="5" xfId="2" applyBorder="1" applyAlignment="1">
      <alignment horizontal="center" vertical="center" shrinkToFit="1"/>
    </xf>
    <xf numFmtId="0" fontId="1" fillId="0" borderId="6" xfId="2" applyBorder="1" applyAlignment="1">
      <alignment horizontal="center" vertical="center" shrinkToFit="1"/>
    </xf>
    <xf numFmtId="0" fontId="1" fillId="0" borderId="7" xfId="2" applyBorder="1" applyAlignment="1">
      <alignment horizontal="center" vertical="center" shrinkToFit="1"/>
    </xf>
    <xf numFmtId="0" fontId="1" fillId="0" borderId="8" xfId="2" applyBorder="1" applyAlignment="1">
      <alignment horizontal="center" vertical="center" shrinkToFit="1"/>
    </xf>
    <xf numFmtId="0" fontId="1" fillId="0" borderId="9" xfId="2" applyBorder="1" applyAlignment="1">
      <alignment horizontal="center" vertical="center" shrinkToFit="1"/>
    </xf>
    <xf numFmtId="0" fontId="1" fillId="0" borderId="213" xfId="2" applyBorder="1" applyAlignment="1">
      <alignment horizontal="center" vertical="center" shrinkToFit="1"/>
    </xf>
    <xf numFmtId="0" fontId="1" fillId="0" borderId="11" xfId="2" applyBorder="1" applyAlignment="1">
      <alignment horizontal="center" vertical="center" shrinkToFit="1"/>
    </xf>
    <xf numFmtId="0" fontId="1" fillId="0" borderId="179" xfId="2" applyBorder="1" applyAlignment="1">
      <alignment horizontal="center" vertical="center" shrinkToFit="1"/>
    </xf>
    <xf numFmtId="177" fontId="1" fillId="0" borderId="0" xfId="2" applyNumberFormat="1" applyAlignment="1">
      <alignment horizontal="center" vertical="center" shrinkToFit="1"/>
    </xf>
    <xf numFmtId="177" fontId="1" fillId="0" borderId="11" xfId="2" applyNumberFormat="1" applyBorder="1" applyAlignment="1">
      <alignment horizontal="center" vertical="center" shrinkToFit="1"/>
    </xf>
    <xf numFmtId="177" fontId="1" fillId="0" borderId="25" xfId="2" applyNumberFormat="1" applyBorder="1" applyAlignment="1">
      <alignment horizontal="center" vertical="center" shrinkToFit="1"/>
    </xf>
    <xf numFmtId="177" fontId="1" fillId="0" borderId="27" xfId="2" applyNumberFormat="1" applyBorder="1" applyAlignment="1">
      <alignment horizontal="center" vertical="center" shrinkToFit="1"/>
    </xf>
    <xf numFmtId="0" fontId="20" fillId="0" borderId="212" xfId="0" applyFont="1" applyBorder="1" applyAlignment="1">
      <alignment vertical="top" shrinkToFit="1"/>
    </xf>
    <xf numFmtId="0" fontId="35" fillId="0" borderId="209" xfId="0" applyFont="1" applyBorder="1" applyAlignment="1">
      <alignment vertical="top" shrinkToFit="1"/>
    </xf>
    <xf numFmtId="0" fontId="35" fillId="0" borderId="178" xfId="0" applyFont="1" applyBorder="1" applyAlignment="1">
      <alignment vertical="top" shrinkToFit="1"/>
    </xf>
    <xf numFmtId="0" fontId="35" fillId="0" borderId="0" xfId="0" applyFont="1" applyAlignment="1">
      <alignment vertical="top" shrinkToFit="1"/>
    </xf>
    <xf numFmtId="0" fontId="35" fillId="0" borderId="20" xfId="0" applyFont="1" applyBorder="1" applyAlignment="1">
      <alignment vertical="top" shrinkToFit="1"/>
    </xf>
    <xf numFmtId="0" fontId="35" fillId="0" borderId="21" xfId="0" applyFont="1" applyBorder="1" applyAlignment="1">
      <alignment vertical="top" shrinkToFit="1"/>
    </xf>
    <xf numFmtId="0" fontId="35" fillId="0" borderId="28" xfId="0" applyFont="1" applyBorder="1" applyAlignment="1">
      <alignment vertical="top" shrinkToFit="1"/>
    </xf>
    <xf numFmtId="0" fontId="35" fillId="0" borderId="25" xfId="0" applyFont="1" applyBorder="1" applyAlignment="1">
      <alignment vertical="top" shrinkToFit="1"/>
    </xf>
    <xf numFmtId="0" fontId="35" fillId="0" borderId="131" xfId="0" applyFont="1" applyBorder="1" applyAlignment="1">
      <alignment vertical="top" shrinkToFit="1"/>
    </xf>
    <xf numFmtId="0" fontId="35" fillId="0" borderId="180" xfId="0" applyFont="1" applyBorder="1" applyAlignment="1">
      <alignment vertical="top" shrinkToFit="1"/>
    </xf>
    <xf numFmtId="0" fontId="1" fillId="0" borderId="11" xfId="2" applyBorder="1" applyAlignment="1">
      <alignment vertical="center" shrinkToFit="1"/>
    </xf>
    <xf numFmtId="0" fontId="1" fillId="0" borderId="180" xfId="2" applyBorder="1" applyAlignment="1">
      <alignment vertical="center" shrinkToFit="1"/>
    </xf>
    <xf numFmtId="0" fontId="1" fillId="0" borderId="179" xfId="2" applyBorder="1" applyAlignment="1">
      <alignment vertical="center" shrinkToFit="1"/>
    </xf>
    <xf numFmtId="0" fontId="1" fillId="0" borderId="212" xfId="2" applyBorder="1" applyAlignment="1">
      <alignment horizontal="center" vertical="center" shrinkToFit="1"/>
    </xf>
    <xf numFmtId="0" fontId="5" fillId="0" borderId="21" xfId="2" applyFont="1" applyBorder="1" applyAlignment="1">
      <alignment vertical="center" shrinkToFit="1"/>
    </xf>
    <xf numFmtId="177" fontId="1" fillId="0" borderId="26" xfId="2" applyNumberFormat="1" applyBorder="1" applyAlignment="1">
      <alignment horizontal="center" vertical="center" shrinkToFit="1"/>
    </xf>
    <xf numFmtId="177" fontId="1" fillId="0" borderId="21" xfId="2" applyNumberFormat="1" applyBorder="1" applyAlignment="1">
      <alignment horizontal="center" vertical="center" shrinkToFit="1"/>
    </xf>
    <xf numFmtId="177" fontId="1" fillId="0" borderId="29" xfId="2" applyNumberFormat="1" applyBorder="1" applyAlignment="1">
      <alignment horizontal="center" vertical="center" shrinkToFit="1"/>
    </xf>
    <xf numFmtId="177" fontId="1" fillId="0" borderId="19" xfId="2" applyNumberFormat="1" applyBorder="1" applyAlignment="1">
      <alignment horizontal="center" vertical="center" shrinkToFit="1"/>
    </xf>
    <xf numFmtId="0" fontId="35" fillId="0" borderId="168" xfId="0" applyFont="1" applyBorder="1" applyAlignment="1">
      <alignment vertical="top" shrinkToFit="1"/>
    </xf>
    <xf numFmtId="0" fontId="35" fillId="0" borderId="26" xfId="0" applyFont="1" applyBorder="1" applyAlignment="1">
      <alignment vertical="top" shrinkToFit="1"/>
    </xf>
    <xf numFmtId="0" fontId="13" fillId="0" borderId="209" xfId="2" applyFont="1" applyBorder="1" applyAlignment="1">
      <alignment vertical="center" shrinkToFit="1"/>
    </xf>
    <xf numFmtId="0" fontId="13" fillId="0" borderId="0" xfId="2" applyFont="1" applyAlignment="1">
      <alignment vertical="center" shrinkToFit="1"/>
    </xf>
    <xf numFmtId="0" fontId="1" fillId="0" borderId="20" xfId="2" applyBorder="1" applyAlignment="1">
      <alignment horizontal="center" vertical="center" shrinkToFit="1"/>
    </xf>
    <xf numFmtId="0" fontId="1" fillId="0" borderId="21" xfId="2" applyBorder="1" applyAlignment="1">
      <alignment horizontal="center" vertical="center" shrinkToFit="1"/>
    </xf>
    <xf numFmtId="0" fontId="1" fillId="0" borderId="19" xfId="2" applyBorder="1" applyAlignment="1">
      <alignment horizontal="center" vertical="center" shrinkToFit="1"/>
    </xf>
    <xf numFmtId="0" fontId="1" fillId="0" borderId="93" xfId="2" applyBorder="1" applyAlignment="1">
      <alignment horizontal="center" vertical="center" shrinkToFit="1"/>
    </xf>
    <xf numFmtId="0" fontId="1" fillId="0" borderId="213" xfId="2" applyBorder="1" applyAlignment="1">
      <alignment vertical="center" shrinkToFit="1"/>
    </xf>
    <xf numFmtId="0" fontId="1" fillId="0" borderId="21" xfId="2" applyBorder="1" applyAlignment="1">
      <alignment vertical="center" shrinkToFit="1"/>
    </xf>
    <xf numFmtId="0" fontId="1" fillId="0" borderId="19" xfId="2" applyBorder="1" applyAlignment="1">
      <alignment vertical="center" shrinkToFit="1"/>
    </xf>
    <xf numFmtId="0" fontId="4" fillId="0" borderId="0" xfId="2" applyFont="1" applyAlignment="1">
      <alignment vertical="center" shrinkToFit="1"/>
    </xf>
    <xf numFmtId="0" fontId="4" fillId="0" borderId="11" xfId="2" applyFont="1" applyBorder="1" applyAlignment="1">
      <alignment vertical="center" shrinkToFit="1"/>
    </xf>
    <xf numFmtId="0" fontId="4" fillId="0" borderId="180" xfId="2" applyFont="1" applyBorder="1" applyAlignment="1">
      <alignment vertical="center" shrinkToFit="1"/>
    </xf>
    <xf numFmtId="0" fontId="4" fillId="0" borderId="179" xfId="2" applyFont="1" applyBorder="1" applyAlignment="1">
      <alignment vertical="center" shrinkToFit="1"/>
    </xf>
    <xf numFmtId="0" fontId="1" fillId="0" borderId="209" xfId="2" applyBorder="1" applyAlignment="1">
      <alignment horizontal="left" vertical="center" shrinkToFit="1"/>
    </xf>
    <xf numFmtId="0" fontId="1" fillId="0" borderId="0" xfId="2" applyAlignment="1">
      <alignment horizontal="left" vertical="center" shrinkToFit="1"/>
    </xf>
    <xf numFmtId="0" fontId="6" fillId="0" borderId="211" xfId="2" applyFont="1" applyBorder="1" applyAlignment="1">
      <alignment horizontal="center" vertical="center" wrapText="1" shrinkToFit="1"/>
    </xf>
    <xf numFmtId="0" fontId="6" fillId="0" borderId="130" xfId="2" applyFont="1" applyBorder="1" applyAlignment="1">
      <alignment horizontal="center" vertical="center" shrinkToFit="1"/>
    </xf>
    <xf numFmtId="0" fontId="6" fillId="0" borderId="211" xfId="2" applyFont="1" applyBorder="1" applyAlignment="1">
      <alignment horizontal="center" vertical="center" shrinkToFit="1"/>
    </xf>
    <xf numFmtId="0" fontId="6" fillId="0" borderId="130" xfId="2" applyFont="1" applyBorder="1" applyAlignment="1">
      <alignment horizontal="center" vertical="center" wrapText="1" shrinkToFit="1"/>
    </xf>
    <xf numFmtId="0" fontId="5" fillId="0" borderId="212" xfId="2" applyFont="1" applyBorder="1" applyAlignment="1">
      <alignment horizontal="center" vertical="center" shrinkToFit="1"/>
    </xf>
    <xf numFmtId="0" fontId="5" fillId="0" borderId="131" xfId="2" applyFont="1" applyBorder="1" applyAlignment="1">
      <alignment horizontal="center" vertical="center" shrinkToFit="1"/>
    </xf>
    <xf numFmtId="0" fontId="3" fillId="0" borderId="0" xfId="2" applyFont="1" applyAlignment="1">
      <alignment vertical="center" shrinkToFit="1"/>
    </xf>
    <xf numFmtId="0" fontId="3" fillId="0" borderId="11" xfId="2" applyFont="1" applyBorder="1" applyAlignment="1">
      <alignment vertical="center" shrinkToFit="1"/>
    </xf>
    <xf numFmtId="0" fontId="3" fillId="0" borderId="180" xfId="2" applyFont="1" applyBorder="1" applyAlignment="1">
      <alignment vertical="center" shrinkToFit="1"/>
    </xf>
    <xf numFmtId="0" fontId="3" fillId="0" borderId="179" xfId="2" applyFont="1" applyBorder="1" applyAlignment="1">
      <alignment vertical="center" shrinkToFit="1"/>
    </xf>
    <xf numFmtId="0" fontId="1" fillId="0" borderId="213" xfId="2" applyBorder="1" applyAlignment="1">
      <alignment horizontal="left" vertical="center" shrinkToFit="1"/>
    </xf>
    <xf numFmtId="0" fontId="1" fillId="0" borderId="11" xfId="2" applyBorder="1" applyAlignment="1">
      <alignment horizontal="left" vertical="center" shrinkToFit="1"/>
    </xf>
    <xf numFmtId="0" fontId="1" fillId="0" borderId="180" xfId="2" applyBorder="1" applyAlignment="1">
      <alignment horizontal="left" vertical="center" shrinkToFit="1"/>
    </xf>
    <xf numFmtId="0" fontId="1" fillId="0" borderId="179" xfId="2" applyBorder="1" applyAlignment="1">
      <alignment horizontal="left" vertical="center" shrinkToFit="1"/>
    </xf>
    <xf numFmtId="0" fontId="6" fillId="0" borderId="130" xfId="2" applyFont="1" applyBorder="1" applyAlignment="1">
      <alignment horizontal="center" vertical="center" textRotation="255" shrinkToFit="1"/>
    </xf>
    <xf numFmtId="177" fontId="1" fillId="0" borderId="180" xfId="2" applyNumberFormat="1" applyBorder="1" applyAlignment="1">
      <alignment horizontal="center" vertical="center" shrinkToFit="1"/>
    </xf>
    <xf numFmtId="177" fontId="1" fillId="0" borderId="179" xfId="2" applyNumberFormat="1" applyBorder="1" applyAlignment="1">
      <alignment horizontal="center" vertical="center" shrinkToFit="1"/>
    </xf>
    <xf numFmtId="177" fontId="1" fillId="0" borderId="209" xfId="2" applyNumberFormat="1" applyBorder="1" applyAlignment="1">
      <alignment horizontal="center" vertical="center" shrinkToFit="1"/>
    </xf>
    <xf numFmtId="177" fontId="1" fillId="0" borderId="213" xfId="2" applyNumberFormat="1" applyBorder="1" applyAlignment="1">
      <alignment horizontal="center" vertical="center" shrinkToFit="1"/>
    </xf>
    <xf numFmtId="0" fontId="1" fillId="0" borderId="25" xfId="2" applyBorder="1" applyAlignment="1">
      <alignment horizontal="center" vertical="center" shrinkToFit="1"/>
    </xf>
    <xf numFmtId="0" fontId="5" fillId="0" borderId="25" xfId="2" applyFont="1" applyBorder="1" applyAlignment="1">
      <alignment vertical="center" shrinkToFit="1"/>
    </xf>
    <xf numFmtId="0" fontId="1" fillId="0" borderId="130" xfId="2" applyBorder="1" applyAlignment="1">
      <alignment horizontal="center" vertical="center" textRotation="255" shrinkToFit="1"/>
    </xf>
    <xf numFmtId="180" fontId="3" fillId="0" borderId="209" xfId="2" applyNumberFormat="1" applyFont="1" applyBorder="1" applyAlignment="1">
      <alignment horizontal="left" vertical="center" shrinkToFit="1"/>
    </xf>
    <xf numFmtId="180" fontId="3" fillId="0" borderId="213" xfId="2" applyNumberFormat="1" applyFont="1" applyBorder="1" applyAlignment="1">
      <alignment horizontal="left" vertical="center" shrinkToFit="1"/>
    </xf>
    <xf numFmtId="180" fontId="3" fillId="0" borderId="180" xfId="2" applyNumberFormat="1" applyFont="1" applyBorder="1" applyAlignment="1">
      <alignment horizontal="left" vertical="center" shrinkToFit="1"/>
    </xf>
    <xf numFmtId="180" fontId="3" fillId="0" borderId="179" xfId="2" applyNumberFormat="1" applyFont="1" applyBorder="1" applyAlignment="1">
      <alignment horizontal="left" vertical="center" shrinkToFit="1"/>
    </xf>
    <xf numFmtId="0" fontId="5" fillId="0" borderId="213" xfId="2" applyFont="1" applyBorder="1" applyAlignment="1">
      <alignment horizontal="center" vertical="center" shrinkToFit="1"/>
    </xf>
    <xf numFmtId="0" fontId="5" fillId="0" borderId="179" xfId="2" applyFont="1" applyBorder="1" applyAlignment="1">
      <alignment horizontal="center" vertical="center" shrinkToFit="1"/>
    </xf>
    <xf numFmtId="0" fontId="1" fillId="0" borderId="212" xfId="2" applyBorder="1" applyAlignment="1">
      <alignment horizontal="right" vertical="center" shrinkToFit="1"/>
    </xf>
    <xf numFmtId="0" fontId="1" fillId="0" borderId="209" xfId="2" applyBorder="1" applyAlignment="1">
      <alignment horizontal="right" vertical="center" shrinkToFit="1"/>
    </xf>
    <xf numFmtId="0" fontId="1" fillId="0" borderId="178" xfId="2" applyBorder="1" applyAlignment="1">
      <alignment horizontal="right" vertical="center" shrinkToFit="1"/>
    </xf>
    <xf numFmtId="0" fontId="1" fillId="0" borderId="0" xfId="2" applyAlignment="1">
      <alignment horizontal="right" vertical="center" shrinkToFit="1"/>
    </xf>
    <xf numFmtId="0" fontId="1" fillId="0" borderId="131" xfId="2" applyBorder="1" applyAlignment="1">
      <alignment horizontal="right" vertical="center" shrinkToFit="1"/>
    </xf>
    <xf numFmtId="0" fontId="1" fillId="0" borderId="180" xfId="2" applyBorder="1" applyAlignment="1">
      <alignment horizontal="right" vertical="center" shrinkToFit="1"/>
    </xf>
    <xf numFmtId="0" fontId="6" fillId="0" borderId="212" xfId="2" applyFont="1" applyBorder="1" applyAlignment="1">
      <alignment horizontal="center" vertical="center" textRotation="255" shrinkToFit="1"/>
    </xf>
    <xf numFmtId="0" fontId="6" fillId="0" borderId="209" xfId="2" applyFont="1" applyBorder="1" applyAlignment="1">
      <alignment horizontal="center" vertical="center" textRotation="255" shrinkToFit="1"/>
    </xf>
    <xf numFmtId="0" fontId="6" fillId="0" borderId="213" xfId="2" applyFont="1" applyBorder="1" applyAlignment="1">
      <alignment horizontal="center" vertical="center" textRotation="255" shrinkToFit="1"/>
    </xf>
    <xf numFmtId="0" fontId="6" fillId="0" borderId="178" xfId="2" applyFont="1" applyBorder="1" applyAlignment="1">
      <alignment horizontal="center" vertical="center" textRotation="255" shrinkToFit="1"/>
    </xf>
    <xf numFmtId="0" fontId="6" fillId="0" borderId="0" xfId="2" applyFont="1" applyAlignment="1">
      <alignment horizontal="center" vertical="center" textRotation="255" shrinkToFit="1"/>
    </xf>
    <xf numFmtId="0" fontId="6" fillId="0" borderId="11" xfId="2" applyFont="1" applyBorder="1" applyAlignment="1">
      <alignment horizontal="center" vertical="center" textRotation="255" shrinkToFit="1"/>
    </xf>
    <xf numFmtId="0" fontId="6" fillId="0" borderId="131" xfId="2" applyFont="1" applyBorder="1" applyAlignment="1">
      <alignment horizontal="center" vertical="center" textRotation="255" shrinkToFit="1"/>
    </xf>
    <xf numFmtId="0" fontId="6" fillId="0" borderId="180" xfId="2" applyFont="1" applyBorder="1" applyAlignment="1">
      <alignment horizontal="center" vertical="center" textRotation="255" shrinkToFit="1"/>
    </xf>
    <xf numFmtId="0" fontId="6" fillId="0" borderId="179" xfId="2" applyFont="1" applyBorder="1" applyAlignment="1">
      <alignment horizontal="center" vertical="center" textRotation="255" shrinkToFit="1"/>
    </xf>
    <xf numFmtId="0" fontId="5" fillId="0" borderId="179" xfId="2" applyFont="1" applyBorder="1" applyAlignment="1">
      <alignment vertical="center" shrinkToFit="1"/>
    </xf>
    <xf numFmtId="0" fontId="1" fillId="0" borderId="0" xfId="2" applyAlignment="1">
      <alignment horizontal="right" shrinkToFit="1"/>
    </xf>
    <xf numFmtId="0" fontId="1" fillId="0" borderId="180" xfId="2" applyBorder="1" applyAlignment="1">
      <alignment horizontal="right" shrinkToFit="1"/>
    </xf>
    <xf numFmtId="0" fontId="6" fillId="0" borderId="212" xfId="2" applyFont="1" applyBorder="1" applyAlignment="1">
      <alignment horizontal="center" vertical="center" shrinkToFit="1"/>
    </xf>
    <xf numFmtId="0" fontId="6" fillId="0" borderId="209" xfId="2" applyFont="1" applyBorder="1" applyAlignment="1">
      <alignment horizontal="center" vertical="center" shrinkToFit="1"/>
    </xf>
    <xf numFmtId="0" fontId="6" fillId="0" borderId="213" xfId="2" applyFont="1" applyBorder="1" applyAlignment="1">
      <alignment horizontal="center" vertical="center" shrinkToFit="1"/>
    </xf>
    <xf numFmtId="0" fontId="6" fillId="0" borderId="131" xfId="2" applyFont="1" applyBorder="1" applyAlignment="1">
      <alignment horizontal="center" vertical="center" shrinkToFit="1"/>
    </xf>
    <xf numFmtId="0" fontId="6" fillId="0" borderId="180" xfId="2" applyFont="1" applyBorder="1" applyAlignment="1">
      <alignment horizontal="center" vertical="center" shrinkToFit="1"/>
    </xf>
    <xf numFmtId="0" fontId="6" fillId="0" borderId="179" xfId="2" applyFont="1" applyBorder="1" applyAlignment="1">
      <alignment horizontal="center" vertical="center" shrinkToFit="1"/>
    </xf>
    <xf numFmtId="0" fontId="5" fillId="0" borderId="209" xfId="2" applyFont="1" applyBorder="1" applyAlignment="1" applyProtection="1">
      <alignment vertical="center" shrinkToFit="1"/>
      <protection locked="0"/>
    </xf>
    <xf numFmtId="0" fontId="5" fillId="0" borderId="213" xfId="2" applyFont="1" applyBorder="1" applyAlignment="1" applyProtection="1">
      <alignment vertical="center" shrinkToFit="1"/>
      <protection locked="0"/>
    </xf>
    <xf numFmtId="0" fontId="5" fillId="0" borderId="0" xfId="2" applyFont="1" applyAlignment="1" applyProtection="1">
      <alignment vertical="center" shrinkToFit="1"/>
      <protection locked="0"/>
    </xf>
    <xf numFmtId="0" fontId="5" fillId="0" borderId="11" xfId="2" applyFont="1" applyBorder="1" applyAlignment="1" applyProtection="1">
      <alignment vertical="center" shrinkToFit="1"/>
      <protection locked="0"/>
    </xf>
    <xf numFmtId="0" fontId="5" fillId="0" borderId="180" xfId="2" applyFont="1" applyBorder="1" applyAlignment="1" applyProtection="1">
      <alignment vertical="center" shrinkToFit="1"/>
      <protection locked="0"/>
    </xf>
    <xf numFmtId="0" fontId="5" fillId="0" borderId="179" xfId="2" applyFont="1" applyBorder="1" applyAlignment="1" applyProtection="1">
      <alignment vertical="center" shrinkToFit="1"/>
      <protection locked="0"/>
    </xf>
    <xf numFmtId="0" fontId="5" fillId="0" borderId="0" xfId="2" applyFont="1" applyAlignment="1">
      <alignment vertical="top" shrinkToFit="1"/>
    </xf>
    <xf numFmtId="0" fontId="5" fillId="0" borderId="8" xfId="2" applyFont="1" applyBorder="1" applyAlignment="1">
      <alignment vertical="top" shrinkToFit="1"/>
    </xf>
    <xf numFmtId="0" fontId="13" fillId="0" borderId="0" xfId="2" applyFont="1" applyAlignment="1">
      <alignment horizontal="left" vertical="center" shrinkToFit="1"/>
    </xf>
    <xf numFmtId="0" fontId="13" fillId="0" borderId="180" xfId="2" applyFont="1" applyBorder="1" applyAlignment="1">
      <alignment horizontal="right" vertical="center" shrinkToFit="1"/>
    </xf>
    <xf numFmtId="0" fontId="5" fillId="0" borderId="178" xfId="2" applyFont="1" applyBorder="1" applyAlignment="1">
      <alignment horizontal="center" vertical="center" shrinkToFit="1"/>
    </xf>
    <xf numFmtId="0" fontId="5" fillId="0" borderId="11" xfId="2" applyFont="1" applyBorder="1" applyAlignment="1">
      <alignment horizontal="center" vertical="center" shrinkToFit="1"/>
    </xf>
    <xf numFmtId="0" fontId="33" fillId="0" borderId="0" xfId="0" applyFont="1" applyAlignment="1">
      <alignment horizontal="left" vertical="center" shrinkToFit="1"/>
    </xf>
    <xf numFmtId="0" fontId="23" fillId="0" borderId="0" xfId="0" applyFont="1" applyAlignment="1">
      <alignment horizontal="left" vertical="center" shrinkToFit="1"/>
    </xf>
    <xf numFmtId="180" fontId="1" fillId="0" borderId="209" xfId="2" applyNumberFormat="1" applyBorder="1" applyAlignment="1">
      <alignment horizontal="center" vertical="center" shrinkToFit="1"/>
    </xf>
    <xf numFmtId="180" fontId="1" fillId="0" borderId="180" xfId="2" applyNumberFormat="1" applyBorder="1" applyAlignment="1">
      <alignment horizontal="center" vertical="center" shrinkToFit="1"/>
    </xf>
    <xf numFmtId="180" fontId="1" fillId="0" borderId="213" xfId="2" applyNumberFormat="1" applyBorder="1" applyAlignment="1">
      <alignment horizontal="center" vertical="center" shrinkToFit="1"/>
    </xf>
    <xf numFmtId="180" fontId="1" fillId="0" borderId="179" xfId="2" applyNumberFormat="1" applyBorder="1" applyAlignment="1">
      <alignment horizontal="center" vertical="center" shrinkToFit="1"/>
    </xf>
    <xf numFmtId="0" fontId="21" fillId="0" borderId="212" xfId="0" applyFont="1" applyBorder="1" applyAlignment="1">
      <alignment vertical="center" wrapText="1" shrinkToFit="1"/>
    </xf>
    <xf numFmtId="0" fontId="22" fillId="0" borderId="209" xfId="0" applyFont="1" applyBorder="1" applyAlignment="1">
      <alignment vertical="center" shrinkToFit="1"/>
    </xf>
    <xf numFmtId="0" fontId="22" fillId="0" borderId="213" xfId="0" applyFont="1" applyBorder="1" applyAlignment="1">
      <alignment vertical="center" shrinkToFit="1"/>
    </xf>
    <xf numFmtId="0" fontId="22" fillId="0" borderId="178" xfId="0" applyFont="1" applyBorder="1" applyAlignment="1">
      <alignment vertical="center" shrinkToFit="1"/>
    </xf>
    <xf numFmtId="0" fontId="22" fillId="0" borderId="0" xfId="0" applyFont="1" applyAlignment="1">
      <alignment vertical="center" shrinkToFit="1"/>
    </xf>
    <xf numFmtId="0" fontId="22" fillId="0" borderId="11" xfId="0" applyFont="1" applyBorder="1" applyAlignment="1">
      <alignment vertical="center" shrinkToFit="1"/>
    </xf>
    <xf numFmtId="0" fontId="22" fillId="0" borderId="131" xfId="0" applyFont="1" applyBorder="1" applyAlignment="1">
      <alignment vertical="center" shrinkToFit="1"/>
    </xf>
    <xf numFmtId="0" fontId="22" fillId="0" borderId="180" xfId="0" applyFont="1" applyBorder="1" applyAlignment="1">
      <alignment vertical="center" shrinkToFit="1"/>
    </xf>
    <xf numFmtId="0" fontId="22" fillId="0" borderId="179" xfId="0" applyFont="1" applyBorder="1" applyAlignment="1">
      <alignment vertical="center" shrinkToFit="1"/>
    </xf>
    <xf numFmtId="0" fontId="1" fillId="0" borderId="209" xfId="2" applyBorder="1" applyAlignment="1">
      <alignment horizontal="center" vertical="center" wrapText="1" shrinkToFit="1"/>
    </xf>
    <xf numFmtId="0" fontId="1" fillId="0" borderId="0" xfId="2" applyAlignment="1">
      <alignment horizontal="center" vertical="center" wrapText="1" shrinkToFit="1"/>
    </xf>
    <xf numFmtId="0" fontId="1" fillId="0" borderId="180" xfId="2" applyBorder="1" applyAlignment="1">
      <alignment horizontal="center" vertical="center" wrapText="1" shrinkToFit="1"/>
    </xf>
    <xf numFmtId="0" fontId="22" fillId="0" borderId="212" xfId="0" applyFont="1" applyBorder="1" applyAlignment="1">
      <alignment vertical="center" wrapText="1" shrinkToFit="1"/>
    </xf>
    <xf numFmtId="0" fontId="22" fillId="0" borderId="178" xfId="0" applyFont="1" applyBorder="1" applyAlignment="1">
      <alignment vertical="center" wrapText="1" shrinkToFit="1"/>
    </xf>
    <xf numFmtId="0" fontId="6" fillId="0" borderId="209" xfId="2" applyFont="1" applyBorder="1" applyAlignment="1">
      <alignment vertical="center" wrapText="1" shrinkToFit="1"/>
    </xf>
    <xf numFmtId="0" fontId="6" fillId="0" borderId="0" xfId="2" applyFont="1" applyAlignment="1">
      <alignment vertical="center" wrapText="1" shrinkToFit="1"/>
    </xf>
    <xf numFmtId="180" fontId="6" fillId="0" borderId="209" xfId="2" applyNumberFormat="1" applyFont="1" applyBorder="1" applyAlignment="1">
      <alignment horizontal="center" vertical="center" shrinkToFit="1"/>
    </xf>
    <xf numFmtId="180" fontId="6" fillId="0" borderId="213" xfId="2" applyNumberFormat="1" applyFont="1" applyBorder="1" applyAlignment="1">
      <alignment horizontal="center" vertical="center" shrinkToFit="1"/>
    </xf>
    <xf numFmtId="180" fontId="6" fillId="0" borderId="0" xfId="2" applyNumberFormat="1" applyFont="1" applyAlignment="1">
      <alignment horizontal="center" vertical="center" shrinkToFit="1"/>
    </xf>
    <xf numFmtId="180" fontId="6" fillId="0" borderId="11" xfId="2" applyNumberFormat="1" applyFont="1" applyBorder="1" applyAlignment="1">
      <alignment horizontal="center" vertical="center" shrinkToFit="1"/>
    </xf>
    <xf numFmtId="0" fontId="6" fillId="0" borderId="0" xfId="2" applyFont="1" applyAlignment="1">
      <alignment horizontal="center" vertical="center" shrinkToFit="1"/>
    </xf>
    <xf numFmtId="0" fontId="13" fillId="0" borderId="0" xfId="2" applyFont="1" applyAlignment="1">
      <alignment vertical="top" wrapText="1" shrinkToFit="1"/>
    </xf>
    <xf numFmtId="0" fontId="13" fillId="0" borderId="0" xfId="2" applyFont="1" applyAlignment="1">
      <alignment vertical="top" shrinkToFit="1"/>
    </xf>
    <xf numFmtId="0" fontId="13" fillId="0" borderId="11" xfId="2" applyFont="1" applyBorder="1" applyAlignment="1">
      <alignment vertical="top" shrinkToFit="1"/>
    </xf>
    <xf numFmtId="0" fontId="13" fillId="0" borderId="180" xfId="2" applyFont="1" applyBorder="1" applyAlignment="1">
      <alignment vertical="top" shrinkToFit="1"/>
    </xf>
    <xf numFmtId="0" fontId="13" fillId="0" borderId="179" xfId="2" applyFont="1" applyBorder="1" applyAlignment="1">
      <alignment vertical="top" shrinkToFit="1"/>
    </xf>
    <xf numFmtId="0" fontId="19" fillId="0" borderId="213" xfId="0" applyFont="1" applyBorder="1" applyAlignment="1">
      <alignment horizontal="left" vertical="center" shrinkToFit="1"/>
    </xf>
    <xf numFmtId="0" fontId="19" fillId="0" borderId="11" xfId="0" applyFont="1" applyBorder="1" applyAlignment="1">
      <alignment horizontal="left" vertical="center" shrinkToFit="1"/>
    </xf>
    <xf numFmtId="0" fontId="13" fillId="0" borderId="209" xfId="2" applyFont="1" applyBorder="1" applyAlignment="1">
      <alignment horizontal="center" vertical="center" shrinkToFit="1"/>
    </xf>
    <xf numFmtId="0" fontId="13" fillId="0" borderId="0" xfId="2" applyFont="1" applyAlignment="1">
      <alignment horizontal="center" vertical="center" shrinkToFit="1"/>
    </xf>
    <xf numFmtId="0" fontId="5" fillId="0" borderId="209" xfId="2" applyFont="1" applyBorder="1" applyAlignment="1">
      <alignment vertical="center" wrapText="1"/>
    </xf>
    <xf numFmtId="0" fontId="5" fillId="0" borderId="213" xfId="2" applyFont="1" applyBorder="1" applyAlignment="1">
      <alignment vertical="center" wrapText="1"/>
    </xf>
    <xf numFmtId="0" fontId="5" fillId="0" borderId="0" xfId="2" applyFont="1" applyAlignment="1">
      <alignment vertical="center" wrapText="1"/>
    </xf>
    <xf numFmtId="0" fontId="5" fillId="0" borderId="11" xfId="2" applyFont="1" applyBorder="1" applyAlignment="1">
      <alignment vertical="center" wrapText="1"/>
    </xf>
    <xf numFmtId="0" fontId="5" fillId="0" borderId="180" xfId="2" applyFont="1" applyBorder="1" applyAlignment="1">
      <alignment vertical="center" wrapText="1"/>
    </xf>
    <xf numFmtId="0" fontId="5" fillId="0" borderId="179" xfId="2" applyFont="1" applyBorder="1" applyAlignment="1">
      <alignment vertical="center" wrapText="1"/>
    </xf>
    <xf numFmtId="0" fontId="19" fillId="0" borderId="209" xfId="0" applyFont="1" applyBorder="1" applyAlignment="1">
      <alignment vertical="center" shrinkToFit="1"/>
    </xf>
    <xf numFmtId="0" fontId="19" fillId="0" borderId="0" xfId="0" applyFont="1" applyAlignment="1">
      <alignment vertical="center" shrinkToFit="1"/>
    </xf>
    <xf numFmtId="0" fontId="13" fillId="0" borderId="213" xfId="2" applyFont="1" applyBorder="1" applyAlignment="1">
      <alignment vertical="center" shrinkToFit="1"/>
    </xf>
    <xf numFmtId="0" fontId="13" fillId="0" borderId="11" xfId="2" applyFont="1" applyBorder="1" applyAlignment="1">
      <alignment vertical="center" shrinkToFit="1"/>
    </xf>
    <xf numFmtId="0" fontId="13" fillId="0" borderId="24" xfId="2" applyFont="1" applyBorder="1" applyAlignment="1">
      <alignment vertical="center" shrinkToFit="1"/>
    </xf>
    <xf numFmtId="0" fontId="13" fillId="0" borderId="22" xfId="2" applyFont="1" applyBorder="1" applyAlignment="1">
      <alignment vertical="center" shrinkToFit="1"/>
    </xf>
    <xf numFmtId="0" fontId="13" fillId="0" borderId="26" xfId="2" applyFont="1" applyBorder="1" applyAlignment="1">
      <alignment vertical="center" shrinkToFit="1"/>
    </xf>
    <xf numFmtId="0" fontId="13" fillId="0" borderId="29" xfId="2" applyFont="1" applyBorder="1" applyAlignment="1">
      <alignment vertical="center" shrinkToFit="1"/>
    </xf>
    <xf numFmtId="0" fontId="0" fillId="0" borderId="209" xfId="0" applyBorder="1" applyAlignment="1">
      <alignment horizontal="center" vertical="center" shrinkToFit="1"/>
    </xf>
    <xf numFmtId="0" fontId="21" fillId="0" borderId="3" xfId="0" applyFont="1" applyBorder="1" applyAlignment="1">
      <alignment horizontal="right" vertical="center" shrinkToFit="1"/>
    </xf>
    <xf numFmtId="0" fontId="22" fillId="0" borderId="0" xfId="0" applyFont="1" applyAlignment="1">
      <alignment horizontal="right" vertical="center" shrinkToFit="1"/>
    </xf>
    <xf numFmtId="0" fontId="23" fillId="0" borderId="0" xfId="0" applyFont="1" applyAlignment="1">
      <alignment horizontal="center" vertical="center" shrinkToFit="1"/>
    </xf>
    <xf numFmtId="0" fontId="0" fillId="0" borderId="213" xfId="0" applyBorder="1" applyAlignment="1">
      <alignment horizontal="center" vertical="center" shrinkToFit="1"/>
    </xf>
    <xf numFmtId="0" fontId="0" fillId="0" borderId="11" xfId="0" applyBorder="1" applyAlignment="1">
      <alignment horizontal="center" vertical="center" shrinkToFit="1"/>
    </xf>
    <xf numFmtId="0" fontId="0" fillId="0" borderId="179" xfId="0" applyBorder="1" applyAlignment="1">
      <alignment horizontal="center" vertical="center" shrinkToFit="1"/>
    </xf>
    <xf numFmtId="0" fontId="0" fillId="0" borderId="212" xfId="0" applyBorder="1" applyAlignment="1">
      <alignment horizontal="center" vertical="center" shrinkToFit="1"/>
    </xf>
    <xf numFmtId="0" fontId="1" fillId="0" borderId="11" xfId="2" applyBorder="1" applyAlignment="1" applyProtection="1">
      <alignment vertical="center" shrinkToFit="1"/>
      <protection locked="0"/>
    </xf>
    <xf numFmtId="0" fontId="1" fillId="0" borderId="179" xfId="2" applyBorder="1" applyAlignment="1" applyProtection="1">
      <alignment vertical="center" shrinkToFit="1"/>
      <protection locked="0"/>
    </xf>
    <xf numFmtId="0" fontId="1" fillId="0" borderId="23" xfId="2" applyBorder="1" applyAlignment="1">
      <alignment horizontal="center" vertical="center" shrinkToFit="1"/>
    </xf>
    <xf numFmtId="0" fontId="1" fillId="0" borderId="24" xfId="2" applyBorder="1" applyAlignment="1">
      <alignment horizontal="center" vertical="center" shrinkToFit="1"/>
    </xf>
    <xf numFmtId="0" fontId="1" fillId="0" borderId="22" xfId="2" applyBorder="1" applyAlignment="1">
      <alignment horizontal="center" vertical="center" shrinkToFit="1"/>
    </xf>
    <xf numFmtId="0" fontId="0" fillId="0" borderId="85" xfId="0" applyBorder="1" applyAlignment="1">
      <alignment horizontal="center" vertical="center" shrinkToFit="1"/>
    </xf>
    <xf numFmtId="0" fontId="0" fillId="0" borderId="135" xfId="0" applyBorder="1" applyAlignment="1">
      <alignment horizontal="center" vertical="center" shrinkToFit="1"/>
    </xf>
    <xf numFmtId="0" fontId="1" fillId="0" borderId="114" xfId="2" applyBorder="1" applyAlignment="1">
      <alignment vertical="center" shrinkToFit="1"/>
    </xf>
    <xf numFmtId="0" fontId="1" fillId="0" borderId="169" xfId="2" applyBorder="1" applyAlignment="1">
      <alignment vertical="center" shrinkToFit="1"/>
    </xf>
    <xf numFmtId="0" fontId="1" fillId="0" borderId="172" xfId="2" applyBorder="1" applyAlignment="1">
      <alignment vertical="center" shrinkToFit="1"/>
    </xf>
    <xf numFmtId="0" fontId="1" fillId="0" borderId="173" xfId="2" applyBorder="1" applyAlignment="1">
      <alignment vertical="center" shrinkToFit="1"/>
    </xf>
    <xf numFmtId="0" fontId="0" fillId="0" borderId="172" xfId="0" applyBorder="1" applyAlignment="1">
      <alignment vertical="center" shrinkToFit="1"/>
    </xf>
    <xf numFmtId="0" fontId="0" fillId="0" borderId="173" xfId="0" applyBorder="1" applyAlignment="1">
      <alignment vertical="center" shrinkToFit="1"/>
    </xf>
    <xf numFmtId="0" fontId="0" fillId="0" borderId="170" xfId="0" applyBorder="1" applyAlignment="1">
      <alignment vertical="center" shrinkToFit="1"/>
    </xf>
    <xf numFmtId="0" fontId="0" fillId="0" borderId="171" xfId="0" applyBorder="1" applyAlignment="1">
      <alignment vertical="center" shrinkToFit="1"/>
    </xf>
    <xf numFmtId="0" fontId="1" fillId="0" borderId="213" xfId="2" applyBorder="1" applyAlignment="1" applyProtection="1">
      <alignment vertical="center" shrinkToFit="1"/>
      <protection locked="0"/>
    </xf>
    <xf numFmtId="0" fontId="97" fillId="0" borderId="178" xfId="0" applyFont="1" applyBorder="1" applyAlignment="1">
      <alignment vertical="center" wrapText="1" shrinkToFit="1"/>
    </xf>
    <xf numFmtId="0" fontId="19" fillId="0" borderId="11" xfId="0" applyFont="1" applyBorder="1" applyAlignment="1">
      <alignment vertical="center" shrinkToFit="1"/>
    </xf>
    <xf numFmtId="0" fontId="19" fillId="0" borderId="178" xfId="0" applyFont="1" applyBorder="1" applyAlignment="1">
      <alignment vertical="center" shrinkToFit="1"/>
    </xf>
    <xf numFmtId="0" fontId="19" fillId="0" borderId="131" xfId="0" applyFont="1" applyBorder="1" applyAlignment="1">
      <alignment vertical="center" shrinkToFit="1"/>
    </xf>
    <xf numFmtId="0" fontId="19" fillId="0" borderId="180" xfId="0" applyFont="1" applyBorder="1" applyAlignment="1">
      <alignment vertical="center" shrinkToFit="1"/>
    </xf>
    <xf numFmtId="0" fontId="19" fillId="0" borderId="179" xfId="0" applyFont="1" applyBorder="1" applyAlignment="1">
      <alignment vertical="center" shrinkToFit="1"/>
    </xf>
    <xf numFmtId="0" fontId="0" fillId="0" borderId="178" xfId="0" applyBorder="1" applyAlignment="1" applyProtection="1">
      <alignment vertical="center" wrapText="1" shrinkToFit="1"/>
      <protection locked="0"/>
    </xf>
    <xf numFmtId="0" fontId="0" fillId="0" borderId="131" xfId="0" applyBorder="1" applyAlignment="1" applyProtection="1">
      <alignment vertical="center" wrapText="1" shrinkToFit="1"/>
      <protection locked="0"/>
    </xf>
    <xf numFmtId="0" fontId="35" fillId="0" borderId="11" xfId="0" applyFont="1" applyBorder="1" applyAlignment="1">
      <alignment horizontal="center" vertical="center" shrinkToFit="1"/>
    </xf>
    <xf numFmtId="0" fontId="20" fillId="0" borderId="178" xfId="0" applyFont="1" applyBorder="1" applyAlignment="1" applyProtection="1">
      <alignment vertical="center" shrinkToFit="1"/>
      <protection locked="0"/>
    </xf>
    <xf numFmtId="0" fontId="20" fillId="0" borderId="131" xfId="0" applyFont="1" applyBorder="1" applyAlignment="1" applyProtection="1">
      <alignment vertical="center" shrinkToFit="1"/>
      <protection locked="0"/>
    </xf>
    <xf numFmtId="0" fontId="35" fillId="0" borderId="0" xfId="0" applyFont="1" applyAlignment="1" applyProtection="1">
      <alignment vertical="center" shrinkToFit="1"/>
      <protection locked="0"/>
    </xf>
    <xf numFmtId="0" fontId="35" fillId="0" borderId="180" xfId="0" applyFont="1" applyBorder="1" applyAlignment="1" applyProtection="1">
      <alignment vertical="center" shrinkToFit="1"/>
      <protection locked="0"/>
    </xf>
    <xf numFmtId="0" fontId="5" fillId="0" borderId="0" xfId="2" applyFont="1" applyAlignment="1">
      <alignment horizontal="right" vertical="center" shrinkToFit="1"/>
    </xf>
    <xf numFmtId="0" fontId="5" fillId="0" borderId="176" xfId="2" applyFont="1" applyBorder="1" applyAlignment="1">
      <alignment horizontal="right" vertical="center" shrinkToFit="1"/>
    </xf>
    <xf numFmtId="0" fontId="5" fillId="0" borderId="221" xfId="2" applyFont="1" applyBorder="1" applyAlignment="1">
      <alignment horizontal="left" vertical="center" shrinkToFit="1"/>
    </xf>
    <xf numFmtId="0" fontId="5" fillId="0" borderId="222" xfId="2" applyFont="1" applyBorder="1" applyAlignment="1">
      <alignment horizontal="left" vertical="center" shrinkToFit="1"/>
    </xf>
    <xf numFmtId="0" fontId="5" fillId="0" borderId="0" xfId="2" applyFont="1" applyAlignment="1">
      <alignment horizontal="left" vertical="center" shrinkToFit="1"/>
    </xf>
    <xf numFmtId="0" fontId="5" fillId="0" borderId="10" xfId="2" applyFont="1" applyBorder="1" applyAlignment="1">
      <alignment horizontal="left" vertical="center" shrinkToFit="1"/>
    </xf>
    <xf numFmtId="0" fontId="5" fillId="0" borderId="176" xfId="2" applyFont="1" applyBorder="1" applyAlignment="1">
      <alignment horizontal="left" vertical="center" shrinkToFit="1"/>
    </xf>
    <xf numFmtId="0" fontId="5" fillId="0" borderId="177" xfId="2" applyFont="1" applyBorder="1" applyAlignment="1">
      <alignment horizontal="left" vertical="center" shrinkToFit="1"/>
    </xf>
    <xf numFmtId="0" fontId="5" fillId="0" borderId="0" xfId="2" applyFont="1" applyAlignment="1">
      <alignment horizontal="left" vertical="center" wrapText="1" shrinkToFit="1"/>
    </xf>
    <xf numFmtId="0" fontId="5" fillId="0" borderId="10" xfId="2" applyFont="1" applyBorder="1" applyAlignment="1">
      <alignment horizontal="left" vertical="center" wrapText="1" shrinkToFit="1"/>
    </xf>
    <xf numFmtId="0" fontId="1" fillId="0" borderId="221" xfId="2" applyBorder="1" applyAlignment="1">
      <alignment horizontal="center" vertical="center" shrinkToFit="1"/>
    </xf>
    <xf numFmtId="0" fontId="5" fillId="0" borderId="221" xfId="2" applyFont="1" applyBorder="1" applyAlignment="1">
      <alignment vertical="center" shrinkToFit="1"/>
    </xf>
    <xf numFmtId="0" fontId="1" fillId="0" borderId="174" xfId="2" applyBorder="1" applyAlignment="1">
      <alignment horizontal="center" vertical="center" shrinkToFit="1"/>
    </xf>
    <xf numFmtId="0" fontId="1" fillId="0" borderId="10" xfId="2" applyBorder="1" applyAlignment="1">
      <alignment horizontal="center" vertical="center" shrinkToFit="1"/>
    </xf>
    <xf numFmtId="0" fontId="5" fillId="0" borderId="174" xfId="2" applyFont="1" applyBorder="1" applyAlignment="1">
      <alignment horizontal="right" vertical="center" shrinkToFit="1"/>
    </xf>
    <xf numFmtId="0" fontId="1" fillId="0" borderId="220" xfId="2" applyBorder="1" applyAlignment="1">
      <alignment horizontal="center" vertical="center" wrapText="1" shrinkToFit="1"/>
    </xf>
    <xf numFmtId="0" fontId="1" fillId="0" borderId="222" xfId="2" applyBorder="1" applyAlignment="1">
      <alignment horizontal="center" vertical="center" shrinkToFit="1"/>
    </xf>
    <xf numFmtId="0" fontId="1" fillId="0" borderId="175" xfId="2" applyBorder="1" applyAlignment="1">
      <alignment horizontal="center" vertical="center" shrinkToFit="1"/>
    </xf>
    <xf numFmtId="0" fontId="1" fillId="0" borderId="176" xfId="2" applyBorder="1" applyAlignment="1">
      <alignment horizontal="center" vertical="center" shrinkToFit="1"/>
    </xf>
    <xf numFmtId="0" fontId="1" fillId="0" borderId="177" xfId="2" applyBorder="1" applyAlignment="1">
      <alignment horizontal="center" vertical="center" shrinkToFit="1"/>
    </xf>
    <xf numFmtId="0" fontId="5" fillId="0" borderId="174" xfId="2" applyFont="1" applyBorder="1" applyAlignment="1">
      <alignment horizontal="center" vertical="center" shrinkToFit="1"/>
    </xf>
    <xf numFmtId="0" fontId="5" fillId="0" borderId="10" xfId="2" applyFont="1" applyBorder="1" applyAlignment="1">
      <alignment horizontal="center" vertical="center" shrinkToFit="1"/>
    </xf>
    <xf numFmtId="0" fontId="1" fillId="0" borderId="10" xfId="2" applyBorder="1" applyAlignment="1">
      <alignment vertical="center" shrinkToFit="1"/>
    </xf>
    <xf numFmtId="0" fontId="1" fillId="0" borderId="220" xfId="2" applyBorder="1" applyAlignment="1">
      <alignment horizontal="center" vertical="center" textRotation="255" shrinkToFit="1"/>
    </xf>
    <xf numFmtId="0" fontId="1" fillId="0" borderId="221" xfId="2" applyBorder="1" applyAlignment="1">
      <alignment horizontal="center" vertical="center" textRotation="255" shrinkToFit="1"/>
    </xf>
    <xf numFmtId="0" fontId="1" fillId="0" borderId="222" xfId="2" applyBorder="1" applyAlignment="1">
      <alignment horizontal="center" vertical="center" textRotation="255" shrinkToFit="1"/>
    </xf>
    <xf numFmtId="0" fontId="1" fillId="0" borderId="174" xfId="2" applyBorder="1" applyAlignment="1">
      <alignment horizontal="center" vertical="center" textRotation="255" shrinkToFit="1"/>
    </xf>
    <xf numFmtId="0" fontId="1" fillId="0" borderId="0" xfId="2" applyAlignment="1">
      <alignment horizontal="center" vertical="center" textRotation="255" shrinkToFit="1"/>
    </xf>
    <xf numFmtId="0" fontId="1" fillId="0" borderId="10" xfId="2" applyBorder="1" applyAlignment="1">
      <alignment horizontal="center" vertical="center" textRotation="255" shrinkToFit="1"/>
    </xf>
    <xf numFmtId="0" fontId="1" fillId="0" borderId="175" xfId="2" applyBorder="1" applyAlignment="1">
      <alignment horizontal="center" vertical="center" textRotation="255" shrinkToFit="1"/>
    </xf>
    <xf numFmtId="0" fontId="1" fillId="0" borderId="176" xfId="2" applyBorder="1" applyAlignment="1">
      <alignment horizontal="center" vertical="center" textRotation="255" shrinkToFit="1"/>
    </xf>
    <xf numFmtId="0" fontId="1" fillId="0" borderId="177" xfId="2" applyBorder="1" applyAlignment="1">
      <alignment horizontal="center" vertical="center" textRotation="255" shrinkToFit="1"/>
    </xf>
    <xf numFmtId="0" fontId="5" fillId="0" borderId="176" xfId="2" applyFont="1" applyBorder="1" applyAlignment="1">
      <alignment horizontal="left" vertical="center" wrapText="1" shrinkToFit="1"/>
    </xf>
    <xf numFmtId="180" fontId="1" fillId="0" borderId="0" xfId="2" applyNumberFormat="1" applyAlignment="1" applyProtection="1">
      <alignment horizontal="right" vertical="center" shrinkToFit="1"/>
      <protection locked="0"/>
    </xf>
    <xf numFmtId="0" fontId="29" fillId="0" borderId="0" xfId="3" applyFont="1" applyAlignment="1" applyProtection="1">
      <alignment horizontal="center" vertical="center" shrinkToFit="1"/>
    </xf>
    <xf numFmtId="0" fontId="14" fillId="0" borderId="0" xfId="2" applyFont="1" applyAlignment="1">
      <alignment vertical="center" wrapText="1"/>
    </xf>
    <xf numFmtId="0" fontId="5" fillId="0" borderId="10" xfId="2" applyFont="1" applyBorder="1" applyAlignment="1">
      <alignment vertical="center" shrinkToFit="1"/>
    </xf>
    <xf numFmtId="0" fontId="5" fillId="0" borderId="176" xfId="2" applyFont="1" applyBorder="1" applyAlignment="1">
      <alignment vertical="center" shrinkToFit="1"/>
    </xf>
    <xf numFmtId="0" fontId="5" fillId="0" borderId="177" xfId="2" applyFont="1" applyBorder="1" applyAlignment="1">
      <alignment vertical="center" shrinkToFit="1"/>
    </xf>
    <xf numFmtId="0" fontId="1" fillId="0" borderId="221" xfId="2" applyBorder="1" applyAlignment="1">
      <alignment horizontal="center" vertical="center" wrapText="1" shrinkToFit="1"/>
    </xf>
    <xf numFmtId="0" fontId="1" fillId="0" borderId="222" xfId="2" applyBorder="1" applyAlignment="1">
      <alignment horizontal="center" vertical="center" wrapText="1" shrinkToFit="1"/>
    </xf>
    <xf numFmtId="0" fontId="1" fillId="0" borderId="174" xfId="2" applyBorder="1" applyAlignment="1">
      <alignment horizontal="center" vertical="center" wrapText="1" shrinkToFit="1"/>
    </xf>
    <xf numFmtId="0" fontId="1" fillId="0" borderId="10" xfId="2" applyBorder="1" applyAlignment="1">
      <alignment horizontal="center" vertical="center" wrapText="1" shrinkToFit="1"/>
    </xf>
    <xf numFmtId="0" fontId="1" fillId="0" borderId="175" xfId="2" applyBorder="1" applyAlignment="1">
      <alignment horizontal="center" vertical="center" wrapText="1" shrinkToFit="1"/>
    </xf>
    <xf numFmtId="0" fontId="1" fillId="0" borderId="176" xfId="2" applyBorder="1" applyAlignment="1">
      <alignment horizontal="center" vertical="center" wrapText="1" shrinkToFit="1"/>
    </xf>
    <xf numFmtId="0" fontId="1" fillId="0" borderId="177" xfId="2" applyBorder="1" applyAlignment="1">
      <alignment horizontal="center" vertical="center" wrapText="1" shrinkToFit="1"/>
    </xf>
    <xf numFmtId="0" fontId="5" fillId="0" borderId="221" xfId="2" applyFont="1" applyBorder="1" applyAlignment="1">
      <alignment horizontal="right" vertical="center" shrinkToFit="1"/>
    </xf>
    <xf numFmtId="0" fontId="14" fillId="0" borderId="0" xfId="2" applyFont="1" applyAlignment="1">
      <alignment horizontal="left" vertical="center" shrinkToFit="1"/>
    </xf>
    <xf numFmtId="0" fontId="0" fillId="0" borderId="174" xfId="0" applyBorder="1" applyAlignment="1">
      <alignment vertical="center" shrinkToFit="1"/>
    </xf>
    <xf numFmtId="0" fontId="0" fillId="0" borderId="10" xfId="0" applyBorder="1" applyAlignment="1">
      <alignment vertical="center" shrinkToFit="1"/>
    </xf>
    <xf numFmtId="0" fontId="5" fillId="0" borderId="222" xfId="2" applyFont="1" applyBorder="1" applyAlignment="1">
      <alignment vertical="center" shrinkToFit="1"/>
    </xf>
    <xf numFmtId="0" fontId="1" fillId="0" borderId="220" xfId="2" applyBorder="1" applyAlignment="1">
      <alignment horizontal="center" vertical="center" shrinkToFit="1"/>
    </xf>
    <xf numFmtId="0" fontId="1" fillId="0" borderId="14" xfId="2" applyBorder="1" applyAlignment="1">
      <alignment horizontal="center" vertical="center" shrinkToFit="1"/>
    </xf>
    <xf numFmtId="0" fontId="1" fillId="0" borderId="12" xfId="2" applyBorder="1" applyAlignment="1">
      <alignment horizontal="center" vertical="center" shrinkToFit="1"/>
    </xf>
    <xf numFmtId="0" fontId="1" fillId="0" borderId="13" xfId="2" applyBorder="1" applyAlignment="1">
      <alignment horizontal="center" vertical="center" shrinkToFit="1"/>
    </xf>
    <xf numFmtId="0" fontId="1" fillId="0" borderId="221" xfId="2" applyBorder="1" applyAlignment="1">
      <alignment vertical="center" shrinkToFit="1"/>
    </xf>
    <xf numFmtId="177" fontId="1" fillId="0" borderId="221" xfId="2" applyNumberFormat="1" applyBorder="1" applyAlignment="1">
      <alignment horizontal="center" vertical="center" shrinkToFit="1"/>
    </xf>
    <xf numFmtId="49" fontId="7" fillId="0" borderId="221" xfId="2" applyNumberFormat="1" applyFont="1" applyBorder="1" applyAlignment="1">
      <alignment vertical="center" shrinkToFit="1"/>
    </xf>
    <xf numFmtId="49" fontId="7" fillId="0" borderId="222" xfId="2" applyNumberFormat="1" applyFont="1" applyBorder="1" applyAlignment="1">
      <alignment vertical="center" shrinkToFit="1"/>
    </xf>
    <xf numFmtId="49" fontId="7" fillId="0" borderId="0" xfId="2" applyNumberFormat="1" applyFont="1" applyAlignment="1">
      <alignment vertical="center" shrinkToFit="1"/>
    </xf>
    <xf numFmtId="49" fontId="7" fillId="0" borderId="10" xfId="2" applyNumberFormat="1" applyFont="1" applyBorder="1" applyAlignment="1">
      <alignment vertical="center" shrinkToFit="1"/>
    </xf>
    <xf numFmtId="49" fontId="7" fillId="0" borderId="176" xfId="2" applyNumberFormat="1" applyFont="1" applyBorder="1" applyAlignment="1">
      <alignment vertical="center" shrinkToFit="1"/>
    </xf>
    <xf numFmtId="49" fontId="7" fillId="0" borderId="177" xfId="2" applyNumberFormat="1" applyFont="1" applyBorder="1" applyAlignment="1">
      <alignment vertical="center" shrinkToFit="1"/>
    </xf>
    <xf numFmtId="177" fontId="1" fillId="0" borderId="0" xfId="2" applyNumberFormat="1" applyAlignment="1">
      <alignment horizontal="left" vertical="center" shrinkToFit="1"/>
    </xf>
    <xf numFmtId="177" fontId="1" fillId="0" borderId="10" xfId="2" applyNumberFormat="1" applyBorder="1" applyAlignment="1">
      <alignment horizontal="left" vertical="center" shrinkToFit="1"/>
    </xf>
    <xf numFmtId="177" fontId="1" fillId="0" borderId="176" xfId="2" applyNumberFormat="1" applyBorder="1" applyAlignment="1">
      <alignment horizontal="left" vertical="center" shrinkToFit="1"/>
    </xf>
    <xf numFmtId="177" fontId="1" fillId="0" borderId="177" xfId="2" applyNumberFormat="1" applyBorder="1" applyAlignment="1">
      <alignment horizontal="left" vertical="center" shrinkToFit="1"/>
    </xf>
    <xf numFmtId="0" fontId="7" fillId="0" borderId="10" xfId="2" applyFont="1" applyBorder="1" applyAlignment="1">
      <alignment horizontal="center" vertical="center" shrinkToFit="1"/>
    </xf>
    <xf numFmtId="0" fontId="5" fillId="0" borderId="220" xfId="2" applyFont="1" applyBorder="1" applyAlignment="1">
      <alignment horizontal="right" vertical="center" shrinkToFit="1"/>
    </xf>
    <xf numFmtId="0" fontId="1" fillId="0" borderId="130" xfId="2" applyBorder="1" applyAlignment="1" applyProtection="1">
      <alignment vertical="top" wrapText="1" shrinkToFit="1"/>
      <protection locked="0"/>
    </xf>
    <xf numFmtId="0" fontId="30" fillId="0" borderId="223" xfId="0" applyFont="1" applyBorder="1" applyAlignment="1">
      <alignment horizontal="center" vertical="center" shrinkToFit="1"/>
    </xf>
    <xf numFmtId="0" fontId="0" fillId="0" borderId="223" xfId="0" applyBorder="1" applyAlignment="1" applyProtection="1">
      <alignment vertical="center" wrapText="1" shrinkToFit="1"/>
      <protection locked="0"/>
    </xf>
    <xf numFmtId="0" fontId="35" fillId="0" borderId="223" xfId="0" applyFont="1" applyBorder="1" applyAlignment="1" applyProtection="1">
      <alignment vertical="top" wrapText="1" shrinkToFit="1"/>
      <protection locked="0"/>
    </xf>
    <xf numFmtId="0" fontId="0" fillId="0" borderId="223" xfId="0" applyBorder="1" applyAlignment="1">
      <alignment horizontal="center" vertical="center" wrapText="1" shrinkToFit="1"/>
    </xf>
    <xf numFmtId="0" fontId="21" fillId="0" borderId="223" xfId="0" applyFont="1" applyBorder="1" applyAlignment="1">
      <alignment vertical="center" wrapText="1" shrinkToFit="1"/>
    </xf>
    <xf numFmtId="0" fontId="0" fillId="0" borderId="223" xfId="0" applyBorder="1" applyAlignment="1">
      <alignment vertical="center" shrinkToFit="1"/>
    </xf>
    <xf numFmtId="0" fontId="5" fillId="0" borderId="223" xfId="2" applyFont="1" applyBorder="1" applyAlignment="1">
      <alignment horizontal="center" vertical="center" shrinkToFit="1"/>
    </xf>
    <xf numFmtId="0" fontId="0" fillId="0" borderId="30" xfId="0" applyBorder="1" applyAlignment="1">
      <alignment horizontal="center" vertical="center" shrinkToFit="1"/>
    </xf>
    <xf numFmtId="0" fontId="0" fillId="0" borderId="223" xfId="0" applyBorder="1" applyAlignment="1">
      <alignment horizontal="center" vertical="center" shrinkToFit="1"/>
    </xf>
    <xf numFmtId="0" fontId="1" fillId="0" borderId="223" xfId="2" applyBorder="1" applyAlignment="1" applyProtection="1">
      <alignment vertical="center" shrinkToFit="1"/>
      <protection locked="0"/>
    </xf>
    <xf numFmtId="0" fontId="1" fillId="0" borderId="223" xfId="2" applyBorder="1" applyAlignment="1">
      <alignment vertical="center" shrinkToFit="1"/>
    </xf>
    <xf numFmtId="0" fontId="1" fillId="0" borderId="223" xfId="2" applyBorder="1" applyAlignment="1">
      <alignment horizontal="center" vertical="center" shrinkToFit="1"/>
    </xf>
    <xf numFmtId="0" fontId="20" fillId="0" borderId="223" xfId="0" applyFont="1" applyBorder="1" applyAlignment="1">
      <alignment horizontal="center" vertical="center" shrinkToFit="1"/>
    </xf>
    <xf numFmtId="0" fontId="19" fillId="0" borderId="223" xfId="0" applyFont="1" applyBorder="1" applyAlignment="1">
      <alignment horizontal="left" vertical="center" shrinkToFit="1"/>
    </xf>
    <xf numFmtId="0" fontId="5" fillId="0" borderId="223" xfId="2" applyFont="1" applyBorder="1" applyAlignment="1">
      <alignment vertical="center" wrapText="1"/>
    </xf>
    <xf numFmtId="0" fontId="13" fillId="0" borderId="223" xfId="2" applyFont="1" applyBorder="1" applyAlignment="1">
      <alignment vertical="center" shrinkToFit="1"/>
    </xf>
    <xf numFmtId="177" fontId="1" fillId="0" borderId="223" xfId="2" applyNumberFormat="1" applyBorder="1" applyAlignment="1">
      <alignment horizontal="center" vertical="center" shrinkToFit="1"/>
    </xf>
    <xf numFmtId="180" fontId="1" fillId="0" borderId="223" xfId="2" applyNumberFormat="1" applyBorder="1" applyAlignment="1">
      <alignment horizontal="center" vertical="center" shrinkToFit="1"/>
    </xf>
    <xf numFmtId="0" fontId="1" fillId="0" borderId="223" xfId="2" applyBorder="1" applyAlignment="1">
      <alignment horizontal="center" vertical="center" wrapText="1" shrinkToFit="1"/>
    </xf>
    <xf numFmtId="0" fontId="5" fillId="0" borderId="223" xfId="2" applyFont="1" applyBorder="1" applyAlignment="1" applyProtection="1">
      <alignment vertical="center" shrinkToFit="1"/>
      <protection locked="0"/>
    </xf>
    <xf numFmtId="0" fontId="22" fillId="0" borderId="223" xfId="0" applyFont="1" applyBorder="1" applyAlignment="1">
      <alignment vertical="center" shrinkToFit="1"/>
    </xf>
    <xf numFmtId="0" fontId="1" fillId="0" borderId="223" xfId="2" applyBorder="1" applyAlignment="1">
      <alignment horizontal="left" vertical="center" shrinkToFit="1"/>
    </xf>
    <xf numFmtId="0" fontId="20" fillId="0" borderId="223" xfId="0" applyFont="1" applyBorder="1" applyAlignment="1" applyProtection="1">
      <alignment vertical="center" shrinkToFit="1"/>
      <protection locked="0"/>
    </xf>
    <xf numFmtId="180" fontId="3" fillId="0" borderId="223" xfId="2" applyNumberFormat="1" applyFont="1" applyBorder="1" applyAlignment="1">
      <alignment horizontal="left" vertical="center" shrinkToFit="1"/>
    </xf>
    <xf numFmtId="0" fontId="6" fillId="0" borderId="223" xfId="2" applyFont="1" applyBorder="1" applyAlignment="1">
      <alignment horizontal="center" vertical="center" textRotation="255" shrinkToFit="1"/>
    </xf>
    <xf numFmtId="0" fontId="5" fillId="0" borderId="223" xfId="2" applyFont="1" applyBorder="1" applyAlignment="1">
      <alignment vertical="center" shrinkToFit="1"/>
    </xf>
    <xf numFmtId="0" fontId="6" fillId="0" borderId="223" xfId="2" applyFont="1" applyBorder="1" applyAlignment="1">
      <alignment horizontal="center" vertical="center" shrinkToFit="1"/>
    </xf>
    <xf numFmtId="0" fontId="96" fillId="0" borderId="5" xfId="3" applyFont="1" applyFill="1" applyBorder="1" applyAlignment="1" applyProtection="1">
      <alignment horizontal="center" vertical="center" shrinkToFit="1"/>
    </xf>
    <xf numFmtId="0" fontId="96" fillId="0" borderId="0" xfId="3" applyFont="1" applyFill="1" applyBorder="1" applyAlignment="1" applyProtection="1">
      <alignment horizontal="center" vertical="center" shrinkToFit="1"/>
    </xf>
    <xf numFmtId="0" fontId="96" fillId="0" borderId="6" xfId="3" applyFont="1" applyFill="1" applyBorder="1" applyAlignment="1" applyProtection="1">
      <alignment horizontal="center" vertical="center" shrinkToFit="1"/>
    </xf>
    <xf numFmtId="0" fontId="36" fillId="5" borderId="225" xfId="0" applyFont="1" applyFill="1" applyBorder="1" applyAlignment="1">
      <alignment horizontal="center" vertical="center" shrinkToFit="1"/>
    </xf>
    <xf numFmtId="0" fontId="36" fillId="5" borderId="55" xfId="0" applyFont="1" applyFill="1" applyBorder="1" applyAlignment="1">
      <alignment horizontal="center" vertical="center" shrinkToFit="1"/>
    </xf>
    <xf numFmtId="0" fontId="0" fillId="0" borderId="61" xfId="0" applyBorder="1" applyAlignment="1">
      <alignment horizontal="center" vertical="center" shrinkToFit="1"/>
    </xf>
    <xf numFmtId="0" fontId="0" fillId="0" borderId="62" xfId="0" applyBorder="1" applyAlignment="1">
      <alignment horizontal="center" vertical="center" shrinkToFit="1"/>
    </xf>
    <xf numFmtId="0" fontId="0" fillId="0" borderId="63" xfId="0" applyBorder="1" applyAlignment="1">
      <alignment horizontal="center" vertical="center" shrinkToFit="1"/>
    </xf>
    <xf numFmtId="0" fontId="0" fillId="0" borderId="5" xfId="0" applyBorder="1" applyAlignment="1">
      <alignment horizontal="center" vertical="center" shrinkToFit="1"/>
    </xf>
    <xf numFmtId="0" fontId="0" fillId="0" borderId="32" xfId="0" applyBorder="1" applyAlignment="1">
      <alignment horizontal="center" vertical="center" shrinkToFit="1"/>
    </xf>
    <xf numFmtId="0" fontId="0" fillId="0" borderId="214" xfId="0" applyBorder="1" applyAlignment="1">
      <alignment horizontal="center" vertical="center" shrinkToFit="1"/>
    </xf>
    <xf numFmtId="0" fontId="0" fillId="0" borderId="210" xfId="0" applyBorder="1" applyAlignment="1">
      <alignment horizontal="center" vertical="center" shrinkToFit="1"/>
    </xf>
    <xf numFmtId="0" fontId="0" fillId="0" borderId="211" xfId="0" applyBorder="1" applyAlignment="1">
      <alignment horizontal="center" vertical="center" shrinkToFit="1"/>
    </xf>
    <xf numFmtId="0" fontId="36" fillId="5" borderId="224" xfId="0" applyFont="1" applyFill="1" applyBorder="1" applyAlignment="1">
      <alignment horizontal="center" vertical="center" shrinkToFit="1"/>
    </xf>
    <xf numFmtId="0" fontId="36" fillId="5" borderId="57" xfId="0" applyFont="1" applyFill="1" applyBorder="1" applyAlignment="1">
      <alignment horizontal="center" vertical="center" shrinkToFit="1"/>
    </xf>
    <xf numFmtId="0" fontId="0" fillId="0" borderId="2" xfId="0" applyBorder="1" applyAlignment="1">
      <alignment horizontal="center" vertical="center" shrinkToFit="1"/>
    </xf>
    <xf numFmtId="0" fontId="0" fillId="0" borderId="3" xfId="0" applyBorder="1" applyAlignment="1">
      <alignment horizontal="center" vertical="center" shrinkToFit="1"/>
    </xf>
    <xf numFmtId="0" fontId="0" fillId="0" borderId="16" xfId="0" applyBorder="1" applyAlignment="1">
      <alignment horizontal="center" vertical="center" shrinkToFit="1"/>
    </xf>
    <xf numFmtId="0" fontId="0" fillId="0" borderId="58" xfId="0" applyBorder="1" applyAlignment="1">
      <alignment horizontal="center" vertical="center" shrinkToFit="1"/>
    </xf>
    <xf numFmtId="0" fontId="0" fillId="0" borderId="59" xfId="0" applyBorder="1" applyAlignment="1">
      <alignment horizontal="center" vertical="center" shrinkToFit="1"/>
    </xf>
    <xf numFmtId="0" fontId="0" fillId="0" borderId="60" xfId="0" applyBorder="1" applyAlignment="1">
      <alignment horizontal="center" vertical="center" shrinkToFit="1"/>
    </xf>
    <xf numFmtId="0" fontId="20" fillId="5" borderId="3" xfId="0" applyFont="1" applyFill="1" applyBorder="1" applyAlignment="1">
      <alignment vertical="center" shrinkToFit="1"/>
    </xf>
    <xf numFmtId="0" fontId="20" fillId="5" borderId="59" xfId="0" applyFont="1" applyFill="1" applyBorder="1" applyAlignment="1">
      <alignment vertical="center" shrinkToFit="1"/>
    </xf>
    <xf numFmtId="0" fontId="42" fillId="5" borderId="62" xfId="0" applyFont="1" applyFill="1" applyBorder="1" applyAlignment="1">
      <alignment vertical="center" shrinkToFit="1"/>
    </xf>
    <xf numFmtId="0" fontId="42" fillId="5" borderId="0" xfId="0" applyFont="1" applyFill="1" applyAlignment="1">
      <alignment vertical="center" shrinkToFit="1"/>
    </xf>
    <xf numFmtId="0" fontId="42" fillId="5" borderId="180" xfId="0" applyFont="1" applyFill="1" applyBorder="1" applyAlignment="1">
      <alignment vertical="center" shrinkToFit="1"/>
    </xf>
    <xf numFmtId="0" fontId="34" fillId="0" borderId="178" xfId="3" applyFont="1" applyBorder="1" applyAlignment="1">
      <alignment horizontal="center" vertical="center" shrinkToFit="1"/>
    </xf>
    <xf numFmtId="0" fontId="34" fillId="0" borderId="0" xfId="3" applyFont="1" applyBorder="1" applyAlignment="1">
      <alignment horizontal="center" vertical="center" shrinkToFit="1"/>
    </xf>
    <xf numFmtId="0" fontId="34" fillId="0" borderId="11" xfId="3" applyFont="1" applyBorder="1" applyAlignment="1">
      <alignment horizontal="center" vertical="center" shrinkToFit="1"/>
    </xf>
    <xf numFmtId="0" fontId="36" fillId="5" borderId="52" xfId="0" applyFont="1" applyFill="1" applyBorder="1" applyAlignment="1">
      <alignment horizontal="center" vertical="center" shrinkToFit="1"/>
    </xf>
    <xf numFmtId="0" fontId="36" fillId="5" borderId="53" xfId="0" applyFont="1" applyFill="1" applyBorder="1" applyAlignment="1">
      <alignment horizontal="center" vertical="center" shrinkToFit="1"/>
    </xf>
    <xf numFmtId="0" fontId="36" fillId="5" borderId="56" xfId="0" applyFont="1" applyFill="1" applyBorder="1" applyAlignment="1">
      <alignment horizontal="center" vertical="center" shrinkToFit="1"/>
    </xf>
    <xf numFmtId="0" fontId="36" fillId="5" borderId="51" xfId="0" applyFont="1" applyFill="1" applyBorder="1" applyAlignment="1">
      <alignment horizontal="center" vertical="center" shrinkToFit="1"/>
    </xf>
    <xf numFmtId="0" fontId="36" fillId="5" borderId="54" xfId="0" applyFont="1" applyFill="1" applyBorder="1" applyAlignment="1">
      <alignment horizontal="center" vertical="center" shrinkToFit="1"/>
    </xf>
    <xf numFmtId="0" fontId="0" fillId="9" borderId="15" xfId="0" applyFill="1" applyBorder="1" applyAlignment="1">
      <alignment horizontal="center" vertical="center" shrinkToFit="1"/>
    </xf>
    <xf numFmtId="0" fontId="0" fillId="9" borderId="3" xfId="0" applyFill="1" applyBorder="1" applyAlignment="1">
      <alignment horizontal="center" vertical="center" shrinkToFit="1"/>
    </xf>
    <xf numFmtId="0" fontId="0" fillId="9" borderId="16" xfId="0" applyFill="1" applyBorder="1" applyAlignment="1">
      <alignment horizontal="center" vertical="center" shrinkToFit="1"/>
    </xf>
    <xf numFmtId="0" fontId="0" fillId="9" borderId="178" xfId="0" applyFill="1" applyBorder="1" applyAlignment="1">
      <alignment horizontal="center" vertical="center" shrinkToFit="1"/>
    </xf>
    <xf numFmtId="0" fontId="0" fillId="9" borderId="0" xfId="0" applyFill="1" applyAlignment="1">
      <alignment horizontal="center" vertical="center" shrinkToFit="1"/>
    </xf>
    <xf numFmtId="0" fontId="0" fillId="9" borderId="11" xfId="0" applyFill="1" applyBorder="1" applyAlignment="1">
      <alignment horizontal="center" vertical="center" shrinkToFit="1"/>
    </xf>
    <xf numFmtId="0" fontId="0" fillId="9" borderId="131" xfId="0" applyFill="1" applyBorder="1" applyAlignment="1">
      <alignment horizontal="center" vertical="center" shrinkToFit="1"/>
    </xf>
    <xf numFmtId="0" fontId="0" fillId="9" borderId="180" xfId="0" applyFill="1" applyBorder="1" applyAlignment="1">
      <alignment horizontal="center" vertical="center" shrinkToFit="1"/>
    </xf>
    <xf numFmtId="0" fontId="0" fillId="9" borderId="179" xfId="0" applyFill="1" applyBorder="1" applyAlignment="1">
      <alignment horizontal="center" vertical="center" shrinkToFit="1"/>
    </xf>
    <xf numFmtId="0" fontId="0" fillId="0" borderId="49" xfId="0" applyBorder="1" applyAlignment="1">
      <alignment horizontal="center" vertical="center" shrinkToFit="1"/>
    </xf>
    <xf numFmtId="0" fontId="0" fillId="0" borderId="35" xfId="0" applyBorder="1" applyAlignment="1">
      <alignment horizontal="center" vertical="center" shrinkToFit="1"/>
    </xf>
    <xf numFmtId="0" fontId="0" fillId="0" borderId="50" xfId="0" applyBorder="1" applyAlignment="1">
      <alignment horizontal="center" vertical="center" shrinkToFit="1"/>
    </xf>
    <xf numFmtId="0" fontId="36" fillId="5" borderId="226" xfId="0" applyFont="1" applyFill="1" applyBorder="1" applyAlignment="1">
      <alignment horizontal="center" vertical="center" shrinkToFit="1"/>
    </xf>
    <xf numFmtId="0" fontId="1" fillId="5" borderId="209" xfId="2" applyFill="1" applyBorder="1" applyAlignment="1">
      <alignment vertical="center" shrinkToFit="1"/>
    </xf>
    <xf numFmtId="0" fontId="1" fillId="5" borderId="0" xfId="2" applyFill="1" applyAlignment="1">
      <alignment vertical="center" shrinkToFit="1"/>
    </xf>
    <xf numFmtId="0" fontId="0" fillId="5" borderId="0" xfId="0" applyFill="1" applyAlignment="1">
      <alignment vertical="center" shrinkToFit="1"/>
    </xf>
    <xf numFmtId="0" fontId="0" fillId="5" borderId="6" xfId="0" applyFill="1" applyBorder="1" applyAlignment="1">
      <alignment vertical="center" shrinkToFit="1"/>
    </xf>
    <xf numFmtId="0" fontId="3" fillId="5" borderId="0" xfId="2" applyFont="1" applyFill="1" applyAlignment="1">
      <alignment vertical="center" shrinkToFit="1"/>
    </xf>
    <xf numFmtId="0" fontId="3" fillId="5" borderId="6" xfId="2" applyFont="1" applyFill="1" applyBorder="1" applyAlignment="1">
      <alignment vertical="center" shrinkToFit="1"/>
    </xf>
    <xf numFmtId="0" fontId="3" fillId="5" borderId="180" xfId="2" applyFont="1" applyFill="1" applyBorder="1" applyAlignment="1">
      <alignment vertical="center" shrinkToFit="1"/>
    </xf>
    <xf numFmtId="0" fontId="3" fillId="5" borderId="193" xfId="2" applyFont="1" applyFill="1" applyBorder="1" applyAlignment="1">
      <alignment vertical="center" shrinkToFit="1"/>
    </xf>
    <xf numFmtId="0" fontId="0" fillId="0" borderId="227" xfId="0" applyBorder="1" applyAlignment="1">
      <alignment horizontal="center" vertical="center" shrinkToFit="1"/>
    </xf>
    <xf numFmtId="0" fontId="1" fillId="3" borderId="209" xfId="2" applyFill="1" applyBorder="1" applyAlignment="1" applyProtection="1">
      <alignment vertical="center" shrinkToFit="1"/>
      <protection locked="0"/>
    </xf>
    <xf numFmtId="0" fontId="1" fillId="3" borderId="0" xfId="2" applyFill="1" applyAlignment="1" applyProtection="1">
      <alignment vertical="center" shrinkToFit="1"/>
      <protection locked="0"/>
    </xf>
    <xf numFmtId="0" fontId="0" fillId="3" borderId="209" xfId="0" applyFill="1" applyBorder="1" applyAlignment="1" applyProtection="1">
      <alignment vertical="center" shrinkToFit="1"/>
      <protection locked="0"/>
    </xf>
    <xf numFmtId="0" fontId="0" fillId="3" borderId="228" xfId="0" applyFill="1" applyBorder="1" applyAlignment="1" applyProtection="1">
      <alignment vertical="center" shrinkToFit="1"/>
      <protection locked="0"/>
    </xf>
    <xf numFmtId="0" fontId="0" fillId="3" borderId="0" xfId="0" applyFill="1" applyAlignment="1" applyProtection="1">
      <alignment vertical="center" shrinkToFit="1"/>
      <protection locked="0"/>
    </xf>
    <xf numFmtId="0" fontId="0" fillId="3" borderId="6" xfId="0" applyFill="1" applyBorder="1" applyAlignment="1" applyProtection="1">
      <alignment vertical="center" shrinkToFit="1"/>
      <protection locked="0"/>
    </xf>
    <xf numFmtId="0" fontId="0" fillId="0" borderId="227" xfId="0" applyBorder="1" applyAlignment="1">
      <alignment horizontal="center" vertical="center" wrapText="1" shrinkToFit="1"/>
    </xf>
    <xf numFmtId="0" fontId="0" fillId="0" borderId="5" xfId="0" applyBorder="1" applyAlignment="1">
      <alignment horizontal="center" vertical="center" wrapText="1" shrinkToFit="1"/>
    </xf>
    <xf numFmtId="0" fontId="0" fillId="0" borderId="32" xfId="0" applyBorder="1" applyAlignment="1">
      <alignment horizontal="center" vertical="center" wrapText="1" shrinkToFit="1"/>
    </xf>
    <xf numFmtId="0" fontId="3" fillId="3" borderId="0" xfId="2" applyFont="1" applyFill="1" applyAlignment="1" applyProtection="1">
      <alignment vertical="center" shrinkToFit="1"/>
      <protection locked="0"/>
    </xf>
    <xf numFmtId="0" fontId="3" fillId="3" borderId="6" xfId="2" applyFont="1" applyFill="1" applyBorder="1" applyAlignment="1" applyProtection="1">
      <alignment vertical="center" shrinkToFit="1"/>
      <protection locked="0"/>
    </xf>
    <xf numFmtId="0" fontId="3" fillId="3" borderId="180" xfId="2" applyFont="1" applyFill="1" applyBorder="1" applyAlignment="1" applyProtection="1">
      <alignment vertical="center" shrinkToFit="1"/>
      <protection locked="0"/>
    </xf>
    <xf numFmtId="0" fontId="3" fillId="3" borderId="193" xfId="2" applyFont="1" applyFill="1" applyBorder="1" applyAlignment="1" applyProtection="1">
      <alignment vertical="center" shrinkToFit="1"/>
      <protection locked="0"/>
    </xf>
    <xf numFmtId="179" fontId="1" fillId="5" borderId="0" xfId="2" applyNumberFormat="1" applyFill="1" applyAlignment="1">
      <alignment horizontal="center" vertical="center" shrinkToFit="1"/>
    </xf>
    <xf numFmtId="0" fontId="0" fillId="9" borderId="212" xfId="0" applyFill="1" applyBorder="1" applyAlignment="1">
      <alignment horizontal="center" vertical="center" shrinkToFit="1"/>
    </xf>
    <xf numFmtId="0" fontId="0" fillId="9" borderId="209" xfId="0" applyFill="1" applyBorder="1" applyAlignment="1">
      <alignment horizontal="center" vertical="center" shrinkToFit="1"/>
    </xf>
    <xf numFmtId="0" fontId="0" fillId="9" borderId="228" xfId="0" applyFill="1" applyBorder="1" applyAlignment="1">
      <alignment horizontal="center" vertical="center" shrinkToFit="1"/>
    </xf>
    <xf numFmtId="0" fontId="0" fillId="9" borderId="6" xfId="0" applyFill="1" applyBorder="1" applyAlignment="1">
      <alignment horizontal="center" vertical="center" shrinkToFit="1"/>
    </xf>
    <xf numFmtId="0" fontId="0" fillId="9" borderId="193" xfId="0" applyFill="1" applyBorder="1" applyAlignment="1">
      <alignment horizontal="center" vertical="center" shrinkToFit="1"/>
    </xf>
    <xf numFmtId="0" fontId="0" fillId="0" borderId="130" xfId="0" applyBorder="1" applyAlignment="1">
      <alignment vertical="center" shrinkToFit="1"/>
    </xf>
    <xf numFmtId="0" fontId="0" fillId="12" borderId="130" xfId="0" applyFill="1" applyBorder="1" applyAlignment="1" applyProtection="1">
      <alignment vertical="center" shrinkToFit="1"/>
      <protection locked="0"/>
    </xf>
    <xf numFmtId="0" fontId="0" fillId="12" borderId="130" xfId="0" applyFill="1" applyBorder="1" applyAlignment="1" applyProtection="1">
      <alignment horizontal="center" vertical="center" shrinkToFit="1"/>
      <protection locked="0"/>
    </xf>
    <xf numFmtId="194" fontId="0" fillId="12" borderId="130" xfId="0" applyNumberFormat="1" applyFill="1" applyBorder="1" applyAlignment="1" applyProtection="1">
      <alignment horizontal="left" vertical="center" shrinkToFit="1"/>
      <protection locked="0" hidden="1"/>
    </xf>
    <xf numFmtId="180" fontId="1" fillId="0" borderId="130" xfId="2" applyNumberFormat="1" applyBorder="1" applyAlignment="1">
      <alignment horizontal="center" vertical="center" shrinkToFit="1"/>
    </xf>
    <xf numFmtId="0" fontId="25" fillId="0" borderId="0" xfId="0" applyFont="1" applyAlignment="1">
      <alignment horizontal="center" vertical="center" shrinkToFit="1"/>
    </xf>
    <xf numFmtId="0" fontId="24" fillId="0" borderId="0" xfId="0" applyFont="1" applyAlignment="1">
      <alignment vertical="center" shrinkToFit="1"/>
    </xf>
    <xf numFmtId="0" fontId="36" fillId="0" borderId="0" xfId="0" applyFont="1" applyAlignment="1">
      <alignment vertical="center" shrinkToFit="1"/>
    </xf>
    <xf numFmtId="0" fontId="36" fillId="0" borderId="0" xfId="0" applyFont="1" applyAlignment="1">
      <alignment vertical="center" wrapText="1" shrinkToFit="1"/>
    </xf>
    <xf numFmtId="0" fontId="36" fillId="0" borderId="178" xfId="0" applyFont="1" applyBorder="1" applyAlignment="1">
      <alignment horizontal="center" vertical="center" shrinkToFit="1"/>
    </xf>
    <xf numFmtId="0" fontId="36" fillId="0" borderId="0" xfId="0" applyFont="1" applyAlignment="1">
      <alignment horizontal="center" vertical="center" shrinkToFit="1"/>
    </xf>
    <xf numFmtId="0" fontId="36" fillId="0" borderId="11" xfId="0" applyFont="1" applyBorder="1" applyAlignment="1">
      <alignment horizontal="center" vertical="center" shrinkToFit="1"/>
    </xf>
    <xf numFmtId="0" fontId="3" fillId="0" borderId="0" xfId="2" applyFont="1" applyAlignment="1">
      <alignment horizontal="center" vertical="center" shrinkToFit="1"/>
    </xf>
    <xf numFmtId="179" fontId="3" fillId="0" borderId="0" xfId="2" applyNumberFormat="1" applyFont="1" applyAlignment="1">
      <alignment horizontal="center" vertical="center" shrinkToFit="1"/>
    </xf>
    <xf numFmtId="0" fontId="37" fillId="0" borderId="0" xfId="0" applyFont="1" applyAlignment="1">
      <alignment horizontal="center" vertical="center" shrinkToFit="1"/>
    </xf>
    <xf numFmtId="179" fontId="1" fillId="0" borderId="209" xfId="2" applyNumberFormat="1" applyBorder="1" applyAlignment="1">
      <alignment horizontal="center" vertical="center" shrinkToFit="1"/>
    </xf>
    <xf numFmtId="179" fontId="1" fillId="0" borderId="0" xfId="2" applyNumberFormat="1" applyAlignment="1">
      <alignment horizontal="center" vertical="center" shrinkToFit="1"/>
    </xf>
    <xf numFmtId="179" fontId="1" fillId="0" borderId="180" xfId="2" applyNumberFormat="1" applyBorder="1" applyAlignment="1">
      <alignment horizontal="center" vertical="center" shrinkToFit="1"/>
    </xf>
    <xf numFmtId="0" fontId="28" fillId="0" borderId="0" xfId="3" applyFont="1" applyFill="1" applyBorder="1" applyAlignment="1">
      <alignment horizontal="center" vertical="center" shrinkToFit="1"/>
    </xf>
    <xf numFmtId="0" fontId="21" fillId="0" borderId="209" xfId="0" applyFont="1" applyBorder="1" applyAlignment="1">
      <alignment vertical="center" wrapText="1"/>
    </xf>
    <xf numFmtId="0" fontId="21" fillId="0" borderId="0" xfId="0" applyFont="1" applyAlignment="1">
      <alignment vertical="center" wrapText="1"/>
    </xf>
    <xf numFmtId="0" fontId="21" fillId="0" borderId="180" xfId="0" applyFont="1" applyBorder="1" applyAlignment="1">
      <alignment vertical="center" wrapText="1"/>
    </xf>
    <xf numFmtId="0" fontId="0" fillId="0" borderId="212" xfId="0" applyBorder="1" applyAlignment="1">
      <alignment horizontal="center" shrinkToFit="1"/>
    </xf>
    <xf numFmtId="0" fontId="0" fillId="0" borderId="209" xfId="0" applyBorder="1" applyAlignment="1">
      <alignment horizontal="center" shrinkToFit="1"/>
    </xf>
    <xf numFmtId="0" fontId="0" fillId="0" borderId="223" xfId="0" applyBorder="1" applyAlignment="1">
      <alignment horizontal="center" shrinkToFit="1"/>
    </xf>
    <xf numFmtId="0" fontId="0" fillId="0" borderId="178" xfId="0" applyBorder="1" applyAlignment="1">
      <alignment horizontal="center" shrinkToFit="1"/>
    </xf>
    <xf numFmtId="0" fontId="0" fillId="0" borderId="0" xfId="0" applyAlignment="1">
      <alignment horizontal="center" shrinkToFit="1"/>
    </xf>
    <xf numFmtId="0" fontId="0" fillId="0" borderId="11" xfId="0" applyBorder="1" applyAlignment="1">
      <alignment horizontal="center" shrinkToFit="1"/>
    </xf>
    <xf numFmtId="0" fontId="0" fillId="0" borderId="178" xfId="0" applyBorder="1" applyAlignment="1">
      <alignment horizontal="center" vertical="top" shrinkToFit="1"/>
    </xf>
    <xf numFmtId="0" fontId="0" fillId="0" borderId="0" xfId="0" applyAlignment="1">
      <alignment horizontal="center" vertical="top" shrinkToFit="1"/>
    </xf>
    <xf numFmtId="0" fontId="0" fillId="0" borderId="11" xfId="0" applyBorder="1" applyAlignment="1">
      <alignment horizontal="center" vertical="top" shrinkToFit="1"/>
    </xf>
    <xf numFmtId="0" fontId="0" fillId="0" borderId="131" xfId="0" applyBorder="1" applyAlignment="1">
      <alignment horizontal="center" vertical="top" shrinkToFit="1"/>
    </xf>
    <xf numFmtId="0" fontId="0" fillId="0" borderId="180" xfId="0" applyBorder="1" applyAlignment="1">
      <alignment horizontal="center" vertical="top" shrinkToFit="1"/>
    </xf>
    <xf numFmtId="0" fontId="0" fillId="0" borderId="179" xfId="0" applyBorder="1" applyAlignment="1">
      <alignment horizontal="center" vertical="top" shrinkToFit="1"/>
    </xf>
    <xf numFmtId="49" fontId="0" fillId="0" borderId="209" xfId="0" applyNumberFormat="1" applyBorder="1" applyAlignment="1">
      <alignment vertical="center" shrinkToFit="1"/>
    </xf>
    <xf numFmtId="0" fontId="0" fillId="0" borderId="212" xfId="0" applyBorder="1" applyAlignment="1">
      <alignment horizontal="center" vertical="center" textRotation="255" shrinkToFit="1"/>
    </xf>
    <xf numFmtId="0" fontId="0" fillId="0" borderId="209" xfId="0" applyBorder="1" applyAlignment="1">
      <alignment horizontal="center" vertical="center" textRotation="255" shrinkToFit="1"/>
    </xf>
    <xf numFmtId="0" fontId="0" fillId="0" borderId="223" xfId="0" applyBorder="1" applyAlignment="1">
      <alignment horizontal="center" vertical="center" textRotation="255" shrinkToFit="1"/>
    </xf>
    <xf numFmtId="0" fontId="0" fillId="0" borderId="178" xfId="0" applyBorder="1" applyAlignment="1">
      <alignment horizontal="center" vertical="center" textRotation="255" shrinkToFit="1"/>
    </xf>
    <xf numFmtId="0" fontId="0" fillId="0" borderId="0" xfId="0" applyAlignment="1">
      <alignment horizontal="center" vertical="center" textRotation="255" shrinkToFit="1"/>
    </xf>
    <xf numFmtId="0" fontId="0" fillId="0" borderId="11" xfId="0" applyBorder="1" applyAlignment="1">
      <alignment horizontal="center" vertical="center" textRotation="255" shrinkToFit="1"/>
    </xf>
    <xf numFmtId="0" fontId="0" fillId="0" borderId="131" xfId="0" applyBorder="1" applyAlignment="1">
      <alignment horizontal="center" vertical="center" textRotation="255" shrinkToFit="1"/>
    </xf>
    <xf numFmtId="0" fontId="0" fillId="0" borderId="180" xfId="0" applyBorder="1" applyAlignment="1">
      <alignment horizontal="center" vertical="center" textRotation="255" shrinkToFit="1"/>
    </xf>
    <xf numFmtId="0" fontId="0" fillId="0" borderId="179" xfId="0" applyBorder="1" applyAlignment="1">
      <alignment horizontal="center" vertical="center" textRotation="255" shrinkToFit="1"/>
    </xf>
    <xf numFmtId="0" fontId="0" fillId="0" borderId="178" xfId="0" applyBorder="1" applyAlignment="1">
      <alignment horizontal="center" vertical="top" wrapText="1" shrinkToFit="1"/>
    </xf>
    <xf numFmtId="0" fontId="0" fillId="0" borderId="0" xfId="0" applyAlignment="1">
      <alignment horizontal="center" vertical="top" wrapText="1" shrinkToFit="1"/>
    </xf>
    <xf numFmtId="0" fontId="0" fillId="0" borderId="11" xfId="0" applyBorder="1" applyAlignment="1">
      <alignment horizontal="center" vertical="top" wrapText="1" shrinkToFit="1"/>
    </xf>
    <xf numFmtId="0" fontId="0" fillId="0" borderId="0" xfId="0" applyAlignment="1" applyProtection="1">
      <alignment horizontal="right" vertical="center" shrinkToFit="1"/>
      <protection locked="0"/>
    </xf>
    <xf numFmtId="0" fontId="0" fillId="0" borderId="0" xfId="0" applyAlignment="1">
      <alignment vertical="center" wrapText="1" shrinkToFit="1"/>
    </xf>
    <xf numFmtId="0" fontId="12" fillId="0" borderId="0" xfId="2" applyFont="1" applyAlignment="1">
      <alignment horizontal="left" vertical="center" shrinkToFit="1"/>
    </xf>
    <xf numFmtId="0" fontId="9" fillId="0" borderId="0" xfId="0" applyFont="1" applyAlignment="1" applyProtection="1">
      <alignment horizontal="center" vertical="center" shrinkToFit="1"/>
      <protection locked="0"/>
    </xf>
    <xf numFmtId="179" fontId="9" fillId="0" borderId="0" xfId="0" applyNumberFormat="1" applyFont="1" applyAlignment="1">
      <alignment horizontal="center" vertical="center" shrinkToFit="1"/>
    </xf>
    <xf numFmtId="0" fontId="9" fillId="0" borderId="0" xfId="0" applyFont="1" applyAlignment="1">
      <alignment horizontal="center" vertical="center" shrinkToFit="1"/>
    </xf>
    <xf numFmtId="0" fontId="11" fillId="0" borderId="0" xfId="2" applyFont="1" applyAlignment="1">
      <alignment horizontal="center" vertical="center" shrinkToFit="1"/>
    </xf>
    <xf numFmtId="0" fontId="11" fillId="0" borderId="8" xfId="2" applyFont="1" applyBorder="1" applyAlignment="1">
      <alignment horizontal="center" vertical="center" shrinkToFit="1"/>
    </xf>
    <xf numFmtId="0" fontId="9" fillId="0" borderId="0" xfId="2" applyFont="1" applyAlignment="1">
      <alignment horizontal="center" vertical="center" shrinkToFit="1"/>
    </xf>
    <xf numFmtId="0" fontId="9" fillId="0" borderId="0" xfId="2" applyFont="1" applyAlignment="1" applyProtection="1">
      <alignment horizontal="left" vertical="center" shrinkToFit="1"/>
      <protection locked="0"/>
    </xf>
    <xf numFmtId="178" fontId="9" fillId="0" borderId="0" xfId="2" applyNumberFormat="1" applyFont="1" applyAlignment="1" applyProtection="1">
      <alignment horizontal="center" vertical="center" shrinkToFit="1"/>
      <protection locked="0"/>
    </xf>
    <xf numFmtId="181" fontId="9" fillId="0" borderId="0" xfId="2" applyNumberFormat="1" applyFont="1" applyAlignment="1" applyProtection="1">
      <alignment horizontal="center" vertical="center" shrinkToFit="1"/>
      <protection locked="0"/>
    </xf>
    <xf numFmtId="0" fontId="9" fillId="0" borderId="0" xfId="2" applyFont="1" applyAlignment="1">
      <alignment horizontal="left" vertical="top" shrinkToFit="1"/>
    </xf>
    <xf numFmtId="0" fontId="9" fillId="0" borderId="0" xfId="2" applyFont="1" applyAlignment="1">
      <alignment horizontal="left" vertical="center" wrapText="1" shrinkToFit="1"/>
    </xf>
    <xf numFmtId="0" fontId="9" fillId="0" borderId="0" xfId="2" applyFont="1" applyAlignment="1">
      <alignment horizontal="left" vertical="center" shrinkToFit="1"/>
    </xf>
    <xf numFmtId="0" fontId="12" fillId="0" borderId="0" xfId="2" applyFont="1" applyAlignment="1" applyProtection="1">
      <alignment horizontal="center" vertical="top" shrinkToFit="1"/>
      <protection locked="0"/>
    </xf>
    <xf numFmtId="0" fontId="26" fillId="0" borderId="0" xfId="2" applyFont="1" applyAlignment="1">
      <alignment horizontal="left" vertical="center" wrapText="1" shrinkToFit="1"/>
    </xf>
    <xf numFmtId="0" fontId="9" fillId="0" borderId="2" xfId="2" applyFont="1" applyBorder="1" applyAlignment="1">
      <alignment horizontal="left" vertical="center" shrinkToFit="1"/>
    </xf>
    <xf numFmtId="0" fontId="9" fillId="0" borderId="3" xfId="2" applyFont="1" applyBorder="1" applyAlignment="1">
      <alignment horizontal="left" vertical="center" shrinkToFit="1"/>
    </xf>
    <xf numFmtId="0" fontId="9" fillId="0" borderId="4" xfId="2" applyFont="1" applyBorder="1" applyAlignment="1">
      <alignment horizontal="left" vertical="center" shrinkToFit="1"/>
    </xf>
    <xf numFmtId="0" fontId="9" fillId="0" borderId="5" xfId="2" applyFont="1" applyBorder="1" applyAlignment="1">
      <alignment horizontal="left" vertical="center" shrinkToFit="1"/>
    </xf>
    <xf numFmtId="0" fontId="9" fillId="0" borderId="6" xfId="2" applyFont="1" applyBorder="1" applyAlignment="1">
      <alignment horizontal="left" vertical="center" shrinkToFit="1"/>
    </xf>
    <xf numFmtId="0" fontId="9" fillId="0" borderId="0" xfId="2" applyFont="1" applyAlignment="1">
      <alignment horizontal="left" vertical="top" wrapText="1" shrinkToFit="1"/>
    </xf>
    <xf numFmtId="0" fontId="12" fillId="0" borderId="0" xfId="2" applyFont="1" applyAlignment="1" applyProtection="1">
      <alignment horizontal="center" vertical="center" shrinkToFit="1"/>
      <protection locked="0"/>
    </xf>
    <xf numFmtId="0" fontId="11" fillId="0" borderId="180" xfId="2" applyFont="1" applyBorder="1" applyAlignment="1">
      <alignment horizontal="center" vertical="center" shrinkToFit="1"/>
    </xf>
    <xf numFmtId="0" fontId="11" fillId="0" borderId="0" xfId="2" applyFont="1" applyAlignment="1" applyProtection="1">
      <alignment horizontal="right" vertical="center" shrinkToFit="1"/>
      <protection locked="0"/>
    </xf>
    <xf numFmtId="0" fontId="11" fillId="0" borderId="180" xfId="2" applyFont="1" applyBorder="1" applyAlignment="1" applyProtection="1">
      <alignment horizontal="right" vertical="center" shrinkToFit="1"/>
      <protection locked="0"/>
    </xf>
    <xf numFmtId="0" fontId="10" fillId="0" borderId="0" xfId="3" applyFont="1" applyFill="1" applyAlignment="1">
      <alignment horizontal="left" vertical="center" shrinkToFit="1"/>
    </xf>
    <xf numFmtId="0" fontId="9" fillId="0" borderId="0" xfId="2" applyFont="1" applyAlignment="1">
      <alignment horizontal="right" vertical="center" shrinkToFit="1"/>
    </xf>
    <xf numFmtId="0" fontId="11" fillId="0" borderId="0" xfId="2" applyFont="1" applyAlignment="1">
      <alignment horizontal="right" vertical="center" shrinkToFit="1"/>
    </xf>
    <xf numFmtId="0" fontId="11" fillId="0" borderId="0" xfId="2" applyFont="1" applyAlignment="1">
      <alignment horizontal="left" vertical="center" shrinkToFit="1"/>
    </xf>
    <xf numFmtId="0" fontId="11" fillId="0" borderId="0" xfId="2" applyFont="1" applyAlignment="1" applyProtection="1">
      <alignment horizontal="center" vertical="center" shrinkToFit="1"/>
      <protection locked="0"/>
    </xf>
    <xf numFmtId="0" fontId="80" fillId="0" borderId="210" xfId="5" applyFont="1" applyBorder="1" applyAlignment="1">
      <alignment vertical="center" shrinkToFit="1"/>
    </xf>
    <xf numFmtId="204" fontId="80" fillId="0" borderId="209" xfId="0" quotePrefix="1" applyNumberFormat="1" applyFont="1" applyBorder="1" applyAlignment="1">
      <alignment vertical="center" shrinkToFit="1"/>
    </xf>
    <xf numFmtId="0" fontId="80" fillId="0" borderId="180" xfId="5" applyFont="1" applyBorder="1" applyAlignment="1">
      <alignment vertical="center" shrinkToFit="1"/>
    </xf>
    <xf numFmtId="0" fontId="80" fillId="0" borderId="209" xfId="5" applyFont="1" applyBorder="1" applyAlignment="1">
      <alignment vertical="top" wrapText="1"/>
    </xf>
    <xf numFmtId="0" fontId="80" fillId="0" borderId="223" xfId="5" applyFont="1" applyBorder="1" applyAlignment="1">
      <alignment vertical="top" wrapText="1"/>
    </xf>
    <xf numFmtId="0" fontId="80" fillId="0" borderId="180" xfId="5" applyFont="1" applyBorder="1" applyAlignment="1">
      <alignment vertical="top" wrapText="1"/>
    </xf>
    <xf numFmtId="0" fontId="80" fillId="0" borderId="179" xfId="5" applyFont="1" applyBorder="1" applyAlignment="1">
      <alignment vertical="top" wrapText="1"/>
    </xf>
    <xf numFmtId="0" fontId="80" fillId="0" borderId="180" xfId="0" applyFont="1" applyBorder="1" applyAlignment="1" applyProtection="1">
      <alignment vertical="center" shrinkToFit="1"/>
      <protection locked="0"/>
    </xf>
    <xf numFmtId="0" fontId="80" fillId="0" borderId="180" xfId="0" applyFont="1" applyBorder="1" applyAlignment="1">
      <alignment vertical="center" shrinkToFit="1"/>
    </xf>
    <xf numFmtId="0" fontId="80" fillId="0" borderId="209" xfId="0" applyFont="1" applyBorder="1" applyAlignment="1">
      <alignment vertical="center" shrinkToFit="1"/>
    </xf>
    <xf numFmtId="0" fontId="80" fillId="0" borderId="223" xfId="0" applyFont="1" applyBorder="1" applyAlignment="1">
      <alignment vertical="center" shrinkToFit="1"/>
    </xf>
    <xf numFmtId="0" fontId="80" fillId="0" borderId="209" xfId="5" applyFont="1" applyBorder="1" applyAlignment="1">
      <alignment horizontal="left" vertical="center" shrinkToFit="1"/>
    </xf>
    <xf numFmtId="0" fontId="80" fillId="0" borderId="223" xfId="5" applyFont="1" applyBorder="1" applyAlignment="1">
      <alignment horizontal="left" vertical="center" shrinkToFit="1"/>
    </xf>
    <xf numFmtId="0" fontId="80" fillId="0" borderId="0" xfId="5" applyFont="1" applyAlignment="1">
      <alignment horizontal="left" vertical="center" shrinkToFit="1"/>
    </xf>
    <xf numFmtId="0" fontId="80" fillId="0" borderId="11" xfId="5" applyFont="1" applyBorder="1" applyAlignment="1">
      <alignment horizontal="left" vertical="center" shrinkToFit="1"/>
    </xf>
    <xf numFmtId="0" fontId="80" fillId="0" borderId="180" xfId="5" applyFont="1" applyBorder="1" applyAlignment="1">
      <alignment horizontal="left" vertical="center" shrinkToFit="1"/>
    </xf>
    <xf numFmtId="0" fontId="80" fillId="0" borderId="209" xfId="0" applyFont="1" applyBorder="1" applyAlignment="1">
      <alignment horizontal="left" vertical="top" wrapText="1"/>
    </xf>
    <xf numFmtId="0" fontId="80" fillId="0" borderId="223" xfId="0" applyFont="1" applyBorder="1" applyAlignment="1">
      <alignment horizontal="left" vertical="top" wrapText="1"/>
    </xf>
    <xf numFmtId="0" fontId="80" fillId="0" borderId="180" xfId="0" applyFont="1" applyBorder="1" applyAlignment="1">
      <alignment horizontal="left" vertical="top" wrapText="1"/>
    </xf>
    <xf numFmtId="0" fontId="80" fillId="0" borderId="179" xfId="0" applyFont="1" applyBorder="1" applyAlignment="1">
      <alignment horizontal="left" vertical="top" wrapText="1"/>
    </xf>
    <xf numFmtId="0" fontId="80" fillId="0" borderId="210" xfId="5" applyFont="1" applyBorder="1" applyAlignment="1" applyProtection="1">
      <alignment vertical="center" shrinkToFit="1"/>
      <protection locked="0"/>
    </xf>
    <xf numFmtId="204" fontId="80" fillId="0" borderId="210" xfId="0" quotePrefix="1" applyNumberFormat="1" applyFont="1" applyBorder="1" applyAlignment="1">
      <alignment vertical="center" shrinkToFit="1"/>
    </xf>
    <xf numFmtId="204" fontId="80" fillId="0" borderId="210" xfId="0" quotePrefix="1" applyNumberFormat="1" applyFont="1" applyBorder="1" applyAlignment="1">
      <alignment horizontal="center" vertical="center" shrinkToFit="1"/>
    </xf>
    <xf numFmtId="0" fontId="80" fillId="0" borderId="212" xfId="0" applyFont="1" applyBorder="1" applyAlignment="1">
      <alignment vertical="center" shrinkToFit="1"/>
    </xf>
    <xf numFmtId="0" fontId="80" fillId="0" borderId="179" xfId="0" applyFont="1" applyBorder="1" applyAlignment="1">
      <alignment vertical="center" shrinkToFit="1"/>
    </xf>
    <xf numFmtId="0" fontId="80" fillId="0" borderId="0" xfId="0" applyFont="1" applyAlignment="1" applyProtection="1">
      <alignment vertical="center" shrinkToFit="1"/>
      <protection locked="0"/>
    </xf>
    <xf numFmtId="0" fontId="80" fillId="0" borderId="178" xfId="0" applyFont="1" applyBorder="1" applyAlignment="1">
      <alignment vertical="center" shrinkToFit="1"/>
    </xf>
    <xf numFmtId="0" fontId="80" fillId="0" borderId="0" xfId="0" applyFont="1" applyAlignment="1">
      <alignment vertical="center" shrinkToFit="1"/>
    </xf>
    <xf numFmtId="0" fontId="80" fillId="13" borderId="209" xfId="5" applyFont="1" applyFill="1" applyBorder="1" applyAlignment="1">
      <alignment vertical="center" shrinkToFit="1"/>
    </xf>
    <xf numFmtId="0" fontId="80" fillId="13" borderId="223" xfId="5" applyFont="1" applyFill="1" applyBorder="1" applyAlignment="1">
      <alignment vertical="center" shrinkToFit="1"/>
    </xf>
    <xf numFmtId="205" fontId="80" fillId="0" borderId="180" xfId="5" applyNumberFormat="1" applyFont="1" applyBorder="1" applyAlignment="1">
      <alignment horizontal="center" vertical="center" shrinkToFit="1"/>
    </xf>
    <xf numFmtId="0" fontId="80" fillId="0" borderId="11" xfId="0" applyFont="1" applyBorder="1" applyAlignment="1" applyProtection="1">
      <alignment vertical="center" shrinkToFit="1"/>
      <protection locked="0"/>
    </xf>
    <xf numFmtId="0" fontId="80" fillId="0" borderId="212" xfId="0" applyFont="1" applyBorder="1" applyAlignment="1">
      <alignment vertical="center"/>
    </xf>
    <xf numFmtId="0" fontId="80" fillId="0" borderId="209" xfId="0" applyFont="1" applyBorder="1" applyAlignment="1">
      <alignment vertical="center"/>
    </xf>
    <xf numFmtId="0" fontId="80" fillId="0" borderId="223" xfId="0" applyFont="1" applyBorder="1" applyAlignment="1">
      <alignment vertical="center"/>
    </xf>
    <xf numFmtId="0" fontId="80" fillId="7" borderId="212" xfId="0" applyFont="1" applyFill="1" applyBorder="1" applyAlignment="1">
      <alignment horizontal="center" vertical="center" wrapText="1"/>
    </xf>
    <xf numFmtId="0" fontId="80" fillId="7" borderId="209" xfId="0" applyFont="1" applyFill="1" applyBorder="1" applyAlignment="1">
      <alignment horizontal="center" vertical="center" wrapText="1"/>
    </xf>
    <xf numFmtId="0" fontId="80" fillId="7" borderId="223" xfId="0" applyFont="1" applyFill="1" applyBorder="1" applyAlignment="1">
      <alignment horizontal="center" vertical="center" wrapText="1"/>
    </xf>
    <xf numFmtId="0" fontId="80" fillId="7" borderId="131" xfId="0" applyFont="1" applyFill="1" applyBorder="1" applyAlignment="1">
      <alignment horizontal="center" vertical="center" wrapText="1"/>
    </xf>
    <xf numFmtId="0" fontId="80" fillId="7" borderId="180" xfId="0" applyFont="1" applyFill="1" applyBorder="1" applyAlignment="1">
      <alignment horizontal="center" vertical="center" wrapText="1"/>
    </xf>
    <xf numFmtId="0" fontId="80" fillId="7" borderId="179" xfId="0" applyFont="1" applyFill="1" applyBorder="1" applyAlignment="1">
      <alignment horizontal="center" vertical="center" wrapText="1"/>
    </xf>
    <xf numFmtId="204" fontId="80" fillId="0" borderId="209" xfId="0" quotePrefix="1" applyNumberFormat="1" applyFont="1" applyBorder="1" applyAlignment="1" applyProtection="1">
      <alignment vertical="center" shrinkToFit="1"/>
      <protection locked="0"/>
    </xf>
    <xf numFmtId="0" fontId="80" fillId="0" borderId="180" xfId="0" applyFont="1" applyBorder="1" applyAlignment="1" applyProtection="1">
      <alignment vertical="top" wrapText="1"/>
      <protection locked="0"/>
    </xf>
    <xf numFmtId="205" fontId="80" fillId="0" borderId="209" xfId="0" applyNumberFormat="1" applyFont="1" applyBorder="1" applyAlignment="1" applyProtection="1">
      <alignment horizontal="center" vertical="top" shrinkToFit="1"/>
      <protection locked="0"/>
    </xf>
    <xf numFmtId="0" fontId="80" fillId="13" borderId="209" xfId="0" applyFont="1" applyFill="1" applyBorder="1" applyAlignment="1">
      <alignment horizontal="center" vertical="center" shrinkToFit="1"/>
    </xf>
    <xf numFmtId="0" fontId="80" fillId="13" borderId="209" xfId="0" applyFont="1" applyFill="1" applyBorder="1" applyAlignment="1" applyProtection="1">
      <alignment vertical="center" shrinkToFit="1"/>
      <protection locked="0"/>
    </xf>
    <xf numFmtId="0" fontId="83" fillId="13" borderId="209" xfId="0" applyFont="1" applyFill="1" applyBorder="1" applyAlignment="1" applyProtection="1">
      <alignment vertical="top" wrapText="1"/>
      <protection locked="0"/>
    </xf>
    <xf numFmtId="0" fontId="83" fillId="13" borderId="223" xfId="0" applyFont="1" applyFill="1" applyBorder="1" applyAlignment="1" applyProtection="1">
      <alignment vertical="top" wrapText="1"/>
      <protection locked="0"/>
    </xf>
    <xf numFmtId="0" fontId="83" fillId="13" borderId="0" xfId="0" applyFont="1" applyFill="1" applyAlignment="1" applyProtection="1">
      <alignment vertical="top" wrapText="1"/>
      <protection locked="0"/>
    </xf>
    <xf numFmtId="0" fontId="83" fillId="13" borderId="11" xfId="0" applyFont="1" applyFill="1" applyBorder="1" applyAlignment="1" applyProtection="1">
      <alignment vertical="top" wrapText="1"/>
      <protection locked="0"/>
    </xf>
    <xf numFmtId="0" fontId="83" fillId="13" borderId="180" xfId="0" applyFont="1" applyFill="1" applyBorder="1" applyAlignment="1" applyProtection="1">
      <alignment vertical="top" wrapText="1"/>
      <protection locked="0"/>
    </xf>
    <xf numFmtId="0" fontId="83" fillId="13" borderId="179" xfId="0" applyFont="1" applyFill="1" applyBorder="1" applyAlignment="1" applyProtection="1">
      <alignment vertical="top" wrapText="1"/>
      <protection locked="0"/>
    </xf>
    <xf numFmtId="0" fontId="83" fillId="13" borderId="0" xfId="0" applyFont="1" applyFill="1" applyAlignment="1">
      <alignment vertical="top" shrinkToFit="1"/>
    </xf>
    <xf numFmtId="0" fontId="83" fillId="13" borderId="11" xfId="0" applyFont="1" applyFill="1" applyBorder="1" applyAlignment="1">
      <alignment vertical="top" shrinkToFit="1"/>
    </xf>
    <xf numFmtId="0" fontId="83" fillId="13" borderId="180" xfId="0" applyFont="1" applyFill="1" applyBorder="1" applyAlignment="1">
      <alignment vertical="top" shrinkToFit="1"/>
    </xf>
    <xf numFmtId="0" fontId="83" fillId="13" borderId="179" xfId="0" applyFont="1" applyFill="1" applyBorder="1" applyAlignment="1">
      <alignment vertical="top" shrinkToFit="1"/>
    </xf>
    <xf numFmtId="0" fontId="80" fillId="13" borderId="210" xfId="0" applyFont="1" applyFill="1" applyBorder="1" applyAlignment="1">
      <alignment vertical="center" shrinkToFit="1"/>
    </xf>
    <xf numFmtId="0" fontId="80" fillId="13" borderId="211" xfId="0" applyFont="1" applyFill="1" applyBorder="1" applyAlignment="1">
      <alignment vertical="center" shrinkToFit="1"/>
    </xf>
    <xf numFmtId="204" fontId="80" fillId="0" borderId="211" xfId="0" quotePrefix="1" applyNumberFormat="1" applyFont="1" applyBorder="1" applyAlignment="1">
      <alignment vertical="center" shrinkToFit="1"/>
    </xf>
    <xf numFmtId="0" fontId="80" fillId="0" borderId="210" xfId="0" applyFont="1" applyBorder="1" applyAlignment="1" applyProtection="1">
      <alignment vertical="center" shrinkToFit="1"/>
      <protection locked="0"/>
    </xf>
    <xf numFmtId="0" fontId="80" fillId="7" borderId="214" xfId="0" applyFont="1" applyFill="1" applyBorder="1" applyAlignment="1">
      <alignment horizontal="center" vertical="center"/>
    </xf>
    <xf numFmtId="0" fontId="80" fillId="7" borderId="210" xfId="0" applyFont="1" applyFill="1" applyBorder="1" applyAlignment="1">
      <alignment horizontal="center" vertical="center"/>
    </xf>
    <xf numFmtId="0" fontId="80" fillId="7" borderId="211" xfId="0" applyFont="1" applyFill="1" applyBorder="1" applyAlignment="1">
      <alignment horizontal="center" vertical="center"/>
    </xf>
    <xf numFmtId="204" fontId="80" fillId="0" borderId="214" xfId="0" quotePrefix="1" applyNumberFormat="1" applyFont="1" applyBorder="1" applyAlignment="1" applyProtection="1">
      <alignment horizontal="center" vertical="center"/>
      <protection locked="0"/>
    </xf>
    <xf numFmtId="204" fontId="80" fillId="0" borderId="210" xfId="0" quotePrefix="1" applyNumberFormat="1" applyFont="1" applyBorder="1" applyAlignment="1" applyProtection="1">
      <alignment horizontal="center" vertical="center"/>
      <protection locked="0"/>
    </xf>
    <xf numFmtId="0" fontId="80" fillId="0" borderId="8" xfId="0" applyFont="1" applyBorder="1" applyAlignment="1">
      <alignment horizontal="right" vertical="center" shrinkToFit="1"/>
    </xf>
    <xf numFmtId="0" fontId="80" fillId="0" borderId="0" xfId="0" applyFont="1" applyAlignment="1">
      <alignment horizontal="right" vertical="center" shrinkToFit="1"/>
    </xf>
    <xf numFmtId="205" fontId="77" fillId="0" borderId="0" xfId="0" applyNumberFormat="1" applyFont="1" applyAlignment="1" applyProtection="1">
      <alignment horizontal="center" vertical="top" shrinkToFit="1"/>
      <protection locked="0"/>
    </xf>
    <xf numFmtId="0" fontId="80" fillId="7" borderId="214" xfId="0" applyFont="1" applyFill="1" applyBorder="1" applyAlignment="1">
      <alignment horizontal="center" vertical="center" shrinkToFit="1"/>
    </xf>
    <xf numFmtId="0" fontId="80" fillId="7" borderId="210" xfId="0" applyFont="1" applyFill="1" applyBorder="1" applyAlignment="1">
      <alignment horizontal="center" vertical="center" shrinkToFit="1"/>
    </xf>
    <xf numFmtId="0" fontId="80" fillId="7" borderId="211" xfId="0" applyFont="1" applyFill="1" applyBorder="1" applyAlignment="1">
      <alignment horizontal="center" vertical="center" shrinkToFit="1"/>
    </xf>
    <xf numFmtId="0" fontId="107" fillId="0" borderId="8" xfId="0" applyFont="1" applyBorder="1" applyAlignment="1">
      <alignment horizontal="left" vertical="center" shrinkToFit="1"/>
    </xf>
    <xf numFmtId="0" fontId="107" fillId="0" borderId="9" xfId="0" applyFont="1" applyBorder="1" applyAlignment="1">
      <alignment horizontal="left" vertical="center" shrinkToFit="1"/>
    </xf>
    <xf numFmtId="0" fontId="107" fillId="0" borderId="3" xfId="0" applyFont="1" applyBorder="1" applyAlignment="1">
      <alignment horizontal="left" vertical="center" shrinkToFit="1"/>
    </xf>
    <xf numFmtId="0" fontId="107" fillId="0" borderId="4" xfId="0" applyFont="1" applyBorder="1" applyAlignment="1">
      <alignment horizontal="left" vertical="center" shrinkToFit="1"/>
    </xf>
    <xf numFmtId="0" fontId="107" fillId="0" borderId="0" xfId="0" applyFont="1" applyAlignment="1">
      <alignment horizontal="left" vertical="center" shrinkToFit="1"/>
    </xf>
    <xf numFmtId="0" fontId="107" fillId="0" borderId="6" xfId="0" applyFont="1" applyBorder="1" applyAlignment="1">
      <alignment horizontal="left" vertical="center" shrinkToFit="1"/>
    </xf>
    <xf numFmtId="0" fontId="77" fillId="0" borderId="180" xfId="0" applyFont="1" applyBorder="1" applyAlignment="1">
      <alignment horizontal="left" vertical="center"/>
    </xf>
    <xf numFmtId="0" fontId="103" fillId="0" borderId="0" xfId="0" applyFont="1" applyAlignment="1">
      <alignment horizontal="center" vertical="center"/>
    </xf>
    <xf numFmtId="0" fontId="107" fillId="0" borderId="5" xfId="0" applyFont="1" applyBorder="1" applyAlignment="1">
      <alignment horizontal="left" vertical="center" shrinkToFit="1"/>
    </xf>
    <xf numFmtId="0" fontId="107" fillId="0" borderId="7" xfId="0" applyFont="1" applyBorder="1" applyAlignment="1">
      <alignment horizontal="left" vertical="center" shrinkToFit="1"/>
    </xf>
    <xf numFmtId="0" fontId="107" fillId="0" borderId="8" xfId="0" applyFont="1" applyBorder="1" applyAlignment="1" applyProtection="1">
      <alignment vertical="top" shrinkToFit="1"/>
      <protection locked="0"/>
    </xf>
    <xf numFmtId="0" fontId="107" fillId="0" borderId="9" xfId="0" applyFont="1" applyBorder="1" applyAlignment="1" applyProtection="1">
      <alignment vertical="top" shrinkToFit="1"/>
      <protection locked="0"/>
    </xf>
    <xf numFmtId="0" fontId="107" fillId="0" borderId="3" xfId="0" applyFont="1" applyBorder="1" applyAlignment="1" applyProtection="1">
      <alignment vertical="top" wrapText="1" shrinkToFit="1"/>
      <protection locked="0"/>
    </xf>
    <xf numFmtId="0" fontId="107" fillId="0" borderId="4" xfId="0" applyFont="1" applyBorder="1" applyAlignment="1" applyProtection="1">
      <alignment vertical="top" wrapText="1" shrinkToFit="1"/>
      <protection locked="0"/>
    </xf>
    <xf numFmtId="0" fontId="107" fillId="0" borderId="0" xfId="0" applyFont="1" applyAlignment="1" applyProtection="1">
      <alignment vertical="top" wrapText="1" shrinkToFit="1"/>
      <protection locked="0"/>
    </xf>
    <xf numFmtId="0" fontId="107" fillId="0" borderId="6" xfId="0" applyFont="1" applyBorder="1" applyAlignment="1" applyProtection="1">
      <alignment vertical="top" wrapText="1" shrinkToFit="1"/>
      <protection locked="0"/>
    </xf>
    <xf numFmtId="0" fontId="80" fillId="0" borderId="210" xfId="0" applyFont="1" applyBorder="1" applyAlignment="1">
      <alignment horizontal="left" vertical="center" shrinkToFit="1"/>
    </xf>
    <xf numFmtId="0" fontId="80" fillId="0" borderId="211" xfId="0" applyFont="1" applyBorder="1" applyAlignment="1">
      <alignment horizontal="left" vertical="center" shrinkToFit="1"/>
    </xf>
    <xf numFmtId="0" fontId="80" fillId="0" borderId="210" xfId="0" applyFont="1" applyBorder="1" applyAlignment="1">
      <alignment vertical="center" shrinkToFit="1"/>
    </xf>
    <xf numFmtId="0" fontId="80" fillId="0" borderId="211" xfId="0" applyFont="1" applyBorder="1" applyAlignment="1">
      <alignment vertical="center" shrinkToFit="1"/>
    </xf>
    <xf numFmtId="206" fontId="1" fillId="0" borderId="210" xfId="0" applyNumberFormat="1" applyFont="1" applyBorder="1" applyAlignment="1">
      <alignment horizontal="left" vertical="center" shrinkToFit="1"/>
    </xf>
    <xf numFmtId="0" fontId="80" fillId="7" borderId="130" xfId="0" applyFont="1" applyFill="1" applyBorder="1" applyAlignment="1">
      <alignment horizontal="center" vertical="center" wrapText="1"/>
    </xf>
    <xf numFmtId="0" fontId="105" fillId="0" borderId="2" xfId="0" applyFont="1" applyBorder="1" applyAlignment="1">
      <alignment vertical="center" shrinkToFit="1"/>
    </xf>
    <xf numFmtId="0" fontId="105" fillId="0" borderId="3" xfId="0" applyFont="1" applyBorder="1" applyAlignment="1">
      <alignment vertical="center" shrinkToFit="1"/>
    </xf>
    <xf numFmtId="0" fontId="105" fillId="0" borderId="7" xfId="0" applyFont="1" applyBorder="1" applyAlignment="1">
      <alignment vertical="center" shrinkToFit="1"/>
    </xf>
    <xf numFmtId="0" fontId="105" fillId="0" borderId="8" xfId="0" applyFont="1" applyBorder="1" applyAlignment="1">
      <alignment vertical="center" shrinkToFit="1"/>
    </xf>
    <xf numFmtId="0" fontId="107" fillId="0" borderId="2" xfId="0" applyFont="1" applyBorder="1" applyAlignment="1">
      <alignment horizontal="left" vertical="center" shrinkToFit="1"/>
    </xf>
    <xf numFmtId="0" fontId="80" fillId="7" borderId="214" xfId="5" applyFont="1" applyFill="1" applyBorder="1" applyAlignment="1">
      <alignment horizontal="center" vertical="center" wrapText="1"/>
    </xf>
    <xf numFmtId="0" fontId="80" fillId="7" borderId="210" xfId="5" applyFont="1" applyFill="1" applyBorder="1" applyAlignment="1">
      <alignment horizontal="center" vertical="center" wrapText="1"/>
    </xf>
    <xf numFmtId="0" fontId="80" fillId="7" borderId="211" xfId="5" applyFont="1" applyFill="1" applyBorder="1" applyAlignment="1">
      <alignment horizontal="center" vertical="center" wrapText="1"/>
    </xf>
    <xf numFmtId="0" fontId="80" fillId="7" borderId="214" xfId="0" applyFont="1" applyFill="1" applyBorder="1" applyAlignment="1">
      <alignment horizontal="center" vertical="center" wrapText="1"/>
    </xf>
    <xf numFmtId="0" fontId="80" fillId="7" borderId="210" xfId="0" applyFont="1" applyFill="1" applyBorder="1" applyAlignment="1">
      <alignment horizontal="center" vertical="center" wrapText="1"/>
    </xf>
    <xf numFmtId="0" fontId="80" fillId="7" borderId="211" xfId="0" applyFont="1" applyFill="1" applyBorder="1" applyAlignment="1">
      <alignment horizontal="center" vertical="center" wrapText="1"/>
    </xf>
    <xf numFmtId="0" fontId="80" fillId="7" borderId="212" xfId="5" applyFont="1" applyFill="1" applyBorder="1" applyAlignment="1">
      <alignment horizontal="center" vertical="center" wrapText="1"/>
    </xf>
    <xf numFmtId="0" fontId="80" fillId="7" borderId="209" xfId="5" applyFont="1" applyFill="1" applyBorder="1" applyAlignment="1">
      <alignment horizontal="center" vertical="center" wrapText="1"/>
    </xf>
    <xf numFmtId="0" fontId="80" fillId="7" borderId="223" xfId="5" applyFont="1" applyFill="1" applyBorder="1" applyAlignment="1">
      <alignment horizontal="center" vertical="center" wrapText="1"/>
    </xf>
    <xf numFmtId="0" fontId="80" fillId="7" borderId="131" xfId="5" applyFont="1" applyFill="1" applyBorder="1" applyAlignment="1">
      <alignment horizontal="center" vertical="center" wrapText="1"/>
    </xf>
    <xf numFmtId="0" fontId="80" fillId="7" borderId="180" xfId="5" applyFont="1" applyFill="1" applyBorder="1" applyAlignment="1">
      <alignment horizontal="center" vertical="center" wrapText="1"/>
    </xf>
    <xf numFmtId="0" fontId="80" fillId="7" borderId="179" xfId="5" applyFont="1" applyFill="1" applyBorder="1" applyAlignment="1">
      <alignment horizontal="center" vertical="center" wrapText="1"/>
    </xf>
    <xf numFmtId="0" fontId="80" fillId="7" borderId="178" xfId="5" applyFont="1" applyFill="1" applyBorder="1" applyAlignment="1">
      <alignment horizontal="center" vertical="center" wrapText="1"/>
    </xf>
    <xf numFmtId="0" fontId="80" fillId="7" borderId="0" xfId="5" applyFont="1" applyFill="1" applyAlignment="1">
      <alignment horizontal="center" vertical="center" wrapText="1"/>
    </xf>
    <xf numFmtId="0" fontId="80" fillId="7" borderId="11" xfId="5" applyFont="1" applyFill="1" applyBorder="1" applyAlignment="1">
      <alignment horizontal="center" vertical="center" wrapText="1"/>
    </xf>
    <xf numFmtId="0" fontId="80" fillId="7" borderId="178" xfId="0" applyFont="1" applyFill="1" applyBorder="1" applyAlignment="1">
      <alignment horizontal="center" vertical="center" wrapText="1"/>
    </xf>
    <xf numFmtId="0" fontId="80" fillId="7" borderId="0" xfId="0" applyFont="1" applyFill="1" applyAlignment="1">
      <alignment horizontal="center" vertical="center" wrapText="1"/>
    </xf>
    <xf numFmtId="0" fontId="80" fillId="7" borderId="11" xfId="0" applyFont="1" applyFill="1" applyBorder="1" applyAlignment="1">
      <alignment horizontal="center" vertical="center" wrapText="1"/>
    </xf>
    <xf numFmtId="0" fontId="80" fillId="7" borderId="223" xfId="0" applyFont="1" applyFill="1" applyBorder="1" applyAlignment="1">
      <alignment horizontal="center" vertical="center"/>
    </xf>
    <xf numFmtId="204" fontId="80" fillId="0" borderId="210" xfId="0" quotePrefix="1" applyNumberFormat="1" applyFont="1" applyBorder="1" applyAlignment="1">
      <alignment horizontal="left" vertical="center" shrinkToFit="1"/>
    </xf>
    <xf numFmtId="204" fontId="80" fillId="0" borderId="211" xfId="0" quotePrefix="1" applyNumberFormat="1" applyFont="1" applyBorder="1" applyAlignment="1">
      <alignment horizontal="left" vertical="center" shrinkToFit="1"/>
    </xf>
    <xf numFmtId="0" fontId="80" fillId="0" borderId="214" xfId="0" applyFont="1" applyBorder="1" applyAlignment="1">
      <alignment vertical="center"/>
    </xf>
    <xf numFmtId="0" fontId="80" fillId="0" borderId="210" xfId="0" applyFont="1" applyBorder="1" applyAlignment="1">
      <alignment vertical="center"/>
    </xf>
    <xf numFmtId="0" fontId="77" fillId="0" borderId="210" xfId="0" applyFont="1" applyBorder="1" applyAlignment="1" applyProtection="1">
      <alignment vertical="center" shrinkToFit="1"/>
      <protection locked="0"/>
    </xf>
    <xf numFmtId="0" fontId="80" fillId="7" borderId="212" xfId="0" applyFont="1" applyFill="1" applyBorder="1" applyAlignment="1">
      <alignment horizontal="center" vertical="center"/>
    </xf>
    <xf numFmtId="0" fontId="80" fillId="7" borderId="209" xfId="0" applyFont="1" applyFill="1" applyBorder="1" applyAlignment="1">
      <alignment horizontal="center" vertical="center"/>
    </xf>
    <xf numFmtId="0" fontId="80" fillId="7" borderId="131" xfId="0" applyFont="1" applyFill="1" applyBorder="1" applyAlignment="1">
      <alignment horizontal="center" vertical="center"/>
    </xf>
    <xf numFmtId="0" fontId="80" fillId="7" borderId="180" xfId="0" applyFont="1" applyFill="1" applyBorder="1" applyAlignment="1">
      <alignment horizontal="center" vertical="center"/>
    </xf>
    <xf numFmtId="0" fontId="80" fillId="7" borderId="179" xfId="0" applyFont="1" applyFill="1" applyBorder="1" applyAlignment="1">
      <alignment horizontal="center" vertical="center"/>
    </xf>
    <xf numFmtId="0" fontId="80" fillId="7" borderId="212" xfId="0" applyFont="1" applyFill="1" applyBorder="1" applyAlignment="1">
      <alignment horizontal="center" vertical="center" wrapText="1" shrinkToFit="1"/>
    </xf>
    <xf numFmtId="0" fontId="80" fillId="7" borderId="209" xfId="0" applyFont="1" applyFill="1" applyBorder="1" applyAlignment="1">
      <alignment horizontal="center" vertical="center" wrapText="1" shrinkToFit="1"/>
    </xf>
    <xf numFmtId="0" fontId="80" fillId="7" borderId="223" xfId="0" applyFont="1" applyFill="1" applyBorder="1" applyAlignment="1">
      <alignment horizontal="center" vertical="center" wrapText="1" shrinkToFit="1"/>
    </xf>
    <xf numFmtId="0" fontId="80" fillId="7" borderId="178" xfId="0" applyFont="1" applyFill="1" applyBorder="1" applyAlignment="1">
      <alignment horizontal="center" vertical="center" wrapText="1" shrinkToFit="1"/>
    </xf>
    <xf numFmtId="0" fontId="80" fillId="7" borderId="0" xfId="0" applyFont="1" applyFill="1" applyAlignment="1">
      <alignment horizontal="center" vertical="center" wrapText="1" shrinkToFit="1"/>
    </xf>
    <xf numFmtId="0" fontId="80" fillId="7" borderId="11" xfId="0" applyFont="1" applyFill="1" applyBorder="1" applyAlignment="1">
      <alignment horizontal="center" vertical="center" wrapText="1" shrinkToFit="1"/>
    </xf>
    <xf numFmtId="0" fontId="80" fillId="7" borderId="131" xfId="0" applyFont="1" applyFill="1" applyBorder="1" applyAlignment="1">
      <alignment horizontal="center" vertical="center" wrapText="1" shrinkToFit="1"/>
    </xf>
    <xf numFmtId="0" fontId="80" fillId="7" borderId="180" xfId="0" applyFont="1" applyFill="1" applyBorder="1" applyAlignment="1">
      <alignment horizontal="center" vertical="center" wrapText="1" shrinkToFit="1"/>
    </xf>
    <xf numFmtId="0" fontId="80" fillId="7" borderId="179" xfId="0" applyFont="1" applyFill="1" applyBorder="1" applyAlignment="1">
      <alignment horizontal="center" vertical="center" wrapText="1" shrinkToFit="1"/>
    </xf>
    <xf numFmtId="0" fontId="80" fillId="7" borderId="182" xfId="0" applyFont="1" applyFill="1" applyBorder="1" applyAlignment="1">
      <alignment horizontal="center" vertical="center" wrapText="1"/>
    </xf>
    <xf numFmtId="0" fontId="80" fillId="7" borderId="170" xfId="0" applyFont="1" applyFill="1" applyBorder="1" applyAlignment="1">
      <alignment horizontal="center" vertical="center" wrapText="1"/>
    </xf>
    <xf numFmtId="0" fontId="80" fillId="7" borderId="171" xfId="0" applyFont="1" applyFill="1" applyBorder="1" applyAlignment="1">
      <alignment horizontal="center" vertical="center" wrapText="1"/>
    </xf>
    <xf numFmtId="0" fontId="108" fillId="16" borderId="180" xfId="0" applyFont="1" applyFill="1" applyBorder="1" applyAlignment="1">
      <alignment horizontal="left" vertical="center" wrapText="1"/>
    </xf>
    <xf numFmtId="0" fontId="108" fillId="16" borderId="180" xfId="0" applyFont="1" applyFill="1" applyBorder="1" applyAlignment="1">
      <alignment horizontal="left" vertical="center"/>
    </xf>
    <xf numFmtId="0" fontId="80" fillId="13" borderId="210" xfId="0" applyFont="1" applyFill="1" applyBorder="1" applyAlignment="1" applyProtection="1">
      <alignment vertical="center" shrinkToFit="1"/>
      <protection locked="0"/>
    </xf>
    <xf numFmtId="0" fontId="80" fillId="13" borderId="211" xfId="0" applyFont="1" applyFill="1" applyBorder="1" applyAlignment="1" applyProtection="1">
      <alignment vertical="center" shrinkToFit="1"/>
      <protection locked="0"/>
    </xf>
    <xf numFmtId="0" fontId="80" fillId="7" borderId="181" xfId="0" applyFont="1" applyFill="1" applyBorder="1" applyAlignment="1">
      <alignment horizontal="center" vertical="center" wrapText="1"/>
    </xf>
    <xf numFmtId="0" fontId="80" fillId="7" borderId="114" xfId="0" applyFont="1" applyFill="1" applyBorder="1" applyAlignment="1">
      <alignment horizontal="center" vertical="center" wrapText="1"/>
    </xf>
    <xf numFmtId="0" fontId="80" fillId="7" borderId="169" xfId="0" applyFont="1" applyFill="1" applyBorder="1" applyAlignment="1">
      <alignment horizontal="center" vertical="center" wrapText="1"/>
    </xf>
    <xf numFmtId="0" fontId="80" fillId="13" borderId="180" xfId="0" applyFont="1" applyFill="1" applyBorder="1" applyAlignment="1" applyProtection="1">
      <alignment vertical="center" shrinkToFit="1"/>
      <protection locked="0"/>
    </xf>
    <xf numFmtId="0" fontId="80" fillId="13" borderId="114" xfId="0" applyFont="1" applyFill="1" applyBorder="1" applyAlignment="1">
      <alignment vertical="center" shrinkToFit="1"/>
    </xf>
    <xf numFmtId="0" fontId="80" fillId="13" borderId="169" xfId="0" applyFont="1" applyFill="1" applyBorder="1" applyAlignment="1">
      <alignment vertical="center" shrinkToFit="1"/>
    </xf>
    <xf numFmtId="0" fontId="80" fillId="13" borderId="170" xfId="0" applyFont="1" applyFill="1" applyBorder="1" applyAlignment="1">
      <alignment vertical="center" shrinkToFit="1"/>
    </xf>
    <xf numFmtId="0" fontId="80" fillId="13" borderId="171" xfId="0" applyFont="1" applyFill="1" applyBorder="1" applyAlignment="1">
      <alignment vertical="center" shrinkToFit="1"/>
    </xf>
    <xf numFmtId="204" fontId="80" fillId="0" borderId="210" xfId="0" quotePrefix="1" applyNumberFormat="1" applyFont="1" applyBorder="1" applyAlignment="1" applyProtection="1">
      <alignment vertical="center" shrinkToFit="1"/>
      <protection locked="0"/>
    </xf>
    <xf numFmtId="0" fontId="80" fillId="13" borderId="210" xfId="0" applyFont="1" applyFill="1" applyBorder="1" applyAlignment="1">
      <alignment horizontal="left" vertical="center" shrinkToFit="1"/>
    </xf>
    <xf numFmtId="0" fontId="80" fillId="7" borderId="214" xfId="5" applyFont="1" applyFill="1" applyBorder="1" applyAlignment="1">
      <alignment horizontal="center" vertical="center"/>
    </xf>
    <xf numFmtId="0" fontId="80" fillId="7" borderId="210" xfId="5" applyFont="1" applyFill="1" applyBorder="1" applyAlignment="1">
      <alignment horizontal="center" vertical="center"/>
    </xf>
    <xf numFmtId="0" fontId="80" fillId="7" borderId="211" xfId="5" applyFont="1" applyFill="1" applyBorder="1" applyAlignment="1">
      <alignment horizontal="center" vertical="center"/>
    </xf>
    <xf numFmtId="0" fontId="80" fillId="0" borderId="211" xfId="5" applyFont="1" applyBorder="1" applyAlignment="1">
      <alignment vertical="center" shrinkToFit="1"/>
    </xf>
    <xf numFmtId="0" fontId="109" fillId="0" borderId="0" xfId="5" applyFont="1" applyAlignment="1" applyProtection="1">
      <alignment vertical="center" shrinkToFit="1"/>
      <protection locked="0"/>
    </xf>
    <xf numFmtId="0" fontId="109" fillId="0" borderId="11" xfId="5" applyFont="1" applyBorder="1" applyAlignment="1" applyProtection="1">
      <alignment vertical="center" shrinkToFit="1"/>
      <protection locked="0"/>
    </xf>
    <xf numFmtId="0" fontId="109" fillId="0" borderId="180" xfId="5" applyFont="1" applyBorder="1" applyAlignment="1" applyProtection="1">
      <alignment vertical="center" shrinkToFit="1"/>
      <protection locked="0"/>
    </xf>
    <xf numFmtId="0" fontId="109" fillId="0" borderId="179" xfId="5" applyFont="1" applyBorder="1" applyAlignment="1" applyProtection="1">
      <alignment vertical="center" shrinkToFit="1"/>
      <protection locked="0"/>
    </xf>
    <xf numFmtId="0" fontId="6" fillId="0" borderId="210" xfId="0" applyFont="1" applyBorder="1" applyAlignment="1">
      <alignment vertical="center" shrinkToFit="1"/>
    </xf>
    <xf numFmtId="0" fontId="6" fillId="0" borderId="211" xfId="0" applyFont="1" applyBorder="1" applyAlignment="1">
      <alignment vertical="center" shrinkToFit="1"/>
    </xf>
    <xf numFmtId="0" fontId="5" fillId="0" borderId="210" xfId="0" applyFont="1" applyBorder="1" applyAlignment="1">
      <alignment vertical="center" shrinkToFit="1"/>
    </xf>
    <xf numFmtId="0" fontId="5" fillId="0" borderId="211" xfId="0" applyFont="1" applyBorder="1" applyAlignment="1">
      <alignment vertical="center" shrinkToFit="1"/>
    </xf>
    <xf numFmtId="0" fontId="122" fillId="0" borderId="210" xfId="5" applyFont="1" applyBorder="1" applyAlignment="1" applyProtection="1">
      <alignment vertical="center" shrinkToFit="1"/>
      <protection locked="0"/>
    </xf>
    <xf numFmtId="0" fontId="80" fillId="7" borderId="214" xfId="5" applyFont="1" applyFill="1" applyBorder="1" applyAlignment="1">
      <alignment horizontal="center" vertical="center" shrinkToFit="1"/>
    </xf>
    <xf numFmtId="0" fontId="80" fillId="7" borderId="210" xfId="5" applyFont="1" applyFill="1" applyBorder="1" applyAlignment="1">
      <alignment horizontal="center" vertical="center" shrinkToFit="1"/>
    </xf>
    <xf numFmtId="0" fontId="80" fillId="7" borderId="211" xfId="5" applyFont="1" applyFill="1" applyBorder="1" applyAlignment="1">
      <alignment horizontal="center" vertical="center" shrinkToFit="1"/>
    </xf>
    <xf numFmtId="0" fontId="80" fillId="0" borderId="210" xfId="5" applyFont="1" applyBorder="1" applyAlignment="1">
      <alignment horizontal="left" vertical="center" shrinkToFit="1"/>
    </xf>
    <xf numFmtId="0" fontId="80" fillId="0" borderId="211" xfId="5" applyFont="1" applyBorder="1" applyAlignment="1">
      <alignment horizontal="left" vertical="center" shrinkToFit="1"/>
    </xf>
    <xf numFmtId="206" fontId="80" fillId="0" borderId="214" xfId="5" applyNumberFormat="1" applyFont="1" applyBorder="1" applyAlignment="1">
      <alignment horizontal="center" vertical="center" shrinkToFit="1"/>
    </xf>
    <xf numFmtId="206" fontId="80" fillId="0" borderId="210" xfId="5" applyNumberFormat="1" applyFont="1" applyBorder="1" applyAlignment="1">
      <alignment horizontal="center" vertical="center" shrinkToFit="1"/>
    </xf>
    <xf numFmtId="206" fontId="80" fillId="0" borderId="211" xfId="5" applyNumberFormat="1" applyFont="1" applyBorder="1" applyAlignment="1">
      <alignment horizontal="center" vertical="center" shrinkToFit="1"/>
    </xf>
    <xf numFmtId="0" fontId="124" fillId="0" borderId="210" xfId="0" applyFont="1" applyBorder="1" applyAlignment="1">
      <alignment vertical="center" shrinkToFit="1"/>
    </xf>
    <xf numFmtId="0" fontId="80" fillId="0" borderId="209" xfId="5" applyFont="1" applyBorder="1" applyAlignment="1">
      <alignment vertical="center" shrinkToFit="1"/>
    </xf>
    <xf numFmtId="0" fontId="80" fillId="0" borderId="223" xfId="5" applyFont="1" applyBorder="1" applyAlignment="1">
      <alignment vertical="center" shrinkToFit="1"/>
    </xf>
    <xf numFmtId="0" fontId="80" fillId="7" borderId="212" xfId="5" applyFont="1" applyFill="1" applyBorder="1" applyAlignment="1">
      <alignment horizontal="center" vertical="center" shrinkToFit="1"/>
    </xf>
    <xf numFmtId="0" fontId="80" fillId="7" borderId="209" xfId="5" applyFont="1" applyFill="1" applyBorder="1" applyAlignment="1">
      <alignment horizontal="center" vertical="center" shrinkToFit="1"/>
    </xf>
    <xf numFmtId="0" fontId="80" fillId="7" borderId="223" xfId="5" applyFont="1" applyFill="1" applyBorder="1" applyAlignment="1">
      <alignment horizontal="center" vertical="center" shrinkToFit="1"/>
    </xf>
    <xf numFmtId="0" fontId="80" fillId="7" borderId="130" xfId="5" applyFont="1" applyFill="1" applyBorder="1" applyAlignment="1">
      <alignment horizontal="center" vertical="center" shrinkToFit="1"/>
    </xf>
    <xf numFmtId="0" fontId="80" fillId="7" borderId="178" xfId="5" applyFont="1" applyFill="1" applyBorder="1" applyAlignment="1">
      <alignment horizontal="center" vertical="center" shrinkToFit="1"/>
    </xf>
    <xf numFmtId="0" fontId="80" fillId="7" borderId="0" xfId="5" applyFont="1" applyFill="1" applyAlignment="1">
      <alignment horizontal="center" vertical="center" shrinkToFit="1"/>
    </xf>
    <xf numFmtId="0" fontId="80" fillId="7" borderId="11" xfId="5" applyFont="1" applyFill="1" applyBorder="1" applyAlignment="1">
      <alignment horizontal="center" vertical="center" shrinkToFit="1"/>
    </xf>
    <xf numFmtId="0" fontId="80" fillId="0" borderId="210" xfId="0" applyFont="1" applyBorder="1" applyAlignment="1">
      <alignment horizontal="left" vertical="center"/>
    </xf>
    <xf numFmtId="0" fontId="80" fillId="0" borderId="211" xfId="0" applyFont="1" applyBorder="1" applyAlignment="1">
      <alignment horizontal="left" vertical="center"/>
    </xf>
    <xf numFmtId="0" fontId="83" fillId="13" borderId="212" xfId="0" applyFont="1" applyFill="1" applyBorder="1" applyAlignment="1">
      <alignment vertical="center"/>
    </xf>
    <xf numFmtId="0" fontId="83" fillId="13" borderId="209" xfId="0" applyFont="1" applyFill="1" applyBorder="1" applyAlignment="1">
      <alignment vertical="center"/>
    </xf>
    <xf numFmtId="0" fontId="83" fillId="13" borderId="223" xfId="0" applyFont="1" applyFill="1" applyBorder="1" applyAlignment="1">
      <alignment vertical="center"/>
    </xf>
    <xf numFmtId="0" fontId="80" fillId="7" borderId="212" xfId="0" applyFont="1" applyFill="1" applyBorder="1" applyAlignment="1">
      <alignment horizontal="center" vertical="center" shrinkToFit="1"/>
    </xf>
    <xf numFmtId="0" fontId="80" fillId="7" borderId="209" xfId="0" applyFont="1" applyFill="1" applyBorder="1" applyAlignment="1">
      <alignment horizontal="center" vertical="center" shrinkToFit="1"/>
    </xf>
    <xf numFmtId="0" fontId="80" fillId="7" borderId="223" xfId="0" applyFont="1" applyFill="1" applyBorder="1" applyAlignment="1">
      <alignment horizontal="center" vertical="center" shrinkToFit="1"/>
    </xf>
    <xf numFmtId="0" fontId="80" fillId="7" borderId="209" xfId="5" applyFont="1" applyFill="1" applyBorder="1" applyAlignment="1">
      <alignment horizontal="center" vertical="center"/>
    </xf>
    <xf numFmtId="0" fontId="80" fillId="7" borderId="223" xfId="5" applyFont="1" applyFill="1" applyBorder="1" applyAlignment="1">
      <alignment horizontal="center" vertical="center"/>
    </xf>
    <xf numFmtId="0" fontId="80" fillId="7" borderId="178" xfId="5" applyFont="1" applyFill="1" applyBorder="1" applyAlignment="1">
      <alignment horizontal="center" vertical="center"/>
    </xf>
    <xf numFmtId="0" fontId="80" fillId="7" borderId="0" xfId="5" applyFont="1" applyFill="1" applyAlignment="1">
      <alignment horizontal="center" vertical="center"/>
    </xf>
    <xf numFmtId="0" fontId="80" fillId="7" borderId="11" xfId="5" applyFont="1" applyFill="1" applyBorder="1" applyAlignment="1">
      <alignment horizontal="center" vertical="center"/>
    </xf>
    <xf numFmtId="0" fontId="80" fillId="7" borderId="131" xfId="5" applyFont="1" applyFill="1" applyBorder="1" applyAlignment="1">
      <alignment horizontal="center" vertical="center"/>
    </xf>
    <xf numFmtId="0" fontId="80" fillId="7" borderId="180" xfId="5" applyFont="1" applyFill="1" applyBorder="1" applyAlignment="1">
      <alignment horizontal="center" vertical="center"/>
    </xf>
    <xf numFmtId="0" fontId="80" fillId="7" borderId="179" xfId="5" applyFont="1" applyFill="1" applyBorder="1" applyAlignment="1">
      <alignment horizontal="center" vertical="center"/>
    </xf>
    <xf numFmtId="0" fontId="109" fillId="0" borderId="209" xfId="5" applyFont="1" applyBorder="1" applyAlignment="1" applyProtection="1">
      <alignment vertical="center" shrinkToFit="1"/>
      <protection locked="0"/>
    </xf>
    <xf numFmtId="0" fontId="109" fillId="0" borderId="223" xfId="5" applyFont="1" applyBorder="1" applyAlignment="1" applyProtection="1">
      <alignment vertical="center" shrinkToFit="1"/>
      <protection locked="0"/>
    </xf>
    <xf numFmtId="0" fontId="5" fillId="0" borderId="210" xfId="0" applyFont="1" applyBorder="1" applyAlignment="1">
      <alignment horizontal="center" vertical="center" shrinkToFit="1"/>
    </xf>
    <xf numFmtId="0" fontId="77" fillId="0" borderId="3" xfId="6" applyFont="1" applyBorder="1" applyAlignment="1" applyProtection="1">
      <alignment vertical="center" shrinkToFit="1"/>
      <protection locked="0"/>
    </xf>
    <xf numFmtId="0" fontId="77" fillId="0" borderId="214" xfId="6" applyFont="1" applyBorder="1" applyAlignment="1" applyProtection="1">
      <alignment horizontal="left" vertical="center" shrinkToFit="1"/>
      <protection locked="0"/>
    </xf>
    <xf numFmtId="0" fontId="77" fillId="0" borderId="210" xfId="6" applyFont="1" applyBorder="1" applyAlignment="1" applyProtection="1">
      <alignment horizontal="left" vertical="center" shrinkToFit="1"/>
      <protection locked="0"/>
    </xf>
    <xf numFmtId="0" fontId="77" fillId="0" borderId="211" xfId="6" applyFont="1" applyBorder="1" applyAlignment="1" applyProtection="1">
      <alignment horizontal="left" vertical="center" shrinkToFit="1"/>
      <protection locked="0"/>
    </xf>
    <xf numFmtId="0" fontId="77" fillId="0" borderId="8" xfId="6" applyFont="1" applyBorder="1" applyAlignment="1" applyProtection="1">
      <alignment vertical="top" shrinkToFit="1"/>
      <protection locked="0"/>
    </xf>
    <xf numFmtId="0" fontId="77" fillId="0" borderId="8" xfId="6" applyFont="1" applyBorder="1" applyAlignment="1" applyProtection="1">
      <alignment vertical="center"/>
      <protection locked="0"/>
    </xf>
    <xf numFmtId="0" fontId="77" fillId="0" borderId="214" xfId="6" applyFont="1" applyBorder="1" applyAlignment="1" applyProtection="1">
      <alignment horizontal="center" vertical="center" shrinkToFit="1"/>
      <protection locked="0"/>
    </xf>
    <xf numFmtId="0" fontId="77" fillId="0" borderId="210" xfId="6" applyFont="1" applyBorder="1" applyAlignment="1" applyProtection="1">
      <alignment horizontal="center" vertical="center" shrinkToFit="1"/>
      <protection locked="0"/>
    </xf>
    <xf numFmtId="0" fontId="77" fillId="0" borderId="211" xfId="6" applyFont="1" applyBorder="1" applyAlignment="1" applyProtection="1">
      <alignment horizontal="center" vertical="center" shrinkToFit="1"/>
      <protection locked="0"/>
    </xf>
    <xf numFmtId="0" fontId="77" fillId="0" borderId="153" xfId="6" applyFont="1" applyBorder="1" applyAlignment="1" applyProtection="1">
      <alignment horizontal="center" vertical="center" shrinkToFit="1"/>
      <protection locked="0"/>
    </xf>
    <xf numFmtId="0" fontId="77" fillId="0" borderId="154" xfId="6" applyFont="1" applyBorder="1" applyAlignment="1" applyProtection="1">
      <alignment horizontal="center" vertical="center" shrinkToFit="1"/>
      <protection locked="0"/>
    </xf>
    <xf numFmtId="0" fontId="77" fillId="0" borderId="165" xfId="6" applyFont="1" applyBorder="1" applyAlignment="1" applyProtection="1">
      <alignment horizontal="center" vertical="center" shrinkToFit="1"/>
      <protection locked="0"/>
    </xf>
    <xf numFmtId="0" fontId="85" fillId="8" borderId="5" xfId="6" applyFont="1" applyFill="1" applyBorder="1" applyAlignment="1" applyProtection="1">
      <alignment horizontal="center" vertical="center" wrapText="1"/>
      <protection locked="0"/>
    </xf>
    <xf numFmtId="0" fontId="85" fillId="8" borderId="11" xfId="6" applyFont="1" applyFill="1" applyBorder="1" applyAlignment="1" applyProtection="1">
      <alignment horizontal="center" vertical="center" wrapText="1"/>
      <protection locked="0"/>
    </xf>
    <xf numFmtId="0" fontId="85" fillId="8" borderId="7" xfId="6" applyFont="1" applyFill="1" applyBorder="1" applyAlignment="1" applyProtection="1">
      <alignment horizontal="center" vertical="center" wrapText="1"/>
      <protection locked="0"/>
    </xf>
    <xf numFmtId="0" fontId="85" fillId="8" borderId="18" xfId="6" applyFont="1" applyFill="1" applyBorder="1" applyAlignment="1" applyProtection="1">
      <alignment horizontal="center" vertical="center" wrapText="1"/>
      <protection locked="0"/>
    </xf>
    <xf numFmtId="0" fontId="13" fillId="8" borderId="49" xfId="6" applyFont="1" applyFill="1" applyBorder="1" applyAlignment="1" applyProtection="1">
      <alignment horizontal="left" vertical="center" wrapText="1"/>
      <protection locked="0"/>
    </xf>
    <xf numFmtId="0" fontId="13" fillId="8" borderId="35" xfId="6" applyFont="1" applyFill="1" applyBorder="1" applyAlignment="1" applyProtection="1">
      <alignment horizontal="left" vertical="center" wrapText="1"/>
      <protection locked="0"/>
    </xf>
    <xf numFmtId="0" fontId="13" fillId="8" borderId="152" xfId="6" applyFont="1" applyFill="1" applyBorder="1" applyAlignment="1" applyProtection="1">
      <alignment horizontal="left" vertical="center" wrapText="1"/>
      <protection locked="0"/>
    </xf>
    <xf numFmtId="0" fontId="13" fillId="0" borderId="153" xfId="6" applyFont="1" applyBorder="1" applyAlignment="1" applyProtection="1">
      <alignment horizontal="left" vertical="top" wrapText="1"/>
      <protection locked="0"/>
    </xf>
    <xf numFmtId="0" fontId="13" fillId="0" borderId="154" xfId="6" applyFont="1" applyBorder="1" applyAlignment="1" applyProtection="1">
      <alignment horizontal="left" vertical="top" wrapText="1"/>
      <protection locked="0"/>
    </xf>
    <xf numFmtId="0" fontId="13" fillId="0" borderId="155" xfId="6" applyFont="1" applyBorder="1" applyAlignment="1" applyProtection="1">
      <alignment horizontal="left" vertical="top" wrapText="1"/>
      <protection locked="0"/>
    </xf>
    <xf numFmtId="0" fontId="85" fillId="8" borderId="73" xfId="7" applyFont="1" applyFill="1" applyBorder="1" applyAlignment="1" applyProtection="1">
      <alignment horizontal="center" vertical="center" wrapText="1"/>
      <protection locked="0"/>
    </xf>
    <xf numFmtId="0" fontId="85" fillId="8" borderId="164" xfId="7" applyFont="1" applyFill="1" applyBorder="1" applyAlignment="1" applyProtection="1">
      <alignment horizontal="center" vertical="center" wrapText="1"/>
      <protection locked="0"/>
    </xf>
    <xf numFmtId="0" fontId="1" fillId="0" borderId="163" xfId="6" applyFont="1" applyBorder="1" applyAlignment="1" applyProtection="1">
      <alignment horizontal="left" vertical="top" wrapText="1"/>
      <protection locked="0"/>
    </xf>
    <xf numFmtId="0" fontId="1" fillId="0" borderId="74" xfId="6" applyFont="1" applyBorder="1" applyAlignment="1" applyProtection="1">
      <alignment horizontal="left" vertical="top" wrapText="1"/>
      <protection locked="0"/>
    </xf>
    <xf numFmtId="0" fontId="1" fillId="0" borderId="75" xfId="6" applyFont="1" applyBorder="1" applyAlignment="1" applyProtection="1">
      <alignment horizontal="left" vertical="top" wrapText="1"/>
      <protection locked="0"/>
    </xf>
    <xf numFmtId="0" fontId="77" fillId="8" borderId="31" xfId="6" applyFont="1" applyFill="1" applyBorder="1" applyAlignment="1" applyProtection="1">
      <alignment horizontal="center" vertical="center" shrinkToFit="1"/>
      <protection locked="0"/>
    </xf>
    <xf numFmtId="0" fontId="77" fillId="8" borderId="162" xfId="6" applyFont="1" applyFill="1" applyBorder="1" applyAlignment="1" applyProtection="1">
      <alignment horizontal="center" vertical="center" wrapText="1"/>
      <protection locked="0"/>
    </xf>
    <xf numFmtId="0" fontId="77" fillId="8" borderId="163" xfId="6" applyFont="1" applyFill="1" applyBorder="1" applyAlignment="1" applyProtection="1">
      <alignment horizontal="center" vertical="center" wrapText="1"/>
      <protection locked="0"/>
    </xf>
    <xf numFmtId="0" fontId="38" fillId="0" borderId="163" xfId="6" applyFont="1" applyBorder="1" applyAlignment="1" applyProtection="1">
      <alignment horizontal="left" vertical="top"/>
      <protection locked="0"/>
    </xf>
    <xf numFmtId="0" fontId="38" fillId="0" borderId="74" xfId="6" applyFont="1" applyBorder="1" applyAlignment="1" applyProtection="1">
      <alignment horizontal="left" vertical="top"/>
      <protection locked="0"/>
    </xf>
    <xf numFmtId="0" fontId="38" fillId="0" borderId="75" xfId="6" applyFont="1" applyBorder="1" applyAlignment="1" applyProtection="1">
      <alignment horizontal="left" vertical="top"/>
      <protection locked="0"/>
    </xf>
    <xf numFmtId="0" fontId="77" fillId="0" borderId="0" xfId="6" applyFont="1" applyAlignment="1" applyProtection="1">
      <alignment horizontal="left" vertical="center" shrinkToFit="1"/>
      <protection locked="0"/>
    </xf>
    <xf numFmtId="0" fontId="77" fillId="0" borderId="6" xfId="6" applyFont="1" applyBorder="1" applyAlignment="1" applyProtection="1">
      <alignment horizontal="left" vertical="center" shrinkToFit="1"/>
      <protection locked="0"/>
    </xf>
    <xf numFmtId="0" fontId="77" fillId="0" borderId="8" xfId="6" applyFont="1" applyBorder="1" applyAlignment="1" applyProtection="1">
      <alignment horizontal="left" vertical="center" shrinkToFit="1"/>
      <protection locked="0"/>
    </xf>
    <xf numFmtId="0" fontId="77" fillId="0" borderId="9" xfId="6" applyFont="1" applyBorder="1" applyAlignment="1" applyProtection="1">
      <alignment horizontal="left" vertical="center" shrinkToFit="1"/>
      <protection locked="0"/>
    </xf>
    <xf numFmtId="0" fontId="77" fillId="8" borderId="137" xfId="6" applyFont="1" applyFill="1" applyBorder="1" applyAlignment="1" applyProtection="1">
      <alignment horizontal="center" vertical="center" shrinkToFit="1"/>
      <protection locked="0"/>
    </xf>
    <xf numFmtId="0" fontId="77" fillId="8" borderId="161" xfId="6" applyFont="1" applyFill="1" applyBorder="1" applyAlignment="1" applyProtection="1">
      <alignment horizontal="center" vertical="center" shrinkToFit="1"/>
      <protection locked="0"/>
    </xf>
    <xf numFmtId="0" fontId="77" fillId="0" borderId="3" xfId="6" applyFont="1" applyBorder="1" applyAlignment="1" applyProtection="1">
      <alignment horizontal="left" vertical="center" shrinkToFit="1"/>
      <protection locked="0"/>
    </xf>
    <xf numFmtId="0" fontId="77" fillId="0" borderId="4" xfId="6" applyFont="1" applyBorder="1" applyAlignment="1" applyProtection="1">
      <alignment horizontal="left" vertical="center" shrinkToFit="1"/>
      <protection locked="0"/>
    </xf>
    <xf numFmtId="0" fontId="77" fillId="8" borderId="162" xfId="6" applyFont="1" applyFill="1" applyBorder="1" applyAlignment="1" applyProtection="1">
      <alignment horizontal="center" vertical="center" shrinkToFit="1"/>
      <protection locked="0"/>
    </xf>
    <xf numFmtId="0" fontId="77" fillId="8" borderId="157" xfId="6" applyFont="1" applyFill="1" applyBorder="1" applyAlignment="1" applyProtection="1">
      <alignment horizontal="center" vertical="center" shrinkToFit="1"/>
      <protection locked="0"/>
    </xf>
    <xf numFmtId="0" fontId="77" fillId="8" borderId="50" xfId="6" applyFont="1" applyFill="1" applyBorder="1" applyAlignment="1" applyProtection="1">
      <alignment horizontal="center" vertical="center" shrinkToFit="1"/>
      <protection locked="0"/>
    </xf>
    <xf numFmtId="0" fontId="77" fillId="8" borderId="49" xfId="6" applyFont="1" applyFill="1" applyBorder="1" applyAlignment="1" applyProtection="1">
      <alignment horizontal="center" vertical="center" shrinkToFit="1"/>
      <protection locked="0"/>
    </xf>
    <xf numFmtId="0" fontId="77" fillId="8" borderId="35" xfId="6" applyFont="1" applyFill="1" applyBorder="1" applyAlignment="1" applyProtection="1">
      <alignment horizontal="center" vertical="center" shrinkToFit="1"/>
      <protection locked="0"/>
    </xf>
    <xf numFmtId="0" fontId="77" fillId="8" borderId="152" xfId="6" applyFont="1" applyFill="1" applyBorder="1" applyAlignment="1" applyProtection="1">
      <alignment horizontal="center" vertical="center" shrinkToFit="1"/>
      <protection locked="0"/>
    </xf>
    <xf numFmtId="0" fontId="77" fillId="0" borderId="209" xfId="6" applyFont="1" applyBorder="1" applyAlignment="1" applyProtection="1">
      <alignment horizontal="left" vertical="center" shrinkToFit="1"/>
      <protection locked="0"/>
    </xf>
    <xf numFmtId="0" fontId="77" fillId="0" borderId="223" xfId="6" applyFont="1" applyBorder="1" applyAlignment="1" applyProtection="1">
      <alignment horizontal="left" vertical="center" shrinkToFit="1"/>
      <protection locked="0"/>
    </xf>
    <xf numFmtId="0" fontId="79" fillId="0" borderId="212" xfId="4" applyFont="1" applyBorder="1" applyAlignment="1" applyProtection="1">
      <alignment vertical="center" shrinkToFit="1"/>
      <protection locked="0"/>
    </xf>
    <xf numFmtId="0" fontId="79" fillId="0" borderId="209" xfId="4" applyFont="1" applyBorder="1" applyAlignment="1" applyProtection="1">
      <alignment vertical="center" shrinkToFit="1"/>
      <protection locked="0"/>
    </xf>
    <xf numFmtId="0" fontId="79" fillId="0" borderId="228" xfId="4" applyFont="1" applyBorder="1" applyAlignment="1" applyProtection="1">
      <alignment vertical="center" shrinkToFit="1"/>
      <protection locked="0"/>
    </xf>
    <xf numFmtId="0" fontId="77" fillId="0" borderId="229" xfId="6" applyFont="1" applyBorder="1" applyAlignment="1" applyProtection="1">
      <alignment horizontal="left" vertical="center" shrinkToFit="1"/>
      <protection locked="0"/>
    </xf>
    <xf numFmtId="0" fontId="5" fillId="0" borderId="15" xfId="6" applyFont="1" applyBorder="1" applyAlignment="1" applyProtection="1">
      <alignment horizontal="left" vertical="center" shrinkToFit="1"/>
      <protection locked="0"/>
    </xf>
    <xf numFmtId="0" fontId="5" fillId="0" borderId="3" xfId="6" applyFont="1" applyBorder="1" applyAlignment="1" applyProtection="1">
      <alignment horizontal="left" vertical="center" shrinkToFit="1"/>
      <protection locked="0"/>
    </xf>
    <xf numFmtId="0" fontId="5" fillId="0" borderId="4" xfId="6" applyFont="1" applyBorder="1" applyAlignment="1" applyProtection="1">
      <alignment horizontal="left" vertical="center" shrinkToFit="1"/>
      <protection locked="0"/>
    </xf>
    <xf numFmtId="0" fontId="5" fillId="0" borderId="131" xfId="6" applyFont="1" applyBorder="1" applyAlignment="1" applyProtection="1">
      <alignment horizontal="left" vertical="center" shrinkToFit="1"/>
      <protection locked="0"/>
    </xf>
    <xf numFmtId="0" fontId="5" fillId="0" borderId="180" xfId="6" applyFont="1" applyBorder="1" applyAlignment="1" applyProtection="1">
      <alignment horizontal="left" vertical="center" shrinkToFit="1"/>
      <protection locked="0"/>
    </xf>
    <xf numFmtId="0" fontId="5" fillId="0" borderId="193" xfId="6" applyFont="1" applyBorder="1" applyAlignment="1" applyProtection="1">
      <alignment horizontal="left" vertical="center" shrinkToFit="1"/>
      <protection locked="0"/>
    </xf>
    <xf numFmtId="0" fontId="80" fillId="8" borderId="156" xfId="6" applyFont="1" applyFill="1" applyBorder="1" applyAlignment="1" applyProtection="1">
      <alignment horizontal="center" vertical="top" textRotation="255" shrinkToFit="1"/>
      <protection locked="0"/>
    </xf>
    <xf numFmtId="0" fontId="80" fillId="8" borderId="159" xfId="6" applyFont="1" applyFill="1" applyBorder="1" applyAlignment="1" applyProtection="1">
      <alignment horizontal="center" vertical="top" textRotation="255" shrinkToFit="1"/>
      <protection locked="0"/>
    </xf>
    <xf numFmtId="0" fontId="80" fillId="8" borderId="214" xfId="4" applyFont="1" applyFill="1" applyBorder="1" applyAlignment="1" applyProtection="1">
      <alignment horizontal="center" vertical="center"/>
      <protection locked="0"/>
    </xf>
    <xf numFmtId="0" fontId="80" fillId="8" borderId="211" xfId="4" applyFont="1" applyFill="1" applyBorder="1" applyAlignment="1" applyProtection="1">
      <alignment horizontal="center" vertical="center"/>
      <protection locked="0"/>
    </xf>
    <xf numFmtId="0" fontId="77" fillId="0" borderId="153" xfId="6" applyFont="1" applyBorder="1" applyAlignment="1" applyProtection="1">
      <alignment horizontal="left" vertical="center" shrinkToFit="1"/>
      <protection locked="0"/>
    </xf>
    <xf numFmtId="0" fontId="77" fillId="0" borderId="154" xfId="6" applyFont="1" applyBorder="1" applyAlignment="1" applyProtection="1">
      <alignment horizontal="left" vertical="center" shrinkToFit="1"/>
      <protection locked="0"/>
    </xf>
    <xf numFmtId="0" fontId="77" fillId="0" borderId="155" xfId="6" applyFont="1" applyBorder="1" applyAlignment="1" applyProtection="1">
      <alignment horizontal="left" vertical="center" shrinkToFit="1"/>
      <protection locked="0"/>
    </xf>
    <xf numFmtId="0" fontId="82" fillId="8" borderId="156" xfId="6" applyFont="1" applyFill="1" applyBorder="1" applyAlignment="1" applyProtection="1">
      <alignment horizontal="center" vertical="top" textRotation="255" shrinkToFit="1"/>
      <protection locked="0"/>
    </xf>
    <xf numFmtId="0" fontId="82" fillId="8" borderId="159" xfId="6" applyFont="1" applyFill="1" applyBorder="1" applyAlignment="1" applyProtection="1">
      <alignment horizontal="center" vertical="top" textRotation="255" shrinkToFit="1"/>
      <protection locked="0"/>
    </xf>
    <xf numFmtId="0" fontId="82" fillId="8" borderId="160" xfId="6" applyFont="1" applyFill="1" applyBorder="1" applyAlignment="1" applyProtection="1">
      <alignment horizontal="center" vertical="top" textRotation="255" shrinkToFit="1"/>
      <protection locked="0"/>
    </xf>
    <xf numFmtId="0" fontId="80" fillId="7" borderId="157" xfId="6" applyFont="1" applyFill="1" applyBorder="1" applyAlignment="1" applyProtection="1">
      <alignment horizontal="center" vertical="center" wrapText="1"/>
      <protection locked="0"/>
    </xf>
    <xf numFmtId="0" fontId="80" fillId="7" borderId="137" xfId="6" applyFont="1" applyFill="1" applyBorder="1" applyAlignment="1" applyProtection="1">
      <alignment horizontal="center" vertical="center" wrapText="1"/>
      <protection locked="0"/>
    </xf>
    <xf numFmtId="0" fontId="80" fillId="7" borderId="139" xfId="6" applyFont="1" applyFill="1" applyBorder="1" applyAlignment="1" applyProtection="1">
      <alignment horizontal="center" vertical="center"/>
      <protection locked="0"/>
    </xf>
    <xf numFmtId="0" fontId="77" fillId="0" borderId="49" xfId="6" applyFont="1" applyBorder="1" applyAlignment="1" applyProtection="1">
      <alignment horizontal="left" vertical="center" shrinkToFit="1"/>
      <protection locked="0"/>
    </xf>
    <xf numFmtId="0" fontId="77" fillId="0" borderId="35" xfId="6" applyFont="1" applyBorder="1" applyAlignment="1" applyProtection="1">
      <alignment horizontal="left" vertical="center" shrinkToFit="1"/>
      <protection locked="0"/>
    </xf>
    <xf numFmtId="0" fontId="77" fillId="0" borderId="152" xfId="6" applyFont="1" applyBorder="1" applyAlignment="1" applyProtection="1">
      <alignment horizontal="left" vertical="center" shrinkToFit="1"/>
      <protection locked="0"/>
    </xf>
    <xf numFmtId="0" fontId="77" fillId="0" borderId="178" xfId="6" applyFont="1" applyBorder="1" applyAlignment="1" applyProtection="1">
      <alignment horizontal="left" vertical="top" wrapText="1"/>
      <protection locked="0"/>
    </xf>
    <xf numFmtId="0" fontId="77" fillId="0" borderId="0" xfId="6" applyFont="1" applyAlignment="1" applyProtection="1">
      <alignment horizontal="left" vertical="top" wrapText="1"/>
      <protection locked="0"/>
    </xf>
    <xf numFmtId="0" fontId="77" fillId="0" borderId="6" xfId="6" applyFont="1" applyBorder="1" applyAlignment="1" applyProtection="1">
      <alignment horizontal="left" vertical="top" wrapText="1"/>
      <protection locked="0"/>
    </xf>
    <xf numFmtId="0" fontId="77" fillId="0" borderId="131" xfId="6" applyFont="1" applyBorder="1" applyAlignment="1" applyProtection="1">
      <alignment horizontal="left" vertical="top" wrapText="1"/>
      <protection locked="0"/>
    </xf>
    <xf numFmtId="0" fontId="77" fillId="0" borderId="180" xfId="6" applyFont="1" applyBorder="1" applyAlignment="1" applyProtection="1">
      <alignment horizontal="left" vertical="top" wrapText="1"/>
      <protection locked="0"/>
    </xf>
    <xf numFmtId="0" fontId="77" fillId="0" borderId="193" xfId="6" applyFont="1" applyBorder="1" applyAlignment="1" applyProtection="1">
      <alignment horizontal="left" vertical="top" wrapText="1"/>
      <protection locked="0"/>
    </xf>
    <xf numFmtId="0" fontId="80" fillId="7" borderId="230" xfId="6" applyFont="1" applyFill="1" applyBorder="1" applyAlignment="1" applyProtection="1">
      <alignment horizontal="center" vertical="center" wrapText="1"/>
      <protection locked="0"/>
    </xf>
    <xf numFmtId="0" fontId="77" fillId="0" borderId="212" xfId="6" applyFont="1" applyBorder="1" applyAlignment="1" applyProtection="1">
      <alignment horizontal="left" vertical="top" wrapText="1"/>
      <protection locked="0"/>
    </xf>
    <xf numFmtId="0" fontId="77" fillId="0" borderId="209" xfId="6" applyFont="1" applyBorder="1" applyAlignment="1" applyProtection="1">
      <alignment horizontal="left" vertical="top" wrapText="1"/>
      <protection locked="0"/>
    </xf>
    <xf numFmtId="0" fontId="77" fillId="0" borderId="228" xfId="6" applyFont="1" applyBorder="1" applyAlignment="1" applyProtection="1">
      <alignment horizontal="left" vertical="top" wrapText="1"/>
      <protection locked="0"/>
    </xf>
    <xf numFmtId="0" fontId="83" fillId="7" borderId="227" xfId="6" applyFont="1" applyFill="1" applyBorder="1" applyAlignment="1" applyProtection="1">
      <alignment horizontal="center" vertical="center" wrapText="1"/>
      <protection locked="0"/>
    </xf>
    <xf numFmtId="0" fontId="83" fillId="7" borderId="32" xfId="6" applyFont="1" applyFill="1" applyBorder="1" applyAlignment="1" applyProtection="1">
      <alignment horizontal="center" vertical="center"/>
      <protection locked="0"/>
    </xf>
    <xf numFmtId="0" fontId="80" fillId="7" borderId="227" xfId="6" applyFont="1" applyFill="1" applyBorder="1" applyAlignment="1" applyProtection="1">
      <alignment horizontal="center" vertical="center" wrapText="1"/>
      <protection locked="0"/>
    </xf>
    <xf numFmtId="0" fontId="80" fillId="7" borderId="7" xfId="6" applyFont="1" applyFill="1" applyBorder="1" applyAlignment="1" applyProtection="1">
      <alignment horizontal="center" vertical="center" wrapText="1"/>
      <protection locked="0"/>
    </xf>
    <xf numFmtId="0" fontId="80" fillId="8" borderId="157" xfId="6" applyFont="1" applyFill="1" applyBorder="1" applyAlignment="1" applyProtection="1">
      <alignment horizontal="center" vertical="center" shrinkToFit="1"/>
      <protection locked="0"/>
    </xf>
    <xf numFmtId="0" fontId="80" fillId="8" borderId="139" xfId="6" applyFont="1" applyFill="1" applyBorder="1" applyAlignment="1" applyProtection="1">
      <alignment horizontal="center" vertical="center" shrinkToFit="1"/>
      <protection locked="0"/>
    </xf>
    <xf numFmtId="0" fontId="77" fillId="0" borderId="17" xfId="6" applyFont="1" applyBorder="1" applyAlignment="1" applyProtection="1">
      <alignment horizontal="left" vertical="top" wrapText="1"/>
      <protection locked="0"/>
    </xf>
    <xf numFmtId="0" fontId="77" fillId="0" borderId="8" xfId="6" applyFont="1" applyBorder="1" applyAlignment="1" applyProtection="1">
      <alignment horizontal="left" vertical="top" wrapText="1"/>
      <protection locked="0"/>
    </xf>
    <xf numFmtId="0" fontId="77" fillId="0" borderId="9" xfId="6" applyFont="1" applyBorder="1" applyAlignment="1" applyProtection="1">
      <alignment horizontal="left" vertical="top" wrapText="1"/>
      <protection locked="0"/>
    </xf>
    <xf numFmtId="0" fontId="6" fillId="0" borderId="15" xfId="6" applyFont="1" applyBorder="1" applyAlignment="1" applyProtection="1">
      <alignment horizontal="left" vertical="center" shrinkToFit="1"/>
      <protection locked="0"/>
    </xf>
    <xf numFmtId="0" fontId="6" fillId="0" borderId="3" xfId="6" applyFont="1" applyBorder="1" applyAlignment="1" applyProtection="1">
      <alignment horizontal="left" vertical="center" shrinkToFit="1"/>
      <protection locked="0"/>
    </xf>
    <xf numFmtId="0" fontId="6" fillId="0" borderId="131" xfId="6" applyFont="1" applyBorder="1" applyAlignment="1" applyProtection="1">
      <alignment horizontal="left" vertical="center" shrinkToFit="1"/>
      <protection locked="0"/>
    </xf>
    <xf numFmtId="0" fontId="6" fillId="0" borderId="180" xfId="6" applyFont="1" applyBorder="1" applyAlignment="1" applyProtection="1">
      <alignment horizontal="left" vertical="center" shrinkToFit="1"/>
      <protection locked="0"/>
    </xf>
    <xf numFmtId="0" fontId="83" fillId="8" borderId="158" xfId="6" applyFont="1" applyFill="1" applyBorder="1" applyAlignment="1" applyProtection="1">
      <alignment horizontal="center" vertical="center" shrinkToFit="1"/>
      <protection locked="0"/>
    </xf>
    <xf numFmtId="0" fontId="83" fillId="8" borderId="135" xfId="6" applyFont="1" applyFill="1" applyBorder="1" applyAlignment="1" applyProtection="1">
      <alignment horizontal="center" vertical="center" shrinkToFit="1"/>
      <protection locked="0"/>
    </xf>
    <xf numFmtId="0" fontId="83" fillId="8" borderId="158" xfId="6" applyFont="1" applyFill="1" applyBorder="1" applyAlignment="1" applyProtection="1">
      <alignment horizontal="center" vertical="center" wrapText="1"/>
      <protection locked="0"/>
    </xf>
    <xf numFmtId="0" fontId="83" fillId="8" borderId="135" xfId="6" applyFont="1" applyFill="1" applyBorder="1" applyAlignment="1" applyProtection="1">
      <alignment horizontal="center" vertical="center" wrapText="1"/>
      <protection locked="0"/>
    </xf>
    <xf numFmtId="0" fontId="77" fillId="8" borderId="215" xfId="6" applyFont="1" applyFill="1" applyBorder="1" applyAlignment="1" applyProtection="1">
      <alignment horizontal="center" vertical="center"/>
      <protection locked="0"/>
    </xf>
    <xf numFmtId="0" fontId="77" fillId="8" borderId="135" xfId="6" applyFont="1" applyFill="1" applyBorder="1" applyAlignment="1" applyProtection="1">
      <alignment horizontal="center" vertical="center"/>
      <protection locked="0"/>
    </xf>
    <xf numFmtId="0" fontId="77" fillId="0" borderId="131" xfId="6" applyFont="1" applyBorder="1" applyAlignment="1" applyProtection="1">
      <alignment horizontal="left" vertical="center" shrinkToFit="1"/>
      <protection locked="0"/>
    </xf>
    <xf numFmtId="0" fontId="77" fillId="0" borderId="180" xfId="6" applyFont="1" applyBorder="1" applyAlignment="1" applyProtection="1">
      <alignment horizontal="left" vertical="center" shrinkToFit="1"/>
      <protection locked="0"/>
    </xf>
    <xf numFmtId="0" fontId="77" fillId="0" borderId="193" xfId="6" applyFont="1" applyBorder="1" applyAlignment="1" applyProtection="1">
      <alignment horizontal="left" vertical="center" shrinkToFit="1"/>
      <protection locked="0"/>
    </xf>
    <xf numFmtId="0" fontId="77" fillId="8" borderId="151" xfId="6" applyFont="1" applyFill="1" applyBorder="1" applyAlignment="1" applyProtection="1">
      <alignment horizontal="center" vertical="top" textRotation="255" shrinkToFit="1"/>
      <protection locked="0"/>
    </xf>
    <xf numFmtId="0" fontId="77" fillId="0" borderId="31" xfId="6" applyFont="1" applyBorder="1" applyAlignment="1" applyProtection="1">
      <alignment horizontal="left" vertical="center" shrinkToFit="1"/>
      <protection locked="0"/>
    </xf>
    <xf numFmtId="0" fontId="77" fillId="0" borderId="34" xfId="6" applyFont="1" applyBorder="1" applyAlignment="1" applyProtection="1">
      <alignment horizontal="left" vertical="center" shrinkToFit="1"/>
      <protection locked="0"/>
    </xf>
    <xf numFmtId="0" fontId="77" fillId="0" borderId="130" xfId="6" applyFont="1" applyBorder="1" applyAlignment="1" applyProtection="1">
      <alignment horizontal="left" vertical="center"/>
      <protection locked="0"/>
    </xf>
    <xf numFmtId="0" fontId="77" fillId="0" borderId="41" xfId="6" applyFont="1" applyBorder="1" applyAlignment="1" applyProtection="1">
      <alignment horizontal="left" vertical="center"/>
      <protection locked="0"/>
    </xf>
    <xf numFmtId="0" fontId="77" fillId="0" borderId="130" xfId="6" applyFont="1" applyBorder="1" applyAlignment="1" applyProtection="1">
      <alignment horizontal="left" vertical="center" shrinkToFit="1"/>
      <protection locked="0"/>
    </xf>
    <xf numFmtId="0" fontId="77" fillId="0" borderId="41" xfId="6" applyFont="1" applyBorder="1" applyAlignment="1" applyProtection="1">
      <alignment horizontal="left" vertical="center" shrinkToFit="1"/>
      <protection locked="0"/>
    </xf>
    <xf numFmtId="0" fontId="77" fillId="0" borderId="153" xfId="6" applyFont="1" applyBorder="1" applyAlignment="1" applyProtection="1">
      <alignment vertical="center" shrinkToFit="1"/>
      <protection locked="0"/>
    </xf>
    <xf numFmtId="0" fontId="77" fillId="0" borderId="154" xfId="6" applyFont="1" applyBorder="1" applyAlignment="1" applyProtection="1">
      <alignment vertical="center" shrinkToFit="1"/>
      <protection locked="0"/>
    </xf>
    <xf numFmtId="0" fontId="77" fillId="0" borderId="165" xfId="6" applyFont="1" applyBorder="1" applyAlignment="1" applyProtection="1">
      <alignment vertical="center" shrinkToFit="1"/>
      <protection locked="0"/>
    </xf>
    <xf numFmtId="0" fontId="81" fillId="0" borderId="0" xfId="4" applyFont="1" applyAlignment="1" applyProtection="1">
      <alignment horizontal="center" vertical="center"/>
      <protection locked="0"/>
    </xf>
    <xf numFmtId="0" fontId="80" fillId="8" borderId="151" xfId="6" applyFont="1" applyFill="1" applyBorder="1" applyAlignment="1" applyProtection="1">
      <alignment horizontal="center" vertical="top" textRotation="255" shrinkToFit="1"/>
      <protection locked="0"/>
    </xf>
    <xf numFmtId="0" fontId="77" fillId="0" borderId="31" xfId="6" applyFont="1" applyBorder="1" applyAlignment="1">
      <alignment horizontal="center" vertical="center" shrinkToFit="1"/>
    </xf>
    <xf numFmtId="0" fontId="77" fillId="8" borderId="49" xfId="6" applyFont="1" applyFill="1" applyBorder="1" applyAlignment="1" applyProtection="1">
      <alignment horizontal="right" vertical="center" shrinkToFit="1"/>
      <protection locked="0"/>
    </xf>
    <xf numFmtId="0" fontId="77" fillId="8" borderId="35" xfId="6" applyFont="1" applyFill="1" applyBorder="1" applyAlignment="1" applyProtection="1">
      <alignment horizontal="right" vertical="center" shrinkToFit="1"/>
      <protection locked="0"/>
    </xf>
    <xf numFmtId="0" fontId="77" fillId="8" borderId="152" xfId="6" applyFont="1" applyFill="1" applyBorder="1" applyAlignment="1" applyProtection="1">
      <alignment horizontal="right" vertical="center" shrinkToFit="1"/>
      <protection locked="0"/>
    </xf>
    <xf numFmtId="196" fontId="77" fillId="0" borderId="68" xfId="6" applyNumberFormat="1" applyFont="1" applyBorder="1" applyAlignment="1">
      <alignment horizontal="center" vertical="center" shrinkToFit="1"/>
    </xf>
    <xf numFmtId="197" fontId="77" fillId="0" borderId="153" xfId="6" applyNumberFormat="1" applyFont="1" applyBorder="1" applyAlignment="1">
      <alignment horizontal="left" vertical="center" shrinkToFit="1"/>
    </xf>
    <xf numFmtId="197" fontId="77" fillId="0" borderId="154" xfId="6" applyNumberFormat="1" applyFont="1" applyBorder="1" applyAlignment="1">
      <alignment horizontal="left" vertical="center" shrinkToFit="1"/>
    </xf>
    <xf numFmtId="197" fontId="77" fillId="0" borderId="155" xfId="6" applyNumberFormat="1" applyFont="1" applyBorder="1" applyAlignment="1">
      <alignment horizontal="left" vertical="center" shrinkToFit="1"/>
    </xf>
    <xf numFmtId="195" fontId="77" fillId="0" borderId="8" xfId="6" applyNumberFormat="1" applyFont="1" applyBorder="1" applyAlignment="1" applyProtection="1">
      <alignment vertical="center"/>
      <protection locked="0"/>
    </xf>
    <xf numFmtId="0" fontId="5" fillId="0" borderId="174" xfId="0" applyFont="1" applyBorder="1" applyAlignment="1">
      <alignment horizontal="center" vertical="center" shrinkToFit="1"/>
    </xf>
    <xf numFmtId="0" fontId="5" fillId="0" borderId="0" xfId="0" applyFont="1" applyAlignment="1">
      <alignment horizontal="center" vertical="center" shrinkToFit="1"/>
    </xf>
    <xf numFmtId="0" fontId="5" fillId="0" borderId="231" xfId="0" applyFont="1" applyBorder="1" applyAlignment="1">
      <alignment horizontal="center" vertical="center" shrinkToFit="1"/>
    </xf>
    <xf numFmtId="0" fontId="5" fillId="0" borderId="231" xfId="0" applyFont="1" applyBorder="1" applyAlignment="1">
      <alignment horizontal="center" vertical="center" wrapText="1" shrinkToFit="1"/>
    </xf>
    <xf numFmtId="0" fontId="1" fillId="0" borderId="231" xfId="0" applyFont="1" applyBorder="1" applyAlignment="1" applyProtection="1">
      <alignment vertical="top" wrapText="1"/>
      <protection locked="0"/>
    </xf>
    <xf numFmtId="0" fontId="0" fillId="0" borderId="231" xfId="0" applyBorder="1" applyAlignment="1">
      <alignment horizontal="center" vertical="center" shrinkToFit="1"/>
    </xf>
    <xf numFmtId="0" fontId="0" fillId="0" borderId="238" xfId="0" applyBorder="1" applyAlignment="1">
      <alignment horizontal="center" vertical="center" shrinkToFit="1"/>
    </xf>
    <xf numFmtId="176" fontId="36" fillId="0" borderId="231" xfId="0" applyNumberFormat="1" applyFont="1" applyBorder="1" applyAlignment="1" applyProtection="1">
      <alignment horizontal="center" vertical="center" shrinkToFit="1"/>
      <protection locked="0"/>
    </xf>
    <xf numFmtId="0" fontId="5" fillId="0" borderId="233" xfId="0" applyFont="1" applyBorder="1" applyAlignment="1">
      <alignment horizontal="center" vertical="center" shrinkToFit="1"/>
    </xf>
    <xf numFmtId="0" fontId="5" fillId="0" borderId="176" xfId="0" applyFont="1" applyBorder="1" applyAlignment="1">
      <alignment horizontal="center" vertical="center" shrinkToFit="1"/>
    </xf>
    <xf numFmtId="0" fontId="5" fillId="0" borderId="232" xfId="0" applyFont="1" applyBorder="1" applyAlignment="1">
      <alignment horizontal="center" vertical="center" shrinkToFit="1"/>
    </xf>
    <xf numFmtId="0" fontId="7" fillId="0" borderId="231" xfId="0" applyFont="1" applyBorder="1" applyAlignment="1">
      <alignment horizontal="center" vertical="center" shrinkToFit="1"/>
    </xf>
    <xf numFmtId="0" fontId="7" fillId="0" borderId="236" xfId="0" applyFont="1" applyBorder="1" applyAlignment="1">
      <alignment horizontal="center" vertical="center" shrinkToFit="1"/>
    </xf>
    <xf numFmtId="0" fontId="6" fillId="0" borderId="231" xfId="0" applyFont="1" applyBorder="1" applyAlignment="1">
      <alignment horizontal="center" vertical="center" wrapText="1" shrinkToFit="1"/>
    </xf>
    <xf numFmtId="0" fontId="6" fillId="0" borderId="236" xfId="0" applyFont="1" applyBorder="1" applyAlignment="1">
      <alignment horizontal="center" vertical="center" wrapText="1" shrinkToFit="1"/>
    </xf>
    <xf numFmtId="0" fontId="29" fillId="0" borderId="0" xfId="3" applyFont="1" applyFill="1" applyAlignment="1">
      <alignment horizontal="left" vertical="center" shrinkToFit="1"/>
    </xf>
    <xf numFmtId="0" fontId="5" fillId="0" borderId="231" xfId="0" applyFont="1" applyBorder="1" applyAlignment="1">
      <alignment horizontal="center" vertical="center" textRotation="255" shrinkToFit="1"/>
    </xf>
    <xf numFmtId="49" fontId="3" fillId="0" borderId="232" xfId="0" applyNumberFormat="1" applyFont="1" applyBorder="1" applyAlignment="1">
      <alignment horizontal="center" vertical="center" shrinkToFit="1"/>
    </xf>
    <xf numFmtId="0" fontId="3" fillId="0" borderId="233" xfId="0" applyFont="1" applyBorder="1" applyAlignment="1">
      <alignment horizontal="center" vertical="center" shrinkToFit="1"/>
    </xf>
    <xf numFmtId="0" fontId="3" fillId="0" borderId="231" xfId="0" applyFont="1" applyBorder="1" applyAlignment="1">
      <alignment horizontal="center" vertical="center" shrinkToFit="1"/>
    </xf>
    <xf numFmtId="0" fontId="3" fillId="0" borderId="234" xfId="0" applyFont="1" applyBorder="1" applyAlignment="1">
      <alignment horizontal="center" vertical="center" shrinkToFit="1"/>
    </xf>
    <xf numFmtId="0" fontId="3" fillId="0" borderId="174" xfId="0" applyFont="1" applyBorder="1" applyAlignment="1">
      <alignment horizontal="center" vertical="center" shrinkToFit="1"/>
    </xf>
    <xf numFmtId="0" fontId="3" fillId="0" borderId="0" xfId="0" applyFont="1" applyAlignment="1">
      <alignment horizontal="center" vertical="center" shrinkToFit="1"/>
    </xf>
    <xf numFmtId="0" fontId="3" fillId="0" borderId="10" xfId="0" applyFont="1" applyBorder="1" applyAlignment="1">
      <alignment horizontal="center" vertical="center" shrinkToFit="1"/>
    </xf>
    <xf numFmtId="0" fontId="3" fillId="0" borderId="175" xfId="0" applyFont="1" applyBorder="1" applyAlignment="1">
      <alignment horizontal="center" vertical="center" shrinkToFit="1"/>
    </xf>
    <xf numFmtId="0" fontId="3" fillId="0" borderId="176" xfId="0" applyFont="1" applyBorder="1" applyAlignment="1">
      <alignment horizontal="center" vertical="center" shrinkToFit="1"/>
    </xf>
    <xf numFmtId="0" fontId="3" fillId="0" borderId="177" xfId="0" applyFont="1" applyBorder="1" applyAlignment="1">
      <alignment horizontal="center" vertical="center" shrinkToFit="1"/>
    </xf>
    <xf numFmtId="0" fontId="3" fillId="0" borderId="232" xfId="0" applyFont="1" applyBorder="1" applyAlignment="1">
      <alignment horizontal="center" vertical="center" shrinkToFit="1"/>
    </xf>
    <xf numFmtId="176" fontId="36" fillId="0" borderId="231" xfId="0" applyNumberFormat="1" applyFont="1" applyBorder="1" applyAlignment="1">
      <alignment horizontal="center" vertical="center" shrinkToFit="1"/>
    </xf>
    <xf numFmtId="177" fontId="3" fillId="0" borderId="232" xfId="0" applyNumberFormat="1" applyFont="1" applyBorder="1" applyAlignment="1">
      <alignment horizontal="center" vertical="center" shrinkToFit="1"/>
    </xf>
    <xf numFmtId="177" fontId="3" fillId="0" borderId="233" xfId="0" applyNumberFormat="1" applyFont="1" applyBorder="1" applyAlignment="1">
      <alignment horizontal="center" vertical="center" shrinkToFit="1"/>
    </xf>
    <xf numFmtId="177" fontId="3" fillId="0" borderId="234" xfId="0" applyNumberFormat="1" applyFont="1" applyBorder="1" applyAlignment="1">
      <alignment horizontal="center" vertical="center" shrinkToFit="1"/>
    </xf>
    <xf numFmtId="177" fontId="3" fillId="0" borderId="174" xfId="0" applyNumberFormat="1" applyFont="1" applyBorder="1" applyAlignment="1">
      <alignment horizontal="center" vertical="center" shrinkToFit="1"/>
    </xf>
    <xf numFmtId="177" fontId="3" fillId="0" borderId="0" xfId="0" applyNumberFormat="1" applyFont="1" applyAlignment="1">
      <alignment horizontal="center" vertical="center" shrinkToFit="1"/>
    </xf>
    <xf numFmtId="177" fontId="3" fillId="0" borderId="10" xfId="0" applyNumberFormat="1" applyFont="1" applyBorder="1" applyAlignment="1">
      <alignment horizontal="center" vertical="center" shrinkToFit="1"/>
    </xf>
    <xf numFmtId="177" fontId="3" fillId="0" borderId="175" xfId="0" applyNumberFormat="1" applyFont="1" applyBorder="1" applyAlignment="1">
      <alignment horizontal="center" vertical="center" shrinkToFit="1"/>
    </xf>
    <xf numFmtId="177" fontId="3" fillId="0" borderId="176" xfId="0" applyNumberFormat="1" applyFont="1" applyBorder="1" applyAlignment="1">
      <alignment horizontal="center" vertical="center" shrinkToFit="1"/>
    </xf>
    <xf numFmtId="177" fontId="3" fillId="0" borderId="177" xfId="0" applyNumberFormat="1" applyFont="1" applyBorder="1" applyAlignment="1">
      <alignment horizontal="center" vertical="center" shrinkToFit="1"/>
    </xf>
    <xf numFmtId="0" fontId="5" fillId="0" borderId="175" xfId="0" applyFont="1" applyBorder="1" applyAlignment="1">
      <alignment horizontal="center" vertical="center" shrinkToFit="1"/>
    </xf>
    <xf numFmtId="179" fontId="5" fillId="0" borderId="233" xfId="0" applyNumberFormat="1" applyFont="1" applyBorder="1" applyAlignment="1">
      <alignment horizontal="center" vertical="center" shrinkToFit="1"/>
    </xf>
    <xf numFmtId="179" fontId="5" fillId="0" borderId="0" xfId="0" applyNumberFormat="1" applyFont="1" applyAlignment="1">
      <alignment horizontal="center" vertical="center" shrinkToFit="1"/>
    </xf>
    <xf numFmtId="179" fontId="5" fillId="0" borderId="176" xfId="0" applyNumberFormat="1" applyFont="1" applyBorder="1" applyAlignment="1">
      <alignment horizontal="center" vertical="center" shrinkToFit="1"/>
    </xf>
    <xf numFmtId="0" fontId="0" fillId="0" borderId="231" xfId="0" applyBorder="1" applyAlignment="1">
      <alignment vertical="center" shrinkToFit="1"/>
    </xf>
    <xf numFmtId="0" fontId="13" fillId="0" borderId="0" xfId="0" applyFont="1" applyAlignment="1">
      <alignment vertical="center" shrinkToFit="1"/>
    </xf>
    <xf numFmtId="0" fontId="13" fillId="0" borderId="10" xfId="0" applyFont="1" applyBorder="1" applyAlignment="1">
      <alignment vertical="center" shrinkToFit="1"/>
    </xf>
    <xf numFmtId="0" fontId="5" fillId="0" borderId="174" xfId="0" applyFont="1" applyBorder="1" applyAlignment="1" applyProtection="1">
      <alignment horizontal="center" vertical="center" shrinkToFit="1"/>
      <protection locked="0"/>
    </xf>
    <xf numFmtId="0" fontId="5" fillId="0" borderId="0" xfId="0" applyFont="1" applyAlignment="1" applyProtection="1">
      <alignment horizontal="center" vertical="center" shrinkToFit="1"/>
      <protection locked="0"/>
    </xf>
    <xf numFmtId="0" fontId="5" fillId="0" borderId="175" xfId="0" applyFont="1" applyBorder="1" applyAlignment="1" applyProtection="1">
      <alignment horizontal="center" vertical="center" shrinkToFit="1"/>
      <protection locked="0"/>
    </xf>
    <xf numFmtId="0" fontId="5" fillId="0" borderId="176" xfId="0" applyFont="1" applyBorder="1" applyAlignment="1" applyProtection="1">
      <alignment horizontal="center" vertical="center" shrinkToFit="1"/>
      <protection locked="0"/>
    </xf>
    <xf numFmtId="0" fontId="13" fillId="0" borderId="176" xfId="0" applyFont="1" applyBorder="1" applyAlignment="1">
      <alignment vertical="center" shrinkToFit="1"/>
    </xf>
    <xf numFmtId="0" fontId="13" fillId="0" borderId="0" xfId="0" applyFont="1" applyAlignment="1" applyProtection="1">
      <alignment vertical="center" shrinkToFit="1"/>
      <protection locked="0"/>
    </xf>
    <xf numFmtId="0" fontId="13" fillId="0" borderId="176" xfId="0" applyFont="1" applyBorder="1" applyAlignment="1" applyProtection="1">
      <alignment vertical="center" shrinkToFit="1"/>
      <protection locked="0"/>
    </xf>
    <xf numFmtId="0" fontId="13" fillId="0" borderId="0" xfId="0" applyFont="1" applyAlignment="1">
      <alignment horizontal="center" vertical="center" shrinkToFit="1"/>
    </xf>
    <xf numFmtId="0" fontId="13" fillId="0" borderId="176" xfId="0" applyFont="1" applyBorder="1" applyAlignment="1">
      <alignment horizontal="center" vertical="center" shrinkToFit="1"/>
    </xf>
    <xf numFmtId="0" fontId="0" fillId="0" borderId="176" xfId="0" applyBorder="1" applyAlignment="1">
      <alignment vertical="center" shrinkToFit="1"/>
    </xf>
    <xf numFmtId="0" fontId="0" fillId="0" borderId="177" xfId="0" applyBorder="1" applyAlignment="1">
      <alignment vertical="center" shrinkToFit="1"/>
    </xf>
    <xf numFmtId="0" fontId="1" fillId="0" borderId="0" xfId="0" applyFont="1" applyAlignment="1" applyProtection="1">
      <alignment vertical="top" wrapText="1"/>
      <protection locked="0"/>
    </xf>
    <xf numFmtId="0" fontId="1" fillId="0" borderId="10" xfId="0" applyFont="1" applyBorder="1" applyAlignment="1" applyProtection="1">
      <alignment vertical="top" wrapText="1"/>
      <protection locked="0"/>
    </xf>
    <xf numFmtId="0" fontId="1" fillId="0" borderId="237" xfId="0" applyFont="1" applyBorder="1" applyAlignment="1" applyProtection="1">
      <alignment vertical="top" wrapText="1"/>
      <protection locked="0"/>
    </xf>
    <xf numFmtId="0" fontId="5" fillId="0" borderId="232" xfId="0" applyFont="1" applyBorder="1" applyAlignment="1" applyProtection="1">
      <alignment horizontal="center" vertical="center" shrinkToFit="1"/>
      <protection locked="0"/>
    </xf>
    <xf numFmtId="0" fontId="5" fillId="0" borderId="233" xfId="0" applyFont="1" applyBorder="1" applyAlignment="1" applyProtection="1">
      <alignment horizontal="center" vertical="center" shrinkToFit="1"/>
      <protection locked="0"/>
    </xf>
    <xf numFmtId="0" fontId="13" fillId="0" borderId="233" xfId="0" applyFont="1" applyBorder="1" applyAlignment="1">
      <alignment vertical="center" shrinkToFit="1"/>
    </xf>
    <xf numFmtId="0" fontId="13" fillId="0" borderId="234" xfId="0" applyFont="1" applyBorder="1" applyAlignment="1">
      <alignment vertical="center" shrinkToFit="1"/>
    </xf>
    <xf numFmtId="0" fontId="13" fillId="0" borderId="10" xfId="0" applyFont="1" applyBorder="1" applyAlignment="1">
      <alignment horizontal="center" vertical="center" shrinkToFit="1"/>
    </xf>
    <xf numFmtId="0" fontId="5" fillId="5" borderId="0" xfId="0" applyFont="1" applyFill="1" applyAlignment="1">
      <alignment horizontal="center" vertical="center" shrinkToFit="1"/>
    </xf>
    <xf numFmtId="0" fontId="5" fillId="0" borderId="0" xfId="0" applyFont="1" applyAlignment="1">
      <alignment vertical="center" shrinkToFit="1"/>
    </xf>
    <xf numFmtId="0" fontId="0" fillId="0" borderId="231" xfId="0" applyBorder="1" applyAlignment="1">
      <alignment horizontal="center" vertical="center" wrapText="1" shrinkToFit="1"/>
    </xf>
    <xf numFmtId="0" fontId="0" fillId="0" borderId="236" xfId="0" applyBorder="1" applyAlignment="1">
      <alignment horizontal="center" vertical="center" shrinkToFit="1"/>
    </xf>
    <xf numFmtId="0" fontId="0" fillId="0" borderId="236" xfId="0" applyBorder="1" applyAlignment="1">
      <alignment horizontal="center" vertical="center" wrapText="1" shrinkToFit="1"/>
    </xf>
    <xf numFmtId="0" fontId="0" fillId="0" borderId="234" xfId="0" applyBorder="1" applyAlignment="1">
      <alignment horizontal="center" vertical="center" shrinkToFit="1"/>
    </xf>
    <xf numFmtId="0" fontId="0" fillId="0" borderId="10" xfId="0" applyBorder="1" applyAlignment="1">
      <alignment horizontal="center" vertical="center" shrinkToFit="1"/>
    </xf>
    <xf numFmtId="0" fontId="0" fillId="0" borderId="177" xfId="0" applyBorder="1" applyAlignment="1">
      <alignment horizontal="center" vertical="center" shrinkToFit="1"/>
    </xf>
    <xf numFmtId="0" fontId="13" fillId="0" borderId="237" xfId="0" applyFont="1" applyBorder="1" applyAlignment="1">
      <alignment horizontal="center" vertical="center" textRotation="255" shrinkToFit="1"/>
    </xf>
    <xf numFmtId="0" fontId="13" fillId="0" borderId="231" xfId="0" applyFont="1" applyBorder="1" applyAlignment="1">
      <alignment horizontal="center" vertical="center" textRotation="255" shrinkToFit="1"/>
    </xf>
    <xf numFmtId="0" fontId="0" fillId="0" borderId="232" xfId="0" applyBorder="1" applyAlignment="1">
      <alignment vertical="center" shrinkToFit="1"/>
    </xf>
    <xf numFmtId="0" fontId="0" fillId="0" borderId="175" xfId="0" applyBorder="1" applyAlignment="1">
      <alignment vertical="center" shrinkToFit="1"/>
    </xf>
    <xf numFmtId="0" fontId="0" fillId="0" borderId="233" xfId="0" applyBorder="1" applyAlignment="1">
      <alignment vertical="center" shrinkToFit="1"/>
    </xf>
    <xf numFmtId="0" fontId="0" fillId="0" borderId="234" xfId="0" applyBorder="1" applyAlignment="1">
      <alignment vertical="center" shrinkToFit="1"/>
    </xf>
    <xf numFmtId="0" fontId="13" fillId="0" borderId="10" xfId="0" applyFont="1" applyBorder="1" applyAlignment="1" applyProtection="1">
      <alignment vertical="center" shrinkToFit="1"/>
      <protection locked="0"/>
    </xf>
    <xf numFmtId="0" fontId="1" fillId="0" borderId="176" xfId="0" applyFont="1" applyBorder="1" applyAlignment="1" applyProtection="1">
      <alignment vertical="top" wrapText="1"/>
      <protection locked="0"/>
    </xf>
    <xf numFmtId="0" fontId="1" fillId="0" borderId="177" xfId="0" applyFont="1" applyBorder="1" applyAlignment="1" applyProtection="1">
      <alignment vertical="top" wrapText="1"/>
      <protection locked="0"/>
    </xf>
    <xf numFmtId="0" fontId="13" fillId="0" borderId="233" xfId="0" applyFont="1" applyBorder="1" applyAlignment="1" applyProtection="1">
      <alignment vertical="center" shrinkToFit="1"/>
      <protection locked="0"/>
    </xf>
    <xf numFmtId="0" fontId="13" fillId="0" borderId="234" xfId="0" applyFont="1" applyBorder="1" applyAlignment="1" applyProtection="1">
      <alignment vertical="center" shrinkToFit="1"/>
      <protection locked="0"/>
    </xf>
    <xf numFmtId="0" fontId="13" fillId="0" borderId="177" xfId="0" applyFont="1" applyBorder="1" applyAlignment="1" applyProtection="1">
      <alignment vertical="center" shrinkToFit="1"/>
      <protection locked="0"/>
    </xf>
    <xf numFmtId="0" fontId="20" fillId="12" borderId="241" xfId="0" applyFont="1" applyFill="1" applyBorder="1" applyAlignment="1" applyProtection="1">
      <alignment vertical="top" wrapText="1" shrinkToFit="1"/>
      <protection locked="0"/>
    </xf>
    <xf numFmtId="0" fontId="20" fillId="12" borderId="242" xfId="0" applyFont="1" applyFill="1" applyBorder="1" applyAlignment="1" applyProtection="1">
      <alignment vertical="top" wrapText="1" shrinkToFit="1"/>
      <protection locked="0"/>
    </xf>
    <xf numFmtId="0" fontId="20" fillId="12" borderId="243" xfId="0" applyFont="1" applyFill="1" applyBorder="1" applyAlignment="1" applyProtection="1">
      <alignment vertical="top" wrapText="1" shrinkToFit="1"/>
      <protection locked="0"/>
    </xf>
    <xf numFmtId="0" fontId="20" fillId="12" borderId="146" xfId="0" applyFont="1" applyFill="1" applyBorder="1" applyAlignment="1" applyProtection="1">
      <alignment vertical="top" wrapText="1" shrinkToFit="1"/>
      <protection locked="0"/>
    </xf>
    <xf numFmtId="0" fontId="20" fillId="12" borderId="187" xfId="0" applyFont="1" applyFill="1" applyBorder="1" applyAlignment="1" applyProtection="1">
      <alignment vertical="top" wrapText="1" shrinkToFit="1"/>
      <protection locked="0"/>
    </xf>
    <xf numFmtId="0" fontId="20" fillId="12" borderId="147" xfId="0" applyFont="1" applyFill="1" applyBorder="1" applyAlignment="1" applyProtection="1">
      <alignment vertical="top" wrapText="1" shrinkToFit="1"/>
      <protection locked="0"/>
    </xf>
    <xf numFmtId="0" fontId="20" fillId="12" borderId="148" xfId="0" applyFont="1" applyFill="1" applyBorder="1" applyAlignment="1" applyProtection="1">
      <alignment vertical="top" wrapText="1" shrinkToFit="1"/>
      <protection locked="0"/>
    </xf>
    <xf numFmtId="0" fontId="20" fillId="12" borderId="149" xfId="0" applyFont="1" applyFill="1" applyBorder="1" applyAlignment="1" applyProtection="1">
      <alignment vertical="top" wrapText="1" shrinkToFit="1"/>
      <protection locked="0"/>
    </xf>
    <xf numFmtId="0" fontId="20" fillId="12" borderId="150" xfId="0" applyFont="1" applyFill="1" applyBorder="1" applyAlignment="1" applyProtection="1">
      <alignment vertical="top" wrapText="1" shrinkToFit="1"/>
      <protection locked="0"/>
    </xf>
    <xf numFmtId="0" fontId="21" fillId="12" borderId="240" xfId="0" applyFont="1" applyFill="1" applyBorder="1" applyAlignment="1" applyProtection="1">
      <alignment vertical="center" shrinkToFit="1"/>
      <protection locked="0"/>
    </xf>
    <xf numFmtId="0" fontId="0" fillId="12" borderId="239" xfId="0" applyFill="1" applyBorder="1" applyAlignment="1" applyProtection="1">
      <alignment vertical="center" shrinkToFit="1"/>
      <protection locked="0"/>
    </xf>
    <xf numFmtId="0" fontId="0" fillId="12" borderId="240" xfId="0" applyFill="1" applyBorder="1" applyAlignment="1" applyProtection="1">
      <alignment vertical="center" shrinkToFit="1"/>
      <protection locked="0"/>
    </xf>
    <xf numFmtId="0" fontId="0" fillId="5" borderId="239" xfId="0" applyFill="1" applyBorder="1" applyAlignment="1" applyProtection="1">
      <alignment vertical="center" shrinkToFit="1"/>
      <protection locked="0"/>
    </xf>
    <xf numFmtId="0" fontId="0" fillId="5" borderId="240" xfId="0" applyFill="1" applyBorder="1" applyAlignment="1" applyProtection="1">
      <alignment vertical="center" shrinkToFit="1"/>
      <protection locked="0"/>
    </xf>
    <xf numFmtId="0" fontId="27" fillId="0" borderId="43" xfId="3" applyBorder="1" applyAlignment="1" applyProtection="1">
      <alignment horizontal="center" vertical="center" shrinkToFit="1"/>
      <protection locked="0"/>
    </xf>
    <xf numFmtId="0" fontId="27" fillId="0" borderId="26" xfId="3" applyBorder="1" applyAlignment="1" applyProtection="1">
      <alignment horizontal="center" vertical="center" shrinkToFit="1"/>
      <protection locked="0"/>
    </xf>
    <xf numFmtId="0" fontId="27" fillId="0" borderId="44" xfId="3" applyBorder="1" applyAlignment="1" applyProtection="1">
      <alignment horizontal="center" vertical="center" shrinkToFit="1"/>
      <protection locked="0"/>
    </xf>
    <xf numFmtId="0" fontId="27" fillId="0" borderId="45" xfId="3" applyBorder="1" applyAlignment="1" applyProtection="1">
      <alignment horizontal="center" vertical="center" shrinkToFit="1"/>
      <protection locked="0"/>
    </xf>
    <xf numFmtId="0" fontId="27" fillId="0" borderId="0" xfId="3" applyBorder="1" applyAlignment="1" applyProtection="1">
      <alignment horizontal="center" vertical="center" shrinkToFit="1"/>
      <protection locked="0"/>
    </xf>
    <xf numFmtId="0" fontId="27" fillId="0" borderId="46" xfId="3" applyBorder="1" applyAlignment="1" applyProtection="1">
      <alignment horizontal="center" vertical="center" shrinkToFit="1"/>
      <protection locked="0"/>
    </xf>
    <xf numFmtId="0" fontId="27" fillId="0" borderId="47" xfId="3" applyBorder="1" applyAlignment="1" applyProtection="1">
      <alignment horizontal="center" vertical="center" shrinkToFit="1"/>
      <protection locked="0"/>
    </xf>
    <xf numFmtId="0" fontId="27" fillId="0" borderId="25" xfId="3" applyBorder="1" applyAlignment="1" applyProtection="1">
      <alignment horizontal="center" vertical="center" shrinkToFit="1"/>
      <protection locked="0"/>
    </xf>
    <xf numFmtId="0" fontId="27" fillId="0" borderId="48" xfId="3" applyBorder="1" applyAlignment="1" applyProtection="1">
      <alignment horizontal="center" vertical="center" shrinkToFit="1"/>
      <protection locked="0"/>
    </xf>
    <xf numFmtId="0" fontId="0" fillId="5" borderId="239" xfId="0" applyFill="1" applyBorder="1" applyAlignment="1" applyProtection="1">
      <alignment vertical="center" shrinkToFit="1"/>
      <protection locked="0" hidden="1"/>
    </xf>
    <xf numFmtId="0" fontId="0" fillId="5" borderId="240" xfId="0" applyFill="1" applyBorder="1" applyAlignment="1" applyProtection="1">
      <alignment vertical="center" shrinkToFit="1"/>
      <protection locked="0" hidden="1"/>
    </xf>
    <xf numFmtId="0" fontId="0" fillId="0" borderId="239" xfId="0" applyBorder="1" applyAlignment="1" applyProtection="1">
      <alignment horizontal="center" vertical="center" shrinkToFit="1"/>
      <protection locked="0"/>
    </xf>
    <xf numFmtId="0" fontId="0" fillId="0" borderId="240" xfId="0" applyBorder="1" applyAlignment="1" applyProtection="1">
      <alignment horizontal="center" vertical="center" shrinkToFit="1"/>
      <protection locked="0"/>
    </xf>
    <xf numFmtId="0" fontId="0" fillId="0" borderId="239" xfId="0" applyBorder="1" applyAlignment="1" applyProtection="1">
      <alignment vertical="center" shrinkToFit="1"/>
      <protection locked="0" hidden="1"/>
    </xf>
    <xf numFmtId="0" fontId="0" fillId="0" borderId="240" xfId="0" applyBorder="1" applyAlignment="1" applyProtection="1">
      <alignment vertical="center" shrinkToFit="1"/>
      <protection locked="0" hidden="1"/>
    </xf>
    <xf numFmtId="0" fontId="0" fillId="12" borderId="240" xfId="0" applyFill="1" applyBorder="1" applyAlignment="1" applyProtection="1">
      <alignment vertical="center" shrinkToFit="1"/>
      <protection locked="0" hidden="1"/>
    </xf>
    <xf numFmtId="0" fontId="0" fillId="12" borderId="240" xfId="0" applyFill="1" applyBorder="1" applyAlignment="1" applyProtection="1">
      <alignment horizontal="center" vertical="center" shrinkToFit="1"/>
      <protection locked="0"/>
    </xf>
    <xf numFmtId="176" fontId="0" fillId="12" borderId="240" xfId="0" applyNumberFormat="1" applyFill="1" applyBorder="1" applyAlignment="1" applyProtection="1">
      <alignment horizontal="left" vertical="center" shrinkToFit="1"/>
      <protection locked="0"/>
    </xf>
    <xf numFmtId="0" fontId="0" fillId="0" borderId="6" xfId="0" applyBorder="1" applyAlignment="1" applyProtection="1">
      <alignment horizontal="center" vertical="center" shrinkToFit="1"/>
      <protection locked="0"/>
    </xf>
    <xf numFmtId="0" fontId="21" fillId="12" borderId="240" xfId="0" applyFont="1" applyFill="1" applyBorder="1" applyAlignment="1" applyProtection="1">
      <alignment horizontal="left" vertical="center" wrapText="1" shrinkToFit="1"/>
      <protection locked="0"/>
    </xf>
    <xf numFmtId="0" fontId="0" fillId="12" borderId="245" xfId="0" applyFill="1" applyBorder="1" applyAlignment="1" applyProtection="1">
      <alignment horizontal="center" vertical="center" shrinkToFit="1"/>
      <protection locked="0"/>
    </xf>
    <xf numFmtId="0" fontId="22" fillId="12" borderId="240" xfId="0" applyFont="1" applyFill="1" applyBorder="1" applyAlignment="1" applyProtection="1">
      <alignment vertical="center" shrinkToFit="1"/>
      <protection locked="0"/>
    </xf>
    <xf numFmtId="0" fontId="0" fillId="12" borderId="244" xfId="0" applyFill="1" applyBorder="1" applyAlignment="1" applyProtection="1">
      <alignment vertical="center" shrinkToFit="1"/>
      <protection locked="0"/>
    </xf>
    <xf numFmtId="0" fontId="0" fillId="12" borderId="246" xfId="0" applyFill="1" applyBorder="1" applyAlignment="1" applyProtection="1">
      <alignment vertical="center" shrinkToFit="1"/>
      <protection locked="0"/>
    </xf>
    <xf numFmtId="0" fontId="0" fillId="12" borderId="247" xfId="0" applyFill="1" applyBorder="1" applyAlignment="1" applyProtection="1">
      <alignment vertical="center" shrinkToFit="1"/>
      <protection locked="0"/>
    </xf>
    <xf numFmtId="0" fontId="0" fillId="0" borderId="8" xfId="0" applyBorder="1" applyAlignment="1" applyProtection="1">
      <alignment horizontal="center" vertical="center" shrinkToFit="1"/>
      <protection locked="0"/>
    </xf>
    <xf numFmtId="0" fontId="0" fillId="0" borderId="9" xfId="0" applyBorder="1" applyAlignment="1" applyProtection="1">
      <alignment horizontal="center" vertical="center" shrinkToFit="1"/>
      <protection locked="0"/>
    </xf>
    <xf numFmtId="0" fontId="22" fillId="12" borderId="247" xfId="0" applyFont="1" applyFill="1" applyBorder="1" applyAlignment="1" applyProtection="1">
      <alignment vertical="center" shrinkToFit="1"/>
      <protection locked="0"/>
    </xf>
    <xf numFmtId="0" fontId="0" fillId="12" borderId="245" xfId="0" applyFill="1" applyBorder="1" applyAlignment="1" applyProtection="1">
      <alignment vertical="center" shrinkToFit="1"/>
      <protection locked="0"/>
    </xf>
    <xf numFmtId="0" fontId="21" fillId="12" borderId="247" xfId="0" applyFont="1" applyFill="1" applyBorder="1" applyAlignment="1" applyProtection="1">
      <alignment horizontal="left" vertical="center" wrapText="1" shrinkToFit="1"/>
      <protection locked="0"/>
    </xf>
    <xf numFmtId="0" fontId="0" fillId="0" borderId="5" xfId="0" applyBorder="1" applyAlignment="1" applyProtection="1">
      <alignment vertical="center" shrinkToFit="1"/>
      <protection locked="0"/>
    </xf>
    <xf numFmtId="0" fontId="0" fillId="12" borderId="31" xfId="0" applyFill="1" applyBorder="1" applyAlignment="1" applyProtection="1">
      <alignment horizontal="left" vertical="center" shrinkToFit="1"/>
      <protection locked="0"/>
    </xf>
    <xf numFmtId="0" fontId="0" fillId="12" borderId="34" xfId="0" applyFill="1" applyBorder="1" applyAlignment="1" applyProtection="1">
      <alignment horizontal="left" vertical="center" shrinkToFit="1"/>
      <protection locked="0"/>
    </xf>
    <xf numFmtId="0" fontId="0" fillId="12" borderId="247" xfId="0" applyFill="1" applyBorder="1" applyAlignment="1" applyProtection="1">
      <alignment horizontal="left" vertical="center" shrinkToFit="1"/>
      <protection locked="0"/>
    </xf>
    <xf numFmtId="0" fontId="0" fillId="12" borderId="248" xfId="0" applyFill="1" applyBorder="1" applyAlignment="1" applyProtection="1">
      <alignment horizontal="left" vertical="center" shrinkToFit="1"/>
      <protection locked="0"/>
    </xf>
    <xf numFmtId="0" fontId="0" fillId="0" borderId="2" xfId="0" applyBorder="1" applyAlignment="1" applyProtection="1">
      <alignment vertical="center" shrinkToFit="1"/>
      <protection locked="0"/>
    </xf>
    <xf numFmtId="0" fontId="0" fillId="0" borderId="3" xfId="0" applyBorder="1" applyAlignment="1" applyProtection="1">
      <alignment vertical="center" shrinkToFit="1"/>
      <protection locked="0"/>
    </xf>
    <xf numFmtId="0" fontId="0" fillId="0" borderId="7" xfId="0" applyBorder="1" applyAlignment="1" applyProtection="1">
      <alignment vertical="center" shrinkToFit="1"/>
      <protection locked="0"/>
    </xf>
    <xf numFmtId="0" fontId="0" fillId="0" borderId="8" xfId="0" applyBorder="1" applyAlignment="1" applyProtection="1">
      <alignment vertical="center" shrinkToFit="1"/>
      <protection locked="0"/>
    </xf>
    <xf numFmtId="0" fontId="0" fillId="0" borderId="4" xfId="0" applyBorder="1" applyAlignment="1" applyProtection="1">
      <alignment vertical="center" shrinkToFit="1"/>
      <protection locked="0"/>
    </xf>
    <xf numFmtId="0" fontId="0" fillId="0" borderId="6" xfId="0" applyBorder="1" applyAlignment="1" applyProtection="1">
      <alignment vertical="center" shrinkToFit="1"/>
      <protection locked="0"/>
    </xf>
    <xf numFmtId="0" fontId="0" fillId="12" borderId="248" xfId="0" applyFill="1" applyBorder="1" applyAlignment="1" applyProtection="1">
      <alignment vertical="center" shrinkToFit="1"/>
      <protection locked="0"/>
    </xf>
    <xf numFmtId="0" fontId="0" fillId="12" borderId="31" xfId="0" applyFill="1" applyBorder="1" applyAlignment="1" applyProtection="1">
      <alignment vertical="center" shrinkToFit="1"/>
      <protection locked="0"/>
    </xf>
    <xf numFmtId="184" fontId="0" fillId="12" borderId="240" xfId="0" applyNumberFormat="1" applyFill="1" applyBorder="1" applyAlignment="1" applyProtection="1">
      <alignment vertical="center" shrinkToFit="1"/>
      <protection locked="0"/>
    </xf>
    <xf numFmtId="184" fontId="0" fillId="12" borderId="247" xfId="0" applyNumberFormat="1" applyFill="1" applyBorder="1" applyAlignment="1" applyProtection="1">
      <alignment vertical="center" shrinkToFit="1"/>
      <protection locked="0"/>
    </xf>
    <xf numFmtId="0" fontId="0" fillId="12" borderId="240" xfId="0" applyFill="1" applyBorder="1" applyAlignment="1" applyProtection="1">
      <alignment horizontal="left" vertical="center" shrinkToFit="1"/>
      <protection locked="0"/>
    </xf>
    <xf numFmtId="0" fontId="21" fillId="12" borderId="240" xfId="0" applyFont="1" applyFill="1" applyBorder="1" applyAlignment="1" applyProtection="1">
      <alignment vertical="center" wrapText="1" shrinkToFit="1"/>
      <protection locked="0"/>
    </xf>
    <xf numFmtId="0" fontId="21" fillId="12" borderId="245" xfId="0" applyFont="1" applyFill="1" applyBorder="1" applyAlignment="1" applyProtection="1">
      <alignment vertical="center" wrapText="1" shrinkToFit="1"/>
      <protection locked="0"/>
    </xf>
    <xf numFmtId="0" fontId="21" fillId="12" borderId="247" xfId="0" applyFont="1" applyFill="1" applyBorder="1" applyAlignment="1" applyProtection="1">
      <alignment vertical="center" wrapText="1" shrinkToFit="1"/>
      <protection locked="0"/>
    </xf>
    <xf numFmtId="0" fontId="21" fillId="12" borderId="248" xfId="0" applyFont="1" applyFill="1" applyBorder="1" applyAlignment="1" applyProtection="1">
      <alignment vertical="center" wrapText="1" shrinkToFit="1"/>
      <protection locked="0"/>
    </xf>
    <xf numFmtId="0" fontId="21" fillId="12" borderId="240" xfId="0" applyFont="1" applyFill="1" applyBorder="1" applyAlignment="1" applyProtection="1">
      <alignment vertical="top" wrapText="1" shrinkToFit="1"/>
      <protection locked="0"/>
    </xf>
    <xf numFmtId="0" fontId="21" fillId="12" borderId="245" xfId="0" applyFont="1" applyFill="1" applyBorder="1" applyAlignment="1" applyProtection="1">
      <alignment vertical="top" wrapText="1" shrinkToFit="1"/>
      <protection locked="0"/>
    </xf>
    <xf numFmtId="0" fontId="21" fillId="12" borderId="247" xfId="0" applyFont="1" applyFill="1" applyBorder="1" applyAlignment="1" applyProtection="1">
      <alignment vertical="center" shrinkToFit="1"/>
      <protection locked="0"/>
    </xf>
    <xf numFmtId="0" fontId="0" fillId="0" borderId="244" xfId="0" applyBorder="1" applyAlignment="1" applyProtection="1">
      <alignment vertical="center" shrinkToFit="1"/>
      <protection locked="0"/>
    </xf>
    <xf numFmtId="0" fontId="0" fillId="0" borderId="240" xfId="0" applyBorder="1" applyAlignment="1" applyProtection="1">
      <alignment vertical="center" shrinkToFit="1"/>
      <protection locked="0"/>
    </xf>
    <xf numFmtId="0" fontId="0" fillId="0" borderId="33" xfId="0" applyBorder="1" applyAlignment="1" applyProtection="1">
      <alignment vertical="center" shrinkToFit="1"/>
      <protection locked="0"/>
    </xf>
    <xf numFmtId="0" fontId="0" fillId="0" borderId="31" xfId="0" applyBorder="1" applyAlignment="1" applyProtection="1">
      <alignment vertical="center" shrinkToFit="1"/>
      <protection locked="0"/>
    </xf>
    <xf numFmtId="0" fontId="0" fillId="0" borderId="244" xfId="0" applyBorder="1" applyAlignment="1" applyProtection="1">
      <alignment vertical="center" wrapText="1" shrinkToFit="1"/>
      <protection locked="0"/>
    </xf>
    <xf numFmtId="0" fontId="0" fillId="0" borderId="240" xfId="0" applyBorder="1" applyAlignment="1" applyProtection="1">
      <alignment vertical="center" wrapText="1" shrinkToFit="1"/>
      <protection locked="0"/>
    </xf>
    <xf numFmtId="0" fontId="0" fillId="0" borderId="5" xfId="0" applyBorder="1" applyAlignment="1" applyProtection="1">
      <alignment horizontal="center" vertical="center" shrinkToFit="1"/>
      <protection locked="0"/>
    </xf>
    <xf numFmtId="0" fontId="0" fillId="0" borderId="7" xfId="0" applyBorder="1" applyAlignment="1" applyProtection="1">
      <alignment horizontal="center" vertical="center" shrinkToFit="1"/>
      <protection locked="0"/>
    </xf>
    <xf numFmtId="0" fontId="20" fillId="0" borderId="5" xfId="0" applyFont="1" applyBorder="1" applyAlignment="1" applyProtection="1">
      <alignment vertical="top" wrapText="1" shrinkToFit="1"/>
      <protection locked="0"/>
    </xf>
    <xf numFmtId="0" fontId="20" fillId="0" borderId="7" xfId="0" applyFont="1" applyBorder="1" applyAlignment="1" applyProtection="1">
      <alignment vertical="top" wrapText="1" shrinkToFit="1"/>
      <protection locked="0"/>
    </xf>
    <xf numFmtId="0" fontId="20" fillId="0" borderId="8" xfId="0" applyFont="1" applyBorder="1" applyAlignment="1" applyProtection="1">
      <alignment vertical="top" wrapText="1" shrinkToFit="1"/>
      <protection locked="0"/>
    </xf>
    <xf numFmtId="0" fontId="0" fillId="12" borderId="247" xfId="0" applyFill="1" applyBorder="1" applyAlignment="1" applyProtection="1">
      <alignment horizontal="center" vertical="center" shrinkToFit="1"/>
      <protection locked="0"/>
    </xf>
    <xf numFmtId="0" fontId="20" fillId="12" borderId="249" xfId="0" applyFont="1" applyFill="1" applyBorder="1" applyAlignment="1" applyProtection="1">
      <alignment vertical="top" wrapText="1" shrinkToFit="1"/>
      <protection locked="0"/>
    </xf>
    <xf numFmtId="0" fontId="20" fillId="12" borderId="250" xfId="0" applyFont="1" applyFill="1" applyBorder="1" applyAlignment="1" applyProtection="1">
      <alignment vertical="top" wrapText="1" shrinkToFit="1"/>
      <protection locked="0"/>
    </xf>
    <xf numFmtId="0" fontId="20" fillId="12" borderId="137" xfId="0" applyFont="1" applyFill="1" applyBorder="1" applyAlignment="1" applyProtection="1">
      <alignment vertical="top" wrapText="1" shrinkToFit="1"/>
      <protection locked="0"/>
    </xf>
    <xf numFmtId="0" fontId="20" fillId="12" borderId="140" xfId="0" applyFont="1" applyFill="1" applyBorder="1" applyAlignment="1" applyProtection="1">
      <alignment vertical="top" wrapText="1" shrinkToFit="1"/>
      <protection locked="0"/>
    </xf>
    <xf numFmtId="0" fontId="20" fillId="12" borderId="138" xfId="0" applyFont="1" applyFill="1" applyBorder="1" applyAlignment="1" applyProtection="1">
      <alignment vertical="top" wrapText="1" shrinkToFit="1"/>
      <protection locked="0"/>
    </xf>
    <xf numFmtId="0" fontId="20" fillId="12" borderId="139" xfId="0" applyFont="1" applyFill="1" applyBorder="1" applyAlignment="1" applyProtection="1">
      <alignment vertical="top" wrapText="1" shrinkToFit="1"/>
      <protection locked="0"/>
    </xf>
    <xf numFmtId="0" fontId="20" fillId="12" borderId="135" xfId="0" applyFont="1" applyFill="1" applyBorder="1" applyAlignment="1" applyProtection="1">
      <alignment vertical="top" wrapText="1" shrinkToFit="1"/>
      <protection locked="0"/>
    </xf>
    <xf numFmtId="0" fontId="20" fillId="12" borderId="136" xfId="0" applyFont="1" applyFill="1" applyBorder="1" applyAlignment="1" applyProtection="1">
      <alignment vertical="top" wrapText="1" shrinkToFit="1"/>
      <protection locked="0"/>
    </xf>
    <xf numFmtId="0" fontId="0" fillId="0" borderId="240" xfId="0" applyBorder="1" applyAlignment="1">
      <alignment vertical="center" shrinkToFit="1"/>
    </xf>
    <xf numFmtId="0" fontId="5" fillId="12" borderId="251" xfId="0" applyFont="1" applyFill="1" applyBorder="1" applyAlignment="1" applyProtection="1">
      <alignment horizontal="center" vertical="center" shrinkToFit="1"/>
      <protection locked="0"/>
    </xf>
    <xf numFmtId="0" fontId="5" fillId="12" borderId="252" xfId="0" applyFont="1" applyFill="1" applyBorder="1" applyAlignment="1" applyProtection="1">
      <alignment horizontal="center" vertical="center" shrinkToFit="1"/>
      <protection locked="0"/>
    </xf>
    <xf numFmtId="0" fontId="5" fillId="12" borderId="253" xfId="0" applyFont="1" applyFill="1" applyBorder="1" applyAlignment="1" applyProtection="1">
      <alignment horizontal="center" vertical="center" shrinkToFit="1"/>
      <protection locked="0"/>
    </xf>
    <xf numFmtId="0" fontId="5" fillId="12" borderId="131" xfId="0" applyFont="1" applyFill="1" applyBorder="1" applyAlignment="1" applyProtection="1">
      <alignment horizontal="center" vertical="center" shrinkToFit="1"/>
      <protection locked="0"/>
    </xf>
    <xf numFmtId="0" fontId="5" fillId="12" borderId="30" xfId="0" applyFont="1" applyFill="1" applyBorder="1" applyAlignment="1" applyProtection="1">
      <alignment horizontal="center" vertical="center" shrinkToFit="1"/>
      <protection locked="0"/>
    </xf>
    <xf numFmtId="0" fontId="5" fillId="12" borderId="179" xfId="0" applyFont="1" applyFill="1" applyBorder="1" applyAlignment="1" applyProtection="1">
      <alignment horizontal="center" vertical="center" shrinkToFit="1"/>
      <protection locked="0"/>
    </xf>
    <xf numFmtId="0" fontId="0" fillId="0" borderId="252" xfId="0" applyBorder="1" applyAlignment="1">
      <alignment vertical="center" shrinkToFit="1"/>
    </xf>
    <xf numFmtId="0" fontId="0" fillId="0" borderId="253" xfId="0" applyBorder="1" applyAlignment="1">
      <alignment vertical="center" shrinkToFit="1"/>
    </xf>
    <xf numFmtId="194" fontId="0" fillId="12" borderId="240" xfId="0" applyNumberFormat="1" applyFill="1" applyBorder="1" applyAlignment="1" applyProtection="1">
      <alignment horizontal="left" vertical="center" shrinkToFit="1"/>
      <protection locked="0"/>
    </xf>
    <xf numFmtId="0" fontId="0" fillId="0" borderId="30" xfId="0" applyBorder="1" applyAlignment="1">
      <alignment vertical="center" shrinkToFit="1"/>
    </xf>
    <xf numFmtId="0" fontId="0" fillId="3" borderId="0" xfId="0" applyFill="1" applyAlignment="1" applyProtection="1">
      <alignment vertical="center" shrinkToFit="1"/>
      <protection hidden="1"/>
    </xf>
    <xf numFmtId="0" fontId="27" fillId="0" borderId="2" xfId="3" applyBorder="1" applyAlignment="1" applyProtection="1">
      <alignment horizontal="center" vertical="center" shrinkToFit="1"/>
      <protection locked="0" hidden="1"/>
    </xf>
    <xf numFmtId="0" fontId="27" fillId="0" borderId="3" xfId="3" applyBorder="1" applyAlignment="1" applyProtection="1">
      <alignment horizontal="center" vertical="center" shrinkToFit="1"/>
      <protection locked="0" hidden="1"/>
    </xf>
    <xf numFmtId="0" fontId="27" fillId="0" borderId="4" xfId="3" applyBorder="1" applyAlignment="1" applyProtection="1">
      <alignment horizontal="center" vertical="center" shrinkToFit="1"/>
      <protection locked="0" hidden="1"/>
    </xf>
    <xf numFmtId="0" fontId="27" fillId="0" borderId="5" xfId="3" applyBorder="1" applyAlignment="1" applyProtection="1">
      <alignment horizontal="center" vertical="center" shrinkToFit="1"/>
      <protection locked="0" hidden="1"/>
    </xf>
    <xf numFmtId="0" fontId="27" fillId="0" borderId="0" xfId="3" applyBorder="1" applyAlignment="1" applyProtection="1">
      <alignment horizontal="center" vertical="center" shrinkToFit="1"/>
      <protection locked="0" hidden="1"/>
    </xf>
    <xf numFmtId="0" fontId="27" fillId="0" borderId="6" xfId="3" applyBorder="1" applyAlignment="1" applyProtection="1">
      <alignment horizontal="center" vertical="center" shrinkToFit="1"/>
      <protection locked="0" hidden="1"/>
    </xf>
    <xf numFmtId="0" fontId="27" fillId="0" borderId="7" xfId="3" applyBorder="1" applyAlignment="1" applyProtection="1">
      <alignment horizontal="center" vertical="center" shrinkToFit="1"/>
      <protection locked="0" hidden="1"/>
    </xf>
    <xf numFmtId="0" fontId="27" fillId="0" borderId="8" xfId="3" applyBorder="1" applyAlignment="1" applyProtection="1">
      <alignment horizontal="center" vertical="center" shrinkToFit="1"/>
      <protection locked="0" hidden="1"/>
    </xf>
    <xf numFmtId="0" fontId="27" fillId="0" borderId="9" xfId="3" applyBorder="1" applyAlignment="1" applyProtection="1">
      <alignment horizontal="center" vertical="center" shrinkToFit="1"/>
      <protection locked="0" hidden="1"/>
    </xf>
    <xf numFmtId="0" fontId="0" fillId="3" borderId="30" xfId="0" applyFill="1" applyBorder="1" applyAlignment="1">
      <alignment horizontal="center" vertical="center" shrinkToFit="1"/>
    </xf>
    <xf numFmtId="0" fontId="8" fillId="0" borderId="261" xfId="2" applyFont="1" applyBorder="1" applyAlignment="1">
      <alignment horizontal="center" vertical="center"/>
    </xf>
    <xf numFmtId="0" fontId="8" fillId="0" borderId="240" xfId="2" applyFont="1" applyBorder="1" applyAlignment="1">
      <alignment horizontal="center" vertical="center"/>
    </xf>
    <xf numFmtId="0" fontId="8" fillId="0" borderId="262" xfId="2" applyFont="1" applyBorder="1" applyAlignment="1">
      <alignment horizontal="center" vertical="center"/>
    </xf>
    <xf numFmtId="0" fontId="8" fillId="0" borderId="263" xfId="2" applyFont="1" applyBorder="1" applyAlignment="1">
      <alignment horizontal="center" vertical="center"/>
    </xf>
    <xf numFmtId="0" fontId="8" fillId="0" borderId="242" xfId="2" applyFont="1" applyBorder="1" applyAlignment="1">
      <alignment horizontal="center" vertical="center"/>
    </xf>
    <xf numFmtId="0" fontId="8" fillId="0" borderId="264" xfId="2" applyFont="1" applyBorder="1" applyAlignment="1">
      <alignment horizontal="center" vertical="center"/>
    </xf>
    <xf numFmtId="0" fontId="8" fillId="0" borderId="101" xfId="2" applyFont="1" applyBorder="1" applyAlignment="1">
      <alignment horizontal="left" vertical="center"/>
    </xf>
    <xf numFmtId="0" fontId="8" fillId="0" borderId="106" xfId="2" applyFont="1" applyBorder="1" applyAlignment="1">
      <alignment horizontal="left" vertical="center"/>
    </xf>
    <xf numFmtId="0" fontId="8" fillId="0" borderId="30" xfId="2" applyFont="1" applyBorder="1" applyAlignment="1">
      <alignment horizontal="left" vertical="center"/>
    </xf>
    <xf numFmtId="0" fontId="8" fillId="0" borderId="179" xfId="2" applyFont="1" applyBorder="1" applyAlignment="1">
      <alignment horizontal="left" vertical="center"/>
    </xf>
    <xf numFmtId="0" fontId="8" fillId="0" borderId="0" xfId="2" applyFont="1" applyAlignment="1" applyProtection="1">
      <alignment horizontal="left" vertical="center"/>
      <protection locked="0"/>
    </xf>
    <xf numFmtId="0" fontId="8" fillId="0" borderId="99" xfId="2" applyFont="1" applyBorder="1" applyAlignment="1">
      <alignment horizontal="center" vertical="top"/>
    </xf>
    <xf numFmtId="0" fontId="8" fillId="0" borderId="65" xfId="2" applyFont="1" applyBorder="1" applyAlignment="1">
      <alignment horizontal="center" vertical="top"/>
    </xf>
    <xf numFmtId="0" fontId="8" fillId="0" borderId="107" xfId="2" applyFont="1" applyBorder="1" applyAlignment="1">
      <alignment horizontal="center" vertical="top"/>
    </xf>
    <xf numFmtId="0" fontId="72" fillId="0" borderId="100" xfId="2" applyFont="1" applyBorder="1" applyAlignment="1">
      <alignment horizontal="center" vertical="center"/>
    </xf>
    <xf numFmtId="0" fontId="72" fillId="0" borderId="101" xfId="2" applyFont="1" applyBorder="1" applyAlignment="1">
      <alignment horizontal="center" vertical="center"/>
    </xf>
    <xf numFmtId="0" fontId="72" fillId="0" borderId="102" xfId="2" applyFont="1" applyBorder="1" applyAlignment="1">
      <alignment horizontal="center" vertical="center"/>
    </xf>
    <xf numFmtId="0" fontId="8" fillId="0" borderId="103" xfId="2" applyFont="1" applyBorder="1" applyAlignment="1">
      <alignment horizontal="center" vertical="top"/>
    </xf>
    <xf numFmtId="0" fontId="8" fillId="0" borderId="30" xfId="2" applyFont="1" applyBorder="1" applyAlignment="1">
      <alignment horizontal="center" vertical="top"/>
    </xf>
    <xf numFmtId="0" fontId="8" fillId="0" borderId="104" xfId="2" applyFont="1" applyBorder="1" applyAlignment="1">
      <alignment horizontal="center" vertical="top"/>
    </xf>
    <xf numFmtId="0" fontId="8" fillId="0" borderId="105" xfId="2" applyFont="1" applyBorder="1" applyAlignment="1" applyProtection="1">
      <alignment horizontal="left" vertical="center"/>
      <protection locked="0"/>
    </xf>
    <xf numFmtId="0" fontId="71" fillId="0" borderId="65" xfId="2" applyFont="1" applyBorder="1" applyAlignment="1">
      <alignment horizontal="left" vertical="center"/>
    </xf>
    <xf numFmtId="0" fontId="73" fillId="0" borderId="100" xfId="2" applyFont="1" applyBorder="1" applyAlignment="1" applyProtection="1">
      <alignment horizontal="left" vertical="center"/>
      <protection locked="0"/>
    </xf>
    <xf numFmtId="0" fontId="73" fillId="0" borderId="101" xfId="2" applyFont="1" applyBorder="1" applyAlignment="1" applyProtection="1">
      <alignment horizontal="left" vertical="center"/>
      <protection locked="0"/>
    </xf>
    <xf numFmtId="0" fontId="73" fillId="0" borderId="102" xfId="2" applyFont="1" applyBorder="1" applyAlignment="1" applyProtection="1">
      <alignment horizontal="left" vertical="center"/>
      <protection locked="0"/>
    </xf>
    <xf numFmtId="0" fontId="8" fillId="0" borderId="65" xfId="2" applyFont="1" applyBorder="1" applyAlignment="1" applyProtection="1">
      <alignment horizontal="left" vertical="center"/>
      <protection locked="0"/>
    </xf>
    <xf numFmtId="0" fontId="8" fillId="0" borderId="107" xfId="2" applyFont="1" applyBorder="1" applyAlignment="1" applyProtection="1">
      <alignment horizontal="left" vertical="center"/>
      <protection locked="0"/>
    </xf>
    <xf numFmtId="0" fontId="8" fillId="0" borderId="100" xfId="2" applyFont="1" applyBorder="1" applyAlignment="1">
      <alignment horizontal="center" vertical="center"/>
    </xf>
    <xf numFmtId="0" fontId="8" fillId="0" borderId="101" xfId="2" applyFont="1" applyBorder="1" applyAlignment="1">
      <alignment horizontal="center" vertical="center"/>
    </xf>
    <xf numFmtId="0" fontId="8" fillId="0" borderId="102" xfId="2" applyFont="1" applyBorder="1" applyAlignment="1">
      <alignment horizontal="center" vertical="center"/>
    </xf>
    <xf numFmtId="0" fontId="8" fillId="0" borderId="99" xfId="2" applyFont="1" applyBorder="1" applyAlignment="1">
      <alignment horizontal="center" vertical="center"/>
    </xf>
    <xf numFmtId="0" fontId="8" fillId="0" borderId="65" xfId="2" applyFont="1" applyBorder="1" applyAlignment="1">
      <alignment horizontal="center" vertical="center"/>
    </xf>
    <xf numFmtId="0" fontId="8" fillId="0" borderId="107" xfId="2" applyFont="1" applyBorder="1" applyAlignment="1">
      <alignment horizontal="center" vertical="center"/>
    </xf>
    <xf numFmtId="0" fontId="8" fillId="0" borderId="101" xfId="2" applyFont="1" applyBorder="1" applyAlignment="1">
      <alignment vertical="center"/>
    </xf>
    <xf numFmtId="0" fontId="8" fillId="0" borderId="106" xfId="2" applyFont="1" applyBorder="1" applyAlignment="1">
      <alignment vertical="center"/>
    </xf>
    <xf numFmtId="0" fontId="8" fillId="0" borderId="65" xfId="2" applyFont="1" applyBorder="1" applyAlignment="1">
      <alignment vertical="center"/>
    </xf>
    <xf numFmtId="0" fontId="8" fillId="0" borderId="66" xfId="2" applyFont="1" applyBorder="1" applyAlignment="1">
      <alignment vertical="center"/>
    </xf>
    <xf numFmtId="0" fontId="8" fillId="0" borderId="252" xfId="2" applyFont="1" applyBorder="1" applyAlignment="1">
      <alignment vertical="center"/>
    </xf>
    <xf numFmtId="0" fontId="8" fillId="0" borderId="253" xfId="2" applyFont="1" applyBorder="1" applyAlignment="1">
      <alignment vertical="center"/>
    </xf>
    <xf numFmtId="0" fontId="8" fillId="0" borderId="103" xfId="2" applyFont="1" applyBorder="1" applyAlignment="1">
      <alignment horizontal="center" vertical="center"/>
    </xf>
    <xf numFmtId="0" fontId="8" fillId="0" borderId="30" xfId="2" applyFont="1" applyBorder="1" applyAlignment="1">
      <alignment horizontal="center" vertical="center"/>
    </xf>
    <xf numFmtId="0" fontId="8" fillId="0" borderId="104" xfId="2" applyFont="1" applyBorder="1" applyAlignment="1">
      <alignment horizontal="center" vertical="center"/>
    </xf>
    <xf numFmtId="0" fontId="8" fillId="0" borderId="65" xfId="2" applyFont="1" applyBorder="1" applyAlignment="1">
      <alignment horizontal="left" vertical="center"/>
    </xf>
    <xf numFmtId="0" fontId="8" fillId="0" borderId="66" xfId="2" applyFont="1" applyBorder="1" applyAlignment="1">
      <alignment horizontal="left" vertical="center"/>
    </xf>
    <xf numFmtId="0" fontId="8" fillId="0" borderId="102" xfId="2" applyFont="1" applyBorder="1" applyAlignment="1">
      <alignment vertical="center"/>
    </xf>
    <xf numFmtId="0" fontId="8" fillId="0" borderId="30" xfId="2" applyFont="1" applyBorder="1" applyAlignment="1">
      <alignment vertical="center"/>
    </xf>
    <xf numFmtId="0" fontId="8" fillId="0" borderId="104" xfId="2" applyFont="1" applyBorder="1" applyAlignment="1">
      <alignment vertical="center"/>
    </xf>
    <xf numFmtId="0" fontId="8" fillId="0" borderId="252" xfId="2" applyFont="1" applyBorder="1" applyAlignment="1">
      <alignment horizontal="left" vertical="center"/>
    </xf>
    <xf numFmtId="0" fontId="8" fillId="0" borderId="253" xfId="2" applyFont="1" applyBorder="1" applyAlignment="1">
      <alignment horizontal="left" vertical="center"/>
    </xf>
    <xf numFmtId="0" fontId="8" fillId="0" borderId="0" xfId="2" applyFont="1" applyAlignment="1">
      <alignment horizontal="center" vertical="center"/>
    </xf>
    <xf numFmtId="0" fontId="8" fillId="0" borderId="251" xfId="2" applyFont="1" applyBorder="1" applyAlignment="1">
      <alignment horizontal="center" wrapText="1"/>
    </xf>
    <xf numFmtId="0" fontId="8" fillId="0" borderId="252" xfId="2" applyFont="1" applyBorder="1" applyAlignment="1">
      <alignment horizontal="center" wrapText="1"/>
    </xf>
    <xf numFmtId="0" fontId="8" fillId="0" borderId="260" xfId="2" applyFont="1" applyBorder="1" applyAlignment="1">
      <alignment horizontal="center" wrapText="1"/>
    </xf>
    <xf numFmtId="0" fontId="8" fillId="0" borderId="1" xfId="2" applyFont="1" applyBorder="1" applyAlignment="1">
      <alignment horizontal="center" wrapText="1"/>
    </xf>
    <xf numFmtId="0" fontId="8" fillId="0" borderId="0" xfId="2" applyFont="1" applyAlignment="1">
      <alignment horizontal="center" wrapText="1"/>
    </xf>
    <xf numFmtId="0" fontId="8" fillId="0" borderId="105" xfId="2" applyFont="1" applyBorder="1" applyAlignment="1">
      <alignment horizontal="center" wrapText="1"/>
    </xf>
    <xf numFmtId="0" fontId="8" fillId="0" borderId="1" xfId="2" applyFont="1" applyBorder="1" applyAlignment="1" applyProtection="1">
      <alignment horizontal="center" vertical="top" wrapText="1"/>
      <protection locked="0"/>
    </xf>
    <xf numFmtId="0" fontId="8" fillId="0" borderId="0" xfId="2" applyFont="1" applyAlignment="1" applyProtection="1">
      <alignment horizontal="center" vertical="top" wrapText="1"/>
      <protection locked="0"/>
    </xf>
    <xf numFmtId="0" fontId="8" fillId="0" borderId="105" xfId="2" applyFont="1" applyBorder="1" applyAlignment="1" applyProtection="1">
      <alignment horizontal="center" vertical="top" wrapText="1"/>
      <protection locked="0"/>
    </xf>
    <xf numFmtId="0" fontId="8" fillId="0" borderId="131" xfId="2" applyFont="1" applyBorder="1" applyAlignment="1" applyProtection="1">
      <alignment horizontal="center" vertical="top" wrapText="1"/>
      <protection locked="0"/>
    </xf>
    <xf numFmtId="0" fontId="8" fillId="0" borderId="30" xfId="2" applyFont="1" applyBorder="1" applyAlignment="1" applyProtection="1">
      <alignment horizontal="center" vertical="top" wrapText="1"/>
      <protection locked="0"/>
    </xf>
    <xf numFmtId="0" fontId="8" fillId="0" borderId="104" xfId="2" applyFont="1" applyBorder="1" applyAlignment="1" applyProtection="1">
      <alignment horizontal="center" vertical="top" wrapText="1"/>
      <protection locked="0"/>
    </xf>
    <xf numFmtId="0" fontId="8" fillId="0" borderId="252" xfId="2" applyFont="1" applyBorder="1" applyAlignment="1" applyProtection="1">
      <alignment vertical="center" wrapText="1"/>
      <protection locked="0"/>
    </xf>
    <xf numFmtId="0" fontId="8" fillId="0" borderId="253" xfId="2" applyFont="1" applyBorder="1" applyAlignment="1" applyProtection="1">
      <alignment vertical="center" wrapText="1"/>
      <protection locked="0"/>
    </xf>
    <xf numFmtId="0" fontId="8" fillId="0" borderId="30" xfId="2" applyFont="1" applyBorder="1" applyAlignment="1" applyProtection="1">
      <alignment vertical="center" wrapText="1"/>
      <protection locked="0"/>
    </xf>
    <xf numFmtId="0" fontId="8" fillId="0" borderId="179" xfId="2" applyFont="1" applyBorder="1" applyAlignment="1" applyProtection="1">
      <alignment vertical="center" wrapText="1"/>
      <protection locked="0"/>
    </xf>
    <xf numFmtId="0" fontId="8" fillId="0" borderId="251" xfId="2" applyFont="1" applyBorder="1" applyAlignment="1">
      <alignment horizontal="center" vertical="center"/>
    </xf>
    <xf numFmtId="0" fontId="8" fillId="0" borderId="252" xfId="2" applyFont="1" applyBorder="1" applyAlignment="1">
      <alignment horizontal="center" vertical="center"/>
    </xf>
    <xf numFmtId="0" fontId="8" fillId="0" borderId="131" xfId="2" applyFont="1" applyBorder="1" applyAlignment="1">
      <alignment horizontal="center" vertical="center"/>
    </xf>
    <xf numFmtId="0" fontId="8" fillId="0" borderId="1" xfId="2" applyFont="1" applyBorder="1" applyAlignment="1">
      <alignment horizontal="center" vertical="center" wrapText="1"/>
    </xf>
    <xf numFmtId="0" fontId="8" fillId="0" borderId="0" xfId="2" applyFont="1" applyAlignment="1">
      <alignment horizontal="center" vertical="center" wrapText="1"/>
    </xf>
    <xf numFmtId="0" fontId="8" fillId="0" borderId="105" xfId="2" applyFont="1" applyBorder="1" applyAlignment="1">
      <alignment horizontal="center" vertical="center" wrapText="1"/>
    </xf>
    <xf numFmtId="0" fontId="8" fillId="0" borderId="131" xfId="2" applyFont="1" applyBorder="1" applyAlignment="1">
      <alignment horizontal="center" vertical="center" wrapText="1"/>
    </xf>
    <xf numFmtId="0" fontId="8" fillId="0" borderId="30" xfId="2" applyFont="1" applyBorder="1" applyAlignment="1">
      <alignment horizontal="center" vertical="center" wrapText="1"/>
    </xf>
    <xf numFmtId="0" fontId="8" fillId="0" borderId="104" xfId="2" applyFont="1" applyBorder="1" applyAlignment="1">
      <alignment horizontal="center" vertical="center" wrapText="1"/>
    </xf>
    <xf numFmtId="0" fontId="18" fillId="9" borderId="96" xfId="2" applyFont="1" applyFill="1" applyBorder="1" applyAlignment="1">
      <alignment horizontal="center" vertical="center"/>
    </xf>
    <xf numFmtId="0" fontId="18" fillId="0" borderId="96" xfId="2" applyFont="1" applyBorder="1" applyAlignment="1">
      <alignment horizontal="center" vertical="center"/>
    </xf>
    <xf numFmtId="0" fontId="70" fillId="0" borderId="0" xfId="2" applyFont="1" applyAlignment="1">
      <alignment horizontal="center" vertical="center"/>
    </xf>
    <xf numFmtId="0" fontId="8" fillId="0" borderId="257" xfId="2" applyFont="1" applyBorder="1" applyAlignment="1">
      <alignment horizontal="center" vertical="center"/>
    </xf>
    <xf numFmtId="0" fontId="8" fillId="0" borderId="255" xfId="2" applyFont="1" applyBorder="1" applyAlignment="1">
      <alignment horizontal="center" vertical="center"/>
    </xf>
    <xf numFmtId="0" fontId="8" fillId="0" borderId="258" xfId="2" applyFont="1" applyBorder="1" applyAlignment="1">
      <alignment horizontal="center" vertical="center"/>
    </xf>
    <xf numFmtId="0" fontId="8" fillId="0" borderId="97" xfId="2" applyFont="1" applyBorder="1" applyAlignment="1">
      <alignment horizontal="center" vertical="center"/>
    </xf>
    <xf numFmtId="0" fontId="8" fillId="0" borderId="71" xfId="2" applyFont="1" applyBorder="1" applyAlignment="1">
      <alignment horizontal="center" vertical="center"/>
    </xf>
    <xf numFmtId="0" fontId="8" fillId="0" borderId="98" xfId="2" applyFont="1" applyBorder="1" applyAlignment="1">
      <alignment horizontal="center" vertical="center"/>
    </xf>
    <xf numFmtId="190" fontId="8" fillId="0" borderId="254" xfId="2" applyNumberFormat="1" applyFont="1" applyBorder="1" applyAlignment="1">
      <alignment horizontal="right" vertical="center" shrinkToFit="1"/>
    </xf>
    <xf numFmtId="190" fontId="8" fillId="0" borderId="255" xfId="2" applyNumberFormat="1" applyFont="1" applyBorder="1" applyAlignment="1">
      <alignment horizontal="right" vertical="center" shrinkToFit="1"/>
    </xf>
    <xf numFmtId="0" fontId="72" fillId="0" borderId="251" xfId="2" applyFont="1" applyBorder="1" applyAlignment="1">
      <alignment horizontal="center" vertical="center" wrapText="1"/>
    </xf>
    <xf numFmtId="0" fontId="72" fillId="0" borderId="252" xfId="2" applyFont="1" applyBorder="1" applyAlignment="1">
      <alignment horizontal="center" vertical="center" wrapText="1"/>
    </xf>
    <xf numFmtId="0" fontId="72" fillId="0" borderId="260" xfId="2" applyFont="1" applyBorder="1" applyAlignment="1">
      <alignment horizontal="center" vertical="center" wrapText="1"/>
    </xf>
    <xf numFmtId="0" fontId="72" fillId="0" borderId="1" xfId="2" applyFont="1" applyBorder="1" applyAlignment="1">
      <alignment horizontal="center" vertical="center" wrapText="1"/>
    </xf>
    <xf numFmtId="0" fontId="72" fillId="0" borderId="0" xfId="2" applyFont="1" applyAlignment="1">
      <alignment horizontal="center" vertical="center" wrapText="1"/>
    </xf>
    <xf numFmtId="0" fontId="72" fillId="0" borderId="105" xfId="2" applyFont="1" applyBorder="1" applyAlignment="1">
      <alignment horizontal="center" vertical="center" wrapText="1"/>
    </xf>
    <xf numFmtId="0" fontId="8" fillId="0" borderId="1" xfId="2" applyFont="1" applyBorder="1" applyAlignment="1" applyProtection="1">
      <alignment horizontal="center" vertical="center" wrapText="1"/>
      <protection locked="0"/>
    </xf>
    <xf numFmtId="0" fontId="8" fillId="0" borderId="0" xfId="2" applyFont="1" applyAlignment="1" applyProtection="1">
      <alignment horizontal="center" vertical="center" wrapText="1"/>
      <protection locked="0"/>
    </xf>
    <xf numFmtId="0" fontId="8" fillId="0" borderId="105" xfId="2" applyFont="1" applyBorder="1" applyAlignment="1" applyProtection="1">
      <alignment horizontal="center" vertical="center" wrapText="1"/>
      <protection locked="0"/>
    </xf>
    <xf numFmtId="0" fontId="8" fillId="0" borderId="251" xfId="2" applyFont="1" applyBorder="1" applyAlignment="1">
      <alignment horizontal="center" vertical="center" wrapText="1"/>
    </xf>
    <xf numFmtId="0" fontId="8" fillId="0" borderId="252" xfId="2" applyFont="1" applyBorder="1" applyAlignment="1">
      <alignment horizontal="center" vertical="center" wrapText="1"/>
    </xf>
    <xf numFmtId="0" fontId="8" fillId="0" borderId="179" xfId="2" applyFont="1" applyBorder="1" applyAlignment="1">
      <alignment vertical="center"/>
    </xf>
    <xf numFmtId="184" fontId="8" fillId="0" borderId="101" xfId="2" applyNumberFormat="1" applyFont="1" applyBorder="1" applyAlignment="1">
      <alignment horizontal="left" vertical="center"/>
    </xf>
    <xf numFmtId="184" fontId="8" fillId="0" borderId="106" xfId="2" applyNumberFormat="1" applyFont="1" applyBorder="1" applyAlignment="1">
      <alignment horizontal="left" vertical="center"/>
    </xf>
    <xf numFmtId="0" fontId="8" fillId="0" borderId="107" xfId="2" applyFont="1" applyBorder="1" applyAlignment="1">
      <alignment vertical="center"/>
    </xf>
    <xf numFmtId="0" fontId="8" fillId="0" borderId="255" xfId="2" applyFont="1" applyBorder="1" applyAlignment="1">
      <alignment vertical="top"/>
    </xf>
    <xf numFmtId="0" fontId="8" fillId="0" borderId="256" xfId="2" applyFont="1" applyBorder="1" applyAlignment="1">
      <alignment vertical="top"/>
    </xf>
    <xf numFmtId="0" fontId="8" fillId="0" borderId="108" xfId="2" applyFont="1" applyBorder="1" applyAlignment="1">
      <alignment horizontal="center" vertical="center" wrapText="1"/>
    </xf>
    <xf numFmtId="0" fontId="8" fillId="0" borderId="135" xfId="2" applyFont="1" applyBorder="1" applyAlignment="1">
      <alignment horizontal="center" vertical="center"/>
    </xf>
    <xf numFmtId="0" fontId="8" fillId="0" borderId="109" xfId="2" applyFont="1" applyBorder="1" applyAlignment="1">
      <alignment horizontal="center" vertical="center"/>
    </xf>
    <xf numFmtId="0" fontId="73" fillId="0" borderId="111" xfId="2" applyFont="1" applyBorder="1" applyAlignment="1" applyProtection="1">
      <alignment horizontal="left" vertical="center"/>
      <protection locked="0"/>
    </xf>
    <xf numFmtId="0" fontId="73" fillId="0" borderId="79" xfId="2" applyFont="1" applyBorder="1" applyAlignment="1" applyProtection="1">
      <alignment horizontal="left" vertical="center"/>
      <protection locked="0"/>
    </xf>
    <xf numFmtId="0" fontId="73" fillId="0" borderId="112" xfId="2" applyFont="1" applyBorder="1" applyAlignment="1" applyProtection="1">
      <alignment horizontal="left" vertical="center"/>
      <protection locked="0"/>
    </xf>
    <xf numFmtId="0" fontId="8" fillId="0" borderId="0" xfId="2" applyFont="1" applyAlignment="1" applyProtection="1">
      <alignment vertical="center"/>
      <protection locked="0"/>
    </xf>
    <xf numFmtId="0" fontId="8" fillId="0" borderId="105" xfId="2" applyFont="1" applyBorder="1" applyAlignment="1" applyProtection="1">
      <alignment vertical="center"/>
      <protection locked="0"/>
    </xf>
    <xf numFmtId="0" fontId="8" fillId="0" borderId="0" xfId="2" applyFont="1" applyAlignment="1">
      <alignment vertical="center" shrinkToFit="1"/>
    </xf>
    <xf numFmtId="0" fontId="8" fillId="0" borderId="11" xfId="2" applyFont="1" applyBorder="1" applyAlignment="1">
      <alignment vertical="center" shrinkToFit="1"/>
    </xf>
    <xf numFmtId="0" fontId="98" fillId="0" borderId="100" xfId="2" applyFont="1" applyBorder="1" applyAlignment="1" applyProtection="1">
      <alignment horizontal="left" vertical="center" shrinkToFit="1"/>
      <protection locked="0"/>
    </xf>
    <xf numFmtId="0" fontId="98" fillId="0" borderId="101" xfId="2" applyFont="1" applyBorder="1" applyAlignment="1" applyProtection="1">
      <alignment horizontal="left" vertical="center" shrinkToFit="1"/>
      <protection locked="0"/>
    </xf>
    <xf numFmtId="0" fontId="98" fillId="0" borderId="102" xfId="2" applyFont="1" applyBorder="1" applyAlignment="1" applyProtection="1">
      <alignment horizontal="left" vertical="center" shrinkToFit="1"/>
      <protection locked="0"/>
    </xf>
    <xf numFmtId="0" fontId="8" fillId="0" borderId="101" xfId="2" applyFont="1" applyBorder="1" applyAlignment="1" applyProtection="1">
      <alignment horizontal="left" vertical="center"/>
      <protection locked="0"/>
    </xf>
    <xf numFmtId="0" fontId="8" fillId="0" borderId="102" xfId="2" applyFont="1" applyBorder="1" applyAlignment="1" applyProtection="1">
      <alignment horizontal="left" vertical="center"/>
      <protection locked="0"/>
    </xf>
    <xf numFmtId="0" fontId="8" fillId="0" borderId="65" xfId="2" applyFont="1" applyBorder="1" applyAlignment="1" applyProtection="1">
      <alignment vertical="center"/>
      <protection locked="0"/>
    </xf>
    <xf numFmtId="0" fontId="8" fillId="0" borderId="107" xfId="2" applyFont="1" applyBorder="1" applyAlignment="1" applyProtection="1">
      <alignment vertical="center"/>
      <protection locked="0"/>
    </xf>
    <xf numFmtId="0" fontId="73" fillId="0" borderId="99" xfId="2" applyFont="1" applyBorder="1" applyAlignment="1" applyProtection="1">
      <alignment horizontal="left" vertical="center"/>
      <protection locked="0"/>
    </xf>
    <xf numFmtId="0" fontId="73" fillId="0" borderId="65" xfId="2" applyFont="1" applyBorder="1" applyAlignment="1" applyProtection="1">
      <alignment horizontal="left" vertical="center"/>
      <protection locked="0"/>
    </xf>
    <xf numFmtId="0" fontId="73" fillId="0" borderId="107" xfId="2" applyFont="1" applyBorder="1" applyAlignment="1" applyProtection="1">
      <alignment horizontal="left" vertical="center"/>
      <protection locked="0"/>
    </xf>
    <xf numFmtId="0" fontId="8" fillId="0" borderId="113" xfId="2" applyFont="1" applyBorder="1" applyAlignment="1">
      <alignment horizontal="center" vertical="center"/>
    </xf>
    <xf numFmtId="0" fontId="8" fillId="0" borderId="114" xfId="2" applyFont="1" applyBorder="1" applyAlignment="1">
      <alignment horizontal="center" vertical="center"/>
    </xf>
    <xf numFmtId="0" fontId="8" fillId="0" borderId="115" xfId="2" applyFont="1" applyBorder="1" applyAlignment="1">
      <alignment horizontal="center" vertical="center"/>
    </xf>
    <xf numFmtId="0" fontId="8" fillId="0" borderId="116" xfId="2" applyFont="1" applyBorder="1" applyAlignment="1">
      <alignment horizontal="center" vertical="center"/>
    </xf>
    <xf numFmtId="0" fontId="8" fillId="0" borderId="117" xfId="2" applyFont="1" applyBorder="1" applyAlignment="1">
      <alignment horizontal="center" vertical="center"/>
    </xf>
    <xf numFmtId="0" fontId="8" fillId="0" borderId="118" xfId="2" applyFont="1" applyBorder="1" applyAlignment="1">
      <alignment horizontal="center" vertical="center"/>
    </xf>
    <xf numFmtId="0" fontId="8" fillId="0" borderId="119" xfId="2" applyFont="1" applyBorder="1" applyAlignment="1">
      <alignment horizontal="center" vertical="center"/>
    </xf>
    <xf numFmtId="0" fontId="8" fillId="0" borderId="120" xfId="2" applyFont="1" applyBorder="1" applyAlignment="1">
      <alignment horizontal="center" vertical="center"/>
    </xf>
    <xf numFmtId="0" fontId="15" fillId="0" borderId="121" xfId="2" applyFont="1" applyBorder="1" applyAlignment="1">
      <alignment horizontal="center" vertical="center" wrapText="1" shrinkToFit="1"/>
    </xf>
    <xf numFmtId="0" fontId="15" fillId="0" borderId="122" xfId="2" applyFont="1" applyBorder="1" applyAlignment="1">
      <alignment horizontal="center" vertical="center" shrinkToFit="1"/>
    </xf>
    <xf numFmtId="0" fontId="15" fillId="0" borderId="123" xfId="2" applyFont="1" applyBorder="1" applyAlignment="1">
      <alignment horizontal="center" vertical="center" shrinkToFit="1"/>
    </xf>
    <xf numFmtId="0" fontId="15" fillId="0" borderId="124" xfId="2" applyFont="1" applyBorder="1" applyAlignment="1">
      <alignment horizontal="center" vertical="center" shrinkToFit="1"/>
    </xf>
    <xf numFmtId="0" fontId="15" fillId="0" borderId="125" xfId="2" applyFont="1" applyBorder="1" applyAlignment="1">
      <alignment horizontal="center" vertical="center" shrinkToFit="1"/>
    </xf>
    <xf numFmtId="0" fontId="15" fillId="0" borderId="126" xfId="2" applyFont="1" applyBorder="1" applyAlignment="1">
      <alignment horizontal="center" vertical="center" shrinkToFit="1"/>
    </xf>
    <xf numFmtId="0" fontId="0" fillId="0" borderId="0" xfId="0" applyAlignment="1" applyProtection="1">
      <alignment vertical="top" wrapText="1" shrinkToFit="1"/>
      <protection locked="0" hidden="1"/>
    </xf>
    <xf numFmtId="0" fontId="0" fillId="0" borderId="0" xfId="0" applyAlignment="1" applyProtection="1">
      <alignment vertical="center" shrinkToFit="1"/>
      <protection hidden="1"/>
    </xf>
    <xf numFmtId="0" fontId="35" fillId="0" borderId="251" xfId="0" applyFont="1" applyBorder="1" applyAlignment="1">
      <alignment horizontal="center" vertical="center" shrinkToFit="1"/>
    </xf>
    <xf numFmtId="0" fontId="35" fillId="0" borderId="252" xfId="0" applyFont="1" applyBorder="1" applyAlignment="1">
      <alignment horizontal="center" vertical="center" shrinkToFit="1"/>
    </xf>
    <xf numFmtId="0" fontId="35" fillId="0" borderId="253" xfId="0" applyFont="1" applyBorder="1" applyAlignment="1">
      <alignment horizontal="center" vertical="center" shrinkToFit="1"/>
    </xf>
    <xf numFmtId="0" fontId="35" fillId="0" borderId="30" xfId="0" applyFont="1" applyBorder="1" applyAlignment="1">
      <alignment horizontal="center" vertical="center" shrinkToFit="1"/>
    </xf>
    <xf numFmtId="0" fontId="35" fillId="0" borderId="131" xfId="0" applyFont="1" applyBorder="1" applyAlignment="1">
      <alignment horizontal="right" vertical="center" shrinkToFit="1"/>
    </xf>
    <xf numFmtId="0" fontId="35" fillId="0" borderId="30" xfId="0" applyFont="1" applyBorder="1" applyAlignment="1">
      <alignment horizontal="right" vertical="center" shrinkToFit="1"/>
    </xf>
    <xf numFmtId="0" fontId="35" fillId="0" borderId="30" xfId="0" applyFont="1" applyBorder="1" applyAlignment="1">
      <alignment vertical="center" shrinkToFit="1"/>
    </xf>
    <xf numFmtId="0" fontId="35" fillId="0" borderId="252" xfId="0" applyFont="1" applyBorder="1" applyAlignment="1" applyProtection="1">
      <alignment vertical="center" wrapText="1" shrinkToFit="1"/>
      <protection locked="0"/>
    </xf>
    <xf numFmtId="0" fontId="35" fillId="0" borderId="253" xfId="0" applyFont="1" applyBorder="1" applyAlignment="1" applyProtection="1">
      <alignment vertical="center" wrapText="1" shrinkToFit="1"/>
      <protection locked="0"/>
    </xf>
    <xf numFmtId="0" fontId="35" fillId="0" borderId="0" xfId="0" applyFont="1" applyAlignment="1" applyProtection="1">
      <alignment vertical="center" wrapText="1" shrinkToFit="1"/>
      <protection locked="0"/>
    </xf>
    <xf numFmtId="0" fontId="35" fillId="0" borderId="11" xfId="0" applyFont="1" applyBorder="1" applyAlignment="1" applyProtection="1">
      <alignment vertical="center" wrapText="1" shrinkToFit="1"/>
      <protection locked="0"/>
    </xf>
    <xf numFmtId="0" fontId="35" fillId="0" borderId="30" xfId="0" applyFont="1" applyBorder="1" applyAlignment="1" applyProtection="1">
      <alignment vertical="center" wrapText="1" shrinkToFit="1"/>
      <protection locked="0"/>
    </xf>
    <xf numFmtId="0" fontId="35" fillId="0" borderId="179" xfId="0" applyFont="1" applyBorder="1" applyAlignment="1" applyProtection="1">
      <alignment vertical="center" wrapText="1" shrinkToFit="1"/>
      <protection locked="0"/>
    </xf>
    <xf numFmtId="0" fontId="35" fillId="0" borderId="251" xfId="0" applyFont="1" applyBorder="1" applyAlignment="1" applyProtection="1">
      <alignment vertical="center" shrinkToFit="1"/>
      <protection locked="0"/>
    </xf>
    <xf numFmtId="0" fontId="35" fillId="0" borderId="252" xfId="0" applyFont="1" applyBorder="1" applyAlignment="1" applyProtection="1">
      <alignment vertical="center" shrinkToFit="1"/>
      <protection locked="0"/>
    </xf>
    <xf numFmtId="0" fontId="35" fillId="0" borderId="30" xfId="0" applyFont="1" applyBorder="1" applyAlignment="1" applyProtection="1">
      <alignment vertical="center" shrinkToFit="1"/>
      <protection locked="0"/>
    </xf>
    <xf numFmtId="0" fontId="35" fillId="0" borderId="255" xfId="0" applyFont="1" applyBorder="1" applyAlignment="1" applyProtection="1">
      <alignment vertical="center" shrinkToFit="1"/>
      <protection locked="0"/>
    </xf>
    <xf numFmtId="0" fontId="35" fillId="0" borderId="255" xfId="0" applyFont="1" applyBorder="1" applyAlignment="1">
      <alignment vertical="center" shrinkToFit="1"/>
    </xf>
    <xf numFmtId="0" fontId="35" fillId="0" borderId="251" xfId="0" applyFont="1" applyBorder="1" applyAlignment="1">
      <alignment vertical="center" shrinkToFit="1"/>
    </xf>
    <xf numFmtId="0" fontId="35" fillId="0" borderId="252" xfId="0" applyFont="1" applyBorder="1" applyAlignment="1">
      <alignment vertical="center" shrinkToFit="1"/>
    </xf>
    <xf numFmtId="0" fontId="35" fillId="0" borderId="254" xfId="0" applyFont="1" applyBorder="1" applyAlignment="1" applyProtection="1">
      <alignment vertical="center" shrinkToFit="1"/>
      <protection locked="0"/>
    </xf>
    <xf numFmtId="0" fontId="35" fillId="0" borderId="254" xfId="0" applyFont="1" applyBorder="1" applyAlignment="1">
      <alignment vertical="center" shrinkToFit="1"/>
    </xf>
    <xf numFmtId="0" fontId="35" fillId="0" borderId="255" xfId="0" applyFont="1" applyBorder="1" applyAlignment="1" applyProtection="1">
      <alignment horizontal="center" vertical="center" shrinkToFit="1"/>
      <protection locked="0"/>
    </xf>
    <xf numFmtId="0" fontId="35" fillId="0" borderId="240" xfId="0" applyFont="1" applyBorder="1" applyAlignment="1">
      <alignment horizontal="center" vertical="center" wrapText="1" shrinkToFit="1"/>
    </xf>
    <xf numFmtId="0" fontId="35" fillId="0" borderId="240" xfId="0" applyFont="1" applyBorder="1" applyAlignment="1">
      <alignment horizontal="center" vertical="center" shrinkToFit="1"/>
    </xf>
    <xf numFmtId="0" fontId="35" fillId="0" borderId="253" xfId="0" applyFont="1" applyBorder="1" applyAlignment="1" applyProtection="1">
      <alignment vertical="center" shrinkToFit="1"/>
      <protection locked="0"/>
    </xf>
    <xf numFmtId="0" fontId="35" fillId="0" borderId="251" xfId="0" applyFont="1" applyBorder="1" applyAlignment="1">
      <alignment horizontal="center" vertical="center" textRotation="255" wrapText="1" shrinkToFit="1"/>
    </xf>
    <xf numFmtId="0" fontId="35" fillId="0" borderId="253" xfId="0" applyFont="1" applyBorder="1" applyAlignment="1">
      <alignment horizontal="center" vertical="center" textRotation="255" wrapText="1" shrinkToFit="1"/>
    </xf>
    <xf numFmtId="0" fontId="35" fillId="0" borderId="1" xfId="0" applyFont="1" applyBorder="1" applyAlignment="1">
      <alignment horizontal="center" vertical="center" textRotation="255" wrapText="1" shrinkToFit="1"/>
    </xf>
    <xf numFmtId="0" fontId="35" fillId="0" borderId="11" xfId="0" applyFont="1" applyBorder="1" applyAlignment="1">
      <alignment horizontal="center" vertical="center" textRotation="255" wrapText="1" shrinkToFit="1"/>
    </xf>
    <xf numFmtId="0" fontId="35" fillId="0" borderId="131" xfId="0" applyFont="1" applyBorder="1" applyAlignment="1">
      <alignment horizontal="center" vertical="center" textRotation="255" wrapText="1" shrinkToFit="1"/>
    </xf>
    <xf numFmtId="0" fontId="35" fillId="0" borderId="179" xfId="0" applyFont="1" applyBorder="1" applyAlignment="1">
      <alignment horizontal="center" vertical="center" textRotation="255" wrapText="1" shrinkToFit="1"/>
    </xf>
    <xf numFmtId="0" fontId="35" fillId="0" borderId="254" xfId="0" applyFont="1" applyBorder="1" applyAlignment="1">
      <alignment horizontal="center" vertical="center" shrinkToFit="1"/>
    </xf>
    <xf numFmtId="0" fontId="35" fillId="0" borderId="255" xfId="0" applyFont="1" applyBorder="1" applyAlignment="1">
      <alignment horizontal="center" vertical="center" shrinkToFit="1"/>
    </xf>
    <xf numFmtId="0" fontId="35" fillId="0" borderId="256" xfId="0" applyFont="1" applyBorder="1" applyAlignment="1">
      <alignment horizontal="center" vertical="center" shrinkToFit="1"/>
    </xf>
    <xf numFmtId="0" fontId="35" fillId="0" borderId="240" xfId="0" applyFont="1" applyBorder="1" applyAlignment="1">
      <alignment horizontal="center" vertical="center" textRotation="255" wrapText="1" shrinkToFit="1"/>
    </xf>
    <xf numFmtId="0" fontId="35" fillId="0" borderId="1" xfId="0" applyFont="1" applyBorder="1" applyAlignment="1" applyProtection="1">
      <alignment vertical="center" shrinkToFit="1"/>
      <protection locked="0"/>
    </xf>
    <xf numFmtId="0" fontId="35" fillId="0" borderId="251" xfId="0" applyFont="1" applyBorder="1" applyAlignment="1" applyProtection="1">
      <alignment vertical="center" wrapText="1" shrinkToFit="1"/>
      <protection locked="0"/>
    </xf>
    <xf numFmtId="0" fontId="35" fillId="0" borderId="131" xfId="0" applyFont="1" applyBorder="1" applyAlignment="1" applyProtection="1">
      <alignment vertical="center" shrinkToFit="1"/>
      <protection locked="0"/>
    </xf>
    <xf numFmtId="0" fontId="35" fillId="0" borderId="179" xfId="0" applyFont="1" applyBorder="1" applyAlignment="1" applyProtection="1">
      <alignment vertical="center" shrinkToFit="1"/>
      <protection locked="0"/>
    </xf>
    <xf numFmtId="0" fontId="35" fillId="0" borderId="179" xfId="0" applyFont="1" applyBorder="1" applyAlignment="1">
      <alignment vertical="center" shrinkToFit="1"/>
    </xf>
    <xf numFmtId="0" fontId="35" fillId="0" borderId="1" xfId="0" applyFont="1" applyBorder="1" applyAlignment="1">
      <alignment vertical="center" shrinkToFit="1"/>
    </xf>
    <xf numFmtId="0" fontId="35" fillId="0" borderId="0" xfId="0" applyFont="1" applyAlignment="1">
      <alignment horizontal="right" vertical="center" shrinkToFit="1"/>
    </xf>
    <xf numFmtId="0" fontId="33" fillId="0" borderId="30" xfId="0" applyFont="1" applyBorder="1" applyAlignment="1">
      <alignment vertical="center" shrinkToFit="1"/>
    </xf>
    <xf numFmtId="0" fontId="35" fillId="0" borderId="11" xfId="0" applyFont="1" applyBorder="1" applyAlignment="1" applyProtection="1">
      <alignment vertical="center" shrinkToFit="1"/>
      <protection locked="0"/>
    </xf>
    <xf numFmtId="0" fontId="35" fillId="0" borderId="1" xfId="0" applyFont="1" applyBorder="1" applyAlignment="1">
      <alignment vertical="center" wrapText="1" shrinkToFit="1"/>
    </xf>
    <xf numFmtId="0" fontId="35" fillId="0" borderId="0" xfId="0" applyFont="1" applyAlignment="1">
      <alignment vertical="center" wrapText="1" shrinkToFit="1"/>
    </xf>
    <xf numFmtId="0" fontId="20" fillId="0" borderId="240" xfId="0" applyFont="1" applyBorder="1" applyAlignment="1">
      <alignment horizontal="center" vertical="center" textRotation="255" shrinkToFit="1"/>
    </xf>
    <xf numFmtId="0" fontId="35" fillId="0" borderId="240" xfId="0" applyFont="1" applyBorder="1" applyAlignment="1">
      <alignment horizontal="center" vertical="center" textRotation="255" shrinkToFit="1"/>
    </xf>
    <xf numFmtId="191" fontId="35" fillId="0" borderId="252" xfId="0" applyNumberFormat="1" applyFont="1" applyBorder="1" applyAlignment="1" applyProtection="1">
      <alignment horizontal="left" vertical="center" wrapText="1" shrinkToFit="1"/>
      <protection locked="0"/>
    </xf>
    <xf numFmtId="190" fontId="35" fillId="0" borderId="251" xfId="0" applyNumberFormat="1" applyFont="1" applyBorder="1" applyAlignment="1">
      <alignment horizontal="right" vertical="center" shrinkToFit="1"/>
    </xf>
    <xf numFmtId="0" fontId="35" fillId="0" borderId="252" xfId="0" applyFont="1" applyBorder="1" applyAlignment="1">
      <alignment horizontal="right" vertical="center" shrinkToFit="1"/>
    </xf>
    <xf numFmtId="0" fontId="33" fillId="0" borderId="0" xfId="0" applyFont="1" applyAlignment="1" applyProtection="1">
      <alignment horizontal="right" vertical="center" wrapText="1" shrinkToFit="1"/>
      <protection locked="0"/>
    </xf>
    <xf numFmtId="0" fontId="35" fillId="0" borderId="131" xfId="0" applyFont="1" applyBorder="1" applyAlignment="1">
      <alignment vertical="center" shrinkToFit="1"/>
    </xf>
    <xf numFmtId="0" fontId="35" fillId="0" borderId="1" xfId="0" applyFont="1" applyBorder="1" applyAlignment="1">
      <alignment horizontal="center" vertical="center" shrinkToFit="1"/>
    </xf>
    <xf numFmtId="0" fontId="35" fillId="0" borderId="131" xfId="0" applyFont="1" applyBorder="1" applyAlignment="1" applyProtection="1">
      <alignment vertical="center" wrapText="1" shrinkToFit="1"/>
      <protection locked="0"/>
    </xf>
    <xf numFmtId="193" fontId="35" fillId="0" borderId="255" xfId="0" applyNumberFormat="1" applyFont="1" applyBorder="1" applyAlignment="1">
      <alignment horizontal="center" vertical="center" shrinkToFit="1"/>
    </xf>
    <xf numFmtId="184" fontId="24" fillId="0" borderId="0" xfId="0" applyNumberFormat="1" applyFont="1" applyAlignment="1" applyProtection="1">
      <alignment horizontal="right" vertical="center" shrinkToFit="1"/>
      <protection locked="0"/>
    </xf>
    <xf numFmtId="0" fontId="25" fillId="0" borderId="0" xfId="0" applyFont="1" applyAlignment="1">
      <alignment vertical="center" shrinkToFit="1"/>
    </xf>
    <xf numFmtId="0" fontId="25" fillId="0" borderId="0" xfId="0" applyFont="1" applyAlignment="1" applyProtection="1">
      <alignment vertical="center" shrinkToFit="1"/>
      <protection hidden="1"/>
    </xf>
    <xf numFmtId="0" fontId="0" fillId="0" borderId="240" xfId="0" applyBorder="1" applyAlignment="1">
      <alignment horizontal="center" vertical="center" shrinkToFit="1"/>
    </xf>
    <xf numFmtId="0" fontId="0" fillId="0" borderId="242" xfId="0" applyBorder="1" applyAlignment="1">
      <alignment horizontal="center" vertical="center" shrinkToFit="1"/>
    </xf>
    <xf numFmtId="0" fontId="0" fillId="0" borderId="240" xfId="0" applyBorder="1" applyAlignment="1" applyProtection="1">
      <alignment vertical="top" wrapText="1" shrinkToFit="1"/>
      <protection locked="0"/>
    </xf>
    <xf numFmtId="0" fontId="0" fillId="0" borderId="251" xfId="0" applyBorder="1" applyAlignment="1">
      <alignment horizontal="center" vertical="center" shrinkToFit="1"/>
    </xf>
    <xf numFmtId="0" fontId="0" fillId="0" borderId="252" xfId="0" applyBorder="1" applyAlignment="1">
      <alignment horizontal="center" vertical="center" shrinkToFit="1"/>
    </xf>
    <xf numFmtId="0" fontId="0" fillId="0" borderId="253" xfId="0" applyBorder="1" applyAlignment="1">
      <alignment horizontal="center" vertical="center" shrinkToFit="1"/>
    </xf>
    <xf numFmtId="0" fontId="0" fillId="0" borderId="1" xfId="0" applyBorder="1" applyAlignment="1">
      <alignment horizontal="center" vertical="center" shrinkToFit="1"/>
    </xf>
    <xf numFmtId="0" fontId="0" fillId="0" borderId="251" xfId="0" applyBorder="1" applyAlignment="1" applyProtection="1">
      <alignment vertical="top" wrapText="1" shrinkToFit="1"/>
      <protection locked="0"/>
    </xf>
    <xf numFmtId="0" fontId="0" fillId="0" borderId="252" xfId="0" applyBorder="1" applyAlignment="1" applyProtection="1">
      <alignment vertical="top" wrapText="1" shrinkToFit="1"/>
      <protection locked="0"/>
    </xf>
    <xf numFmtId="0" fontId="0" fillId="0" borderId="253" xfId="0" applyBorder="1" applyAlignment="1" applyProtection="1">
      <alignment vertical="top" wrapText="1" shrinkToFit="1"/>
      <protection locked="0"/>
    </xf>
    <xf numFmtId="0" fontId="0" fillId="0" borderId="1" xfId="0" applyBorder="1" applyAlignment="1" applyProtection="1">
      <alignment vertical="top" wrapText="1" shrinkToFit="1"/>
      <protection locked="0"/>
    </xf>
    <xf numFmtId="0" fontId="0" fillId="0" borderId="131" xfId="0" applyBorder="1" applyAlignment="1" applyProtection="1">
      <alignment vertical="top" wrapText="1" shrinkToFit="1"/>
      <protection locked="0"/>
    </xf>
    <xf numFmtId="0" fontId="0" fillId="0" borderId="30" xfId="0" applyBorder="1" applyAlignment="1" applyProtection="1">
      <alignment vertical="top" wrapText="1" shrinkToFit="1"/>
      <protection locked="0"/>
    </xf>
    <xf numFmtId="0" fontId="23" fillId="0" borderId="240" xfId="0" applyFont="1" applyBorder="1" applyAlignment="1" applyProtection="1">
      <alignment vertical="center" shrinkToFit="1"/>
      <protection locked="0"/>
    </xf>
    <xf numFmtId="0" fontId="23" fillId="0" borderId="242" xfId="0" applyFont="1" applyBorder="1" applyAlignment="1" applyProtection="1">
      <alignment vertical="center" shrinkToFit="1"/>
      <protection locked="0"/>
    </xf>
    <xf numFmtId="0" fontId="20" fillId="5" borderId="135" xfId="0" applyFont="1" applyFill="1" applyBorder="1" applyAlignment="1" applyProtection="1">
      <alignment vertical="center" wrapText="1" shrinkToFit="1"/>
      <protection locked="0"/>
    </xf>
    <xf numFmtId="0" fontId="20" fillId="5" borderId="240" xfId="0" applyFont="1" applyFill="1" applyBorder="1" applyAlignment="1" applyProtection="1">
      <alignment vertical="center" wrapText="1" shrinkToFit="1"/>
      <protection locked="0"/>
    </xf>
    <xf numFmtId="0" fontId="5" fillId="5" borderId="240" xfId="0" applyFont="1" applyFill="1" applyBorder="1" applyAlignment="1" applyProtection="1">
      <alignment horizontal="center" vertical="center" shrinkToFit="1"/>
      <protection locked="0"/>
    </xf>
    <xf numFmtId="0" fontId="5" fillId="5" borderId="254" xfId="0" applyFont="1" applyFill="1" applyBorder="1" applyAlignment="1" applyProtection="1">
      <alignment horizontal="center" vertical="center" shrinkToFit="1"/>
      <protection locked="0"/>
    </xf>
    <xf numFmtId="0" fontId="0" fillId="14" borderId="254" xfId="0" applyFill="1" applyBorder="1" applyAlignment="1">
      <alignment horizontal="center" vertical="center" shrinkToFit="1"/>
    </xf>
    <xf numFmtId="0" fontId="0" fillId="14" borderId="255" xfId="0" applyFill="1" applyBorder="1" applyAlignment="1">
      <alignment horizontal="center" vertical="center" shrinkToFit="1"/>
    </xf>
    <xf numFmtId="0" fontId="0" fillId="5" borderId="254" xfId="0" applyFill="1" applyBorder="1" applyAlignment="1">
      <alignment horizontal="center" vertical="center" shrinkToFit="1"/>
    </xf>
    <xf numFmtId="0" fontId="0" fillId="5" borderId="255" xfId="0" applyFill="1" applyBorder="1" applyAlignment="1">
      <alignment horizontal="center" vertical="center" shrinkToFit="1"/>
    </xf>
    <xf numFmtId="0" fontId="0" fillId="5" borderId="256" xfId="0" applyFill="1" applyBorder="1" applyAlignment="1">
      <alignment horizontal="center" vertical="center" shrinkToFit="1"/>
    </xf>
    <xf numFmtId="0" fontId="0" fillId="5" borderId="240" xfId="0" applyFill="1" applyBorder="1" applyAlignment="1">
      <alignment horizontal="center" vertical="center" shrinkToFit="1"/>
    </xf>
    <xf numFmtId="0" fontId="0" fillId="0" borderId="240" xfId="0" applyBorder="1" applyAlignment="1" applyProtection="1">
      <alignment horizontal="left" vertical="top" wrapText="1" shrinkToFit="1"/>
      <protection locked="0"/>
    </xf>
    <xf numFmtId="0" fontId="0" fillId="0" borderId="240" xfId="0" applyBorder="1" applyAlignment="1">
      <alignment horizontal="center" vertical="center" wrapText="1" shrinkToFit="1"/>
    </xf>
    <xf numFmtId="0" fontId="43" fillId="0" borderId="2" xfId="0" applyFont="1" applyBorder="1" applyAlignment="1">
      <alignment horizontal="center" vertical="center" shrinkToFit="1"/>
    </xf>
    <xf numFmtId="0" fontId="99" fillId="0" borderId="3" xfId="0" applyFont="1" applyBorder="1" applyAlignment="1">
      <alignment horizontal="center" vertical="center" shrinkToFit="1"/>
    </xf>
    <xf numFmtId="0" fontId="99" fillId="0" borderId="4" xfId="0" applyFont="1" applyBorder="1" applyAlignment="1">
      <alignment horizontal="center" vertical="center" shrinkToFit="1"/>
    </xf>
    <xf numFmtId="0" fontId="99" fillId="0" borderId="5" xfId="0" applyFont="1" applyBorder="1" applyAlignment="1">
      <alignment horizontal="center" vertical="center" shrinkToFit="1"/>
    </xf>
    <xf numFmtId="0" fontId="99" fillId="0" borderId="0" xfId="0" applyFont="1" applyAlignment="1">
      <alignment horizontal="center" vertical="center" shrinkToFit="1"/>
    </xf>
    <xf numFmtId="0" fontId="99" fillId="0" borderId="6" xfId="0" applyFont="1" applyBorder="1" applyAlignment="1">
      <alignment horizontal="center" vertical="center" shrinkToFit="1"/>
    </xf>
    <xf numFmtId="0" fontId="99" fillId="0" borderId="7" xfId="0" applyFont="1" applyBorder="1" applyAlignment="1">
      <alignment horizontal="center" vertical="center" shrinkToFit="1"/>
    </xf>
    <xf numFmtId="0" fontId="99" fillId="0" borderId="8" xfId="0" applyFont="1" applyBorder="1" applyAlignment="1">
      <alignment horizontal="center" vertical="center" shrinkToFit="1"/>
    </xf>
    <xf numFmtId="0" fontId="99" fillId="0" borderId="9" xfId="0" applyFont="1" applyBorder="1" applyAlignment="1">
      <alignment horizontal="center" vertical="center" shrinkToFit="1"/>
    </xf>
    <xf numFmtId="0" fontId="0" fillId="0" borderId="256" xfId="0" applyBorder="1" applyAlignment="1" applyProtection="1">
      <alignment horizontal="center" vertical="center" shrinkToFit="1"/>
      <protection locked="0"/>
    </xf>
    <xf numFmtId="0" fontId="0" fillId="0" borderId="254" xfId="0" applyBorder="1" applyAlignment="1">
      <alignment horizontal="center" vertical="center" shrinkToFit="1"/>
    </xf>
    <xf numFmtId="0" fontId="0" fillId="0" borderId="255" xfId="0" applyBorder="1" applyAlignment="1">
      <alignment horizontal="center" vertical="center" shrinkToFit="1"/>
    </xf>
    <xf numFmtId="0" fontId="0" fillId="0" borderId="256" xfId="0" applyBorder="1" applyAlignment="1">
      <alignment horizontal="center" vertical="center" shrinkToFit="1"/>
    </xf>
    <xf numFmtId="0" fontId="0" fillId="14" borderId="240" xfId="0" applyFill="1" applyBorder="1" applyAlignment="1">
      <alignment horizontal="center" vertical="center" shrinkToFit="1"/>
    </xf>
    <xf numFmtId="0" fontId="1" fillId="5" borderId="254" xfId="2" applyFill="1" applyBorder="1" applyAlignment="1">
      <alignment vertical="center" shrinkToFit="1"/>
    </xf>
    <xf numFmtId="0" fontId="1" fillId="5" borderId="255" xfId="2" applyFill="1" applyBorder="1" applyAlignment="1">
      <alignment vertical="center" shrinkToFit="1"/>
    </xf>
    <xf numFmtId="0" fontId="1" fillId="5" borderId="256" xfId="2" applyFill="1" applyBorder="1" applyAlignment="1">
      <alignment vertical="center" shrinkToFit="1"/>
    </xf>
    <xf numFmtId="0" fontId="0" fillId="14" borderId="256" xfId="0" applyFill="1" applyBorder="1" applyAlignment="1">
      <alignment horizontal="center" vertical="center" shrinkToFit="1"/>
    </xf>
    <xf numFmtId="0" fontId="1" fillId="0" borderId="254" xfId="2" applyBorder="1" applyAlignment="1">
      <alignment horizontal="center" vertical="center" shrinkToFit="1"/>
    </xf>
    <xf numFmtId="0" fontId="1" fillId="0" borderId="255" xfId="2" applyBorder="1" applyAlignment="1">
      <alignment horizontal="center" vertical="center" shrinkToFit="1"/>
    </xf>
    <xf numFmtId="0" fontId="1" fillId="0" borderId="256" xfId="2" applyBorder="1" applyAlignment="1">
      <alignment horizontal="center" vertical="center" shrinkToFit="1"/>
    </xf>
    <xf numFmtId="0" fontId="1" fillId="5" borderId="254" xfId="2" applyFill="1" applyBorder="1" applyAlignment="1">
      <alignment horizontal="center" vertical="center" shrinkToFit="1"/>
    </xf>
    <xf numFmtId="0" fontId="1" fillId="5" borderId="255" xfId="2" applyFill="1" applyBorder="1" applyAlignment="1">
      <alignment horizontal="center" vertical="center" shrinkToFit="1"/>
    </xf>
    <xf numFmtId="0" fontId="1" fillId="5" borderId="256" xfId="2" applyFill="1" applyBorder="1" applyAlignment="1">
      <alignment horizontal="center" vertical="center" shrinkToFit="1"/>
    </xf>
    <xf numFmtId="0" fontId="1" fillId="14" borderId="254" xfId="2" applyFill="1" applyBorder="1" applyAlignment="1">
      <alignment horizontal="center" vertical="center" shrinkToFit="1"/>
    </xf>
    <xf numFmtId="0" fontId="1" fillId="14" borderId="255" xfId="2" applyFill="1" applyBorder="1" applyAlignment="1">
      <alignment horizontal="center" vertical="center" shrinkToFit="1"/>
    </xf>
    <xf numFmtId="0" fontId="1" fillId="14" borderId="256" xfId="2" applyFill="1" applyBorder="1" applyAlignment="1">
      <alignment horizontal="center" vertical="center" shrinkToFit="1"/>
    </xf>
    <xf numFmtId="0" fontId="1" fillId="0" borderId="1" xfId="2" applyBorder="1" applyAlignment="1">
      <alignment horizontal="center" vertical="center" shrinkToFit="1"/>
    </xf>
    <xf numFmtId="194" fontId="1" fillId="5" borderId="254" xfId="2" applyNumberFormat="1" applyFill="1" applyBorder="1" applyAlignment="1">
      <alignment horizontal="center" vertical="center" shrinkToFit="1"/>
    </xf>
    <xf numFmtId="194" fontId="1" fillId="5" borderId="255" xfId="2" applyNumberFormat="1" applyFill="1" applyBorder="1" applyAlignment="1">
      <alignment horizontal="center" vertical="center" shrinkToFit="1"/>
    </xf>
    <xf numFmtId="194" fontId="1" fillId="5" borderId="256" xfId="2" applyNumberFormat="1" applyFill="1" applyBorder="1" applyAlignment="1">
      <alignment horizontal="center" vertical="center" shrinkToFit="1"/>
    </xf>
    <xf numFmtId="0" fontId="1" fillId="0" borderId="1" xfId="2" applyBorder="1" applyAlignment="1">
      <alignment vertical="center" shrinkToFit="1"/>
    </xf>
    <xf numFmtId="0" fontId="1" fillId="5" borderId="254" xfId="2" applyFill="1" applyBorder="1" applyAlignment="1">
      <alignment vertical="center" wrapText="1" shrinkToFit="1"/>
    </xf>
    <xf numFmtId="0" fontId="1" fillId="6" borderId="1" xfId="2" applyFill="1" applyBorder="1" applyAlignment="1">
      <alignment vertical="center" shrinkToFit="1"/>
    </xf>
    <xf numFmtId="0" fontId="1" fillId="6" borderId="0" xfId="2" applyFill="1" applyAlignment="1">
      <alignment vertical="center" shrinkToFit="1"/>
    </xf>
    <xf numFmtId="176" fontId="1" fillId="5" borderId="254" xfId="2" applyNumberFormat="1" applyFill="1" applyBorder="1" applyAlignment="1">
      <alignment horizontal="center" vertical="center" shrinkToFit="1"/>
    </xf>
    <xf numFmtId="176" fontId="1" fillId="5" borderId="255" xfId="2" applyNumberFormat="1" applyFill="1" applyBorder="1" applyAlignment="1">
      <alignment horizontal="center" vertical="center" shrinkToFit="1"/>
    </xf>
    <xf numFmtId="176" fontId="1" fillId="5" borderId="256" xfId="2" applyNumberFormat="1" applyFill="1" applyBorder="1" applyAlignment="1">
      <alignment horizontal="center" vertical="center" shrinkToFit="1"/>
    </xf>
    <xf numFmtId="199" fontId="0" fillId="0" borderId="254" xfId="0" applyNumberFormat="1" applyBorder="1" applyAlignment="1" applyProtection="1">
      <alignment horizontal="center" vertical="center" shrinkToFit="1"/>
      <protection locked="0"/>
    </xf>
    <xf numFmtId="199" fontId="0" fillId="0" borderId="255" xfId="0" applyNumberFormat="1" applyBorder="1" applyAlignment="1" applyProtection="1">
      <alignment horizontal="center" vertical="center" shrinkToFit="1"/>
      <protection locked="0"/>
    </xf>
    <xf numFmtId="199" fontId="0" fillId="0" borderId="256" xfId="0" applyNumberFormat="1" applyBorder="1" applyAlignment="1" applyProtection="1">
      <alignment horizontal="center" vertical="center" shrinkToFit="1"/>
      <protection locked="0"/>
    </xf>
    <xf numFmtId="0" fontId="0" fillId="0" borderId="254" xfId="0" applyBorder="1" applyAlignment="1" applyProtection="1">
      <alignment vertical="center" shrinkToFit="1"/>
      <protection locked="0"/>
    </xf>
    <xf numFmtId="0" fontId="0" fillId="0" borderId="255" xfId="0" applyBorder="1" applyAlignment="1" applyProtection="1">
      <alignment vertical="center" shrinkToFit="1"/>
      <protection locked="0"/>
    </xf>
    <xf numFmtId="0" fontId="0" fillId="0" borderId="256" xfId="0" applyBorder="1" applyAlignment="1" applyProtection="1">
      <alignment vertical="center" shrinkToFit="1"/>
      <protection locked="0"/>
    </xf>
    <xf numFmtId="0" fontId="0" fillId="0" borderId="242" xfId="0" applyBorder="1" applyAlignment="1" applyProtection="1">
      <alignment horizontal="center" vertical="center" shrinkToFit="1"/>
      <protection locked="0"/>
    </xf>
    <xf numFmtId="0" fontId="21" fillId="0" borderId="251" xfId="0" applyFont="1" applyBorder="1" applyAlignment="1">
      <alignment horizontal="center" vertical="center" wrapText="1" shrinkToFit="1"/>
    </xf>
    <xf numFmtId="0" fontId="22" fillId="0" borderId="252" xfId="0" applyFont="1" applyBorder="1" applyAlignment="1">
      <alignment horizontal="center" vertical="center" wrapText="1" shrinkToFit="1"/>
    </xf>
    <xf numFmtId="0" fontId="22" fillId="0" borderId="253" xfId="0" applyFont="1" applyBorder="1" applyAlignment="1">
      <alignment horizontal="center" vertical="center" wrapText="1" shrinkToFit="1"/>
    </xf>
    <xf numFmtId="0" fontId="22" fillId="0" borderId="1" xfId="0" applyFont="1" applyBorder="1" applyAlignment="1">
      <alignment horizontal="center" vertical="center" wrapText="1" shrinkToFit="1"/>
    </xf>
    <xf numFmtId="0" fontId="22" fillId="0" borderId="0" xfId="0" applyFont="1" applyAlignment="1">
      <alignment horizontal="center" vertical="center" wrapText="1" shrinkToFit="1"/>
    </xf>
    <xf numFmtId="0" fontId="22" fillId="0" borderId="11" xfId="0" applyFont="1" applyBorder="1" applyAlignment="1">
      <alignment horizontal="center" vertical="center" wrapText="1" shrinkToFit="1"/>
    </xf>
    <xf numFmtId="0" fontId="22" fillId="0" borderId="131" xfId="0" applyFont="1" applyBorder="1" applyAlignment="1">
      <alignment horizontal="center" vertical="center" wrapText="1" shrinkToFit="1"/>
    </xf>
    <xf numFmtId="0" fontId="22" fillId="0" borderId="30" xfId="0" applyFont="1" applyBorder="1" applyAlignment="1">
      <alignment horizontal="center" vertical="center" wrapText="1" shrinkToFit="1"/>
    </xf>
    <xf numFmtId="0" fontId="22" fillId="0" borderId="179" xfId="0" applyFont="1" applyBorder="1" applyAlignment="1">
      <alignment horizontal="center" vertical="center" wrapText="1" shrinkToFit="1"/>
    </xf>
    <xf numFmtId="0" fontId="0" fillId="0" borderId="251" xfId="0" applyBorder="1" applyAlignment="1">
      <alignment horizontal="center" vertical="center" wrapText="1" shrinkToFit="1"/>
    </xf>
    <xf numFmtId="0" fontId="0" fillId="0" borderId="252" xfId="0" applyBorder="1" applyAlignment="1">
      <alignment horizontal="center" vertical="center" wrapText="1" shrinkToFit="1"/>
    </xf>
    <xf numFmtId="0" fontId="0" fillId="0" borderId="253" xfId="0" applyBorder="1" applyAlignment="1">
      <alignment horizontal="center" vertical="center" wrapText="1" shrinkToFit="1"/>
    </xf>
    <xf numFmtId="0" fontId="0" fillId="0" borderId="1" xfId="0" applyBorder="1" applyAlignment="1">
      <alignment horizontal="center" vertical="center" wrapText="1" shrinkToFit="1"/>
    </xf>
    <xf numFmtId="0" fontId="0" fillId="0" borderId="30" xfId="0" applyBorder="1" applyAlignment="1">
      <alignment horizontal="center" vertical="center" wrapText="1" shrinkToFit="1"/>
    </xf>
    <xf numFmtId="0" fontId="0" fillId="0" borderId="252" xfId="0" applyBorder="1" applyAlignment="1" applyProtection="1">
      <alignment vertical="center" shrinkToFit="1"/>
      <protection locked="0"/>
    </xf>
    <xf numFmtId="0" fontId="0" fillId="0" borderId="253" xfId="0" applyBorder="1" applyAlignment="1" applyProtection="1">
      <alignment vertical="center" shrinkToFit="1"/>
      <protection locked="0"/>
    </xf>
    <xf numFmtId="0" fontId="0" fillId="0" borderId="11" xfId="0" applyBorder="1" applyAlignment="1" applyProtection="1">
      <alignment vertical="center" shrinkToFit="1"/>
      <protection locked="0"/>
    </xf>
    <xf numFmtId="0" fontId="0" fillId="0" borderId="252" xfId="0" applyBorder="1" applyAlignment="1" applyProtection="1">
      <alignment horizontal="center" vertical="center" shrinkToFit="1"/>
      <protection locked="0"/>
    </xf>
    <xf numFmtId="0" fontId="29" fillId="0" borderId="0" xfId="3" applyFont="1" applyAlignment="1" applyProtection="1">
      <alignment horizontal="center" vertical="center" shrinkToFit="1"/>
      <protection locked="0"/>
    </xf>
    <xf numFmtId="0" fontId="0" fillId="0" borderId="240" xfId="0" applyBorder="1" applyAlignment="1">
      <alignment horizontal="center" vertical="center" textRotation="255" shrinkToFit="1"/>
    </xf>
    <xf numFmtId="0" fontId="0" fillId="0" borderId="30" xfId="0" applyBorder="1" applyAlignment="1" applyProtection="1">
      <alignment vertical="center" shrinkToFit="1"/>
      <protection locked="0"/>
    </xf>
    <xf numFmtId="0" fontId="0" fillId="0" borderId="179" xfId="0" applyBorder="1" applyAlignment="1" applyProtection="1">
      <alignment vertical="center" shrinkToFit="1"/>
      <protection locked="0"/>
    </xf>
    <xf numFmtId="0" fontId="0" fillId="0" borderId="30" xfId="0" applyBorder="1" applyAlignment="1">
      <alignment horizontal="left" vertical="center" shrinkToFit="1"/>
    </xf>
    <xf numFmtId="0" fontId="0" fillId="0" borderId="256" xfId="0" applyBorder="1" applyAlignment="1">
      <alignment horizontal="center" vertical="center" wrapText="1" shrinkToFit="1"/>
    </xf>
    <xf numFmtId="195" fontId="0" fillId="0" borderId="252" xfId="0" applyNumberFormat="1" applyBorder="1" applyAlignment="1" applyProtection="1">
      <alignment horizontal="left" vertical="center" shrinkToFit="1"/>
      <protection locked="0"/>
    </xf>
    <xf numFmtId="0" fontId="0" fillId="0" borderId="255" xfId="0" applyBorder="1" applyAlignment="1">
      <alignment vertical="center" shrinkToFit="1"/>
    </xf>
    <xf numFmtId="0" fontId="0" fillId="0" borderId="256" xfId="0" applyBorder="1" applyAlignment="1">
      <alignment vertical="center" shrinkToFit="1"/>
    </xf>
    <xf numFmtId="0" fontId="0" fillId="0" borderId="255" xfId="0" applyBorder="1" applyAlignment="1" applyProtection="1">
      <alignment horizontal="center" vertical="center" shrinkToFit="1"/>
      <protection locked="0"/>
    </xf>
    <xf numFmtId="0" fontId="0" fillId="0" borderId="251" xfId="0" applyBorder="1" applyAlignment="1">
      <alignment horizontal="center" vertical="center" textRotation="255" shrinkToFit="1"/>
    </xf>
    <xf numFmtId="0" fontId="0" fillId="0" borderId="253" xfId="0" applyBorder="1" applyAlignment="1">
      <alignment horizontal="center" vertical="center" textRotation="255" shrinkToFit="1"/>
    </xf>
    <xf numFmtId="0" fontId="0" fillId="0" borderId="1" xfId="0" applyBorder="1" applyAlignment="1">
      <alignment horizontal="center" vertical="center" textRotation="255" shrinkToFit="1"/>
    </xf>
    <xf numFmtId="0" fontId="60" fillId="0" borderId="252" xfId="0" applyFont="1" applyBorder="1" applyAlignment="1">
      <alignment vertical="center" shrinkToFit="1"/>
    </xf>
    <xf numFmtId="0" fontId="60" fillId="0" borderId="0" xfId="0" applyFont="1" applyAlignment="1">
      <alignment vertical="center" shrinkToFit="1"/>
    </xf>
    <xf numFmtId="0" fontId="0" fillId="0" borderId="252" xfId="0" applyBorder="1" applyAlignment="1">
      <alignment vertical="center" wrapText="1" shrinkToFit="1"/>
    </xf>
    <xf numFmtId="0" fontId="0" fillId="0" borderId="253" xfId="0" applyBorder="1" applyAlignment="1">
      <alignment vertical="center" wrapText="1" shrinkToFit="1"/>
    </xf>
    <xf numFmtId="0" fontId="0" fillId="0" borderId="242" xfId="0" applyBorder="1" applyAlignment="1">
      <alignment horizontal="center" vertical="center" wrapText="1" shrinkToFit="1"/>
    </xf>
    <xf numFmtId="0" fontId="38" fillId="0" borderId="240" xfId="0" applyFont="1" applyBorder="1" applyAlignment="1">
      <alignment horizontal="center" vertical="center" shrinkToFit="1"/>
    </xf>
    <xf numFmtId="0" fontId="0" fillId="0" borderId="254" xfId="0" applyBorder="1" applyAlignment="1" applyProtection="1">
      <alignment horizontal="center" vertical="center" shrinkToFit="1"/>
      <protection locked="0"/>
    </xf>
    <xf numFmtId="0" fontId="79" fillId="0" borderId="251" xfId="0" applyFont="1" applyBorder="1" applyAlignment="1">
      <alignment horizontal="center" vertical="center" shrinkToFit="1"/>
    </xf>
    <xf numFmtId="0" fontId="79" fillId="0" borderId="252" xfId="0" applyFont="1" applyBorder="1" applyAlignment="1">
      <alignment horizontal="center" vertical="center" shrinkToFit="1"/>
    </xf>
    <xf numFmtId="0" fontId="79" fillId="0" borderId="253" xfId="0" applyFont="1" applyBorder="1" applyAlignment="1">
      <alignment horizontal="center" vertical="center" shrinkToFit="1"/>
    </xf>
    <xf numFmtId="0" fontId="79" fillId="0" borderId="1" xfId="0" applyFont="1" applyBorder="1" applyAlignment="1">
      <alignment horizontal="center" vertical="center" shrinkToFit="1"/>
    </xf>
    <xf numFmtId="0" fontId="79" fillId="0" borderId="0" xfId="0" applyFont="1" applyAlignment="1">
      <alignment horizontal="center" vertical="center" shrinkToFit="1"/>
    </xf>
    <xf numFmtId="0" fontId="79" fillId="0" borderId="11" xfId="0" applyFont="1" applyBorder="1" applyAlignment="1">
      <alignment horizontal="center" vertical="center" shrinkToFit="1"/>
    </xf>
    <xf numFmtId="0" fontId="79" fillId="0" borderId="131" xfId="0" applyFont="1" applyBorder="1" applyAlignment="1">
      <alignment horizontal="center" vertical="center" shrinkToFit="1"/>
    </xf>
    <xf numFmtId="0" fontId="79" fillId="0" borderId="30" xfId="0" applyFont="1" applyBorder="1" applyAlignment="1">
      <alignment horizontal="center" vertical="center" shrinkToFit="1"/>
    </xf>
    <xf numFmtId="0" fontId="79" fillId="0" borderId="179" xfId="0" applyFont="1" applyBorder="1" applyAlignment="1">
      <alignment horizontal="center" vertical="center" shrinkToFit="1"/>
    </xf>
    <xf numFmtId="0" fontId="79" fillId="0" borderId="240" xfId="0" applyFont="1" applyBorder="1" applyAlignment="1">
      <alignment horizontal="center" vertical="center" shrinkToFit="1"/>
    </xf>
    <xf numFmtId="0" fontId="24" fillId="0" borderId="0" xfId="0" applyFont="1" applyAlignment="1">
      <alignment vertical="center" wrapText="1"/>
    </xf>
    <xf numFmtId="0" fontId="25" fillId="0" borderId="0" xfId="0" applyFont="1" applyAlignment="1">
      <alignment vertical="center" wrapText="1"/>
    </xf>
    <xf numFmtId="0" fontId="0" fillId="0" borderId="30" xfId="0" applyBorder="1" applyAlignment="1" applyProtection="1">
      <alignment vertical="center" wrapText="1"/>
      <protection locked="0"/>
    </xf>
    <xf numFmtId="0" fontId="24" fillId="0" borderId="251" xfId="0" applyFont="1" applyBorder="1" applyAlignment="1">
      <alignment horizontal="center" vertical="center" shrinkToFit="1"/>
    </xf>
    <xf numFmtId="0" fontId="25" fillId="0" borderId="252" xfId="0" applyFont="1" applyBorder="1" applyAlignment="1">
      <alignment horizontal="center" vertical="center" shrinkToFit="1"/>
    </xf>
    <xf numFmtId="0" fontId="25" fillId="0" borderId="253" xfId="0" applyFont="1" applyBorder="1" applyAlignment="1">
      <alignment horizontal="center" vertical="center" shrinkToFit="1"/>
    </xf>
    <xf numFmtId="0" fontId="25" fillId="0" borderId="131" xfId="0" applyFont="1" applyBorder="1" applyAlignment="1">
      <alignment horizontal="center" vertical="center" shrinkToFit="1"/>
    </xf>
    <xf numFmtId="0" fontId="25" fillId="0" borderId="30" xfId="0" applyFont="1" applyBorder="1" applyAlignment="1">
      <alignment horizontal="center" vertical="center" shrinkToFit="1"/>
    </xf>
    <xf numFmtId="0" fontId="25" fillId="0" borderId="179" xfId="0" applyFont="1" applyBorder="1" applyAlignment="1">
      <alignment horizontal="center" vertical="center" shrinkToFit="1"/>
    </xf>
    <xf numFmtId="0" fontId="31" fillId="0" borderId="0" xfId="3" applyFont="1" applyAlignment="1" applyProtection="1">
      <alignment horizontal="center" vertical="center" wrapText="1"/>
      <protection locked="0"/>
    </xf>
    <xf numFmtId="0" fontId="25" fillId="0" borderId="0" xfId="0" applyFont="1" applyAlignment="1" applyProtection="1">
      <alignment vertical="center" wrapText="1"/>
      <protection locked="0"/>
    </xf>
    <xf numFmtId="207" fontId="25" fillId="0" borderId="0" xfId="0" applyNumberFormat="1" applyFont="1" applyAlignment="1" applyProtection="1">
      <alignment horizontal="left" vertical="center" shrinkToFit="1"/>
      <protection locked="0"/>
    </xf>
    <xf numFmtId="20" fontId="25" fillId="0" borderId="0" xfId="0" applyNumberFormat="1" applyFont="1" applyAlignment="1" applyProtection="1">
      <alignment horizontal="left" vertical="center" shrinkToFit="1"/>
      <protection locked="0"/>
    </xf>
    <xf numFmtId="0" fontId="25" fillId="0" borderId="0" xfId="0" applyFont="1" applyAlignment="1" applyProtection="1">
      <alignment horizontal="left" vertical="center" shrinkToFit="1"/>
      <protection locked="0"/>
    </xf>
    <xf numFmtId="182" fontId="40" fillId="0" borderId="0" xfId="0" applyNumberFormat="1" applyFont="1" applyAlignment="1" applyProtection="1">
      <alignment vertical="center" shrinkToFit="1"/>
      <protection locked="0"/>
    </xf>
    <xf numFmtId="0" fontId="12" fillId="0" borderId="0" xfId="2" applyFont="1" applyAlignment="1">
      <alignment vertical="center" shrinkToFit="1"/>
    </xf>
    <xf numFmtId="0" fontId="12" fillId="0" borderId="0" xfId="2" applyFont="1" applyAlignment="1">
      <alignment vertical="center" wrapText="1" shrinkToFit="1"/>
    </xf>
    <xf numFmtId="0" fontId="30" fillId="0" borderId="2" xfId="0" applyFont="1" applyBorder="1" applyAlignment="1" applyProtection="1">
      <alignment vertical="top" wrapText="1" shrinkToFit="1"/>
      <protection locked="0"/>
    </xf>
    <xf numFmtId="0" fontId="30" fillId="0" borderId="3" xfId="0" applyFont="1" applyBorder="1" applyAlignment="1" applyProtection="1">
      <alignment vertical="top" wrapText="1" shrinkToFit="1"/>
      <protection locked="0"/>
    </xf>
    <xf numFmtId="0" fontId="30" fillId="0" borderId="4" xfId="0" applyFont="1" applyBorder="1" applyAlignment="1" applyProtection="1">
      <alignment vertical="top" wrapText="1" shrinkToFit="1"/>
      <protection locked="0"/>
    </xf>
    <xf numFmtId="0" fontId="30" fillId="0" borderId="5" xfId="0" applyFont="1" applyBorder="1" applyAlignment="1" applyProtection="1">
      <alignment vertical="top" wrapText="1" shrinkToFit="1"/>
      <protection locked="0"/>
    </xf>
    <xf numFmtId="0" fontId="30" fillId="0" borderId="0" xfId="0" applyFont="1" applyAlignment="1" applyProtection="1">
      <alignment vertical="top" wrapText="1" shrinkToFit="1"/>
      <protection locked="0"/>
    </xf>
    <xf numFmtId="0" fontId="30" fillId="0" borderId="6" xfId="0" applyFont="1" applyBorder="1" applyAlignment="1" applyProtection="1">
      <alignment vertical="top" wrapText="1" shrinkToFit="1"/>
      <protection locked="0"/>
    </xf>
    <xf numFmtId="0" fontId="30" fillId="0" borderId="7" xfId="0" applyFont="1" applyBorder="1" applyAlignment="1" applyProtection="1">
      <alignment vertical="top" wrapText="1" shrinkToFit="1"/>
      <protection locked="0"/>
    </xf>
    <xf numFmtId="0" fontId="30" fillId="0" borderId="8" xfId="0" applyFont="1" applyBorder="1" applyAlignment="1" applyProtection="1">
      <alignment vertical="top" wrapText="1" shrinkToFit="1"/>
      <protection locked="0"/>
    </xf>
    <xf numFmtId="0" fontId="30" fillId="0" borderId="9" xfId="0" applyFont="1" applyBorder="1" applyAlignment="1" applyProtection="1">
      <alignment vertical="top" wrapText="1" shrinkToFit="1"/>
      <protection locked="0"/>
    </xf>
    <xf numFmtId="0" fontId="30" fillId="0" borderId="0" xfId="0" applyFont="1" applyAlignment="1">
      <alignment horizontal="center" vertical="center" wrapText="1" shrinkToFit="1"/>
    </xf>
    <xf numFmtId="0" fontId="30" fillId="0" borderId="0" xfId="0" applyFont="1" applyAlignment="1">
      <alignment vertical="center" wrapText="1" shrinkToFit="1"/>
    </xf>
    <xf numFmtId="0" fontId="68" fillId="0" borderId="0" xfId="0" applyFont="1" applyAlignment="1">
      <alignment vertical="center" shrinkToFit="1"/>
    </xf>
    <xf numFmtId="0" fontId="12" fillId="0" borderId="0" xfId="2" applyFont="1" applyAlignment="1">
      <alignment horizontal="left" vertical="center" wrapText="1" shrinkToFit="1"/>
    </xf>
    <xf numFmtId="0" fontId="9" fillId="0" borderId="0" xfId="2" applyFont="1" applyAlignment="1" applyProtection="1">
      <alignment horizontal="center" vertical="center" shrinkToFit="1"/>
      <protection locked="0"/>
    </xf>
    <xf numFmtId="0" fontId="30" fillId="0" borderId="0" xfId="0" applyFont="1" applyAlignment="1">
      <alignment vertical="center" shrinkToFit="1"/>
    </xf>
    <xf numFmtId="0" fontId="40" fillId="0" borderId="0" xfId="0" applyFont="1" applyAlignment="1">
      <alignment horizontal="center" vertical="center" shrinkToFit="1"/>
    </xf>
    <xf numFmtId="0" fontId="40" fillId="0" borderId="0" xfId="0" applyFont="1" applyAlignment="1" applyProtection="1">
      <alignment horizontal="center" vertical="center" shrinkToFit="1"/>
      <protection locked="0"/>
    </xf>
    <xf numFmtId="0" fontId="11" fillId="0" borderId="0" xfId="3" applyFont="1" applyFill="1" applyAlignment="1" applyProtection="1">
      <alignment vertical="center" shrinkToFit="1"/>
    </xf>
    <xf numFmtId="0" fontId="41" fillId="0" borderId="0" xfId="0" applyFont="1" applyAlignment="1">
      <alignment vertical="center" wrapText="1" shrinkToFit="1"/>
    </xf>
    <xf numFmtId="0" fontId="39" fillId="0" borderId="0" xfId="0" applyFont="1" applyAlignment="1">
      <alignment vertical="center" wrapText="1" shrinkToFit="1"/>
    </xf>
    <xf numFmtId="0" fontId="39" fillId="0" borderId="0" xfId="0" applyFont="1" applyAlignment="1">
      <alignment vertical="center" shrinkToFit="1"/>
    </xf>
    <xf numFmtId="0" fontId="44" fillId="0" borderId="0" xfId="0" applyFont="1" applyAlignment="1">
      <alignment vertical="center" shrinkToFit="1"/>
    </xf>
    <xf numFmtId="0" fontId="116" fillId="0" borderId="240" xfId="8" applyFont="1" applyBorder="1" applyAlignment="1">
      <alignment horizontal="left" vertical="center" wrapText="1"/>
    </xf>
    <xf numFmtId="0" fontId="116" fillId="0" borderId="245" xfId="8" applyFont="1" applyBorder="1" applyAlignment="1">
      <alignment horizontal="left" vertical="center" wrapText="1"/>
    </xf>
    <xf numFmtId="0" fontId="116" fillId="0" borderId="247" xfId="8" applyFont="1" applyBorder="1" applyAlignment="1">
      <alignment horizontal="left" vertical="center" wrapText="1"/>
    </xf>
    <xf numFmtId="0" fontId="116" fillId="0" borderId="248" xfId="8" applyFont="1" applyBorder="1" applyAlignment="1">
      <alignment horizontal="left" vertical="center" wrapText="1"/>
    </xf>
    <xf numFmtId="0" fontId="116" fillId="0" borderId="0" xfId="8" applyFont="1" applyAlignment="1">
      <alignment horizontal="left" vertical="center" wrapText="1" shrinkToFit="1"/>
    </xf>
    <xf numFmtId="0" fontId="117" fillId="11" borderId="207" xfId="8" applyFont="1" applyFill="1" applyBorder="1" applyAlignment="1">
      <alignment horizontal="center" vertical="center" wrapText="1"/>
    </xf>
    <xf numFmtId="0" fontId="117" fillId="11" borderId="207" xfId="8" applyFont="1" applyFill="1" applyBorder="1" applyAlignment="1">
      <alignment horizontal="center" vertical="center"/>
    </xf>
    <xf numFmtId="0" fontId="117" fillId="11" borderId="208" xfId="8" applyFont="1" applyFill="1" applyBorder="1" applyAlignment="1">
      <alignment horizontal="center" vertical="center"/>
    </xf>
    <xf numFmtId="0" fontId="116" fillId="0" borderId="135" xfId="8" applyFont="1" applyBorder="1" applyAlignment="1">
      <alignment horizontal="left" vertical="center" wrapText="1"/>
    </xf>
    <xf numFmtId="0" fontId="116" fillId="0" borderId="136" xfId="8" applyFont="1" applyBorder="1" applyAlignment="1">
      <alignment horizontal="left" vertical="center" wrapText="1"/>
    </xf>
    <xf numFmtId="0" fontId="117" fillId="8" borderId="254" xfId="8" applyFont="1" applyFill="1" applyBorder="1" applyAlignment="1">
      <alignment horizontal="left" vertical="top" wrapText="1"/>
    </xf>
    <xf numFmtId="0" fontId="117" fillId="8" borderId="255" xfId="8" applyFont="1" applyFill="1" applyBorder="1" applyAlignment="1">
      <alignment horizontal="left" vertical="top" wrapText="1"/>
    </xf>
    <xf numFmtId="0" fontId="117" fillId="8" borderId="256" xfId="8" applyFont="1" applyFill="1" applyBorder="1" applyAlignment="1">
      <alignment horizontal="left" vertical="top" wrapText="1"/>
    </xf>
    <xf numFmtId="0" fontId="115" fillId="18" borderId="2" xfId="8" applyFont="1" applyFill="1" applyBorder="1" applyAlignment="1">
      <alignment horizontal="left" vertical="center" wrapText="1"/>
    </xf>
    <xf numFmtId="0" fontId="115" fillId="18" borderId="3" xfId="8" applyFont="1" applyFill="1" applyBorder="1" applyAlignment="1">
      <alignment horizontal="left" vertical="center" wrapText="1"/>
    </xf>
    <xf numFmtId="0" fontId="115" fillId="18" borderId="16" xfId="8" applyFont="1" applyFill="1" applyBorder="1" applyAlignment="1">
      <alignment horizontal="left" vertical="center" wrapText="1"/>
    </xf>
    <xf numFmtId="0" fontId="117" fillId="0" borderId="15" xfId="8" applyFont="1" applyBorder="1" applyAlignment="1">
      <alignment horizontal="center" vertical="center" wrapText="1"/>
    </xf>
    <xf numFmtId="0" fontId="117" fillId="0" borderId="16" xfId="8" applyFont="1" applyBorder="1" applyAlignment="1">
      <alignment horizontal="center" vertical="center" wrapText="1"/>
    </xf>
    <xf numFmtId="0" fontId="117" fillId="19" borderId="15" xfId="8" applyFont="1" applyFill="1" applyBorder="1" applyAlignment="1">
      <alignment horizontal="center" vertical="center" wrapText="1"/>
    </xf>
    <xf numFmtId="0" fontId="117" fillId="19" borderId="16" xfId="8" applyFont="1" applyFill="1" applyBorder="1" applyAlignment="1">
      <alignment horizontal="center" vertical="center" wrapText="1"/>
    </xf>
    <xf numFmtId="0" fontId="115" fillId="17" borderId="73" xfId="8" applyFont="1" applyFill="1" applyBorder="1" applyAlignment="1">
      <alignment horizontal="left" vertical="center"/>
    </xf>
    <xf numFmtId="0" fontId="115" fillId="17" borderId="74" xfId="8" applyFont="1" applyFill="1" applyBorder="1" applyAlignment="1">
      <alignment horizontal="left" vertical="center"/>
    </xf>
    <xf numFmtId="0" fontId="115" fillId="17" borderId="75" xfId="8" applyFont="1" applyFill="1" applyBorder="1" applyAlignment="1">
      <alignment horizontal="left" vertical="center"/>
    </xf>
    <xf numFmtId="0" fontId="116" fillId="0" borderId="162" xfId="8" applyFont="1" applyBorder="1" applyAlignment="1">
      <alignment horizontal="left" vertical="center"/>
    </xf>
    <xf numFmtId="0" fontId="116" fillId="0" borderId="207" xfId="8" applyFont="1" applyBorder="1" applyAlignment="1">
      <alignment horizontal="left" vertical="center"/>
    </xf>
    <xf numFmtId="0" fontId="116" fillId="0" borderId="208" xfId="8" applyFont="1" applyBorder="1" applyAlignment="1">
      <alignment horizontal="left" vertical="center"/>
    </xf>
    <xf numFmtId="0" fontId="117" fillId="8" borderId="242" xfId="8" applyFont="1" applyFill="1" applyBorder="1" applyAlignment="1">
      <alignment horizontal="center" vertical="center" wrapText="1"/>
    </xf>
    <xf numFmtId="0" fontId="117" fillId="8" borderId="140" xfId="8" applyFont="1" applyFill="1" applyBorder="1" applyAlignment="1">
      <alignment horizontal="center" vertical="center" wrapText="1"/>
    </xf>
    <xf numFmtId="0" fontId="117" fillId="8" borderId="135" xfId="8" applyFont="1" applyFill="1" applyBorder="1" applyAlignment="1">
      <alignment horizontal="center" vertical="center" wrapText="1"/>
    </xf>
    <xf numFmtId="0" fontId="117" fillId="8" borderId="240" xfId="8" applyFont="1" applyFill="1" applyBorder="1" applyAlignment="1">
      <alignment horizontal="left" vertical="top" wrapText="1"/>
    </xf>
    <xf numFmtId="0" fontId="117" fillId="8" borderId="240" xfId="8" applyFont="1" applyFill="1" applyBorder="1" applyAlignment="1">
      <alignment horizontal="left" vertical="center" wrapText="1"/>
    </xf>
    <xf numFmtId="0" fontId="115" fillId="18" borderId="201" xfId="8" applyFont="1" applyFill="1" applyBorder="1" applyAlignment="1">
      <alignment horizontal="center" vertical="center" wrapText="1"/>
    </xf>
    <xf numFmtId="0" fontId="115" fillId="18" borderId="202" xfId="8" applyFont="1" applyFill="1" applyBorder="1" applyAlignment="1">
      <alignment horizontal="center" vertical="center" wrapText="1"/>
    </xf>
    <xf numFmtId="0" fontId="115" fillId="18" borderId="205" xfId="8" applyFont="1" applyFill="1" applyBorder="1" applyAlignment="1">
      <alignment horizontal="center" vertical="center" wrapText="1"/>
    </xf>
    <xf numFmtId="0" fontId="115" fillId="18" borderId="206" xfId="8" applyFont="1" applyFill="1" applyBorder="1" applyAlignment="1">
      <alignment horizontal="center" vertical="center" wrapText="1"/>
    </xf>
    <xf numFmtId="0" fontId="117" fillId="8" borderId="240" xfId="8" applyFont="1" applyFill="1" applyBorder="1" applyAlignment="1">
      <alignment horizontal="center" vertical="center" wrapText="1"/>
    </xf>
    <xf numFmtId="0" fontId="114" fillId="0" borderId="267" xfId="8" applyFont="1" applyBorder="1" applyAlignment="1">
      <alignment horizontal="left" vertical="center" wrapText="1"/>
    </xf>
    <xf numFmtId="0" fontId="114" fillId="0" borderId="255" xfId="8" applyFont="1" applyBorder="1" applyAlignment="1">
      <alignment horizontal="left" vertical="center" wrapText="1"/>
    </xf>
    <xf numFmtId="0" fontId="114" fillId="0" borderId="256" xfId="8" applyFont="1" applyBorder="1" applyAlignment="1">
      <alignment horizontal="left" vertical="center" wrapText="1"/>
    </xf>
    <xf numFmtId="0" fontId="114" fillId="19" borderId="254" xfId="8" applyFont="1" applyFill="1" applyBorder="1" applyAlignment="1">
      <alignment horizontal="left" vertical="center" wrapText="1"/>
    </xf>
    <xf numFmtId="0" fontId="114" fillId="19" borderId="266" xfId="8" applyFont="1" applyFill="1" applyBorder="1" applyAlignment="1">
      <alignment horizontal="left" vertical="center" wrapText="1"/>
    </xf>
    <xf numFmtId="0" fontId="114" fillId="0" borderId="268" xfId="8" applyFont="1" applyBorder="1" applyAlignment="1">
      <alignment horizontal="left" vertical="center" wrapText="1"/>
    </xf>
    <xf numFmtId="0" fontId="114" fillId="0" borderId="269" xfId="8" applyFont="1" applyBorder="1" applyAlignment="1">
      <alignment horizontal="left" vertical="center" wrapText="1"/>
    </xf>
    <xf numFmtId="0" fontId="114" fillId="0" borderId="270" xfId="8" applyFont="1" applyBorder="1" applyAlignment="1">
      <alignment horizontal="left" vertical="center" wrapText="1"/>
    </xf>
    <xf numFmtId="0" fontId="114" fillId="19" borderId="271" xfId="8" applyFont="1" applyFill="1" applyBorder="1" applyAlignment="1">
      <alignment horizontal="left" vertical="center" wrapText="1"/>
    </xf>
    <xf numFmtId="0" fontId="114" fillId="19" borderId="272" xfId="8" applyFont="1" applyFill="1" applyBorder="1" applyAlignment="1">
      <alignment horizontal="left" vertical="center" wrapText="1"/>
    </xf>
    <xf numFmtId="0" fontId="115" fillId="18" borderId="273" xfId="8" applyFont="1" applyFill="1" applyBorder="1" applyAlignment="1">
      <alignment horizontal="center" vertical="center" wrapText="1"/>
    </xf>
    <xf numFmtId="0" fontId="115" fillId="18" borderId="274" xfId="8" applyFont="1" applyFill="1" applyBorder="1" applyAlignment="1">
      <alignment horizontal="center" vertical="center" wrapText="1"/>
    </xf>
    <xf numFmtId="0" fontId="115" fillId="18" borderId="275" xfId="8" applyFont="1" applyFill="1" applyBorder="1" applyAlignment="1">
      <alignment horizontal="center" vertical="center" wrapText="1"/>
    </xf>
    <xf numFmtId="0" fontId="114" fillId="0" borderId="7" xfId="8" applyFont="1" applyBorder="1" applyAlignment="1">
      <alignment horizontal="left" vertical="center"/>
    </xf>
    <xf numFmtId="0" fontId="114" fillId="0" borderId="8" xfId="8" applyFont="1" applyBorder="1" applyAlignment="1">
      <alignment horizontal="left" vertical="center"/>
    </xf>
    <xf numFmtId="0" fontId="114" fillId="0" borderId="9" xfId="8" applyFont="1" applyBorder="1" applyAlignment="1">
      <alignment horizontal="left" vertical="center"/>
    </xf>
    <xf numFmtId="0" fontId="115" fillId="18" borderId="2" xfId="8" applyFont="1" applyFill="1" applyBorder="1" applyAlignment="1">
      <alignment horizontal="center" vertical="center"/>
    </xf>
    <xf numFmtId="0" fontId="115" fillId="18" borderId="3" xfId="8" applyFont="1" applyFill="1" applyBorder="1" applyAlignment="1">
      <alignment horizontal="center" vertical="center"/>
    </xf>
    <xf numFmtId="0" fontId="115" fillId="18" borderId="7" xfId="8" applyFont="1" applyFill="1" applyBorder="1" applyAlignment="1">
      <alignment horizontal="center" vertical="center"/>
    </xf>
    <xf numFmtId="0" fontId="115" fillId="18" borderId="8" xfId="8" applyFont="1" applyFill="1" applyBorder="1" applyAlignment="1">
      <alignment horizontal="center" vertical="center"/>
    </xf>
    <xf numFmtId="0" fontId="115" fillId="18" borderId="194" xfId="8" applyFont="1" applyFill="1" applyBorder="1" applyAlignment="1">
      <alignment horizontal="center" vertical="center" shrinkToFit="1"/>
    </xf>
    <xf numFmtId="0" fontId="115" fillId="18" borderId="195" xfId="8" applyFont="1" applyFill="1" applyBorder="1" applyAlignment="1">
      <alignment horizontal="center" vertical="center" shrinkToFit="1"/>
    </xf>
    <xf numFmtId="0" fontId="115" fillId="18" borderId="196" xfId="8" applyFont="1" applyFill="1" applyBorder="1" applyAlignment="1">
      <alignment horizontal="center" vertical="center" shrinkToFit="1"/>
    </xf>
    <xf numFmtId="0" fontId="115" fillId="18" borderId="197" xfId="8" applyFont="1" applyFill="1" applyBorder="1" applyAlignment="1">
      <alignment horizontal="center" vertical="center" wrapText="1" shrinkToFit="1"/>
    </xf>
    <xf numFmtId="0" fontId="115" fillId="18" borderId="198" xfId="8" applyFont="1" applyFill="1" applyBorder="1" applyAlignment="1">
      <alignment horizontal="center" vertical="center" wrapText="1" shrinkToFit="1"/>
    </xf>
    <xf numFmtId="0" fontId="115" fillId="18" borderId="8" xfId="8" applyFont="1" applyFill="1" applyBorder="1" applyAlignment="1">
      <alignment horizontal="center" vertical="center" shrinkToFit="1"/>
    </xf>
    <xf numFmtId="0" fontId="115" fillId="18" borderId="9" xfId="8" applyFont="1" applyFill="1" applyBorder="1" applyAlignment="1">
      <alignment horizontal="center" vertical="center" shrinkToFit="1"/>
    </xf>
    <xf numFmtId="0" fontId="114" fillId="0" borderId="199" xfId="8" applyFont="1" applyBorder="1" applyAlignment="1">
      <alignment horizontal="left" vertical="center" wrapText="1"/>
    </xf>
    <xf numFmtId="0" fontId="114" fillId="0" borderId="35" xfId="8" applyFont="1" applyBorder="1" applyAlignment="1">
      <alignment horizontal="left" vertical="center" wrapText="1"/>
    </xf>
    <xf numFmtId="0" fontId="114" fillId="0" borderId="50" xfId="8" applyFont="1" applyBorder="1" applyAlignment="1">
      <alignment horizontal="left" vertical="center" wrapText="1"/>
    </xf>
    <xf numFmtId="0" fontId="114" fillId="19" borderId="49" xfId="8" applyFont="1" applyFill="1" applyBorder="1" applyAlignment="1">
      <alignment horizontal="left" vertical="center" wrapText="1"/>
    </xf>
    <xf numFmtId="0" fontId="114" fillId="19" borderId="152" xfId="8" applyFont="1" applyFill="1" applyBorder="1" applyAlignment="1">
      <alignment horizontal="left" vertical="center" wrapText="1"/>
    </xf>
    <xf numFmtId="0" fontId="117" fillId="8" borderId="246" xfId="8" applyFont="1" applyFill="1" applyBorder="1" applyAlignment="1">
      <alignment horizontal="center" vertical="center" wrapText="1"/>
    </xf>
    <xf numFmtId="0" fontId="117" fillId="8" borderId="247" xfId="8" applyFont="1" applyFill="1" applyBorder="1" applyAlignment="1">
      <alignment horizontal="center" vertical="center" wrapText="1"/>
    </xf>
    <xf numFmtId="0" fontId="117" fillId="19" borderId="247" xfId="8" applyFont="1" applyFill="1" applyBorder="1" applyAlignment="1">
      <alignment horizontal="left" vertical="center" wrapText="1"/>
    </xf>
    <xf numFmtId="0" fontId="117" fillId="19" borderId="248" xfId="8" applyFont="1" applyFill="1" applyBorder="1" applyAlignment="1">
      <alignment horizontal="left" vertical="center" wrapText="1"/>
    </xf>
    <xf numFmtId="0" fontId="114" fillId="0" borderId="5" xfId="8" applyFont="1" applyBorder="1" applyAlignment="1">
      <alignment horizontal="left" vertical="center" shrinkToFit="1"/>
    </xf>
    <xf numFmtId="0" fontId="114" fillId="0" borderId="0" xfId="8" applyFont="1" applyAlignment="1">
      <alignment horizontal="left" vertical="center" shrinkToFit="1"/>
    </xf>
    <xf numFmtId="0" fontId="114" fillId="0" borderId="6" xfId="8" applyFont="1" applyBorder="1" applyAlignment="1">
      <alignment horizontal="left" vertical="center" shrinkToFit="1"/>
    </xf>
    <xf numFmtId="0" fontId="114" fillId="0" borderId="5" xfId="8" applyFont="1" applyBorder="1" applyAlignment="1">
      <alignment horizontal="left" vertical="center"/>
    </xf>
    <xf numFmtId="0" fontId="114" fillId="0" borderId="0" xfId="8" applyFont="1" applyAlignment="1">
      <alignment horizontal="left" vertical="center"/>
    </xf>
    <xf numFmtId="0" fontId="114" fillId="0" borderId="6" xfId="8" applyFont="1" applyBorder="1" applyAlignment="1">
      <alignment horizontal="left" vertical="center"/>
    </xf>
    <xf numFmtId="0" fontId="117" fillId="8" borderId="244" xfId="8" applyFont="1" applyFill="1" applyBorder="1" applyAlignment="1">
      <alignment horizontal="center" vertical="center" wrapText="1"/>
    </xf>
    <xf numFmtId="0" fontId="117" fillId="19" borderId="240" xfId="8" applyFont="1" applyFill="1" applyBorder="1" applyAlignment="1">
      <alignment horizontal="left" vertical="center" wrapText="1"/>
    </xf>
    <xf numFmtId="0" fontId="117" fillId="19" borderId="245" xfId="8" applyFont="1" applyFill="1" applyBorder="1" applyAlignment="1">
      <alignment horizontal="left" vertical="center" wrapText="1"/>
    </xf>
    <xf numFmtId="0" fontId="117" fillId="19" borderId="254" xfId="8" applyFont="1" applyFill="1" applyBorder="1" applyAlignment="1">
      <alignment horizontal="center" vertical="center" wrapText="1"/>
    </xf>
    <xf numFmtId="0" fontId="117" fillId="19" borderId="255" xfId="8" applyFont="1" applyFill="1" applyBorder="1" applyAlignment="1">
      <alignment horizontal="center" vertical="center" wrapText="1"/>
    </xf>
    <xf numFmtId="0" fontId="117" fillId="19" borderId="266" xfId="8" applyFont="1" applyFill="1" applyBorder="1" applyAlignment="1">
      <alignment horizontal="center" vertical="center" wrapText="1"/>
    </xf>
    <xf numFmtId="0" fontId="117" fillId="19" borderId="240" xfId="8" applyFont="1" applyFill="1" applyBorder="1" applyAlignment="1">
      <alignment horizontal="center" vertical="center" wrapText="1"/>
    </xf>
    <xf numFmtId="0" fontId="117" fillId="19" borderId="245" xfId="8" applyFont="1" applyFill="1" applyBorder="1" applyAlignment="1">
      <alignment horizontal="center" vertical="center" wrapText="1"/>
    </xf>
    <xf numFmtId="0" fontId="117" fillId="8" borderId="33" xfId="8" applyFont="1" applyFill="1" applyBorder="1" applyAlignment="1">
      <alignment horizontal="center" vertical="center" wrapText="1"/>
    </xf>
    <xf numFmtId="0" fontId="117" fillId="8" borderId="31" xfId="8" applyFont="1" applyFill="1" applyBorder="1" applyAlignment="1">
      <alignment horizontal="center" vertical="center" wrapText="1"/>
    </xf>
    <xf numFmtId="0" fontId="117" fillId="19" borderId="31" xfId="8" applyFont="1" applyFill="1" applyBorder="1" applyAlignment="1">
      <alignment horizontal="left" vertical="center" wrapText="1"/>
    </xf>
    <xf numFmtId="0" fontId="117" fillId="19" borderId="34" xfId="8" applyFont="1" applyFill="1" applyBorder="1" applyAlignment="1">
      <alignment horizontal="left" vertical="center" wrapText="1"/>
    </xf>
    <xf numFmtId="0" fontId="114" fillId="8" borderId="246" xfId="8" applyFont="1" applyFill="1" applyBorder="1" applyAlignment="1">
      <alignment horizontal="center" vertical="center" wrapText="1"/>
    </xf>
    <xf numFmtId="0" fontId="114" fillId="8" borderId="247" xfId="8" applyFont="1" applyFill="1" applyBorder="1" applyAlignment="1">
      <alignment horizontal="center" vertical="center" wrapText="1"/>
    </xf>
    <xf numFmtId="205" fontId="114" fillId="0" borderId="247" xfId="8" applyNumberFormat="1" applyFont="1" applyBorder="1" applyAlignment="1">
      <alignment horizontal="center" vertical="center" shrinkToFit="1"/>
    </xf>
    <xf numFmtId="205" fontId="114" fillId="19" borderId="247" xfId="8" applyNumberFormat="1" applyFont="1" applyFill="1" applyBorder="1" applyAlignment="1">
      <alignment horizontal="center" vertical="center" shrinkToFit="1"/>
    </xf>
    <xf numFmtId="205" fontId="114" fillId="19" borderId="248" xfId="8" applyNumberFormat="1" applyFont="1" applyFill="1" applyBorder="1" applyAlignment="1">
      <alignment horizontal="center" vertical="center" shrinkToFit="1"/>
    </xf>
    <xf numFmtId="0" fontId="117" fillId="8" borderId="249" xfId="8" applyFont="1" applyFill="1" applyBorder="1" applyAlignment="1">
      <alignment horizontal="center" vertical="center" wrapText="1"/>
    </xf>
    <xf numFmtId="0" fontId="114" fillId="0" borderId="251" xfId="8" applyFont="1" applyBorder="1" applyAlignment="1">
      <alignment horizontal="center" vertical="center" shrinkToFit="1"/>
    </xf>
    <xf numFmtId="0" fontId="114" fillId="0" borderId="252" xfId="8" applyFont="1" applyBorder="1" applyAlignment="1">
      <alignment horizontal="center" vertical="center" shrinkToFit="1"/>
    </xf>
    <xf numFmtId="0" fontId="114" fillId="0" borderId="253" xfId="8" applyFont="1" applyBorder="1" applyAlignment="1">
      <alignment horizontal="center" vertical="center" shrinkToFit="1"/>
    </xf>
    <xf numFmtId="0" fontId="114" fillId="19" borderId="251" xfId="8" applyFont="1" applyFill="1" applyBorder="1" applyAlignment="1">
      <alignment horizontal="center" vertical="center" shrinkToFit="1"/>
    </xf>
    <xf numFmtId="0" fontId="114" fillId="19" borderId="265" xfId="8" applyFont="1" applyFill="1" applyBorder="1" applyAlignment="1">
      <alignment horizontal="center" vertical="center" shrinkToFit="1"/>
    </xf>
    <xf numFmtId="0" fontId="114" fillId="0" borderId="240" xfId="8" applyFont="1" applyBorder="1" applyAlignment="1">
      <alignment horizontal="center" vertical="center" shrinkToFit="1"/>
    </xf>
    <xf numFmtId="0" fontId="114" fillId="19" borderId="240" xfId="8" applyFont="1" applyFill="1" applyBorder="1" applyAlignment="1">
      <alignment horizontal="center" vertical="center" shrinkToFit="1"/>
    </xf>
    <xf numFmtId="0" fontId="114" fillId="19" borderId="245" xfId="8" applyFont="1" applyFill="1" applyBorder="1" applyAlignment="1">
      <alignment horizontal="center" vertical="center" shrinkToFit="1"/>
    </xf>
    <xf numFmtId="0" fontId="116" fillId="0" borderId="0" xfId="8" applyFont="1" applyAlignment="1">
      <alignment horizontal="center" vertical="center" shrinkToFit="1"/>
    </xf>
    <xf numFmtId="0" fontId="115" fillId="18" borderId="190" xfId="8" applyFont="1" applyFill="1" applyBorder="1" applyAlignment="1">
      <alignment horizontal="center" vertical="center" wrapText="1"/>
    </xf>
    <xf numFmtId="0" fontId="115" fillId="18" borderId="191" xfId="8" applyFont="1" applyFill="1" applyBorder="1" applyAlignment="1">
      <alignment horizontal="center" vertical="center" wrapText="1"/>
    </xf>
    <xf numFmtId="0" fontId="115" fillId="18" borderId="192" xfId="8" applyFont="1" applyFill="1" applyBorder="1" applyAlignment="1">
      <alignment horizontal="center" vertical="center" wrapText="1"/>
    </xf>
    <xf numFmtId="0" fontId="117" fillId="8" borderId="157" xfId="8" applyFont="1" applyFill="1" applyBorder="1" applyAlignment="1">
      <alignment horizontal="center" vertical="center" wrapText="1"/>
    </xf>
    <xf numFmtId="0" fontId="117" fillId="8" borderId="158" xfId="8" applyFont="1" applyFill="1" applyBorder="1" applyAlignment="1">
      <alignment horizontal="center" vertical="center" wrapText="1"/>
    </xf>
    <xf numFmtId="0" fontId="79" fillId="0" borderId="15" xfId="8" applyFont="1" applyBorder="1" applyAlignment="1">
      <alignment horizontal="center" vertical="center" shrinkToFit="1"/>
    </xf>
    <xf numFmtId="0" fontId="79" fillId="0" borderId="3" xfId="8" applyFont="1" applyBorder="1" applyAlignment="1">
      <alignment horizontal="center" vertical="center" shrinkToFit="1"/>
    </xf>
    <xf numFmtId="0" fontId="79" fillId="0" borderId="16" xfId="8" applyFont="1" applyBorder="1" applyAlignment="1">
      <alignment horizontal="center" vertical="center" shrinkToFit="1"/>
    </xf>
    <xf numFmtId="0" fontId="114" fillId="4" borderId="15" xfId="8" applyFont="1" applyFill="1" applyBorder="1" applyAlignment="1">
      <alignment horizontal="left" vertical="center" shrinkToFit="1"/>
    </xf>
    <xf numFmtId="0" fontId="114" fillId="4" borderId="4" xfId="8" applyFont="1" applyFill="1" applyBorder="1" applyAlignment="1">
      <alignment horizontal="left" vertical="center" shrinkToFit="1"/>
    </xf>
    <xf numFmtId="0" fontId="114" fillId="4" borderId="131" xfId="8" applyFont="1" applyFill="1" applyBorder="1" applyAlignment="1">
      <alignment horizontal="left" vertical="center" shrinkToFit="1"/>
    </xf>
    <xf numFmtId="0" fontId="114" fillId="4" borderId="193" xfId="8" applyFont="1" applyFill="1" applyBorder="1" applyAlignment="1">
      <alignment horizontal="left" vertical="center" shrinkToFit="1"/>
    </xf>
    <xf numFmtId="0" fontId="117" fillId="8" borderId="139" xfId="8" applyFont="1" applyFill="1" applyBorder="1" applyAlignment="1">
      <alignment horizontal="center" vertical="center" wrapText="1"/>
    </xf>
    <xf numFmtId="0" fontId="114" fillId="0" borderId="131" xfId="8" applyFont="1" applyBorder="1" applyAlignment="1">
      <alignment horizontal="center" vertical="center" shrinkToFit="1"/>
    </xf>
    <xf numFmtId="0" fontId="114" fillId="0" borderId="30" xfId="8" applyFont="1" applyBorder="1" applyAlignment="1">
      <alignment horizontal="center" vertical="center" shrinkToFit="1"/>
    </xf>
    <xf numFmtId="0" fontId="114" fillId="0" borderId="179" xfId="8" applyFont="1" applyBorder="1" applyAlignment="1">
      <alignment horizontal="center" vertical="center" shrinkToFit="1"/>
    </xf>
    <xf numFmtId="0" fontId="117" fillId="8" borderId="137" xfId="8" applyFont="1" applyFill="1" applyBorder="1" applyAlignment="1">
      <alignment horizontal="center" vertical="center" wrapText="1"/>
    </xf>
    <xf numFmtId="0" fontId="114" fillId="0" borderId="1" xfId="8" applyFont="1" applyBorder="1" applyAlignment="1">
      <alignment horizontal="center" vertical="center" shrinkToFit="1"/>
    </xf>
    <xf numFmtId="0" fontId="114" fillId="0" borderId="0" xfId="8" applyFont="1" applyAlignment="1">
      <alignment horizontal="center" vertical="center" shrinkToFit="1"/>
    </xf>
    <xf numFmtId="0" fontId="114" fillId="0" borderId="11" xfId="8" applyFont="1" applyBorder="1" applyAlignment="1">
      <alignment horizontal="center" vertical="center" shrinkToFit="1"/>
    </xf>
    <xf numFmtId="0" fontId="114" fillId="19" borderId="1" xfId="8" applyFont="1" applyFill="1" applyBorder="1" applyAlignment="1">
      <alignment horizontal="center" vertical="center" shrinkToFit="1"/>
    </xf>
    <xf numFmtId="0" fontId="114" fillId="19" borderId="6" xfId="8" applyFont="1" applyFill="1" applyBorder="1" applyAlignment="1">
      <alignment horizontal="center" vertical="center" shrinkToFit="1"/>
    </xf>
  </cellXfs>
  <cellStyles count="9">
    <cellStyle name="ハイパーリンク" xfId="3" builtinId="8"/>
    <cellStyle name="標準" xfId="0" builtinId="0"/>
    <cellStyle name="標準 2" xfId="2"/>
    <cellStyle name="標準 3" xfId="1"/>
    <cellStyle name="標準 3 2" xfId="6"/>
    <cellStyle name="標準 4" xfId="4"/>
    <cellStyle name="標準 4 2" xfId="7"/>
    <cellStyle name="標準 5" xfId="5"/>
    <cellStyle name="標準 6" xfId="8"/>
  </cellStyles>
  <dxfs count="1300">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4"/>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ont>
        <color theme="0"/>
      </font>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ont>
        <color theme="0"/>
      </font>
      <border>
        <right/>
        <top/>
        <vertical/>
        <horizontal/>
      </border>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fill>
        <patternFill>
          <bgColor theme="3" tint="0.59996337778862885"/>
        </patternFill>
      </fill>
    </dxf>
    <dxf>
      <border>
        <right/>
        <top/>
        <bottom/>
        <vertical/>
        <horizontal/>
      </border>
    </dxf>
    <dxf>
      <fill>
        <patternFill>
          <bgColor theme="3" tint="0.59996337778862885"/>
        </patternFill>
      </fill>
    </dxf>
    <dxf>
      <fill>
        <patternFill>
          <bgColor theme="3" tint="0.59996337778862885"/>
        </patternFill>
      </fill>
    </dxf>
    <dxf>
      <font>
        <color theme="0"/>
      </font>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border>
        <left style="thin">
          <color indexed="64"/>
        </left>
        <right style="thin">
          <color indexed="64"/>
        </right>
        <top style="thin">
          <color indexed="64"/>
        </top>
        <bottom style="thin">
          <color indexed="64"/>
        </bottom>
      </border>
    </dxf>
    <dxf>
      <fill>
        <patternFill>
          <bgColor indexed="41"/>
        </patternFill>
      </fill>
    </dxf>
    <dxf>
      <fill>
        <patternFill>
          <bgColor indexed="41"/>
        </patternFill>
      </fill>
    </dxf>
    <dxf>
      <fill>
        <patternFill>
          <bgColor theme="3" tint="0.59996337778862885"/>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ont>
        <color auto="1"/>
      </font>
    </dxf>
    <dxf>
      <fill>
        <patternFill>
          <bgColor rgb="FFFFFF00"/>
        </patternFill>
      </fill>
    </dxf>
    <dxf>
      <font>
        <color theme="0"/>
      </font>
    </dxf>
    <dxf>
      <font>
        <color theme="0"/>
      </font>
    </dxf>
    <dxf>
      <border>
        <left style="thin">
          <color auto="1"/>
        </left>
        <right style="thin">
          <color auto="1"/>
        </right>
        <bottom style="thin">
          <color auto="1"/>
        </bottom>
        <vertical/>
        <horizontal/>
      </border>
    </dxf>
    <dxf>
      <border>
        <left style="thin">
          <color auto="1"/>
        </left>
        <right style="thin">
          <color auto="1"/>
        </right>
        <bottom style="thin">
          <color auto="1"/>
        </bottom>
        <vertical/>
        <horizontal/>
      </border>
    </dxf>
    <dxf>
      <border>
        <left/>
        <right/>
        <top/>
        <bottom/>
        <vertical/>
        <horizontal/>
      </border>
    </dxf>
    <dxf>
      <border>
        <left/>
        <right/>
        <top/>
        <bottom/>
        <vertical/>
        <horizontal/>
      </border>
    </dxf>
    <dxf>
      <border>
        <left style="thin">
          <color auto="1"/>
        </left>
        <right style="thin">
          <color auto="1"/>
        </right>
        <bottom style="thin">
          <color auto="1"/>
        </bottom>
        <vertical/>
        <horizontal/>
      </border>
    </dxf>
    <dxf>
      <border>
        <left style="thin">
          <color auto="1"/>
        </left>
        <right style="thin">
          <color auto="1"/>
        </right>
        <bottom style="thin">
          <color auto="1"/>
        </bottom>
        <vertical/>
        <horizontal/>
      </border>
    </dxf>
    <dxf>
      <border>
        <left style="thin">
          <color auto="1"/>
        </left>
        <right style="thin">
          <color auto="1"/>
        </right>
        <bottom style="thin">
          <color auto="1"/>
        </bottom>
        <vertical/>
        <horizontal/>
      </border>
    </dxf>
    <dxf>
      <border>
        <left style="thin">
          <color auto="1"/>
        </left>
        <right style="thin">
          <color auto="1"/>
        </right>
        <bottom style="thin">
          <color auto="1"/>
        </bottom>
        <vertical/>
        <horizontal/>
      </border>
    </dxf>
    <dxf>
      <border>
        <left/>
        <right/>
        <top/>
        <bottom/>
        <vertical/>
        <horizontal/>
      </border>
    </dxf>
    <dxf>
      <border>
        <left/>
        <right/>
        <top/>
        <bottom/>
        <vertical/>
        <horizontal/>
      </border>
    </dxf>
    <dxf>
      <border>
        <left style="thin">
          <color auto="1"/>
        </left>
        <right style="thin">
          <color auto="1"/>
        </right>
        <top style="thin">
          <color auto="1"/>
        </top>
        <bottom style="thin">
          <color auto="1"/>
        </bottom>
        <vertical/>
        <horizontal/>
      </border>
    </dxf>
    <dxf>
      <border>
        <left style="thin">
          <color auto="1"/>
        </left>
        <right style="thin">
          <color auto="1"/>
        </right>
        <top style="thin">
          <color auto="1"/>
        </top>
        <bottom style="thin">
          <color auto="1"/>
        </bottom>
        <vertical/>
        <horizontal/>
      </border>
    </dxf>
    <dxf>
      <border>
        <right style="thin">
          <color auto="1"/>
        </right>
        <vertical/>
        <horizontal/>
      </border>
    </dxf>
    <dxf>
      <border>
        <left style="thin">
          <color auto="1"/>
        </left>
        <vertical/>
        <horizontal/>
      </border>
    </dxf>
    <dxf>
      <border>
        <top style="thin">
          <color auto="1"/>
        </top>
        <bottom style="thin">
          <color auto="1"/>
        </bottom>
        <vertical/>
        <horizontal/>
      </border>
    </dxf>
    <dxf>
      <border>
        <left style="thin">
          <color auto="1"/>
        </left>
        <right style="thin">
          <color auto="1"/>
        </right>
        <bottom style="thin">
          <color auto="1"/>
        </bottom>
        <vertical/>
        <horizontal/>
      </border>
    </dxf>
    <dxf>
      <border>
        <left style="thin">
          <color auto="1"/>
        </left>
        <right style="thin">
          <color auto="1"/>
        </right>
        <bottom style="thin">
          <color auto="1"/>
        </bottom>
        <vertical/>
        <horizontal/>
      </border>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ont>
        <color theme="0"/>
      </font>
    </dxf>
    <dxf>
      <font>
        <color theme="0"/>
      </font>
    </dxf>
    <dxf>
      <fill>
        <patternFill>
          <bgColor rgb="FF0070C0"/>
        </patternFill>
      </fill>
    </dxf>
    <dxf>
      <font>
        <color auto="1"/>
      </font>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border>
        <left/>
        <right/>
        <top/>
        <bottom/>
        <vertical/>
        <horizontal/>
      </border>
    </dxf>
    <dxf>
      <border>
        <left/>
        <right/>
        <top/>
        <bottom/>
        <vertical/>
        <horizontal/>
      </border>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ill>
        <patternFill>
          <bgColor rgb="FF0070C0"/>
        </patternFill>
      </fill>
    </dxf>
    <dxf>
      <font>
        <color theme="0"/>
      </font>
    </dxf>
    <dxf>
      <font>
        <color theme="0"/>
      </font>
    </dxf>
    <dxf>
      <font>
        <color theme="0"/>
      </font>
      <fill>
        <patternFill patternType="none">
          <bgColor auto="1"/>
        </patternFill>
      </fill>
      <border>
        <left/>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dxf>
    <dxf>
      <font>
        <color theme="0"/>
      </font>
      <fill>
        <patternFill patternType="none">
          <bgColor auto="1"/>
        </patternFill>
      </fill>
      <border>
        <right/>
        <top/>
        <bottom/>
        <vertical/>
        <horizontal/>
      </border>
    </dxf>
    <dxf>
      <border>
        <top style="thin">
          <color auto="1"/>
        </top>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theme="0"/>
      </font>
      <fill>
        <patternFill patternType="none">
          <bgColor auto="1"/>
        </patternFill>
      </fill>
      <border>
        <right/>
        <top/>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font>
        <color auto="1"/>
      </font>
      <fill>
        <patternFill>
          <bgColor theme="3" tint="0.59996337778862885"/>
        </patternFill>
      </fill>
      <border>
        <top style="thin">
          <color auto="1"/>
        </top>
        <bottom style="thin">
          <color auto="1"/>
        </bottom>
        <vertical/>
        <horizontal/>
      </border>
    </dxf>
    <dxf>
      <font>
        <color auto="1"/>
      </font>
      <border>
        <right style="thin">
          <color auto="1"/>
        </right>
        <top style="thin">
          <color auto="1"/>
        </top>
        <bottom style="thin">
          <color auto="1"/>
        </bottom>
        <vertical/>
        <horizontal/>
      </border>
    </dxf>
    <dxf>
      <font>
        <color auto="1"/>
      </font>
      <border>
        <top style="thin">
          <color auto="1"/>
        </top>
        <bottom style="thin">
          <color auto="1"/>
        </bottom>
        <vertical/>
        <horizontal/>
      </border>
    </dxf>
    <dxf>
      <border>
        <top style="thin">
          <color auto="1"/>
        </top>
        <vertical/>
        <horizontal/>
      </border>
    </dxf>
    <dxf>
      <font>
        <color theme="0"/>
      </font>
      <fill>
        <patternFill patternType="none">
          <bgColor auto="1"/>
        </patternFill>
      </fill>
      <border>
        <right/>
        <bottom/>
        <vertical/>
        <horizontal/>
      </border>
    </dxf>
    <dxf>
      <font>
        <color theme="0"/>
      </font>
      <fill>
        <patternFill patternType="none">
          <bgColor auto="1"/>
        </patternFill>
      </fill>
      <border>
        <right/>
        <bottom/>
      </border>
    </dxf>
    <dxf>
      <border>
        <bottom style="thin">
          <color auto="1"/>
        </bottom>
        <vertical/>
        <horizontal/>
      </border>
    </dxf>
    <dxf>
      <font>
        <color theme="0"/>
      </font>
      <fill>
        <patternFill patternType="none">
          <bgColor auto="1"/>
        </patternFill>
      </fill>
    </dxf>
    <dxf>
      <font>
        <color theme="0"/>
      </font>
      <fill>
        <patternFill patternType="none">
          <bgColor auto="1"/>
        </patternFill>
      </fill>
      <border>
        <left/>
        <right/>
        <top/>
        <vertical/>
        <horizontal/>
      </border>
    </dxf>
    <dxf>
      <border>
        <bottom/>
        <vertical/>
        <horizontal/>
      </border>
    </dxf>
    <dxf>
      <font>
        <color theme="0"/>
      </font>
      <fill>
        <patternFill patternType="none">
          <bgColor auto="1"/>
        </patternFill>
      </fill>
      <border>
        <left/>
        <right/>
        <bottom/>
        <vertical/>
        <horizontal/>
      </border>
    </dxf>
    <dxf>
      <border>
        <bottom style="thin">
          <color auto="1"/>
        </bottom>
        <vertical/>
        <horizontal/>
      </border>
    </dxf>
    <dxf>
      <border>
        <bottom style="thin">
          <color auto="1"/>
        </bottom>
        <vertical/>
        <horizontal/>
      </border>
    </dxf>
    <dxf>
      <font>
        <color theme="0"/>
      </font>
      <fill>
        <patternFill patternType="none">
          <bgColor auto="1"/>
        </patternFill>
      </fill>
      <border>
        <left/>
        <right/>
        <top/>
        <bottom/>
        <vertical/>
        <horizontal/>
      </border>
    </dxf>
    <dxf>
      <font>
        <color theme="0"/>
      </font>
      <fill>
        <patternFill patternType="none">
          <bgColor auto="1"/>
        </patternFill>
      </fill>
      <border>
        <right/>
        <top/>
        <bottom/>
        <vertical/>
        <horizontal/>
      </border>
    </dxf>
    <dxf>
      <border>
        <top style="thin">
          <color auto="1"/>
        </top>
        <vertical/>
        <horizontal/>
      </border>
    </dxf>
    <dxf>
      <border>
        <bottom style="thin">
          <color auto="1"/>
        </bottom>
        <vertical/>
        <horizontal/>
      </border>
    </dxf>
    <dxf>
      <border>
        <bottom style="thin">
          <color auto="1"/>
        </bottom>
        <vertical/>
        <horizontal/>
      </border>
    </dxf>
    <dxf>
      <font>
        <color theme="0"/>
      </font>
    </dxf>
    <dxf>
      <font>
        <color theme="0"/>
      </font>
    </dxf>
    <dxf>
      <fill>
        <patternFill>
          <bgColor theme="4" tint="0.39994506668294322"/>
        </patternFill>
      </fill>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ill>
        <patternFill>
          <bgColor theme="4" tint="0.39994506668294322"/>
        </patternFill>
      </fill>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
      <font>
        <color theme="0"/>
      </font>
    </dxf>
  </dxfs>
  <tableStyles count="0" defaultTableStyle="TableStyleMedium2" defaultPivotStyle="PivotStyleLight16"/>
  <colors>
    <mruColors>
      <color rgb="FF99FFC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s>
</file>

<file path=xl/ctrlProps/ctrlProp1.xml><?xml version="1.0" encoding="utf-8"?>
<formControlPr xmlns="http://schemas.microsoft.com/office/spreadsheetml/2009/9/main" objectType="CheckBox" lockText="1" noThreeD="1"/>
</file>

<file path=xl/ctrlProps/ctrlProp2.xml><?xml version="1.0" encoding="utf-8"?>
<formControlPr xmlns="http://schemas.microsoft.com/office/spreadsheetml/2009/9/main" objectType="CheckBox" lockText="1" noThreeD="1"/>
</file>

<file path=xl/ctrlProps/ctrlProp3.xml><?xml version="1.0" encoding="utf-8"?>
<formControlPr xmlns="http://schemas.microsoft.com/office/spreadsheetml/2009/9/main" objectType="CheckBox" lockText="1" noThreeD="1"/>
</file>

<file path=xl/ctrlProps/ctrlProp4.xml><?xml version="1.0" encoding="utf-8"?>
<formControlPr xmlns="http://schemas.microsoft.com/office/spreadsheetml/2009/9/main" objectType="CheckBox" lockText="1" noThreeD="1"/>
</file>

<file path=xl/ctrlProps/ctrlProp5.xml><?xml version="1.0" encoding="utf-8"?>
<formControlPr xmlns="http://schemas.microsoft.com/office/spreadsheetml/2009/9/main" objectType="CheckBox" lockText="1" noThreeD="1"/>
</file>

<file path=xl/ctrlProps/ctrlProp6.xml><?xml version="1.0" encoding="utf-8"?>
<formControlPr xmlns="http://schemas.microsoft.com/office/spreadsheetml/2009/9/main" objectType="CheckBox" lockText="1" noThreeD="1"/>
</file>

<file path=xl/ctrlProps/ctrlProp7.xml><?xml version="1.0" encoding="utf-8"?>
<formControlPr xmlns="http://schemas.microsoft.com/office/spreadsheetml/2009/9/main" objectType="CheckBox" lockText="1" noThreeD="1"/>
</file>

<file path=xl/ctrlProps/ctrlProp8.xml><?xml version="1.0" encoding="utf-8"?>
<formControlPr xmlns="http://schemas.microsoft.com/office/spreadsheetml/2009/9/main" objectType="CheckBox" lockText="1" noThreeD="1"/>
</file>

<file path=xl/ctrlProps/ctrlProp9.xml><?xml version="1.0" encoding="utf-8"?>
<formControlPr xmlns="http://schemas.microsoft.com/office/spreadsheetml/2009/9/main" objectType="CheckBox" lockText="1" noThreeD="1"/>
</file>

<file path=xl/ctrlProps/ctrlProp10.xml><?xml version="1.0" encoding="utf-8"?>
<formControlPr xmlns="http://schemas.microsoft.com/office/spreadsheetml/2009/9/main" objectType="CheckBox" lockText="1" noThreeD="1"/>
</file>

<file path=xl/ctrlProps/ctrlProp11.xml><?xml version="1.0" encoding="utf-8"?>
<formControlPr xmlns="http://schemas.microsoft.com/office/spreadsheetml/2009/9/main" objectType="CheckBox" lockText="1" noThreeD="1"/>
</file>

<file path=xl/ctrlProps/ctrlProp12.xml><?xml version="1.0" encoding="utf-8"?>
<formControlPr xmlns="http://schemas.microsoft.com/office/spreadsheetml/2009/9/main" objectType="CheckBox" lockText="1" noThreeD="1"/>
</file>

<file path=xl/ctrlProps/ctrlProp13.xml><?xml version="1.0" encoding="utf-8"?>
<formControlPr xmlns="http://schemas.microsoft.com/office/spreadsheetml/2009/9/main" objectType="CheckBox" lockText="1" noThreeD="1"/>
</file>

<file path=xl/ctrlProps/ctrlProp14.xml><?xml version="1.0" encoding="utf-8"?>
<formControlPr xmlns="http://schemas.microsoft.com/office/spreadsheetml/2009/9/main" objectType="CheckBox" lockText="1" noThreeD="1"/>
</file>

<file path=xl/ctrlProps/ctrlProp15.xml><?xml version="1.0" encoding="utf-8"?>
<formControlPr xmlns="http://schemas.microsoft.com/office/spreadsheetml/2009/9/main" objectType="CheckBox" lockText="1" noThreeD="1"/>
</file>

<file path=xl/ctrlProps/ctrlProp16.xml><?xml version="1.0" encoding="utf-8"?>
<formControlPr xmlns="http://schemas.microsoft.com/office/spreadsheetml/2009/9/main" objectType="CheckBox" lockText="1" noThreeD="1"/>
</file>

<file path=xl/ctrlProps/ctrlProp17.xml><?xml version="1.0" encoding="utf-8"?>
<formControlPr xmlns="http://schemas.microsoft.com/office/spreadsheetml/2009/9/main" objectType="CheckBox" lockText="1" noThreeD="1"/>
</file>

<file path=xl/ctrlProps/ctrlProp18.xml><?xml version="1.0" encoding="utf-8"?>
<formControlPr xmlns="http://schemas.microsoft.com/office/spreadsheetml/2009/9/main" objectType="CheckBox" lockText="1" noThreeD="1"/>
</file>

<file path=xl/ctrlProps/ctrlProp19.xml><?xml version="1.0" encoding="utf-8"?>
<formControlPr xmlns="http://schemas.microsoft.com/office/spreadsheetml/2009/9/main" objectType="CheckBox" lockText="1" noThreeD="1"/>
</file>

<file path=xl/ctrlProps/ctrlProp20.xml><?xml version="1.0" encoding="utf-8"?>
<formControlPr xmlns="http://schemas.microsoft.com/office/spreadsheetml/2009/9/main" objectType="CheckBox" lockText="1" noThreeD="1"/>
</file>

<file path=xl/ctrlProps/ctrlProp21.xml><?xml version="1.0" encoding="utf-8"?>
<formControlPr xmlns="http://schemas.microsoft.com/office/spreadsheetml/2009/9/main" objectType="CheckBox" lockText="1" noThreeD="1"/>
</file>

<file path=xl/ctrlProps/ctrlProp22.xml><?xml version="1.0" encoding="utf-8"?>
<formControlPr xmlns="http://schemas.microsoft.com/office/spreadsheetml/2009/9/main" objectType="CheckBox" lockText="1" noThreeD="1"/>
</file>

<file path=xl/ctrlProps/ctrlProp23.xml><?xml version="1.0" encoding="utf-8"?>
<formControlPr xmlns="http://schemas.microsoft.com/office/spreadsheetml/2009/9/main" objectType="CheckBox" lockText="1" noThreeD="1"/>
</file>

<file path=xl/ctrlProps/ctrlProp24.xml><?xml version="1.0" encoding="utf-8"?>
<formControlPr xmlns="http://schemas.microsoft.com/office/spreadsheetml/2009/9/main" objectType="CheckBox" lockText="1" noThreeD="1"/>
</file>

<file path=xl/ctrlProps/ctrlProp25.xml><?xml version="1.0" encoding="utf-8"?>
<formControlPr xmlns="http://schemas.microsoft.com/office/spreadsheetml/2009/9/main" objectType="CheckBox" lockText="1" noThreeD="1"/>
</file>

<file path=xl/ctrlProps/ctrlProp26.xml><?xml version="1.0" encoding="utf-8"?>
<formControlPr xmlns="http://schemas.microsoft.com/office/spreadsheetml/2009/9/main" objectType="CheckBox" lockText="1" noThreeD="1"/>
</file>

<file path=xl/ctrlProps/ctrlProp27.xml><?xml version="1.0" encoding="utf-8"?>
<formControlPr xmlns="http://schemas.microsoft.com/office/spreadsheetml/2009/9/main" objectType="CheckBox" lockText="1" noThreeD="1"/>
</file>

<file path=xl/ctrlProps/ctrlProp28.xml><?xml version="1.0" encoding="utf-8"?>
<formControlPr xmlns="http://schemas.microsoft.com/office/spreadsheetml/2009/9/main" objectType="CheckBox" lockText="1" noThreeD="1"/>
</file>

<file path=xl/ctrlProps/ctrlProp29.xml><?xml version="1.0" encoding="utf-8"?>
<formControlPr xmlns="http://schemas.microsoft.com/office/spreadsheetml/2009/9/main" objectType="CheckBox" lockText="1" noThreeD="1"/>
</file>

<file path=xl/ctrlProps/ctrlProp30.xml><?xml version="1.0" encoding="utf-8"?>
<formControlPr xmlns="http://schemas.microsoft.com/office/spreadsheetml/2009/9/main" objectType="CheckBox" lockText="1" noThreeD="1"/>
</file>

<file path=xl/ctrlProps/ctrlProp31.xml><?xml version="1.0" encoding="utf-8"?>
<formControlPr xmlns="http://schemas.microsoft.com/office/spreadsheetml/2009/9/main" objectType="CheckBox" lockText="1" noThreeD="1"/>
</file>

<file path=xl/ctrlProps/ctrlProp32.xml><?xml version="1.0" encoding="utf-8"?>
<formControlPr xmlns="http://schemas.microsoft.com/office/spreadsheetml/2009/9/main" objectType="CheckBox" lockText="1" noThreeD="1"/>
</file>

<file path=xl/ctrlProps/ctrlProp33.xml><?xml version="1.0" encoding="utf-8"?>
<formControlPr xmlns="http://schemas.microsoft.com/office/spreadsheetml/2009/9/main" objectType="CheckBox" lockText="1" noThreeD="1"/>
</file>

<file path=xl/ctrlProps/ctrlProp34.xml><?xml version="1.0" encoding="utf-8"?>
<formControlPr xmlns="http://schemas.microsoft.com/office/spreadsheetml/2009/9/main" objectType="CheckBox" lockText="1" noThreeD="1"/>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drawing7.xml.rels><?xml version="1.0" encoding="UTF-8" standalone="yes"?>
<Relationships xmlns="http://schemas.openxmlformats.org/package/2006/relationships"><Relationship Id="rId8" Type="http://schemas.openxmlformats.org/officeDocument/2006/relationships/image" Target="../media/image18.png"/><Relationship Id="rId3" Type="http://schemas.openxmlformats.org/officeDocument/2006/relationships/image" Target="../media/image13.png"/><Relationship Id="rId7" Type="http://schemas.openxmlformats.org/officeDocument/2006/relationships/image" Target="../media/image17.png"/><Relationship Id="rId2" Type="http://schemas.openxmlformats.org/officeDocument/2006/relationships/image" Target="../media/image12.png"/><Relationship Id="rId1" Type="http://schemas.openxmlformats.org/officeDocument/2006/relationships/image" Target="../media/image11.png"/><Relationship Id="rId6" Type="http://schemas.openxmlformats.org/officeDocument/2006/relationships/image" Target="../media/image16.png"/><Relationship Id="rId5" Type="http://schemas.openxmlformats.org/officeDocument/2006/relationships/image" Target="../media/image15.png"/><Relationship Id="rId4" Type="http://schemas.openxmlformats.org/officeDocument/2006/relationships/image" Target="../media/image14.png"/><Relationship Id="rId9" Type="http://schemas.openxmlformats.org/officeDocument/2006/relationships/image" Target="../media/image19.png"/></Relationships>
</file>

<file path=xl/drawings/_rels/drawing8.xml.rels><?xml version="1.0" encoding="UTF-8" standalone="yes"?>
<Relationships xmlns="http://schemas.openxmlformats.org/package/2006/relationships"><Relationship Id="rId1" Type="http://schemas.openxmlformats.org/officeDocument/2006/relationships/image" Target="../media/image20.emf"/></Relationships>
</file>

<file path=xl/drawings/_rels/drawing9.xml.rels><?xml version="1.0" encoding="UTF-8" standalone="yes"?>
<Relationships xmlns="http://schemas.openxmlformats.org/package/2006/relationships"><Relationship Id="rId1" Type="http://schemas.openxmlformats.org/officeDocument/2006/relationships/image" Target="../media/image20.emf"/></Relationships>
</file>

<file path=xl/drawings/_rels/drawing10.xml.rels><?xml version="1.0" encoding="UTF-8" standalone="yes"?>
<Relationships xmlns="http://schemas.openxmlformats.org/package/2006/relationships"><Relationship Id="rId2" Type="http://schemas.microsoft.com/office/2007/relationships/hdphoto" Target="../media/hdphoto1.wdp"/><Relationship Id="rId1" Type="http://schemas.openxmlformats.org/officeDocument/2006/relationships/image" Target="../media/image2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4.png"/><Relationship Id="rId1" Type="http://schemas.openxmlformats.org/officeDocument/2006/relationships/image" Target="../media/image23.png"/></Relationships>
</file>

<file path=xl/drawings/_rels/drawing12.xml.rels><?xml version="1.0" encoding="UTF-8" standalone="yes"?>
<Relationships xmlns="http://schemas.openxmlformats.org/package/2006/relationships"><Relationship Id="rId2" Type="http://schemas.microsoft.com/office/2007/relationships/hdphoto" Target="../media/hdphoto1.wdp"/><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8" Type="http://schemas.openxmlformats.org/officeDocument/2006/relationships/image" Target="../media/image32.png"/><Relationship Id="rId13" Type="http://schemas.openxmlformats.org/officeDocument/2006/relationships/image" Target="../media/image37.png"/><Relationship Id="rId18" Type="http://schemas.openxmlformats.org/officeDocument/2006/relationships/image" Target="../media/image42.png"/><Relationship Id="rId3" Type="http://schemas.openxmlformats.org/officeDocument/2006/relationships/image" Target="../media/image27.png"/><Relationship Id="rId7" Type="http://schemas.openxmlformats.org/officeDocument/2006/relationships/image" Target="../media/image31.png"/><Relationship Id="rId12" Type="http://schemas.openxmlformats.org/officeDocument/2006/relationships/image" Target="../media/image36.png"/><Relationship Id="rId17" Type="http://schemas.openxmlformats.org/officeDocument/2006/relationships/image" Target="../media/image41.png"/><Relationship Id="rId2" Type="http://schemas.openxmlformats.org/officeDocument/2006/relationships/image" Target="../media/image26.png"/><Relationship Id="rId16" Type="http://schemas.openxmlformats.org/officeDocument/2006/relationships/image" Target="../media/image40.png"/><Relationship Id="rId1" Type="http://schemas.openxmlformats.org/officeDocument/2006/relationships/image" Target="../media/image25.png"/><Relationship Id="rId6" Type="http://schemas.openxmlformats.org/officeDocument/2006/relationships/image" Target="../media/image30.png"/><Relationship Id="rId11" Type="http://schemas.openxmlformats.org/officeDocument/2006/relationships/image" Target="../media/image35.png"/><Relationship Id="rId5" Type="http://schemas.openxmlformats.org/officeDocument/2006/relationships/image" Target="../media/image29.png"/><Relationship Id="rId15" Type="http://schemas.openxmlformats.org/officeDocument/2006/relationships/image" Target="../media/image39.png"/><Relationship Id="rId10" Type="http://schemas.openxmlformats.org/officeDocument/2006/relationships/image" Target="../media/image34.png"/><Relationship Id="rId19" Type="http://schemas.openxmlformats.org/officeDocument/2006/relationships/image" Target="../media/image43.png"/><Relationship Id="rId4" Type="http://schemas.openxmlformats.org/officeDocument/2006/relationships/image" Target="../media/image28.png"/><Relationship Id="rId9" Type="http://schemas.openxmlformats.org/officeDocument/2006/relationships/image" Target="../media/image33.png"/><Relationship Id="rId14" Type="http://schemas.openxmlformats.org/officeDocument/2006/relationships/image" Target="../media/image38.png"/></Relationships>
</file>

<file path=xl/drawings/_rels/drawing14.xml.rels><?xml version="1.0" encoding="UTF-8" standalone="yes"?>
<Relationships xmlns="http://schemas.openxmlformats.org/package/2006/relationships"><Relationship Id="rId8" Type="http://schemas.openxmlformats.org/officeDocument/2006/relationships/image" Target="../media/image50.png"/><Relationship Id="rId13" Type="http://schemas.openxmlformats.org/officeDocument/2006/relationships/image" Target="../media/image55.png"/><Relationship Id="rId3" Type="http://schemas.openxmlformats.org/officeDocument/2006/relationships/image" Target="../media/image46.png"/><Relationship Id="rId7" Type="http://schemas.openxmlformats.org/officeDocument/2006/relationships/image" Target="../media/image49.png"/><Relationship Id="rId12" Type="http://schemas.openxmlformats.org/officeDocument/2006/relationships/image" Target="../media/image54.png"/><Relationship Id="rId2" Type="http://schemas.openxmlformats.org/officeDocument/2006/relationships/image" Target="../media/image45.png"/><Relationship Id="rId1" Type="http://schemas.openxmlformats.org/officeDocument/2006/relationships/image" Target="../media/image44.png"/><Relationship Id="rId6" Type="http://schemas.openxmlformats.org/officeDocument/2006/relationships/image" Target="../media/image34.png"/><Relationship Id="rId11" Type="http://schemas.openxmlformats.org/officeDocument/2006/relationships/image" Target="../media/image53.png"/><Relationship Id="rId5" Type="http://schemas.openxmlformats.org/officeDocument/2006/relationships/image" Target="../media/image48.png"/><Relationship Id="rId10" Type="http://schemas.openxmlformats.org/officeDocument/2006/relationships/image" Target="../media/image52.png"/><Relationship Id="rId4" Type="http://schemas.openxmlformats.org/officeDocument/2006/relationships/image" Target="../media/image47.png"/><Relationship Id="rId9" Type="http://schemas.openxmlformats.org/officeDocument/2006/relationships/image" Target="../media/image5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56.png"/></Relationships>
</file>

<file path=xl/drawings/_rels/drawing16.xml.rels><?xml version="1.0" encoding="UTF-8" standalone="yes"?>
<Relationships xmlns="http://schemas.openxmlformats.org/package/2006/relationships"><Relationship Id="rId8" Type="http://schemas.openxmlformats.org/officeDocument/2006/relationships/image" Target="../media/image59.png"/><Relationship Id="rId3" Type="http://schemas.openxmlformats.org/officeDocument/2006/relationships/image" Target="../media/image46.png"/><Relationship Id="rId7" Type="http://schemas.openxmlformats.org/officeDocument/2006/relationships/image" Target="../media/image58.png"/><Relationship Id="rId2" Type="http://schemas.openxmlformats.org/officeDocument/2006/relationships/image" Target="../media/image45.png"/><Relationship Id="rId1" Type="http://schemas.openxmlformats.org/officeDocument/2006/relationships/image" Target="../media/image44.png"/><Relationship Id="rId6" Type="http://schemas.openxmlformats.org/officeDocument/2006/relationships/image" Target="../media/image57.png"/><Relationship Id="rId5" Type="http://schemas.openxmlformats.org/officeDocument/2006/relationships/image" Target="../media/image48.png"/><Relationship Id="rId10" Type="http://schemas.openxmlformats.org/officeDocument/2006/relationships/image" Target="../media/image61.png"/><Relationship Id="rId4" Type="http://schemas.openxmlformats.org/officeDocument/2006/relationships/image" Target="../media/image47.png"/><Relationship Id="rId9" Type="http://schemas.openxmlformats.org/officeDocument/2006/relationships/image" Target="../media/image60.png"/></Relationships>
</file>

<file path=xl/drawings/_rels/drawing17.xml.rels><?xml version="1.0" encoding="UTF-8" standalone="yes"?>
<Relationships xmlns="http://schemas.openxmlformats.org/package/2006/relationships"><Relationship Id="rId8" Type="http://schemas.openxmlformats.org/officeDocument/2006/relationships/image" Target="../media/image68.png"/><Relationship Id="rId3" Type="http://schemas.openxmlformats.org/officeDocument/2006/relationships/image" Target="../media/image64.png"/><Relationship Id="rId7" Type="http://schemas.openxmlformats.org/officeDocument/2006/relationships/image" Target="../media/image57.png"/><Relationship Id="rId2" Type="http://schemas.openxmlformats.org/officeDocument/2006/relationships/image" Target="../media/image63.png"/><Relationship Id="rId1" Type="http://schemas.openxmlformats.org/officeDocument/2006/relationships/image" Target="../media/image62.png"/><Relationship Id="rId6" Type="http://schemas.openxmlformats.org/officeDocument/2006/relationships/image" Target="../media/image67.png"/><Relationship Id="rId5" Type="http://schemas.openxmlformats.org/officeDocument/2006/relationships/image" Target="../media/image66.png"/><Relationship Id="rId10" Type="http://schemas.openxmlformats.org/officeDocument/2006/relationships/image" Target="../media/image70.png"/><Relationship Id="rId4" Type="http://schemas.openxmlformats.org/officeDocument/2006/relationships/image" Target="../media/image65.png"/><Relationship Id="rId9" Type="http://schemas.openxmlformats.org/officeDocument/2006/relationships/image" Target="../media/image69.png"/></Relationships>
</file>

<file path=xl/drawings/_rels/drawing19.xml.rels><?xml version="1.0" encoding="UTF-8" standalone="yes"?>
<Relationships xmlns="http://schemas.openxmlformats.org/package/2006/relationships"><Relationship Id="rId8" Type="http://schemas.openxmlformats.org/officeDocument/2006/relationships/image" Target="../media/image78.png"/><Relationship Id="rId3" Type="http://schemas.openxmlformats.org/officeDocument/2006/relationships/image" Target="../media/image73.png"/><Relationship Id="rId7" Type="http://schemas.openxmlformats.org/officeDocument/2006/relationships/image" Target="../media/image77.png"/><Relationship Id="rId2" Type="http://schemas.openxmlformats.org/officeDocument/2006/relationships/image" Target="../media/image72.png"/><Relationship Id="rId1" Type="http://schemas.openxmlformats.org/officeDocument/2006/relationships/image" Target="../media/image71.png"/><Relationship Id="rId6" Type="http://schemas.openxmlformats.org/officeDocument/2006/relationships/image" Target="../media/image76.png"/><Relationship Id="rId5" Type="http://schemas.openxmlformats.org/officeDocument/2006/relationships/image" Target="../media/image75.png"/><Relationship Id="rId10" Type="http://schemas.openxmlformats.org/officeDocument/2006/relationships/image" Target="../media/image80.png"/><Relationship Id="rId4" Type="http://schemas.openxmlformats.org/officeDocument/2006/relationships/image" Target="../media/image74.png"/><Relationship Id="rId9" Type="http://schemas.openxmlformats.org/officeDocument/2006/relationships/image" Target="../media/image79.png"/></Relationships>
</file>

<file path=xl/drawings/_rels/drawing20.xml.rels><?xml version="1.0" encoding="UTF-8" standalone="yes"?>
<Relationships xmlns="http://schemas.openxmlformats.org/package/2006/relationships"><Relationship Id="rId3" Type="http://schemas.openxmlformats.org/officeDocument/2006/relationships/image" Target="../media/image83.png"/><Relationship Id="rId7" Type="http://schemas.openxmlformats.org/officeDocument/2006/relationships/image" Target="../media/image87.png"/><Relationship Id="rId2" Type="http://schemas.openxmlformats.org/officeDocument/2006/relationships/image" Target="../media/image82.png"/><Relationship Id="rId1" Type="http://schemas.openxmlformats.org/officeDocument/2006/relationships/image" Target="../media/image81.png"/><Relationship Id="rId6" Type="http://schemas.openxmlformats.org/officeDocument/2006/relationships/image" Target="../media/image86.png"/><Relationship Id="rId5" Type="http://schemas.openxmlformats.org/officeDocument/2006/relationships/image" Target="../media/image85.png"/><Relationship Id="rId4" Type="http://schemas.openxmlformats.org/officeDocument/2006/relationships/image" Target="../media/image84.png"/></Relationships>
</file>

<file path=xl/drawings/_rels/drawing21.xml.rels><?xml version="1.0" encoding="UTF-8" standalone="yes"?>
<Relationships xmlns="http://schemas.openxmlformats.org/package/2006/relationships"><Relationship Id="rId3" Type="http://schemas.openxmlformats.org/officeDocument/2006/relationships/image" Target="../media/image90.png"/><Relationship Id="rId2" Type="http://schemas.openxmlformats.org/officeDocument/2006/relationships/image" Target="../media/image89.png"/><Relationship Id="rId1" Type="http://schemas.openxmlformats.org/officeDocument/2006/relationships/image" Target="../media/image88.png"/></Relationships>
</file>

<file path=xl/drawings/_rels/drawing22.xml.rels><?xml version="1.0" encoding="UTF-8" standalone="yes"?>
<Relationships xmlns="http://schemas.openxmlformats.org/package/2006/relationships"><Relationship Id="rId3" Type="http://schemas.openxmlformats.org/officeDocument/2006/relationships/image" Target="../media/image93.png"/><Relationship Id="rId2" Type="http://schemas.openxmlformats.org/officeDocument/2006/relationships/image" Target="../media/image92.png"/><Relationship Id="rId1" Type="http://schemas.openxmlformats.org/officeDocument/2006/relationships/image" Target="../media/image91.png"/></Relationships>
</file>

<file path=xl/drawings/_rels/drawing23.xml.rels><?xml version="1.0" encoding="UTF-8" standalone="yes"?>
<Relationships xmlns="http://schemas.openxmlformats.org/package/2006/relationships"><Relationship Id="rId8" Type="http://schemas.openxmlformats.org/officeDocument/2006/relationships/image" Target="../media/image101.png"/><Relationship Id="rId13" Type="http://schemas.openxmlformats.org/officeDocument/2006/relationships/image" Target="../media/image105.png"/><Relationship Id="rId3" Type="http://schemas.openxmlformats.org/officeDocument/2006/relationships/image" Target="../media/image96.png"/><Relationship Id="rId7" Type="http://schemas.openxmlformats.org/officeDocument/2006/relationships/image" Target="../media/image100.png"/><Relationship Id="rId12" Type="http://schemas.openxmlformats.org/officeDocument/2006/relationships/image" Target="../media/image104.png"/><Relationship Id="rId2" Type="http://schemas.openxmlformats.org/officeDocument/2006/relationships/image" Target="../media/image95.png"/><Relationship Id="rId16" Type="http://schemas.openxmlformats.org/officeDocument/2006/relationships/image" Target="../media/image108.png"/><Relationship Id="rId1" Type="http://schemas.openxmlformats.org/officeDocument/2006/relationships/image" Target="../media/image94.png"/><Relationship Id="rId6" Type="http://schemas.openxmlformats.org/officeDocument/2006/relationships/image" Target="../media/image99.png"/><Relationship Id="rId11" Type="http://schemas.openxmlformats.org/officeDocument/2006/relationships/image" Target="../media/image103.png"/><Relationship Id="rId5" Type="http://schemas.openxmlformats.org/officeDocument/2006/relationships/image" Target="../media/image98.png"/><Relationship Id="rId15" Type="http://schemas.openxmlformats.org/officeDocument/2006/relationships/image" Target="../media/image107.png"/><Relationship Id="rId10" Type="http://schemas.openxmlformats.org/officeDocument/2006/relationships/image" Target="../media/image34.png"/><Relationship Id="rId4" Type="http://schemas.openxmlformats.org/officeDocument/2006/relationships/image" Target="../media/image97.png"/><Relationship Id="rId9" Type="http://schemas.openxmlformats.org/officeDocument/2006/relationships/image" Target="../media/image102.png"/><Relationship Id="rId14" Type="http://schemas.openxmlformats.org/officeDocument/2006/relationships/image" Target="../media/image106.png"/></Relationships>
</file>

<file path=xl/drawings/_rels/drawing24.xml.rels><?xml version="1.0" encoding="UTF-8" standalone="yes"?>
<Relationships xmlns="http://schemas.openxmlformats.org/package/2006/relationships"><Relationship Id="rId8" Type="http://schemas.openxmlformats.org/officeDocument/2006/relationships/image" Target="../media/image101.png"/><Relationship Id="rId13" Type="http://schemas.openxmlformats.org/officeDocument/2006/relationships/image" Target="../media/image115.png"/><Relationship Id="rId3" Type="http://schemas.openxmlformats.org/officeDocument/2006/relationships/image" Target="../media/image111.png"/><Relationship Id="rId7" Type="http://schemas.openxmlformats.org/officeDocument/2006/relationships/image" Target="../media/image102.png"/><Relationship Id="rId12" Type="http://schemas.openxmlformats.org/officeDocument/2006/relationships/image" Target="../media/image34.png"/><Relationship Id="rId2" Type="http://schemas.openxmlformats.org/officeDocument/2006/relationships/image" Target="../media/image110.png"/><Relationship Id="rId1" Type="http://schemas.openxmlformats.org/officeDocument/2006/relationships/image" Target="../media/image109.png"/><Relationship Id="rId6" Type="http://schemas.openxmlformats.org/officeDocument/2006/relationships/image" Target="../media/image99.png"/><Relationship Id="rId11" Type="http://schemas.openxmlformats.org/officeDocument/2006/relationships/image" Target="../media/image114.png"/><Relationship Id="rId5" Type="http://schemas.openxmlformats.org/officeDocument/2006/relationships/image" Target="../media/image113.png"/><Relationship Id="rId10" Type="http://schemas.openxmlformats.org/officeDocument/2006/relationships/image" Target="../media/image103.png"/><Relationship Id="rId4" Type="http://schemas.openxmlformats.org/officeDocument/2006/relationships/image" Target="../media/image112.png"/><Relationship Id="rId9" Type="http://schemas.openxmlformats.org/officeDocument/2006/relationships/image" Target="../media/image100.png"/><Relationship Id="rId14" Type="http://schemas.openxmlformats.org/officeDocument/2006/relationships/image" Target="../media/image108.png"/></Relationships>
</file>

<file path=xl/drawings/_rels/drawing25.xml.rels><?xml version="1.0" encoding="UTF-8" standalone="yes"?>
<Relationships xmlns="http://schemas.openxmlformats.org/package/2006/relationships"><Relationship Id="rId8" Type="http://schemas.openxmlformats.org/officeDocument/2006/relationships/image" Target="../media/image34.png"/><Relationship Id="rId3" Type="http://schemas.openxmlformats.org/officeDocument/2006/relationships/image" Target="../media/image118.png"/><Relationship Id="rId7" Type="http://schemas.openxmlformats.org/officeDocument/2006/relationships/image" Target="../media/image122.png"/><Relationship Id="rId2" Type="http://schemas.openxmlformats.org/officeDocument/2006/relationships/image" Target="../media/image117.png"/><Relationship Id="rId1" Type="http://schemas.openxmlformats.org/officeDocument/2006/relationships/image" Target="../media/image116.png"/><Relationship Id="rId6" Type="http://schemas.openxmlformats.org/officeDocument/2006/relationships/image" Target="../media/image121.png"/><Relationship Id="rId5" Type="http://schemas.openxmlformats.org/officeDocument/2006/relationships/image" Target="../media/image120.png"/><Relationship Id="rId10" Type="http://schemas.openxmlformats.org/officeDocument/2006/relationships/image" Target="../media/image124.png"/><Relationship Id="rId4" Type="http://schemas.openxmlformats.org/officeDocument/2006/relationships/image" Target="../media/image119.png"/><Relationship Id="rId9" Type="http://schemas.openxmlformats.org/officeDocument/2006/relationships/image" Target="../media/image123.png"/></Relationships>
</file>

<file path=xl/drawings/_rels/drawing26.xml.rels><?xml version="1.0" encoding="UTF-8" standalone="yes"?>
<Relationships xmlns="http://schemas.openxmlformats.org/package/2006/relationships"><Relationship Id="rId8" Type="http://schemas.openxmlformats.org/officeDocument/2006/relationships/image" Target="../media/image132.png"/><Relationship Id="rId3" Type="http://schemas.openxmlformats.org/officeDocument/2006/relationships/image" Target="../media/image127.png"/><Relationship Id="rId7" Type="http://schemas.openxmlformats.org/officeDocument/2006/relationships/image" Target="../media/image131.png"/><Relationship Id="rId2" Type="http://schemas.openxmlformats.org/officeDocument/2006/relationships/image" Target="../media/image126.png"/><Relationship Id="rId1" Type="http://schemas.openxmlformats.org/officeDocument/2006/relationships/image" Target="../media/image125.png"/><Relationship Id="rId6" Type="http://schemas.openxmlformats.org/officeDocument/2006/relationships/image" Target="../media/image130.png"/><Relationship Id="rId5" Type="http://schemas.openxmlformats.org/officeDocument/2006/relationships/image" Target="../media/image129.png"/><Relationship Id="rId4" Type="http://schemas.openxmlformats.org/officeDocument/2006/relationships/image" Target="../media/image128.png"/></Relationships>
</file>

<file path=xl/drawings/_rels/drawing27.xml.rels><?xml version="1.0" encoding="UTF-8" standalone="yes"?>
<Relationships xmlns="http://schemas.openxmlformats.org/package/2006/relationships"><Relationship Id="rId1" Type="http://schemas.openxmlformats.org/officeDocument/2006/relationships/image" Target="../media/image133.png"/></Relationships>
</file>

<file path=xl/drawings/_rels/drawing28.xml.rels><?xml version="1.0" encoding="UTF-8" standalone="yes"?>
<Relationships xmlns="http://schemas.openxmlformats.org/package/2006/relationships"><Relationship Id="rId3" Type="http://schemas.openxmlformats.org/officeDocument/2006/relationships/image" Target="../media/image136.png"/><Relationship Id="rId2" Type="http://schemas.openxmlformats.org/officeDocument/2006/relationships/image" Target="../media/image135.png"/><Relationship Id="rId1" Type="http://schemas.openxmlformats.org/officeDocument/2006/relationships/image" Target="../media/image134.png"/><Relationship Id="rId4" Type="http://schemas.openxmlformats.org/officeDocument/2006/relationships/image" Target="../media/image137.png"/></Relationships>
</file>

<file path=xl/drawings/_rels/drawing29.xml.rels><?xml version="1.0" encoding="UTF-8" standalone="yes"?>
<Relationships xmlns="http://schemas.openxmlformats.org/package/2006/relationships"><Relationship Id="rId3" Type="http://schemas.openxmlformats.org/officeDocument/2006/relationships/image" Target="../media/image140.png"/><Relationship Id="rId2" Type="http://schemas.openxmlformats.org/officeDocument/2006/relationships/image" Target="../media/image139.png"/><Relationship Id="rId1" Type="http://schemas.openxmlformats.org/officeDocument/2006/relationships/image" Target="../media/image138.png"/><Relationship Id="rId6" Type="http://schemas.openxmlformats.org/officeDocument/2006/relationships/image" Target="../media/image143.png"/><Relationship Id="rId5" Type="http://schemas.openxmlformats.org/officeDocument/2006/relationships/image" Target="../media/image142.png"/><Relationship Id="rId4" Type="http://schemas.openxmlformats.org/officeDocument/2006/relationships/image" Target="../media/image141.png"/></Relationships>
</file>

<file path=xl/drawings/_rels/drawing30.xml.rels><?xml version="1.0" encoding="UTF-8" standalone="yes"?>
<Relationships xmlns="http://schemas.openxmlformats.org/package/2006/relationships"><Relationship Id="rId3" Type="http://schemas.openxmlformats.org/officeDocument/2006/relationships/image" Target="../media/image146.png"/><Relationship Id="rId2" Type="http://schemas.openxmlformats.org/officeDocument/2006/relationships/image" Target="../media/image145.png"/><Relationship Id="rId1" Type="http://schemas.openxmlformats.org/officeDocument/2006/relationships/image" Target="../media/image144.png"/><Relationship Id="rId4" Type="http://schemas.openxmlformats.org/officeDocument/2006/relationships/image" Target="../media/image147.png"/></Relationships>
</file>

<file path=xl/drawings/_rels/drawing31.xml.rels><?xml version="1.0" encoding="UTF-8" standalone="yes"?>
<Relationships xmlns="http://schemas.openxmlformats.org/package/2006/relationships"><Relationship Id="rId3" Type="http://schemas.openxmlformats.org/officeDocument/2006/relationships/image" Target="../media/image150.png"/><Relationship Id="rId7" Type="http://schemas.openxmlformats.org/officeDocument/2006/relationships/image" Target="../media/image154.png"/><Relationship Id="rId2" Type="http://schemas.openxmlformats.org/officeDocument/2006/relationships/image" Target="../media/image149.png"/><Relationship Id="rId1" Type="http://schemas.openxmlformats.org/officeDocument/2006/relationships/image" Target="../media/image148.png"/><Relationship Id="rId6" Type="http://schemas.openxmlformats.org/officeDocument/2006/relationships/image" Target="../media/image153.png"/><Relationship Id="rId5" Type="http://schemas.openxmlformats.org/officeDocument/2006/relationships/image" Target="../media/image152.png"/><Relationship Id="rId4" Type="http://schemas.openxmlformats.org/officeDocument/2006/relationships/image" Target="../media/image151.png"/></Relationships>
</file>

<file path=xl/drawings/_rels/drawing32.xml.rels><?xml version="1.0" encoding="UTF-8" standalone="yes"?>
<Relationships xmlns="http://schemas.openxmlformats.org/package/2006/relationships"><Relationship Id="rId8" Type="http://schemas.openxmlformats.org/officeDocument/2006/relationships/image" Target="../media/image162.png"/><Relationship Id="rId3" Type="http://schemas.openxmlformats.org/officeDocument/2006/relationships/image" Target="../media/image157.png"/><Relationship Id="rId7" Type="http://schemas.openxmlformats.org/officeDocument/2006/relationships/image" Target="../media/image161.png"/><Relationship Id="rId2" Type="http://schemas.openxmlformats.org/officeDocument/2006/relationships/image" Target="../media/image156.png"/><Relationship Id="rId1" Type="http://schemas.openxmlformats.org/officeDocument/2006/relationships/image" Target="../media/image155.png"/><Relationship Id="rId6" Type="http://schemas.openxmlformats.org/officeDocument/2006/relationships/image" Target="../media/image160.png"/><Relationship Id="rId5" Type="http://schemas.openxmlformats.org/officeDocument/2006/relationships/image" Target="../media/image159.png"/><Relationship Id="rId4" Type="http://schemas.openxmlformats.org/officeDocument/2006/relationships/image" Target="../media/image158.png"/></Relationships>
</file>

<file path=xl/drawings/_rels/drawing33.xml.rels><?xml version="1.0" encoding="UTF-8" standalone="yes"?>
<Relationships xmlns="http://schemas.openxmlformats.org/package/2006/relationships"><Relationship Id="rId3" Type="http://schemas.openxmlformats.org/officeDocument/2006/relationships/image" Target="../media/image158.png"/><Relationship Id="rId2" Type="http://schemas.openxmlformats.org/officeDocument/2006/relationships/image" Target="../media/image164.png"/><Relationship Id="rId1" Type="http://schemas.openxmlformats.org/officeDocument/2006/relationships/image" Target="../media/image163.png"/><Relationship Id="rId6" Type="http://schemas.openxmlformats.org/officeDocument/2006/relationships/image" Target="../media/image166.png"/><Relationship Id="rId5" Type="http://schemas.openxmlformats.org/officeDocument/2006/relationships/image" Target="../media/image165.png"/><Relationship Id="rId4" Type="http://schemas.openxmlformats.org/officeDocument/2006/relationships/image" Target="../media/image160.png"/></Relationships>
</file>

<file path=xl/drawings/_rels/drawing34.xml.rels><?xml version="1.0" encoding="UTF-8" standalone="yes"?>
<Relationships xmlns="http://schemas.openxmlformats.org/package/2006/relationships"><Relationship Id="rId8" Type="http://schemas.openxmlformats.org/officeDocument/2006/relationships/image" Target="../media/image174.png"/><Relationship Id="rId3" Type="http://schemas.openxmlformats.org/officeDocument/2006/relationships/image" Target="../media/image169.png"/><Relationship Id="rId7" Type="http://schemas.openxmlformats.org/officeDocument/2006/relationships/image" Target="../media/image173.png"/><Relationship Id="rId2" Type="http://schemas.openxmlformats.org/officeDocument/2006/relationships/image" Target="../media/image168.png"/><Relationship Id="rId1" Type="http://schemas.openxmlformats.org/officeDocument/2006/relationships/image" Target="../media/image167.png"/><Relationship Id="rId6" Type="http://schemas.openxmlformats.org/officeDocument/2006/relationships/image" Target="../media/image172.png"/><Relationship Id="rId5" Type="http://schemas.openxmlformats.org/officeDocument/2006/relationships/image" Target="../media/image171.png"/><Relationship Id="rId10" Type="http://schemas.openxmlformats.org/officeDocument/2006/relationships/image" Target="../media/image176.png"/><Relationship Id="rId4" Type="http://schemas.openxmlformats.org/officeDocument/2006/relationships/image" Target="../media/image170.png"/><Relationship Id="rId9" Type="http://schemas.openxmlformats.org/officeDocument/2006/relationships/image" Target="../media/image175.png"/></Relationships>
</file>

<file path=xl/drawings/_rels/drawing35.xml.rels><?xml version="1.0" encoding="UTF-8" standalone="yes"?>
<Relationships xmlns="http://schemas.openxmlformats.org/package/2006/relationships"><Relationship Id="rId3" Type="http://schemas.openxmlformats.org/officeDocument/2006/relationships/image" Target="../media/image179.png"/><Relationship Id="rId2" Type="http://schemas.openxmlformats.org/officeDocument/2006/relationships/image" Target="../media/image178.png"/><Relationship Id="rId1" Type="http://schemas.openxmlformats.org/officeDocument/2006/relationships/image" Target="../media/image177.png"/><Relationship Id="rId6" Type="http://schemas.openxmlformats.org/officeDocument/2006/relationships/image" Target="../media/image181.png"/><Relationship Id="rId5" Type="http://schemas.openxmlformats.org/officeDocument/2006/relationships/image" Target="../media/image180.png"/><Relationship Id="rId4" Type="http://schemas.openxmlformats.org/officeDocument/2006/relationships/image" Target="../media/image175.png"/></Relationships>
</file>

<file path=xl/drawings/_rels/drawing36.xml.rels><?xml version="1.0" encoding="UTF-8" standalone="yes"?>
<Relationships xmlns="http://schemas.openxmlformats.org/package/2006/relationships"><Relationship Id="rId3" Type="http://schemas.openxmlformats.org/officeDocument/2006/relationships/image" Target="../media/image184.png"/><Relationship Id="rId2" Type="http://schemas.openxmlformats.org/officeDocument/2006/relationships/image" Target="../media/image183.png"/><Relationship Id="rId1" Type="http://schemas.openxmlformats.org/officeDocument/2006/relationships/image" Target="../media/image182.png"/></Relationships>
</file>

<file path=xl/drawings/_rels/drawing37.xml.rels><?xml version="1.0" encoding="UTF-8" standalone="yes"?>
<Relationships xmlns="http://schemas.openxmlformats.org/package/2006/relationships"><Relationship Id="rId3" Type="http://schemas.openxmlformats.org/officeDocument/2006/relationships/image" Target="../media/image187.png"/><Relationship Id="rId2" Type="http://schemas.openxmlformats.org/officeDocument/2006/relationships/image" Target="../media/image186.png"/><Relationship Id="rId1" Type="http://schemas.openxmlformats.org/officeDocument/2006/relationships/image" Target="../media/image185.png"/><Relationship Id="rId6" Type="http://schemas.openxmlformats.org/officeDocument/2006/relationships/image" Target="../media/image190.png"/><Relationship Id="rId5" Type="http://schemas.openxmlformats.org/officeDocument/2006/relationships/image" Target="../media/image189.png"/><Relationship Id="rId4" Type="http://schemas.openxmlformats.org/officeDocument/2006/relationships/image" Target="../media/image188.pn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1.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21.emf"/></Relationships>
</file>

<file path=xl/drawings/drawing1.xml><?xml version="1.0" encoding="utf-8"?>
<xdr:wsDr xmlns:xdr="http://schemas.openxmlformats.org/drawingml/2006/spreadsheetDrawing" xmlns:a="http://schemas.openxmlformats.org/drawingml/2006/main">
  <xdr:twoCellAnchor>
    <xdr:from>
      <xdr:col>37</xdr:col>
      <xdr:colOff>95250</xdr:colOff>
      <xdr:row>4</xdr:row>
      <xdr:rowOff>38100</xdr:rowOff>
    </xdr:from>
    <xdr:to>
      <xdr:col>37</xdr:col>
      <xdr:colOff>527050</xdr:colOff>
      <xdr:row>4</xdr:row>
      <xdr:rowOff>215900</xdr:rowOff>
    </xdr:to>
    <xdr:sp macro="" textlink="">
      <xdr:nvSpPr>
        <xdr:cNvPr id="2" name="円/楕円 1">
          <a:extLst>
            <a:ext uri="{FF2B5EF4-FFF2-40B4-BE49-F238E27FC236}">
              <a16:creationId xmlns:a16="http://schemas.microsoft.com/office/drawing/2014/main" xmlns="" id="{00000000-0008-0000-0000-000002000000}"/>
            </a:ext>
          </a:extLst>
        </xdr:cNvPr>
        <xdr:cNvSpPr/>
      </xdr:nvSpPr>
      <xdr:spPr>
        <a:xfrm>
          <a:off x="7191375" y="857250"/>
          <a:ext cx="431800" cy="17780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76200</xdr:colOff>
      <xdr:row>2</xdr:row>
      <xdr:rowOff>38100</xdr:rowOff>
    </xdr:from>
    <xdr:to>
      <xdr:col>37</xdr:col>
      <xdr:colOff>552450</xdr:colOff>
      <xdr:row>2</xdr:row>
      <xdr:rowOff>260350</xdr:rowOff>
    </xdr:to>
    <xdr:sp macro="" textlink="">
      <xdr:nvSpPr>
        <xdr:cNvPr id="3" name="円/楕円 2">
          <a:extLst>
            <a:ext uri="{FF2B5EF4-FFF2-40B4-BE49-F238E27FC236}">
              <a16:creationId xmlns:a16="http://schemas.microsoft.com/office/drawing/2014/main" xmlns="" id="{00000000-0008-0000-0000-000003000000}"/>
            </a:ext>
          </a:extLst>
        </xdr:cNvPr>
        <xdr:cNvSpPr/>
      </xdr:nvSpPr>
      <xdr:spPr>
        <a:xfrm>
          <a:off x="7172325" y="447675"/>
          <a:ext cx="476250" cy="22225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69850</xdr:colOff>
      <xdr:row>10</xdr:row>
      <xdr:rowOff>31751</xdr:rowOff>
    </xdr:from>
    <xdr:to>
      <xdr:col>37</xdr:col>
      <xdr:colOff>266700</xdr:colOff>
      <xdr:row>10</xdr:row>
      <xdr:rowOff>209551</xdr:rowOff>
    </xdr:to>
    <xdr:sp macro="" textlink="">
      <xdr:nvSpPr>
        <xdr:cNvPr id="4" name="円/楕円 3">
          <a:extLst>
            <a:ext uri="{FF2B5EF4-FFF2-40B4-BE49-F238E27FC236}">
              <a16:creationId xmlns:a16="http://schemas.microsoft.com/office/drawing/2014/main" xmlns="" id="{00000000-0008-0000-0000-000004000000}"/>
            </a:ext>
          </a:extLst>
        </xdr:cNvPr>
        <xdr:cNvSpPr/>
      </xdr:nvSpPr>
      <xdr:spPr>
        <a:xfrm>
          <a:off x="7165975" y="1974851"/>
          <a:ext cx="196850" cy="17780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0</xdr:col>
      <xdr:colOff>254000</xdr:colOff>
      <xdr:row>12</xdr:row>
      <xdr:rowOff>234950</xdr:rowOff>
    </xdr:from>
    <xdr:to>
      <xdr:col>2</xdr:col>
      <xdr:colOff>342900</xdr:colOff>
      <xdr:row>13</xdr:row>
      <xdr:rowOff>273050</xdr:rowOff>
    </xdr:to>
    <xdr:sp macro="" textlink="">
      <xdr:nvSpPr>
        <xdr:cNvPr id="5" name="正方形/長方形 4">
          <a:extLst>
            <a:ext uri="{FF2B5EF4-FFF2-40B4-BE49-F238E27FC236}">
              <a16:creationId xmlns:a16="http://schemas.microsoft.com/office/drawing/2014/main" xmlns="" id="{00000000-0008-0000-0000-000005000000}"/>
            </a:ext>
          </a:extLst>
        </xdr:cNvPr>
        <xdr:cNvSpPr/>
      </xdr:nvSpPr>
      <xdr:spPr>
        <a:xfrm>
          <a:off x="254000" y="2606675"/>
          <a:ext cx="717550" cy="2762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l"/>
          <a:r>
            <a:rPr kumimoji="1" lang="ja-JP" altLang="en-US" sz="1100">
              <a:solidFill>
                <a:schemeClr val="tx1"/>
              </a:solidFill>
              <a:latin typeface="HG丸ｺﾞｼｯｸM-PRO" pitchFamily="50" charset="-128"/>
              <a:ea typeface="HG丸ｺﾞｼｯｸM-PRO" pitchFamily="50" charset="-128"/>
            </a:rPr>
            <a:t>家族図</a:t>
          </a:r>
        </a:p>
      </xdr:txBody>
    </xdr:sp>
    <xdr:clientData/>
  </xdr:twoCellAnchor>
  <xdr:twoCellAnchor>
    <xdr:from>
      <xdr:col>21</xdr:col>
      <xdr:colOff>138</xdr:colOff>
      <xdr:row>13</xdr:row>
      <xdr:rowOff>12700</xdr:rowOff>
    </xdr:from>
    <xdr:to>
      <xdr:col>25</xdr:col>
      <xdr:colOff>123825</xdr:colOff>
      <xdr:row>13</xdr:row>
      <xdr:rowOff>285750</xdr:rowOff>
    </xdr:to>
    <xdr:sp macro="" textlink="">
      <xdr:nvSpPr>
        <xdr:cNvPr id="6" name="正方形/長方形 5">
          <a:extLst>
            <a:ext uri="{FF2B5EF4-FFF2-40B4-BE49-F238E27FC236}">
              <a16:creationId xmlns:a16="http://schemas.microsoft.com/office/drawing/2014/main" xmlns="" id="{00000000-0008-0000-0000-000006000000}"/>
            </a:ext>
          </a:extLst>
        </xdr:cNvPr>
        <xdr:cNvSpPr/>
      </xdr:nvSpPr>
      <xdr:spPr>
        <a:xfrm>
          <a:off x="4108312" y="2654852"/>
          <a:ext cx="811143" cy="2730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l"/>
          <a:r>
            <a:rPr kumimoji="1" lang="ja-JP" altLang="en-US" sz="1100">
              <a:solidFill>
                <a:schemeClr val="tx1"/>
              </a:solidFill>
              <a:latin typeface="HG丸ｺﾞｼｯｸM-PRO" pitchFamily="50" charset="-128"/>
              <a:ea typeface="HG丸ｺﾞｼｯｸM-PRO" pitchFamily="50" charset="-128"/>
            </a:rPr>
            <a:t>生活歴等</a:t>
          </a:r>
        </a:p>
      </xdr:txBody>
    </xdr:sp>
    <xdr:clientData/>
  </xdr:twoCellAnchor>
  <xdr:twoCellAnchor>
    <xdr:from>
      <xdr:col>37</xdr:col>
      <xdr:colOff>133350</xdr:colOff>
      <xdr:row>13</xdr:row>
      <xdr:rowOff>6350</xdr:rowOff>
    </xdr:from>
    <xdr:to>
      <xdr:col>37</xdr:col>
      <xdr:colOff>361950</xdr:colOff>
      <xdr:row>13</xdr:row>
      <xdr:rowOff>228600</xdr:rowOff>
    </xdr:to>
    <xdr:sp macro="" textlink="">
      <xdr:nvSpPr>
        <xdr:cNvPr id="7" name="円/楕円 6">
          <a:extLst>
            <a:ext uri="{FF2B5EF4-FFF2-40B4-BE49-F238E27FC236}">
              <a16:creationId xmlns:a16="http://schemas.microsoft.com/office/drawing/2014/main" xmlns="" id="{00000000-0008-0000-0000-000007000000}"/>
            </a:ext>
          </a:extLst>
        </xdr:cNvPr>
        <xdr:cNvSpPr/>
      </xdr:nvSpPr>
      <xdr:spPr>
        <a:xfrm>
          <a:off x="7229475" y="2616200"/>
          <a:ext cx="228600" cy="222250"/>
        </a:xfrm>
        <a:prstGeom prst="ellipse">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482600</xdr:colOff>
      <xdr:row>13</xdr:row>
      <xdr:rowOff>19050</xdr:rowOff>
    </xdr:from>
    <xdr:to>
      <xdr:col>38</xdr:col>
      <xdr:colOff>6350</xdr:colOff>
      <xdr:row>13</xdr:row>
      <xdr:rowOff>228600</xdr:rowOff>
    </xdr:to>
    <xdr:sp macro="" textlink="">
      <xdr:nvSpPr>
        <xdr:cNvPr id="8" name="正方形/長方形 7">
          <a:extLst>
            <a:ext uri="{FF2B5EF4-FFF2-40B4-BE49-F238E27FC236}">
              <a16:creationId xmlns:a16="http://schemas.microsoft.com/office/drawing/2014/main" xmlns="" id="{00000000-0008-0000-0000-000008000000}"/>
            </a:ext>
          </a:extLst>
        </xdr:cNvPr>
        <xdr:cNvSpPr/>
      </xdr:nvSpPr>
      <xdr:spPr>
        <a:xfrm>
          <a:off x="7578725" y="2628900"/>
          <a:ext cx="209550" cy="209550"/>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38</xdr:col>
      <xdr:colOff>260350</xdr:colOff>
      <xdr:row>13</xdr:row>
      <xdr:rowOff>850900</xdr:rowOff>
    </xdr:from>
    <xdr:to>
      <xdr:col>39</xdr:col>
      <xdr:colOff>50800</xdr:colOff>
      <xdr:row>13</xdr:row>
      <xdr:rowOff>901700</xdr:rowOff>
    </xdr:to>
    <xdr:grpSp>
      <xdr:nvGrpSpPr>
        <xdr:cNvPr id="9" name="グループ化 8">
          <a:extLst>
            <a:ext uri="{FF2B5EF4-FFF2-40B4-BE49-F238E27FC236}">
              <a16:creationId xmlns:a16="http://schemas.microsoft.com/office/drawing/2014/main" xmlns="" id="{00000000-0008-0000-0000-000009000000}"/>
            </a:ext>
          </a:extLst>
        </xdr:cNvPr>
        <xdr:cNvGrpSpPr/>
      </xdr:nvGrpSpPr>
      <xdr:grpSpPr>
        <a:xfrm>
          <a:off x="7051675" y="3460750"/>
          <a:ext cx="390525" cy="50800"/>
          <a:chOff x="2374900" y="3365500"/>
          <a:chExt cx="476250" cy="50800"/>
        </a:xfrm>
      </xdr:grpSpPr>
      <xdr:cxnSp macro="">
        <xdr:nvCxnSpPr>
          <xdr:cNvPr id="10" name="直線コネクタ 9">
            <a:extLst>
              <a:ext uri="{FF2B5EF4-FFF2-40B4-BE49-F238E27FC236}">
                <a16:creationId xmlns:a16="http://schemas.microsoft.com/office/drawing/2014/main" xmlns="" id="{00000000-0008-0000-0000-00000A000000}"/>
              </a:ext>
            </a:extLst>
          </xdr:cNvPr>
          <xdr:cNvCxnSpPr/>
        </xdr:nvCxnSpPr>
        <xdr:spPr>
          <a:xfrm>
            <a:off x="2374900" y="3365500"/>
            <a:ext cx="476250" cy="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11" name="直線コネクタ 10">
            <a:extLst>
              <a:ext uri="{FF2B5EF4-FFF2-40B4-BE49-F238E27FC236}">
                <a16:creationId xmlns:a16="http://schemas.microsoft.com/office/drawing/2014/main" xmlns="" id="{00000000-0008-0000-0000-00000B000000}"/>
              </a:ext>
            </a:extLst>
          </xdr:cNvPr>
          <xdr:cNvCxnSpPr/>
        </xdr:nvCxnSpPr>
        <xdr:spPr>
          <a:xfrm>
            <a:off x="2374900" y="3416300"/>
            <a:ext cx="476250" cy="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grpSp>
    <xdr:clientData fLocksWithSheet="0"/>
  </xdr:twoCellAnchor>
  <xdr:twoCellAnchor>
    <xdr:from>
      <xdr:col>37</xdr:col>
      <xdr:colOff>514350</xdr:colOff>
      <xdr:row>13</xdr:row>
      <xdr:rowOff>762000</xdr:rowOff>
    </xdr:from>
    <xdr:to>
      <xdr:col>39</xdr:col>
      <xdr:colOff>139700</xdr:colOff>
      <xdr:row>13</xdr:row>
      <xdr:rowOff>762000</xdr:rowOff>
    </xdr:to>
    <xdr:cxnSp macro="">
      <xdr:nvCxnSpPr>
        <xdr:cNvPr id="12" name="直線コネクタ 11">
          <a:extLst>
            <a:ext uri="{FF2B5EF4-FFF2-40B4-BE49-F238E27FC236}">
              <a16:creationId xmlns:a16="http://schemas.microsoft.com/office/drawing/2014/main" xmlns="" id="{00000000-0008-0000-0000-00000C000000}"/>
            </a:ext>
          </a:extLst>
        </xdr:cNvPr>
        <xdr:cNvCxnSpPr/>
      </xdr:nvCxnSpPr>
      <xdr:spPr>
        <a:xfrm>
          <a:off x="7610475" y="3371850"/>
          <a:ext cx="996950" cy="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lientData fLocksWithSheet="0"/>
  </xdr:twoCellAnchor>
  <xdr:twoCellAnchor>
    <xdr:from>
      <xdr:col>38</xdr:col>
      <xdr:colOff>228600</xdr:colOff>
      <xdr:row>13</xdr:row>
      <xdr:rowOff>292100</xdr:rowOff>
    </xdr:from>
    <xdr:to>
      <xdr:col>38</xdr:col>
      <xdr:colOff>228600</xdr:colOff>
      <xdr:row>13</xdr:row>
      <xdr:rowOff>501650</xdr:rowOff>
    </xdr:to>
    <xdr:cxnSp macro="">
      <xdr:nvCxnSpPr>
        <xdr:cNvPr id="13" name="直線コネクタ 12">
          <a:extLst>
            <a:ext uri="{FF2B5EF4-FFF2-40B4-BE49-F238E27FC236}">
              <a16:creationId xmlns:a16="http://schemas.microsoft.com/office/drawing/2014/main" xmlns="" id="{00000000-0008-0000-0000-00000D000000}"/>
            </a:ext>
          </a:extLst>
        </xdr:cNvPr>
        <xdr:cNvCxnSpPr/>
      </xdr:nvCxnSpPr>
      <xdr:spPr>
        <a:xfrm>
          <a:off x="8010525" y="2901950"/>
          <a:ext cx="0" cy="20955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lientData fLocksWithSheet="0"/>
  </xdr:twoCellAnchor>
  <xdr:twoCellAnchor>
    <xdr:from>
      <xdr:col>37</xdr:col>
      <xdr:colOff>146050</xdr:colOff>
      <xdr:row>13</xdr:row>
      <xdr:rowOff>298450</xdr:rowOff>
    </xdr:from>
    <xdr:to>
      <xdr:col>37</xdr:col>
      <xdr:colOff>374650</xdr:colOff>
      <xdr:row>13</xdr:row>
      <xdr:rowOff>520700</xdr:rowOff>
    </xdr:to>
    <xdr:sp macro="" textlink="">
      <xdr:nvSpPr>
        <xdr:cNvPr id="14" name="円/楕円 13">
          <a:extLst>
            <a:ext uri="{FF2B5EF4-FFF2-40B4-BE49-F238E27FC236}">
              <a16:creationId xmlns:a16="http://schemas.microsoft.com/office/drawing/2014/main" xmlns="" id="{00000000-0008-0000-0000-00000E000000}"/>
            </a:ext>
          </a:extLst>
        </xdr:cNvPr>
        <xdr:cNvSpPr/>
      </xdr:nvSpPr>
      <xdr:spPr>
        <a:xfrm>
          <a:off x="7242175" y="2908300"/>
          <a:ext cx="228600" cy="222250"/>
        </a:xfrm>
        <a:prstGeom prst="ellipse">
          <a:avLst/>
        </a:prstGeom>
        <a:solidFill>
          <a:schemeClr val="tx1"/>
        </a:solid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488950</xdr:colOff>
      <xdr:row>13</xdr:row>
      <xdr:rowOff>317500</xdr:rowOff>
    </xdr:from>
    <xdr:to>
      <xdr:col>38</xdr:col>
      <xdr:colOff>12700</xdr:colOff>
      <xdr:row>13</xdr:row>
      <xdr:rowOff>527050</xdr:rowOff>
    </xdr:to>
    <xdr:sp macro="" textlink="">
      <xdr:nvSpPr>
        <xdr:cNvPr id="15" name="正方形/長方形 14">
          <a:extLst>
            <a:ext uri="{FF2B5EF4-FFF2-40B4-BE49-F238E27FC236}">
              <a16:creationId xmlns:a16="http://schemas.microsoft.com/office/drawing/2014/main" xmlns="" id="{00000000-0008-0000-0000-00000F000000}"/>
            </a:ext>
          </a:extLst>
        </xdr:cNvPr>
        <xdr:cNvSpPr/>
      </xdr:nvSpPr>
      <xdr:spPr>
        <a:xfrm>
          <a:off x="7585075" y="2927350"/>
          <a:ext cx="209550" cy="209550"/>
        </a:xfrm>
        <a:prstGeom prst="rect">
          <a:avLst/>
        </a:prstGeom>
        <a:solidFill>
          <a:schemeClr val="tx1"/>
        </a:solid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82550</xdr:colOff>
      <xdr:row>13</xdr:row>
      <xdr:rowOff>914400</xdr:rowOff>
    </xdr:from>
    <xdr:to>
      <xdr:col>38</xdr:col>
      <xdr:colOff>114300</xdr:colOff>
      <xdr:row>13</xdr:row>
      <xdr:rowOff>1244600</xdr:rowOff>
    </xdr:to>
    <xdr:sp macro="" textlink="">
      <xdr:nvSpPr>
        <xdr:cNvPr id="16" name="円/楕円 15">
          <a:extLst>
            <a:ext uri="{FF2B5EF4-FFF2-40B4-BE49-F238E27FC236}">
              <a16:creationId xmlns:a16="http://schemas.microsoft.com/office/drawing/2014/main" xmlns="" id="{00000000-0008-0000-0000-000010000000}"/>
            </a:ext>
          </a:extLst>
        </xdr:cNvPr>
        <xdr:cNvSpPr/>
      </xdr:nvSpPr>
      <xdr:spPr>
        <a:xfrm>
          <a:off x="7178675" y="3524250"/>
          <a:ext cx="717550" cy="225425"/>
        </a:xfrm>
        <a:prstGeom prst="ellipse">
          <a:avLst/>
        </a:prstGeom>
        <a:noFill/>
        <a:ln w="6350">
          <a:solidFill>
            <a:schemeClr val="tx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31750</xdr:colOff>
      <xdr:row>25</xdr:row>
      <xdr:rowOff>6350</xdr:rowOff>
    </xdr:from>
    <xdr:to>
      <xdr:col>37</xdr:col>
      <xdr:colOff>412750</xdr:colOff>
      <xdr:row>25</xdr:row>
      <xdr:rowOff>165100</xdr:rowOff>
    </xdr:to>
    <xdr:sp macro="" textlink="">
      <xdr:nvSpPr>
        <xdr:cNvPr id="17" name="円/楕円 16">
          <a:extLst>
            <a:ext uri="{FF2B5EF4-FFF2-40B4-BE49-F238E27FC236}">
              <a16:creationId xmlns:a16="http://schemas.microsoft.com/office/drawing/2014/main" xmlns="" id="{00000000-0008-0000-0000-000011000000}"/>
            </a:ext>
          </a:extLst>
        </xdr:cNvPr>
        <xdr:cNvSpPr/>
      </xdr:nvSpPr>
      <xdr:spPr>
        <a:xfrm>
          <a:off x="7127875" y="6007100"/>
          <a:ext cx="381000" cy="15875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31750</xdr:colOff>
      <xdr:row>26</xdr:row>
      <xdr:rowOff>19050</xdr:rowOff>
    </xdr:from>
    <xdr:to>
      <xdr:col>37</xdr:col>
      <xdr:colOff>660400</xdr:colOff>
      <xdr:row>26</xdr:row>
      <xdr:rowOff>171450</xdr:rowOff>
    </xdr:to>
    <xdr:sp macro="" textlink="">
      <xdr:nvSpPr>
        <xdr:cNvPr id="18" name="円/楕円 17">
          <a:extLst>
            <a:ext uri="{FF2B5EF4-FFF2-40B4-BE49-F238E27FC236}">
              <a16:creationId xmlns:a16="http://schemas.microsoft.com/office/drawing/2014/main" xmlns="" id="{00000000-0008-0000-0000-000012000000}"/>
            </a:ext>
          </a:extLst>
        </xdr:cNvPr>
        <xdr:cNvSpPr/>
      </xdr:nvSpPr>
      <xdr:spPr>
        <a:xfrm>
          <a:off x="7127875" y="6210300"/>
          <a:ext cx="628650" cy="15240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44450</xdr:colOff>
      <xdr:row>30</xdr:row>
      <xdr:rowOff>38100</xdr:rowOff>
    </xdr:from>
    <xdr:to>
      <xdr:col>38</xdr:col>
      <xdr:colOff>63500</xdr:colOff>
      <xdr:row>30</xdr:row>
      <xdr:rowOff>215900</xdr:rowOff>
    </xdr:to>
    <xdr:sp macro="" textlink="">
      <xdr:nvSpPr>
        <xdr:cNvPr id="19" name="円/楕円 18">
          <a:extLst>
            <a:ext uri="{FF2B5EF4-FFF2-40B4-BE49-F238E27FC236}">
              <a16:creationId xmlns:a16="http://schemas.microsoft.com/office/drawing/2014/main" xmlns="" id="{00000000-0008-0000-0000-000013000000}"/>
            </a:ext>
          </a:extLst>
        </xdr:cNvPr>
        <xdr:cNvSpPr/>
      </xdr:nvSpPr>
      <xdr:spPr>
        <a:xfrm>
          <a:off x="7140575" y="6991350"/>
          <a:ext cx="704850" cy="17780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31750</xdr:colOff>
      <xdr:row>32</xdr:row>
      <xdr:rowOff>19050</xdr:rowOff>
    </xdr:from>
    <xdr:to>
      <xdr:col>37</xdr:col>
      <xdr:colOff>412750</xdr:colOff>
      <xdr:row>32</xdr:row>
      <xdr:rowOff>177800</xdr:rowOff>
    </xdr:to>
    <xdr:sp macro="" textlink="">
      <xdr:nvSpPr>
        <xdr:cNvPr id="20" name="円/楕円 19">
          <a:extLst>
            <a:ext uri="{FF2B5EF4-FFF2-40B4-BE49-F238E27FC236}">
              <a16:creationId xmlns:a16="http://schemas.microsoft.com/office/drawing/2014/main" xmlns="" id="{00000000-0008-0000-0000-000014000000}"/>
            </a:ext>
          </a:extLst>
        </xdr:cNvPr>
        <xdr:cNvSpPr/>
      </xdr:nvSpPr>
      <xdr:spPr>
        <a:xfrm>
          <a:off x="7127875" y="7429500"/>
          <a:ext cx="381000" cy="15875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37</xdr:col>
      <xdr:colOff>38100</xdr:colOff>
      <xdr:row>33</xdr:row>
      <xdr:rowOff>25400</xdr:rowOff>
    </xdr:from>
    <xdr:to>
      <xdr:col>37</xdr:col>
      <xdr:colOff>419100</xdr:colOff>
      <xdr:row>33</xdr:row>
      <xdr:rowOff>184150</xdr:rowOff>
    </xdr:to>
    <xdr:sp macro="" textlink="">
      <xdr:nvSpPr>
        <xdr:cNvPr id="21" name="円/楕円 20">
          <a:extLst>
            <a:ext uri="{FF2B5EF4-FFF2-40B4-BE49-F238E27FC236}">
              <a16:creationId xmlns:a16="http://schemas.microsoft.com/office/drawing/2014/main" xmlns="" id="{00000000-0008-0000-0000-000015000000}"/>
            </a:ext>
          </a:extLst>
        </xdr:cNvPr>
        <xdr:cNvSpPr/>
      </xdr:nvSpPr>
      <xdr:spPr>
        <a:xfrm>
          <a:off x="7134225" y="7664450"/>
          <a:ext cx="381000" cy="15875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mc:AlternateContent xmlns:mc="http://schemas.openxmlformats.org/markup-compatibility/2006">
    <mc:Choice xmlns:a14="http://schemas.microsoft.com/office/drawing/2010/main" Requires="a14">
      <xdr:twoCellAnchor editAs="oneCell">
        <xdr:from>
          <xdr:col>2</xdr:col>
          <xdr:colOff>85725</xdr:colOff>
          <xdr:row>33</xdr:row>
          <xdr:rowOff>219075</xdr:rowOff>
        </xdr:from>
        <xdr:to>
          <xdr:col>4</xdr:col>
          <xdr:colOff>28575</xdr:colOff>
          <xdr:row>35</xdr:row>
          <xdr:rowOff>38100</xdr:rowOff>
        </xdr:to>
        <xdr:sp macro="" textlink="">
          <xdr:nvSpPr>
            <xdr:cNvPr id="41985" name="Check Box 1" hidden="1">
              <a:extLst>
                <a:ext uri="{63B3BB69-23CF-44E3-9099-C40C66FF867C}">
                  <a14:compatExt spid="_x0000_s4198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自立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247650</xdr:colOff>
          <xdr:row>33</xdr:row>
          <xdr:rowOff>219075</xdr:rowOff>
        </xdr:from>
        <xdr:to>
          <xdr:col>8</xdr:col>
          <xdr:colOff>95250</xdr:colOff>
          <xdr:row>35</xdr:row>
          <xdr:rowOff>28575</xdr:rowOff>
        </xdr:to>
        <xdr:sp macro="" textlink="">
          <xdr:nvSpPr>
            <xdr:cNvPr id="41986" name="Check Box 2" hidden="1">
              <a:extLst>
                <a:ext uri="{63B3BB69-23CF-44E3-9099-C40C66FF867C}">
                  <a14:compatExt spid="_x0000_s4198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一部介助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33</xdr:row>
          <xdr:rowOff>219075</xdr:rowOff>
        </xdr:from>
        <xdr:to>
          <xdr:col>12</xdr:col>
          <xdr:colOff>180975</xdr:colOff>
          <xdr:row>35</xdr:row>
          <xdr:rowOff>38100</xdr:rowOff>
        </xdr:to>
        <xdr:sp macro="" textlink="">
          <xdr:nvSpPr>
            <xdr:cNvPr id="41987" name="Check Box 3" hidden="1">
              <a:extLst>
                <a:ext uri="{63B3BB69-23CF-44E3-9099-C40C66FF867C}">
                  <a14:compatExt spid="_x0000_s4198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23</xdr:col>
          <xdr:colOff>133350</xdr:colOff>
          <xdr:row>34</xdr:row>
          <xdr:rowOff>0</xdr:rowOff>
        </xdr:from>
        <xdr:to>
          <xdr:col>26</xdr:col>
          <xdr:colOff>190500</xdr:colOff>
          <xdr:row>35</xdr:row>
          <xdr:rowOff>28575</xdr:rowOff>
        </xdr:to>
        <xdr:sp macro="" textlink="">
          <xdr:nvSpPr>
            <xdr:cNvPr id="41988" name="Check Box 4" hidden="1">
              <a:extLst>
                <a:ext uri="{63B3BB69-23CF-44E3-9099-C40C66FF867C}">
                  <a14:compatExt spid="_x0000_s4198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できる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26</xdr:col>
          <xdr:colOff>171450</xdr:colOff>
          <xdr:row>34</xdr:row>
          <xdr:rowOff>0</xdr:rowOff>
        </xdr:from>
        <xdr:to>
          <xdr:col>30</xdr:col>
          <xdr:colOff>76200</xdr:colOff>
          <xdr:row>35</xdr:row>
          <xdr:rowOff>28575</xdr:rowOff>
        </xdr:to>
        <xdr:sp macro="" textlink="">
          <xdr:nvSpPr>
            <xdr:cNvPr id="41989" name="Check Box 5" hidden="1">
              <a:extLst>
                <a:ext uri="{63B3BB69-23CF-44E3-9099-C40C66FF867C}">
                  <a14:compatExt spid="_x0000_s4198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できない</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27</xdr:col>
          <xdr:colOff>123825</xdr:colOff>
          <xdr:row>39</xdr:row>
          <xdr:rowOff>38100</xdr:rowOff>
        </xdr:from>
        <xdr:to>
          <xdr:col>31</xdr:col>
          <xdr:colOff>76200</xdr:colOff>
          <xdr:row>40</xdr:row>
          <xdr:rowOff>19050</xdr:rowOff>
        </xdr:to>
        <xdr:sp macro="" textlink="">
          <xdr:nvSpPr>
            <xdr:cNvPr id="41990" name="Check Box 6" hidden="1">
              <a:extLst>
                <a:ext uri="{63B3BB69-23CF-44E3-9099-C40C66FF867C}">
                  <a14:compatExt spid="_x0000_s4199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その他</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19050</xdr:colOff>
          <xdr:row>38</xdr:row>
          <xdr:rowOff>47625</xdr:rowOff>
        </xdr:from>
        <xdr:to>
          <xdr:col>5</xdr:col>
          <xdr:colOff>47625</xdr:colOff>
          <xdr:row>39</xdr:row>
          <xdr:rowOff>28575</xdr:rowOff>
        </xdr:to>
        <xdr:sp macro="" textlink="">
          <xdr:nvSpPr>
            <xdr:cNvPr id="41991" name="Check Box 7" hidden="1">
              <a:extLst>
                <a:ext uri="{63B3BB69-23CF-44E3-9099-C40C66FF867C}">
                  <a14:compatExt spid="_x0000_s4199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あり</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35</xdr:col>
          <xdr:colOff>95250</xdr:colOff>
          <xdr:row>38</xdr:row>
          <xdr:rowOff>28575</xdr:rowOff>
        </xdr:from>
        <xdr:to>
          <xdr:col>36</xdr:col>
          <xdr:colOff>247650</xdr:colOff>
          <xdr:row>39</xdr:row>
          <xdr:rowOff>9525</xdr:rowOff>
        </xdr:to>
        <xdr:sp macro="" textlink="">
          <xdr:nvSpPr>
            <xdr:cNvPr id="41992" name="Check Box 8" hidden="1">
              <a:extLst>
                <a:ext uri="{63B3BB69-23CF-44E3-9099-C40C66FF867C}">
                  <a14:compatExt spid="_x0000_s4199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なし</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19050</xdr:colOff>
          <xdr:row>39</xdr:row>
          <xdr:rowOff>28575</xdr:rowOff>
        </xdr:from>
        <xdr:to>
          <xdr:col>5</xdr:col>
          <xdr:colOff>95250</xdr:colOff>
          <xdr:row>40</xdr:row>
          <xdr:rowOff>9525</xdr:rowOff>
        </xdr:to>
        <xdr:sp macro="" textlink="">
          <xdr:nvSpPr>
            <xdr:cNvPr id="41993" name="Check Box 9" hidden="1">
              <a:extLst>
                <a:ext uri="{63B3BB69-23CF-44E3-9099-C40C66FF867C}">
                  <a14:compatExt spid="_x0000_s4199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口臭</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11</xdr:col>
          <xdr:colOff>142875</xdr:colOff>
          <xdr:row>39</xdr:row>
          <xdr:rowOff>28575</xdr:rowOff>
        </xdr:from>
        <xdr:to>
          <xdr:col>14</xdr:col>
          <xdr:colOff>85725</xdr:colOff>
          <xdr:row>40</xdr:row>
          <xdr:rowOff>9525</xdr:rowOff>
        </xdr:to>
        <xdr:sp macro="" textlink="">
          <xdr:nvSpPr>
            <xdr:cNvPr id="41994" name="Check Box 10" hidden="1">
              <a:extLst>
                <a:ext uri="{63B3BB69-23CF-44E3-9099-C40C66FF867C}">
                  <a14:compatExt spid="_x0000_s4199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清掃</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20</xdr:col>
          <xdr:colOff>66675</xdr:colOff>
          <xdr:row>39</xdr:row>
          <xdr:rowOff>38100</xdr:rowOff>
        </xdr:from>
        <xdr:to>
          <xdr:col>23</xdr:col>
          <xdr:colOff>104775</xdr:colOff>
          <xdr:row>40</xdr:row>
          <xdr:rowOff>19050</xdr:rowOff>
        </xdr:to>
        <xdr:sp macro="" textlink="">
          <xdr:nvSpPr>
            <xdr:cNvPr id="41995" name="Check Box 11" hidden="1">
              <a:extLst>
                <a:ext uri="{63B3BB69-23CF-44E3-9099-C40C66FF867C}">
                  <a14:compatExt spid="_x0000_s4199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嚥下</a:t>
              </a:r>
            </a:p>
          </xdr:txBody>
        </xdr:sp>
        <xdr:clientData fLocksWithSheet="0"/>
      </xdr:twoCellAnchor>
    </mc:Choice>
    <mc:Fallback/>
  </mc:AlternateContent>
  <xdr:twoCellAnchor editAs="oneCell">
    <xdr:from>
      <xdr:col>37</xdr:col>
      <xdr:colOff>508000</xdr:colOff>
      <xdr:row>13</xdr:row>
      <xdr:rowOff>673100</xdr:rowOff>
    </xdr:from>
    <xdr:to>
      <xdr:col>38</xdr:col>
      <xdr:colOff>303826</xdr:colOff>
      <xdr:row>13</xdr:row>
      <xdr:rowOff>685293</xdr:rowOff>
    </xdr:to>
    <xdr:pic>
      <xdr:nvPicPr>
        <xdr:cNvPr id="33" name="図 32">
          <a:extLst>
            <a:ext uri="{FF2B5EF4-FFF2-40B4-BE49-F238E27FC236}">
              <a16:creationId xmlns:a16="http://schemas.microsoft.com/office/drawing/2014/main" xmlns="" id="{00000000-0008-0000-0000-000021000000}"/>
            </a:ext>
          </a:extLst>
        </xdr:cNvPr>
        <xdr:cNvPicPr>
          <a:picLocks noChangeAspect="1"/>
        </xdr:cNvPicPr>
      </xdr:nvPicPr>
      <xdr:blipFill>
        <a:blip xmlns:r="http://schemas.openxmlformats.org/officeDocument/2006/relationships" r:embed="rId1"/>
        <a:stretch>
          <a:fillRect/>
        </a:stretch>
      </xdr:blipFill>
      <xdr:spPr>
        <a:xfrm>
          <a:off x="7604125" y="3282950"/>
          <a:ext cx="481626" cy="12193"/>
        </a:xfrm>
        <a:prstGeom prst="rect">
          <a:avLst/>
        </a:prstGeom>
      </xdr:spPr>
    </xdr:pic>
    <xdr:clientData/>
  </xdr:twoCellAnchor>
  <xdr:twoCellAnchor>
    <xdr:from>
      <xdr:col>38</xdr:col>
      <xdr:colOff>241300</xdr:colOff>
      <xdr:row>13</xdr:row>
      <xdr:rowOff>19050</xdr:rowOff>
    </xdr:from>
    <xdr:to>
      <xdr:col>38</xdr:col>
      <xdr:colOff>469900</xdr:colOff>
      <xdr:row>13</xdr:row>
      <xdr:rowOff>241300</xdr:rowOff>
    </xdr:to>
    <xdr:grpSp>
      <xdr:nvGrpSpPr>
        <xdr:cNvPr id="34" name="グループ化 33">
          <a:extLst>
            <a:ext uri="{FF2B5EF4-FFF2-40B4-BE49-F238E27FC236}">
              <a16:creationId xmlns:a16="http://schemas.microsoft.com/office/drawing/2014/main" xmlns="" id="{00000000-0008-0000-0000-000022000000}"/>
            </a:ext>
          </a:extLst>
        </xdr:cNvPr>
        <xdr:cNvGrpSpPr/>
      </xdr:nvGrpSpPr>
      <xdr:grpSpPr>
        <a:xfrm>
          <a:off x="7032625" y="2628900"/>
          <a:ext cx="228600" cy="222250"/>
          <a:chOff x="8070850" y="2959100"/>
          <a:chExt cx="228600" cy="222250"/>
        </a:xfrm>
      </xdr:grpSpPr>
      <xdr:sp macro="" textlink="">
        <xdr:nvSpPr>
          <xdr:cNvPr id="35" name="円/楕円 34">
            <a:extLst>
              <a:ext uri="{FF2B5EF4-FFF2-40B4-BE49-F238E27FC236}">
                <a16:creationId xmlns:a16="http://schemas.microsoft.com/office/drawing/2014/main" xmlns="" id="{00000000-0008-0000-0000-000023000000}"/>
              </a:ext>
            </a:extLst>
          </xdr:cNvPr>
          <xdr:cNvSpPr/>
        </xdr:nvSpPr>
        <xdr:spPr>
          <a:xfrm>
            <a:off x="8070850" y="2959100"/>
            <a:ext cx="228600" cy="222250"/>
          </a:xfrm>
          <a:prstGeom prst="ellipse">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sp macro="" textlink="">
        <xdr:nvSpPr>
          <xdr:cNvPr id="36" name="円/楕円 35">
            <a:extLst>
              <a:ext uri="{FF2B5EF4-FFF2-40B4-BE49-F238E27FC236}">
                <a16:creationId xmlns:a16="http://schemas.microsoft.com/office/drawing/2014/main" xmlns="" id="{00000000-0008-0000-0000-000024000000}"/>
              </a:ext>
            </a:extLst>
          </xdr:cNvPr>
          <xdr:cNvSpPr/>
        </xdr:nvSpPr>
        <xdr:spPr>
          <a:xfrm>
            <a:off x="8108950" y="2990851"/>
            <a:ext cx="152400" cy="152400"/>
          </a:xfrm>
          <a:prstGeom prst="ellipse">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grpSp>
    <xdr:clientData fLocksWithSheet="0"/>
  </xdr:twoCellAnchor>
  <xdr:twoCellAnchor>
    <xdr:from>
      <xdr:col>38</xdr:col>
      <xdr:colOff>571500</xdr:colOff>
      <xdr:row>13</xdr:row>
      <xdr:rowOff>31750</xdr:rowOff>
    </xdr:from>
    <xdr:to>
      <xdr:col>39</xdr:col>
      <xdr:colOff>95250</xdr:colOff>
      <xdr:row>13</xdr:row>
      <xdr:rowOff>241300</xdr:rowOff>
    </xdr:to>
    <xdr:grpSp>
      <xdr:nvGrpSpPr>
        <xdr:cNvPr id="37" name="グループ化 36">
          <a:extLst>
            <a:ext uri="{FF2B5EF4-FFF2-40B4-BE49-F238E27FC236}">
              <a16:creationId xmlns:a16="http://schemas.microsoft.com/office/drawing/2014/main" xmlns="" id="{00000000-0008-0000-0000-000025000000}"/>
            </a:ext>
          </a:extLst>
        </xdr:cNvPr>
        <xdr:cNvGrpSpPr/>
      </xdr:nvGrpSpPr>
      <xdr:grpSpPr>
        <a:xfrm>
          <a:off x="7362825" y="2641600"/>
          <a:ext cx="123825" cy="209550"/>
          <a:chOff x="8477250" y="2965450"/>
          <a:chExt cx="209550" cy="209550"/>
        </a:xfrm>
      </xdr:grpSpPr>
      <xdr:sp macro="" textlink="">
        <xdr:nvSpPr>
          <xdr:cNvPr id="38" name="正方形/長方形 37">
            <a:extLst>
              <a:ext uri="{FF2B5EF4-FFF2-40B4-BE49-F238E27FC236}">
                <a16:creationId xmlns:a16="http://schemas.microsoft.com/office/drawing/2014/main" xmlns="" id="{00000000-0008-0000-0000-000026000000}"/>
              </a:ext>
            </a:extLst>
          </xdr:cNvPr>
          <xdr:cNvSpPr/>
        </xdr:nvSpPr>
        <xdr:spPr>
          <a:xfrm>
            <a:off x="8477250" y="2965450"/>
            <a:ext cx="209550" cy="209550"/>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sp macro="" textlink="">
        <xdr:nvSpPr>
          <xdr:cNvPr id="39" name="正方形/長方形 38">
            <a:extLst>
              <a:ext uri="{FF2B5EF4-FFF2-40B4-BE49-F238E27FC236}">
                <a16:creationId xmlns:a16="http://schemas.microsoft.com/office/drawing/2014/main" xmlns="" id="{00000000-0008-0000-0000-000027000000}"/>
              </a:ext>
            </a:extLst>
          </xdr:cNvPr>
          <xdr:cNvSpPr/>
        </xdr:nvSpPr>
        <xdr:spPr>
          <a:xfrm>
            <a:off x="8509000" y="2997200"/>
            <a:ext cx="139700" cy="143692"/>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grpSp>
    <xdr:clientData fLocksWithSheet="0"/>
  </xdr:twoCellAnchor>
  <xdr:twoCellAnchor>
    <xdr:from>
      <xdr:col>37</xdr:col>
      <xdr:colOff>152400</xdr:colOff>
      <xdr:row>13</xdr:row>
      <xdr:rowOff>666750</xdr:rowOff>
    </xdr:from>
    <xdr:to>
      <xdr:col>37</xdr:col>
      <xdr:colOff>335150</xdr:colOff>
      <xdr:row>13</xdr:row>
      <xdr:rowOff>849500</xdr:rowOff>
    </xdr:to>
    <xdr:grpSp>
      <xdr:nvGrpSpPr>
        <xdr:cNvPr id="40" name="グループ化 39">
          <a:extLst>
            <a:ext uri="{FF2B5EF4-FFF2-40B4-BE49-F238E27FC236}">
              <a16:creationId xmlns:a16="http://schemas.microsoft.com/office/drawing/2014/main" xmlns="" id="{00000000-0008-0000-0000-000028000000}"/>
            </a:ext>
          </a:extLst>
        </xdr:cNvPr>
        <xdr:cNvGrpSpPr/>
      </xdr:nvGrpSpPr>
      <xdr:grpSpPr>
        <a:xfrm>
          <a:off x="6343650" y="3276600"/>
          <a:ext cx="182750" cy="182750"/>
          <a:chOff x="8369300" y="3562350"/>
          <a:chExt cx="182750" cy="182750"/>
        </a:xfrm>
      </xdr:grpSpPr>
      <xdr:cxnSp macro="">
        <xdr:nvCxnSpPr>
          <xdr:cNvPr id="41" name="直線コネクタ 40">
            <a:extLst>
              <a:ext uri="{FF2B5EF4-FFF2-40B4-BE49-F238E27FC236}">
                <a16:creationId xmlns:a16="http://schemas.microsoft.com/office/drawing/2014/main" xmlns="" id="{00000000-0008-0000-0000-000029000000}"/>
              </a:ext>
            </a:extLst>
          </xdr:cNvPr>
          <xdr:cNvCxnSpPr/>
        </xdr:nvCxnSpPr>
        <xdr:spPr>
          <a:xfrm flipH="1">
            <a:off x="8369300" y="3568700"/>
            <a:ext cx="176400" cy="17640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xnSp macro="">
        <xdr:nvCxnSpPr>
          <xdr:cNvPr id="42" name="直線コネクタ 41">
            <a:extLst>
              <a:ext uri="{FF2B5EF4-FFF2-40B4-BE49-F238E27FC236}">
                <a16:creationId xmlns:a16="http://schemas.microsoft.com/office/drawing/2014/main" xmlns="" id="{00000000-0008-0000-0000-00002A000000}"/>
              </a:ext>
            </a:extLst>
          </xdr:cNvPr>
          <xdr:cNvCxnSpPr/>
        </xdr:nvCxnSpPr>
        <xdr:spPr>
          <a:xfrm>
            <a:off x="8375650" y="3562350"/>
            <a:ext cx="176400" cy="17780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grpSp>
    <xdr:clientData fLocksWithSheet="0"/>
  </xdr:twoCellAnchor>
  <xdr:twoCellAnchor>
    <xdr:from>
      <xdr:col>38</xdr:col>
      <xdr:colOff>266700</xdr:colOff>
      <xdr:row>13</xdr:row>
      <xdr:rowOff>958850</xdr:rowOff>
    </xdr:from>
    <xdr:to>
      <xdr:col>39</xdr:col>
      <xdr:colOff>228600</xdr:colOff>
      <xdr:row>13</xdr:row>
      <xdr:rowOff>1123950</xdr:rowOff>
    </xdr:to>
    <xdr:sp macro="" textlink="" fLocksText="0">
      <xdr:nvSpPr>
        <xdr:cNvPr id="43" name="正方形/長方形 42">
          <a:extLst>
            <a:ext uri="{FF2B5EF4-FFF2-40B4-BE49-F238E27FC236}">
              <a16:creationId xmlns:a16="http://schemas.microsoft.com/office/drawing/2014/main" xmlns="" id="{00000000-0008-0000-0000-00002B000000}"/>
            </a:ext>
          </a:extLst>
        </xdr:cNvPr>
        <xdr:cNvSpPr/>
      </xdr:nvSpPr>
      <xdr:spPr>
        <a:xfrm>
          <a:off x="8048625" y="3568700"/>
          <a:ext cx="647700" cy="165100"/>
        </a:xfrm>
        <a:prstGeom prst="rect">
          <a:avLst/>
        </a:prstGeom>
        <a:solidFill>
          <a:schemeClr val="bg1">
            <a:lumMod val="95000"/>
          </a:schemeClr>
        </a:solidFill>
        <a:ln w="9525">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r>
            <a:rPr kumimoji="1" lang="ja-JP" altLang="en-US" sz="1100">
              <a:solidFill>
                <a:schemeClr val="tx1"/>
              </a:solidFill>
            </a:rPr>
            <a:t>○才</a:t>
          </a:r>
        </a:p>
      </xdr:txBody>
    </xdr:sp>
    <xdr:clientData fLocksWithSheet="0"/>
  </xdr:twoCellAnchor>
  <mc:AlternateContent xmlns:mc="http://schemas.openxmlformats.org/markup-compatibility/2006">
    <mc:Choice xmlns:a14="http://schemas.microsoft.com/office/drawing/2010/main" Requires="a14">
      <xdr:twoCellAnchor editAs="oneCell">
        <xdr:from>
          <xdr:col>23</xdr:col>
          <xdr:colOff>38100</xdr:colOff>
          <xdr:row>36</xdr:row>
          <xdr:rowOff>0</xdr:rowOff>
        </xdr:from>
        <xdr:to>
          <xdr:col>26</xdr:col>
          <xdr:colOff>0</xdr:colOff>
          <xdr:row>37</xdr:row>
          <xdr:rowOff>47625</xdr:rowOff>
        </xdr:to>
        <xdr:sp macro="" textlink="">
          <xdr:nvSpPr>
            <xdr:cNvPr id="41996" name="Check Box 12" hidden="1">
              <a:extLst>
                <a:ext uri="{63B3BB69-23CF-44E3-9099-C40C66FF867C}">
                  <a14:compatExt spid="_x0000_s4199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あり</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35</xdr:col>
          <xdr:colOff>95250</xdr:colOff>
          <xdr:row>36</xdr:row>
          <xdr:rowOff>0</xdr:rowOff>
        </xdr:from>
        <xdr:to>
          <xdr:col>37</xdr:col>
          <xdr:colOff>0</xdr:colOff>
          <xdr:row>37</xdr:row>
          <xdr:rowOff>66675</xdr:rowOff>
        </xdr:to>
        <xdr:sp macro="" textlink="">
          <xdr:nvSpPr>
            <xdr:cNvPr id="41997" name="Check Box 13" hidden="1">
              <a:extLst>
                <a:ext uri="{63B3BB69-23CF-44E3-9099-C40C66FF867C}">
                  <a14:compatExt spid="_x0000_s4199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なし</a:t>
              </a:r>
            </a:p>
          </xdr:txBody>
        </xdr:sp>
        <xdr:clientData fLocksWithSheet="0"/>
      </xdr:twoCellAnchor>
    </mc:Choice>
    <mc:Fallback/>
  </mc:AlternateContent>
  <xdr:twoCellAnchor>
    <xdr:from>
      <xdr:col>38</xdr:col>
      <xdr:colOff>520700</xdr:colOff>
      <xdr:row>13</xdr:row>
      <xdr:rowOff>304800</xdr:rowOff>
    </xdr:from>
    <xdr:to>
      <xdr:col>38</xdr:col>
      <xdr:colOff>520700</xdr:colOff>
      <xdr:row>13</xdr:row>
      <xdr:rowOff>514350</xdr:rowOff>
    </xdr:to>
    <xdr:cxnSp macro="">
      <xdr:nvCxnSpPr>
        <xdr:cNvPr id="46" name="直線コネクタ 45">
          <a:extLst>
            <a:ext uri="{FF2B5EF4-FFF2-40B4-BE49-F238E27FC236}">
              <a16:creationId xmlns:a16="http://schemas.microsoft.com/office/drawing/2014/main" xmlns="" id="{00000000-0008-0000-0000-00002E000000}"/>
            </a:ext>
          </a:extLst>
        </xdr:cNvPr>
        <xdr:cNvCxnSpPr/>
      </xdr:nvCxnSpPr>
      <xdr:spPr>
        <a:xfrm>
          <a:off x="8302625" y="2914650"/>
          <a:ext cx="0" cy="20955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lientData fLocksWithSheet="0"/>
  </xdr:twoCellAnchor>
  <xdr:twoCellAnchor>
    <xdr:from>
      <xdr:col>39</xdr:col>
      <xdr:colOff>107950</xdr:colOff>
      <xdr:row>13</xdr:row>
      <xdr:rowOff>330200</xdr:rowOff>
    </xdr:from>
    <xdr:to>
      <xdr:col>39</xdr:col>
      <xdr:colOff>107950</xdr:colOff>
      <xdr:row>13</xdr:row>
      <xdr:rowOff>539750</xdr:rowOff>
    </xdr:to>
    <xdr:cxnSp macro="">
      <xdr:nvCxnSpPr>
        <xdr:cNvPr id="47" name="直線コネクタ 46">
          <a:extLst>
            <a:ext uri="{FF2B5EF4-FFF2-40B4-BE49-F238E27FC236}">
              <a16:creationId xmlns:a16="http://schemas.microsoft.com/office/drawing/2014/main" xmlns="" id="{00000000-0008-0000-0000-00002F000000}"/>
            </a:ext>
          </a:extLst>
        </xdr:cNvPr>
        <xdr:cNvCxnSpPr/>
      </xdr:nvCxnSpPr>
      <xdr:spPr>
        <a:xfrm>
          <a:off x="8575675" y="2940050"/>
          <a:ext cx="0" cy="209550"/>
        </a:xfrm>
        <a:prstGeom prst="line">
          <a:avLst/>
        </a:prstGeom>
        <a:ln w="9525">
          <a:solidFill>
            <a:schemeClr val="tx1"/>
          </a:solidFill>
        </a:ln>
      </xdr:spPr>
      <xdr:style>
        <a:lnRef idx="1">
          <a:schemeClr val="accent1"/>
        </a:lnRef>
        <a:fillRef idx="0">
          <a:schemeClr val="accent1"/>
        </a:fillRef>
        <a:effectRef idx="0">
          <a:schemeClr val="accent1"/>
        </a:effectRef>
        <a:fontRef idx="minor">
          <a:schemeClr val="tx1"/>
        </a:fontRef>
      </xdr:style>
    </xdr:cxnSp>
    <xdr:clientData fLocksWithSheet="0"/>
  </xdr:twoCellAnchor>
  <xdr:twoCellAnchor>
    <xdr:from>
      <xdr:col>37</xdr:col>
      <xdr:colOff>101600</xdr:colOff>
      <xdr:row>14</xdr:row>
      <xdr:rowOff>76200</xdr:rowOff>
    </xdr:from>
    <xdr:to>
      <xdr:col>38</xdr:col>
      <xdr:colOff>336550</xdr:colOff>
      <xdr:row>17</xdr:row>
      <xdr:rowOff>203200</xdr:rowOff>
    </xdr:to>
    <xdr:sp macro="" textlink="">
      <xdr:nvSpPr>
        <xdr:cNvPr id="48" name="L 字 47">
          <a:extLst>
            <a:ext uri="{FF2B5EF4-FFF2-40B4-BE49-F238E27FC236}">
              <a16:creationId xmlns:a16="http://schemas.microsoft.com/office/drawing/2014/main" xmlns="" id="{00000000-0008-0000-0000-000030000000}"/>
            </a:ext>
          </a:extLst>
        </xdr:cNvPr>
        <xdr:cNvSpPr/>
      </xdr:nvSpPr>
      <xdr:spPr>
        <a:xfrm rot="5400000">
          <a:off x="7308850" y="3717925"/>
          <a:ext cx="698500" cy="920750"/>
        </a:xfrm>
        <a:prstGeom prst="corner">
          <a:avLst>
            <a:gd name="adj1" fmla="val 39257"/>
            <a:gd name="adj2" fmla="val 46320"/>
          </a:avLst>
        </a:prstGeom>
        <a:noFill/>
        <a:ln w="6350">
          <a:solidFill>
            <a:schemeClr val="tx1"/>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mc:AlternateContent xmlns:mc="http://schemas.openxmlformats.org/markup-compatibility/2006">
    <mc:Choice xmlns:a14="http://schemas.microsoft.com/office/drawing/2010/main" Requires="a14">
      <xdr:twoCellAnchor editAs="oneCell">
        <xdr:from>
          <xdr:col>2</xdr:col>
          <xdr:colOff>85725</xdr:colOff>
          <xdr:row>35</xdr:row>
          <xdr:rowOff>9525</xdr:rowOff>
        </xdr:from>
        <xdr:to>
          <xdr:col>4</xdr:col>
          <xdr:colOff>28575</xdr:colOff>
          <xdr:row>36</xdr:row>
          <xdr:rowOff>28575</xdr:rowOff>
        </xdr:to>
        <xdr:sp macro="" textlink="">
          <xdr:nvSpPr>
            <xdr:cNvPr id="41998" name="Check Box 14" hidden="1">
              <a:extLst>
                <a:ext uri="{63B3BB69-23CF-44E3-9099-C40C66FF867C}">
                  <a14:compatExt spid="_x0000_s4199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自立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257175</xdr:colOff>
          <xdr:row>35</xdr:row>
          <xdr:rowOff>9525</xdr:rowOff>
        </xdr:from>
        <xdr:to>
          <xdr:col>8</xdr:col>
          <xdr:colOff>104775</xdr:colOff>
          <xdr:row>36</xdr:row>
          <xdr:rowOff>28575</xdr:rowOff>
        </xdr:to>
        <xdr:sp macro="" textlink="">
          <xdr:nvSpPr>
            <xdr:cNvPr id="41999" name="Check Box 15" hidden="1">
              <a:extLst>
                <a:ext uri="{63B3BB69-23CF-44E3-9099-C40C66FF867C}">
                  <a14:compatExt spid="_x0000_s4199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一部介助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85725</xdr:colOff>
          <xdr:row>36</xdr:row>
          <xdr:rowOff>19050</xdr:rowOff>
        </xdr:from>
        <xdr:to>
          <xdr:col>4</xdr:col>
          <xdr:colOff>28575</xdr:colOff>
          <xdr:row>37</xdr:row>
          <xdr:rowOff>28575</xdr:rowOff>
        </xdr:to>
        <xdr:sp macro="" textlink="">
          <xdr:nvSpPr>
            <xdr:cNvPr id="42000" name="Check Box 16" hidden="1">
              <a:extLst>
                <a:ext uri="{63B3BB69-23CF-44E3-9099-C40C66FF867C}">
                  <a14:compatExt spid="_x0000_s4200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自立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257175</xdr:colOff>
          <xdr:row>36</xdr:row>
          <xdr:rowOff>19050</xdr:rowOff>
        </xdr:from>
        <xdr:to>
          <xdr:col>8</xdr:col>
          <xdr:colOff>104775</xdr:colOff>
          <xdr:row>37</xdr:row>
          <xdr:rowOff>28575</xdr:rowOff>
        </xdr:to>
        <xdr:sp macro="" textlink="">
          <xdr:nvSpPr>
            <xdr:cNvPr id="42001" name="Check Box 17" hidden="1">
              <a:extLst>
                <a:ext uri="{63B3BB69-23CF-44E3-9099-C40C66FF867C}">
                  <a14:compatExt spid="_x0000_s4200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一部介助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xdr:col>
          <xdr:colOff>85725</xdr:colOff>
          <xdr:row>37</xdr:row>
          <xdr:rowOff>19050</xdr:rowOff>
        </xdr:from>
        <xdr:to>
          <xdr:col>4</xdr:col>
          <xdr:colOff>28575</xdr:colOff>
          <xdr:row>38</xdr:row>
          <xdr:rowOff>38100</xdr:rowOff>
        </xdr:to>
        <xdr:sp macro="" textlink="">
          <xdr:nvSpPr>
            <xdr:cNvPr id="42002" name="Check Box 18" hidden="1">
              <a:extLst>
                <a:ext uri="{63B3BB69-23CF-44E3-9099-C40C66FF867C}">
                  <a14:compatExt spid="_x0000_s4200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自立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257175</xdr:colOff>
          <xdr:row>37</xdr:row>
          <xdr:rowOff>19050</xdr:rowOff>
        </xdr:from>
        <xdr:to>
          <xdr:col>8</xdr:col>
          <xdr:colOff>104775</xdr:colOff>
          <xdr:row>38</xdr:row>
          <xdr:rowOff>38100</xdr:rowOff>
        </xdr:to>
        <xdr:sp macro="" textlink="">
          <xdr:nvSpPr>
            <xdr:cNvPr id="42003" name="Check Box 19" hidden="1">
              <a:extLst>
                <a:ext uri="{63B3BB69-23CF-44E3-9099-C40C66FF867C}">
                  <a14:compatExt spid="_x0000_s42003"/>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一部介助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35</xdr:col>
          <xdr:colOff>95250</xdr:colOff>
          <xdr:row>36</xdr:row>
          <xdr:rowOff>180975</xdr:rowOff>
        </xdr:from>
        <xdr:to>
          <xdr:col>37</xdr:col>
          <xdr:colOff>0</xdr:colOff>
          <xdr:row>38</xdr:row>
          <xdr:rowOff>38100</xdr:rowOff>
        </xdr:to>
        <xdr:sp macro="" textlink="">
          <xdr:nvSpPr>
            <xdr:cNvPr id="42004" name="Check Box 20" hidden="1">
              <a:extLst>
                <a:ext uri="{63B3BB69-23CF-44E3-9099-C40C66FF867C}">
                  <a14:compatExt spid="_x0000_s42004"/>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なし</a:t>
              </a:r>
            </a:p>
          </xdr:txBody>
        </xdr:sp>
        <xdr:clientData fLocksWithSheet="0"/>
      </xdr:twoCellAnchor>
    </mc:Choice>
    <mc:Fallback/>
  </mc:AlternateContent>
  <xdr:twoCellAnchor>
    <xdr:from>
      <xdr:col>37</xdr:col>
      <xdr:colOff>69850</xdr:colOff>
      <xdr:row>9</xdr:row>
      <xdr:rowOff>12701</xdr:rowOff>
    </xdr:from>
    <xdr:to>
      <xdr:col>37</xdr:col>
      <xdr:colOff>266700</xdr:colOff>
      <xdr:row>9</xdr:row>
      <xdr:rowOff>190501</xdr:rowOff>
    </xdr:to>
    <xdr:sp macro="" textlink="">
      <xdr:nvSpPr>
        <xdr:cNvPr id="56" name="円/楕円 55">
          <a:extLst>
            <a:ext uri="{FF2B5EF4-FFF2-40B4-BE49-F238E27FC236}">
              <a16:creationId xmlns:a16="http://schemas.microsoft.com/office/drawing/2014/main" xmlns="" id="{00000000-0008-0000-0000-000038000000}"/>
            </a:ext>
          </a:extLst>
        </xdr:cNvPr>
        <xdr:cNvSpPr/>
      </xdr:nvSpPr>
      <xdr:spPr>
        <a:xfrm>
          <a:off x="7165975" y="1708151"/>
          <a:ext cx="196850" cy="177800"/>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mc:AlternateContent xmlns:mc="http://schemas.openxmlformats.org/markup-compatibility/2006">
    <mc:Choice xmlns:a14="http://schemas.microsoft.com/office/drawing/2010/main" Requires="a14">
      <xdr:twoCellAnchor editAs="oneCell">
        <xdr:from>
          <xdr:col>9</xdr:col>
          <xdr:colOff>19050</xdr:colOff>
          <xdr:row>35</xdr:row>
          <xdr:rowOff>19050</xdr:rowOff>
        </xdr:from>
        <xdr:to>
          <xdr:col>12</xdr:col>
          <xdr:colOff>180975</xdr:colOff>
          <xdr:row>36</xdr:row>
          <xdr:rowOff>38100</xdr:rowOff>
        </xdr:to>
        <xdr:sp macro="" textlink="">
          <xdr:nvSpPr>
            <xdr:cNvPr id="42005" name="Check Box 21" hidden="1">
              <a:extLst>
                <a:ext uri="{63B3BB69-23CF-44E3-9099-C40C66FF867C}">
                  <a14:compatExt spid="_x0000_s42005"/>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36</xdr:row>
          <xdr:rowOff>19050</xdr:rowOff>
        </xdr:from>
        <xdr:to>
          <xdr:col>12</xdr:col>
          <xdr:colOff>180975</xdr:colOff>
          <xdr:row>37</xdr:row>
          <xdr:rowOff>38100</xdr:rowOff>
        </xdr:to>
        <xdr:sp macro="" textlink="">
          <xdr:nvSpPr>
            <xdr:cNvPr id="42006" name="Check Box 22" hidden="1">
              <a:extLst>
                <a:ext uri="{63B3BB69-23CF-44E3-9099-C40C66FF867C}">
                  <a14:compatExt spid="_x0000_s42006"/>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9</xdr:col>
          <xdr:colOff>19050</xdr:colOff>
          <xdr:row>37</xdr:row>
          <xdr:rowOff>19050</xdr:rowOff>
        </xdr:from>
        <xdr:to>
          <xdr:col>12</xdr:col>
          <xdr:colOff>180975</xdr:colOff>
          <xdr:row>38</xdr:row>
          <xdr:rowOff>38100</xdr:rowOff>
        </xdr:to>
        <xdr:sp macro="" textlink="">
          <xdr:nvSpPr>
            <xdr:cNvPr id="42007" name="Check Box 23" hidden="1">
              <a:extLst>
                <a:ext uri="{63B3BB69-23CF-44E3-9099-C40C66FF867C}">
                  <a14:compatExt spid="_x0000_s42007"/>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全介助</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23</xdr:col>
          <xdr:colOff>133350</xdr:colOff>
          <xdr:row>35</xdr:row>
          <xdr:rowOff>19050</xdr:rowOff>
        </xdr:from>
        <xdr:to>
          <xdr:col>26</xdr:col>
          <xdr:colOff>190500</xdr:colOff>
          <xdr:row>36</xdr:row>
          <xdr:rowOff>38100</xdr:rowOff>
        </xdr:to>
        <xdr:sp macro="" textlink="">
          <xdr:nvSpPr>
            <xdr:cNvPr id="42008" name="Check Box 24" hidden="1">
              <a:extLst>
                <a:ext uri="{63B3BB69-23CF-44E3-9099-C40C66FF867C}">
                  <a14:compatExt spid="_x0000_s42008"/>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できる</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26</xdr:col>
          <xdr:colOff>171450</xdr:colOff>
          <xdr:row>35</xdr:row>
          <xdr:rowOff>19050</xdr:rowOff>
        </xdr:from>
        <xdr:to>
          <xdr:col>30</xdr:col>
          <xdr:colOff>76200</xdr:colOff>
          <xdr:row>36</xdr:row>
          <xdr:rowOff>38100</xdr:rowOff>
        </xdr:to>
        <xdr:sp macro="" textlink="">
          <xdr:nvSpPr>
            <xdr:cNvPr id="42009" name="Check Box 25" hidden="1">
              <a:extLst>
                <a:ext uri="{63B3BB69-23CF-44E3-9099-C40C66FF867C}">
                  <a14:compatExt spid="_x0000_s42009"/>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できない</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23</xdr:col>
          <xdr:colOff>38100</xdr:colOff>
          <xdr:row>37</xdr:row>
          <xdr:rowOff>0</xdr:rowOff>
        </xdr:from>
        <xdr:to>
          <xdr:col>26</xdr:col>
          <xdr:colOff>0</xdr:colOff>
          <xdr:row>38</xdr:row>
          <xdr:rowOff>38100</xdr:rowOff>
        </xdr:to>
        <xdr:sp macro="" textlink="">
          <xdr:nvSpPr>
            <xdr:cNvPr id="42010" name="Check Box 26" hidden="1">
              <a:extLst>
                <a:ext uri="{63B3BB69-23CF-44E3-9099-C40C66FF867C}">
                  <a14:compatExt spid="_x0000_s42010"/>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あり</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4</xdr:col>
          <xdr:colOff>19050</xdr:colOff>
          <xdr:row>27</xdr:row>
          <xdr:rowOff>0</xdr:rowOff>
        </xdr:from>
        <xdr:to>
          <xdr:col>7</xdr:col>
          <xdr:colOff>47625</xdr:colOff>
          <xdr:row>28</xdr:row>
          <xdr:rowOff>19050</xdr:rowOff>
        </xdr:to>
        <xdr:sp macro="" textlink="">
          <xdr:nvSpPr>
            <xdr:cNvPr id="42011" name="Check Box 27" hidden="1">
              <a:extLst>
                <a:ext uri="{63B3BB69-23CF-44E3-9099-C40C66FF867C}">
                  <a14:compatExt spid="_x0000_s42011"/>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あり</a:t>
              </a:r>
            </a:p>
          </xdr:txBody>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34</xdr:col>
          <xdr:colOff>95250</xdr:colOff>
          <xdr:row>27</xdr:row>
          <xdr:rowOff>0</xdr:rowOff>
        </xdr:from>
        <xdr:to>
          <xdr:col>36</xdr:col>
          <xdr:colOff>104775</xdr:colOff>
          <xdr:row>28</xdr:row>
          <xdr:rowOff>38100</xdr:rowOff>
        </xdr:to>
        <xdr:sp macro="" textlink="">
          <xdr:nvSpPr>
            <xdr:cNvPr id="42012" name="Check Box 28" hidden="1">
              <a:extLst>
                <a:ext uri="{63B3BB69-23CF-44E3-9099-C40C66FF867C}">
                  <a14:compatExt spid="_x0000_s42012"/>
                </a:ext>
              </a:extLst>
            </xdr:cNvPr>
            <xdr:cNvSpPr/>
          </xdr:nvSpPr>
          <xdr:spPr>
            <a:xfrm>
              <a:off x="0" y="0"/>
              <a:ext cx="0" cy="0"/>
            </a:xfrm>
            <a:prstGeom prst="rect">
              <a:avLst/>
            </a:prstGeom>
          </xdr:spPr>
          <xdr:txBody>
            <a:bodyPr vertOverflow="clip" wrap="square" lIns="27432" tIns="18288" rIns="0" bIns="18288" anchor="ctr" upright="1"/>
            <a:lstStyle/>
            <a:p>
              <a:pPr algn="l" rtl="0">
                <a:defRPr sz="1000"/>
              </a:pPr>
              <a:r>
                <a:rPr lang="ja-JP" altLang="en-US" sz="900" b="0" i="0" u="none" strike="noStrike" baseline="0">
                  <a:solidFill>
                    <a:srgbClr val="000000"/>
                  </a:solidFill>
                  <a:latin typeface="MS UI Gothic"/>
                  <a:ea typeface="MS UI Gothic"/>
                </a:rPr>
                <a:t>なし</a:t>
              </a:r>
            </a:p>
          </xdr:txBody>
        </xdr:sp>
        <xdr:clientData fLocksWithSheet="0"/>
      </xdr:twoCellAnchor>
    </mc:Choice>
    <mc:Fallback/>
  </mc:AlternateContent>
  <xdr:twoCellAnchor editAs="oneCell">
    <xdr:from>
      <xdr:col>21</xdr:col>
      <xdr:colOff>16564</xdr:colOff>
      <xdr:row>1</xdr:row>
      <xdr:rowOff>66259</xdr:rowOff>
    </xdr:from>
    <xdr:to>
      <xdr:col>27</xdr:col>
      <xdr:colOff>3726</xdr:colOff>
      <xdr:row>3</xdr:row>
      <xdr:rowOff>14907</xdr:rowOff>
    </xdr:to>
    <xdr:pic>
      <xdr:nvPicPr>
        <xdr:cNvPr id="65" name="図 64">
          <a:extLst>
            <a:ext uri="{FF2B5EF4-FFF2-40B4-BE49-F238E27FC236}">
              <a16:creationId xmlns:a16="http://schemas.microsoft.com/office/drawing/2014/main" xmlns="" id="{00000000-0008-0000-0000-00004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24738" y="380998"/>
          <a:ext cx="1099930" cy="362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140805</xdr:colOff>
      <xdr:row>31</xdr:row>
      <xdr:rowOff>41412</xdr:rowOff>
    </xdr:from>
    <xdr:to>
      <xdr:col>9</xdr:col>
      <xdr:colOff>82827</xdr:colOff>
      <xdr:row>31</xdr:row>
      <xdr:rowOff>195469</xdr:rowOff>
    </xdr:to>
    <xdr:pic>
      <xdr:nvPicPr>
        <xdr:cNvPr id="66" name="図 65">
          <a:extLst>
            <a:ext uri="{FF2B5EF4-FFF2-40B4-BE49-F238E27FC236}">
              <a16:creationId xmlns:a16="http://schemas.microsoft.com/office/drawing/2014/main" xmlns="" id="{00000000-0008-0000-0000-00004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399762" y="7296977"/>
          <a:ext cx="687456" cy="154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99393</xdr:colOff>
      <xdr:row>31</xdr:row>
      <xdr:rowOff>33131</xdr:rowOff>
    </xdr:from>
    <xdr:to>
      <xdr:col>26</xdr:col>
      <xdr:colOff>255520</xdr:colOff>
      <xdr:row>31</xdr:row>
      <xdr:rowOff>187188</xdr:rowOff>
    </xdr:to>
    <xdr:pic>
      <xdr:nvPicPr>
        <xdr:cNvPr id="67" name="図 66">
          <a:extLst>
            <a:ext uri="{FF2B5EF4-FFF2-40B4-BE49-F238E27FC236}">
              <a16:creationId xmlns:a16="http://schemas.microsoft.com/office/drawing/2014/main" xmlns="" id="{00000000-0008-0000-0000-00004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745936" y="7288696"/>
          <a:ext cx="463826" cy="154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273327</xdr:colOff>
      <xdr:row>9</xdr:row>
      <xdr:rowOff>49694</xdr:rowOff>
    </xdr:from>
    <xdr:to>
      <xdr:col>24</xdr:col>
      <xdr:colOff>67505</xdr:colOff>
      <xdr:row>9</xdr:row>
      <xdr:rowOff>212033</xdr:rowOff>
    </xdr:to>
    <xdr:pic>
      <xdr:nvPicPr>
        <xdr:cNvPr id="68" name="図 67">
          <a:extLst>
            <a:ext uri="{FF2B5EF4-FFF2-40B4-BE49-F238E27FC236}">
              <a16:creationId xmlns:a16="http://schemas.microsoft.com/office/drawing/2014/main" xmlns="" id="{00000000-0008-0000-0000-00004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19501" y="1772477"/>
          <a:ext cx="1094547" cy="162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18</xdr:col>
      <xdr:colOff>88900</xdr:colOff>
      <xdr:row>2</xdr:row>
      <xdr:rowOff>149225</xdr:rowOff>
    </xdr:from>
    <xdr:to>
      <xdr:col>19</xdr:col>
      <xdr:colOff>88900</xdr:colOff>
      <xdr:row>3</xdr:row>
      <xdr:rowOff>63500</xdr:rowOff>
    </xdr:to>
    <xdr:sp macro="" textlink="">
      <xdr:nvSpPr>
        <xdr:cNvPr id="2" name="円/楕円 1">
          <a:extLst>
            <a:ext uri="{FF2B5EF4-FFF2-40B4-BE49-F238E27FC236}">
              <a16:creationId xmlns:a16="http://schemas.microsoft.com/office/drawing/2014/main" xmlns="" id="{00000000-0008-0000-0100-000002000000}"/>
            </a:ext>
          </a:extLst>
        </xdr:cNvPr>
        <xdr:cNvSpPr/>
      </xdr:nvSpPr>
      <xdr:spPr>
        <a:xfrm>
          <a:off x="7137400" y="635000"/>
          <a:ext cx="685800" cy="295275"/>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xdr:from>
      <xdr:col>7</xdr:col>
      <xdr:colOff>38100</xdr:colOff>
      <xdr:row>8</xdr:row>
      <xdr:rowOff>165100</xdr:rowOff>
    </xdr:from>
    <xdr:to>
      <xdr:col>8</xdr:col>
      <xdr:colOff>234950</xdr:colOff>
      <xdr:row>9</xdr:row>
      <xdr:rowOff>95250</xdr:rowOff>
    </xdr:to>
    <xdr:sp macro="" textlink="">
      <xdr:nvSpPr>
        <xdr:cNvPr id="3" name="左右矢印 2">
          <a:extLst>
            <a:ext uri="{FF2B5EF4-FFF2-40B4-BE49-F238E27FC236}">
              <a16:creationId xmlns:a16="http://schemas.microsoft.com/office/drawing/2014/main" xmlns="" id="{00000000-0008-0000-0100-000003000000}"/>
            </a:ext>
          </a:extLst>
        </xdr:cNvPr>
        <xdr:cNvSpPr/>
      </xdr:nvSpPr>
      <xdr:spPr>
        <a:xfrm>
          <a:off x="3190875" y="2184400"/>
          <a:ext cx="587375" cy="311150"/>
        </a:xfrm>
        <a:prstGeom prst="leftRightArrow">
          <a:avLst/>
        </a:pr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18</xdr:col>
      <xdr:colOff>50800</xdr:colOff>
      <xdr:row>23</xdr:row>
      <xdr:rowOff>12700</xdr:rowOff>
    </xdr:from>
    <xdr:to>
      <xdr:col>18</xdr:col>
      <xdr:colOff>273050</xdr:colOff>
      <xdr:row>23</xdr:row>
      <xdr:rowOff>209549</xdr:rowOff>
    </xdr:to>
    <xdr:sp macro="" textlink="">
      <xdr:nvSpPr>
        <xdr:cNvPr id="4" name="円/楕円 3">
          <a:extLst>
            <a:ext uri="{FF2B5EF4-FFF2-40B4-BE49-F238E27FC236}">
              <a16:creationId xmlns:a16="http://schemas.microsoft.com/office/drawing/2014/main" xmlns="" id="{00000000-0008-0000-0100-000004000000}"/>
            </a:ext>
          </a:extLst>
        </xdr:cNvPr>
        <xdr:cNvSpPr/>
      </xdr:nvSpPr>
      <xdr:spPr>
        <a:xfrm>
          <a:off x="7099300" y="5784850"/>
          <a:ext cx="222250" cy="196849"/>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mc:AlternateContent xmlns:mc="http://schemas.openxmlformats.org/markup-compatibility/2006">
    <mc:Choice xmlns:a14="http://schemas.microsoft.com/office/drawing/2010/main" Requires="a14">
      <xdr:twoCellAnchor editAs="oneCell">
        <xdr:from>
          <xdr:col>0</xdr:col>
          <xdr:colOff>76200</xdr:colOff>
          <xdr:row>15</xdr:row>
          <xdr:rowOff>38100</xdr:rowOff>
        </xdr:from>
        <xdr:to>
          <xdr:col>1</xdr:col>
          <xdr:colOff>0</xdr:colOff>
          <xdr:row>16</xdr:row>
          <xdr:rowOff>0</xdr:rowOff>
        </xdr:to>
        <xdr:sp macro="" textlink="">
          <xdr:nvSpPr>
            <xdr:cNvPr id="26625" name="Check Box 1" hidden="1">
              <a:extLst>
                <a:ext uri="{63B3BB69-23CF-44E3-9099-C40C66FF867C}">
                  <a14:compatExt spid="_x0000_s26625"/>
                </a:ext>
              </a:extLst>
            </xdr:cNvPr>
            <xdr:cNvSpPr/>
          </xdr:nvSpPr>
          <xdr:spPr>
            <a:xfrm>
              <a:off x="0" y="0"/>
              <a:ext cx="0" cy="0"/>
            </a:xfrm>
            <a:prstGeom prst="rect">
              <a:avLst/>
            </a:prstGeom>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14</xdr:row>
          <xdr:rowOff>38100</xdr:rowOff>
        </xdr:from>
        <xdr:to>
          <xdr:col>1</xdr:col>
          <xdr:colOff>0</xdr:colOff>
          <xdr:row>15</xdr:row>
          <xdr:rowOff>0</xdr:rowOff>
        </xdr:to>
        <xdr:sp macro="" textlink="">
          <xdr:nvSpPr>
            <xdr:cNvPr id="26626" name="Check Box 2" hidden="1">
              <a:extLst>
                <a:ext uri="{63B3BB69-23CF-44E3-9099-C40C66FF867C}">
                  <a14:compatExt spid="_x0000_s26626"/>
                </a:ext>
              </a:extLst>
            </xdr:cNvPr>
            <xdr:cNvSpPr/>
          </xdr:nvSpPr>
          <xdr:spPr>
            <a:xfrm>
              <a:off x="0" y="0"/>
              <a:ext cx="0" cy="0"/>
            </a:xfrm>
            <a:prstGeom prst="rect">
              <a:avLst/>
            </a:prstGeom>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19</xdr:row>
          <xdr:rowOff>38100</xdr:rowOff>
        </xdr:from>
        <xdr:to>
          <xdr:col>1</xdr:col>
          <xdr:colOff>0</xdr:colOff>
          <xdr:row>20</xdr:row>
          <xdr:rowOff>0</xdr:rowOff>
        </xdr:to>
        <xdr:sp macro="" textlink="">
          <xdr:nvSpPr>
            <xdr:cNvPr id="26627" name="Check Box 3" hidden="1">
              <a:extLst>
                <a:ext uri="{63B3BB69-23CF-44E3-9099-C40C66FF867C}">
                  <a14:compatExt spid="_x0000_s26627"/>
                </a:ext>
              </a:extLst>
            </xdr:cNvPr>
            <xdr:cNvSpPr/>
          </xdr:nvSpPr>
          <xdr:spPr>
            <a:xfrm>
              <a:off x="0" y="0"/>
              <a:ext cx="0" cy="0"/>
            </a:xfrm>
            <a:prstGeom prst="rect">
              <a:avLst/>
            </a:prstGeom>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20</xdr:row>
          <xdr:rowOff>38100</xdr:rowOff>
        </xdr:from>
        <xdr:to>
          <xdr:col>1</xdr:col>
          <xdr:colOff>0</xdr:colOff>
          <xdr:row>21</xdr:row>
          <xdr:rowOff>0</xdr:rowOff>
        </xdr:to>
        <xdr:sp macro="" textlink="">
          <xdr:nvSpPr>
            <xdr:cNvPr id="26628" name="Check Box 4" hidden="1">
              <a:extLst>
                <a:ext uri="{63B3BB69-23CF-44E3-9099-C40C66FF867C}">
                  <a14:compatExt spid="_x0000_s26628"/>
                </a:ext>
              </a:extLst>
            </xdr:cNvPr>
            <xdr:cNvSpPr/>
          </xdr:nvSpPr>
          <xdr:spPr>
            <a:xfrm>
              <a:off x="0" y="0"/>
              <a:ext cx="0" cy="0"/>
            </a:xfrm>
            <a:prstGeom prst="rect">
              <a:avLst/>
            </a:prstGeom>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21</xdr:row>
          <xdr:rowOff>38100</xdr:rowOff>
        </xdr:from>
        <xdr:to>
          <xdr:col>1</xdr:col>
          <xdr:colOff>0</xdr:colOff>
          <xdr:row>22</xdr:row>
          <xdr:rowOff>0</xdr:rowOff>
        </xdr:to>
        <xdr:sp macro="" textlink="">
          <xdr:nvSpPr>
            <xdr:cNvPr id="26629" name="Check Box 5" hidden="1">
              <a:extLst>
                <a:ext uri="{63B3BB69-23CF-44E3-9099-C40C66FF867C}">
                  <a14:compatExt spid="_x0000_s26629"/>
                </a:ext>
              </a:extLst>
            </xdr:cNvPr>
            <xdr:cNvSpPr/>
          </xdr:nvSpPr>
          <xdr:spPr>
            <a:xfrm>
              <a:off x="0" y="0"/>
              <a:ext cx="0" cy="0"/>
            </a:xfrm>
            <a:prstGeom prst="rect">
              <a:avLst/>
            </a:prstGeom>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0</xdr:col>
          <xdr:colOff>76200</xdr:colOff>
          <xdr:row>18</xdr:row>
          <xdr:rowOff>38100</xdr:rowOff>
        </xdr:from>
        <xdr:to>
          <xdr:col>1</xdr:col>
          <xdr:colOff>0</xdr:colOff>
          <xdr:row>19</xdr:row>
          <xdr:rowOff>0</xdr:rowOff>
        </xdr:to>
        <xdr:sp macro="" textlink="">
          <xdr:nvSpPr>
            <xdr:cNvPr id="26630" name="Check Box 6" hidden="1">
              <a:extLst>
                <a:ext uri="{63B3BB69-23CF-44E3-9099-C40C66FF867C}">
                  <a14:compatExt spid="_x0000_s26630"/>
                </a:ext>
              </a:extLst>
            </xdr:cNvPr>
            <xdr:cNvSpPr/>
          </xdr:nvSpPr>
          <xdr:spPr>
            <a:xfrm>
              <a:off x="0" y="0"/>
              <a:ext cx="0" cy="0"/>
            </a:xfrm>
            <a:prstGeom prst="rect">
              <a:avLst/>
            </a:prstGeom>
          </xdr:spPr>
        </xdr:sp>
        <xdr:clientData fLocksWithSheet="0"/>
      </xdr:twoCellAnchor>
    </mc:Choice>
    <mc:Fallback/>
  </mc:AlternateContent>
  <xdr:twoCellAnchor>
    <xdr:from>
      <xdr:col>18</xdr:col>
      <xdr:colOff>336550</xdr:colOff>
      <xdr:row>23</xdr:row>
      <xdr:rowOff>19050</xdr:rowOff>
    </xdr:from>
    <xdr:to>
      <xdr:col>18</xdr:col>
      <xdr:colOff>558800</xdr:colOff>
      <xdr:row>23</xdr:row>
      <xdr:rowOff>215899</xdr:rowOff>
    </xdr:to>
    <xdr:sp macro="" textlink="">
      <xdr:nvSpPr>
        <xdr:cNvPr id="11" name="円/楕円 10">
          <a:extLst>
            <a:ext uri="{FF2B5EF4-FFF2-40B4-BE49-F238E27FC236}">
              <a16:creationId xmlns:a16="http://schemas.microsoft.com/office/drawing/2014/main" xmlns="" id="{00000000-0008-0000-0100-00000B000000}"/>
            </a:ext>
          </a:extLst>
        </xdr:cNvPr>
        <xdr:cNvSpPr/>
      </xdr:nvSpPr>
      <xdr:spPr>
        <a:xfrm>
          <a:off x="7385050" y="5791200"/>
          <a:ext cx="222250" cy="196849"/>
        </a:xfrm>
        <a:prstGeom prst="ellipse">
          <a:avLst/>
        </a:prstGeom>
        <a:noFill/>
        <a:ln w="63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fLocksWithSheet="0"/>
  </xdr:twoCellAnchor>
  <xdr:twoCellAnchor editAs="oneCell">
    <xdr:from>
      <xdr:col>9</xdr:col>
      <xdr:colOff>33130</xdr:colOff>
      <xdr:row>1</xdr:row>
      <xdr:rowOff>99390</xdr:rowOff>
    </xdr:from>
    <xdr:to>
      <xdr:col>12</xdr:col>
      <xdr:colOff>4555</xdr:colOff>
      <xdr:row>3</xdr:row>
      <xdr:rowOff>29816</xdr:rowOff>
    </xdr:to>
    <xdr:pic>
      <xdr:nvPicPr>
        <xdr:cNvPr id="14" name="図 13">
          <a:extLst>
            <a:ext uri="{FF2B5EF4-FFF2-40B4-BE49-F238E27FC236}">
              <a16:creationId xmlns:a16="http://schemas.microsoft.com/office/drawing/2014/main" xmlns="" id="{00000000-0008-0000-0100-00000E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843130" y="414129"/>
          <a:ext cx="1094547" cy="4853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9</xdr:col>
      <xdr:colOff>99392</xdr:colOff>
      <xdr:row>23</xdr:row>
      <xdr:rowOff>74543</xdr:rowOff>
    </xdr:from>
    <xdr:to>
      <xdr:col>11</xdr:col>
      <xdr:colOff>157369</xdr:colOff>
      <xdr:row>23</xdr:row>
      <xdr:rowOff>228600</xdr:rowOff>
    </xdr:to>
    <xdr:pic>
      <xdr:nvPicPr>
        <xdr:cNvPr id="15" name="図 14">
          <a:extLst>
            <a:ext uri="{FF2B5EF4-FFF2-40B4-BE49-F238E27FC236}">
              <a16:creationId xmlns:a16="http://schemas.microsoft.com/office/drawing/2014/main" xmlns="" id="{00000000-0008-0000-0100-00000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909392" y="5872369"/>
          <a:ext cx="952499" cy="1540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17</xdr:col>
      <xdr:colOff>28574</xdr:colOff>
      <xdr:row>20</xdr:row>
      <xdr:rowOff>47625</xdr:rowOff>
    </xdr:from>
    <xdr:to>
      <xdr:col>20</xdr:col>
      <xdr:colOff>161925</xdr:colOff>
      <xdr:row>21</xdr:row>
      <xdr:rowOff>158750</xdr:rowOff>
    </xdr:to>
    <xdr:sp macro="" textlink="">
      <xdr:nvSpPr>
        <xdr:cNvPr id="2" name="左右矢印 1">
          <a:extLst>
            <a:ext uri="{FF2B5EF4-FFF2-40B4-BE49-F238E27FC236}">
              <a16:creationId xmlns:a16="http://schemas.microsoft.com/office/drawing/2014/main" xmlns="" id="{00000000-0008-0000-0200-000002000000}"/>
            </a:ext>
          </a:extLst>
        </xdr:cNvPr>
        <xdr:cNvSpPr/>
      </xdr:nvSpPr>
      <xdr:spPr>
        <a:xfrm>
          <a:off x="3105149" y="2257425"/>
          <a:ext cx="676276" cy="330200"/>
        </a:xfrm>
        <a:prstGeom prst="leftRightArrow">
          <a:avLst/>
        </a:pr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xdr:from>
      <xdr:col>17</xdr:col>
      <xdr:colOff>28574</xdr:colOff>
      <xdr:row>20</xdr:row>
      <xdr:rowOff>47625</xdr:rowOff>
    </xdr:from>
    <xdr:to>
      <xdr:col>20</xdr:col>
      <xdr:colOff>161925</xdr:colOff>
      <xdr:row>21</xdr:row>
      <xdr:rowOff>158750</xdr:rowOff>
    </xdr:to>
    <xdr:sp macro="" textlink="">
      <xdr:nvSpPr>
        <xdr:cNvPr id="2" name="左右矢印 1">
          <a:extLst>
            <a:ext uri="{FF2B5EF4-FFF2-40B4-BE49-F238E27FC236}">
              <a16:creationId xmlns:a16="http://schemas.microsoft.com/office/drawing/2014/main" xmlns="" id="{00000000-0008-0000-0300-000002000000}"/>
            </a:ext>
          </a:extLst>
        </xdr:cNvPr>
        <xdr:cNvSpPr/>
      </xdr:nvSpPr>
      <xdr:spPr>
        <a:xfrm>
          <a:off x="3105149" y="2257425"/>
          <a:ext cx="676276" cy="330200"/>
        </a:xfrm>
        <a:prstGeom prst="leftRightArrow">
          <a:avLst/>
        </a:pr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twoCellAnchor>
    <xdr:from>
      <xdr:col>16</xdr:col>
      <xdr:colOff>173935</xdr:colOff>
      <xdr:row>41</xdr:row>
      <xdr:rowOff>41413</xdr:rowOff>
    </xdr:from>
    <xdr:to>
      <xdr:col>36</xdr:col>
      <xdr:colOff>182217</xdr:colOff>
      <xdr:row>44</xdr:row>
      <xdr:rowOff>165652</xdr:rowOff>
    </xdr:to>
    <xdr:sp macro="" textlink="">
      <xdr:nvSpPr>
        <xdr:cNvPr id="3" name="大かっこ 2">
          <a:extLst>
            <a:ext uri="{FF2B5EF4-FFF2-40B4-BE49-F238E27FC236}">
              <a16:creationId xmlns:a16="http://schemas.microsoft.com/office/drawing/2014/main" xmlns="" id="{00000000-0008-0000-0300-000003000000}"/>
            </a:ext>
          </a:extLst>
        </xdr:cNvPr>
        <xdr:cNvSpPr/>
      </xdr:nvSpPr>
      <xdr:spPr>
        <a:xfrm>
          <a:off x="3089413" y="6684065"/>
          <a:ext cx="3652630" cy="770283"/>
        </a:xfrm>
        <a:prstGeom prst="bracketPair">
          <a:avLst/>
        </a:pr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16</xdr:col>
      <xdr:colOff>173935</xdr:colOff>
      <xdr:row>47</xdr:row>
      <xdr:rowOff>41413</xdr:rowOff>
    </xdr:from>
    <xdr:to>
      <xdr:col>37</xdr:col>
      <xdr:colOff>0</xdr:colOff>
      <xdr:row>48</xdr:row>
      <xdr:rowOff>165652</xdr:rowOff>
    </xdr:to>
    <xdr:sp macro="" textlink="">
      <xdr:nvSpPr>
        <xdr:cNvPr id="6" name="大かっこ 5">
          <a:extLst>
            <a:ext uri="{FF2B5EF4-FFF2-40B4-BE49-F238E27FC236}">
              <a16:creationId xmlns:a16="http://schemas.microsoft.com/office/drawing/2014/main" xmlns="" id="{00000000-0008-0000-0300-000006000000}"/>
            </a:ext>
          </a:extLst>
        </xdr:cNvPr>
        <xdr:cNvSpPr/>
      </xdr:nvSpPr>
      <xdr:spPr>
        <a:xfrm>
          <a:off x="173935" y="11206370"/>
          <a:ext cx="3652630" cy="339586"/>
        </a:xfrm>
        <a:prstGeom prst="bracketPair">
          <a:avLst/>
        </a:pr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16</xdr:col>
      <xdr:colOff>173935</xdr:colOff>
      <xdr:row>51</xdr:row>
      <xdr:rowOff>41413</xdr:rowOff>
    </xdr:from>
    <xdr:to>
      <xdr:col>36</xdr:col>
      <xdr:colOff>182217</xdr:colOff>
      <xdr:row>54</xdr:row>
      <xdr:rowOff>165652</xdr:rowOff>
    </xdr:to>
    <xdr:sp macro="" textlink="">
      <xdr:nvSpPr>
        <xdr:cNvPr id="7" name="大かっこ 6">
          <a:extLst>
            <a:ext uri="{FF2B5EF4-FFF2-40B4-BE49-F238E27FC236}">
              <a16:creationId xmlns:a16="http://schemas.microsoft.com/office/drawing/2014/main" xmlns="" id="{00000000-0008-0000-0300-000007000000}"/>
            </a:ext>
          </a:extLst>
        </xdr:cNvPr>
        <xdr:cNvSpPr/>
      </xdr:nvSpPr>
      <xdr:spPr>
        <a:xfrm>
          <a:off x="3089413" y="6684065"/>
          <a:ext cx="3652630" cy="770283"/>
        </a:xfrm>
        <a:prstGeom prst="bracketPair">
          <a:avLst/>
        </a:prstGeom>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twoCellAnchor>
    <xdr:from>
      <xdr:col>14</xdr:col>
      <xdr:colOff>16564</xdr:colOff>
      <xdr:row>38</xdr:row>
      <xdr:rowOff>41413</xdr:rowOff>
    </xdr:from>
    <xdr:to>
      <xdr:col>17</xdr:col>
      <xdr:colOff>149914</xdr:colOff>
      <xdr:row>39</xdr:row>
      <xdr:rowOff>152538</xdr:rowOff>
    </xdr:to>
    <xdr:sp macro="" textlink="">
      <xdr:nvSpPr>
        <xdr:cNvPr id="8" name="左右矢印 7">
          <a:extLst>
            <a:ext uri="{FF2B5EF4-FFF2-40B4-BE49-F238E27FC236}">
              <a16:creationId xmlns:a16="http://schemas.microsoft.com/office/drawing/2014/main" xmlns="" id="{00000000-0008-0000-0300-000008000000}"/>
            </a:ext>
          </a:extLst>
        </xdr:cNvPr>
        <xdr:cNvSpPr/>
      </xdr:nvSpPr>
      <xdr:spPr>
        <a:xfrm>
          <a:off x="2567607" y="6038022"/>
          <a:ext cx="680003" cy="326473"/>
        </a:xfrm>
        <a:prstGeom prst="leftRightArrow">
          <a:avLst/>
        </a:prstGeom>
        <a:solidFill>
          <a:schemeClr val="tx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rtlCol="0" anchor="ctr"/>
        <a:lstStyle/>
        <a:p>
          <a:pPr algn="ctr"/>
          <a:endParaRPr kumimoji="1" lang="ja-JP" altLang="en-US" sz="1100"/>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49695</xdr:colOff>
      <xdr:row>0</xdr:row>
      <xdr:rowOff>0</xdr:rowOff>
    </xdr:from>
    <xdr:to>
      <xdr:col>34</xdr:col>
      <xdr:colOff>3992</xdr:colOff>
      <xdr:row>28</xdr:row>
      <xdr:rowOff>13607</xdr:rowOff>
    </xdr:to>
    <xdr:pic>
      <xdr:nvPicPr>
        <xdr:cNvPr id="2" name="図 1">
          <a:extLst>
            <a:ext uri="{FF2B5EF4-FFF2-40B4-BE49-F238E27FC236}">
              <a16:creationId xmlns:a16="http://schemas.microsoft.com/office/drawing/2014/main" xmlns="" id="{00000000-0008-0000-0400-000002000000}"/>
            </a:ext>
          </a:extLst>
        </xdr:cNvPr>
        <xdr:cNvPicPr>
          <a:picLocks noChangeAspect="1"/>
        </xdr:cNvPicPr>
      </xdr:nvPicPr>
      <xdr:blipFill>
        <a:blip xmlns:r="http://schemas.openxmlformats.org/officeDocument/2006/relationships" r:embed="rId1"/>
        <a:stretch>
          <a:fillRect/>
        </a:stretch>
      </xdr:blipFill>
      <xdr:spPr>
        <a:xfrm>
          <a:off x="249720" y="0"/>
          <a:ext cx="6555122" cy="5347607"/>
        </a:xfrm>
        <a:prstGeom prst="rect">
          <a:avLst/>
        </a:prstGeom>
      </xdr:spPr>
    </xdr:pic>
    <xdr:clientData/>
  </xdr:twoCellAnchor>
  <xdr:twoCellAnchor editAs="oneCell">
    <xdr:from>
      <xdr:col>1</xdr:col>
      <xdr:colOff>33130</xdr:colOff>
      <xdr:row>28</xdr:row>
      <xdr:rowOff>92884</xdr:rowOff>
    </xdr:from>
    <xdr:to>
      <xdr:col>33</xdr:col>
      <xdr:colOff>167840</xdr:colOff>
      <xdr:row>56</xdr:row>
      <xdr:rowOff>114655</xdr:rowOff>
    </xdr:to>
    <xdr:pic>
      <xdr:nvPicPr>
        <xdr:cNvPr id="3" name="図 2">
          <a:extLst>
            <a:ext uri="{FF2B5EF4-FFF2-40B4-BE49-F238E27FC236}">
              <a16:creationId xmlns:a16="http://schemas.microsoft.com/office/drawing/2014/main" xmlns="" id="{00000000-0008-0000-0400-000003000000}"/>
            </a:ext>
          </a:extLst>
        </xdr:cNvPr>
        <xdr:cNvPicPr>
          <a:picLocks noChangeAspect="1"/>
        </xdr:cNvPicPr>
      </xdr:nvPicPr>
      <xdr:blipFill>
        <a:blip xmlns:r="http://schemas.openxmlformats.org/officeDocument/2006/relationships" r:embed="rId2"/>
        <a:stretch>
          <a:fillRect/>
        </a:stretch>
      </xdr:blipFill>
      <xdr:spPr>
        <a:xfrm>
          <a:off x="233155" y="5426884"/>
          <a:ext cx="6564085" cy="5355771"/>
        </a:xfrm>
        <a:prstGeom prst="rect">
          <a:avLst/>
        </a:prstGeom>
      </xdr:spPr>
    </xdr:pic>
    <xdr:clientData/>
  </xdr:twoCellAnchor>
  <xdr:twoCellAnchor editAs="oneCell">
    <xdr:from>
      <xdr:col>1</xdr:col>
      <xdr:colOff>74543</xdr:colOff>
      <xdr:row>58</xdr:row>
      <xdr:rowOff>59755</xdr:rowOff>
    </xdr:from>
    <xdr:to>
      <xdr:col>34</xdr:col>
      <xdr:colOff>11831</xdr:colOff>
      <xdr:row>86</xdr:row>
      <xdr:rowOff>59755</xdr:rowOff>
    </xdr:to>
    <xdr:pic>
      <xdr:nvPicPr>
        <xdr:cNvPr id="4" name="図 3">
          <a:extLst>
            <a:ext uri="{FF2B5EF4-FFF2-40B4-BE49-F238E27FC236}">
              <a16:creationId xmlns:a16="http://schemas.microsoft.com/office/drawing/2014/main" xmlns="" id="{00000000-0008-0000-0400-000004000000}"/>
            </a:ext>
          </a:extLst>
        </xdr:cNvPr>
        <xdr:cNvPicPr>
          <a:picLocks noChangeAspect="1"/>
        </xdr:cNvPicPr>
      </xdr:nvPicPr>
      <xdr:blipFill>
        <a:blip xmlns:r="http://schemas.openxmlformats.org/officeDocument/2006/relationships" r:embed="rId3"/>
        <a:stretch>
          <a:fillRect/>
        </a:stretch>
      </xdr:blipFill>
      <xdr:spPr>
        <a:xfrm>
          <a:off x="274568" y="11108755"/>
          <a:ext cx="6538113" cy="5334000"/>
        </a:xfrm>
        <a:prstGeom prst="rect">
          <a:avLst/>
        </a:prstGeom>
      </xdr:spPr>
    </xdr:pic>
    <xdr:clientData/>
  </xdr:twoCellAnchor>
  <xdr:twoCellAnchor>
    <xdr:from>
      <xdr:col>23</xdr:col>
      <xdr:colOff>182217</xdr:colOff>
      <xdr:row>8</xdr:row>
      <xdr:rowOff>182217</xdr:rowOff>
    </xdr:from>
    <xdr:to>
      <xdr:col>31</xdr:col>
      <xdr:colOff>190499</xdr:colOff>
      <xdr:row>13</xdr:row>
      <xdr:rowOff>107674</xdr:rowOff>
    </xdr:to>
    <xdr:sp macro="" textlink="">
      <xdr:nvSpPr>
        <xdr:cNvPr id="5" name="強調線吹き出し 2 (枠付き) 4">
          <a:extLst>
            <a:ext uri="{FF2B5EF4-FFF2-40B4-BE49-F238E27FC236}">
              <a16:creationId xmlns:a16="http://schemas.microsoft.com/office/drawing/2014/main" xmlns="" id="{00000000-0008-0000-0400-000005000000}"/>
            </a:ext>
          </a:extLst>
        </xdr:cNvPr>
        <xdr:cNvSpPr/>
      </xdr:nvSpPr>
      <xdr:spPr>
        <a:xfrm>
          <a:off x="4782792" y="1706217"/>
          <a:ext cx="1608482" cy="877957"/>
        </a:xfrm>
        <a:prstGeom prst="accentBorderCallout2">
          <a:avLst>
            <a:gd name="adj1" fmla="val 18750"/>
            <a:gd name="adj2" fmla="val -8333"/>
            <a:gd name="adj3" fmla="val 18750"/>
            <a:gd name="adj4" fmla="val -16667"/>
            <a:gd name="adj5" fmla="val -157311"/>
            <a:gd name="adj6" fmla="val -19433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5</xdr:col>
      <xdr:colOff>99391</xdr:colOff>
      <xdr:row>0</xdr:row>
      <xdr:rowOff>16565</xdr:rowOff>
    </xdr:from>
    <xdr:to>
      <xdr:col>8</xdr:col>
      <xdr:colOff>115956</xdr:colOff>
      <xdr:row>1</xdr:row>
      <xdr:rowOff>182217</xdr:rowOff>
    </xdr:to>
    <xdr:sp macro="" textlink="">
      <xdr:nvSpPr>
        <xdr:cNvPr id="6" name="フローチャート: 結合子 5">
          <a:extLst>
            <a:ext uri="{FF2B5EF4-FFF2-40B4-BE49-F238E27FC236}">
              <a16:creationId xmlns:a16="http://schemas.microsoft.com/office/drawing/2014/main" xmlns="" id="{00000000-0008-0000-0400-000006000000}"/>
            </a:ext>
          </a:extLst>
        </xdr:cNvPr>
        <xdr:cNvSpPr/>
      </xdr:nvSpPr>
      <xdr:spPr>
        <a:xfrm>
          <a:off x="1099516" y="16565"/>
          <a:ext cx="616640" cy="356152"/>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4</xdr:col>
      <xdr:colOff>74544</xdr:colOff>
      <xdr:row>44</xdr:row>
      <xdr:rowOff>49696</xdr:rowOff>
    </xdr:from>
    <xdr:to>
      <xdr:col>10</xdr:col>
      <xdr:colOff>8283</xdr:colOff>
      <xdr:row>46</xdr:row>
      <xdr:rowOff>24848</xdr:rowOff>
    </xdr:to>
    <xdr:sp macro="" textlink="">
      <xdr:nvSpPr>
        <xdr:cNvPr id="7" name="フローチャート: 結合子 6">
          <a:extLst>
            <a:ext uri="{FF2B5EF4-FFF2-40B4-BE49-F238E27FC236}">
              <a16:creationId xmlns:a16="http://schemas.microsoft.com/office/drawing/2014/main" xmlns="" id="{00000000-0008-0000-0400-000007000000}"/>
            </a:ext>
          </a:extLst>
        </xdr:cNvPr>
        <xdr:cNvSpPr/>
      </xdr:nvSpPr>
      <xdr:spPr>
        <a:xfrm>
          <a:off x="874644" y="8431696"/>
          <a:ext cx="1133889" cy="356152"/>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4</xdr:col>
      <xdr:colOff>19878</xdr:colOff>
      <xdr:row>31</xdr:row>
      <xdr:rowOff>3313</xdr:rowOff>
    </xdr:from>
    <xdr:to>
      <xdr:col>5</xdr:col>
      <xdr:colOff>165652</xdr:colOff>
      <xdr:row>32</xdr:row>
      <xdr:rowOff>57979</xdr:rowOff>
    </xdr:to>
    <xdr:sp macro="" textlink="">
      <xdr:nvSpPr>
        <xdr:cNvPr id="8" name="フローチャート: 結合子 7">
          <a:extLst>
            <a:ext uri="{FF2B5EF4-FFF2-40B4-BE49-F238E27FC236}">
              <a16:creationId xmlns:a16="http://schemas.microsoft.com/office/drawing/2014/main" xmlns="" id="{00000000-0008-0000-0400-000008000000}"/>
            </a:ext>
          </a:extLst>
        </xdr:cNvPr>
        <xdr:cNvSpPr/>
      </xdr:nvSpPr>
      <xdr:spPr>
        <a:xfrm>
          <a:off x="819978" y="5908813"/>
          <a:ext cx="345799" cy="245166"/>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23</xdr:col>
      <xdr:colOff>82827</xdr:colOff>
      <xdr:row>42</xdr:row>
      <xdr:rowOff>74544</xdr:rowOff>
    </xdr:from>
    <xdr:to>
      <xdr:col>31</xdr:col>
      <xdr:colOff>91109</xdr:colOff>
      <xdr:row>47</xdr:row>
      <xdr:rowOff>1</xdr:rowOff>
    </xdr:to>
    <xdr:sp macro="" textlink="">
      <xdr:nvSpPr>
        <xdr:cNvPr id="9" name="強調線吹き出し 2 (枠付き) 8">
          <a:extLst>
            <a:ext uri="{FF2B5EF4-FFF2-40B4-BE49-F238E27FC236}">
              <a16:creationId xmlns:a16="http://schemas.microsoft.com/office/drawing/2014/main" xmlns="" id="{00000000-0008-0000-0400-000009000000}"/>
            </a:ext>
          </a:extLst>
        </xdr:cNvPr>
        <xdr:cNvSpPr/>
      </xdr:nvSpPr>
      <xdr:spPr>
        <a:xfrm>
          <a:off x="4683402" y="8075544"/>
          <a:ext cx="1608482" cy="877957"/>
        </a:xfrm>
        <a:prstGeom prst="accentBorderCallout2">
          <a:avLst>
            <a:gd name="adj1" fmla="val 18750"/>
            <a:gd name="adj2" fmla="val -8333"/>
            <a:gd name="adj3" fmla="val 18750"/>
            <a:gd name="adj4" fmla="val -16667"/>
            <a:gd name="adj5" fmla="val 56840"/>
            <a:gd name="adj6" fmla="val -166874"/>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18</xdr:col>
      <xdr:colOff>0</xdr:colOff>
      <xdr:row>74</xdr:row>
      <xdr:rowOff>132520</xdr:rowOff>
    </xdr:from>
    <xdr:to>
      <xdr:col>21</xdr:col>
      <xdr:colOff>16565</xdr:colOff>
      <xdr:row>76</xdr:row>
      <xdr:rowOff>140803</xdr:rowOff>
    </xdr:to>
    <xdr:sp macro="" textlink="">
      <xdr:nvSpPr>
        <xdr:cNvPr id="10" name="フローチャート: 結合子 9">
          <a:extLst>
            <a:ext uri="{FF2B5EF4-FFF2-40B4-BE49-F238E27FC236}">
              <a16:creationId xmlns:a16="http://schemas.microsoft.com/office/drawing/2014/main" xmlns="" id="{00000000-0008-0000-0400-00000A000000}"/>
            </a:ext>
          </a:extLst>
        </xdr:cNvPr>
        <xdr:cNvSpPr/>
      </xdr:nvSpPr>
      <xdr:spPr>
        <a:xfrm>
          <a:off x="3600450" y="14229520"/>
          <a:ext cx="616640" cy="389283"/>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20</xdr:col>
      <xdr:colOff>182218</xdr:colOff>
      <xdr:row>71</xdr:row>
      <xdr:rowOff>115956</xdr:rowOff>
    </xdr:from>
    <xdr:to>
      <xdr:col>24</xdr:col>
      <xdr:colOff>0</xdr:colOff>
      <xdr:row>73</xdr:row>
      <xdr:rowOff>124239</xdr:rowOff>
    </xdr:to>
    <xdr:sp macro="" textlink="">
      <xdr:nvSpPr>
        <xdr:cNvPr id="11" name="フローチャート: 結合子 10">
          <a:extLst>
            <a:ext uri="{FF2B5EF4-FFF2-40B4-BE49-F238E27FC236}">
              <a16:creationId xmlns:a16="http://schemas.microsoft.com/office/drawing/2014/main" xmlns="" id="{00000000-0008-0000-0400-00000B000000}"/>
            </a:ext>
          </a:extLst>
        </xdr:cNvPr>
        <xdr:cNvSpPr/>
      </xdr:nvSpPr>
      <xdr:spPr>
        <a:xfrm>
          <a:off x="4182718" y="13641456"/>
          <a:ext cx="617882" cy="389283"/>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18</xdr:col>
      <xdr:colOff>33130</xdr:colOff>
      <xdr:row>68</xdr:row>
      <xdr:rowOff>107674</xdr:rowOff>
    </xdr:from>
    <xdr:to>
      <xdr:col>21</xdr:col>
      <xdr:colOff>49695</xdr:colOff>
      <xdr:row>70</xdr:row>
      <xdr:rowOff>115957</xdr:rowOff>
    </xdr:to>
    <xdr:sp macro="" textlink="">
      <xdr:nvSpPr>
        <xdr:cNvPr id="12" name="フローチャート: 結合子 11">
          <a:extLst>
            <a:ext uri="{FF2B5EF4-FFF2-40B4-BE49-F238E27FC236}">
              <a16:creationId xmlns:a16="http://schemas.microsoft.com/office/drawing/2014/main" xmlns="" id="{00000000-0008-0000-0400-00000C000000}"/>
            </a:ext>
          </a:extLst>
        </xdr:cNvPr>
        <xdr:cNvSpPr/>
      </xdr:nvSpPr>
      <xdr:spPr>
        <a:xfrm>
          <a:off x="3633580" y="13061674"/>
          <a:ext cx="616640" cy="389283"/>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15</xdr:col>
      <xdr:colOff>66261</xdr:colOff>
      <xdr:row>71</xdr:row>
      <xdr:rowOff>115956</xdr:rowOff>
    </xdr:from>
    <xdr:to>
      <xdr:col>18</xdr:col>
      <xdr:colOff>82826</xdr:colOff>
      <xdr:row>73</xdr:row>
      <xdr:rowOff>124239</xdr:rowOff>
    </xdr:to>
    <xdr:sp macro="" textlink="">
      <xdr:nvSpPr>
        <xdr:cNvPr id="13" name="フローチャート: 結合子 12">
          <a:extLst>
            <a:ext uri="{FF2B5EF4-FFF2-40B4-BE49-F238E27FC236}">
              <a16:creationId xmlns:a16="http://schemas.microsoft.com/office/drawing/2014/main" xmlns="" id="{00000000-0008-0000-0400-00000D000000}"/>
            </a:ext>
          </a:extLst>
        </xdr:cNvPr>
        <xdr:cNvSpPr/>
      </xdr:nvSpPr>
      <xdr:spPr>
        <a:xfrm>
          <a:off x="3066636" y="13641456"/>
          <a:ext cx="616640" cy="389283"/>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25</xdr:col>
      <xdr:colOff>157370</xdr:colOff>
      <xdr:row>81</xdr:row>
      <xdr:rowOff>132522</xdr:rowOff>
    </xdr:from>
    <xdr:to>
      <xdr:col>33</xdr:col>
      <xdr:colOff>165652</xdr:colOff>
      <xdr:row>86</xdr:row>
      <xdr:rowOff>57979</xdr:rowOff>
    </xdr:to>
    <xdr:sp macro="" textlink="">
      <xdr:nvSpPr>
        <xdr:cNvPr id="14" name="強調線吹き出し 2 (枠付き) 13">
          <a:extLst>
            <a:ext uri="{FF2B5EF4-FFF2-40B4-BE49-F238E27FC236}">
              <a16:creationId xmlns:a16="http://schemas.microsoft.com/office/drawing/2014/main" xmlns="" id="{00000000-0008-0000-0400-00000E000000}"/>
            </a:ext>
          </a:extLst>
        </xdr:cNvPr>
        <xdr:cNvSpPr/>
      </xdr:nvSpPr>
      <xdr:spPr>
        <a:xfrm>
          <a:off x="5157995" y="15563022"/>
          <a:ext cx="1608482" cy="877957"/>
        </a:xfrm>
        <a:prstGeom prst="accentBorderCallout2">
          <a:avLst>
            <a:gd name="adj1" fmla="val 18750"/>
            <a:gd name="adj2" fmla="val -8333"/>
            <a:gd name="adj3" fmla="val 18750"/>
            <a:gd name="adj4" fmla="val -16667"/>
            <a:gd name="adj5" fmla="val -112028"/>
            <a:gd name="adj6" fmla="val -6376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この部分を変更し、１枚の用紙に入るように設定してください。</a:t>
          </a: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68036</xdr:colOff>
      <xdr:row>0</xdr:row>
      <xdr:rowOff>0</xdr:rowOff>
    </xdr:from>
    <xdr:to>
      <xdr:col>34</xdr:col>
      <xdr:colOff>68036</xdr:colOff>
      <xdr:row>26</xdr:row>
      <xdr:rowOff>169229</xdr:rowOff>
    </xdr:to>
    <xdr:pic>
      <xdr:nvPicPr>
        <xdr:cNvPr id="2" name="図 1">
          <a:extLst>
            <a:ext uri="{FF2B5EF4-FFF2-40B4-BE49-F238E27FC236}">
              <a16:creationId xmlns:a16="http://schemas.microsoft.com/office/drawing/2014/main" xmlns="" id="{00000000-0008-0000-0500-000002000000}"/>
            </a:ext>
          </a:extLst>
        </xdr:cNvPr>
        <xdr:cNvPicPr>
          <a:picLocks noChangeAspect="1"/>
        </xdr:cNvPicPr>
      </xdr:nvPicPr>
      <xdr:blipFill>
        <a:blip xmlns:r="http://schemas.openxmlformats.org/officeDocument/2006/relationships" r:embed="rId1"/>
        <a:stretch>
          <a:fillRect/>
        </a:stretch>
      </xdr:blipFill>
      <xdr:spPr>
        <a:xfrm>
          <a:off x="468086" y="0"/>
          <a:ext cx="6400800" cy="5122229"/>
        </a:xfrm>
        <a:prstGeom prst="rect">
          <a:avLst/>
        </a:prstGeom>
      </xdr:spPr>
    </xdr:pic>
    <xdr:clientData/>
  </xdr:twoCellAnchor>
  <xdr:twoCellAnchor editAs="oneCell">
    <xdr:from>
      <xdr:col>2</xdr:col>
      <xdr:colOff>54429</xdr:colOff>
      <xdr:row>27</xdr:row>
      <xdr:rowOff>176892</xdr:rowOff>
    </xdr:from>
    <xdr:to>
      <xdr:col>34</xdr:col>
      <xdr:colOff>37421</xdr:colOff>
      <xdr:row>55</xdr:row>
      <xdr:rowOff>54429</xdr:rowOff>
    </xdr:to>
    <xdr:pic>
      <xdr:nvPicPr>
        <xdr:cNvPr id="3" name="図 2">
          <a:extLst>
            <a:ext uri="{FF2B5EF4-FFF2-40B4-BE49-F238E27FC236}">
              <a16:creationId xmlns:a16="http://schemas.microsoft.com/office/drawing/2014/main" xmlns="" id="{00000000-0008-0000-0500-000003000000}"/>
            </a:ext>
          </a:extLst>
        </xdr:cNvPr>
        <xdr:cNvPicPr>
          <a:picLocks noChangeAspect="1"/>
        </xdr:cNvPicPr>
      </xdr:nvPicPr>
      <xdr:blipFill>
        <a:blip xmlns:r="http://schemas.openxmlformats.org/officeDocument/2006/relationships" r:embed="rId2"/>
        <a:stretch>
          <a:fillRect/>
        </a:stretch>
      </xdr:blipFill>
      <xdr:spPr>
        <a:xfrm>
          <a:off x="454479" y="5320392"/>
          <a:ext cx="6383792" cy="5211537"/>
        </a:xfrm>
        <a:prstGeom prst="rect">
          <a:avLst/>
        </a:prstGeom>
      </xdr:spPr>
    </xdr:pic>
    <xdr:clientData/>
  </xdr:twoCellAnchor>
  <xdr:twoCellAnchor editAs="oneCell">
    <xdr:from>
      <xdr:col>2</xdr:col>
      <xdr:colOff>27215</xdr:colOff>
      <xdr:row>58</xdr:row>
      <xdr:rowOff>54427</xdr:rowOff>
    </xdr:from>
    <xdr:to>
      <xdr:col>33</xdr:col>
      <xdr:colOff>163286</xdr:colOff>
      <xdr:row>85</xdr:row>
      <xdr:rowOff>81642</xdr:rowOff>
    </xdr:to>
    <xdr:pic>
      <xdr:nvPicPr>
        <xdr:cNvPr id="4" name="図 3">
          <a:extLst>
            <a:ext uri="{FF2B5EF4-FFF2-40B4-BE49-F238E27FC236}">
              <a16:creationId xmlns:a16="http://schemas.microsoft.com/office/drawing/2014/main" xmlns="" id="{00000000-0008-0000-0500-000004000000}"/>
            </a:ext>
          </a:extLst>
        </xdr:cNvPr>
        <xdr:cNvPicPr>
          <a:picLocks noChangeAspect="1"/>
        </xdr:cNvPicPr>
      </xdr:nvPicPr>
      <xdr:blipFill>
        <a:blip xmlns:r="http://schemas.openxmlformats.org/officeDocument/2006/relationships" r:embed="rId3"/>
        <a:stretch>
          <a:fillRect/>
        </a:stretch>
      </xdr:blipFill>
      <xdr:spPr>
        <a:xfrm>
          <a:off x="427265" y="11103427"/>
          <a:ext cx="6336846" cy="5170715"/>
        </a:xfrm>
        <a:prstGeom prst="rect">
          <a:avLst/>
        </a:prstGeom>
      </xdr:spPr>
    </xdr:pic>
    <xdr:clientData/>
  </xdr:twoCellAnchor>
  <xdr:twoCellAnchor editAs="oneCell">
    <xdr:from>
      <xdr:col>2</xdr:col>
      <xdr:colOff>54429</xdr:colOff>
      <xdr:row>86</xdr:row>
      <xdr:rowOff>163287</xdr:rowOff>
    </xdr:from>
    <xdr:to>
      <xdr:col>34</xdr:col>
      <xdr:colOff>15485</xdr:colOff>
      <xdr:row>114</xdr:row>
      <xdr:rowOff>23275</xdr:rowOff>
    </xdr:to>
    <xdr:pic>
      <xdr:nvPicPr>
        <xdr:cNvPr id="5" name="図 4">
          <a:extLst>
            <a:ext uri="{FF2B5EF4-FFF2-40B4-BE49-F238E27FC236}">
              <a16:creationId xmlns:a16="http://schemas.microsoft.com/office/drawing/2014/main" xmlns="" id="{00000000-0008-0000-0500-000005000000}"/>
            </a:ext>
          </a:extLst>
        </xdr:cNvPr>
        <xdr:cNvPicPr>
          <a:picLocks noChangeAspect="1"/>
        </xdr:cNvPicPr>
      </xdr:nvPicPr>
      <xdr:blipFill>
        <a:blip xmlns:r="http://schemas.openxmlformats.org/officeDocument/2006/relationships" r:embed="rId4"/>
        <a:stretch>
          <a:fillRect/>
        </a:stretch>
      </xdr:blipFill>
      <xdr:spPr>
        <a:xfrm>
          <a:off x="454479" y="16546287"/>
          <a:ext cx="6361856" cy="5193988"/>
        </a:xfrm>
        <a:prstGeom prst="rect">
          <a:avLst/>
        </a:prstGeom>
      </xdr:spPr>
    </xdr:pic>
    <xdr:clientData/>
  </xdr:twoCellAnchor>
  <xdr:twoCellAnchor>
    <xdr:from>
      <xdr:col>1</xdr:col>
      <xdr:colOff>95250</xdr:colOff>
      <xdr:row>0</xdr:row>
      <xdr:rowOff>13607</xdr:rowOff>
    </xdr:from>
    <xdr:to>
      <xdr:col>4</xdr:col>
      <xdr:colOff>95841</xdr:colOff>
      <xdr:row>1</xdr:row>
      <xdr:rowOff>179259</xdr:rowOff>
    </xdr:to>
    <xdr:sp macro="" textlink="">
      <xdr:nvSpPr>
        <xdr:cNvPr id="6" name="フローチャート: 結合子 5">
          <a:extLst>
            <a:ext uri="{FF2B5EF4-FFF2-40B4-BE49-F238E27FC236}">
              <a16:creationId xmlns:a16="http://schemas.microsoft.com/office/drawing/2014/main" xmlns="" id="{00000000-0008-0000-0500-000006000000}"/>
            </a:ext>
          </a:extLst>
        </xdr:cNvPr>
        <xdr:cNvSpPr/>
      </xdr:nvSpPr>
      <xdr:spPr>
        <a:xfrm>
          <a:off x="295275" y="13607"/>
          <a:ext cx="600666" cy="356152"/>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2</xdr:col>
      <xdr:colOff>1</xdr:colOff>
      <xdr:row>40</xdr:row>
      <xdr:rowOff>95250</xdr:rowOff>
    </xdr:from>
    <xdr:to>
      <xdr:col>5</xdr:col>
      <xdr:colOff>592</xdr:colOff>
      <xdr:row>42</xdr:row>
      <xdr:rowOff>70402</xdr:rowOff>
    </xdr:to>
    <xdr:sp macro="" textlink="">
      <xdr:nvSpPr>
        <xdr:cNvPr id="7" name="フローチャート: 結合子 6">
          <a:extLst>
            <a:ext uri="{FF2B5EF4-FFF2-40B4-BE49-F238E27FC236}">
              <a16:creationId xmlns:a16="http://schemas.microsoft.com/office/drawing/2014/main" xmlns="" id="{00000000-0008-0000-0500-000007000000}"/>
            </a:ext>
          </a:extLst>
        </xdr:cNvPr>
        <xdr:cNvSpPr/>
      </xdr:nvSpPr>
      <xdr:spPr>
        <a:xfrm>
          <a:off x="400051" y="7715250"/>
          <a:ext cx="600666" cy="356152"/>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5</xdr:col>
      <xdr:colOff>149678</xdr:colOff>
      <xdr:row>63</xdr:row>
      <xdr:rowOff>40821</xdr:rowOff>
    </xdr:from>
    <xdr:to>
      <xdr:col>8</xdr:col>
      <xdr:colOff>150270</xdr:colOff>
      <xdr:row>65</xdr:row>
      <xdr:rowOff>15973</xdr:rowOff>
    </xdr:to>
    <xdr:sp macro="" textlink="">
      <xdr:nvSpPr>
        <xdr:cNvPr id="8" name="フローチャート: 結合子 7">
          <a:extLst>
            <a:ext uri="{FF2B5EF4-FFF2-40B4-BE49-F238E27FC236}">
              <a16:creationId xmlns:a16="http://schemas.microsoft.com/office/drawing/2014/main" xmlns="" id="{00000000-0008-0000-0500-000008000000}"/>
            </a:ext>
          </a:extLst>
        </xdr:cNvPr>
        <xdr:cNvSpPr/>
      </xdr:nvSpPr>
      <xdr:spPr>
        <a:xfrm>
          <a:off x="1149803" y="12042321"/>
          <a:ext cx="600667" cy="356152"/>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11</xdr:col>
      <xdr:colOff>13607</xdr:colOff>
      <xdr:row>93</xdr:row>
      <xdr:rowOff>122464</xdr:rowOff>
    </xdr:from>
    <xdr:to>
      <xdr:col>14</xdr:col>
      <xdr:colOff>14199</xdr:colOff>
      <xdr:row>97</xdr:row>
      <xdr:rowOff>0</xdr:rowOff>
    </xdr:to>
    <xdr:sp macro="" textlink="">
      <xdr:nvSpPr>
        <xdr:cNvPr id="9" name="フローチャート: 結合子 8">
          <a:extLst>
            <a:ext uri="{FF2B5EF4-FFF2-40B4-BE49-F238E27FC236}">
              <a16:creationId xmlns:a16="http://schemas.microsoft.com/office/drawing/2014/main" xmlns="" id="{00000000-0008-0000-0500-000009000000}"/>
            </a:ext>
          </a:extLst>
        </xdr:cNvPr>
        <xdr:cNvSpPr/>
      </xdr:nvSpPr>
      <xdr:spPr>
        <a:xfrm>
          <a:off x="2213882" y="17838964"/>
          <a:ext cx="600667" cy="639536"/>
        </a:xfrm>
        <a:prstGeom prst="flowChartConnector">
          <a:avLst/>
        </a:prstGeom>
        <a:noFill/>
        <a:ln w="38100">
          <a:solidFill>
            <a:srgbClr val="FF0000"/>
          </a:solidFill>
        </a:ln>
      </xdr:spPr>
      <xdr:style>
        <a:lnRef idx="2">
          <a:schemeClr val="accent6"/>
        </a:lnRef>
        <a:fillRef idx="1">
          <a:schemeClr val="lt1"/>
        </a:fillRef>
        <a:effectRef idx="0">
          <a:schemeClr val="accent6"/>
        </a:effectRef>
        <a:fontRef idx="minor">
          <a:schemeClr val="dk1"/>
        </a:fontRef>
      </xdr:style>
      <xdr:txBody>
        <a:bodyPr vertOverflow="clip" horzOverflow="clip" rtlCol="0" anchor="t"/>
        <a:lstStyle/>
        <a:p>
          <a:pPr algn="l"/>
          <a:endParaRPr kumimoji="1" lang="ja-JP" altLang="en-US" sz="1100">
            <a:ln w="12700">
              <a:solidFill>
                <a:sysClr val="windowText" lastClr="000000"/>
              </a:solidFill>
            </a:ln>
          </a:endParaRPr>
        </a:p>
      </xdr:txBody>
    </xdr:sp>
    <xdr:clientData/>
  </xdr:twoCellAnchor>
  <xdr:twoCellAnchor>
    <xdr:from>
      <xdr:col>19</xdr:col>
      <xdr:colOff>81643</xdr:colOff>
      <xdr:row>8</xdr:row>
      <xdr:rowOff>149679</xdr:rowOff>
    </xdr:from>
    <xdr:to>
      <xdr:col>27</xdr:col>
      <xdr:colOff>47329</xdr:colOff>
      <xdr:row>13</xdr:row>
      <xdr:rowOff>75136</xdr:rowOff>
    </xdr:to>
    <xdr:sp macro="" textlink="">
      <xdr:nvSpPr>
        <xdr:cNvPr id="10" name="強調線吹き出し 2 (枠付き) 9">
          <a:extLst>
            <a:ext uri="{FF2B5EF4-FFF2-40B4-BE49-F238E27FC236}">
              <a16:creationId xmlns:a16="http://schemas.microsoft.com/office/drawing/2014/main" xmlns="" id="{00000000-0008-0000-0500-00000A000000}"/>
            </a:ext>
          </a:extLst>
        </xdr:cNvPr>
        <xdr:cNvSpPr/>
      </xdr:nvSpPr>
      <xdr:spPr>
        <a:xfrm>
          <a:off x="3882118" y="1673679"/>
          <a:ext cx="1565886" cy="877957"/>
        </a:xfrm>
        <a:prstGeom prst="accentBorderCallout2">
          <a:avLst>
            <a:gd name="adj1" fmla="val 18750"/>
            <a:gd name="adj2" fmla="val -8333"/>
            <a:gd name="adj3" fmla="val 18750"/>
            <a:gd name="adj4" fmla="val -16667"/>
            <a:gd name="adj5" fmla="val -157311"/>
            <a:gd name="adj6" fmla="val -19433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23</xdr:col>
      <xdr:colOff>81643</xdr:colOff>
      <xdr:row>47</xdr:row>
      <xdr:rowOff>149678</xdr:rowOff>
    </xdr:from>
    <xdr:to>
      <xdr:col>31</xdr:col>
      <xdr:colOff>47329</xdr:colOff>
      <xdr:row>52</xdr:row>
      <xdr:rowOff>75135</xdr:rowOff>
    </xdr:to>
    <xdr:sp macro="" textlink="">
      <xdr:nvSpPr>
        <xdr:cNvPr id="11" name="強調線吹き出し 2 (枠付き) 10">
          <a:extLst>
            <a:ext uri="{FF2B5EF4-FFF2-40B4-BE49-F238E27FC236}">
              <a16:creationId xmlns:a16="http://schemas.microsoft.com/office/drawing/2014/main" xmlns="" id="{00000000-0008-0000-0500-00000B000000}"/>
            </a:ext>
          </a:extLst>
        </xdr:cNvPr>
        <xdr:cNvSpPr/>
      </xdr:nvSpPr>
      <xdr:spPr>
        <a:xfrm>
          <a:off x="4682218" y="9103178"/>
          <a:ext cx="1565886" cy="877957"/>
        </a:xfrm>
        <a:prstGeom prst="accentBorderCallout2">
          <a:avLst>
            <a:gd name="adj1" fmla="val 18750"/>
            <a:gd name="adj2" fmla="val -8333"/>
            <a:gd name="adj3" fmla="val 18750"/>
            <a:gd name="adj4" fmla="val -16667"/>
            <a:gd name="adj5" fmla="val -129414"/>
            <a:gd name="adj6" fmla="val -238599"/>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25</xdr:col>
      <xdr:colOff>13607</xdr:colOff>
      <xdr:row>78</xdr:row>
      <xdr:rowOff>0</xdr:rowOff>
    </xdr:from>
    <xdr:to>
      <xdr:col>32</xdr:col>
      <xdr:colOff>183400</xdr:colOff>
      <xdr:row>82</xdr:row>
      <xdr:rowOff>115957</xdr:rowOff>
    </xdr:to>
    <xdr:sp macro="" textlink="">
      <xdr:nvSpPr>
        <xdr:cNvPr id="12" name="強調線吹き出し 2 (枠付き) 11">
          <a:extLst>
            <a:ext uri="{FF2B5EF4-FFF2-40B4-BE49-F238E27FC236}">
              <a16:creationId xmlns:a16="http://schemas.microsoft.com/office/drawing/2014/main" xmlns="" id="{00000000-0008-0000-0500-00000C000000}"/>
            </a:ext>
          </a:extLst>
        </xdr:cNvPr>
        <xdr:cNvSpPr/>
      </xdr:nvSpPr>
      <xdr:spPr>
        <a:xfrm>
          <a:off x="5014232" y="14859000"/>
          <a:ext cx="1569968" cy="877957"/>
        </a:xfrm>
        <a:prstGeom prst="accentBorderCallout2">
          <a:avLst>
            <a:gd name="adj1" fmla="val 18750"/>
            <a:gd name="adj2" fmla="val -8333"/>
            <a:gd name="adj3" fmla="val 18750"/>
            <a:gd name="adj4" fmla="val -16667"/>
            <a:gd name="adj5" fmla="val -281300"/>
            <a:gd name="adj6" fmla="val -218169"/>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26</xdr:col>
      <xdr:colOff>149678</xdr:colOff>
      <xdr:row>108</xdr:row>
      <xdr:rowOff>122464</xdr:rowOff>
    </xdr:from>
    <xdr:to>
      <xdr:col>34</xdr:col>
      <xdr:colOff>115364</xdr:colOff>
      <xdr:row>113</xdr:row>
      <xdr:rowOff>47921</xdr:rowOff>
    </xdr:to>
    <xdr:sp macro="" textlink="">
      <xdr:nvSpPr>
        <xdr:cNvPr id="13" name="強調線吹き出し 2 (枠付き) 12">
          <a:extLst>
            <a:ext uri="{FF2B5EF4-FFF2-40B4-BE49-F238E27FC236}">
              <a16:creationId xmlns:a16="http://schemas.microsoft.com/office/drawing/2014/main" xmlns="" id="{00000000-0008-0000-0500-00000D000000}"/>
            </a:ext>
          </a:extLst>
        </xdr:cNvPr>
        <xdr:cNvSpPr/>
      </xdr:nvSpPr>
      <xdr:spPr>
        <a:xfrm>
          <a:off x="5350328" y="20696464"/>
          <a:ext cx="1565886" cy="877957"/>
        </a:xfrm>
        <a:prstGeom prst="accentBorderCallout2">
          <a:avLst>
            <a:gd name="adj1" fmla="val 18750"/>
            <a:gd name="adj2" fmla="val -8333"/>
            <a:gd name="adj3" fmla="val 18750"/>
            <a:gd name="adj4" fmla="val -16667"/>
            <a:gd name="adj5" fmla="val -267351"/>
            <a:gd name="adj6" fmla="val -16624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この部分を、マウスでクリックして、「手動」から「自動」に変更してください。</a:t>
          </a:r>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35</xdr:col>
      <xdr:colOff>149087</xdr:colOff>
      <xdr:row>8</xdr:row>
      <xdr:rowOff>70687</xdr:rowOff>
    </xdr:to>
    <xdr:pic>
      <xdr:nvPicPr>
        <xdr:cNvPr id="15" name="図 14">
          <a:extLst>
            <a:ext uri="{FF2B5EF4-FFF2-40B4-BE49-F238E27FC236}">
              <a16:creationId xmlns:a16="http://schemas.microsoft.com/office/drawing/2014/main" xmlns="" id="{00000000-0008-0000-0600-00000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7106478" cy="15946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27</xdr:col>
      <xdr:colOff>57979</xdr:colOff>
      <xdr:row>9</xdr:row>
      <xdr:rowOff>0</xdr:rowOff>
    </xdr:from>
    <xdr:to>
      <xdr:col>35</xdr:col>
      <xdr:colOff>66261</xdr:colOff>
      <xdr:row>13</xdr:row>
      <xdr:rowOff>115957</xdr:rowOff>
    </xdr:to>
    <xdr:sp macro="" textlink="">
      <xdr:nvSpPr>
        <xdr:cNvPr id="16" name="強調線吹き出し 2 (枠付き) 4">
          <a:extLst>
            <a:ext uri="{FF2B5EF4-FFF2-40B4-BE49-F238E27FC236}">
              <a16:creationId xmlns:a16="http://schemas.microsoft.com/office/drawing/2014/main" xmlns="" id="{00000000-0008-0000-0600-000010000000}"/>
            </a:ext>
          </a:extLst>
        </xdr:cNvPr>
        <xdr:cNvSpPr/>
      </xdr:nvSpPr>
      <xdr:spPr>
        <a:xfrm>
          <a:off x="5425109" y="1714500"/>
          <a:ext cx="1598543" cy="877957"/>
        </a:xfrm>
        <a:prstGeom prst="accentBorderCallout2">
          <a:avLst>
            <a:gd name="adj1" fmla="val 18750"/>
            <a:gd name="adj2" fmla="val -8333"/>
            <a:gd name="adj3" fmla="val 18750"/>
            <a:gd name="adj4" fmla="val -16667"/>
            <a:gd name="adj5" fmla="val -113915"/>
            <a:gd name="adj6" fmla="val -4977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この表示が、毎回でるので困っている場合の対応。</a:t>
          </a:r>
        </a:p>
      </xdr:txBody>
    </xdr:sp>
    <xdr:clientData/>
  </xdr:twoCellAnchor>
  <xdr:twoCellAnchor editAs="oneCell">
    <xdr:from>
      <xdr:col>0</xdr:col>
      <xdr:colOff>0</xdr:colOff>
      <xdr:row>15</xdr:row>
      <xdr:rowOff>132522</xdr:rowOff>
    </xdr:from>
    <xdr:to>
      <xdr:col>29</xdr:col>
      <xdr:colOff>0</xdr:colOff>
      <xdr:row>31</xdr:row>
      <xdr:rowOff>132522</xdr:rowOff>
    </xdr:to>
    <xdr:pic>
      <xdr:nvPicPr>
        <xdr:cNvPr id="17" name="図 16">
          <a:extLst>
            <a:ext uri="{FF2B5EF4-FFF2-40B4-BE49-F238E27FC236}">
              <a16:creationId xmlns:a16="http://schemas.microsoft.com/office/drawing/2014/main" xmlns="" id="{00000000-0008-0000-0600-00001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2990022"/>
          <a:ext cx="5737363" cy="3048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32</xdr:row>
      <xdr:rowOff>74545</xdr:rowOff>
    </xdr:from>
    <xdr:to>
      <xdr:col>19</xdr:col>
      <xdr:colOff>167469</xdr:colOff>
      <xdr:row>57</xdr:row>
      <xdr:rowOff>49696</xdr:rowOff>
    </xdr:to>
    <xdr:pic>
      <xdr:nvPicPr>
        <xdr:cNvPr id="20" name="図 19">
          <a:extLst>
            <a:ext uri="{FF2B5EF4-FFF2-40B4-BE49-F238E27FC236}">
              <a16:creationId xmlns:a16="http://schemas.microsoft.com/office/drawing/2014/main" xmlns="" id="{00000000-0008-0000-06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6170545"/>
          <a:ext cx="3963389" cy="47376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58</xdr:row>
      <xdr:rowOff>140804</xdr:rowOff>
    </xdr:from>
    <xdr:to>
      <xdr:col>29</xdr:col>
      <xdr:colOff>4066</xdr:colOff>
      <xdr:row>80</xdr:row>
      <xdr:rowOff>33130</xdr:rowOff>
    </xdr:to>
    <xdr:pic>
      <xdr:nvPicPr>
        <xdr:cNvPr id="22" name="図 21">
          <a:extLst>
            <a:ext uri="{FF2B5EF4-FFF2-40B4-BE49-F238E27FC236}">
              <a16:creationId xmlns:a16="http://schemas.microsoft.com/office/drawing/2014/main" xmlns="" id="{00000000-0008-0000-0600-00001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11189804"/>
          <a:ext cx="5760479" cy="40833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88</xdr:row>
      <xdr:rowOff>173935</xdr:rowOff>
    </xdr:from>
    <xdr:to>
      <xdr:col>28</xdr:col>
      <xdr:colOff>149087</xdr:colOff>
      <xdr:row>110</xdr:row>
      <xdr:rowOff>155697</xdr:rowOff>
    </xdr:to>
    <xdr:pic>
      <xdr:nvPicPr>
        <xdr:cNvPr id="24" name="図 23">
          <a:extLst>
            <a:ext uri="{FF2B5EF4-FFF2-40B4-BE49-F238E27FC236}">
              <a16:creationId xmlns:a16="http://schemas.microsoft.com/office/drawing/2014/main" xmlns="" id="{00000000-0008-0000-0600-00001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6937935"/>
          <a:ext cx="5715000" cy="41727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116</xdr:row>
      <xdr:rowOff>132460</xdr:rowOff>
    </xdr:from>
    <xdr:to>
      <xdr:col>28</xdr:col>
      <xdr:colOff>132522</xdr:colOff>
      <xdr:row>138</xdr:row>
      <xdr:rowOff>57977</xdr:rowOff>
    </xdr:to>
    <xdr:pic>
      <xdr:nvPicPr>
        <xdr:cNvPr id="28" name="図 27">
          <a:extLst>
            <a:ext uri="{FF2B5EF4-FFF2-40B4-BE49-F238E27FC236}">
              <a16:creationId xmlns:a16="http://schemas.microsoft.com/office/drawing/2014/main" xmlns="" id="{00000000-0008-0000-0600-00001C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22230460"/>
          <a:ext cx="5698435" cy="41165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144</xdr:row>
      <xdr:rowOff>178536</xdr:rowOff>
    </xdr:from>
    <xdr:to>
      <xdr:col>28</xdr:col>
      <xdr:colOff>91109</xdr:colOff>
      <xdr:row>166</xdr:row>
      <xdr:rowOff>82826</xdr:rowOff>
    </xdr:to>
    <xdr:pic>
      <xdr:nvPicPr>
        <xdr:cNvPr id="30" name="図 29">
          <a:extLst>
            <a:ext uri="{FF2B5EF4-FFF2-40B4-BE49-F238E27FC236}">
              <a16:creationId xmlns:a16="http://schemas.microsoft.com/office/drawing/2014/main" xmlns="" id="{00000000-0008-0000-0600-00001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27610536"/>
          <a:ext cx="5657022" cy="409529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174</xdr:row>
      <xdr:rowOff>99391</xdr:rowOff>
    </xdr:from>
    <xdr:to>
      <xdr:col>28</xdr:col>
      <xdr:colOff>73421</xdr:colOff>
      <xdr:row>196</xdr:row>
      <xdr:rowOff>121754</xdr:rowOff>
    </xdr:to>
    <xdr:pic>
      <xdr:nvPicPr>
        <xdr:cNvPr id="32" name="図 31">
          <a:extLst>
            <a:ext uri="{FF2B5EF4-FFF2-40B4-BE49-F238E27FC236}">
              <a16:creationId xmlns:a16="http://schemas.microsoft.com/office/drawing/2014/main" xmlns="" id="{00000000-0008-0000-0600-000020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33246391"/>
          <a:ext cx="5639334" cy="42133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202</xdr:row>
      <xdr:rowOff>49696</xdr:rowOff>
    </xdr:from>
    <xdr:to>
      <xdr:col>28</xdr:col>
      <xdr:colOff>31152</xdr:colOff>
      <xdr:row>223</xdr:row>
      <xdr:rowOff>171864</xdr:rowOff>
    </xdr:to>
    <xdr:pic>
      <xdr:nvPicPr>
        <xdr:cNvPr id="34" name="図 33">
          <a:extLst>
            <a:ext uri="{FF2B5EF4-FFF2-40B4-BE49-F238E27FC236}">
              <a16:creationId xmlns:a16="http://schemas.microsoft.com/office/drawing/2014/main" xmlns="" id="{00000000-0008-0000-0600-00002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38530696"/>
          <a:ext cx="5597065" cy="4122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27</xdr:col>
      <xdr:colOff>115957</xdr:colOff>
      <xdr:row>24</xdr:row>
      <xdr:rowOff>173932</xdr:rowOff>
    </xdr:from>
    <xdr:to>
      <xdr:col>35</xdr:col>
      <xdr:colOff>124239</xdr:colOff>
      <xdr:row>29</xdr:row>
      <xdr:rowOff>99389</xdr:rowOff>
    </xdr:to>
    <xdr:sp macro="" textlink="">
      <xdr:nvSpPr>
        <xdr:cNvPr id="35" name="強調線吹き出し 2 (枠付き) 8">
          <a:extLst>
            <a:ext uri="{FF2B5EF4-FFF2-40B4-BE49-F238E27FC236}">
              <a16:creationId xmlns:a16="http://schemas.microsoft.com/office/drawing/2014/main" xmlns="" id="{00000000-0008-0000-0600-000023000000}"/>
            </a:ext>
          </a:extLst>
        </xdr:cNvPr>
        <xdr:cNvSpPr/>
      </xdr:nvSpPr>
      <xdr:spPr>
        <a:xfrm>
          <a:off x="5483087" y="4745932"/>
          <a:ext cx="1598543" cy="877957"/>
        </a:xfrm>
        <a:prstGeom prst="accentBorderCallout2">
          <a:avLst>
            <a:gd name="adj1" fmla="val 18750"/>
            <a:gd name="adj2" fmla="val -8333"/>
            <a:gd name="adj3" fmla="val 18750"/>
            <a:gd name="adj4" fmla="val -16667"/>
            <a:gd name="adj5" fmla="val -126179"/>
            <a:gd name="adj6" fmla="val -315579"/>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26</xdr:col>
      <xdr:colOff>182217</xdr:colOff>
      <xdr:row>40</xdr:row>
      <xdr:rowOff>16565</xdr:rowOff>
    </xdr:from>
    <xdr:to>
      <xdr:col>34</xdr:col>
      <xdr:colOff>190499</xdr:colOff>
      <xdr:row>44</xdr:row>
      <xdr:rowOff>132522</xdr:rowOff>
    </xdr:to>
    <xdr:sp macro="" textlink="">
      <xdr:nvSpPr>
        <xdr:cNvPr id="36" name="強調線吹き出し 2 (枠付き) 8">
          <a:extLst>
            <a:ext uri="{FF2B5EF4-FFF2-40B4-BE49-F238E27FC236}">
              <a16:creationId xmlns:a16="http://schemas.microsoft.com/office/drawing/2014/main" xmlns="" id="{00000000-0008-0000-0600-000024000000}"/>
            </a:ext>
          </a:extLst>
        </xdr:cNvPr>
        <xdr:cNvSpPr/>
      </xdr:nvSpPr>
      <xdr:spPr>
        <a:xfrm>
          <a:off x="5350565" y="7636565"/>
          <a:ext cx="1598543" cy="877957"/>
        </a:xfrm>
        <a:prstGeom prst="accentBorderCallout2">
          <a:avLst>
            <a:gd name="adj1" fmla="val 18750"/>
            <a:gd name="adj2" fmla="val -8333"/>
            <a:gd name="adj3" fmla="val 18750"/>
            <a:gd name="adj4" fmla="val -16667"/>
            <a:gd name="adj5" fmla="val 329481"/>
            <a:gd name="adj6" fmla="val -28604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14</xdr:col>
      <xdr:colOff>0</xdr:colOff>
      <xdr:row>81</xdr:row>
      <xdr:rowOff>107674</xdr:rowOff>
    </xdr:from>
    <xdr:to>
      <xdr:col>22</xdr:col>
      <xdr:colOff>8283</xdr:colOff>
      <xdr:row>86</xdr:row>
      <xdr:rowOff>33131</xdr:rowOff>
    </xdr:to>
    <xdr:sp macro="" textlink="">
      <xdr:nvSpPr>
        <xdr:cNvPr id="37" name="強調線吹き出し 2 (枠付き) 8">
          <a:extLst>
            <a:ext uri="{FF2B5EF4-FFF2-40B4-BE49-F238E27FC236}">
              <a16:creationId xmlns:a16="http://schemas.microsoft.com/office/drawing/2014/main" xmlns="" id="{00000000-0008-0000-0600-000025000000}"/>
            </a:ext>
          </a:extLst>
        </xdr:cNvPr>
        <xdr:cNvSpPr/>
      </xdr:nvSpPr>
      <xdr:spPr>
        <a:xfrm>
          <a:off x="2782957" y="15538174"/>
          <a:ext cx="1598543" cy="877957"/>
        </a:xfrm>
        <a:prstGeom prst="accentBorderCallout2">
          <a:avLst>
            <a:gd name="adj1" fmla="val 18750"/>
            <a:gd name="adj2" fmla="val -8333"/>
            <a:gd name="adj3" fmla="val 18750"/>
            <a:gd name="adj4" fmla="val -16667"/>
            <a:gd name="adj5" fmla="val -260141"/>
            <a:gd name="adj6" fmla="val -138895"/>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27</xdr:col>
      <xdr:colOff>82826</xdr:colOff>
      <xdr:row>110</xdr:row>
      <xdr:rowOff>149087</xdr:rowOff>
    </xdr:from>
    <xdr:to>
      <xdr:col>35</xdr:col>
      <xdr:colOff>91108</xdr:colOff>
      <xdr:row>115</xdr:row>
      <xdr:rowOff>74544</xdr:rowOff>
    </xdr:to>
    <xdr:sp macro="" textlink="">
      <xdr:nvSpPr>
        <xdr:cNvPr id="38" name="強調線吹き出し 2 (枠付き) 8">
          <a:extLst>
            <a:ext uri="{FF2B5EF4-FFF2-40B4-BE49-F238E27FC236}">
              <a16:creationId xmlns:a16="http://schemas.microsoft.com/office/drawing/2014/main" xmlns="" id="{00000000-0008-0000-0600-000026000000}"/>
            </a:ext>
          </a:extLst>
        </xdr:cNvPr>
        <xdr:cNvSpPr/>
      </xdr:nvSpPr>
      <xdr:spPr>
        <a:xfrm>
          <a:off x="5449956" y="21104087"/>
          <a:ext cx="1598543" cy="877957"/>
        </a:xfrm>
        <a:prstGeom prst="accentBorderCallout2">
          <a:avLst>
            <a:gd name="adj1" fmla="val 18750"/>
            <a:gd name="adj2" fmla="val -8333"/>
            <a:gd name="adj3" fmla="val 18750"/>
            <a:gd name="adj4" fmla="val -16667"/>
            <a:gd name="adj5" fmla="val -286556"/>
            <a:gd name="adj6" fmla="val -44594"/>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27</xdr:col>
      <xdr:colOff>91110</xdr:colOff>
      <xdr:row>138</xdr:row>
      <xdr:rowOff>173935</xdr:rowOff>
    </xdr:from>
    <xdr:to>
      <xdr:col>35</xdr:col>
      <xdr:colOff>99392</xdr:colOff>
      <xdr:row>143</xdr:row>
      <xdr:rowOff>99392</xdr:rowOff>
    </xdr:to>
    <xdr:sp macro="" textlink="">
      <xdr:nvSpPr>
        <xdr:cNvPr id="39" name="強調線吹き出し 2 (枠付き) 8">
          <a:extLst>
            <a:ext uri="{FF2B5EF4-FFF2-40B4-BE49-F238E27FC236}">
              <a16:creationId xmlns:a16="http://schemas.microsoft.com/office/drawing/2014/main" xmlns="" id="{00000000-0008-0000-0600-000027000000}"/>
            </a:ext>
          </a:extLst>
        </xdr:cNvPr>
        <xdr:cNvSpPr/>
      </xdr:nvSpPr>
      <xdr:spPr>
        <a:xfrm>
          <a:off x="5458240" y="26462935"/>
          <a:ext cx="1598543" cy="877957"/>
        </a:xfrm>
        <a:prstGeom prst="accentBorderCallout2">
          <a:avLst>
            <a:gd name="adj1" fmla="val 18750"/>
            <a:gd name="adj2" fmla="val -8333"/>
            <a:gd name="adj3" fmla="val 18750"/>
            <a:gd name="adj4" fmla="val -16667"/>
            <a:gd name="adj5" fmla="val -308254"/>
            <a:gd name="adj6" fmla="val -280346"/>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27</xdr:col>
      <xdr:colOff>107675</xdr:colOff>
      <xdr:row>166</xdr:row>
      <xdr:rowOff>149087</xdr:rowOff>
    </xdr:from>
    <xdr:to>
      <xdr:col>35</xdr:col>
      <xdr:colOff>115957</xdr:colOff>
      <xdr:row>171</xdr:row>
      <xdr:rowOff>74544</xdr:rowOff>
    </xdr:to>
    <xdr:sp macro="" textlink="">
      <xdr:nvSpPr>
        <xdr:cNvPr id="40" name="強調線吹き出し 2 (枠付き) 8">
          <a:extLst>
            <a:ext uri="{FF2B5EF4-FFF2-40B4-BE49-F238E27FC236}">
              <a16:creationId xmlns:a16="http://schemas.microsoft.com/office/drawing/2014/main" xmlns="" id="{00000000-0008-0000-0600-000028000000}"/>
            </a:ext>
          </a:extLst>
        </xdr:cNvPr>
        <xdr:cNvSpPr/>
      </xdr:nvSpPr>
      <xdr:spPr>
        <a:xfrm>
          <a:off x="5474805" y="31772087"/>
          <a:ext cx="1598543" cy="877957"/>
        </a:xfrm>
        <a:prstGeom prst="accentBorderCallout2">
          <a:avLst>
            <a:gd name="adj1" fmla="val 18750"/>
            <a:gd name="adj2" fmla="val -8333"/>
            <a:gd name="adj3" fmla="val 18750"/>
            <a:gd name="adj4" fmla="val -16667"/>
            <a:gd name="adj5" fmla="val -329009"/>
            <a:gd name="adj6" fmla="val -193299"/>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この部分を、マウスでクリックして、チェックを外してください。</a:t>
          </a:r>
        </a:p>
      </xdr:txBody>
    </xdr:sp>
    <xdr:clientData/>
  </xdr:twoCellAnchor>
  <xdr:twoCellAnchor>
    <xdr:from>
      <xdr:col>10</xdr:col>
      <xdr:colOff>115957</xdr:colOff>
      <xdr:row>197</xdr:row>
      <xdr:rowOff>8283</xdr:rowOff>
    </xdr:from>
    <xdr:to>
      <xdr:col>18</xdr:col>
      <xdr:colOff>124239</xdr:colOff>
      <xdr:row>201</xdr:row>
      <xdr:rowOff>124240</xdr:rowOff>
    </xdr:to>
    <xdr:sp macro="" textlink="">
      <xdr:nvSpPr>
        <xdr:cNvPr id="41" name="強調線吹き出し 2 (枠付き) 8">
          <a:extLst>
            <a:ext uri="{FF2B5EF4-FFF2-40B4-BE49-F238E27FC236}">
              <a16:creationId xmlns:a16="http://schemas.microsoft.com/office/drawing/2014/main" xmlns="" id="{00000000-0008-0000-0600-000029000000}"/>
            </a:ext>
          </a:extLst>
        </xdr:cNvPr>
        <xdr:cNvSpPr/>
      </xdr:nvSpPr>
      <xdr:spPr>
        <a:xfrm>
          <a:off x="2103783" y="37536783"/>
          <a:ext cx="1598543" cy="877957"/>
        </a:xfrm>
        <a:prstGeom prst="accentBorderCallout2">
          <a:avLst>
            <a:gd name="adj1" fmla="val 18750"/>
            <a:gd name="adj2" fmla="val -8333"/>
            <a:gd name="adj3" fmla="val 18750"/>
            <a:gd name="adj4" fmla="val -16667"/>
            <a:gd name="adj5" fmla="val -337499"/>
            <a:gd name="adj6" fmla="val -54957"/>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この表示になったら、ＯＫです。</a:t>
          </a:r>
        </a:p>
      </xdr:txBody>
    </xdr:sp>
    <xdr:clientData/>
  </xdr:twoCellAnchor>
  <xdr:twoCellAnchor>
    <xdr:from>
      <xdr:col>27</xdr:col>
      <xdr:colOff>74544</xdr:colOff>
      <xdr:row>197</xdr:row>
      <xdr:rowOff>0</xdr:rowOff>
    </xdr:from>
    <xdr:to>
      <xdr:col>35</xdr:col>
      <xdr:colOff>82826</xdr:colOff>
      <xdr:row>201</xdr:row>
      <xdr:rowOff>115957</xdr:rowOff>
    </xdr:to>
    <xdr:sp macro="" textlink="">
      <xdr:nvSpPr>
        <xdr:cNvPr id="42" name="強調線吹き出し 2 (枠付き) 8">
          <a:extLst>
            <a:ext uri="{FF2B5EF4-FFF2-40B4-BE49-F238E27FC236}">
              <a16:creationId xmlns:a16="http://schemas.microsoft.com/office/drawing/2014/main" xmlns="" id="{00000000-0008-0000-0600-00002A000000}"/>
            </a:ext>
          </a:extLst>
        </xdr:cNvPr>
        <xdr:cNvSpPr/>
      </xdr:nvSpPr>
      <xdr:spPr>
        <a:xfrm>
          <a:off x="5441674" y="37528500"/>
          <a:ext cx="1598543" cy="877957"/>
        </a:xfrm>
        <a:prstGeom prst="accentBorderCallout2">
          <a:avLst>
            <a:gd name="adj1" fmla="val 18750"/>
            <a:gd name="adj2" fmla="val -8333"/>
            <a:gd name="adj3" fmla="val 18750"/>
            <a:gd name="adj4" fmla="val -16667"/>
            <a:gd name="adj5" fmla="val -17688"/>
            <a:gd name="adj6" fmla="val -36822"/>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twoCellAnchor>
    <xdr:from>
      <xdr:col>26</xdr:col>
      <xdr:colOff>33131</xdr:colOff>
      <xdr:row>224</xdr:row>
      <xdr:rowOff>41413</xdr:rowOff>
    </xdr:from>
    <xdr:to>
      <xdr:col>34</xdr:col>
      <xdr:colOff>41413</xdr:colOff>
      <xdr:row>228</xdr:row>
      <xdr:rowOff>157370</xdr:rowOff>
    </xdr:to>
    <xdr:sp macro="" textlink="">
      <xdr:nvSpPr>
        <xdr:cNvPr id="43" name="強調線吹き出し 2 (枠付き) 8">
          <a:extLst>
            <a:ext uri="{FF2B5EF4-FFF2-40B4-BE49-F238E27FC236}">
              <a16:creationId xmlns:a16="http://schemas.microsoft.com/office/drawing/2014/main" xmlns="" id="{00000000-0008-0000-0600-00002B000000}"/>
            </a:ext>
          </a:extLst>
        </xdr:cNvPr>
        <xdr:cNvSpPr/>
      </xdr:nvSpPr>
      <xdr:spPr>
        <a:xfrm>
          <a:off x="5201479" y="42713413"/>
          <a:ext cx="1598543" cy="877957"/>
        </a:xfrm>
        <a:prstGeom prst="accentBorderCallout2">
          <a:avLst>
            <a:gd name="adj1" fmla="val 18750"/>
            <a:gd name="adj2" fmla="val -8333"/>
            <a:gd name="adj3" fmla="val 18750"/>
            <a:gd name="adj4" fmla="val -16667"/>
            <a:gd name="adj5" fmla="val -17688"/>
            <a:gd name="adj6" fmla="val -36822"/>
          </a:avLst>
        </a:prstGeom>
        <a:solidFill>
          <a:schemeClr val="bg1"/>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100">
              <a:solidFill>
                <a:sysClr val="windowText" lastClr="000000"/>
              </a:solidFill>
            </a:rPr>
            <a:t>この部分を、マウスでクリックしてください。</a:t>
          </a:r>
        </a:p>
      </xdr:txBody>
    </xdr:sp>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314739</xdr:colOff>
          <xdr:row>62</xdr:row>
          <xdr:rowOff>16565</xdr:rowOff>
        </xdr:from>
        <xdr:to>
          <xdr:col>17</xdr:col>
          <xdr:colOff>173934</xdr:colOff>
          <xdr:row>70</xdr:row>
          <xdr:rowOff>0</xdr:rowOff>
        </xdr:to>
        <xdr:pic>
          <xdr:nvPicPr>
            <xdr:cNvPr id="2" name="図 1">
              <a:extLst>
                <a:ext uri="{FF2B5EF4-FFF2-40B4-BE49-F238E27FC236}">
                  <a16:creationId xmlns:a16="http://schemas.microsoft.com/office/drawing/2014/main" xmlns="" id="{00000000-0008-0000-1200-000002000000}"/>
                </a:ext>
              </a:extLst>
            </xdr:cNvPr>
            <xdr:cNvPicPr>
              <a:picLocks noChangeAspect="1" noChangeArrowheads="1"/>
              <a:extLst>
                <a:ext uri="{84589F7E-364E-4C9E-8A38-B11213B215E9}">
                  <a14:cameraTool cellRange="家系図!$D$5:$W$18" spid="_x0000_s191117"/>
                </a:ext>
              </a:extLst>
            </xdr:cNvPicPr>
          </xdr:nvPicPr>
          <xdr:blipFill>
            <a:blip xmlns:r="http://schemas.openxmlformats.org/officeDocument/2006/relationships" r:embed="rId1"/>
            <a:srcRect/>
            <a:stretch>
              <a:fillRect/>
            </a:stretch>
          </xdr:blipFill>
          <xdr:spPr bwMode="auto">
            <a:xfrm>
              <a:off x="944217" y="2501348"/>
              <a:ext cx="2575891" cy="1441174"/>
            </a:xfrm>
            <a:prstGeom prst="rect">
              <a:avLst/>
            </a:prstGeom>
            <a:noFill/>
            <a:extLst>
              <a:ext uri="{909E8E84-426E-40DD-AFC4-6F175D3DCCD1}">
                <a14:hiddenFill>
                  <a:solidFill>
                    <a:srgbClr val="FFFFFF"/>
                  </a:solidFill>
                </a14:hiddenFill>
              </a:ext>
            </a:extLst>
          </xdr:spPr>
        </xdr:pic>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45981</xdr:colOff>
          <xdr:row>93</xdr:row>
          <xdr:rowOff>45982</xdr:rowOff>
        </xdr:from>
        <xdr:to>
          <xdr:col>38</xdr:col>
          <xdr:colOff>59120</xdr:colOff>
          <xdr:row>113</xdr:row>
          <xdr:rowOff>80241</xdr:rowOff>
        </xdr:to>
        <xdr:pic>
          <xdr:nvPicPr>
            <xdr:cNvPr id="4" name="図 3">
              <a:extLst>
                <a:ext uri="{FF2B5EF4-FFF2-40B4-BE49-F238E27FC236}">
                  <a16:creationId xmlns:a16="http://schemas.microsoft.com/office/drawing/2014/main" xmlns="" id="{00000000-0008-0000-1400-000004000000}"/>
                </a:ext>
              </a:extLst>
            </xdr:cNvPr>
            <xdr:cNvPicPr>
              <a:picLocks noChangeAspect="1" noChangeArrowheads="1"/>
              <a:extLst>
                <a:ext uri="{84589F7E-364E-4C9E-8A38-B11213B215E9}">
                  <a14:cameraTool cellRange="家系図!$D$5:$W$18" spid="_x0000_s245969"/>
                </a:ext>
              </a:extLst>
            </xdr:cNvPicPr>
          </xdr:nvPicPr>
          <xdr:blipFill>
            <a:blip xmlns:r="http://schemas.openxmlformats.org/officeDocument/2006/relationships" r:embed="rId1"/>
            <a:srcRect/>
            <a:stretch>
              <a:fillRect/>
            </a:stretch>
          </xdr:blipFill>
          <xdr:spPr bwMode="auto">
            <a:xfrm>
              <a:off x="141231" y="8904232"/>
              <a:ext cx="3537389" cy="1939259"/>
            </a:xfrm>
            <a:prstGeom prst="rect">
              <a:avLst/>
            </a:prstGeom>
            <a:noFill/>
            <a:extLst>
              <a:ext uri="{909E8E84-426E-40DD-AFC4-6F175D3DCCD1}">
                <a14:hiddenFill>
                  <a:solidFill>
                    <a:srgbClr val="FFFFFF"/>
                  </a:solidFill>
                </a14:hiddenFill>
              </a:ext>
            </a:extLst>
          </xdr:spPr>
        </xdr:pic>
        <xdr:clientData/>
      </xdr:twoCellAnchor>
    </mc:Choice>
    <mc:Fallback/>
  </mc:AlternateContent>
  <xdr:twoCellAnchor>
    <xdr:from>
      <xdr:col>15</xdr:col>
      <xdr:colOff>66676</xdr:colOff>
      <xdr:row>163</xdr:row>
      <xdr:rowOff>66675</xdr:rowOff>
    </xdr:from>
    <xdr:to>
      <xdr:col>76</xdr:col>
      <xdr:colOff>38100</xdr:colOff>
      <xdr:row>169</xdr:row>
      <xdr:rowOff>38100</xdr:rowOff>
    </xdr:to>
    <xdr:sp macro="" textlink="">
      <xdr:nvSpPr>
        <xdr:cNvPr id="2" name="大かっこ 1">
          <a:extLst>
            <a:ext uri="{FF2B5EF4-FFF2-40B4-BE49-F238E27FC236}">
              <a16:creationId xmlns:a16="http://schemas.microsoft.com/office/drawing/2014/main" xmlns="" id="{00000000-0008-0000-1400-000002000000}"/>
            </a:ext>
          </a:extLst>
        </xdr:cNvPr>
        <xdr:cNvSpPr/>
      </xdr:nvSpPr>
      <xdr:spPr>
        <a:xfrm>
          <a:off x="1495426" y="15592425"/>
          <a:ext cx="5781674" cy="542925"/>
        </a:xfrm>
        <a:prstGeom prst="bracketPair">
          <a:avLst/>
        </a:prstGeom>
        <a:ln w="19050">
          <a:solidFill>
            <a:sysClr val="windowText" lastClr="000000"/>
          </a:solidFill>
        </a:ln>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57</xdr:col>
      <xdr:colOff>19050</xdr:colOff>
      <xdr:row>57</xdr:row>
      <xdr:rowOff>57150</xdr:rowOff>
    </xdr:from>
    <xdr:to>
      <xdr:col>59</xdr:col>
      <xdr:colOff>38101</xdr:colOff>
      <xdr:row>57</xdr:row>
      <xdr:rowOff>57150</xdr:rowOff>
    </xdr:to>
    <xdr:cxnSp macro="">
      <xdr:nvCxnSpPr>
        <xdr:cNvPr id="5" name="直線矢印コネクタ 4">
          <a:extLst>
            <a:ext uri="{FF2B5EF4-FFF2-40B4-BE49-F238E27FC236}">
              <a16:creationId xmlns:a16="http://schemas.microsoft.com/office/drawing/2014/main" xmlns="" id="{00000000-0008-0000-1700-000005000000}"/>
            </a:ext>
          </a:extLst>
        </xdr:cNvPr>
        <xdr:cNvCxnSpPr/>
      </xdr:nvCxnSpPr>
      <xdr:spPr>
        <a:xfrm flipH="1">
          <a:off x="5400675" y="638175"/>
          <a:ext cx="209551" cy="0"/>
        </a:xfrm>
        <a:prstGeom prst="straightConnector1">
          <a:avLst/>
        </a:prstGeom>
        <a:ln w="19050">
          <a:solidFill>
            <a:sysClr val="windowText" lastClr="000000"/>
          </a:solidFill>
          <a:headEnd type="none" w="med" len="med"/>
          <a:tailEnd type="triangle" w="med" len="med"/>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17</xdr:col>
      <xdr:colOff>99173</xdr:colOff>
      <xdr:row>220</xdr:row>
      <xdr:rowOff>21851</xdr:rowOff>
    </xdr:from>
    <xdr:to>
      <xdr:col>21</xdr:col>
      <xdr:colOff>45790</xdr:colOff>
      <xdr:row>227</xdr:row>
      <xdr:rowOff>11205</xdr:rowOff>
    </xdr:to>
    <xdr:pic>
      <xdr:nvPicPr>
        <xdr:cNvPr id="3" name="図 2">
          <a:extLst>
            <a:ext uri="{FF2B5EF4-FFF2-40B4-BE49-F238E27FC236}">
              <a16:creationId xmlns:a16="http://schemas.microsoft.com/office/drawing/2014/main" xmlns="" id="{00000000-0008-0000-1700-000003000000}"/>
            </a:ext>
          </a:extLst>
        </xdr:cNvPr>
        <xdr:cNvPicPr>
          <a:picLocks noChangeAspect="1" noChangeArrowheads="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50000"/>
                  </a14:imgEffect>
                </a14:imgLayer>
              </a14:imgProps>
            </a:ext>
            <a:ext uri="{28A0092B-C50C-407E-A947-70E740481C1C}">
              <a14:useLocalDpi xmlns:a14="http://schemas.microsoft.com/office/drawing/2010/main" val="0"/>
            </a:ext>
          </a:extLst>
        </a:blip>
        <a:srcRect/>
        <a:stretch>
          <a:fillRect/>
        </a:stretch>
      </xdr:blipFill>
      <xdr:spPr bwMode="auto">
        <a:xfrm>
          <a:off x="1757644" y="16909116"/>
          <a:ext cx="350028" cy="695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20</xdr:col>
      <xdr:colOff>66675</xdr:colOff>
      <xdr:row>53</xdr:row>
      <xdr:rowOff>19050</xdr:rowOff>
    </xdr:from>
    <xdr:to>
      <xdr:col>56</xdr:col>
      <xdr:colOff>28575</xdr:colOff>
      <xdr:row>59</xdr:row>
      <xdr:rowOff>0</xdr:rowOff>
    </xdr:to>
    <xdr:sp macro="" textlink="">
      <xdr:nvSpPr>
        <xdr:cNvPr id="2" name="大かっこ 1">
          <a:extLst>
            <a:ext uri="{FF2B5EF4-FFF2-40B4-BE49-F238E27FC236}">
              <a16:creationId xmlns:a16="http://schemas.microsoft.com/office/drawing/2014/main" xmlns="" id="{00000000-0008-0000-1700-000002000000}"/>
            </a:ext>
          </a:extLst>
        </xdr:cNvPr>
        <xdr:cNvSpPr/>
      </xdr:nvSpPr>
      <xdr:spPr>
        <a:xfrm>
          <a:off x="1924050" y="285750"/>
          <a:ext cx="3390900" cy="609600"/>
        </a:xfrm>
        <a:prstGeom prst="bracketPair">
          <a:avLst/>
        </a:prstGeom>
        <a:ln>
          <a:solidFill>
            <a:sysClr val="windowText" lastClr="000000"/>
          </a:solidFill>
        </a:ln>
      </xdr:spPr>
      <xdr:style>
        <a:lnRef idx="1">
          <a:schemeClr val="dk1"/>
        </a:lnRef>
        <a:fillRef idx="0">
          <a:schemeClr val="dk1"/>
        </a:fillRef>
        <a:effectRef idx="0">
          <a:schemeClr val="dk1"/>
        </a:effectRef>
        <a:fontRef idx="minor">
          <a:schemeClr val="tx1"/>
        </a:fontRef>
      </xdr:style>
      <xdr:txBody>
        <a:bodyPr vertOverflow="clip" horzOverflow="clip" rtlCol="0" anchor="t"/>
        <a:lstStyle/>
        <a:p>
          <a:pPr algn="l"/>
          <a:endParaRPr kumimoji="1" lang="ja-JP" altLang="en-US" sz="1100"/>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140</xdr:row>
      <xdr:rowOff>24850</xdr:rowOff>
    </xdr:from>
    <xdr:to>
      <xdr:col>76</xdr:col>
      <xdr:colOff>57978</xdr:colOff>
      <xdr:row>162</xdr:row>
      <xdr:rowOff>39669</xdr:rowOff>
    </xdr:to>
    <xdr:pic>
      <xdr:nvPicPr>
        <xdr:cNvPr id="3" name="図 2">
          <a:extLst>
            <a:ext uri="{FF2B5EF4-FFF2-40B4-BE49-F238E27FC236}">
              <a16:creationId xmlns:a16="http://schemas.microsoft.com/office/drawing/2014/main" xmlns="" id="{00000000-0008-0000-1800-000003000000}"/>
            </a:ext>
          </a:extLst>
        </xdr:cNvPr>
        <xdr:cNvPicPr>
          <a:picLocks noChangeAspect="1"/>
        </xdr:cNvPicPr>
      </xdr:nvPicPr>
      <xdr:blipFill>
        <a:blip xmlns:r="http://schemas.openxmlformats.org/officeDocument/2006/relationships" r:embed="rId1"/>
        <a:stretch>
          <a:fillRect/>
        </a:stretch>
      </xdr:blipFill>
      <xdr:spPr>
        <a:xfrm>
          <a:off x="0" y="8804415"/>
          <a:ext cx="7611717" cy="2201428"/>
        </a:xfrm>
        <a:prstGeom prst="rect">
          <a:avLst/>
        </a:prstGeom>
      </xdr:spPr>
    </xdr:pic>
    <xdr:clientData/>
  </xdr:twoCellAnchor>
  <xdr:twoCellAnchor editAs="oneCell">
    <xdr:from>
      <xdr:col>0</xdr:col>
      <xdr:colOff>0</xdr:colOff>
      <xdr:row>163</xdr:row>
      <xdr:rowOff>41414</xdr:rowOff>
    </xdr:from>
    <xdr:to>
      <xdr:col>76</xdr:col>
      <xdr:colOff>66261</xdr:colOff>
      <xdr:row>192</xdr:row>
      <xdr:rowOff>40916</xdr:rowOff>
    </xdr:to>
    <xdr:pic>
      <xdr:nvPicPr>
        <xdr:cNvPr id="4" name="図 3">
          <a:extLst>
            <a:ext uri="{FF2B5EF4-FFF2-40B4-BE49-F238E27FC236}">
              <a16:creationId xmlns:a16="http://schemas.microsoft.com/office/drawing/2014/main" xmlns="" id="{00000000-0008-0000-1800-000004000000}"/>
            </a:ext>
          </a:extLst>
        </xdr:cNvPr>
        <xdr:cNvPicPr>
          <a:picLocks noChangeAspect="1"/>
        </xdr:cNvPicPr>
      </xdr:nvPicPr>
      <xdr:blipFill>
        <a:blip xmlns:r="http://schemas.openxmlformats.org/officeDocument/2006/relationships" r:embed="rId2"/>
        <a:stretch>
          <a:fillRect/>
        </a:stretch>
      </xdr:blipFill>
      <xdr:spPr>
        <a:xfrm>
          <a:off x="0" y="11106979"/>
          <a:ext cx="7620000" cy="28818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17</xdr:col>
      <xdr:colOff>99173</xdr:colOff>
      <xdr:row>220</xdr:row>
      <xdr:rowOff>21851</xdr:rowOff>
    </xdr:from>
    <xdr:to>
      <xdr:col>21</xdr:col>
      <xdr:colOff>45790</xdr:colOff>
      <xdr:row>227</xdr:row>
      <xdr:rowOff>11205</xdr:rowOff>
    </xdr:to>
    <xdr:pic>
      <xdr:nvPicPr>
        <xdr:cNvPr id="3" name="図 2">
          <a:extLst>
            <a:ext uri="{FF2B5EF4-FFF2-40B4-BE49-F238E27FC236}">
              <a16:creationId xmlns:a16="http://schemas.microsoft.com/office/drawing/2014/main" xmlns="" id="{00000000-0008-0000-1900-000003000000}"/>
            </a:ext>
          </a:extLst>
        </xdr:cNvPr>
        <xdr:cNvPicPr>
          <a:picLocks noChangeAspect="1" noChangeArrowheads="1"/>
        </xdr:cNvPicPr>
      </xdr:nvPicPr>
      <xdr:blipFill>
        <a:blip xmlns:r="http://schemas.openxmlformats.org/officeDocument/2006/relationships" r:embed="rId1">
          <a:extLst>
            <a:ext uri="{BEBA8EAE-BF5A-486C-A8C5-ECC9F3942E4B}">
              <a14:imgProps xmlns:a14="http://schemas.microsoft.com/office/drawing/2010/main">
                <a14:imgLayer r:embed="rId2">
                  <a14:imgEffect>
                    <a14:sharpenSoften amount="50000"/>
                  </a14:imgEffect>
                </a14:imgLayer>
              </a14:imgProps>
            </a:ext>
            <a:ext uri="{28A0092B-C50C-407E-A947-70E740481C1C}">
              <a14:useLocalDpi xmlns:a14="http://schemas.microsoft.com/office/drawing/2010/main" val="0"/>
            </a:ext>
          </a:extLst>
        </a:blip>
        <a:srcRect/>
        <a:stretch>
          <a:fillRect/>
        </a:stretch>
      </xdr:blipFill>
      <xdr:spPr bwMode="auto">
        <a:xfrm>
          <a:off x="1670798" y="17433551"/>
          <a:ext cx="327617" cy="7227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150</xdr:row>
      <xdr:rowOff>0</xdr:rowOff>
    </xdr:from>
    <xdr:to>
      <xdr:col>72</xdr:col>
      <xdr:colOff>54429</xdr:colOff>
      <xdr:row>179</xdr:row>
      <xdr:rowOff>78980</xdr:rowOff>
    </xdr:to>
    <xdr:pic>
      <xdr:nvPicPr>
        <xdr:cNvPr id="2" name="図 1">
          <a:extLst>
            <a:ext uri="{FF2B5EF4-FFF2-40B4-BE49-F238E27FC236}">
              <a16:creationId xmlns:a16="http://schemas.microsoft.com/office/drawing/2014/main" xmlns="" id="{00000000-0008-0000-1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95250"/>
          <a:ext cx="6912429" cy="2841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266</xdr:row>
      <xdr:rowOff>11132</xdr:rowOff>
    </xdr:from>
    <xdr:to>
      <xdr:col>72</xdr:col>
      <xdr:colOff>27214</xdr:colOff>
      <xdr:row>309</xdr:row>
      <xdr:rowOff>50944</xdr:rowOff>
    </xdr:to>
    <xdr:pic>
      <xdr:nvPicPr>
        <xdr:cNvPr id="5" name="図 4">
          <a:extLst>
            <a:ext uri="{FF2B5EF4-FFF2-40B4-BE49-F238E27FC236}">
              <a16:creationId xmlns:a16="http://schemas.microsoft.com/office/drawing/2014/main" xmlns="" id="{00000000-0008-0000-1A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2012632"/>
          <a:ext cx="6885214" cy="41355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13608</xdr:colOff>
      <xdr:row>299</xdr:row>
      <xdr:rowOff>24741</xdr:rowOff>
    </xdr:from>
    <xdr:to>
      <xdr:col>72</xdr:col>
      <xdr:colOff>40822</xdr:colOff>
      <xdr:row>340</xdr:row>
      <xdr:rowOff>85722</xdr:rowOff>
    </xdr:to>
    <xdr:pic>
      <xdr:nvPicPr>
        <xdr:cNvPr id="6" name="図 5">
          <a:extLst>
            <a:ext uri="{FF2B5EF4-FFF2-40B4-BE49-F238E27FC236}">
              <a16:creationId xmlns:a16="http://schemas.microsoft.com/office/drawing/2014/main" xmlns="" id="{00000000-0008-0000-1A00-000006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608" y="15169491"/>
          <a:ext cx="6885214" cy="39662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33132</xdr:colOff>
      <xdr:row>160</xdr:row>
      <xdr:rowOff>82827</xdr:rowOff>
    </xdr:from>
    <xdr:to>
      <xdr:col>30</xdr:col>
      <xdr:colOff>16567</xdr:colOff>
      <xdr:row>162</xdr:row>
      <xdr:rowOff>57979</xdr:rowOff>
    </xdr:to>
    <xdr:sp macro="" textlink="$P$10">
      <xdr:nvSpPr>
        <xdr:cNvPr id="8" name="四角形吹き出し 7">
          <a:extLst>
            <a:ext uri="{FF2B5EF4-FFF2-40B4-BE49-F238E27FC236}">
              <a16:creationId xmlns:a16="http://schemas.microsoft.com/office/drawing/2014/main" xmlns="" id="{00000000-0008-0000-1A00-000008000000}"/>
            </a:ext>
          </a:extLst>
        </xdr:cNvPr>
        <xdr:cNvSpPr/>
      </xdr:nvSpPr>
      <xdr:spPr>
        <a:xfrm>
          <a:off x="828262" y="1076740"/>
          <a:ext cx="2170044" cy="17393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ACE8D0F-1826-4B87-BEBB-F0B2CBE2B7C9}" type="TxLink">
            <a:rPr kumimoji="1" lang="ja-JP" altLang="en-US" sz="1050" b="0" i="0" u="none" strike="noStrike">
              <a:solidFill>
                <a:srgbClr val="000000"/>
              </a:solidFill>
              <a:latin typeface="ＭＳ Ｐゴシック"/>
              <a:ea typeface="ＭＳ Ｐゴシック"/>
            </a:rPr>
            <a:pPr algn="l"/>
            <a:t> </a:t>
          </a:fld>
          <a:endParaRPr kumimoji="1" lang="en-US" altLang="en-US" sz="1050" b="0" i="0" u="none" strike="noStrike">
            <a:solidFill>
              <a:srgbClr val="000000"/>
            </a:solidFill>
            <a:latin typeface="ＭＳ Ｐゴシック"/>
            <a:ea typeface="ＭＳ Ｐゴシック"/>
          </a:endParaRPr>
        </a:p>
      </xdr:txBody>
    </xdr:sp>
    <xdr:clientData/>
  </xdr:twoCellAnchor>
  <xdr:twoCellAnchor>
    <xdr:from>
      <xdr:col>8</xdr:col>
      <xdr:colOff>24848</xdr:colOff>
      <xdr:row>162</xdr:row>
      <xdr:rowOff>66262</xdr:rowOff>
    </xdr:from>
    <xdr:to>
      <xdr:col>31</xdr:col>
      <xdr:colOff>24848</xdr:colOff>
      <xdr:row>166</xdr:row>
      <xdr:rowOff>1</xdr:rowOff>
    </xdr:to>
    <xdr:sp macro="" textlink="$P$12">
      <xdr:nvSpPr>
        <xdr:cNvPr id="10" name="四角形吹き出し 9">
          <a:extLst>
            <a:ext uri="{FF2B5EF4-FFF2-40B4-BE49-F238E27FC236}">
              <a16:creationId xmlns:a16="http://schemas.microsoft.com/office/drawing/2014/main" xmlns="" id="{00000000-0008-0000-1A00-00000A000000}"/>
            </a:ext>
          </a:extLst>
        </xdr:cNvPr>
        <xdr:cNvSpPr/>
      </xdr:nvSpPr>
      <xdr:spPr>
        <a:xfrm>
          <a:off x="819978" y="15919175"/>
          <a:ext cx="2286000" cy="33130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1534801-19E3-48F7-ABD9-E99ACD55E179}" type="TxLink">
            <a:rPr kumimoji="1" lang="ja-JP" altLang="en-US" sz="20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52</xdr:col>
      <xdr:colOff>1</xdr:colOff>
      <xdr:row>161</xdr:row>
      <xdr:rowOff>16566</xdr:rowOff>
    </xdr:from>
    <xdr:to>
      <xdr:col>53</xdr:col>
      <xdr:colOff>66262</xdr:colOff>
      <xdr:row>163</xdr:row>
      <xdr:rowOff>57980</xdr:rowOff>
    </xdr:to>
    <xdr:sp macro="" textlink="$AX$14">
      <xdr:nvSpPr>
        <xdr:cNvPr id="11" name="四角形吹き出し 10">
          <a:extLst>
            <a:ext uri="{FF2B5EF4-FFF2-40B4-BE49-F238E27FC236}">
              <a16:creationId xmlns:a16="http://schemas.microsoft.com/office/drawing/2014/main" xmlns="" id="{00000000-0008-0000-1A00-00000B000000}"/>
            </a:ext>
          </a:extLst>
        </xdr:cNvPr>
        <xdr:cNvSpPr/>
      </xdr:nvSpPr>
      <xdr:spPr>
        <a:xfrm>
          <a:off x="5168349" y="15770088"/>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F5057A5-7048-45F6-9A04-4CBD81627505}"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54</xdr:col>
      <xdr:colOff>1</xdr:colOff>
      <xdr:row>161</xdr:row>
      <xdr:rowOff>16565</xdr:rowOff>
    </xdr:from>
    <xdr:to>
      <xdr:col>55</xdr:col>
      <xdr:colOff>66261</xdr:colOff>
      <xdr:row>163</xdr:row>
      <xdr:rowOff>57979</xdr:rowOff>
    </xdr:to>
    <xdr:sp macro="" textlink="$AZ$14">
      <xdr:nvSpPr>
        <xdr:cNvPr id="12" name="四角形吹き出し 11">
          <a:extLst>
            <a:ext uri="{FF2B5EF4-FFF2-40B4-BE49-F238E27FC236}">
              <a16:creationId xmlns:a16="http://schemas.microsoft.com/office/drawing/2014/main" xmlns="" id="{00000000-0008-0000-1A00-00000C000000}"/>
            </a:ext>
          </a:extLst>
        </xdr:cNvPr>
        <xdr:cNvSpPr/>
      </xdr:nvSpPr>
      <xdr:spPr>
        <a:xfrm>
          <a:off x="5367131" y="15770087"/>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F518922-270D-417D-BE44-56AF7878D68A}"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55</xdr:col>
      <xdr:colOff>99390</xdr:colOff>
      <xdr:row>161</xdr:row>
      <xdr:rowOff>16564</xdr:rowOff>
    </xdr:from>
    <xdr:to>
      <xdr:col>57</xdr:col>
      <xdr:colOff>66260</xdr:colOff>
      <xdr:row>163</xdr:row>
      <xdr:rowOff>57978</xdr:rowOff>
    </xdr:to>
    <xdr:sp macro="" textlink="$BB$14">
      <xdr:nvSpPr>
        <xdr:cNvPr id="13" name="四角形吹き出し 12">
          <a:extLst>
            <a:ext uri="{FF2B5EF4-FFF2-40B4-BE49-F238E27FC236}">
              <a16:creationId xmlns:a16="http://schemas.microsoft.com/office/drawing/2014/main" xmlns="" id="{00000000-0008-0000-1A00-00000D000000}"/>
            </a:ext>
          </a:extLst>
        </xdr:cNvPr>
        <xdr:cNvSpPr/>
      </xdr:nvSpPr>
      <xdr:spPr>
        <a:xfrm>
          <a:off x="5565912" y="15770086"/>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1CB9E57A-4ECF-43FF-B344-43DFA1865ECB}"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57</xdr:col>
      <xdr:colOff>99391</xdr:colOff>
      <xdr:row>161</xdr:row>
      <xdr:rowOff>16565</xdr:rowOff>
    </xdr:from>
    <xdr:to>
      <xdr:col>59</xdr:col>
      <xdr:colOff>66260</xdr:colOff>
      <xdr:row>163</xdr:row>
      <xdr:rowOff>57979</xdr:rowOff>
    </xdr:to>
    <xdr:sp macro="" textlink="$BD$14">
      <xdr:nvSpPr>
        <xdr:cNvPr id="14" name="四角形吹き出し 13">
          <a:extLst>
            <a:ext uri="{FF2B5EF4-FFF2-40B4-BE49-F238E27FC236}">
              <a16:creationId xmlns:a16="http://schemas.microsoft.com/office/drawing/2014/main" xmlns="" id="{00000000-0008-0000-1A00-00000E000000}"/>
            </a:ext>
          </a:extLst>
        </xdr:cNvPr>
        <xdr:cNvSpPr/>
      </xdr:nvSpPr>
      <xdr:spPr>
        <a:xfrm>
          <a:off x="5764695" y="15770087"/>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0A94DBE1-5F73-467B-BB9E-59AF07683CFC}"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60</xdr:col>
      <xdr:colOff>8283</xdr:colOff>
      <xdr:row>161</xdr:row>
      <xdr:rowOff>16565</xdr:rowOff>
    </xdr:from>
    <xdr:to>
      <xdr:col>61</xdr:col>
      <xdr:colOff>74543</xdr:colOff>
      <xdr:row>163</xdr:row>
      <xdr:rowOff>57979</xdr:rowOff>
    </xdr:to>
    <xdr:sp macro="" textlink="$BF$14">
      <xdr:nvSpPr>
        <xdr:cNvPr id="15" name="四角形吹き出し 14">
          <a:extLst>
            <a:ext uri="{FF2B5EF4-FFF2-40B4-BE49-F238E27FC236}">
              <a16:creationId xmlns:a16="http://schemas.microsoft.com/office/drawing/2014/main" xmlns="" id="{00000000-0008-0000-1A00-00000F000000}"/>
            </a:ext>
          </a:extLst>
        </xdr:cNvPr>
        <xdr:cNvSpPr/>
      </xdr:nvSpPr>
      <xdr:spPr>
        <a:xfrm>
          <a:off x="5971761" y="15770087"/>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F24C0E8-61A9-4FDD-ACF2-248BFBD3FD19}"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62</xdr:col>
      <xdr:colOff>8282</xdr:colOff>
      <xdr:row>161</xdr:row>
      <xdr:rowOff>16564</xdr:rowOff>
    </xdr:from>
    <xdr:to>
      <xdr:col>63</xdr:col>
      <xdr:colOff>74543</xdr:colOff>
      <xdr:row>163</xdr:row>
      <xdr:rowOff>57978</xdr:rowOff>
    </xdr:to>
    <xdr:sp macro="" textlink="$BH$14">
      <xdr:nvSpPr>
        <xdr:cNvPr id="16" name="四角形吹き出し 15">
          <a:extLst>
            <a:ext uri="{FF2B5EF4-FFF2-40B4-BE49-F238E27FC236}">
              <a16:creationId xmlns:a16="http://schemas.microsoft.com/office/drawing/2014/main" xmlns="" id="{00000000-0008-0000-1A00-000010000000}"/>
            </a:ext>
          </a:extLst>
        </xdr:cNvPr>
        <xdr:cNvSpPr/>
      </xdr:nvSpPr>
      <xdr:spPr>
        <a:xfrm>
          <a:off x="6170543" y="15770086"/>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402C89D-B25D-454D-BEF1-752127F888C3}"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64</xdr:col>
      <xdr:colOff>16565</xdr:colOff>
      <xdr:row>161</xdr:row>
      <xdr:rowOff>16563</xdr:rowOff>
    </xdr:from>
    <xdr:to>
      <xdr:col>65</xdr:col>
      <xdr:colOff>82825</xdr:colOff>
      <xdr:row>163</xdr:row>
      <xdr:rowOff>57977</xdr:rowOff>
    </xdr:to>
    <xdr:sp macro="" textlink="$BJ$14">
      <xdr:nvSpPr>
        <xdr:cNvPr id="17" name="四角形吹き出し 16">
          <a:extLst>
            <a:ext uri="{FF2B5EF4-FFF2-40B4-BE49-F238E27FC236}">
              <a16:creationId xmlns:a16="http://schemas.microsoft.com/office/drawing/2014/main" xmlns="" id="{00000000-0008-0000-1A00-000011000000}"/>
            </a:ext>
          </a:extLst>
        </xdr:cNvPr>
        <xdr:cNvSpPr/>
      </xdr:nvSpPr>
      <xdr:spPr>
        <a:xfrm>
          <a:off x="6377608" y="15770085"/>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8DB12A4-63AE-44F9-9C19-670A17026222}"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66</xdr:col>
      <xdr:colOff>16566</xdr:colOff>
      <xdr:row>161</xdr:row>
      <xdr:rowOff>16564</xdr:rowOff>
    </xdr:from>
    <xdr:to>
      <xdr:col>67</xdr:col>
      <xdr:colOff>82827</xdr:colOff>
      <xdr:row>163</xdr:row>
      <xdr:rowOff>57978</xdr:rowOff>
    </xdr:to>
    <xdr:sp macro="" textlink="$BL$14">
      <xdr:nvSpPr>
        <xdr:cNvPr id="19" name="四角形吹き出し 18">
          <a:extLst>
            <a:ext uri="{FF2B5EF4-FFF2-40B4-BE49-F238E27FC236}">
              <a16:creationId xmlns:a16="http://schemas.microsoft.com/office/drawing/2014/main" xmlns="" id="{00000000-0008-0000-1A00-000013000000}"/>
            </a:ext>
          </a:extLst>
        </xdr:cNvPr>
        <xdr:cNvSpPr/>
      </xdr:nvSpPr>
      <xdr:spPr>
        <a:xfrm>
          <a:off x="6576392" y="15770086"/>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A8D7026-A611-4D2B-BC8F-666A55544A22}"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68</xdr:col>
      <xdr:colOff>24848</xdr:colOff>
      <xdr:row>161</xdr:row>
      <xdr:rowOff>16563</xdr:rowOff>
    </xdr:from>
    <xdr:to>
      <xdr:col>69</xdr:col>
      <xdr:colOff>91109</xdr:colOff>
      <xdr:row>163</xdr:row>
      <xdr:rowOff>57977</xdr:rowOff>
    </xdr:to>
    <xdr:sp macro="" textlink="$BN$14">
      <xdr:nvSpPr>
        <xdr:cNvPr id="20" name="四角形吹き出し 19">
          <a:extLst>
            <a:ext uri="{FF2B5EF4-FFF2-40B4-BE49-F238E27FC236}">
              <a16:creationId xmlns:a16="http://schemas.microsoft.com/office/drawing/2014/main" xmlns="" id="{00000000-0008-0000-1A00-000014000000}"/>
            </a:ext>
          </a:extLst>
        </xdr:cNvPr>
        <xdr:cNvSpPr/>
      </xdr:nvSpPr>
      <xdr:spPr>
        <a:xfrm>
          <a:off x="6783457" y="15770085"/>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1280B4D-C1C5-43EA-8BB0-C11878D32C21}"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70</xdr:col>
      <xdr:colOff>24847</xdr:colOff>
      <xdr:row>161</xdr:row>
      <xdr:rowOff>16564</xdr:rowOff>
    </xdr:from>
    <xdr:to>
      <xdr:col>71</xdr:col>
      <xdr:colOff>91107</xdr:colOff>
      <xdr:row>163</xdr:row>
      <xdr:rowOff>57978</xdr:rowOff>
    </xdr:to>
    <xdr:sp macro="" textlink="$BP$14">
      <xdr:nvSpPr>
        <xdr:cNvPr id="21" name="四角形吹き出し 20">
          <a:extLst>
            <a:ext uri="{FF2B5EF4-FFF2-40B4-BE49-F238E27FC236}">
              <a16:creationId xmlns:a16="http://schemas.microsoft.com/office/drawing/2014/main" xmlns="" id="{00000000-0008-0000-1A00-000015000000}"/>
            </a:ext>
          </a:extLst>
        </xdr:cNvPr>
        <xdr:cNvSpPr/>
      </xdr:nvSpPr>
      <xdr:spPr>
        <a:xfrm>
          <a:off x="6982238" y="15770086"/>
          <a:ext cx="165652" cy="24019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0D0CE35D-D168-402D-A70F-32F0FC9E6FE2}" type="TxLink">
            <a:rPr kumimoji="1" lang="en-US" altLang="en-US" sz="14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9</xdr:col>
      <xdr:colOff>24848</xdr:colOff>
      <xdr:row>166</xdr:row>
      <xdr:rowOff>66262</xdr:rowOff>
    </xdr:from>
    <xdr:to>
      <xdr:col>37</xdr:col>
      <xdr:colOff>81584</xdr:colOff>
      <xdr:row>168</xdr:row>
      <xdr:rowOff>57978</xdr:rowOff>
    </xdr:to>
    <xdr:pic>
      <xdr:nvPicPr>
        <xdr:cNvPr id="23" name="図 22">
          <a:extLst>
            <a:ext uri="{FF2B5EF4-FFF2-40B4-BE49-F238E27FC236}">
              <a16:creationId xmlns:a16="http://schemas.microsoft.com/office/drawing/2014/main" xmlns="" id="{00000000-0008-0000-1A00-00001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19370" y="16316740"/>
          <a:ext cx="2849217" cy="190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56</xdr:col>
      <xdr:colOff>16566</xdr:colOff>
      <xdr:row>166</xdr:row>
      <xdr:rowOff>74544</xdr:rowOff>
    </xdr:from>
    <xdr:to>
      <xdr:col>60</xdr:col>
      <xdr:colOff>83098</xdr:colOff>
      <xdr:row>168</xdr:row>
      <xdr:rowOff>33130</xdr:rowOff>
    </xdr:to>
    <xdr:pic>
      <xdr:nvPicPr>
        <xdr:cNvPr id="24" name="図 23">
          <a:extLst>
            <a:ext uri="{FF2B5EF4-FFF2-40B4-BE49-F238E27FC236}">
              <a16:creationId xmlns:a16="http://schemas.microsoft.com/office/drawing/2014/main" xmlns="" id="{00000000-0008-0000-1A00-000018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5582479" y="16325022"/>
          <a:ext cx="464097" cy="1573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64</xdr:col>
      <xdr:colOff>8283</xdr:colOff>
      <xdr:row>166</xdr:row>
      <xdr:rowOff>91109</xdr:rowOff>
    </xdr:from>
    <xdr:to>
      <xdr:col>68</xdr:col>
      <xdr:colOff>74814</xdr:colOff>
      <xdr:row>168</xdr:row>
      <xdr:rowOff>49695</xdr:rowOff>
    </xdr:to>
    <xdr:pic>
      <xdr:nvPicPr>
        <xdr:cNvPr id="25" name="図 24">
          <a:extLst>
            <a:ext uri="{FF2B5EF4-FFF2-40B4-BE49-F238E27FC236}">
              <a16:creationId xmlns:a16="http://schemas.microsoft.com/office/drawing/2014/main" xmlns="" id="{00000000-0008-0000-1A00-000019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6369326" y="16341587"/>
          <a:ext cx="464097" cy="1573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49</xdr:col>
      <xdr:colOff>24846</xdr:colOff>
      <xdr:row>170</xdr:row>
      <xdr:rowOff>91108</xdr:rowOff>
    </xdr:from>
    <xdr:to>
      <xdr:col>61</xdr:col>
      <xdr:colOff>33130</xdr:colOff>
      <xdr:row>172</xdr:row>
      <xdr:rowOff>41415</xdr:rowOff>
    </xdr:to>
    <xdr:pic>
      <xdr:nvPicPr>
        <xdr:cNvPr id="26" name="図 25">
          <a:extLst>
            <a:ext uri="{FF2B5EF4-FFF2-40B4-BE49-F238E27FC236}">
              <a16:creationId xmlns:a16="http://schemas.microsoft.com/office/drawing/2014/main" xmlns="" id="{00000000-0008-0000-1A00-00001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895020" y="16739151"/>
          <a:ext cx="1200980" cy="1490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41410</xdr:colOff>
      <xdr:row>166</xdr:row>
      <xdr:rowOff>66262</xdr:rowOff>
    </xdr:from>
    <xdr:to>
      <xdr:col>31</xdr:col>
      <xdr:colOff>24845</xdr:colOff>
      <xdr:row>168</xdr:row>
      <xdr:rowOff>41414</xdr:rowOff>
    </xdr:to>
    <xdr:sp macro="" textlink="入力専用!$BB$3">
      <xdr:nvSpPr>
        <xdr:cNvPr id="27" name="四角形吹き出し 26">
          <a:extLst>
            <a:ext uri="{FF2B5EF4-FFF2-40B4-BE49-F238E27FC236}">
              <a16:creationId xmlns:a16="http://schemas.microsoft.com/office/drawing/2014/main" xmlns="" id="{00000000-0008-0000-1A00-00001B000000}"/>
            </a:ext>
          </a:extLst>
        </xdr:cNvPr>
        <xdr:cNvSpPr/>
      </xdr:nvSpPr>
      <xdr:spPr>
        <a:xfrm>
          <a:off x="836540" y="1656523"/>
          <a:ext cx="2269435" cy="17393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0455011-F7E8-4128-B8AA-2447E0313EE0}"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11</xdr:col>
      <xdr:colOff>8283</xdr:colOff>
      <xdr:row>168</xdr:row>
      <xdr:rowOff>82823</xdr:rowOff>
    </xdr:from>
    <xdr:to>
      <xdr:col>33</xdr:col>
      <xdr:colOff>91109</xdr:colOff>
      <xdr:row>170</xdr:row>
      <xdr:rowOff>49696</xdr:rowOff>
    </xdr:to>
    <xdr:sp macro="" textlink="$S$21">
      <xdr:nvSpPr>
        <xdr:cNvPr id="28" name="四角形吹き出し 27">
          <a:extLst>
            <a:ext uri="{FF2B5EF4-FFF2-40B4-BE49-F238E27FC236}">
              <a16:creationId xmlns:a16="http://schemas.microsoft.com/office/drawing/2014/main" xmlns="" id="{00000000-0008-0000-1A00-00001C000000}"/>
            </a:ext>
          </a:extLst>
        </xdr:cNvPr>
        <xdr:cNvSpPr/>
      </xdr:nvSpPr>
      <xdr:spPr>
        <a:xfrm>
          <a:off x="1101587" y="16532084"/>
          <a:ext cx="2269435" cy="16565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655F0DD-F903-4CCE-A594-2561EB7BF886}"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0</xdr:col>
      <xdr:colOff>0</xdr:colOff>
      <xdr:row>180</xdr:row>
      <xdr:rowOff>9534</xdr:rowOff>
    </xdr:from>
    <xdr:to>
      <xdr:col>72</xdr:col>
      <xdr:colOff>64403</xdr:colOff>
      <xdr:row>202</xdr:row>
      <xdr:rowOff>76892</xdr:rowOff>
    </xdr:to>
    <xdr:pic>
      <xdr:nvPicPr>
        <xdr:cNvPr id="34" name="図 33">
          <a:extLst>
            <a:ext uri="{FF2B5EF4-FFF2-40B4-BE49-F238E27FC236}">
              <a16:creationId xmlns:a16="http://schemas.microsoft.com/office/drawing/2014/main" xmlns="" id="{00000000-0008-0000-1A00-000022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2962284"/>
          <a:ext cx="6922403" cy="2162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44</xdr:col>
      <xdr:colOff>27202</xdr:colOff>
      <xdr:row>170</xdr:row>
      <xdr:rowOff>38100</xdr:rowOff>
    </xdr:from>
    <xdr:to>
      <xdr:col>63</xdr:col>
      <xdr:colOff>36727</xdr:colOff>
      <xdr:row>172</xdr:row>
      <xdr:rowOff>53067</xdr:rowOff>
    </xdr:to>
    <xdr:pic>
      <xdr:nvPicPr>
        <xdr:cNvPr id="35" name="図 34">
          <a:extLst>
            <a:ext uri="{FF2B5EF4-FFF2-40B4-BE49-F238E27FC236}">
              <a16:creationId xmlns:a16="http://schemas.microsoft.com/office/drawing/2014/main" xmlns="" id="{00000000-0008-0000-1A00-00002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37945" y="2095500"/>
          <a:ext cx="1870982" cy="21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44</xdr:col>
      <xdr:colOff>0</xdr:colOff>
      <xdr:row>169</xdr:row>
      <xdr:rowOff>16327</xdr:rowOff>
    </xdr:from>
    <xdr:to>
      <xdr:col>52</xdr:col>
      <xdr:colOff>17181</xdr:colOff>
      <xdr:row>170</xdr:row>
      <xdr:rowOff>84158</xdr:rowOff>
    </xdr:to>
    <xdr:pic>
      <xdr:nvPicPr>
        <xdr:cNvPr id="39" name="図 38">
          <a:extLst>
            <a:ext uri="{FF2B5EF4-FFF2-40B4-BE49-F238E27FC236}">
              <a16:creationId xmlns:a16="http://schemas.microsoft.com/office/drawing/2014/main" xmlns="" id="{00000000-0008-0000-1A00-000027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310743" y="1975756"/>
          <a:ext cx="800952" cy="1658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49</xdr:col>
      <xdr:colOff>16329</xdr:colOff>
      <xdr:row>169</xdr:row>
      <xdr:rowOff>43543</xdr:rowOff>
    </xdr:from>
    <xdr:to>
      <xdr:col>57</xdr:col>
      <xdr:colOff>83004</xdr:colOff>
      <xdr:row>170</xdr:row>
      <xdr:rowOff>70758</xdr:rowOff>
    </xdr:to>
    <xdr:pic>
      <xdr:nvPicPr>
        <xdr:cNvPr id="41" name="図 40">
          <a:extLst>
            <a:ext uri="{FF2B5EF4-FFF2-40B4-BE49-F238E27FC236}">
              <a16:creationId xmlns:a16="http://schemas.microsoft.com/office/drawing/2014/main" xmlns="" id="{00000000-0008-0000-1A00-000029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816929" y="2002972"/>
          <a:ext cx="859971" cy="1251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49</xdr:col>
      <xdr:colOff>5443</xdr:colOff>
      <xdr:row>169</xdr:row>
      <xdr:rowOff>27214</xdr:rowOff>
    </xdr:from>
    <xdr:to>
      <xdr:col>68</xdr:col>
      <xdr:colOff>30290</xdr:colOff>
      <xdr:row>170</xdr:row>
      <xdr:rowOff>76910</xdr:rowOff>
    </xdr:to>
    <xdr:sp macro="" textlink="$AY$21">
      <xdr:nvSpPr>
        <xdr:cNvPr id="42" name="四角形吹き出し 41">
          <a:extLst>
            <a:ext uri="{FF2B5EF4-FFF2-40B4-BE49-F238E27FC236}">
              <a16:creationId xmlns:a16="http://schemas.microsoft.com/office/drawing/2014/main" xmlns="" id="{00000000-0008-0000-1A00-00002A000000}"/>
            </a:ext>
          </a:extLst>
        </xdr:cNvPr>
        <xdr:cNvSpPr/>
      </xdr:nvSpPr>
      <xdr:spPr>
        <a:xfrm>
          <a:off x="4806043" y="1986643"/>
          <a:ext cx="1886304" cy="14766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2485607-24DB-4CF7-AD19-795A99587751}"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11</xdr:col>
      <xdr:colOff>2</xdr:colOff>
      <xdr:row>170</xdr:row>
      <xdr:rowOff>76200</xdr:rowOff>
    </xdr:from>
    <xdr:to>
      <xdr:col>71</xdr:col>
      <xdr:colOff>57035</xdr:colOff>
      <xdr:row>172</xdr:row>
      <xdr:rowOff>51352</xdr:rowOff>
    </xdr:to>
    <xdr:sp macro="" textlink="$P$23">
      <xdr:nvSpPr>
        <xdr:cNvPr id="43" name="四角形吹き出し 42">
          <a:extLst>
            <a:ext uri="{FF2B5EF4-FFF2-40B4-BE49-F238E27FC236}">
              <a16:creationId xmlns:a16="http://schemas.microsoft.com/office/drawing/2014/main" xmlns="" id="{00000000-0008-0000-1A00-00002B000000}"/>
            </a:ext>
          </a:extLst>
        </xdr:cNvPr>
        <xdr:cNvSpPr/>
      </xdr:nvSpPr>
      <xdr:spPr>
        <a:xfrm>
          <a:off x="1077688" y="2133600"/>
          <a:ext cx="5935318" cy="17109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01336AE-F8AA-46C9-8699-92C117796832}" type="TxLink">
            <a:rPr kumimoji="1" lang="ja-JP" altLang="en-US" sz="1100" b="0" i="0" u="none" strike="noStrike">
              <a:solidFill>
                <a:srgbClr val="000000"/>
              </a:solidFill>
              <a:latin typeface="ＭＳ Ｐゴシック"/>
              <a:ea typeface="ＭＳ Ｐゴシック"/>
            </a:rPr>
            <a:pPr algn="l"/>
            <a:t> </a:t>
          </a:fld>
          <a:endParaRPr kumimoji="1" lang="en-US" altLang="en-US" sz="1050" b="0" i="0" u="none" strike="noStrike">
            <a:solidFill>
              <a:srgbClr val="000000"/>
            </a:solidFill>
            <a:latin typeface="ＭＳ Ｐゴシック"/>
            <a:ea typeface="ＭＳ Ｐゴシック"/>
          </a:endParaRPr>
        </a:p>
      </xdr:txBody>
    </xdr:sp>
    <xdr:clientData/>
  </xdr:twoCellAnchor>
  <xdr:twoCellAnchor editAs="oneCell">
    <xdr:from>
      <xdr:col>56</xdr:col>
      <xdr:colOff>66675</xdr:colOff>
      <xdr:row>153</xdr:row>
      <xdr:rowOff>28575</xdr:rowOff>
    </xdr:from>
    <xdr:to>
      <xdr:col>61</xdr:col>
      <xdr:colOff>66675</xdr:colOff>
      <xdr:row>156</xdr:row>
      <xdr:rowOff>66675</xdr:rowOff>
    </xdr:to>
    <xdr:pic>
      <xdr:nvPicPr>
        <xdr:cNvPr id="33" name="図 32">
          <a:extLst>
            <a:ext uri="{FF2B5EF4-FFF2-40B4-BE49-F238E27FC236}">
              <a16:creationId xmlns:a16="http://schemas.microsoft.com/office/drawing/2014/main" xmlns="" id="{00000000-0008-0000-1A00-000021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400675" y="409575"/>
          <a:ext cx="476250"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55</xdr:col>
      <xdr:colOff>47624</xdr:colOff>
      <xdr:row>154</xdr:row>
      <xdr:rowOff>9525</xdr:rowOff>
    </xdr:from>
    <xdr:to>
      <xdr:col>67</xdr:col>
      <xdr:colOff>57149</xdr:colOff>
      <xdr:row>156</xdr:row>
      <xdr:rowOff>0</xdr:rowOff>
    </xdr:to>
    <xdr:sp macro="" textlink="$A$150">
      <xdr:nvSpPr>
        <xdr:cNvPr id="40" name="四角形吹き出し 39">
          <a:extLst>
            <a:ext uri="{FF2B5EF4-FFF2-40B4-BE49-F238E27FC236}">
              <a16:creationId xmlns:a16="http://schemas.microsoft.com/office/drawing/2014/main" xmlns="" id="{00000000-0008-0000-1A00-000028000000}"/>
            </a:ext>
          </a:extLst>
        </xdr:cNvPr>
        <xdr:cNvSpPr/>
      </xdr:nvSpPr>
      <xdr:spPr>
        <a:xfrm>
          <a:off x="5286374" y="14344650"/>
          <a:ext cx="1152525" cy="1809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E964074-BB84-42AF-B5CD-94DFEC768ADB}" type="TxLink">
            <a:rPr kumimoji="1" lang="ja-JP" altLang="en-US" sz="900" b="0" i="0" u="none" strike="noStrike">
              <a:solidFill>
                <a:srgbClr val="000000"/>
              </a:solidFill>
              <a:latin typeface="ＭＳ Ｐゴシック"/>
              <a:ea typeface="ＭＳ Ｐゴシック"/>
            </a:rPr>
            <a:pPr algn="l"/>
            <a:t>令和</a:t>
          </a:fld>
          <a:endParaRPr kumimoji="1" lang="en-US" altLang="en-US" sz="900" b="0" i="0" u="none" strike="noStrike">
            <a:solidFill>
              <a:srgbClr val="000000"/>
            </a:solidFill>
            <a:latin typeface="ＭＳ Ｐゴシック"/>
            <a:ea typeface="ＭＳ Ｐゴシック"/>
          </a:endParaRPr>
        </a:p>
      </xdr:txBody>
    </xdr:sp>
    <xdr:clientData/>
  </xdr:twoCellAnchor>
  <xdr:twoCellAnchor editAs="oneCell">
    <xdr:from>
      <xdr:col>0</xdr:col>
      <xdr:colOff>57150</xdr:colOff>
      <xdr:row>293</xdr:row>
      <xdr:rowOff>47625</xdr:rowOff>
    </xdr:from>
    <xdr:to>
      <xdr:col>9</xdr:col>
      <xdr:colOff>0</xdr:colOff>
      <xdr:row>296</xdr:row>
      <xdr:rowOff>85724</xdr:rowOff>
    </xdr:to>
    <xdr:pic>
      <xdr:nvPicPr>
        <xdr:cNvPr id="47" name="図 46">
          <a:extLst>
            <a:ext uri="{FF2B5EF4-FFF2-40B4-BE49-F238E27FC236}">
              <a16:creationId xmlns:a16="http://schemas.microsoft.com/office/drawing/2014/main" xmlns="" id="{00000000-0008-0000-1A00-00002F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7150" y="13668375"/>
          <a:ext cx="800100"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xdr:colOff>
      <xdr:row>293</xdr:row>
      <xdr:rowOff>76201</xdr:rowOff>
    </xdr:from>
    <xdr:to>
      <xdr:col>13</xdr:col>
      <xdr:colOff>19050</xdr:colOff>
      <xdr:row>296</xdr:row>
      <xdr:rowOff>57151</xdr:rowOff>
    </xdr:to>
    <xdr:sp macro="" textlink="$A$150">
      <xdr:nvSpPr>
        <xdr:cNvPr id="48" name="四角形吹き出し 47">
          <a:extLst>
            <a:ext uri="{FF2B5EF4-FFF2-40B4-BE49-F238E27FC236}">
              <a16:creationId xmlns:a16="http://schemas.microsoft.com/office/drawing/2014/main" xmlns="" id="{00000000-0008-0000-1A00-000030000000}"/>
            </a:ext>
          </a:extLst>
        </xdr:cNvPr>
        <xdr:cNvSpPr/>
      </xdr:nvSpPr>
      <xdr:spPr>
        <a:xfrm>
          <a:off x="104775" y="13696951"/>
          <a:ext cx="1152525" cy="26670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E964074-BB84-42AF-B5CD-94DFEC768ADB}" type="TxLink">
            <a:rPr kumimoji="1" lang="ja-JP" altLang="en-US" sz="1100" b="0" i="0" u="none" strike="noStrike">
              <a:solidFill>
                <a:srgbClr val="000000"/>
              </a:solidFill>
              <a:latin typeface="ＭＳ Ｐゴシック"/>
              <a:ea typeface="ＭＳ Ｐゴシック"/>
            </a:rPr>
            <a:pPr algn="l"/>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34</xdr:col>
      <xdr:colOff>19050</xdr:colOff>
      <xdr:row>162</xdr:row>
      <xdr:rowOff>85725</xdr:rowOff>
    </xdr:from>
    <xdr:to>
      <xdr:col>39</xdr:col>
      <xdr:colOff>9525</xdr:colOff>
      <xdr:row>165</xdr:row>
      <xdr:rowOff>66675</xdr:rowOff>
    </xdr:to>
    <xdr:pic>
      <xdr:nvPicPr>
        <xdr:cNvPr id="37" name="図 36">
          <a:extLst>
            <a:ext uri="{FF2B5EF4-FFF2-40B4-BE49-F238E27FC236}">
              <a16:creationId xmlns:a16="http://schemas.microsoft.com/office/drawing/2014/main" xmlns="" id="{00000000-0008-0000-1A00-000025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3257550" y="1323975"/>
          <a:ext cx="46672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56</xdr:col>
      <xdr:colOff>85725</xdr:colOff>
      <xdr:row>304</xdr:row>
      <xdr:rowOff>66675</xdr:rowOff>
    </xdr:from>
    <xdr:to>
      <xdr:col>61</xdr:col>
      <xdr:colOff>76200</xdr:colOff>
      <xdr:row>336</xdr:row>
      <xdr:rowOff>85725</xdr:rowOff>
    </xdr:to>
    <xdr:pic>
      <xdr:nvPicPr>
        <xdr:cNvPr id="44" name="図 43">
          <a:extLst>
            <a:ext uri="{FF2B5EF4-FFF2-40B4-BE49-F238E27FC236}">
              <a16:creationId xmlns:a16="http://schemas.microsoft.com/office/drawing/2014/main" xmlns="" id="{00000000-0008-0000-1A00-00002C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5419725" y="14735175"/>
          <a:ext cx="466725" cy="3067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85725</xdr:colOff>
      <xdr:row>177</xdr:row>
      <xdr:rowOff>9525</xdr:rowOff>
    </xdr:from>
    <xdr:to>
      <xdr:col>17</xdr:col>
      <xdr:colOff>66675</xdr:colOff>
      <xdr:row>178</xdr:row>
      <xdr:rowOff>79554</xdr:rowOff>
    </xdr:to>
    <xdr:pic>
      <xdr:nvPicPr>
        <xdr:cNvPr id="45" name="図 44">
          <a:extLst>
            <a:ext uri="{FF2B5EF4-FFF2-40B4-BE49-F238E27FC236}">
              <a16:creationId xmlns:a16="http://schemas.microsoft.com/office/drawing/2014/main" xmlns="" id="{00000000-0008-0000-1A00-00002D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47725" y="2676525"/>
          <a:ext cx="838200" cy="1652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59120</xdr:colOff>
      <xdr:row>172</xdr:row>
      <xdr:rowOff>78828</xdr:rowOff>
    </xdr:from>
    <xdr:to>
      <xdr:col>7</xdr:col>
      <xdr:colOff>82775</xdr:colOff>
      <xdr:row>176</xdr:row>
      <xdr:rowOff>39414</xdr:rowOff>
    </xdr:to>
    <xdr:pic>
      <xdr:nvPicPr>
        <xdr:cNvPr id="46" name="図 45">
          <a:extLst>
            <a:ext uri="{FF2B5EF4-FFF2-40B4-BE49-F238E27FC236}">
              <a16:creationId xmlns:a16="http://schemas.microsoft.com/office/drawing/2014/main" xmlns="" id="{00000000-0008-0000-1A00-00002E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59120" y="2345121"/>
          <a:ext cx="722921" cy="3547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203</xdr:row>
      <xdr:rowOff>26919</xdr:rowOff>
    </xdr:from>
    <xdr:to>
      <xdr:col>72</xdr:col>
      <xdr:colOff>49524</xdr:colOff>
      <xdr:row>232</xdr:row>
      <xdr:rowOff>48167</xdr:rowOff>
    </xdr:to>
    <xdr:pic>
      <xdr:nvPicPr>
        <xdr:cNvPr id="50" name="図 49">
          <a:extLst>
            <a:ext uri="{FF2B5EF4-FFF2-40B4-BE49-F238E27FC236}">
              <a16:creationId xmlns:a16="http://schemas.microsoft.com/office/drawing/2014/main" xmlns="" id="{00000000-0008-0000-1A00-000032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 y="5170419"/>
          <a:ext cx="6907523" cy="2783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232</xdr:row>
      <xdr:rowOff>47625</xdr:rowOff>
    </xdr:from>
    <xdr:to>
      <xdr:col>72</xdr:col>
      <xdr:colOff>55334</xdr:colOff>
      <xdr:row>240</xdr:row>
      <xdr:rowOff>46673</xdr:rowOff>
    </xdr:to>
    <xdr:pic>
      <xdr:nvPicPr>
        <xdr:cNvPr id="52" name="図 51">
          <a:extLst>
            <a:ext uri="{FF2B5EF4-FFF2-40B4-BE49-F238E27FC236}">
              <a16:creationId xmlns:a16="http://schemas.microsoft.com/office/drawing/2014/main" xmlns="" id="{00000000-0008-0000-1A00-000034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 y="7953375"/>
          <a:ext cx="6913333" cy="761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241</xdr:row>
      <xdr:rowOff>66675</xdr:rowOff>
    </xdr:from>
    <xdr:to>
      <xdr:col>72</xdr:col>
      <xdr:colOff>33918</xdr:colOff>
      <xdr:row>263</xdr:row>
      <xdr:rowOff>74779</xdr:rowOff>
    </xdr:to>
    <xdr:pic>
      <xdr:nvPicPr>
        <xdr:cNvPr id="54" name="図 53">
          <a:extLst>
            <a:ext uri="{FF2B5EF4-FFF2-40B4-BE49-F238E27FC236}">
              <a16:creationId xmlns:a16="http://schemas.microsoft.com/office/drawing/2014/main" xmlns="" id="{00000000-0008-0000-1A00-000036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0" y="8829675"/>
          <a:ext cx="6891918" cy="21036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57150</xdr:colOff>
      <xdr:row>166</xdr:row>
      <xdr:rowOff>38101</xdr:rowOff>
    </xdr:from>
    <xdr:to>
      <xdr:col>65</xdr:col>
      <xdr:colOff>0</xdr:colOff>
      <xdr:row>168</xdr:row>
      <xdr:rowOff>76200</xdr:rowOff>
    </xdr:to>
    <xdr:pic>
      <xdr:nvPicPr>
        <xdr:cNvPr id="3" name="図 2">
          <a:extLst>
            <a:ext uri="{FF2B5EF4-FFF2-40B4-BE49-F238E27FC236}">
              <a16:creationId xmlns:a16="http://schemas.microsoft.com/office/drawing/2014/main" xmlns="" id="{00000000-0008-0000-1A00-00000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771900" y="1657351"/>
          <a:ext cx="2409825" cy="2285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38100</xdr:colOff>
      <xdr:row>188</xdr:row>
      <xdr:rowOff>19051</xdr:rowOff>
    </xdr:from>
    <xdr:to>
      <xdr:col>66</xdr:col>
      <xdr:colOff>19050</xdr:colOff>
      <xdr:row>190</xdr:row>
      <xdr:rowOff>76201</xdr:rowOff>
    </xdr:to>
    <xdr:pic>
      <xdr:nvPicPr>
        <xdr:cNvPr id="4" name="図 3">
          <a:extLst>
            <a:ext uri="{FF2B5EF4-FFF2-40B4-BE49-F238E27FC236}">
              <a16:creationId xmlns:a16="http://schemas.microsoft.com/office/drawing/2014/main" xmlns="" id="{00000000-0008-0000-1A00-00000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752850" y="3733801"/>
          <a:ext cx="2552700"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10</xdr:col>
      <xdr:colOff>0</xdr:colOff>
      <xdr:row>152</xdr:row>
      <xdr:rowOff>0</xdr:rowOff>
    </xdr:to>
    <xdr:pic>
      <xdr:nvPicPr>
        <xdr:cNvPr id="49" name="図 48">
          <a:extLst>
            <a:ext uri="{FF2B5EF4-FFF2-40B4-BE49-F238E27FC236}">
              <a16:creationId xmlns:a16="http://schemas.microsoft.com/office/drawing/2014/main" xmlns="" id="{00000000-0008-0000-1A00-000031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0" y="0"/>
          <a:ext cx="942975" cy="285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69905</xdr:colOff>
      <xdr:row>188</xdr:row>
      <xdr:rowOff>38596</xdr:rowOff>
    </xdr:from>
    <xdr:to>
      <xdr:col>18</xdr:col>
      <xdr:colOff>58475</xdr:colOff>
      <xdr:row>190</xdr:row>
      <xdr:rowOff>51996</xdr:rowOff>
    </xdr:to>
    <xdr:pic>
      <xdr:nvPicPr>
        <xdr:cNvPr id="53" name="図 52">
          <a:extLst>
            <a:ext uri="{FF2B5EF4-FFF2-40B4-BE49-F238E27FC236}">
              <a16:creationId xmlns:a16="http://schemas.microsoft.com/office/drawing/2014/main" xmlns="" id="{00000000-0008-0000-1A00-000035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65035" y="3914857"/>
          <a:ext cx="982483" cy="2121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4.xml><?xml version="1.0" encoding="utf-8"?>
<xdr:wsDr xmlns:xdr="http://schemas.openxmlformats.org/drawingml/2006/spreadsheetDrawing" xmlns:a="http://schemas.openxmlformats.org/drawingml/2006/main">
  <xdr:twoCellAnchor>
    <xdr:from>
      <xdr:col>31</xdr:col>
      <xdr:colOff>66675</xdr:colOff>
      <xdr:row>109</xdr:row>
      <xdr:rowOff>76200</xdr:rowOff>
    </xdr:from>
    <xdr:to>
      <xdr:col>75</xdr:col>
      <xdr:colOff>9525</xdr:colOff>
      <xdr:row>112</xdr:row>
      <xdr:rowOff>66674</xdr:rowOff>
    </xdr:to>
    <xdr:sp macro="" textlink="入力専用!$L$132">
      <xdr:nvSpPr>
        <xdr:cNvPr id="28" name="四角形吹き出し 27">
          <a:extLst>
            <a:ext uri="{FF2B5EF4-FFF2-40B4-BE49-F238E27FC236}">
              <a16:creationId xmlns:a16="http://schemas.microsoft.com/office/drawing/2014/main" xmlns="" id="{00000000-0008-0000-1B00-00001C000000}"/>
            </a:ext>
          </a:extLst>
        </xdr:cNvPr>
        <xdr:cNvSpPr/>
      </xdr:nvSpPr>
      <xdr:spPr>
        <a:xfrm>
          <a:off x="3019425" y="10458450"/>
          <a:ext cx="4133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E566215-6789-466C-8823-9502A1C4C4D7}"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0</xdr:col>
      <xdr:colOff>1</xdr:colOff>
      <xdr:row>163</xdr:row>
      <xdr:rowOff>38111</xdr:rowOff>
    </xdr:from>
    <xdr:to>
      <xdr:col>73</xdr:col>
      <xdr:colOff>15452</xdr:colOff>
      <xdr:row>211</xdr:row>
      <xdr:rowOff>54753</xdr:rowOff>
    </xdr:to>
    <xdr:pic>
      <xdr:nvPicPr>
        <xdr:cNvPr id="53" name="図 52">
          <a:extLst>
            <a:ext uri="{FF2B5EF4-FFF2-40B4-BE49-F238E27FC236}">
              <a16:creationId xmlns:a16="http://schemas.microsoft.com/office/drawing/2014/main" xmlns="" id="{00000000-0008-0000-1B00-00003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0896611"/>
          <a:ext cx="6968701" cy="4588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211</xdr:row>
      <xdr:rowOff>28585</xdr:rowOff>
    </xdr:from>
    <xdr:to>
      <xdr:col>72</xdr:col>
      <xdr:colOff>81428</xdr:colOff>
      <xdr:row>262</xdr:row>
      <xdr:rowOff>61272</xdr:rowOff>
    </xdr:to>
    <xdr:pic>
      <xdr:nvPicPr>
        <xdr:cNvPr id="55" name="図 54">
          <a:extLst>
            <a:ext uri="{FF2B5EF4-FFF2-40B4-BE49-F238E27FC236}">
              <a16:creationId xmlns:a16="http://schemas.microsoft.com/office/drawing/2014/main" xmlns="" id="{00000000-0008-0000-1B00-000037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5459085"/>
          <a:ext cx="6939428" cy="48904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262</xdr:row>
      <xdr:rowOff>57154</xdr:rowOff>
    </xdr:from>
    <xdr:to>
      <xdr:col>73</xdr:col>
      <xdr:colOff>42886</xdr:colOff>
      <xdr:row>274</xdr:row>
      <xdr:rowOff>86725</xdr:rowOff>
    </xdr:to>
    <xdr:pic>
      <xdr:nvPicPr>
        <xdr:cNvPr id="61" name="図 60">
          <a:extLst>
            <a:ext uri="{FF2B5EF4-FFF2-40B4-BE49-F238E27FC236}">
              <a16:creationId xmlns:a16="http://schemas.microsoft.com/office/drawing/2014/main" xmlns="" id="{00000000-0008-0000-1B00-00003D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20345404"/>
          <a:ext cx="6996136" cy="1172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28576</xdr:colOff>
      <xdr:row>259</xdr:row>
      <xdr:rowOff>47624</xdr:rowOff>
    </xdr:from>
    <xdr:to>
      <xdr:col>14</xdr:col>
      <xdr:colOff>28575</xdr:colOff>
      <xdr:row>262</xdr:row>
      <xdr:rowOff>0</xdr:rowOff>
    </xdr:to>
    <xdr:sp macro="" textlink="$Q$3">
      <xdr:nvSpPr>
        <xdr:cNvPr id="56" name="四角形吹き出し 55">
          <a:extLst>
            <a:ext uri="{FF2B5EF4-FFF2-40B4-BE49-F238E27FC236}">
              <a16:creationId xmlns:a16="http://schemas.microsoft.com/office/drawing/2014/main" xmlns="" id="{00000000-0008-0000-1B00-000038000000}"/>
            </a:ext>
          </a:extLst>
        </xdr:cNvPr>
        <xdr:cNvSpPr/>
      </xdr:nvSpPr>
      <xdr:spPr>
        <a:xfrm>
          <a:off x="1076326" y="24717374"/>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B8D38ED-2F11-41C5-A519-5B5765E9538C}"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14</xdr:col>
      <xdr:colOff>28575</xdr:colOff>
      <xdr:row>259</xdr:row>
      <xdr:rowOff>47625</xdr:rowOff>
    </xdr:from>
    <xdr:to>
      <xdr:col>17</xdr:col>
      <xdr:colOff>28574</xdr:colOff>
      <xdr:row>262</xdr:row>
      <xdr:rowOff>1</xdr:rowOff>
    </xdr:to>
    <xdr:sp macro="" textlink="$R$3">
      <xdr:nvSpPr>
        <xdr:cNvPr id="57" name="四角形吹き出し 56">
          <a:extLst>
            <a:ext uri="{FF2B5EF4-FFF2-40B4-BE49-F238E27FC236}">
              <a16:creationId xmlns:a16="http://schemas.microsoft.com/office/drawing/2014/main" xmlns="" id="{00000000-0008-0000-1B00-000039000000}"/>
            </a:ext>
          </a:extLst>
        </xdr:cNvPr>
        <xdr:cNvSpPr/>
      </xdr:nvSpPr>
      <xdr:spPr>
        <a:xfrm>
          <a:off x="1362075"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01EFDE0-9D1E-4E30-8E00-523E96A32F9D}"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17</xdr:col>
      <xdr:colOff>47625</xdr:colOff>
      <xdr:row>259</xdr:row>
      <xdr:rowOff>47625</xdr:rowOff>
    </xdr:from>
    <xdr:to>
      <xdr:col>20</xdr:col>
      <xdr:colOff>47624</xdr:colOff>
      <xdr:row>262</xdr:row>
      <xdr:rowOff>1</xdr:rowOff>
    </xdr:to>
    <xdr:sp macro="" textlink="$S$3">
      <xdr:nvSpPr>
        <xdr:cNvPr id="58" name="四角形吹き出し 57">
          <a:extLst>
            <a:ext uri="{FF2B5EF4-FFF2-40B4-BE49-F238E27FC236}">
              <a16:creationId xmlns:a16="http://schemas.microsoft.com/office/drawing/2014/main" xmlns="" id="{00000000-0008-0000-1B00-00003A000000}"/>
            </a:ext>
          </a:extLst>
        </xdr:cNvPr>
        <xdr:cNvSpPr/>
      </xdr:nvSpPr>
      <xdr:spPr>
        <a:xfrm>
          <a:off x="1666875"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481C140-01FA-49E3-8FE4-9FB2F1BA0A69}"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20</xdr:col>
      <xdr:colOff>57150</xdr:colOff>
      <xdr:row>259</xdr:row>
      <xdr:rowOff>47625</xdr:rowOff>
    </xdr:from>
    <xdr:to>
      <xdr:col>23</xdr:col>
      <xdr:colOff>57149</xdr:colOff>
      <xdr:row>262</xdr:row>
      <xdr:rowOff>1</xdr:rowOff>
    </xdr:to>
    <xdr:sp macro="" textlink="$T$3">
      <xdr:nvSpPr>
        <xdr:cNvPr id="59" name="四角形吹き出し 58">
          <a:extLst>
            <a:ext uri="{FF2B5EF4-FFF2-40B4-BE49-F238E27FC236}">
              <a16:creationId xmlns:a16="http://schemas.microsoft.com/office/drawing/2014/main" xmlns="" id="{00000000-0008-0000-1B00-00003B000000}"/>
            </a:ext>
          </a:extLst>
        </xdr:cNvPr>
        <xdr:cNvSpPr/>
      </xdr:nvSpPr>
      <xdr:spPr>
        <a:xfrm>
          <a:off x="1962150"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1D2E4A37-5CCA-4F52-83CE-BD0AD539D2D3}"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23</xdr:col>
      <xdr:colOff>66675</xdr:colOff>
      <xdr:row>259</xdr:row>
      <xdr:rowOff>47625</xdr:rowOff>
    </xdr:from>
    <xdr:to>
      <xdr:col>26</xdr:col>
      <xdr:colOff>66674</xdr:colOff>
      <xdr:row>262</xdr:row>
      <xdr:rowOff>1</xdr:rowOff>
    </xdr:to>
    <xdr:sp macro="" textlink="$U$3">
      <xdr:nvSpPr>
        <xdr:cNvPr id="60" name="四角形吹き出し 59">
          <a:extLst>
            <a:ext uri="{FF2B5EF4-FFF2-40B4-BE49-F238E27FC236}">
              <a16:creationId xmlns:a16="http://schemas.microsoft.com/office/drawing/2014/main" xmlns="" id="{00000000-0008-0000-1B00-00003C000000}"/>
            </a:ext>
          </a:extLst>
        </xdr:cNvPr>
        <xdr:cNvSpPr/>
      </xdr:nvSpPr>
      <xdr:spPr>
        <a:xfrm>
          <a:off x="2257425"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57BDB45-A720-46CF-A8FD-164C06892F96}"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26</xdr:col>
      <xdr:colOff>85725</xdr:colOff>
      <xdr:row>259</xdr:row>
      <xdr:rowOff>47625</xdr:rowOff>
    </xdr:from>
    <xdr:to>
      <xdr:col>29</xdr:col>
      <xdr:colOff>85724</xdr:colOff>
      <xdr:row>262</xdr:row>
      <xdr:rowOff>1</xdr:rowOff>
    </xdr:to>
    <xdr:sp macro="" textlink="$V$3">
      <xdr:nvSpPr>
        <xdr:cNvPr id="62" name="四角形吹き出し 61">
          <a:extLst>
            <a:ext uri="{FF2B5EF4-FFF2-40B4-BE49-F238E27FC236}">
              <a16:creationId xmlns:a16="http://schemas.microsoft.com/office/drawing/2014/main" xmlns="" id="{00000000-0008-0000-1B00-00003E000000}"/>
            </a:ext>
          </a:extLst>
        </xdr:cNvPr>
        <xdr:cNvSpPr/>
      </xdr:nvSpPr>
      <xdr:spPr>
        <a:xfrm>
          <a:off x="2562225"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B14DE53-6BD9-427B-9BBC-9152FBCE2703}"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30</xdr:col>
      <xdr:colOff>0</xdr:colOff>
      <xdr:row>259</xdr:row>
      <xdr:rowOff>47625</xdr:rowOff>
    </xdr:from>
    <xdr:to>
      <xdr:col>32</xdr:col>
      <xdr:colOff>95249</xdr:colOff>
      <xdr:row>262</xdr:row>
      <xdr:rowOff>1</xdr:rowOff>
    </xdr:to>
    <xdr:sp macro="" textlink="$W$3">
      <xdr:nvSpPr>
        <xdr:cNvPr id="64" name="四角形吹き出し 63">
          <a:extLst>
            <a:ext uri="{FF2B5EF4-FFF2-40B4-BE49-F238E27FC236}">
              <a16:creationId xmlns:a16="http://schemas.microsoft.com/office/drawing/2014/main" xmlns="" id="{00000000-0008-0000-1B00-000040000000}"/>
            </a:ext>
          </a:extLst>
        </xdr:cNvPr>
        <xdr:cNvSpPr/>
      </xdr:nvSpPr>
      <xdr:spPr>
        <a:xfrm>
          <a:off x="2857500"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D5759E88-27CB-4E61-A1E8-F5A9A86AEA36}"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33</xdr:col>
      <xdr:colOff>9525</xdr:colOff>
      <xdr:row>259</xdr:row>
      <xdr:rowOff>47625</xdr:rowOff>
    </xdr:from>
    <xdr:to>
      <xdr:col>36</xdr:col>
      <xdr:colOff>9524</xdr:colOff>
      <xdr:row>262</xdr:row>
      <xdr:rowOff>1</xdr:rowOff>
    </xdr:to>
    <xdr:sp macro="" textlink="$X$3">
      <xdr:nvSpPr>
        <xdr:cNvPr id="65" name="四角形吹き出し 64">
          <a:extLst>
            <a:ext uri="{FF2B5EF4-FFF2-40B4-BE49-F238E27FC236}">
              <a16:creationId xmlns:a16="http://schemas.microsoft.com/office/drawing/2014/main" xmlns="" id="{00000000-0008-0000-1B00-000041000000}"/>
            </a:ext>
          </a:extLst>
        </xdr:cNvPr>
        <xdr:cNvSpPr/>
      </xdr:nvSpPr>
      <xdr:spPr>
        <a:xfrm>
          <a:off x="3152775" y="2471737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93310B6-31FC-46D5-9CB2-5022E57D9984}" type="TxLink">
            <a:rPr kumimoji="1" lang="en-US" altLang="en-US" sz="11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6</xdr:col>
      <xdr:colOff>76201</xdr:colOff>
      <xdr:row>270</xdr:row>
      <xdr:rowOff>28575</xdr:rowOff>
    </xdr:from>
    <xdr:to>
      <xdr:col>38</xdr:col>
      <xdr:colOff>76201</xdr:colOff>
      <xdr:row>273</xdr:row>
      <xdr:rowOff>19049</xdr:rowOff>
    </xdr:to>
    <xdr:sp macro="" textlink="$CM$65">
      <xdr:nvSpPr>
        <xdr:cNvPr id="66" name="四角形吹き出し 65">
          <a:extLst>
            <a:ext uri="{FF2B5EF4-FFF2-40B4-BE49-F238E27FC236}">
              <a16:creationId xmlns:a16="http://schemas.microsoft.com/office/drawing/2014/main" xmlns="" id="{00000000-0008-0000-1B00-000042000000}"/>
            </a:ext>
          </a:extLst>
        </xdr:cNvPr>
        <xdr:cNvSpPr/>
      </xdr:nvSpPr>
      <xdr:spPr>
        <a:xfrm>
          <a:off x="647701" y="25746075"/>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59E33DA-3881-4D6C-AF4F-BACB15EA1717}"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51</xdr:col>
      <xdr:colOff>85725</xdr:colOff>
      <xdr:row>269</xdr:row>
      <xdr:rowOff>9525</xdr:rowOff>
    </xdr:from>
    <xdr:to>
      <xdr:col>73</xdr:col>
      <xdr:colOff>38100</xdr:colOff>
      <xdr:row>274</xdr:row>
      <xdr:rowOff>47625</xdr:rowOff>
    </xdr:to>
    <xdr:sp macro="" textlink="$CM$67">
      <xdr:nvSpPr>
        <xdr:cNvPr id="67" name="四角形吹き出し 66">
          <a:extLst>
            <a:ext uri="{FF2B5EF4-FFF2-40B4-BE49-F238E27FC236}">
              <a16:creationId xmlns:a16="http://schemas.microsoft.com/office/drawing/2014/main" xmlns="" id="{00000000-0008-0000-1B00-000043000000}"/>
            </a:ext>
          </a:extLst>
        </xdr:cNvPr>
        <xdr:cNvSpPr/>
      </xdr:nvSpPr>
      <xdr:spPr>
        <a:xfrm>
          <a:off x="4943475" y="25631775"/>
          <a:ext cx="2047875" cy="5143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D361709-6F64-4D84-B3DF-0657204F4A0E}" type="TxLink">
            <a:rPr kumimoji="1" lang="ja-JP" altLang="en-US" sz="1100" b="0" i="0" u="none" strike="noStrike">
              <a:solidFill>
                <a:srgbClr val="000000"/>
              </a:solidFill>
              <a:latin typeface="ＭＳ Ｐゴシック"/>
              <a:ea typeface="ＭＳ Ｐゴシック"/>
            </a:rPr>
            <a:pPr algn="l"/>
            <a:t> </a:t>
          </a:fld>
          <a:endParaRPr kumimoji="1" lang="en-US" altLang="en-US" sz="700" b="0" i="0" u="none" strike="noStrike">
            <a:solidFill>
              <a:srgbClr val="000000"/>
            </a:solidFill>
            <a:latin typeface="ＭＳ Ｐゴシック"/>
            <a:ea typeface="ＭＳ Ｐゴシック"/>
          </a:endParaRPr>
        </a:p>
      </xdr:txBody>
    </xdr:sp>
    <xdr:clientData/>
  </xdr:twoCellAnchor>
  <xdr:twoCellAnchor>
    <xdr:from>
      <xdr:col>7</xdr:col>
      <xdr:colOff>0</xdr:colOff>
      <xdr:row>265</xdr:row>
      <xdr:rowOff>38100</xdr:rowOff>
    </xdr:from>
    <xdr:to>
      <xdr:col>72</xdr:col>
      <xdr:colOff>57150</xdr:colOff>
      <xdr:row>268</xdr:row>
      <xdr:rowOff>28574</xdr:rowOff>
    </xdr:to>
    <xdr:sp macro="" textlink="$AB$3">
      <xdr:nvSpPr>
        <xdr:cNvPr id="68" name="四角形吹き出し 67">
          <a:extLst>
            <a:ext uri="{FF2B5EF4-FFF2-40B4-BE49-F238E27FC236}">
              <a16:creationId xmlns:a16="http://schemas.microsoft.com/office/drawing/2014/main" xmlns="" id="{00000000-0008-0000-1B00-000044000000}"/>
            </a:ext>
          </a:extLst>
        </xdr:cNvPr>
        <xdr:cNvSpPr/>
      </xdr:nvSpPr>
      <xdr:spPr>
        <a:xfrm>
          <a:off x="666750" y="25279350"/>
          <a:ext cx="6248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565736-0905-4F3A-9F48-92BD207DB7B0}"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0</xdr:col>
      <xdr:colOff>0</xdr:colOff>
      <xdr:row>198</xdr:row>
      <xdr:rowOff>85725</xdr:rowOff>
    </xdr:from>
    <xdr:to>
      <xdr:col>2</xdr:col>
      <xdr:colOff>57150</xdr:colOff>
      <xdr:row>201</xdr:row>
      <xdr:rowOff>57150</xdr:rowOff>
    </xdr:to>
    <xdr:pic>
      <xdr:nvPicPr>
        <xdr:cNvPr id="70" name="図 69">
          <a:extLst>
            <a:ext uri="{FF2B5EF4-FFF2-40B4-BE49-F238E27FC236}">
              <a16:creationId xmlns:a16="http://schemas.microsoft.com/office/drawing/2014/main" xmlns="" id="{00000000-0008-0000-1B00-00004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18945225"/>
          <a:ext cx="247650"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198</xdr:row>
      <xdr:rowOff>85724</xdr:rowOff>
    </xdr:from>
    <xdr:to>
      <xdr:col>3</xdr:col>
      <xdr:colOff>28575</xdr:colOff>
      <xdr:row>201</xdr:row>
      <xdr:rowOff>95249</xdr:rowOff>
    </xdr:to>
    <xdr:sp macro="" textlink="">
      <xdr:nvSpPr>
        <xdr:cNvPr id="71" name="四角形吹き出し 70">
          <a:extLst>
            <a:ext uri="{FF2B5EF4-FFF2-40B4-BE49-F238E27FC236}">
              <a16:creationId xmlns:a16="http://schemas.microsoft.com/office/drawing/2014/main" xmlns="" id="{00000000-0008-0000-1B00-000047000000}"/>
            </a:ext>
          </a:extLst>
        </xdr:cNvPr>
        <xdr:cNvSpPr/>
      </xdr:nvSpPr>
      <xdr:spPr>
        <a:xfrm>
          <a:off x="0" y="18945224"/>
          <a:ext cx="314325" cy="2952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en-US" sz="1400" b="0" i="0" u="none" strike="noStrike">
              <a:solidFill>
                <a:srgbClr val="000000"/>
              </a:solidFill>
              <a:latin typeface="ＭＳ Ｐゴシック"/>
              <a:ea typeface="ＭＳ Ｐゴシック"/>
            </a:rPr>
            <a:t>☑</a:t>
          </a:r>
        </a:p>
      </xdr:txBody>
    </xdr:sp>
    <xdr:clientData/>
  </xdr:twoCellAnchor>
  <xdr:twoCellAnchor editAs="oneCell">
    <xdr:from>
      <xdr:col>0</xdr:col>
      <xdr:colOff>0</xdr:colOff>
      <xdr:row>205</xdr:row>
      <xdr:rowOff>57150</xdr:rowOff>
    </xdr:from>
    <xdr:to>
      <xdr:col>2</xdr:col>
      <xdr:colOff>57150</xdr:colOff>
      <xdr:row>208</xdr:row>
      <xdr:rowOff>9525</xdr:rowOff>
    </xdr:to>
    <xdr:pic>
      <xdr:nvPicPr>
        <xdr:cNvPr id="73" name="図 72">
          <a:extLst>
            <a:ext uri="{FF2B5EF4-FFF2-40B4-BE49-F238E27FC236}">
              <a16:creationId xmlns:a16="http://schemas.microsoft.com/office/drawing/2014/main" xmlns="" id="{00000000-0008-0000-1B00-000049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9583400"/>
          <a:ext cx="247650"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205</xdr:row>
      <xdr:rowOff>47625</xdr:rowOff>
    </xdr:from>
    <xdr:to>
      <xdr:col>3</xdr:col>
      <xdr:colOff>28575</xdr:colOff>
      <xdr:row>208</xdr:row>
      <xdr:rowOff>57150</xdr:rowOff>
    </xdr:to>
    <xdr:sp macro="" textlink="">
      <xdr:nvSpPr>
        <xdr:cNvPr id="74" name="四角形吹き出し 73">
          <a:extLst>
            <a:ext uri="{FF2B5EF4-FFF2-40B4-BE49-F238E27FC236}">
              <a16:creationId xmlns:a16="http://schemas.microsoft.com/office/drawing/2014/main" xmlns="" id="{00000000-0008-0000-1B00-00004A000000}"/>
            </a:ext>
          </a:extLst>
        </xdr:cNvPr>
        <xdr:cNvSpPr/>
      </xdr:nvSpPr>
      <xdr:spPr>
        <a:xfrm>
          <a:off x="0" y="19573875"/>
          <a:ext cx="314325" cy="2952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400" b="0" i="0" u="none" strike="noStrike">
              <a:solidFill>
                <a:srgbClr val="000000"/>
              </a:solidFill>
              <a:latin typeface="ＭＳ Ｐゴシック"/>
              <a:ea typeface="ＭＳ Ｐゴシック"/>
            </a:rPr>
            <a:t>□</a:t>
          </a:r>
          <a:endParaRPr kumimoji="1" lang="en-US" altLang="en-US" sz="1400" b="0" i="0" u="none" strike="noStrike">
            <a:solidFill>
              <a:srgbClr val="000000"/>
            </a:solidFill>
            <a:latin typeface="ＭＳ Ｐゴシック"/>
            <a:ea typeface="ＭＳ Ｐゴシック"/>
          </a:endParaRPr>
        </a:p>
      </xdr:txBody>
    </xdr:sp>
    <xdr:clientData/>
  </xdr:twoCellAnchor>
  <xdr:twoCellAnchor editAs="oneCell">
    <xdr:from>
      <xdr:col>52</xdr:col>
      <xdr:colOff>47625</xdr:colOff>
      <xdr:row>172</xdr:row>
      <xdr:rowOff>0</xdr:rowOff>
    </xdr:from>
    <xdr:to>
      <xdr:col>59</xdr:col>
      <xdr:colOff>0</xdr:colOff>
      <xdr:row>175</xdr:row>
      <xdr:rowOff>38100</xdr:rowOff>
    </xdr:to>
    <xdr:pic>
      <xdr:nvPicPr>
        <xdr:cNvPr id="86" name="図 85">
          <a:extLst>
            <a:ext uri="{FF2B5EF4-FFF2-40B4-BE49-F238E27FC236}">
              <a16:creationId xmlns:a16="http://schemas.microsoft.com/office/drawing/2014/main" xmlns="" id="{00000000-0008-0000-1B00-000056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000625" y="11715750"/>
          <a:ext cx="609600"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28575</xdr:colOff>
      <xdr:row>172</xdr:row>
      <xdr:rowOff>19050</xdr:rowOff>
    </xdr:from>
    <xdr:to>
      <xdr:col>59</xdr:col>
      <xdr:colOff>0</xdr:colOff>
      <xdr:row>174</xdr:row>
      <xdr:rowOff>95249</xdr:rowOff>
    </xdr:to>
    <xdr:sp macro="" textlink="$H$5">
      <xdr:nvSpPr>
        <xdr:cNvPr id="87" name="四角形吹き出し 86">
          <a:extLst>
            <a:ext uri="{FF2B5EF4-FFF2-40B4-BE49-F238E27FC236}">
              <a16:creationId xmlns:a16="http://schemas.microsoft.com/office/drawing/2014/main" xmlns="" id="{00000000-0008-0000-1B00-000057000000}"/>
            </a:ext>
          </a:extLst>
        </xdr:cNvPr>
        <xdr:cNvSpPr/>
      </xdr:nvSpPr>
      <xdr:spPr>
        <a:xfrm>
          <a:off x="4886325" y="11734800"/>
          <a:ext cx="733425" cy="2666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39B9831-53B1-4B28-BF64-796059DEB041}" type="TxLink">
            <a:rPr kumimoji="1" lang="ja-JP" altLang="en-US" sz="1100" b="0" i="0" u="none" strike="noStrike">
              <a:solidFill>
                <a:srgbClr val="000000"/>
              </a:solidFill>
              <a:latin typeface="ＭＳ Ｐゴシック"/>
              <a:ea typeface="ＭＳ Ｐゴシック"/>
            </a:rPr>
            <a:pPr algn="ctr"/>
            <a:t>令和</a:t>
          </a:fld>
          <a:endParaRPr kumimoji="1" lang="en-US" altLang="ja-JP" sz="1100"/>
        </a:p>
      </xdr:txBody>
    </xdr:sp>
    <xdr:clientData/>
  </xdr:twoCellAnchor>
  <xdr:twoCellAnchor editAs="oneCell">
    <xdr:from>
      <xdr:col>0</xdr:col>
      <xdr:colOff>0</xdr:colOff>
      <xdr:row>50</xdr:row>
      <xdr:rowOff>19050</xdr:rowOff>
    </xdr:from>
    <xdr:to>
      <xdr:col>77</xdr:col>
      <xdr:colOff>6358</xdr:colOff>
      <xdr:row>100</xdr:row>
      <xdr:rowOff>80741</xdr:rowOff>
    </xdr:to>
    <xdr:pic>
      <xdr:nvPicPr>
        <xdr:cNvPr id="88" name="図 87">
          <a:extLst>
            <a:ext uri="{FF2B5EF4-FFF2-40B4-BE49-F238E27FC236}">
              <a16:creationId xmlns:a16="http://schemas.microsoft.com/office/drawing/2014/main" xmlns="" id="{00000000-0008-0000-1B00-00005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0" y="114300"/>
          <a:ext cx="7340608" cy="4824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102</xdr:row>
      <xdr:rowOff>47625</xdr:rowOff>
    </xdr:from>
    <xdr:to>
      <xdr:col>76</xdr:col>
      <xdr:colOff>75095</xdr:colOff>
      <xdr:row>159</xdr:row>
      <xdr:rowOff>56851</xdr:rowOff>
    </xdr:to>
    <xdr:pic>
      <xdr:nvPicPr>
        <xdr:cNvPr id="94" name="図 93">
          <a:extLst>
            <a:ext uri="{FF2B5EF4-FFF2-40B4-BE49-F238E27FC236}">
              <a16:creationId xmlns:a16="http://schemas.microsoft.com/office/drawing/2014/main" xmlns="" id="{00000000-0008-0000-1B00-00005E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5095875"/>
          <a:ext cx="7314095" cy="5438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63</xdr:col>
      <xdr:colOff>38100</xdr:colOff>
      <xdr:row>52</xdr:row>
      <xdr:rowOff>28575</xdr:rowOff>
    </xdr:from>
    <xdr:to>
      <xdr:col>71</xdr:col>
      <xdr:colOff>9525</xdr:colOff>
      <xdr:row>54</xdr:row>
      <xdr:rowOff>28575</xdr:rowOff>
    </xdr:to>
    <xdr:sp macro="" textlink="$H$5">
      <xdr:nvSpPr>
        <xdr:cNvPr id="95" name="四角形吹き出し 83">
          <a:extLst>
            <a:ext uri="{FF2B5EF4-FFF2-40B4-BE49-F238E27FC236}">
              <a16:creationId xmlns:a16="http://schemas.microsoft.com/office/drawing/2014/main" xmlns="" id="{00000000-0008-0000-1B00-00005F000000}"/>
            </a:ext>
          </a:extLst>
        </xdr:cNvPr>
        <xdr:cNvSpPr/>
      </xdr:nvSpPr>
      <xdr:spPr>
        <a:xfrm>
          <a:off x="6038850" y="314325"/>
          <a:ext cx="733425" cy="19050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39B9831-53B1-4B28-BF64-796059DEB041}" type="TxLink">
            <a:rPr kumimoji="1" lang="ja-JP" altLang="en-US" sz="950" b="0" i="0" u="none" strike="noStrike">
              <a:solidFill>
                <a:srgbClr val="000000"/>
              </a:solidFill>
              <a:latin typeface="ＭＳ Ｐゴシック"/>
              <a:ea typeface="ＭＳ Ｐゴシック"/>
            </a:rPr>
            <a:pPr algn="ctr"/>
            <a:t>令和</a:t>
          </a:fld>
          <a:endParaRPr kumimoji="1" lang="en-US" altLang="ja-JP" sz="950"/>
        </a:p>
      </xdr:txBody>
    </xdr:sp>
    <xdr:clientData/>
  </xdr:twoCellAnchor>
  <xdr:twoCellAnchor>
    <xdr:from>
      <xdr:col>66</xdr:col>
      <xdr:colOff>38100</xdr:colOff>
      <xdr:row>52</xdr:row>
      <xdr:rowOff>28575</xdr:rowOff>
    </xdr:from>
    <xdr:to>
      <xdr:col>74</xdr:col>
      <xdr:colOff>9525</xdr:colOff>
      <xdr:row>54</xdr:row>
      <xdr:rowOff>28575</xdr:rowOff>
    </xdr:to>
    <xdr:sp macro="" textlink="$H$3">
      <xdr:nvSpPr>
        <xdr:cNvPr id="96" name="四角形吹き出し 75">
          <a:extLst>
            <a:ext uri="{FF2B5EF4-FFF2-40B4-BE49-F238E27FC236}">
              <a16:creationId xmlns:a16="http://schemas.microsoft.com/office/drawing/2014/main" xmlns="" id="{00000000-0008-0000-1B00-000060000000}"/>
            </a:ext>
          </a:extLst>
        </xdr:cNvPr>
        <xdr:cNvSpPr/>
      </xdr:nvSpPr>
      <xdr:spPr>
        <a:xfrm>
          <a:off x="6324600" y="314325"/>
          <a:ext cx="733425" cy="19050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D48956E9-15BE-4362-A094-533475EA41F4}" type="TxLink">
            <a:rPr kumimoji="1" lang="en-US" altLang="en-US" sz="1100" b="0" i="0" u="none" strike="noStrike">
              <a:solidFill>
                <a:srgbClr val="000000"/>
              </a:solidFill>
              <a:latin typeface="ＭＳ Ｐゴシック"/>
              <a:ea typeface="ＭＳ Ｐゴシック"/>
            </a:rPr>
            <a:pPr algn="ctr"/>
            <a:t>08</a:t>
          </a:fld>
          <a:endParaRPr kumimoji="1" lang="en-US" altLang="ja-JP" sz="600"/>
        </a:p>
      </xdr:txBody>
    </xdr:sp>
    <xdr:clientData/>
  </xdr:twoCellAnchor>
  <xdr:twoCellAnchor>
    <xdr:from>
      <xdr:col>10</xdr:col>
      <xdr:colOff>47625</xdr:colOff>
      <xdr:row>67</xdr:row>
      <xdr:rowOff>0</xdr:rowOff>
    </xdr:from>
    <xdr:to>
      <xdr:col>45</xdr:col>
      <xdr:colOff>0</xdr:colOff>
      <xdr:row>69</xdr:row>
      <xdr:rowOff>85724</xdr:rowOff>
    </xdr:to>
    <xdr:sp macro="" textlink="$CM$65">
      <xdr:nvSpPr>
        <xdr:cNvPr id="97" name="四角形吹き出し 51">
          <a:extLst>
            <a:ext uri="{FF2B5EF4-FFF2-40B4-BE49-F238E27FC236}">
              <a16:creationId xmlns:a16="http://schemas.microsoft.com/office/drawing/2014/main" xmlns="" id="{00000000-0008-0000-1B00-000061000000}"/>
            </a:ext>
          </a:extLst>
        </xdr:cNvPr>
        <xdr:cNvSpPr/>
      </xdr:nvSpPr>
      <xdr:spPr>
        <a:xfrm>
          <a:off x="1000125" y="1714500"/>
          <a:ext cx="3286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091EE71-CBC9-4E28-8D41-F21BCA0B9D47}"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57</xdr:col>
      <xdr:colOff>66675</xdr:colOff>
      <xdr:row>70</xdr:row>
      <xdr:rowOff>47625</xdr:rowOff>
    </xdr:from>
    <xdr:to>
      <xdr:col>76</xdr:col>
      <xdr:colOff>57150</xdr:colOff>
      <xdr:row>73</xdr:row>
      <xdr:rowOff>38099</xdr:rowOff>
    </xdr:to>
    <xdr:sp macro="" textlink="$AA$3">
      <xdr:nvSpPr>
        <xdr:cNvPr id="98" name="四角形吹き出し 53">
          <a:extLst>
            <a:ext uri="{FF2B5EF4-FFF2-40B4-BE49-F238E27FC236}">
              <a16:creationId xmlns:a16="http://schemas.microsoft.com/office/drawing/2014/main" xmlns="" id="{00000000-0008-0000-1B00-000062000000}"/>
            </a:ext>
          </a:extLst>
        </xdr:cNvPr>
        <xdr:cNvSpPr/>
      </xdr:nvSpPr>
      <xdr:spPr>
        <a:xfrm>
          <a:off x="5495925" y="2047875"/>
          <a:ext cx="18002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D88E251-7E8B-44D4-8057-58279F6447A8}"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57</xdr:col>
      <xdr:colOff>66675</xdr:colOff>
      <xdr:row>65</xdr:row>
      <xdr:rowOff>85725</xdr:rowOff>
    </xdr:from>
    <xdr:to>
      <xdr:col>73</xdr:col>
      <xdr:colOff>19050</xdr:colOff>
      <xdr:row>70</xdr:row>
      <xdr:rowOff>85725</xdr:rowOff>
    </xdr:to>
    <xdr:sp macro="" textlink="$CM$67">
      <xdr:nvSpPr>
        <xdr:cNvPr id="99" name="四角形吹き出し 17">
          <a:extLst>
            <a:ext uri="{FF2B5EF4-FFF2-40B4-BE49-F238E27FC236}">
              <a16:creationId xmlns:a16="http://schemas.microsoft.com/office/drawing/2014/main" xmlns="" id="{00000000-0008-0000-1B00-000063000000}"/>
            </a:ext>
          </a:extLst>
        </xdr:cNvPr>
        <xdr:cNvSpPr/>
      </xdr:nvSpPr>
      <xdr:spPr>
        <a:xfrm>
          <a:off x="5495925" y="1609725"/>
          <a:ext cx="1476375" cy="476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E66112B-7D8E-4C90-8500-F1693A51A08C}" type="TxLink">
            <a:rPr kumimoji="1" lang="ja-JP" altLang="en-US" sz="900" b="0" i="0" u="none" strike="noStrike">
              <a:solidFill>
                <a:srgbClr val="000000"/>
              </a:solidFill>
              <a:latin typeface="ＭＳ Ｐゴシック"/>
              <a:ea typeface="ＭＳ Ｐゴシック"/>
            </a:rPr>
            <a:pPr algn="l"/>
            <a:t> </a:t>
          </a:fld>
          <a:endParaRPr kumimoji="1" lang="en-US" altLang="en-US" sz="700" b="0" i="0" u="none" strike="noStrike">
            <a:solidFill>
              <a:srgbClr val="000000"/>
            </a:solidFill>
            <a:latin typeface="ＭＳ Ｐゴシック"/>
            <a:ea typeface="ＭＳ Ｐゴシック"/>
          </a:endParaRPr>
        </a:p>
      </xdr:txBody>
    </xdr:sp>
    <xdr:clientData/>
  </xdr:twoCellAnchor>
  <xdr:twoCellAnchor>
    <xdr:from>
      <xdr:col>10</xdr:col>
      <xdr:colOff>47625</xdr:colOff>
      <xdr:row>70</xdr:row>
      <xdr:rowOff>57150</xdr:rowOff>
    </xdr:from>
    <xdr:to>
      <xdr:col>45</xdr:col>
      <xdr:colOff>0</xdr:colOff>
      <xdr:row>73</xdr:row>
      <xdr:rowOff>47624</xdr:rowOff>
    </xdr:to>
    <xdr:sp macro="" textlink="$AB$3">
      <xdr:nvSpPr>
        <xdr:cNvPr id="100" name="四角形吹き出し 51">
          <a:extLst>
            <a:ext uri="{FF2B5EF4-FFF2-40B4-BE49-F238E27FC236}">
              <a16:creationId xmlns:a16="http://schemas.microsoft.com/office/drawing/2014/main" xmlns="" id="{00000000-0008-0000-1B00-000064000000}"/>
            </a:ext>
          </a:extLst>
        </xdr:cNvPr>
        <xdr:cNvSpPr/>
      </xdr:nvSpPr>
      <xdr:spPr>
        <a:xfrm>
          <a:off x="1000125" y="6724650"/>
          <a:ext cx="3286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C14D23B-BCCC-42B4-B503-406F11F28982}"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14</xdr:col>
      <xdr:colOff>85725</xdr:colOff>
      <xdr:row>75</xdr:row>
      <xdr:rowOff>47625</xdr:rowOff>
    </xdr:from>
    <xdr:to>
      <xdr:col>30</xdr:col>
      <xdr:colOff>57150</xdr:colOff>
      <xdr:row>78</xdr:row>
      <xdr:rowOff>38099</xdr:rowOff>
    </xdr:to>
    <xdr:sp macro="" textlink="入力専用!$G$83">
      <xdr:nvSpPr>
        <xdr:cNvPr id="101" name="四角形吹き出し 18">
          <a:extLst>
            <a:ext uri="{FF2B5EF4-FFF2-40B4-BE49-F238E27FC236}">
              <a16:creationId xmlns:a16="http://schemas.microsoft.com/office/drawing/2014/main" xmlns="" id="{00000000-0008-0000-1B00-000065000000}"/>
            </a:ext>
          </a:extLst>
        </xdr:cNvPr>
        <xdr:cNvSpPr/>
      </xdr:nvSpPr>
      <xdr:spPr>
        <a:xfrm>
          <a:off x="1419225" y="7191375"/>
          <a:ext cx="14954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3F555F4-350F-4F5C-B579-B9474A509D9D}"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14</xdr:col>
      <xdr:colOff>47625</xdr:colOff>
      <xdr:row>78</xdr:row>
      <xdr:rowOff>38100</xdr:rowOff>
    </xdr:from>
    <xdr:to>
      <xdr:col>68</xdr:col>
      <xdr:colOff>9525</xdr:colOff>
      <xdr:row>81</xdr:row>
      <xdr:rowOff>28574</xdr:rowOff>
    </xdr:to>
    <xdr:sp macro="" textlink="入力専用!$G$66">
      <xdr:nvSpPr>
        <xdr:cNvPr id="102" name="四角形吹き出し 19">
          <a:extLst>
            <a:ext uri="{FF2B5EF4-FFF2-40B4-BE49-F238E27FC236}">
              <a16:creationId xmlns:a16="http://schemas.microsoft.com/office/drawing/2014/main" xmlns="" id="{00000000-0008-0000-1B00-000066000000}"/>
            </a:ext>
          </a:extLst>
        </xdr:cNvPr>
        <xdr:cNvSpPr/>
      </xdr:nvSpPr>
      <xdr:spPr>
        <a:xfrm>
          <a:off x="1381125" y="7467600"/>
          <a:ext cx="5105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CF6D508-3B20-43BB-9F63-D1361BA943C5}"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14</xdr:col>
      <xdr:colOff>47625</xdr:colOff>
      <xdr:row>82</xdr:row>
      <xdr:rowOff>0</xdr:rowOff>
    </xdr:from>
    <xdr:to>
      <xdr:col>68</xdr:col>
      <xdr:colOff>9525</xdr:colOff>
      <xdr:row>84</xdr:row>
      <xdr:rowOff>85724</xdr:rowOff>
    </xdr:to>
    <xdr:sp macro="" textlink="入力専用!$G$67">
      <xdr:nvSpPr>
        <xdr:cNvPr id="103" name="四角形吹き出し 20">
          <a:extLst>
            <a:ext uri="{FF2B5EF4-FFF2-40B4-BE49-F238E27FC236}">
              <a16:creationId xmlns:a16="http://schemas.microsoft.com/office/drawing/2014/main" xmlns="" id="{00000000-0008-0000-1B00-000067000000}"/>
            </a:ext>
          </a:extLst>
        </xdr:cNvPr>
        <xdr:cNvSpPr/>
      </xdr:nvSpPr>
      <xdr:spPr>
        <a:xfrm>
          <a:off x="1381125" y="7810500"/>
          <a:ext cx="5105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7A9E127-002C-4DDF-9C89-B781DB3C7F0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23</xdr:col>
      <xdr:colOff>0</xdr:colOff>
      <xdr:row>86</xdr:row>
      <xdr:rowOff>28575</xdr:rowOff>
    </xdr:from>
    <xdr:to>
      <xdr:col>59</xdr:col>
      <xdr:colOff>66675</xdr:colOff>
      <xdr:row>88</xdr:row>
      <xdr:rowOff>57150</xdr:rowOff>
    </xdr:to>
    <xdr:pic>
      <xdr:nvPicPr>
        <xdr:cNvPr id="104" name="図 103">
          <a:extLst>
            <a:ext uri="{FF2B5EF4-FFF2-40B4-BE49-F238E27FC236}">
              <a16:creationId xmlns:a16="http://schemas.microsoft.com/office/drawing/2014/main" xmlns="" id="{00000000-0008-0000-1B00-000068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190750" y="8220075"/>
          <a:ext cx="3495675" cy="21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47625</xdr:colOff>
      <xdr:row>86</xdr:row>
      <xdr:rowOff>0</xdr:rowOff>
    </xdr:from>
    <xdr:to>
      <xdr:col>68</xdr:col>
      <xdr:colOff>9525</xdr:colOff>
      <xdr:row>88</xdr:row>
      <xdr:rowOff>85724</xdr:rowOff>
    </xdr:to>
    <xdr:sp macro="" textlink="入力専用!$BB$3">
      <xdr:nvSpPr>
        <xdr:cNvPr id="105" name="四角形吹き出し 23">
          <a:extLst>
            <a:ext uri="{FF2B5EF4-FFF2-40B4-BE49-F238E27FC236}">
              <a16:creationId xmlns:a16="http://schemas.microsoft.com/office/drawing/2014/main" xmlns="" id="{00000000-0008-0000-1B00-000069000000}"/>
            </a:ext>
          </a:extLst>
        </xdr:cNvPr>
        <xdr:cNvSpPr/>
      </xdr:nvSpPr>
      <xdr:spPr>
        <a:xfrm>
          <a:off x="1381125" y="8191500"/>
          <a:ext cx="5105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DB9A44D-1F14-4ED9-8327-3983F13506AC}"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14</xdr:col>
      <xdr:colOff>47625</xdr:colOff>
      <xdr:row>90</xdr:row>
      <xdr:rowOff>0</xdr:rowOff>
    </xdr:from>
    <xdr:to>
      <xdr:col>75</xdr:col>
      <xdr:colOff>0</xdr:colOff>
      <xdr:row>92</xdr:row>
      <xdr:rowOff>85724</xdr:rowOff>
    </xdr:to>
    <xdr:sp macro="" textlink="入力専用!$G$78">
      <xdr:nvSpPr>
        <xdr:cNvPr id="106" name="四角形吹き出し 24">
          <a:extLst>
            <a:ext uri="{FF2B5EF4-FFF2-40B4-BE49-F238E27FC236}">
              <a16:creationId xmlns:a16="http://schemas.microsoft.com/office/drawing/2014/main" xmlns="" id="{00000000-0008-0000-1B00-00006A000000}"/>
            </a:ext>
          </a:extLst>
        </xdr:cNvPr>
        <xdr:cNvSpPr/>
      </xdr:nvSpPr>
      <xdr:spPr>
        <a:xfrm>
          <a:off x="1381125" y="8572500"/>
          <a:ext cx="57626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38009F1-3888-4D64-8DD9-2B0BF289B86F}"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16</xdr:col>
      <xdr:colOff>47625</xdr:colOff>
      <xdr:row>97</xdr:row>
      <xdr:rowOff>76200</xdr:rowOff>
    </xdr:from>
    <xdr:to>
      <xdr:col>20</xdr:col>
      <xdr:colOff>19050</xdr:colOff>
      <xdr:row>99</xdr:row>
      <xdr:rowOff>85725</xdr:rowOff>
    </xdr:to>
    <xdr:pic>
      <xdr:nvPicPr>
        <xdr:cNvPr id="107" name="図 106">
          <a:extLst>
            <a:ext uri="{FF2B5EF4-FFF2-40B4-BE49-F238E27FC236}">
              <a16:creationId xmlns:a16="http://schemas.microsoft.com/office/drawing/2014/main" xmlns="" id="{00000000-0008-0000-1B00-00006B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571625" y="9315450"/>
          <a:ext cx="352425" cy="20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26</xdr:col>
      <xdr:colOff>19050</xdr:colOff>
      <xdr:row>106</xdr:row>
      <xdr:rowOff>66675</xdr:rowOff>
    </xdr:from>
    <xdr:to>
      <xdr:col>42</xdr:col>
      <xdr:colOff>57150</xdr:colOff>
      <xdr:row>108</xdr:row>
      <xdr:rowOff>47626</xdr:rowOff>
    </xdr:to>
    <xdr:pic>
      <xdr:nvPicPr>
        <xdr:cNvPr id="113" name="図 112">
          <a:extLst>
            <a:ext uri="{FF2B5EF4-FFF2-40B4-BE49-F238E27FC236}">
              <a16:creationId xmlns:a16="http://schemas.microsoft.com/office/drawing/2014/main" xmlns="" id="{00000000-0008-0000-1B00-000071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95550" y="10163175"/>
          <a:ext cx="1562100" cy="171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46</xdr:col>
      <xdr:colOff>47625</xdr:colOff>
      <xdr:row>106</xdr:row>
      <xdr:rowOff>85725</xdr:rowOff>
    </xdr:from>
    <xdr:to>
      <xdr:col>63</xdr:col>
      <xdr:colOff>0</xdr:colOff>
      <xdr:row>108</xdr:row>
      <xdr:rowOff>66676</xdr:rowOff>
    </xdr:to>
    <xdr:pic>
      <xdr:nvPicPr>
        <xdr:cNvPr id="114" name="図 113">
          <a:extLst>
            <a:ext uri="{FF2B5EF4-FFF2-40B4-BE49-F238E27FC236}">
              <a16:creationId xmlns:a16="http://schemas.microsoft.com/office/drawing/2014/main" xmlns="" id="{00000000-0008-0000-1B00-000072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429125" y="10182225"/>
          <a:ext cx="1562100" cy="171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25</xdr:col>
      <xdr:colOff>76200</xdr:colOff>
      <xdr:row>116</xdr:row>
      <xdr:rowOff>38100</xdr:rowOff>
    </xdr:from>
    <xdr:to>
      <xdr:col>42</xdr:col>
      <xdr:colOff>19050</xdr:colOff>
      <xdr:row>118</xdr:row>
      <xdr:rowOff>19051</xdr:rowOff>
    </xdr:to>
    <xdr:pic>
      <xdr:nvPicPr>
        <xdr:cNvPr id="115" name="図 114">
          <a:extLst>
            <a:ext uri="{FF2B5EF4-FFF2-40B4-BE49-F238E27FC236}">
              <a16:creationId xmlns:a16="http://schemas.microsoft.com/office/drawing/2014/main" xmlns="" id="{00000000-0008-0000-1B00-000073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457450" y="11087100"/>
          <a:ext cx="1562100" cy="171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9525</xdr:colOff>
      <xdr:row>116</xdr:row>
      <xdr:rowOff>28575</xdr:rowOff>
    </xdr:from>
    <xdr:to>
      <xdr:col>61</xdr:col>
      <xdr:colOff>47625</xdr:colOff>
      <xdr:row>118</xdr:row>
      <xdr:rowOff>9526</xdr:rowOff>
    </xdr:to>
    <xdr:pic>
      <xdr:nvPicPr>
        <xdr:cNvPr id="116" name="図 115">
          <a:extLst>
            <a:ext uri="{FF2B5EF4-FFF2-40B4-BE49-F238E27FC236}">
              <a16:creationId xmlns:a16="http://schemas.microsoft.com/office/drawing/2014/main" xmlns="" id="{00000000-0008-0000-1B00-000074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4295775" y="11077575"/>
          <a:ext cx="1562100" cy="17145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46</xdr:col>
      <xdr:colOff>76200</xdr:colOff>
      <xdr:row>103</xdr:row>
      <xdr:rowOff>9525</xdr:rowOff>
    </xdr:from>
    <xdr:to>
      <xdr:col>56</xdr:col>
      <xdr:colOff>47624</xdr:colOff>
      <xdr:row>105</xdr:row>
      <xdr:rowOff>57150</xdr:rowOff>
    </xdr:to>
    <xdr:sp macro="" textlink="$F$3">
      <xdr:nvSpPr>
        <xdr:cNvPr id="117" name="四角形吹き出し 29">
          <a:extLst>
            <a:ext uri="{FF2B5EF4-FFF2-40B4-BE49-F238E27FC236}">
              <a16:creationId xmlns:a16="http://schemas.microsoft.com/office/drawing/2014/main" xmlns="" id="{00000000-0008-0000-1B00-000075000000}"/>
            </a:ext>
          </a:extLst>
        </xdr:cNvPr>
        <xdr:cNvSpPr/>
      </xdr:nvSpPr>
      <xdr:spPr>
        <a:xfrm>
          <a:off x="4457700" y="9820275"/>
          <a:ext cx="923924"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8D2B2DD-8293-49CB-9052-4B47523841B6}"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44</xdr:col>
      <xdr:colOff>66675</xdr:colOff>
      <xdr:row>106</xdr:row>
      <xdr:rowOff>28575</xdr:rowOff>
    </xdr:from>
    <xdr:to>
      <xdr:col>62</xdr:col>
      <xdr:colOff>38100</xdr:colOff>
      <xdr:row>108</xdr:row>
      <xdr:rowOff>76200</xdr:rowOff>
    </xdr:to>
    <xdr:sp macro="" textlink="K3">
      <xdr:nvSpPr>
        <xdr:cNvPr id="118" name="四角形吹き出し 49">
          <a:extLst>
            <a:ext uri="{FF2B5EF4-FFF2-40B4-BE49-F238E27FC236}">
              <a16:creationId xmlns:a16="http://schemas.microsoft.com/office/drawing/2014/main" xmlns="" id="{00000000-0008-0000-1B00-000076000000}"/>
            </a:ext>
          </a:extLst>
        </xdr:cNvPr>
        <xdr:cNvSpPr/>
      </xdr:nvSpPr>
      <xdr:spPr>
        <a:xfrm>
          <a:off x="4257675" y="10125075"/>
          <a:ext cx="16859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A46CE1A-ADD7-43D5-91C1-AE64C088787F}"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900"/>
        </a:p>
      </xdr:txBody>
    </xdr:sp>
    <xdr:clientData/>
  </xdr:twoCellAnchor>
  <xdr:twoCellAnchor>
    <xdr:from>
      <xdr:col>24</xdr:col>
      <xdr:colOff>76200</xdr:colOff>
      <xdr:row>106</xdr:row>
      <xdr:rowOff>28575</xdr:rowOff>
    </xdr:from>
    <xdr:to>
      <xdr:col>42</xdr:col>
      <xdr:colOff>47625</xdr:colOff>
      <xdr:row>108</xdr:row>
      <xdr:rowOff>76200</xdr:rowOff>
    </xdr:to>
    <xdr:sp macro="" textlink="J3">
      <xdr:nvSpPr>
        <xdr:cNvPr id="119" name="四角形吹き出し 48">
          <a:extLst>
            <a:ext uri="{FF2B5EF4-FFF2-40B4-BE49-F238E27FC236}">
              <a16:creationId xmlns:a16="http://schemas.microsoft.com/office/drawing/2014/main" xmlns="" id="{00000000-0008-0000-1B00-000077000000}"/>
            </a:ext>
          </a:extLst>
        </xdr:cNvPr>
        <xdr:cNvSpPr/>
      </xdr:nvSpPr>
      <xdr:spPr>
        <a:xfrm>
          <a:off x="2362200" y="10125075"/>
          <a:ext cx="16859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F4F9272-D57D-4955-8D24-6ABA10EB3F70}"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900"/>
        </a:p>
      </xdr:txBody>
    </xdr:sp>
    <xdr:clientData/>
  </xdr:twoCellAnchor>
  <xdr:twoCellAnchor>
    <xdr:from>
      <xdr:col>25</xdr:col>
      <xdr:colOff>0</xdr:colOff>
      <xdr:row>115</xdr:row>
      <xdr:rowOff>85725</xdr:rowOff>
    </xdr:from>
    <xdr:to>
      <xdr:col>42</xdr:col>
      <xdr:colOff>66675</xdr:colOff>
      <xdr:row>118</xdr:row>
      <xdr:rowOff>38100</xdr:rowOff>
    </xdr:to>
    <xdr:sp macro="" textlink="J4">
      <xdr:nvSpPr>
        <xdr:cNvPr id="120" name="四角形吹き出し 43">
          <a:extLst>
            <a:ext uri="{FF2B5EF4-FFF2-40B4-BE49-F238E27FC236}">
              <a16:creationId xmlns:a16="http://schemas.microsoft.com/office/drawing/2014/main" xmlns="" id="{00000000-0008-0000-1B00-000078000000}"/>
            </a:ext>
          </a:extLst>
        </xdr:cNvPr>
        <xdr:cNvSpPr/>
      </xdr:nvSpPr>
      <xdr:spPr>
        <a:xfrm>
          <a:off x="2381250" y="11039475"/>
          <a:ext cx="16859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90F4D96-0DCD-4A3F-A8CC-283A73B33639}"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900"/>
        </a:p>
      </xdr:txBody>
    </xdr:sp>
    <xdr:clientData/>
  </xdr:twoCellAnchor>
  <xdr:twoCellAnchor>
    <xdr:from>
      <xdr:col>44</xdr:col>
      <xdr:colOff>85725</xdr:colOff>
      <xdr:row>115</xdr:row>
      <xdr:rowOff>85725</xdr:rowOff>
    </xdr:from>
    <xdr:to>
      <xdr:col>62</xdr:col>
      <xdr:colOff>57150</xdr:colOff>
      <xdr:row>118</xdr:row>
      <xdr:rowOff>38100</xdr:rowOff>
    </xdr:to>
    <xdr:sp macro="" textlink="K4">
      <xdr:nvSpPr>
        <xdr:cNvPr id="121" name="四角形吹き出し 50">
          <a:extLst>
            <a:ext uri="{FF2B5EF4-FFF2-40B4-BE49-F238E27FC236}">
              <a16:creationId xmlns:a16="http://schemas.microsoft.com/office/drawing/2014/main" xmlns="" id="{00000000-0008-0000-1B00-000079000000}"/>
            </a:ext>
          </a:extLst>
        </xdr:cNvPr>
        <xdr:cNvSpPr/>
      </xdr:nvSpPr>
      <xdr:spPr>
        <a:xfrm>
          <a:off x="4276725" y="11039475"/>
          <a:ext cx="16859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A9EE235-838D-44E5-8756-4AAEF98090E4}"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900"/>
        </a:p>
      </xdr:txBody>
    </xdr:sp>
    <xdr:clientData/>
  </xdr:twoCellAnchor>
  <xdr:twoCellAnchor>
    <xdr:from>
      <xdr:col>31</xdr:col>
      <xdr:colOff>66675</xdr:colOff>
      <xdr:row>109</xdr:row>
      <xdr:rowOff>38100</xdr:rowOff>
    </xdr:from>
    <xdr:to>
      <xdr:col>76</xdr:col>
      <xdr:colOff>85724</xdr:colOff>
      <xdr:row>112</xdr:row>
      <xdr:rowOff>28574</xdr:rowOff>
    </xdr:to>
    <xdr:sp macro="" textlink="$CM$75">
      <xdr:nvSpPr>
        <xdr:cNvPr id="122" name="四角形吹き出し 25">
          <a:extLst>
            <a:ext uri="{FF2B5EF4-FFF2-40B4-BE49-F238E27FC236}">
              <a16:creationId xmlns:a16="http://schemas.microsoft.com/office/drawing/2014/main" xmlns="" id="{00000000-0008-0000-1B00-00007A000000}"/>
            </a:ext>
          </a:extLst>
        </xdr:cNvPr>
        <xdr:cNvSpPr/>
      </xdr:nvSpPr>
      <xdr:spPr>
        <a:xfrm>
          <a:off x="3019425" y="10420350"/>
          <a:ext cx="43052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F9BE3EC-4CC3-4DDA-B510-B35C1AFBAF28}"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31</xdr:col>
      <xdr:colOff>66675</xdr:colOff>
      <xdr:row>112</xdr:row>
      <xdr:rowOff>66675</xdr:rowOff>
    </xdr:from>
    <xdr:to>
      <xdr:col>77</xdr:col>
      <xdr:colOff>0</xdr:colOff>
      <xdr:row>115</xdr:row>
      <xdr:rowOff>57149</xdr:rowOff>
    </xdr:to>
    <xdr:sp macro="" textlink="$CM$77">
      <xdr:nvSpPr>
        <xdr:cNvPr id="123" name="四角形吹き出し 26">
          <a:extLst>
            <a:ext uri="{FF2B5EF4-FFF2-40B4-BE49-F238E27FC236}">
              <a16:creationId xmlns:a16="http://schemas.microsoft.com/office/drawing/2014/main" xmlns="" id="{00000000-0008-0000-1B00-00007B000000}"/>
            </a:ext>
          </a:extLst>
        </xdr:cNvPr>
        <xdr:cNvSpPr/>
      </xdr:nvSpPr>
      <xdr:spPr>
        <a:xfrm>
          <a:off x="3019425" y="10734675"/>
          <a:ext cx="431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27C25F8-B624-4073-88D5-34F98804629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64</xdr:col>
      <xdr:colOff>19050</xdr:colOff>
      <xdr:row>106</xdr:row>
      <xdr:rowOff>28575</xdr:rowOff>
    </xdr:from>
    <xdr:to>
      <xdr:col>68</xdr:col>
      <xdr:colOff>85725</xdr:colOff>
      <xdr:row>108</xdr:row>
      <xdr:rowOff>76200</xdr:rowOff>
    </xdr:to>
    <xdr:sp macro="" textlink="D3">
      <xdr:nvSpPr>
        <xdr:cNvPr id="124" name="四角形吹き出し 30">
          <a:extLst>
            <a:ext uri="{FF2B5EF4-FFF2-40B4-BE49-F238E27FC236}">
              <a16:creationId xmlns:a16="http://schemas.microsoft.com/office/drawing/2014/main" xmlns="" id="{00000000-0008-0000-1B00-00007C000000}"/>
            </a:ext>
          </a:extLst>
        </xdr:cNvPr>
        <xdr:cNvSpPr/>
      </xdr:nvSpPr>
      <xdr:spPr>
        <a:xfrm>
          <a:off x="6115050" y="10125075"/>
          <a:ext cx="44767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4FF13E1-F9D0-4FBD-BA54-1A1919D259EF}"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64</xdr:col>
      <xdr:colOff>38100</xdr:colOff>
      <xdr:row>115</xdr:row>
      <xdr:rowOff>85725</xdr:rowOff>
    </xdr:from>
    <xdr:to>
      <xdr:col>69</xdr:col>
      <xdr:colOff>9525</xdr:colOff>
      <xdr:row>118</xdr:row>
      <xdr:rowOff>38100</xdr:rowOff>
    </xdr:to>
    <xdr:sp macro="" textlink="D4">
      <xdr:nvSpPr>
        <xdr:cNvPr id="125" name="四角形吹き出し 31">
          <a:extLst>
            <a:ext uri="{FF2B5EF4-FFF2-40B4-BE49-F238E27FC236}">
              <a16:creationId xmlns:a16="http://schemas.microsoft.com/office/drawing/2014/main" xmlns="" id="{00000000-0008-0000-1B00-00007D000000}"/>
            </a:ext>
          </a:extLst>
        </xdr:cNvPr>
        <xdr:cNvSpPr/>
      </xdr:nvSpPr>
      <xdr:spPr>
        <a:xfrm>
          <a:off x="6134100" y="11039475"/>
          <a:ext cx="44767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3C7CCD33-6DA1-4235-9C95-247F51A261A1}"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31</xdr:col>
      <xdr:colOff>66675</xdr:colOff>
      <xdr:row>118</xdr:row>
      <xdr:rowOff>85725</xdr:rowOff>
    </xdr:from>
    <xdr:to>
      <xdr:col>76</xdr:col>
      <xdr:colOff>85724</xdr:colOff>
      <xdr:row>121</xdr:row>
      <xdr:rowOff>76199</xdr:rowOff>
    </xdr:to>
    <xdr:sp macro="" textlink="$CM$83">
      <xdr:nvSpPr>
        <xdr:cNvPr id="126" name="四角形吹き出し 79">
          <a:extLst>
            <a:ext uri="{FF2B5EF4-FFF2-40B4-BE49-F238E27FC236}">
              <a16:creationId xmlns:a16="http://schemas.microsoft.com/office/drawing/2014/main" xmlns="" id="{00000000-0008-0000-1B00-00007E000000}"/>
            </a:ext>
          </a:extLst>
        </xdr:cNvPr>
        <xdr:cNvSpPr/>
      </xdr:nvSpPr>
      <xdr:spPr>
        <a:xfrm>
          <a:off x="3019425" y="11325225"/>
          <a:ext cx="43052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74417AC-9632-4543-AA83-3E26B575DE07}"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31</xdr:col>
      <xdr:colOff>66675</xdr:colOff>
      <xdr:row>122</xdr:row>
      <xdr:rowOff>9525</xdr:rowOff>
    </xdr:from>
    <xdr:to>
      <xdr:col>76</xdr:col>
      <xdr:colOff>85724</xdr:colOff>
      <xdr:row>124</xdr:row>
      <xdr:rowOff>95249</xdr:rowOff>
    </xdr:to>
    <xdr:sp macro="" textlink="$CM$85">
      <xdr:nvSpPr>
        <xdr:cNvPr id="127" name="四角形吹き出し 80">
          <a:extLst>
            <a:ext uri="{FF2B5EF4-FFF2-40B4-BE49-F238E27FC236}">
              <a16:creationId xmlns:a16="http://schemas.microsoft.com/office/drawing/2014/main" xmlns="" id="{00000000-0008-0000-1B00-00007F000000}"/>
            </a:ext>
          </a:extLst>
        </xdr:cNvPr>
        <xdr:cNvSpPr/>
      </xdr:nvSpPr>
      <xdr:spPr>
        <a:xfrm>
          <a:off x="3019425" y="11630025"/>
          <a:ext cx="43052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BA067FC-A426-4534-9ED8-7118F290F804}"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0</xdr:col>
      <xdr:colOff>1</xdr:colOff>
      <xdr:row>133</xdr:row>
      <xdr:rowOff>38100</xdr:rowOff>
    </xdr:from>
    <xdr:to>
      <xdr:col>6</xdr:col>
      <xdr:colOff>57151</xdr:colOff>
      <xdr:row>136</xdr:row>
      <xdr:rowOff>19049</xdr:rowOff>
    </xdr:to>
    <xdr:sp macro="" textlink="$H$5">
      <xdr:nvSpPr>
        <xdr:cNvPr id="128" name="四角形吹き出し 89">
          <a:extLst>
            <a:ext uri="{FF2B5EF4-FFF2-40B4-BE49-F238E27FC236}">
              <a16:creationId xmlns:a16="http://schemas.microsoft.com/office/drawing/2014/main" xmlns="" id="{00000000-0008-0000-1B00-000080000000}"/>
            </a:ext>
          </a:extLst>
        </xdr:cNvPr>
        <xdr:cNvSpPr/>
      </xdr:nvSpPr>
      <xdr:spPr>
        <a:xfrm>
          <a:off x="1" y="12706350"/>
          <a:ext cx="628650" cy="2666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39B9831-53B1-4B28-BF64-796059DEB041}" type="TxLink">
            <a:rPr kumimoji="1" lang="ja-JP" altLang="en-US" sz="1000" b="0" i="0" u="none" strike="noStrike">
              <a:solidFill>
                <a:srgbClr val="000000"/>
              </a:solidFill>
              <a:latin typeface="ＭＳ Ｐゴシック"/>
              <a:ea typeface="ＭＳ Ｐゴシック"/>
            </a:rPr>
            <a:pPr algn="ctr"/>
            <a:t>令和</a:t>
          </a:fld>
          <a:endParaRPr kumimoji="1" lang="en-US" altLang="ja-JP" sz="1000"/>
        </a:p>
      </xdr:txBody>
    </xdr:sp>
    <xdr:clientData/>
  </xdr:twoCellAnchor>
  <xdr:twoCellAnchor editAs="oneCell">
    <xdr:from>
      <xdr:col>0</xdr:col>
      <xdr:colOff>57149</xdr:colOff>
      <xdr:row>93</xdr:row>
      <xdr:rowOff>47624</xdr:rowOff>
    </xdr:from>
    <xdr:to>
      <xdr:col>77</xdr:col>
      <xdr:colOff>0</xdr:colOff>
      <xdr:row>100</xdr:row>
      <xdr:rowOff>77835</xdr:rowOff>
    </xdr:to>
    <xdr:pic>
      <xdr:nvPicPr>
        <xdr:cNvPr id="3" name="図 2">
          <a:extLst>
            <a:ext uri="{FF2B5EF4-FFF2-40B4-BE49-F238E27FC236}">
              <a16:creationId xmlns:a16="http://schemas.microsoft.com/office/drawing/2014/main" xmlns="" id="{00000000-0008-0000-1B00-000003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57149" y="4238624"/>
          <a:ext cx="7277101" cy="6969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85725</xdr:colOff>
      <xdr:row>97</xdr:row>
      <xdr:rowOff>66675</xdr:rowOff>
    </xdr:from>
    <xdr:to>
      <xdr:col>22</xdr:col>
      <xdr:colOff>57150</xdr:colOff>
      <xdr:row>99</xdr:row>
      <xdr:rowOff>76200</xdr:rowOff>
    </xdr:to>
    <xdr:pic>
      <xdr:nvPicPr>
        <xdr:cNvPr id="5" name="図 4">
          <a:extLst>
            <a:ext uri="{FF2B5EF4-FFF2-40B4-BE49-F238E27FC236}">
              <a16:creationId xmlns:a16="http://schemas.microsoft.com/office/drawing/2014/main" xmlns="" id="{00000000-0008-0000-1B00-000005000000}"/>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419225" y="4638675"/>
          <a:ext cx="733425" cy="20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15</xdr:col>
      <xdr:colOff>0</xdr:colOff>
      <xdr:row>97</xdr:row>
      <xdr:rowOff>57150</xdr:rowOff>
    </xdr:from>
    <xdr:to>
      <xdr:col>22</xdr:col>
      <xdr:colOff>66675</xdr:colOff>
      <xdr:row>100</xdr:row>
      <xdr:rowOff>9525</xdr:rowOff>
    </xdr:to>
    <xdr:sp macro="" textlink="$B$3">
      <xdr:nvSpPr>
        <xdr:cNvPr id="6" name="四角形吹き出し 38">
          <a:extLst>
            <a:ext uri="{FF2B5EF4-FFF2-40B4-BE49-F238E27FC236}">
              <a16:creationId xmlns:a16="http://schemas.microsoft.com/office/drawing/2014/main" xmlns="" id="{00000000-0008-0000-1B00-000006000000}"/>
            </a:ext>
          </a:extLst>
        </xdr:cNvPr>
        <xdr:cNvSpPr/>
      </xdr:nvSpPr>
      <xdr:spPr>
        <a:xfrm>
          <a:off x="1428750" y="4629150"/>
          <a:ext cx="7334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0AE8C45-D38C-4984-8C6B-F4EF03AC88DF}" type="TxLink">
            <a:rPr kumimoji="1" lang="en-US" altLang="en-US" sz="1000" b="0" i="0" u="none" strike="noStrike">
              <a:solidFill>
                <a:srgbClr val="000000"/>
              </a:solidFill>
              <a:latin typeface="ＭＳ Ｐゴシック"/>
              <a:ea typeface="ＭＳ Ｐゴシック"/>
            </a:rPr>
            <a:pPr algn="ctr"/>
            <a:t>該当</a:t>
          </a:fld>
          <a:endParaRPr kumimoji="1" lang="en-US" altLang="ja-JP" sz="900"/>
        </a:p>
      </xdr:txBody>
    </xdr:sp>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19053</xdr:colOff>
      <xdr:row>143</xdr:row>
      <xdr:rowOff>0</xdr:rowOff>
    </xdr:from>
    <xdr:to>
      <xdr:col>74</xdr:col>
      <xdr:colOff>82516</xdr:colOff>
      <xdr:row>161</xdr:row>
      <xdr:rowOff>1500</xdr:rowOff>
    </xdr:to>
    <xdr:pic>
      <xdr:nvPicPr>
        <xdr:cNvPr id="3" name="図 2">
          <a:extLst>
            <a:ext uri="{FF2B5EF4-FFF2-40B4-BE49-F238E27FC236}">
              <a16:creationId xmlns:a16="http://schemas.microsoft.com/office/drawing/2014/main" xmlns="" id="{00000000-0008-0000-1C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4303" y="8667750"/>
          <a:ext cx="7016713" cy="171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1</xdr:colOff>
      <xdr:row>163</xdr:row>
      <xdr:rowOff>38111</xdr:rowOff>
    </xdr:from>
    <xdr:to>
      <xdr:col>73</xdr:col>
      <xdr:colOff>15452</xdr:colOff>
      <xdr:row>211</xdr:row>
      <xdr:rowOff>54753</xdr:rowOff>
    </xdr:to>
    <xdr:pic>
      <xdr:nvPicPr>
        <xdr:cNvPr id="41" name="図 40">
          <a:extLst>
            <a:ext uri="{FF2B5EF4-FFF2-40B4-BE49-F238E27FC236}">
              <a16:creationId xmlns:a16="http://schemas.microsoft.com/office/drawing/2014/main" xmlns="" id="{00000000-0008-0000-1D00-00002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10896611"/>
          <a:ext cx="6968701" cy="45886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211</xdr:row>
      <xdr:rowOff>28585</xdr:rowOff>
    </xdr:from>
    <xdr:to>
      <xdr:col>72</xdr:col>
      <xdr:colOff>81428</xdr:colOff>
      <xdr:row>262</xdr:row>
      <xdr:rowOff>61272</xdr:rowOff>
    </xdr:to>
    <xdr:pic>
      <xdr:nvPicPr>
        <xdr:cNvPr id="42" name="図 41">
          <a:extLst>
            <a:ext uri="{FF2B5EF4-FFF2-40B4-BE49-F238E27FC236}">
              <a16:creationId xmlns:a16="http://schemas.microsoft.com/office/drawing/2014/main" xmlns="" id="{00000000-0008-0000-1D00-00002A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5459085"/>
          <a:ext cx="6939428" cy="48904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262</xdr:row>
      <xdr:rowOff>57154</xdr:rowOff>
    </xdr:from>
    <xdr:to>
      <xdr:col>73</xdr:col>
      <xdr:colOff>42886</xdr:colOff>
      <xdr:row>274</xdr:row>
      <xdr:rowOff>86725</xdr:rowOff>
    </xdr:to>
    <xdr:pic>
      <xdr:nvPicPr>
        <xdr:cNvPr id="43" name="図 42">
          <a:extLst>
            <a:ext uri="{FF2B5EF4-FFF2-40B4-BE49-F238E27FC236}">
              <a16:creationId xmlns:a16="http://schemas.microsoft.com/office/drawing/2014/main" xmlns="" id="{00000000-0008-0000-1D00-00002B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20345404"/>
          <a:ext cx="6996136" cy="117257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28576</xdr:colOff>
      <xdr:row>259</xdr:row>
      <xdr:rowOff>47624</xdr:rowOff>
    </xdr:from>
    <xdr:to>
      <xdr:col>14</xdr:col>
      <xdr:colOff>28575</xdr:colOff>
      <xdr:row>262</xdr:row>
      <xdr:rowOff>0</xdr:rowOff>
    </xdr:to>
    <xdr:sp macro="" textlink="$O$3">
      <xdr:nvSpPr>
        <xdr:cNvPr id="46" name="四角形吹き出し 45">
          <a:extLst>
            <a:ext uri="{FF2B5EF4-FFF2-40B4-BE49-F238E27FC236}">
              <a16:creationId xmlns:a16="http://schemas.microsoft.com/office/drawing/2014/main" xmlns="" id="{00000000-0008-0000-1D00-00002E000000}"/>
            </a:ext>
          </a:extLst>
        </xdr:cNvPr>
        <xdr:cNvSpPr/>
      </xdr:nvSpPr>
      <xdr:spPr>
        <a:xfrm>
          <a:off x="1076326" y="20050124"/>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B8D38ED-2F11-41C5-A519-5B5765E9538C}"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14</xdr:col>
      <xdr:colOff>28575</xdr:colOff>
      <xdr:row>259</xdr:row>
      <xdr:rowOff>47625</xdr:rowOff>
    </xdr:from>
    <xdr:to>
      <xdr:col>17</xdr:col>
      <xdr:colOff>28574</xdr:colOff>
      <xdr:row>262</xdr:row>
      <xdr:rowOff>1</xdr:rowOff>
    </xdr:to>
    <xdr:sp macro="" textlink="$P$3">
      <xdr:nvSpPr>
        <xdr:cNvPr id="48" name="四角形吹き出し 47">
          <a:extLst>
            <a:ext uri="{FF2B5EF4-FFF2-40B4-BE49-F238E27FC236}">
              <a16:creationId xmlns:a16="http://schemas.microsoft.com/office/drawing/2014/main" xmlns="" id="{00000000-0008-0000-1D00-000030000000}"/>
            </a:ext>
          </a:extLst>
        </xdr:cNvPr>
        <xdr:cNvSpPr/>
      </xdr:nvSpPr>
      <xdr:spPr>
        <a:xfrm>
          <a:off x="1362075"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01EFDE0-9D1E-4E30-8E00-523E96A32F9D}"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17</xdr:col>
      <xdr:colOff>47625</xdr:colOff>
      <xdr:row>259</xdr:row>
      <xdr:rowOff>47625</xdr:rowOff>
    </xdr:from>
    <xdr:to>
      <xdr:col>20</xdr:col>
      <xdr:colOff>47624</xdr:colOff>
      <xdr:row>262</xdr:row>
      <xdr:rowOff>1</xdr:rowOff>
    </xdr:to>
    <xdr:sp macro="" textlink="$Q$3">
      <xdr:nvSpPr>
        <xdr:cNvPr id="49" name="四角形吹き出し 48">
          <a:extLst>
            <a:ext uri="{FF2B5EF4-FFF2-40B4-BE49-F238E27FC236}">
              <a16:creationId xmlns:a16="http://schemas.microsoft.com/office/drawing/2014/main" xmlns="" id="{00000000-0008-0000-1D00-000031000000}"/>
            </a:ext>
          </a:extLst>
        </xdr:cNvPr>
        <xdr:cNvSpPr/>
      </xdr:nvSpPr>
      <xdr:spPr>
        <a:xfrm>
          <a:off x="1666875"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481C140-01FA-49E3-8FE4-9FB2F1BA0A69}"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20</xdr:col>
      <xdr:colOff>57150</xdr:colOff>
      <xdr:row>259</xdr:row>
      <xdr:rowOff>47625</xdr:rowOff>
    </xdr:from>
    <xdr:to>
      <xdr:col>23</xdr:col>
      <xdr:colOff>57149</xdr:colOff>
      <xdr:row>262</xdr:row>
      <xdr:rowOff>1</xdr:rowOff>
    </xdr:to>
    <xdr:sp macro="" textlink="$R$3">
      <xdr:nvSpPr>
        <xdr:cNvPr id="50" name="四角形吹き出し 49">
          <a:extLst>
            <a:ext uri="{FF2B5EF4-FFF2-40B4-BE49-F238E27FC236}">
              <a16:creationId xmlns:a16="http://schemas.microsoft.com/office/drawing/2014/main" xmlns="" id="{00000000-0008-0000-1D00-000032000000}"/>
            </a:ext>
          </a:extLst>
        </xdr:cNvPr>
        <xdr:cNvSpPr/>
      </xdr:nvSpPr>
      <xdr:spPr>
        <a:xfrm>
          <a:off x="1962150"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1D2E4A37-5CCA-4F52-83CE-BD0AD539D2D3}"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23</xdr:col>
      <xdr:colOff>66675</xdr:colOff>
      <xdr:row>259</xdr:row>
      <xdr:rowOff>47625</xdr:rowOff>
    </xdr:from>
    <xdr:to>
      <xdr:col>26</xdr:col>
      <xdr:colOff>66674</xdr:colOff>
      <xdr:row>262</xdr:row>
      <xdr:rowOff>1</xdr:rowOff>
    </xdr:to>
    <xdr:sp macro="" textlink="$S$3">
      <xdr:nvSpPr>
        <xdr:cNvPr id="51" name="四角形吹き出し 50">
          <a:extLst>
            <a:ext uri="{FF2B5EF4-FFF2-40B4-BE49-F238E27FC236}">
              <a16:creationId xmlns:a16="http://schemas.microsoft.com/office/drawing/2014/main" xmlns="" id="{00000000-0008-0000-1D00-000033000000}"/>
            </a:ext>
          </a:extLst>
        </xdr:cNvPr>
        <xdr:cNvSpPr/>
      </xdr:nvSpPr>
      <xdr:spPr>
        <a:xfrm>
          <a:off x="2257425"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57BDB45-A720-46CF-A8FD-164C06892F96}"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26</xdr:col>
      <xdr:colOff>85725</xdr:colOff>
      <xdr:row>259</xdr:row>
      <xdr:rowOff>47625</xdr:rowOff>
    </xdr:from>
    <xdr:to>
      <xdr:col>29</xdr:col>
      <xdr:colOff>85724</xdr:colOff>
      <xdr:row>262</xdr:row>
      <xdr:rowOff>1</xdr:rowOff>
    </xdr:to>
    <xdr:sp macro="" textlink="$T$3">
      <xdr:nvSpPr>
        <xdr:cNvPr id="52" name="四角形吹き出し 51">
          <a:extLst>
            <a:ext uri="{FF2B5EF4-FFF2-40B4-BE49-F238E27FC236}">
              <a16:creationId xmlns:a16="http://schemas.microsoft.com/office/drawing/2014/main" xmlns="" id="{00000000-0008-0000-1D00-000034000000}"/>
            </a:ext>
          </a:extLst>
        </xdr:cNvPr>
        <xdr:cNvSpPr/>
      </xdr:nvSpPr>
      <xdr:spPr>
        <a:xfrm>
          <a:off x="2562225"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B14DE53-6BD9-427B-9BBC-9152FBCE2703}"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30</xdr:col>
      <xdr:colOff>0</xdr:colOff>
      <xdr:row>259</xdr:row>
      <xdr:rowOff>47625</xdr:rowOff>
    </xdr:from>
    <xdr:to>
      <xdr:col>32</xdr:col>
      <xdr:colOff>95249</xdr:colOff>
      <xdr:row>262</xdr:row>
      <xdr:rowOff>1</xdr:rowOff>
    </xdr:to>
    <xdr:sp macro="" textlink="$U$3">
      <xdr:nvSpPr>
        <xdr:cNvPr id="53" name="四角形吹き出し 52">
          <a:extLst>
            <a:ext uri="{FF2B5EF4-FFF2-40B4-BE49-F238E27FC236}">
              <a16:creationId xmlns:a16="http://schemas.microsoft.com/office/drawing/2014/main" xmlns="" id="{00000000-0008-0000-1D00-000035000000}"/>
            </a:ext>
          </a:extLst>
        </xdr:cNvPr>
        <xdr:cNvSpPr/>
      </xdr:nvSpPr>
      <xdr:spPr>
        <a:xfrm>
          <a:off x="2857500"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D5759E88-27CB-4E61-A1E8-F5A9A86AEA36}"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33</xdr:col>
      <xdr:colOff>9525</xdr:colOff>
      <xdr:row>259</xdr:row>
      <xdr:rowOff>47625</xdr:rowOff>
    </xdr:from>
    <xdr:to>
      <xdr:col>36</xdr:col>
      <xdr:colOff>9524</xdr:colOff>
      <xdr:row>262</xdr:row>
      <xdr:rowOff>1</xdr:rowOff>
    </xdr:to>
    <xdr:sp macro="" textlink="$V$3">
      <xdr:nvSpPr>
        <xdr:cNvPr id="54" name="四角形吹き出し 53">
          <a:extLst>
            <a:ext uri="{FF2B5EF4-FFF2-40B4-BE49-F238E27FC236}">
              <a16:creationId xmlns:a16="http://schemas.microsoft.com/office/drawing/2014/main" xmlns="" id="{00000000-0008-0000-1D00-000036000000}"/>
            </a:ext>
          </a:extLst>
        </xdr:cNvPr>
        <xdr:cNvSpPr/>
      </xdr:nvSpPr>
      <xdr:spPr>
        <a:xfrm>
          <a:off x="3152775" y="20050125"/>
          <a:ext cx="285749"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93310B6-31FC-46D5-9CB2-5022E57D9984}" type="TxLink">
            <a:rPr kumimoji="1" lang="en-US" altLang="en-US" sz="1100" b="0" i="0" u="none" strike="noStrike">
              <a:solidFill>
                <a:srgbClr val="000000"/>
              </a:solidFill>
              <a:latin typeface="ＭＳ Ｐゴシック"/>
              <a:ea typeface="ＭＳ Ｐゴシック"/>
            </a:rPr>
            <a:pPr algn="ctr"/>
            <a:t>0</a:t>
          </a:fld>
          <a:endParaRPr kumimoji="1" lang="en-US" altLang="ja-JP" sz="1000"/>
        </a:p>
      </xdr:txBody>
    </xdr:sp>
    <xdr:clientData/>
  </xdr:twoCellAnchor>
  <xdr:twoCellAnchor>
    <xdr:from>
      <xdr:col>6</xdr:col>
      <xdr:colOff>76201</xdr:colOff>
      <xdr:row>270</xdr:row>
      <xdr:rowOff>19050</xdr:rowOff>
    </xdr:from>
    <xdr:to>
      <xdr:col>38</xdr:col>
      <xdr:colOff>76201</xdr:colOff>
      <xdr:row>273</xdr:row>
      <xdr:rowOff>9524</xdr:rowOff>
    </xdr:to>
    <xdr:sp macro="" textlink="入力専用!G63">
      <xdr:nvSpPr>
        <xdr:cNvPr id="55" name="四角形吹き出し 54">
          <a:extLst>
            <a:ext uri="{FF2B5EF4-FFF2-40B4-BE49-F238E27FC236}">
              <a16:creationId xmlns:a16="http://schemas.microsoft.com/office/drawing/2014/main" xmlns="" id="{00000000-0008-0000-1D00-000037000000}"/>
            </a:ext>
          </a:extLst>
        </xdr:cNvPr>
        <xdr:cNvSpPr/>
      </xdr:nvSpPr>
      <xdr:spPr>
        <a:xfrm>
          <a:off x="647701" y="21069300"/>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8F99E2F-3B31-4CE5-85F9-E8BC03E6D6F8}"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51</xdr:col>
      <xdr:colOff>85725</xdr:colOff>
      <xdr:row>269</xdr:row>
      <xdr:rowOff>33130</xdr:rowOff>
    </xdr:from>
    <xdr:to>
      <xdr:col>73</xdr:col>
      <xdr:colOff>16565</xdr:colOff>
      <xdr:row>274</xdr:row>
      <xdr:rowOff>41413</xdr:rowOff>
    </xdr:to>
    <xdr:sp macro="" textlink="入力専用!G54">
      <xdr:nvSpPr>
        <xdr:cNvPr id="56" name="四角形吹き出し 55">
          <a:extLst>
            <a:ext uri="{FF2B5EF4-FFF2-40B4-BE49-F238E27FC236}">
              <a16:creationId xmlns:a16="http://schemas.microsoft.com/office/drawing/2014/main" xmlns="" id="{00000000-0008-0000-1D00-000038000000}"/>
            </a:ext>
          </a:extLst>
        </xdr:cNvPr>
        <xdr:cNvSpPr/>
      </xdr:nvSpPr>
      <xdr:spPr>
        <a:xfrm>
          <a:off x="5154682" y="21899217"/>
          <a:ext cx="2117448" cy="5052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51B0A55-87CF-4962-B96D-B964A2521DC0}" type="TxLink">
            <a:rPr kumimoji="1" lang="ja-JP" altLang="en-US" sz="1000" b="0" i="0" u="none" strike="noStrike">
              <a:solidFill>
                <a:srgbClr val="000000"/>
              </a:solidFill>
              <a:latin typeface="ＭＳ Ｐゴシック"/>
              <a:ea typeface="ＭＳ Ｐゴシック"/>
            </a:rPr>
            <a:pPr algn="l"/>
            <a:t> </a:t>
          </a:fld>
          <a:endParaRPr kumimoji="1" lang="en-US" altLang="en-US" sz="800" b="0" i="0" u="none" strike="noStrike">
            <a:solidFill>
              <a:srgbClr val="000000"/>
            </a:solidFill>
            <a:latin typeface="ＭＳ Ｐゴシック"/>
            <a:ea typeface="ＭＳ Ｐゴシック"/>
          </a:endParaRPr>
        </a:p>
      </xdr:txBody>
    </xdr:sp>
    <xdr:clientData/>
  </xdr:twoCellAnchor>
  <xdr:twoCellAnchor>
    <xdr:from>
      <xdr:col>7</xdr:col>
      <xdr:colOff>0</xdr:colOff>
      <xdr:row>265</xdr:row>
      <xdr:rowOff>38100</xdr:rowOff>
    </xdr:from>
    <xdr:to>
      <xdr:col>41</xdr:col>
      <xdr:colOff>47625</xdr:colOff>
      <xdr:row>268</xdr:row>
      <xdr:rowOff>28574</xdr:rowOff>
    </xdr:to>
    <xdr:sp macro="" textlink="入力専用!G56">
      <xdr:nvSpPr>
        <xdr:cNvPr id="57" name="四角形吹き出し 56">
          <a:extLst>
            <a:ext uri="{FF2B5EF4-FFF2-40B4-BE49-F238E27FC236}">
              <a16:creationId xmlns:a16="http://schemas.microsoft.com/office/drawing/2014/main" xmlns="" id="{00000000-0008-0000-1D00-000039000000}"/>
            </a:ext>
          </a:extLst>
        </xdr:cNvPr>
        <xdr:cNvSpPr/>
      </xdr:nvSpPr>
      <xdr:spPr>
        <a:xfrm>
          <a:off x="666750" y="20612100"/>
          <a:ext cx="3286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FA9CB0-8CFE-4A76-A541-A5C6E3D9722D}"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0</xdr:col>
      <xdr:colOff>0</xdr:colOff>
      <xdr:row>198</xdr:row>
      <xdr:rowOff>85725</xdr:rowOff>
    </xdr:from>
    <xdr:to>
      <xdr:col>2</xdr:col>
      <xdr:colOff>57150</xdr:colOff>
      <xdr:row>201</xdr:row>
      <xdr:rowOff>57150</xdr:rowOff>
    </xdr:to>
    <xdr:pic>
      <xdr:nvPicPr>
        <xdr:cNvPr id="58" name="図 57">
          <a:extLst>
            <a:ext uri="{FF2B5EF4-FFF2-40B4-BE49-F238E27FC236}">
              <a16:creationId xmlns:a16="http://schemas.microsoft.com/office/drawing/2014/main" xmlns="" id="{00000000-0008-0000-1D00-00003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14277975"/>
          <a:ext cx="247650"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198</xdr:row>
      <xdr:rowOff>85724</xdr:rowOff>
    </xdr:from>
    <xdr:to>
      <xdr:col>3</xdr:col>
      <xdr:colOff>28575</xdr:colOff>
      <xdr:row>201</xdr:row>
      <xdr:rowOff>95249</xdr:rowOff>
    </xdr:to>
    <xdr:sp macro="" textlink="">
      <xdr:nvSpPr>
        <xdr:cNvPr id="59" name="四角形吹き出し 58">
          <a:extLst>
            <a:ext uri="{FF2B5EF4-FFF2-40B4-BE49-F238E27FC236}">
              <a16:creationId xmlns:a16="http://schemas.microsoft.com/office/drawing/2014/main" xmlns="" id="{00000000-0008-0000-1D00-00003B000000}"/>
            </a:ext>
          </a:extLst>
        </xdr:cNvPr>
        <xdr:cNvSpPr/>
      </xdr:nvSpPr>
      <xdr:spPr>
        <a:xfrm>
          <a:off x="0" y="14277974"/>
          <a:ext cx="314325" cy="2952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en-US" altLang="en-US" sz="1400" b="0" i="0" u="none" strike="noStrike">
              <a:solidFill>
                <a:srgbClr val="000000"/>
              </a:solidFill>
              <a:latin typeface="ＭＳ Ｐゴシック"/>
              <a:ea typeface="ＭＳ Ｐゴシック"/>
            </a:rPr>
            <a:t>☑</a:t>
          </a:r>
        </a:p>
      </xdr:txBody>
    </xdr:sp>
    <xdr:clientData/>
  </xdr:twoCellAnchor>
  <xdr:twoCellAnchor editAs="oneCell">
    <xdr:from>
      <xdr:col>0</xdr:col>
      <xdr:colOff>0</xdr:colOff>
      <xdr:row>205</xdr:row>
      <xdr:rowOff>57150</xdr:rowOff>
    </xdr:from>
    <xdr:to>
      <xdr:col>2</xdr:col>
      <xdr:colOff>57150</xdr:colOff>
      <xdr:row>208</xdr:row>
      <xdr:rowOff>9525</xdr:rowOff>
    </xdr:to>
    <xdr:pic>
      <xdr:nvPicPr>
        <xdr:cNvPr id="60" name="図 59">
          <a:extLst>
            <a:ext uri="{FF2B5EF4-FFF2-40B4-BE49-F238E27FC236}">
              <a16:creationId xmlns:a16="http://schemas.microsoft.com/office/drawing/2014/main" xmlns="" id="{00000000-0008-0000-1D00-00003C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4916150"/>
          <a:ext cx="247650"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205</xdr:row>
      <xdr:rowOff>47625</xdr:rowOff>
    </xdr:from>
    <xdr:to>
      <xdr:col>3</xdr:col>
      <xdr:colOff>28575</xdr:colOff>
      <xdr:row>208</xdr:row>
      <xdr:rowOff>57150</xdr:rowOff>
    </xdr:to>
    <xdr:sp macro="" textlink="">
      <xdr:nvSpPr>
        <xdr:cNvPr id="61" name="四角形吹き出し 60">
          <a:extLst>
            <a:ext uri="{FF2B5EF4-FFF2-40B4-BE49-F238E27FC236}">
              <a16:creationId xmlns:a16="http://schemas.microsoft.com/office/drawing/2014/main" xmlns="" id="{00000000-0008-0000-1D00-00003D000000}"/>
            </a:ext>
          </a:extLst>
        </xdr:cNvPr>
        <xdr:cNvSpPr/>
      </xdr:nvSpPr>
      <xdr:spPr>
        <a:xfrm>
          <a:off x="0" y="14906625"/>
          <a:ext cx="314325" cy="2952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1400" b="0" i="0" u="none" strike="noStrike">
              <a:solidFill>
                <a:srgbClr val="000000"/>
              </a:solidFill>
              <a:latin typeface="ＭＳ Ｐゴシック"/>
              <a:ea typeface="ＭＳ Ｐゴシック"/>
            </a:rPr>
            <a:t>□</a:t>
          </a:r>
          <a:endParaRPr kumimoji="1" lang="en-US" altLang="en-US" sz="1400" b="0" i="0" u="none" strike="noStrike">
            <a:solidFill>
              <a:srgbClr val="000000"/>
            </a:solidFill>
            <a:latin typeface="ＭＳ Ｐゴシック"/>
            <a:ea typeface="ＭＳ Ｐゴシック"/>
          </a:endParaRPr>
        </a:p>
      </xdr:txBody>
    </xdr:sp>
    <xdr:clientData/>
  </xdr:twoCellAnchor>
  <xdr:twoCellAnchor editAs="oneCell">
    <xdr:from>
      <xdr:col>53</xdr:col>
      <xdr:colOff>9525</xdr:colOff>
      <xdr:row>171</xdr:row>
      <xdr:rowOff>76200</xdr:rowOff>
    </xdr:from>
    <xdr:to>
      <xdr:col>60</xdr:col>
      <xdr:colOff>19050</xdr:colOff>
      <xdr:row>175</xdr:row>
      <xdr:rowOff>19050</xdr:rowOff>
    </xdr:to>
    <xdr:pic>
      <xdr:nvPicPr>
        <xdr:cNvPr id="62" name="図 61">
          <a:extLst>
            <a:ext uri="{FF2B5EF4-FFF2-40B4-BE49-F238E27FC236}">
              <a16:creationId xmlns:a16="http://schemas.microsoft.com/office/drawing/2014/main" xmlns="" id="{00000000-0008-0000-1D00-00003E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057775" y="11696700"/>
          <a:ext cx="67627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49</xdr:col>
      <xdr:colOff>66675</xdr:colOff>
      <xdr:row>172</xdr:row>
      <xdr:rowOff>28575</xdr:rowOff>
    </xdr:from>
    <xdr:to>
      <xdr:col>60</xdr:col>
      <xdr:colOff>19050</xdr:colOff>
      <xdr:row>174</xdr:row>
      <xdr:rowOff>76200</xdr:rowOff>
    </xdr:to>
    <xdr:sp macro="" textlink="$I$3">
      <xdr:nvSpPr>
        <xdr:cNvPr id="70" name="四角形吹き出し 69">
          <a:extLst>
            <a:ext uri="{FF2B5EF4-FFF2-40B4-BE49-F238E27FC236}">
              <a16:creationId xmlns:a16="http://schemas.microsoft.com/office/drawing/2014/main" xmlns="" id="{00000000-0008-0000-1D00-000046000000}"/>
            </a:ext>
          </a:extLst>
        </xdr:cNvPr>
        <xdr:cNvSpPr/>
      </xdr:nvSpPr>
      <xdr:spPr>
        <a:xfrm>
          <a:off x="4733925" y="11744325"/>
          <a:ext cx="10001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5A898FE-E082-4680-84E8-FC17B5BAADDD}" type="TxLink">
            <a:rPr kumimoji="1" lang="ja-JP" altLang="en-US" sz="1100" b="0" i="0" u="none" strike="noStrike">
              <a:solidFill>
                <a:srgbClr val="000000"/>
              </a:solidFill>
              <a:latin typeface="ＭＳ Ｐゴシック"/>
              <a:ea typeface="ＭＳ Ｐゴシック"/>
            </a:rPr>
            <a:pPr algn="ctr"/>
            <a:t>令和</a:t>
          </a:fld>
          <a:endParaRPr kumimoji="1" lang="en-US" altLang="ja-JP" sz="100"/>
        </a:p>
      </xdr:txBody>
    </xdr:sp>
    <xdr:clientData/>
  </xdr:twoCellAnchor>
  <xdr:twoCellAnchor editAs="oneCell">
    <xdr:from>
      <xdr:col>0</xdr:col>
      <xdr:colOff>19050</xdr:colOff>
      <xdr:row>0</xdr:row>
      <xdr:rowOff>0</xdr:rowOff>
    </xdr:from>
    <xdr:to>
      <xdr:col>78</xdr:col>
      <xdr:colOff>31836</xdr:colOff>
      <xdr:row>71</xdr:row>
      <xdr:rowOff>90221</xdr:rowOff>
    </xdr:to>
    <xdr:pic>
      <xdr:nvPicPr>
        <xdr:cNvPr id="47" name="図 46">
          <a:extLst>
            <a:ext uri="{FF2B5EF4-FFF2-40B4-BE49-F238E27FC236}">
              <a16:creationId xmlns:a16="http://schemas.microsoft.com/office/drawing/2014/main" xmlns="" id="{00000000-0008-0000-1D00-00002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9050" y="0"/>
          <a:ext cx="7442286" cy="21857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73</xdr:row>
      <xdr:rowOff>9525</xdr:rowOff>
    </xdr:from>
    <xdr:to>
      <xdr:col>78</xdr:col>
      <xdr:colOff>31071</xdr:colOff>
      <xdr:row>141</xdr:row>
      <xdr:rowOff>71398</xdr:rowOff>
    </xdr:to>
    <xdr:pic>
      <xdr:nvPicPr>
        <xdr:cNvPr id="78" name="図 77">
          <a:extLst>
            <a:ext uri="{FF2B5EF4-FFF2-40B4-BE49-F238E27FC236}">
              <a16:creationId xmlns:a16="http://schemas.microsoft.com/office/drawing/2014/main" xmlns="" id="{00000000-0008-0000-1D00-00004E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0" y="2295525"/>
          <a:ext cx="7460571" cy="65388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142</xdr:row>
      <xdr:rowOff>66675</xdr:rowOff>
    </xdr:from>
    <xdr:to>
      <xdr:col>78</xdr:col>
      <xdr:colOff>23900</xdr:colOff>
      <xdr:row>162</xdr:row>
      <xdr:rowOff>36457</xdr:rowOff>
    </xdr:to>
    <xdr:pic>
      <xdr:nvPicPr>
        <xdr:cNvPr id="80" name="図 79">
          <a:extLst>
            <a:ext uri="{FF2B5EF4-FFF2-40B4-BE49-F238E27FC236}">
              <a16:creationId xmlns:a16="http://schemas.microsoft.com/office/drawing/2014/main" xmlns="" id="{00000000-0008-0000-1D00-000050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8924925"/>
          <a:ext cx="7453400" cy="18747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85725</xdr:colOff>
      <xdr:row>63</xdr:row>
      <xdr:rowOff>9525</xdr:rowOff>
    </xdr:from>
    <xdr:to>
      <xdr:col>59</xdr:col>
      <xdr:colOff>19050</xdr:colOff>
      <xdr:row>65</xdr:row>
      <xdr:rowOff>57150</xdr:rowOff>
    </xdr:to>
    <xdr:sp macro="" textlink="入力専用!G63">
      <xdr:nvSpPr>
        <xdr:cNvPr id="81" name="四角形吹き出し 72">
          <a:extLst>
            <a:ext uri="{FF2B5EF4-FFF2-40B4-BE49-F238E27FC236}">
              <a16:creationId xmlns:a16="http://schemas.microsoft.com/office/drawing/2014/main" xmlns="" id="{00000000-0008-0000-1D00-000051000000}"/>
            </a:ext>
          </a:extLst>
        </xdr:cNvPr>
        <xdr:cNvSpPr/>
      </xdr:nvSpPr>
      <xdr:spPr>
        <a:xfrm>
          <a:off x="1038225" y="1343025"/>
          <a:ext cx="460057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19F039F-EDB4-4FA5-A90B-4D1994D5094E}"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10</xdr:col>
      <xdr:colOff>85725</xdr:colOff>
      <xdr:row>67</xdr:row>
      <xdr:rowOff>66675</xdr:rowOff>
    </xdr:from>
    <xdr:to>
      <xdr:col>59</xdr:col>
      <xdr:colOff>19050</xdr:colOff>
      <xdr:row>70</xdr:row>
      <xdr:rowOff>19050</xdr:rowOff>
    </xdr:to>
    <xdr:sp macro="" textlink="入力専用!$G$56">
      <xdr:nvSpPr>
        <xdr:cNvPr id="83" name="四角形吹き出し 72">
          <a:extLst>
            <a:ext uri="{FF2B5EF4-FFF2-40B4-BE49-F238E27FC236}">
              <a16:creationId xmlns:a16="http://schemas.microsoft.com/office/drawing/2014/main" xmlns="" id="{00000000-0008-0000-1D00-000053000000}"/>
            </a:ext>
          </a:extLst>
        </xdr:cNvPr>
        <xdr:cNvSpPr/>
      </xdr:nvSpPr>
      <xdr:spPr>
        <a:xfrm>
          <a:off x="1038225" y="1781175"/>
          <a:ext cx="460057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84AAD7F-586C-432D-94D4-BB12A3170262}" type="TxLink">
            <a:rPr kumimoji="1" lang="ja-JP"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59</xdr:col>
      <xdr:colOff>57150</xdr:colOff>
      <xdr:row>63</xdr:row>
      <xdr:rowOff>9525</xdr:rowOff>
    </xdr:from>
    <xdr:to>
      <xdr:col>77</xdr:col>
      <xdr:colOff>76200</xdr:colOff>
      <xdr:row>65</xdr:row>
      <xdr:rowOff>57150</xdr:rowOff>
    </xdr:to>
    <xdr:sp macro="" textlink="$M$3">
      <xdr:nvSpPr>
        <xdr:cNvPr id="84" name="四角形吹き出し 71">
          <a:extLst>
            <a:ext uri="{FF2B5EF4-FFF2-40B4-BE49-F238E27FC236}">
              <a16:creationId xmlns:a16="http://schemas.microsoft.com/office/drawing/2014/main" xmlns="" id="{00000000-0008-0000-1D00-000054000000}"/>
            </a:ext>
          </a:extLst>
        </xdr:cNvPr>
        <xdr:cNvSpPr/>
      </xdr:nvSpPr>
      <xdr:spPr>
        <a:xfrm>
          <a:off x="5676900" y="1343025"/>
          <a:ext cx="1733550"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BBED401-04EF-4DB7-9F4C-5F1E7738F6EF}" type="TxLink">
            <a:rPr kumimoji="1" lang="ja-JP" altLang="en-US" sz="105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59</xdr:col>
      <xdr:colOff>66676</xdr:colOff>
      <xdr:row>67</xdr:row>
      <xdr:rowOff>57150</xdr:rowOff>
    </xdr:from>
    <xdr:to>
      <xdr:col>78</xdr:col>
      <xdr:colOff>28576</xdr:colOff>
      <xdr:row>70</xdr:row>
      <xdr:rowOff>9525</xdr:rowOff>
    </xdr:to>
    <xdr:sp macro="" textlink="入力専用!G57">
      <xdr:nvSpPr>
        <xdr:cNvPr id="85" name="四角形吹き出し 73">
          <a:extLst>
            <a:ext uri="{FF2B5EF4-FFF2-40B4-BE49-F238E27FC236}">
              <a16:creationId xmlns:a16="http://schemas.microsoft.com/office/drawing/2014/main" xmlns="" id="{00000000-0008-0000-1D00-000055000000}"/>
            </a:ext>
          </a:extLst>
        </xdr:cNvPr>
        <xdr:cNvSpPr/>
      </xdr:nvSpPr>
      <xdr:spPr>
        <a:xfrm>
          <a:off x="5686426" y="1771650"/>
          <a:ext cx="1771650"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88BEBFF-B6ED-495E-92C9-551DD0585918}"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18</xdr:col>
      <xdr:colOff>19050</xdr:colOff>
      <xdr:row>74</xdr:row>
      <xdr:rowOff>57150</xdr:rowOff>
    </xdr:from>
    <xdr:to>
      <xdr:col>34</xdr:col>
      <xdr:colOff>47625</xdr:colOff>
      <xdr:row>77</xdr:row>
      <xdr:rowOff>66675</xdr:rowOff>
    </xdr:to>
    <xdr:sp macro="" textlink="入力専用!G83">
      <xdr:nvSpPr>
        <xdr:cNvPr id="86" name="四角形吹き出し 70">
          <a:extLst>
            <a:ext uri="{FF2B5EF4-FFF2-40B4-BE49-F238E27FC236}">
              <a16:creationId xmlns:a16="http://schemas.microsoft.com/office/drawing/2014/main" xmlns="" id="{00000000-0008-0000-1D00-000056000000}"/>
            </a:ext>
          </a:extLst>
        </xdr:cNvPr>
        <xdr:cNvSpPr/>
      </xdr:nvSpPr>
      <xdr:spPr>
        <a:xfrm>
          <a:off x="1733550" y="2438400"/>
          <a:ext cx="1552575" cy="2952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4CBFFBA-CC4C-4AF1-9E3A-AC5AE793B531}"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18</xdr:col>
      <xdr:colOff>19050</xdr:colOff>
      <xdr:row>78</xdr:row>
      <xdr:rowOff>66675</xdr:rowOff>
    </xdr:from>
    <xdr:to>
      <xdr:col>72</xdr:col>
      <xdr:colOff>66675</xdr:colOff>
      <xdr:row>81</xdr:row>
      <xdr:rowOff>19050</xdr:rowOff>
    </xdr:to>
    <xdr:sp macro="" textlink="入力専用!G66">
      <xdr:nvSpPr>
        <xdr:cNvPr id="87" name="四角形吹き出し 74">
          <a:extLst>
            <a:ext uri="{FF2B5EF4-FFF2-40B4-BE49-F238E27FC236}">
              <a16:creationId xmlns:a16="http://schemas.microsoft.com/office/drawing/2014/main" xmlns="" id="{00000000-0008-0000-1D00-000057000000}"/>
            </a:ext>
          </a:extLst>
        </xdr:cNvPr>
        <xdr:cNvSpPr/>
      </xdr:nvSpPr>
      <xdr:spPr>
        <a:xfrm>
          <a:off x="1733550" y="2828925"/>
          <a:ext cx="51911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D5E980E-40C0-471B-A4E4-AE09601876D0}"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18</xdr:col>
      <xdr:colOff>28575</xdr:colOff>
      <xdr:row>83</xdr:row>
      <xdr:rowOff>28575</xdr:rowOff>
    </xdr:from>
    <xdr:to>
      <xdr:col>73</xdr:col>
      <xdr:colOff>19050</xdr:colOff>
      <xdr:row>85</xdr:row>
      <xdr:rowOff>76200</xdr:rowOff>
    </xdr:to>
    <xdr:sp macro="" textlink="入力専用!G67">
      <xdr:nvSpPr>
        <xdr:cNvPr id="88" name="四角形吹き出し 75">
          <a:extLst>
            <a:ext uri="{FF2B5EF4-FFF2-40B4-BE49-F238E27FC236}">
              <a16:creationId xmlns:a16="http://schemas.microsoft.com/office/drawing/2014/main" xmlns="" id="{00000000-0008-0000-1D00-000058000000}"/>
            </a:ext>
          </a:extLst>
        </xdr:cNvPr>
        <xdr:cNvSpPr/>
      </xdr:nvSpPr>
      <xdr:spPr>
        <a:xfrm>
          <a:off x="1743075" y="3267075"/>
          <a:ext cx="52292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E106B65-2F68-43BA-850B-F069BD4E6FCB}"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editAs="oneCell">
    <xdr:from>
      <xdr:col>29</xdr:col>
      <xdr:colOff>47624</xdr:colOff>
      <xdr:row>87</xdr:row>
      <xdr:rowOff>85725</xdr:rowOff>
    </xdr:from>
    <xdr:to>
      <xdr:col>60</xdr:col>
      <xdr:colOff>57149</xdr:colOff>
      <xdr:row>91</xdr:row>
      <xdr:rowOff>53009</xdr:rowOff>
    </xdr:to>
    <xdr:pic>
      <xdr:nvPicPr>
        <xdr:cNvPr id="89" name="図 88">
          <a:extLst>
            <a:ext uri="{FF2B5EF4-FFF2-40B4-BE49-F238E27FC236}">
              <a16:creationId xmlns:a16="http://schemas.microsoft.com/office/drawing/2014/main" xmlns="" id="{00000000-0008-0000-1D00-000059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809874" y="3705225"/>
          <a:ext cx="2962275" cy="3482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xdr:colOff>
      <xdr:row>88</xdr:row>
      <xdr:rowOff>85725</xdr:rowOff>
    </xdr:from>
    <xdr:to>
      <xdr:col>53</xdr:col>
      <xdr:colOff>85313</xdr:colOff>
      <xdr:row>91</xdr:row>
      <xdr:rowOff>33959</xdr:rowOff>
    </xdr:to>
    <xdr:sp macro="" textlink="$K$3">
      <xdr:nvSpPr>
        <xdr:cNvPr id="90" name="四角形吹き出し 35">
          <a:extLst>
            <a:ext uri="{FF2B5EF4-FFF2-40B4-BE49-F238E27FC236}">
              <a16:creationId xmlns:a16="http://schemas.microsoft.com/office/drawing/2014/main" xmlns="" id="{00000000-0008-0000-1D00-00005A000000}"/>
            </a:ext>
          </a:extLst>
        </xdr:cNvPr>
        <xdr:cNvSpPr/>
      </xdr:nvSpPr>
      <xdr:spPr>
        <a:xfrm>
          <a:off x="1733550" y="3800475"/>
          <a:ext cx="3400013" cy="23398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6C7627E-112C-4685-B144-8951A3B23947}" type="TxLink">
            <a:rPr kumimoji="1" lang="en-US" altLang="en-US" sz="1100" b="0" i="0" u="none" strike="noStrike">
              <a:solidFill>
                <a:srgbClr val="000000"/>
              </a:solidFill>
              <a:latin typeface="ＭＳ Ｐゴシック"/>
              <a:ea typeface="ＭＳ Ｐゴシック"/>
            </a:rPr>
            <a:pPr algn="l"/>
            <a:t>　　　　　年　　　　　月　　　　　日</a:t>
          </a:fld>
          <a:endParaRPr kumimoji="1" lang="en-US" altLang="ja-JP" sz="1050"/>
        </a:p>
      </xdr:txBody>
    </xdr:sp>
    <xdr:clientData/>
  </xdr:twoCellAnchor>
  <xdr:twoCellAnchor>
    <xdr:from>
      <xdr:col>18</xdr:col>
      <xdr:colOff>19050</xdr:colOff>
      <xdr:row>94</xdr:row>
      <xdr:rowOff>76200</xdr:rowOff>
    </xdr:from>
    <xdr:to>
      <xdr:col>77</xdr:col>
      <xdr:colOff>19050</xdr:colOff>
      <xdr:row>97</xdr:row>
      <xdr:rowOff>28576</xdr:rowOff>
    </xdr:to>
    <xdr:sp macro="" textlink="入力専用!G78">
      <xdr:nvSpPr>
        <xdr:cNvPr id="91" name="四角形吹き出し 36">
          <a:extLst>
            <a:ext uri="{FF2B5EF4-FFF2-40B4-BE49-F238E27FC236}">
              <a16:creationId xmlns:a16="http://schemas.microsoft.com/office/drawing/2014/main" xmlns="" id="{00000000-0008-0000-1D00-00005B000000}"/>
            </a:ext>
          </a:extLst>
        </xdr:cNvPr>
        <xdr:cNvSpPr/>
      </xdr:nvSpPr>
      <xdr:spPr>
        <a:xfrm>
          <a:off x="1733550" y="4362450"/>
          <a:ext cx="5619750" cy="2381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FF095CF-A449-41C1-BE64-AF7607224EE9}"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0</xdr:col>
      <xdr:colOff>0</xdr:colOff>
      <xdr:row>135</xdr:row>
      <xdr:rowOff>9525</xdr:rowOff>
    </xdr:from>
    <xdr:to>
      <xdr:col>6</xdr:col>
      <xdr:colOff>9525</xdr:colOff>
      <xdr:row>137</xdr:row>
      <xdr:rowOff>57150</xdr:rowOff>
    </xdr:to>
    <xdr:sp macro="" textlink="$I$3">
      <xdr:nvSpPr>
        <xdr:cNvPr id="92" name="四角形吹き出し 44">
          <a:extLst>
            <a:ext uri="{FF2B5EF4-FFF2-40B4-BE49-F238E27FC236}">
              <a16:creationId xmlns:a16="http://schemas.microsoft.com/office/drawing/2014/main" xmlns="" id="{00000000-0008-0000-1D00-00005C000000}"/>
            </a:ext>
          </a:extLst>
        </xdr:cNvPr>
        <xdr:cNvSpPr/>
      </xdr:nvSpPr>
      <xdr:spPr>
        <a:xfrm>
          <a:off x="0" y="8201025"/>
          <a:ext cx="581025" cy="2381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5A898FE-E082-4680-84E8-FC17B5BAADDD}" type="TxLink">
            <a:rPr kumimoji="1" lang="ja-JP" altLang="en-US" sz="1100" b="0" i="0" u="none" strike="noStrike">
              <a:solidFill>
                <a:srgbClr val="000000"/>
              </a:solidFill>
              <a:latin typeface="ＭＳ Ｐゴシック"/>
              <a:ea typeface="ＭＳ Ｐゴシック"/>
            </a:rPr>
            <a:pPr algn="ctr"/>
            <a:t>令和</a:t>
          </a:fld>
          <a:endParaRPr kumimoji="1" lang="en-US" altLang="ja-JP" sz="100"/>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47625</xdr:colOff>
      <xdr:row>0</xdr:row>
      <xdr:rowOff>0</xdr:rowOff>
    </xdr:from>
    <xdr:to>
      <xdr:col>77</xdr:col>
      <xdr:colOff>61959</xdr:colOff>
      <xdr:row>42</xdr:row>
      <xdr:rowOff>73024</xdr:rowOff>
    </xdr:to>
    <xdr:pic>
      <xdr:nvPicPr>
        <xdr:cNvPr id="2" name="図 1">
          <a:extLst>
            <a:ext uri="{FF2B5EF4-FFF2-40B4-BE49-F238E27FC236}">
              <a16:creationId xmlns:a16="http://schemas.microsoft.com/office/drawing/2014/main" xmlns="" id="{00000000-0008-0000-1F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2875" y="0"/>
          <a:ext cx="7253334" cy="4073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47625</xdr:colOff>
      <xdr:row>40</xdr:row>
      <xdr:rowOff>38099</xdr:rowOff>
    </xdr:from>
    <xdr:to>
      <xdr:col>77</xdr:col>
      <xdr:colOff>61959</xdr:colOff>
      <xdr:row>84</xdr:row>
      <xdr:rowOff>56623</xdr:rowOff>
    </xdr:to>
    <xdr:pic>
      <xdr:nvPicPr>
        <xdr:cNvPr id="3" name="図 2">
          <a:extLst>
            <a:ext uri="{FF2B5EF4-FFF2-40B4-BE49-F238E27FC236}">
              <a16:creationId xmlns:a16="http://schemas.microsoft.com/office/drawing/2014/main" xmlns="" id="{00000000-0008-0000-1F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2875" y="3848099"/>
          <a:ext cx="7253334" cy="42095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47625</xdr:colOff>
      <xdr:row>84</xdr:row>
      <xdr:rowOff>19050</xdr:rowOff>
    </xdr:from>
    <xdr:to>
      <xdr:col>77</xdr:col>
      <xdr:colOff>61959</xdr:colOff>
      <xdr:row>113</xdr:row>
      <xdr:rowOff>73943</xdr:rowOff>
    </xdr:to>
    <xdr:pic>
      <xdr:nvPicPr>
        <xdr:cNvPr id="7" name="図 6">
          <a:extLst>
            <a:ext uri="{FF2B5EF4-FFF2-40B4-BE49-F238E27FC236}">
              <a16:creationId xmlns:a16="http://schemas.microsoft.com/office/drawing/2014/main" xmlns="" id="{00000000-0008-0000-1F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42875" y="8020050"/>
          <a:ext cx="7253334" cy="2817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47625</xdr:colOff>
      <xdr:row>14</xdr:row>
      <xdr:rowOff>0</xdr:rowOff>
    </xdr:from>
    <xdr:to>
      <xdr:col>64</xdr:col>
      <xdr:colOff>0</xdr:colOff>
      <xdr:row>16</xdr:row>
      <xdr:rowOff>66675</xdr:rowOff>
    </xdr:to>
    <xdr:pic>
      <xdr:nvPicPr>
        <xdr:cNvPr id="8" name="図 7">
          <a:extLst>
            <a:ext uri="{FF2B5EF4-FFF2-40B4-BE49-F238E27FC236}">
              <a16:creationId xmlns:a16="http://schemas.microsoft.com/office/drawing/2014/main" xmlns="" id="{00000000-0008-0000-1F00-000008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667125" y="1333500"/>
          <a:ext cx="2419350"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57150</xdr:colOff>
      <xdr:row>13</xdr:row>
      <xdr:rowOff>57150</xdr:rowOff>
    </xdr:from>
    <xdr:to>
      <xdr:col>61</xdr:col>
      <xdr:colOff>57150</xdr:colOff>
      <xdr:row>16</xdr:row>
      <xdr:rowOff>47624</xdr:rowOff>
    </xdr:to>
    <xdr:sp macro="" textlink="入力専用!G57">
      <xdr:nvSpPr>
        <xdr:cNvPr id="9" name="四角形吹き出し 8">
          <a:extLst>
            <a:ext uri="{FF2B5EF4-FFF2-40B4-BE49-F238E27FC236}">
              <a16:creationId xmlns:a16="http://schemas.microsoft.com/office/drawing/2014/main" xmlns="" id="{00000000-0008-0000-1F00-000009000000}"/>
            </a:ext>
          </a:extLst>
        </xdr:cNvPr>
        <xdr:cNvSpPr/>
      </xdr:nvSpPr>
      <xdr:spPr>
        <a:xfrm>
          <a:off x="2819400" y="1295400"/>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25A064-3313-4FED-80FF-26CD8F22CFF2}"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39</xdr:col>
      <xdr:colOff>47625</xdr:colOff>
      <xdr:row>16</xdr:row>
      <xdr:rowOff>57150</xdr:rowOff>
    </xdr:from>
    <xdr:to>
      <xdr:col>71</xdr:col>
      <xdr:colOff>47625</xdr:colOff>
      <xdr:row>19</xdr:row>
      <xdr:rowOff>47624</xdr:rowOff>
    </xdr:to>
    <xdr:sp macro="" textlink="入力専用!G63">
      <xdr:nvSpPr>
        <xdr:cNvPr id="10" name="四角形吹き出し 9">
          <a:extLst>
            <a:ext uri="{FF2B5EF4-FFF2-40B4-BE49-F238E27FC236}">
              <a16:creationId xmlns:a16="http://schemas.microsoft.com/office/drawing/2014/main" xmlns="" id="{00000000-0008-0000-1F00-00000A000000}"/>
            </a:ext>
          </a:extLst>
        </xdr:cNvPr>
        <xdr:cNvSpPr/>
      </xdr:nvSpPr>
      <xdr:spPr>
        <a:xfrm>
          <a:off x="3762375" y="1581150"/>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43A09A-0DF2-412F-A164-CA929D49C4A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20</xdr:col>
      <xdr:colOff>85726</xdr:colOff>
      <xdr:row>39</xdr:row>
      <xdr:rowOff>28575</xdr:rowOff>
    </xdr:from>
    <xdr:to>
      <xdr:col>42</xdr:col>
      <xdr:colOff>47626</xdr:colOff>
      <xdr:row>43</xdr:row>
      <xdr:rowOff>9525</xdr:rowOff>
    </xdr:to>
    <xdr:sp macro="" textlink="入力専用!G67">
      <xdr:nvSpPr>
        <xdr:cNvPr id="11" name="四角形吹き出し 10">
          <a:extLst>
            <a:ext uri="{FF2B5EF4-FFF2-40B4-BE49-F238E27FC236}">
              <a16:creationId xmlns:a16="http://schemas.microsoft.com/office/drawing/2014/main" xmlns="" id="{00000000-0008-0000-1F00-00000B000000}"/>
            </a:ext>
          </a:extLst>
        </xdr:cNvPr>
        <xdr:cNvSpPr/>
      </xdr:nvSpPr>
      <xdr:spPr>
        <a:xfrm>
          <a:off x="1990726" y="3743325"/>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168321-76D4-49EB-BC8A-84BCBE1973CB}"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54</xdr:col>
      <xdr:colOff>28575</xdr:colOff>
      <xdr:row>39</xdr:row>
      <xdr:rowOff>66675</xdr:rowOff>
    </xdr:from>
    <xdr:to>
      <xdr:col>56</xdr:col>
      <xdr:colOff>53424</xdr:colOff>
      <xdr:row>42</xdr:row>
      <xdr:rowOff>79097</xdr:rowOff>
    </xdr:to>
    <xdr:sp macro="" textlink="入力専用!$V$3">
      <xdr:nvSpPr>
        <xdr:cNvPr id="12" name="四角形吹き出し 11">
          <a:extLst>
            <a:ext uri="{FF2B5EF4-FFF2-40B4-BE49-F238E27FC236}">
              <a16:creationId xmlns:a16="http://schemas.microsoft.com/office/drawing/2014/main" xmlns="" id="{00000000-0008-0000-1F00-00000C000000}"/>
            </a:ext>
          </a:extLst>
        </xdr:cNvPr>
        <xdr:cNvSpPr/>
      </xdr:nvSpPr>
      <xdr:spPr>
        <a:xfrm>
          <a:off x="5172075" y="378142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EEDE97EB-61B5-4339-88B3-99560BC5AB92}"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56</xdr:col>
      <xdr:colOff>57150</xdr:colOff>
      <xdr:row>39</xdr:row>
      <xdr:rowOff>66675</xdr:rowOff>
    </xdr:from>
    <xdr:to>
      <xdr:col>58</xdr:col>
      <xdr:colOff>81999</xdr:colOff>
      <xdr:row>42</xdr:row>
      <xdr:rowOff>79097</xdr:rowOff>
    </xdr:to>
    <xdr:sp macro="" textlink="入力専用!$V$4">
      <xdr:nvSpPr>
        <xdr:cNvPr id="13" name="四角形吹き出し 12">
          <a:extLst>
            <a:ext uri="{FF2B5EF4-FFF2-40B4-BE49-F238E27FC236}">
              <a16:creationId xmlns:a16="http://schemas.microsoft.com/office/drawing/2014/main" xmlns="" id="{00000000-0008-0000-1F00-00000D000000}"/>
            </a:ext>
          </a:extLst>
        </xdr:cNvPr>
        <xdr:cNvSpPr/>
      </xdr:nvSpPr>
      <xdr:spPr>
        <a:xfrm>
          <a:off x="5391150" y="378142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031767D-F1B3-4442-959D-AF774A1C51CC}"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58</xdr:col>
      <xdr:colOff>85725</xdr:colOff>
      <xdr:row>39</xdr:row>
      <xdr:rowOff>66675</xdr:rowOff>
    </xdr:from>
    <xdr:to>
      <xdr:col>61</xdr:col>
      <xdr:colOff>15324</xdr:colOff>
      <xdr:row>42</xdr:row>
      <xdr:rowOff>79097</xdr:rowOff>
    </xdr:to>
    <xdr:sp macro="" textlink="入力専用!$V$5">
      <xdr:nvSpPr>
        <xdr:cNvPr id="14" name="四角形吹き出し 13">
          <a:extLst>
            <a:ext uri="{FF2B5EF4-FFF2-40B4-BE49-F238E27FC236}">
              <a16:creationId xmlns:a16="http://schemas.microsoft.com/office/drawing/2014/main" xmlns="" id="{00000000-0008-0000-1F00-00000E000000}"/>
            </a:ext>
          </a:extLst>
        </xdr:cNvPr>
        <xdr:cNvSpPr/>
      </xdr:nvSpPr>
      <xdr:spPr>
        <a:xfrm>
          <a:off x="5610225" y="378142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EF04E974-2601-4D83-AA3A-1A049B073A13}"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61</xdr:col>
      <xdr:colOff>28575</xdr:colOff>
      <xdr:row>39</xdr:row>
      <xdr:rowOff>66675</xdr:rowOff>
    </xdr:from>
    <xdr:to>
      <xdr:col>63</xdr:col>
      <xdr:colOff>53424</xdr:colOff>
      <xdr:row>42</xdr:row>
      <xdr:rowOff>79097</xdr:rowOff>
    </xdr:to>
    <xdr:sp macro="" textlink="入力専用!$V$6">
      <xdr:nvSpPr>
        <xdr:cNvPr id="15" name="四角形吹き出し 14">
          <a:extLst>
            <a:ext uri="{FF2B5EF4-FFF2-40B4-BE49-F238E27FC236}">
              <a16:creationId xmlns:a16="http://schemas.microsoft.com/office/drawing/2014/main" xmlns="" id="{00000000-0008-0000-1F00-00000F000000}"/>
            </a:ext>
          </a:extLst>
        </xdr:cNvPr>
        <xdr:cNvSpPr/>
      </xdr:nvSpPr>
      <xdr:spPr>
        <a:xfrm>
          <a:off x="5838825" y="378142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BC4592D-F65B-4252-B37F-4BB84BE94A0B}"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63</xdr:col>
      <xdr:colOff>57150</xdr:colOff>
      <xdr:row>39</xdr:row>
      <xdr:rowOff>66675</xdr:rowOff>
    </xdr:from>
    <xdr:to>
      <xdr:col>65</xdr:col>
      <xdr:colOff>81999</xdr:colOff>
      <xdr:row>42</xdr:row>
      <xdr:rowOff>79097</xdr:rowOff>
    </xdr:to>
    <xdr:sp macro="" textlink="入力専用!$V$7">
      <xdr:nvSpPr>
        <xdr:cNvPr id="16" name="四角形吹き出し 15">
          <a:extLst>
            <a:ext uri="{FF2B5EF4-FFF2-40B4-BE49-F238E27FC236}">
              <a16:creationId xmlns:a16="http://schemas.microsoft.com/office/drawing/2014/main" xmlns="" id="{00000000-0008-0000-1F00-000010000000}"/>
            </a:ext>
          </a:extLst>
        </xdr:cNvPr>
        <xdr:cNvSpPr/>
      </xdr:nvSpPr>
      <xdr:spPr>
        <a:xfrm>
          <a:off x="6057900" y="378142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97C27DD4-3182-4EFC-934C-C4E1FA32C676}"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65</xdr:col>
      <xdr:colOff>85725</xdr:colOff>
      <xdr:row>39</xdr:row>
      <xdr:rowOff>57150</xdr:rowOff>
    </xdr:from>
    <xdr:to>
      <xdr:col>68</xdr:col>
      <xdr:colOff>15325</xdr:colOff>
      <xdr:row>42</xdr:row>
      <xdr:rowOff>90693</xdr:rowOff>
    </xdr:to>
    <xdr:sp macro="" textlink="入力専用!$V$8">
      <xdr:nvSpPr>
        <xdr:cNvPr id="17" name="四角形吹き出し 16">
          <a:extLst>
            <a:ext uri="{FF2B5EF4-FFF2-40B4-BE49-F238E27FC236}">
              <a16:creationId xmlns:a16="http://schemas.microsoft.com/office/drawing/2014/main" xmlns="" id="{00000000-0008-0000-1F00-000011000000}"/>
            </a:ext>
          </a:extLst>
        </xdr:cNvPr>
        <xdr:cNvSpPr/>
      </xdr:nvSpPr>
      <xdr:spPr>
        <a:xfrm>
          <a:off x="6276975" y="3771900"/>
          <a:ext cx="215350" cy="319293"/>
        </a:xfrm>
        <a:prstGeom prst="wedgeRectCallout">
          <a:avLst>
            <a:gd name="adj1" fmla="val -7585"/>
            <a:gd name="adj2" fmla="val 17910"/>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B0F4744-E547-423A-BA14-BDE06E0C39D4}"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68</xdr:col>
      <xdr:colOff>19050</xdr:colOff>
      <xdr:row>39</xdr:row>
      <xdr:rowOff>57150</xdr:rowOff>
    </xdr:from>
    <xdr:to>
      <xdr:col>70</xdr:col>
      <xdr:colOff>43899</xdr:colOff>
      <xdr:row>42</xdr:row>
      <xdr:rowOff>93591</xdr:rowOff>
    </xdr:to>
    <xdr:sp macro="" textlink="入力専用!$V$9">
      <xdr:nvSpPr>
        <xdr:cNvPr id="18" name="四角形吹き出し 17">
          <a:extLst>
            <a:ext uri="{FF2B5EF4-FFF2-40B4-BE49-F238E27FC236}">
              <a16:creationId xmlns:a16="http://schemas.microsoft.com/office/drawing/2014/main" xmlns="" id="{00000000-0008-0000-1F00-000012000000}"/>
            </a:ext>
          </a:extLst>
        </xdr:cNvPr>
        <xdr:cNvSpPr/>
      </xdr:nvSpPr>
      <xdr:spPr>
        <a:xfrm>
          <a:off x="6496050" y="3771900"/>
          <a:ext cx="215349" cy="32219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321D5A6-2BC3-4552-BE61-337538E06A2A}"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70</xdr:col>
      <xdr:colOff>47625</xdr:colOff>
      <xdr:row>39</xdr:row>
      <xdr:rowOff>57150</xdr:rowOff>
    </xdr:from>
    <xdr:to>
      <xdr:col>72</xdr:col>
      <xdr:colOff>76616</xdr:colOff>
      <xdr:row>42</xdr:row>
      <xdr:rowOff>90692</xdr:rowOff>
    </xdr:to>
    <xdr:sp macro="" textlink="入力専用!$V$10">
      <xdr:nvSpPr>
        <xdr:cNvPr id="19" name="四角形吹き出し 18">
          <a:extLst>
            <a:ext uri="{FF2B5EF4-FFF2-40B4-BE49-F238E27FC236}">
              <a16:creationId xmlns:a16="http://schemas.microsoft.com/office/drawing/2014/main" xmlns="" id="{00000000-0008-0000-1F00-000013000000}"/>
            </a:ext>
          </a:extLst>
        </xdr:cNvPr>
        <xdr:cNvSpPr/>
      </xdr:nvSpPr>
      <xdr:spPr>
        <a:xfrm>
          <a:off x="6715125" y="3771900"/>
          <a:ext cx="219491" cy="31929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7D4B4F8-C4E0-4371-B7DA-1201B49F043B}"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72</xdr:col>
      <xdr:colOff>76200</xdr:colOff>
      <xdr:row>39</xdr:row>
      <xdr:rowOff>57150</xdr:rowOff>
    </xdr:from>
    <xdr:to>
      <xdr:col>75</xdr:col>
      <xdr:colOff>9941</xdr:colOff>
      <xdr:row>42</xdr:row>
      <xdr:rowOff>90693</xdr:rowOff>
    </xdr:to>
    <xdr:sp macro="" textlink="入力専用!$V$11">
      <xdr:nvSpPr>
        <xdr:cNvPr id="20" name="四角形吹き出し 19">
          <a:extLst>
            <a:ext uri="{FF2B5EF4-FFF2-40B4-BE49-F238E27FC236}">
              <a16:creationId xmlns:a16="http://schemas.microsoft.com/office/drawing/2014/main" xmlns="" id="{00000000-0008-0000-1F00-000014000000}"/>
            </a:ext>
          </a:extLst>
        </xdr:cNvPr>
        <xdr:cNvSpPr/>
      </xdr:nvSpPr>
      <xdr:spPr>
        <a:xfrm>
          <a:off x="6934200" y="3771900"/>
          <a:ext cx="219491" cy="319293"/>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7C5786D-339E-4E98-B52F-947B5DC9B75A}"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xdr:from>
      <xdr:col>75</xdr:col>
      <xdr:colOff>9525</xdr:colOff>
      <xdr:row>39</xdr:row>
      <xdr:rowOff>57150</xdr:rowOff>
    </xdr:from>
    <xdr:to>
      <xdr:col>77</xdr:col>
      <xdr:colOff>34374</xdr:colOff>
      <xdr:row>42</xdr:row>
      <xdr:rowOff>93592</xdr:rowOff>
    </xdr:to>
    <xdr:sp macro="" textlink="入力専用!$V$12">
      <xdr:nvSpPr>
        <xdr:cNvPr id="21" name="四角形吹き出し 20">
          <a:extLst>
            <a:ext uri="{FF2B5EF4-FFF2-40B4-BE49-F238E27FC236}">
              <a16:creationId xmlns:a16="http://schemas.microsoft.com/office/drawing/2014/main" xmlns="" id="{00000000-0008-0000-1F00-000015000000}"/>
            </a:ext>
          </a:extLst>
        </xdr:cNvPr>
        <xdr:cNvSpPr/>
      </xdr:nvSpPr>
      <xdr:spPr>
        <a:xfrm>
          <a:off x="7153275" y="3771900"/>
          <a:ext cx="215349" cy="32219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D9F7972F-A052-426E-8A8A-B8A49628191A}" type="TxLink">
            <a:rPr kumimoji="1" lang="en-US" altLang="en-US" sz="1100" b="0" i="0" u="none" strike="noStrike">
              <a:solidFill>
                <a:srgbClr val="000000"/>
              </a:solidFill>
              <a:latin typeface="ＭＳ Ｐゴシック"/>
              <a:ea typeface="ＭＳ Ｐゴシック"/>
            </a:rPr>
            <a:pPr algn="ctr"/>
            <a:t>0</a:t>
          </a:fld>
          <a:endParaRPr kumimoji="1" lang="ja-JP" altLang="en-US" sz="1050"/>
        </a:p>
      </xdr:txBody>
    </xdr:sp>
    <xdr:clientData/>
  </xdr:twoCellAnchor>
  <xdr:twoCellAnchor editAs="oneCell">
    <xdr:from>
      <xdr:col>23</xdr:col>
      <xdr:colOff>66674</xdr:colOff>
      <xdr:row>43</xdr:row>
      <xdr:rowOff>66675</xdr:rowOff>
    </xdr:from>
    <xdr:to>
      <xdr:col>73</xdr:col>
      <xdr:colOff>85724</xdr:colOff>
      <xdr:row>46</xdr:row>
      <xdr:rowOff>38100</xdr:rowOff>
    </xdr:to>
    <xdr:pic>
      <xdr:nvPicPr>
        <xdr:cNvPr id="23" name="図 22">
          <a:extLst>
            <a:ext uri="{FF2B5EF4-FFF2-40B4-BE49-F238E27FC236}">
              <a16:creationId xmlns:a16="http://schemas.microsoft.com/office/drawing/2014/main" xmlns="" id="{00000000-0008-0000-1F00-00001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257424" y="4162425"/>
          <a:ext cx="4791075"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47625</xdr:colOff>
      <xdr:row>43</xdr:row>
      <xdr:rowOff>57150</xdr:rowOff>
    </xdr:from>
    <xdr:to>
      <xdr:col>77</xdr:col>
      <xdr:colOff>19050</xdr:colOff>
      <xdr:row>46</xdr:row>
      <xdr:rowOff>47624</xdr:rowOff>
    </xdr:to>
    <xdr:sp macro="" textlink="入力専用!$AX$16">
      <xdr:nvSpPr>
        <xdr:cNvPr id="24" name="四角形吹き出し 23">
          <a:extLst>
            <a:ext uri="{FF2B5EF4-FFF2-40B4-BE49-F238E27FC236}">
              <a16:creationId xmlns:a16="http://schemas.microsoft.com/office/drawing/2014/main" xmlns="" id="{00000000-0008-0000-1F00-000018000000}"/>
            </a:ext>
          </a:extLst>
        </xdr:cNvPr>
        <xdr:cNvSpPr/>
      </xdr:nvSpPr>
      <xdr:spPr>
        <a:xfrm>
          <a:off x="2238375" y="4152900"/>
          <a:ext cx="51149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9C1BADA-39B5-4EB6-B2BD-2F72CA4256D2}" type="TxLink">
            <a:rPr kumimoji="1" lang="en-US" altLang="en-US" sz="1100" b="0" i="0" u="none" strike="noStrike">
              <a:solidFill>
                <a:srgbClr val="000000"/>
              </a:solidFill>
              <a:latin typeface="ＭＳ Ｐゴシック"/>
              <a:ea typeface="ＭＳ Ｐゴシック"/>
            </a:rPr>
            <a:pPr algn="l"/>
            <a:t>□要支援１　　　□要支援２　　　□要介護１　　　□要介護２　　　□要介護３</a:t>
          </a:fld>
          <a:endParaRPr kumimoji="1" lang="en-US" altLang="ja-JP" sz="1100"/>
        </a:p>
      </xdr:txBody>
    </xdr:sp>
    <xdr:clientData/>
  </xdr:twoCellAnchor>
  <xdr:twoCellAnchor editAs="oneCell">
    <xdr:from>
      <xdr:col>27</xdr:col>
      <xdr:colOff>0</xdr:colOff>
      <xdr:row>47</xdr:row>
      <xdr:rowOff>38101</xdr:rowOff>
    </xdr:from>
    <xdr:to>
      <xdr:col>47</xdr:col>
      <xdr:colOff>66675</xdr:colOff>
      <xdr:row>49</xdr:row>
      <xdr:rowOff>85725</xdr:rowOff>
    </xdr:to>
    <xdr:pic>
      <xdr:nvPicPr>
        <xdr:cNvPr id="25" name="図 24">
          <a:extLst>
            <a:ext uri="{FF2B5EF4-FFF2-40B4-BE49-F238E27FC236}">
              <a16:creationId xmlns:a16="http://schemas.microsoft.com/office/drawing/2014/main" xmlns="" id="{00000000-0008-0000-1F00-00001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571750" y="4514851"/>
          <a:ext cx="1971675" cy="23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66675</xdr:colOff>
      <xdr:row>47</xdr:row>
      <xdr:rowOff>47625</xdr:rowOff>
    </xdr:from>
    <xdr:to>
      <xdr:col>70</xdr:col>
      <xdr:colOff>76200</xdr:colOff>
      <xdr:row>49</xdr:row>
      <xdr:rowOff>95249</xdr:rowOff>
    </xdr:to>
    <xdr:pic>
      <xdr:nvPicPr>
        <xdr:cNvPr id="26" name="図 25">
          <a:extLst>
            <a:ext uri="{FF2B5EF4-FFF2-40B4-BE49-F238E27FC236}">
              <a16:creationId xmlns:a16="http://schemas.microsoft.com/office/drawing/2014/main" xmlns="" id="{00000000-0008-0000-1F00-00001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829175" y="4524375"/>
          <a:ext cx="1914525" cy="2381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26</xdr:col>
      <xdr:colOff>47625</xdr:colOff>
      <xdr:row>46</xdr:row>
      <xdr:rowOff>66675</xdr:rowOff>
    </xdr:from>
    <xdr:to>
      <xdr:col>48</xdr:col>
      <xdr:colOff>9525</xdr:colOff>
      <xdr:row>50</xdr:row>
      <xdr:rowOff>47625</xdr:rowOff>
    </xdr:to>
    <xdr:sp macro="" textlink="入力専用!BG3">
      <xdr:nvSpPr>
        <xdr:cNvPr id="27" name="四角形吹き出し 26">
          <a:extLst>
            <a:ext uri="{FF2B5EF4-FFF2-40B4-BE49-F238E27FC236}">
              <a16:creationId xmlns:a16="http://schemas.microsoft.com/office/drawing/2014/main" xmlns="" id="{00000000-0008-0000-1F00-00001B000000}"/>
            </a:ext>
          </a:extLst>
        </xdr:cNvPr>
        <xdr:cNvSpPr/>
      </xdr:nvSpPr>
      <xdr:spPr>
        <a:xfrm>
          <a:off x="2524125" y="4448175"/>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99C135C-FAD2-4639-A3ED-ED5DDD588976}"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1200"/>
        </a:p>
      </xdr:txBody>
    </xdr:sp>
    <xdr:clientData/>
  </xdr:twoCellAnchor>
  <xdr:twoCellAnchor>
    <xdr:from>
      <xdr:col>50</xdr:col>
      <xdr:colOff>9525</xdr:colOff>
      <xdr:row>46</xdr:row>
      <xdr:rowOff>76200</xdr:rowOff>
    </xdr:from>
    <xdr:to>
      <xdr:col>71</xdr:col>
      <xdr:colOff>66675</xdr:colOff>
      <xdr:row>50</xdr:row>
      <xdr:rowOff>57150</xdr:rowOff>
    </xdr:to>
    <xdr:sp macro="" textlink="入力専用!BH3">
      <xdr:nvSpPr>
        <xdr:cNvPr id="28" name="四角形吹き出し 27">
          <a:extLst>
            <a:ext uri="{FF2B5EF4-FFF2-40B4-BE49-F238E27FC236}">
              <a16:creationId xmlns:a16="http://schemas.microsoft.com/office/drawing/2014/main" xmlns="" id="{00000000-0008-0000-1F00-00001C000000}"/>
            </a:ext>
          </a:extLst>
        </xdr:cNvPr>
        <xdr:cNvSpPr/>
      </xdr:nvSpPr>
      <xdr:spPr>
        <a:xfrm>
          <a:off x="4772025" y="4457700"/>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C2D220-79FE-4009-A78C-6717126C1206}"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1200"/>
        </a:p>
      </xdr:txBody>
    </xdr:sp>
    <xdr:clientData/>
  </xdr:twoCellAnchor>
  <xdr:twoCellAnchor editAs="oneCell">
    <xdr:from>
      <xdr:col>15</xdr:col>
      <xdr:colOff>57150</xdr:colOff>
      <xdr:row>54</xdr:row>
      <xdr:rowOff>76199</xdr:rowOff>
    </xdr:from>
    <xdr:to>
      <xdr:col>71</xdr:col>
      <xdr:colOff>38100</xdr:colOff>
      <xdr:row>61</xdr:row>
      <xdr:rowOff>47624</xdr:rowOff>
    </xdr:to>
    <xdr:pic>
      <xdr:nvPicPr>
        <xdr:cNvPr id="31" name="図 30">
          <a:extLst>
            <a:ext uri="{FF2B5EF4-FFF2-40B4-BE49-F238E27FC236}">
              <a16:creationId xmlns:a16="http://schemas.microsoft.com/office/drawing/2014/main" xmlns="" id="{00000000-0008-0000-1F00-00001F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85900" y="5219699"/>
          <a:ext cx="5314950" cy="638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15</xdr:col>
      <xdr:colOff>9525</xdr:colOff>
      <xdr:row>53</xdr:row>
      <xdr:rowOff>76200</xdr:rowOff>
    </xdr:from>
    <xdr:to>
      <xdr:col>36</xdr:col>
      <xdr:colOff>66675</xdr:colOff>
      <xdr:row>57</xdr:row>
      <xdr:rowOff>57150</xdr:rowOff>
    </xdr:to>
    <xdr:sp macro="" textlink="入力専用!BA16">
      <xdr:nvSpPr>
        <xdr:cNvPr id="32" name="四角形吹き出し 31">
          <a:extLst>
            <a:ext uri="{FF2B5EF4-FFF2-40B4-BE49-F238E27FC236}">
              <a16:creationId xmlns:a16="http://schemas.microsoft.com/office/drawing/2014/main" xmlns="" id="{00000000-0008-0000-1F00-000020000000}"/>
            </a:ext>
          </a:extLst>
        </xdr:cNvPr>
        <xdr:cNvSpPr/>
      </xdr:nvSpPr>
      <xdr:spPr>
        <a:xfrm>
          <a:off x="1438275" y="5124450"/>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37BE507-D1C4-467C-8C00-71291F0B6D55}" type="TxLink">
            <a:rPr kumimoji="1" lang="en-US" altLang="en-US" sz="1100" b="0" i="0" u="none" strike="noStrike">
              <a:solidFill>
                <a:srgbClr val="000000"/>
              </a:solidFill>
              <a:latin typeface="ＭＳ Ｐゴシック"/>
              <a:ea typeface="ＭＳ Ｐゴシック"/>
            </a:rPr>
            <a:pPr algn="l"/>
            <a:t>□特殊寝台</a:t>
          </a:fld>
          <a:endParaRPr kumimoji="1" lang="en-US" altLang="ja-JP" sz="1200"/>
        </a:p>
      </xdr:txBody>
    </xdr:sp>
    <xdr:clientData/>
  </xdr:twoCellAnchor>
  <xdr:twoCellAnchor>
    <xdr:from>
      <xdr:col>30</xdr:col>
      <xdr:colOff>57150</xdr:colOff>
      <xdr:row>53</xdr:row>
      <xdr:rowOff>76200</xdr:rowOff>
    </xdr:from>
    <xdr:to>
      <xdr:col>52</xdr:col>
      <xdr:colOff>19050</xdr:colOff>
      <xdr:row>57</xdr:row>
      <xdr:rowOff>57150</xdr:rowOff>
    </xdr:to>
    <xdr:sp macro="" textlink="入力専用!BA17">
      <xdr:nvSpPr>
        <xdr:cNvPr id="33" name="四角形吹き出し 32">
          <a:extLst>
            <a:ext uri="{FF2B5EF4-FFF2-40B4-BE49-F238E27FC236}">
              <a16:creationId xmlns:a16="http://schemas.microsoft.com/office/drawing/2014/main" xmlns="" id="{00000000-0008-0000-1F00-000021000000}"/>
            </a:ext>
          </a:extLst>
        </xdr:cNvPr>
        <xdr:cNvSpPr/>
      </xdr:nvSpPr>
      <xdr:spPr>
        <a:xfrm>
          <a:off x="2914650" y="5124450"/>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F0379E7-2E10-4A09-A384-3E6FCD1CADA2}" type="TxLink">
            <a:rPr kumimoji="1" lang="en-US" altLang="en-US" sz="1100" b="0" i="0" u="none" strike="noStrike">
              <a:solidFill>
                <a:srgbClr val="000000"/>
              </a:solidFill>
              <a:latin typeface="ＭＳ Ｐゴシック"/>
              <a:ea typeface="ＭＳ Ｐゴシック"/>
            </a:rPr>
            <a:pPr algn="l"/>
            <a:t>□特殊寝台付属品</a:t>
          </a:fld>
          <a:endParaRPr kumimoji="1" lang="en-US" altLang="ja-JP" sz="1200"/>
        </a:p>
      </xdr:txBody>
    </xdr:sp>
    <xdr:clientData/>
  </xdr:twoCellAnchor>
  <xdr:twoCellAnchor>
    <xdr:from>
      <xdr:col>51</xdr:col>
      <xdr:colOff>66675</xdr:colOff>
      <xdr:row>53</xdr:row>
      <xdr:rowOff>76200</xdr:rowOff>
    </xdr:from>
    <xdr:to>
      <xdr:col>73</xdr:col>
      <xdr:colOff>28575</xdr:colOff>
      <xdr:row>57</xdr:row>
      <xdr:rowOff>57150</xdr:rowOff>
    </xdr:to>
    <xdr:sp macro="" textlink="入力専用!BA18">
      <xdr:nvSpPr>
        <xdr:cNvPr id="34" name="四角形吹き出し 33">
          <a:extLst>
            <a:ext uri="{FF2B5EF4-FFF2-40B4-BE49-F238E27FC236}">
              <a16:creationId xmlns:a16="http://schemas.microsoft.com/office/drawing/2014/main" xmlns="" id="{00000000-0008-0000-1F00-000022000000}"/>
            </a:ext>
          </a:extLst>
        </xdr:cNvPr>
        <xdr:cNvSpPr/>
      </xdr:nvSpPr>
      <xdr:spPr>
        <a:xfrm>
          <a:off x="4924425" y="5124450"/>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7C73E9F-7A86-45D4-AA97-1C0AEB7341E4}" type="TxLink">
            <a:rPr kumimoji="1" lang="en-US" altLang="en-US" sz="1100" b="0" i="0" u="none" strike="noStrike">
              <a:solidFill>
                <a:srgbClr val="000000"/>
              </a:solidFill>
              <a:latin typeface="ＭＳ Ｐゴシック"/>
              <a:ea typeface="ＭＳ Ｐゴシック"/>
            </a:rPr>
            <a:pPr algn="l"/>
            <a:t>□床ずれ防止用具</a:t>
          </a:fld>
          <a:endParaRPr kumimoji="1" lang="en-US" altLang="ja-JP" sz="1200"/>
        </a:p>
      </xdr:txBody>
    </xdr:sp>
    <xdr:clientData/>
  </xdr:twoCellAnchor>
  <xdr:twoCellAnchor>
    <xdr:from>
      <xdr:col>15</xdr:col>
      <xdr:colOff>9525</xdr:colOff>
      <xdr:row>56</xdr:row>
      <xdr:rowOff>28575</xdr:rowOff>
    </xdr:from>
    <xdr:to>
      <xdr:col>36</xdr:col>
      <xdr:colOff>66675</xdr:colOff>
      <xdr:row>60</xdr:row>
      <xdr:rowOff>9525</xdr:rowOff>
    </xdr:to>
    <xdr:sp macro="" textlink="入力専用!BA19">
      <xdr:nvSpPr>
        <xdr:cNvPr id="35" name="四角形吹き出し 34">
          <a:extLst>
            <a:ext uri="{FF2B5EF4-FFF2-40B4-BE49-F238E27FC236}">
              <a16:creationId xmlns:a16="http://schemas.microsoft.com/office/drawing/2014/main" xmlns="" id="{00000000-0008-0000-1F00-000023000000}"/>
            </a:ext>
          </a:extLst>
        </xdr:cNvPr>
        <xdr:cNvSpPr/>
      </xdr:nvSpPr>
      <xdr:spPr>
        <a:xfrm>
          <a:off x="1438275" y="5362575"/>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5FF3392-EA35-4BF5-BA74-DA5E1933376B}" type="TxLink">
            <a:rPr kumimoji="1" lang="en-US" altLang="en-US" sz="1100" b="0" i="0" u="none" strike="noStrike">
              <a:solidFill>
                <a:srgbClr val="000000"/>
              </a:solidFill>
              <a:latin typeface="ＭＳ Ｐゴシック"/>
              <a:ea typeface="ＭＳ Ｐゴシック"/>
            </a:rPr>
            <a:pPr algn="l"/>
            <a:t>□体位変換器</a:t>
          </a:fld>
          <a:endParaRPr kumimoji="1" lang="en-US" altLang="ja-JP" sz="1200"/>
        </a:p>
      </xdr:txBody>
    </xdr:sp>
    <xdr:clientData/>
  </xdr:twoCellAnchor>
  <xdr:twoCellAnchor>
    <xdr:from>
      <xdr:col>30</xdr:col>
      <xdr:colOff>57149</xdr:colOff>
      <xdr:row>56</xdr:row>
      <xdr:rowOff>28575</xdr:rowOff>
    </xdr:from>
    <xdr:to>
      <xdr:col>68</xdr:col>
      <xdr:colOff>9524</xdr:colOff>
      <xdr:row>60</xdr:row>
      <xdr:rowOff>9525</xdr:rowOff>
    </xdr:to>
    <xdr:sp macro="" textlink="入力専用!BA20">
      <xdr:nvSpPr>
        <xdr:cNvPr id="36" name="四角形吹き出し 35">
          <a:extLst>
            <a:ext uri="{FF2B5EF4-FFF2-40B4-BE49-F238E27FC236}">
              <a16:creationId xmlns:a16="http://schemas.microsoft.com/office/drawing/2014/main" xmlns="" id="{00000000-0008-0000-1F00-000024000000}"/>
            </a:ext>
          </a:extLst>
        </xdr:cNvPr>
        <xdr:cNvSpPr/>
      </xdr:nvSpPr>
      <xdr:spPr>
        <a:xfrm>
          <a:off x="2914649" y="5362575"/>
          <a:ext cx="357187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ABF9EBA-5DDC-46BA-8F6D-41C9CD75FBEE}" type="TxLink">
            <a:rPr kumimoji="1" lang="en-US" altLang="en-US" sz="1100" b="0" i="0" u="none" strike="noStrike">
              <a:solidFill>
                <a:srgbClr val="000000"/>
              </a:solidFill>
              <a:latin typeface="ＭＳ Ｐゴシック"/>
              <a:ea typeface="ＭＳ Ｐゴシック"/>
            </a:rPr>
            <a:pPr algn="l"/>
            <a:t>□認知症老人徘徊感知器</a:t>
          </a:fld>
          <a:endParaRPr kumimoji="1" lang="en-US" altLang="ja-JP" sz="1200"/>
        </a:p>
      </xdr:txBody>
    </xdr:sp>
    <xdr:clientData/>
  </xdr:twoCellAnchor>
  <xdr:twoCellAnchor>
    <xdr:from>
      <xdr:col>15</xdr:col>
      <xdr:colOff>9525</xdr:colOff>
      <xdr:row>58</xdr:row>
      <xdr:rowOff>66675</xdr:rowOff>
    </xdr:from>
    <xdr:to>
      <xdr:col>36</xdr:col>
      <xdr:colOff>66675</xdr:colOff>
      <xdr:row>62</xdr:row>
      <xdr:rowOff>47625</xdr:rowOff>
    </xdr:to>
    <xdr:sp macro="" textlink="入力専用!BA21">
      <xdr:nvSpPr>
        <xdr:cNvPr id="37" name="四角形吹き出し 36">
          <a:extLst>
            <a:ext uri="{FF2B5EF4-FFF2-40B4-BE49-F238E27FC236}">
              <a16:creationId xmlns:a16="http://schemas.microsoft.com/office/drawing/2014/main" xmlns="" id="{00000000-0008-0000-1F00-000025000000}"/>
            </a:ext>
          </a:extLst>
        </xdr:cNvPr>
        <xdr:cNvSpPr/>
      </xdr:nvSpPr>
      <xdr:spPr>
        <a:xfrm>
          <a:off x="1438275" y="5591175"/>
          <a:ext cx="2057400"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4B812CC-F3D5-40D5-BC49-9A587514576D}" type="TxLink">
            <a:rPr kumimoji="1" lang="en-US" altLang="en-US" sz="1100" b="0" i="0" u="none" strike="noStrike">
              <a:solidFill>
                <a:srgbClr val="000000"/>
              </a:solidFill>
              <a:latin typeface="ＭＳ Ｐゴシック"/>
              <a:ea typeface="ＭＳ Ｐゴシック"/>
            </a:rPr>
            <a:pPr algn="l"/>
            <a:t>□移動用リフト</a:t>
          </a:fld>
          <a:endParaRPr kumimoji="1" lang="en-US" altLang="ja-JP" sz="1200"/>
        </a:p>
      </xdr:txBody>
    </xdr:sp>
    <xdr:clientData/>
  </xdr:twoCellAnchor>
  <xdr:twoCellAnchor>
    <xdr:from>
      <xdr:col>30</xdr:col>
      <xdr:colOff>57150</xdr:colOff>
      <xdr:row>58</xdr:row>
      <xdr:rowOff>66675</xdr:rowOff>
    </xdr:from>
    <xdr:to>
      <xdr:col>68</xdr:col>
      <xdr:colOff>9525</xdr:colOff>
      <xdr:row>62</xdr:row>
      <xdr:rowOff>47625</xdr:rowOff>
    </xdr:to>
    <xdr:sp macro="" textlink="入力専用!BA22">
      <xdr:nvSpPr>
        <xdr:cNvPr id="38" name="四角形吹き出し 37">
          <a:extLst>
            <a:ext uri="{FF2B5EF4-FFF2-40B4-BE49-F238E27FC236}">
              <a16:creationId xmlns:a16="http://schemas.microsoft.com/office/drawing/2014/main" xmlns="" id="{00000000-0008-0000-1F00-000026000000}"/>
            </a:ext>
          </a:extLst>
        </xdr:cNvPr>
        <xdr:cNvSpPr/>
      </xdr:nvSpPr>
      <xdr:spPr>
        <a:xfrm>
          <a:off x="2914650" y="5591175"/>
          <a:ext cx="357187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4494EE-86C3-4D63-85B4-1DE4808E91DA}" type="TxLink">
            <a:rPr kumimoji="1" lang="en-US" altLang="en-US" sz="1100" b="0" i="0" u="none" strike="noStrike">
              <a:solidFill>
                <a:srgbClr val="000000"/>
              </a:solidFill>
              <a:latin typeface="ＭＳ Ｐゴシック"/>
              <a:ea typeface="ＭＳ Ｐゴシック"/>
            </a:rPr>
            <a:pPr algn="l"/>
            <a:t>□自動排泄処理装置</a:t>
          </a:fld>
          <a:endParaRPr kumimoji="1" lang="en-US" altLang="ja-JP" sz="1200"/>
        </a:p>
      </xdr:txBody>
    </xdr:sp>
    <xdr:clientData/>
  </xdr:twoCellAnchor>
  <xdr:twoCellAnchor editAs="oneCell">
    <xdr:from>
      <xdr:col>15</xdr:col>
      <xdr:colOff>57151</xdr:colOff>
      <xdr:row>65</xdr:row>
      <xdr:rowOff>85725</xdr:rowOff>
    </xdr:from>
    <xdr:to>
      <xdr:col>17</xdr:col>
      <xdr:colOff>26671</xdr:colOff>
      <xdr:row>67</xdr:row>
      <xdr:rowOff>47625</xdr:rowOff>
    </xdr:to>
    <xdr:pic>
      <xdr:nvPicPr>
        <xdr:cNvPr id="41" name="図 40">
          <a:extLst>
            <a:ext uri="{FF2B5EF4-FFF2-40B4-BE49-F238E27FC236}">
              <a16:creationId xmlns:a16="http://schemas.microsoft.com/office/drawing/2014/main" xmlns="" id="{00000000-0008-0000-1F00-000029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85901" y="6276975"/>
          <a:ext cx="16002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38100</xdr:colOff>
      <xdr:row>71</xdr:row>
      <xdr:rowOff>0</xdr:rowOff>
    </xdr:from>
    <xdr:to>
      <xdr:col>17</xdr:col>
      <xdr:colOff>7620</xdr:colOff>
      <xdr:row>72</xdr:row>
      <xdr:rowOff>57150</xdr:rowOff>
    </xdr:to>
    <xdr:pic>
      <xdr:nvPicPr>
        <xdr:cNvPr id="42" name="図 41">
          <a:extLst>
            <a:ext uri="{FF2B5EF4-FFF2-40B4-BE49-F238E27FC236}">
              <a16:creationId xmlns:a16="http://schemas.microsoft.com/office/drawing/2014/main" xmlns="" id="{00000000-0008-0000-1F00-00002A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66850" y="6762750"/>
          <a:ext cx="16002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38100</xdr:colOff>
      <xdr:row>76</xdr:row>
      <xdr:rowOff>9525</xdr:rowOff>
    </xdr:from>
    <xdr:to>
      <xdr:col>17</xdr:col>
      <xdr:colOff>7620</xdr:colOff>
      <xdr:row>77</xdr:row>
      <xdr:rowOff>66675</xdr:rowOff>
    </xdr:to>
    <xdr:pic>
      <xdr:nvPicPr>
        <xdr:cNvPr id="43" name="図 42">
          <a:extLst>
            <a:ext uri="{FF2B5EF4-FFF2-40B4-BE49-F238E27FC236}">
              <a16:creationId xmlns:a16="http://schemas.microsoft.com/office/drawing/2014/main" xmlns="" id="{00000000-0008-0000-1F00-00002B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66850" y="7248525"/>
          <a:ext cx="160020" cy="152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15</xdr:col>
      <xdr:colOff>9525</xdr:colOff>
      <xdr:row>65</xdr:row>
      <xdr:rowOff>9525</xdr:rowOff>
    </xdr:from>
    <xdr:to>
      <xdr:col>17</xdr:col>
      <xdr:colOff>34374</xdr:colOff>
      <xdr:row>68</xdr:row>
      <xdr:rowOff>21947</xdr:rowOff>
    </xdr:to>
    <xdr:sp macro="" textlink="'軽度（確認）'!$B$66">
      <xdr:nvSpPr>
        <xdr:cNvPr id="44" name="四角形吹き出し 43">
          <a:extLst>
            <a:ext uri="{FF2B5EF4-FFF2-40B4-BE49-F238E27FC236}">
              <a16:creationId xmlns:a16="http://schemas.microsoft.com/office/drawing/2014/main" xmlns="" id="{00000000-0008-0000-1F00-00002C000000}"/>
            </a:ext>
          </a:extLst>
        </xdr:cNvPr>
        <xdr:cNvSpPr/>
      </xdr:nvSpPr>
      <xdr:spPr>
        <a:xfrm>
          <a:off x="1438275" y="6200775"/>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CB889F2-E521-4B63-8F16-B22C2C588731}" type="TxLink">
            <a:rPr kumimoji="1" lang="en-US" altLang="en-US" sz="1050" b="0" i="0" u="none" strike="noStrike">
              <a:solidFill>
                <a:srgbClr val="000000"/>
              </a:solidFill>
              <a:latin typeface="ＭＳ 明朝"/>
              <a:ea typeface="ＭＳ 明朝"/>
            </a:rPr>
            <a:pPr algn="ctr"/>
            <a:t>□</a:t>
          </a:fld>
          <a:endParaRPr kumimoji="1" lang="ja-JP" altLang="en-US" sz="800"/>
        </a:p>
      </xdr:txBody>
    </xdr:sp>
    <xdr:clientData/>
  </xdr:twoCellAnchor>
  <xdr:twoCellAnchor>
    <xdr:from>
      <xdr:col>15</xdr:col>
      <xdr:colOff>9525</xdr:colOff>
      <xdr:row>70</xdr:row>
      <xdr:rowOff>19050</xdr:rowOff>
    </xdr:from>
    <xdr:to>
      <xdr:col>17</xdr:col>
      <xdr:colOff>34374</xdr:colOff>
      <xdr:row>73</xdr:row>
      <xdr:rowOff>31472</xdr:rowOff>
    </xdr:to>
    <xdr:sp macro="" textlink="'軽度（確認）'!$B$70">
      <xdr:nvSpPr>
        <xdr:cNvPr id="45" name="四角形吹き出し 44">
          <a:extLst>
            <a:ext uri="{FF2B5EF4-FFF2-40B4-BE49-F238E27FC236}">
              <a16:creationId xmlns:a16="http://schemas.microsoft.com/office/drawing/2014/main" xmlns="" id="{00000000-0008-0000-1F00-00002D000000}"/>
            </a:ext>
          </a:extLst>
        </xdr:cNvPr>
        <xdr:cNvSpPr/>
      </xdr:nvSpPr>
      <xdr:spPr>
        <a:xfrm>
          <a:off x="1438275" y="6686550"/>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8CE0DF2-B207-41B5-8BD0-E9DFB5C9D555}" type="TxLink">
            <a:rPr kumimoji="1" lang="en-US" altLang="en-US" sz="1050" b="0" i="0" u="none" strike="noStrike">
              <a:solidFill>
                <a:srgbClr val="000000"/>
              </a:solidFill>
              <a:latin typeface="ＭＳ 明朝"/>
              <a:ea typeface="ＭＳ 明朝"/>
            </a:rPr>
            <a:pPr algn="ctr"/>
            <a:t>□</a:t>
          </a:fld>
          <a:endParaRPr kumimoji="1" lang="ja-JP" altLang="en-US" sz="800"/>
        </a:p>
      </xdr:txBody>
    </xdr:sp>
    <xdr:clientData/>
  </xdr:twoCellAnchor>
  <xdr:twoCellAnchor>
    <xdr:from>
      <xdr:col>15</xdr:col>
      <xdr:colOff>9525</xdr:colOff>
      <xdr:row>75</xdr:row>
      <xdr:rowOff>38100</xdr:rowOff>
    </xdr:from>
    <xdr:to>
      <xdr:col>17</xdr:col>
      <xdr:colOff>34374</xdr:colOff>
      <xdr:row>78</xdr:row>
      <xdr:rowOff>50522</xdr:rowOff>
    </xdr:to>
    <xdr:sp macro="" textlink="'軽度（確認）'!$B$74">
      <xdr:nvSpPr>
        <xdr:cNvPr id="46" name="四角形吹き出し 45">
          <a:extLst>
            <a:ext uri="{FF2B5EF4-FFF2-40B4-BE49-F238E27FC236}">
              <a16:creationId xmlns:a16="http://schemas.microsoft.com/office/drawing/2014/main" xmlns="" id="{00000000-0008-0000-1F00-00002E000000}"/>
            </a:ext>
          </a:extLst>
        </xdr:cNvPr>
        <xdr:cNvSpPr/>
      </xdr:nvSpPr>
      <xdr:spPr>
        <a:xfrm>
          <a:off x="1438275" y="7181850"/>
          <a:ext cx="215349" cy="2981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A7375EC-1070-49F3-A966-5D11C44F6EB7}" type="TxLink">
            <a:rPr kumimoji="1" lang="en-US" altLang="en-US" sz="1050" b="0" i="0" u="none" strike="noStrike">
              <a:solidFill>
                <a:srgbClr val="000000"/>
              </a:solidFill>
              <a:latin typeface="ＭＳ 明朝"/>
              <a:ea typeface="ＭＳ 明朝"/>
            </a:rPr>
            <a:pPr algn="ctr"/>
            <a:t>□</a:t>
          </a:fld>
          <a:endParaRPr kumimoji="1" lang="ja-JP" altLang="en-US" sz="800"/>
        </a:p>
      </xdr:txBody>
    </xdr:sp>
    <xdr:clientData/>
  </xdr:twoCellAnchor>
  <xdr:twoCellAnchor editAs="oneCell">
    <xdr:from>
      <xdr:col>50</xdr:col>
      <xdr:colOff>57150</xdr:colOff>
      <xdr:row>4</xdr:row>
      <xdr:rowOff>19050</xdr:rowOff>
    </xdr:from>
    <xdr:to>
      <xdr:col>57</xdr:col>
      <xdr:colOff>66675</xdr:colOff>
      <xdr:row>7</xdr:row>
      <xdr:rowOff>57150</xdr:rowOff>
    </xdr:to>
    <xdr:pic>
      <xdr:nvPicPr>
        <xdr:cNvPr id="47" name="図 46">
          <a:extLst>
            <a:ext uri="{FF2B5EF4-FFF2-40B4-BE49-F238E27FC236}">
              <a16:creationId xmlns:a16="http://schemas.microsoft.com/office/drawing/2014/main" xmlns="" id="{00000000-0008-0000-1F00-00002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819650" y="400050"/>
          <a:ext cx="67627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48</xdr:col>
      <xdr:colOff>85725</xdr:colOff>
      <xdr:row>4</xdr:row>
      <xdr:rowOff>66675</xdr:rowOff>
    </xdr:from>
    <xdr:to>
      <xdr:col>58</xdr:col>
      <xdr:colOff>47625</xdr:colOff>
      <xdr:row>7</xdr:row>
      <xdr:rowOff>57149</xdr:rowOff>
    </xdr:to>
    <xdr:sp macro="" textlink="$A$1">
      <xdr:nvSpPr>
        <xdr:cNvPr id="48" name="四角形吹き出し 47">
          <a:extLst>
            <a:ext uri="{FF2B5EF4-FFF2-40B4-BE49-F238E27FC236}">
              <a16:creationId xmlns:a16="http://schemas.microsoft.com/office/drawing/2014/main" xmlns="" id="{00000000-0008-0000-1F00-000030000000}"/>
            </a:ext>
          </a:extLst>
        </xdr:cNvPr>
        <xdr:cNvSpPr/>
      </xdr:nvSpPr>
      <xdr:spPr>
        <a:xfrm>
          <a:off x="4657725" y="447675"/>
          <a:ext cx="914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406CEFF-C9FE-419C-9A00-EF86539F2096}" type="TxLink">
            <a:rPr kumimoji="1" lang="ja-JP" altLang="en-US" sz="1050" b="0" i="0" u="none" strike="noStrike">
              <a:solidFill>
                <a:srgbClr val="000000"/>
              </a:solidFill>
              <a:latin typeface="ＭＳ Ｐゴシック"/>
              <a:ea typeface="ＭＳ Ｐゴシック"/>
            </a:rPr>
            <a:pPr algn="ctr"/>
            <a:t>令和</a:t>
          </a:fld>
          <a:endParaRPr kumimoji="1" lang="en-US" altLang="ja-JP" sz="1400"/>
        </a:p>
      </xdr:txBody>
    </xdr:sp>
    <xdr:clientData/>
  </xdr:twoCellAnchor>
  <xdr:twoCellAnchor editAs="oneCell">
    <xdr:from>
      <xdr:col>32</xdr:col>
      <xdr:colOff>47625</xdr:colOff>
      <xdr:row>84</xdr:row>
      <xdr:rowOff>85725</xdr:rowOff>
    </xdr:from>
    <xdr:to>
      <xdr:col>39</xdr:col>
      <xdr:colOff>57150</xdr:colOff>
      <xdr:row>87</xdr:row>
      <xdr:rowOff>66675</xdr:rowOff>
    </xdr:to>
    <xdr:pic>
      <xdr:nvPicPr>
        <xdr:cNvPr id="51" name="図 50">
          <a:extLst>
            <a:ext uri="{FF2B5EF4-FFF2-40B4-BE49-F238E27FC236}">
              <a16:creationId xmlns:a16="http://schemas.microsoft.com/office/drawing/2014/main" xmlns="" id="{00000000-0008-0000-1F00-00003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095625" y="8086725"/>
          <a:ext cx="67627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32</xdr:col>
      <xdr:colOff>38100</xdr:colOff>
      <xdr:row>88</xdr:row>
      <xdr:rowOff>47625</xdr:rowOff>
    </xdr:from>
    <xdr:to>
      <xdr:col>39</xdr:col>
      <xdr:colOff>47625</xdr:colOff>
      <xdr:row>91</xdr:row>
      <xdr:rowOff>28575</xdr:rowOff>
    </xdr:to>
    <xdr:pic>
      <xdr:nvPicPr>
        <xdr:cNvPr id="52" name="図 51">
          <a:extLst>
            <a:ext uri="{FF2B5EF4-FFF2-40B4-BE49-F238E27FC236}">
              <a16:creationId xmlns:a16="http://schemas.microsoft.com/office/drawing/2014/main" xmlns="" id="{00000000-0008-0000-1F00-00003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086100" y="8429625"/>
          <a:ext cx="67627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32</xdr:col>
      <xdr:colOff>57150</xdr:colOff>
      <xdr:row>92</xdr:row>
      <xdr:rowOff>0</xdr:rowOff>
    </xdr:from>
    <xdr:to>
      <xdr:col>39</xdr:col>
      <xdr:colOff>66675</xdr:colOff>
      <xdr:row>94</xdr:row>
      <xdr:rowOff>76200</xdr:rowOff>
    </xdr:to>
    <xdr:pic>
      <xdr:nvPicPr>
        <xdr:cNvPr id="53" name="図 52">
          <a:extLst>
            <a:ext uri="{FF2B5EF4-FFF2-40B4-BE49-F238E27FC236}">
              <a16:creationId xmlns:a16="http://schemas.microsoft.com/office/drawing/2014/main" xmlns="" id="{00000000-0008-0000-1F00-00003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105150" y="8763000"/>
          <a:ext cx="67627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66675</xdr:colOff>
      <xdr:row>84</xdr:row>
      <xdr:rowOff>85725</xdr:rowOff>
    </xdr:from>
    <xdr:to>
      <xdr:col>39</xdr:col>
      <xdr:colOff>28575</xdr:colOff>
      <xdr:row>87</xdr:row>
      <xdr:rowOff>76199</xdr:rowOff>
    </xdr:to>
    <xdr:sp macro="" textlink="$A$1">
      <xdr:nvSpPr>
        <xdr:cNvPr id="54" name="四角形吹き出し 53">
          <a:extLst>
            <a:ext uri="{FF2B5EF4-FFF2-40B4-BE49-F238E27FC236}">
              <a16:creationId xmlns:a16="http://schemas.microsoft.com/office/drawing/2014/main" xmlns="" id="{00000000-0008-0000-1F00-000036000000}"/>
            </a:ext>
          </a:extLst>
        </xdr:cNvPr>
        <xdr:cNvSpPr/>
      </xdr:nvSpPr>
      <xdr:spPr>
        <a:xfrm>
          <a:off x="2828925" y="8086725"/>
          <a:ext cx="914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406CEFF-C9FE-419C-9A00-EF86539F2096}" type="TxLink">
            <a:rPr kumimoji="1" lang="ja-JP" altLang="en-US" sz="900" b="0" i="0" u="none" strike="noStrike">
              <a:solidFill>
                <a:srgbClr val="000000"/>
              </a:solidFill>
              <a:latin typeface="ＭＳ Ｐゴシック"/>
              <a:ea typeface="ＭＳ Ｐゴシック"/>
            </a:rPr>
            <a:pPr algn="ctr"/>
            <a:t>令和</a:t>
          </a:fld>
          <a:endParaRPr kumimoji="1" lang="en-US" altLang="ja-JP" sz="1100"/>
        </a:p>
      </xdr:txBody>
    </xdr:sp>
    <xdr:clientData/>
  </xdr:twoCellAnchor>
  <xdr:twoCellAnchor>
    <xdr:from>
      <xdr:col>29</xdr:col>
      <xdr:colOff>57150</xdr:colOff>
      <xdr:row>88</xdr:row>
      <xdr:rowOff>47625</xdr:rowOff>
    </xdr:from>
    <xdr:to>
      <xdr:col>39</xdr:col>
      <xdr:colOff>19050</xdr:colOff>
      <xdr:row>91</xdr:row>
      <xdr:rowOff>38099</xdr:rowOff>
    </xdr:to>
    <xdr:sp macro="" textlink="$A$1">
      <xdr:nvSpPr>
        <xdr:cNvPr id="55" name="四角形吹き出し 54">
          <a:extLst>
            <a:ext uri="{FF2B5EF4-FFF2-40B4-BE49-F238E27FC236}">
              <a16:creationId xmlns:a16="http://schemas.microsoft.com/office/drawing/2014/main" xmlns="" id="{00000000-0008-0000-1F00-000037000000}"/>
            </a:ext>
          </a:extLst>
        </xdr:cNvPr>
        <xdr:cNvSpPr/>
      </xdr:nvSpPr>
      <xdr:spPr>
        <a:xfrm>
          <a:off x="2819400" y="8429625"/>
          <a:ext cx="914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406CEFF-C9FE-419C-9A00-EF86539F2096}" type="TxLink">
            <a:rPr kumimoji="1" lang="ja-JP" altLang="en-US" sz="900" b="0" i="0" u="none" strike="noStrike">
              <a:solidFill>
                <a:srgbClr val="000000"/>
              </a:solidFill>
              <a:latin typeface="ＭＳ Ｐゴシック"/>
              <a:ea typeface="ＭＳ Ｐゴシック"/>
            </a:rPr>
            <a:pPr algn="ctr"/>
            <a:t>令和</a:t>
          </a:fld>
          <a:endParaRPr kumimoji="1" lang="en-US" altLang="ja-JP" sz="1100"/>
        </a:p>
      </xdr:txBody>
    </xdr:sp>
    <xdr:clientData/>
  </xdr:twoCellAnchor>
  <xdr:twoCellAnchor>
    <xdr:from>
      <xdr:col>29</xdr:col>
      <xdr:colOff>57150</xdr:colOff>
      <xdr:row>92</xdr:row>
      <xdr:rowOff>9525</xdr:rowOff>
    </xdr:from>
    <xdr:to>
      <xdr:col>39</xdr:col>
      <xdr:colOff>19050</xdr:colOff>
      <xdr:row>94</xdr:row>
      <xdr:rowOff>95249</xdr:rowOff>
    </xdr:to>
    <xdr:sp macro="" textlink="$A$1">
      <xdr:nvSpPr>
        <xdr:cNvPr id="56" name="四角形吹き出し 55">
          <a:extLst>
            <a:ext uri="{FF2B5EF4-FFF2-40B4-BE49-F238E27FC236}">
              <a16:creationId xmlns:a16="http://schemas.microsoft.com/office/drawing/2014/main" xmlns="" id="{00000000-0008-0000-1F00-000038000000}"/>
            </a:ext>
          </a:extLst>
        </xdr:cNvPr>
        <xdr:cNvSpPr/>
      </xdr:nvSpPr>
      <xdr:spPr>
        <a:xfrm>
          <a:off x="2819400" y="8772525"/>
          <a:ext cx="9144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406CEFF-C9FE-419C-9A00-EF86539F2096}" type="TxLink">
            <a:rPr kumimoji="1" lang="ja-JP" altLang="en-US" sz="900" b="0" i="0" u="none" strike="noStrike">
              <a:solidFill>
                <a:srgbClr val="000000"/>
              </a:solidFill>
              <a:latin typeface="ＭＳ Ｐゴシック"/>
              <a:ea typeface="ＭＳ Ｐゴシック"/>
            </a:rPr>
            <a:pPr algn="ctr"/>
            <a:t>令和</a:t>
          </a:fld>
          <a:endParaRPr kumimoji="1" lang="en-US" altLang="ja-JP" sz="1100"/>
        </a:p>
      </xdr:txBody>
    </xdr:sp>
    <xdr:clientData/>
  </xdr:twoCellAnchor>
  <xdr:twoCellAnchor editAs="oneCell">
    <xdr:from>
      <xdr:col>69</xdr:col>
      <xdr:colOff>66676</xdr:colOff>
      <xdr:row>7</xdr:row>
      <xdr:rowOff>66675</xdr:rowOff>
    </xdr:from>
    <xdr:to>
      <xdr:col>71</xdr:col>
      <xdr:colOff>66676</xdr:colOff>
      <xdr:row>10</xdr:row>
      <xdr:rowOff>76200</xdr:rowOff>
    </xdr:to>
    <xdr:pic>
      <xdr:nvPicPr>
        <xdr:cNvPr id="49" name="図 48">
          <a:extLst>
            <a:ext uri="{FF2B5EF4-FFF2-40B4-BE49-F238E27FC236}">
              <a16:creationId xmlns:a16="http://schemas.microsoft.com/office/drawing/2014/main" xmlns="" id="{00000000-0008-0000-1F00-000031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638926" y="733425"/>
          <a:ext cx="19050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53</xdr:col>
      <xdr:colOff>9525</xdr:colOff>
      <xdr:row>33</xdr:row>
      <xdr:rowOff>38100</xdr:rowOff>
    </xdr:from>
    <xdr:to>
      <xdr:col>69</xdr:col>
      <xdr:colOff>57150</xdr:colOff>
      <xdr:row>35</xdr:row>
      <xdr:rowOff>85725</xdr:rowOff>
    </xdr:to>
    <xdr:pic>
      <xdr:nvPicPr>
        <xdr:cNvPr id="50" name="図 49">
          <a:extLst>
            <a:ext uri="{FF2B5EF4-FFF2-40B4-BE49-F238E27FC236}">
              <a16:creationId xmlns:a16="http://schemas.microsoft.com/office/drawing/2014/main" xmlns="" id="{00000000-0008-0000-1F00-00003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057775" y="3181350"/>
          <a:ext cx="1571625"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57150</xdr:colOff>
      <xdr:row>7</xdr:row>
      <xdr:rowOff>76200</xdr:rowOff>
    </xdr:from>
    <xdr:to>
      <xdr:col>79</xdr:col>
      <xdr:colOff>0</xdr:colOff>
      <xdr:row>10</xdr:row>
      <xdr:rowOff>88624</xdr:rowOff>
    </xdr:to>
    <xdr:sp macro="" textlink="入力専用!$G$53">
      <xdr:nvSpPr>
        <xdr:cNvPr id="57" name="四角形吹き出し 56">
          <a:extLst>
            <a:ext uri="{FF2B5EF4-FFF2-40B4-BE49-F238E27FC236}">
              <a16:creationId xmlns:a16="http://schemas.microsoft.com/office/drawing/2014/main" xmlns="" id="{00000000-0008-0000-1F00-000039000000}"/>
            </a:ext>
          </a:extLst>
        </xdr:cNvPr>
        <xdr:cNvSpPr/>
      </xdr:nvSpPr>
      <xdr:spPr>
        <a:xfrm>
          <a:off x="2819400" y="742950"/>
          <a:ext cx="4705350" cy="29817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9850AF9-A15F-4D84-B37A-D0BD75501754}" type="TxLink">
            <a:rPr kumimoji="1" lang="ja-JP" altLang="en-US" sz="1100" b="0" i="0" u="none" strike="noStrike">
              <a:solidFill>
                <a:srgbClr val="000000"/>
              </a:solidFill>
              <a:latin typeface="ＭＳ Ｐゴシック"/>
              <a:ea typeface="ＭＳ Ｐゴシック"/>
            </a:rPr>
            <a:pPr algn="l"/>
            <a:t> </a:t>
          </a:fld>
          <a:endParaRPr kumimoji="1" lang="ja-JP" altLang="en-US" sz="1050"/>
        </a:p>
      </xdr:txBody>
    </xdr:sp>
    <xdr:clientData/>
  </xdr:twoCellAnchor>
  <xdr:twoCellAnchor>
    <xdr:from>
      <xdr:col>29</xdr:col>
      <xdr:colOff>57150</xdr:colOff>
      <xdr:row>10</xdr:row>
      <xdr:rowOff>57150</xdr:rowOff>
    </xdr:from>
    <xdr:to>
      <xdr:col>79</xdr:col>
      <xdr:colOff>19051</xdr:colOff>
      <xdr:row>13</xdr:row>
      <xdr:rowOff>47624</xdr:rowOff>
    </xdr:to>
    <xdr:sp macro="" textlink="入力専用!G56">
      <xdr:nvSpPr>
        <xdr:cNvPr id="58" name="四角形吹き出し 57">
          <a:extLst>
            <a:ext uri="{FF2B5EF4-FFF2-40B4-BE49-F238E27FC236}">
              <a16:creationId xmlns:a16="http://schemas.microsoft.com/office/drawing/2014/main" xmlns="" id="{00000000-0008-0000-1F00-00003A000000}"/>
            </a:ext>
          </a:extLst>
        </xdr:cNvPr>
        <xdr:cNvSpPr/>
      </xdr:nvSpPr>
      <xdr:spPr>
        <a:xfrm>
          <a:off x="2819400" y="1009650"/>
          <a:ext cx="4724401"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FF0895-0B30-4FD8-B42B-6CC31DE3F15B}"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xdr:col>
      <xdr:colOff>66675</xdr:colOff>
      <xdr:row>95</xdr:row>
      <xdr:rowOff>47625</xdr:rowOff>
    </xdr:from>
    <xdr:to>
      <xdr:col>77</xdr:col>
      <xdr:colOff>47625</xdr:colOff>
      <xdr:row>114</xdr:row>
      <xdr:rowOff>41608</xdr:rowOff>
    </xdr:to>
    <xdr:pic>
      <xdr:nvPicPr>
        <xdr:cNvPr id="5" name="図 4">
          <a:extLst>
            <a:ext uri="{FF2B5EF4-FFF2-40B4-BE49-F238E27FC236}">
              <a16:creationId xmlns:a16="http://schemas.microsoft.com/office/drawing/2014/main" xmlns="" id="{00000000-0008-0000-1F00-00000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61925" y="9096375"/>
          <a:ext cx="7219950" cy="1803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8.xml><?xml version="1.0" encoding="utf-8"?>
<xdr:wsDr xmlns:xdr="http://schemas.openxmlformats.org/drawingml/2006/spreadsheetDrawing" xmlns:a="http://schemas.openxmlformats.org/drawingml/2006/main">
  <xdr:twoCellAnchor>
    <xdr:from>
      <xdr:col>11</xdr:col>
      <xdr:colOff>198118</xdr:colOff>
      <xdr:row>4</xdr:row>
      <xdr:rowOff>4445</xdr:rowOff>
    </xdr:from>
    <xdr:to>
      <xdr:col>12</xdr:col>
      <xdr:colOff>201929</xdr:colOff>
      <xdr:row>5</xdr:row>
      <xdr:rowOff>2539</xdr:rowOff>
    </xdr:to>
    <xdr:sp macro="" textlink="">
      <xdr:nvSpPr>
        <xdr:cNvPr id="2" name="左矢印 1">
          <a:extLst>
            <a:ext uri="{FF2B5EF4-FFF2-40B4-BE49-F238E27FC236}">
              <a16:creationId xmlns:a16="http://schemas.microsoft.com/office/drawing/2014/main" xmlns="" id="{00000000-0008-0000-2000-000002000000}"/>
            </a:ext>
          </a:extLst>
        </xdr:cNvPr>
        <xdr:cNvSpPr/>
      </xdr:nvSpPr>
      <xdr:spPr>
        <a:xfrm>
          <a:off x="4315035" y="935778"/>
          <a:ext cx="405977" cy="230928"/>
        </a:xfrm>
        <a:prstGeom prst="leftArrow">
          <a:avLst/>
        </a:prstGeom>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143086</xdr:colOff>
      <xdr:row>63</xdr:row>
      <xdr:rowOff>26881</xdr:rowOff>
    </xdr:from>
    <xdr:to>
      <xdr:col>26</xdr:col>
      <xdr:colOff>243840</xdr:colOff>
      <xdr:row>63</xdr:row>
      <xdr:rowOff>529801</xdr:rowOff>
    </xdr:to>
    <xdr:sp macro="" textlink="">
      <xdr:nvSpPr>
        <xdr:cNvPr id="4" name="大かっこ 3">
          <a:extLst>
            <a:ext uri="{FF2B5EF4-FFF2-40B4-BE49-F238E27FC236}">
              <a16:creationId xmlns:a16="http://schemas.microsoft.com/office/drawing/2014/main" xmlns="" id="{00000000-0008-0000-2000-000004000000}"/>
            </a:ext>
          </a:extLst>
        </xdr:cNvPr>
        <xdr:cNvSpPr/>
      </xdr:nvSpPr>
      <xdr:spPr>
        <a:xfrm>
          <a:off x="1838536" y="15581206"/>
          <a:ext cx="8501804" cy="502920"/>
        </a:xfrm>
        <a:prstGeom prst="bracketPair">
          <a:avLst/>
        </a:prstGeom>
        <a:ln>
          <a:solidFill>
            <a:sysClr val="windowText" lastClr="000000"/>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kumimoji="1" lang="ja-JP" altLang="en-US" sz="1100"/>
        </a:p>
      </xdr:txBody>
    </xdr:sp>
    <xdr:clientData/>
  </xdr:twoCellAnchor>
</xdr:wsDr>
</file>

<file path=xl/drawings/drawing19.xml><?xml version="1.0" encoding="utf-8"?>
<xdr:wsDr xmlns:xdr="http://schemas.openxmlformats.org/drawingml/2006/spreadsheetDrawing" xmlns:a="http://schemas.openxmlformats.org/drawingml/2006/main">
  <xdr:twoCellAnchor editAs="oneCell">
    <xdr:from>
      <xdr:col>0</xdr:col>
      <xdr:colOff>0</xdr:colOff>
      <xdr:row>4</xdr:row>
      <xdr:rowOff>19050</xdr:rowOff>
    </xdr:from>
    <xdr:to>
      <xdr:col>76</xdr:col>
      <xdr:colOff>57150</xdr:colOff>
      <xdr:row>114</xdr:row>
      <xdr:rowOff>28576</xdr:rowOff>
    </xdr:to>
    <xdr:sp macro="" textlink="">
      <xdr:nvSpPr>
        <xdr:cNvPr id="3" name="AutoShape 1">
          <a:extLst>
            <a:ext uri="{FF2B5EF4-FFF2-40B4-BE49-F238E27FC236}">
              <a16:creationId xmlns:a16="http://schemas.microsoft.com/office/drawing/2014/main" xmlns="" id="{00000000-0008-0000-2300-000003000000}"/>
            </a:ext>
          </a:extLst>
        </xdr:cNvPr>
        <xdr:cNvSpPr>
          <a:spLocks noChangeAspect="1" noChangeArrowheads="1"/>
        </xdr:cNvSpPr>
      </xdr:nvSpPr>
      <xdr:spPr bwMode="auto">
        <a:xfrm>
          <a:off x="0" y="304800"/>
          <a:ext cx="7296150" cy="10487026"/>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4</xdr:colOff>
      <xdr:row>3</xdr:row>
      <xdr:rowOff>9</xdr:rowOff>
    </xdr:from>
    <xdr:to>
      <xdr:col>77</xdr:col>
      <xdr:colOff>3849</xdr:colOff>
      <xdr:row>38</xdr:row>
      <xdr:rowOff>54546</xdr:rowOff>
    </xdr:to>
    <xdr:pic>
      <xdr:nvPicPr>
        <xdr:cNvPr id="4" name="図 3">
          <a:extLst>
            <a:ext uri="{FF2B5EF4-FFF2-40B4-BE49-F238E27FC236}">
              <a16:creationId xmlns:a16="http://schemas.microsoft.com/office/drawing/2014/main" xmlns="" id="{00000000-0008-0000-2300-00000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 y="571509"/>
          <a:ext cx="7338095" cy="33882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38</xdr:row>
      <xdr:rowOff>8764</xdr:rowOff>
    </xdr:from>
    <xdr:to>
      <xdr:col>77</xdr:col>
      <xdr:colOff>3845</xdr:colOff>
      <xdr:row>75</xdr:row>
      <xdr:rowOff>57067</xdr:rowOff>
    </xdr:to>
    <xdr:pic>
      <xdr:nvPicPr>
        <xdr:cNvPr id="5" name="図 4">
          <a:extLst>
            <a:ext uri="{FF2B5EF4-FFF2-40B4-BE49-F238E27FC236}">
              <a16:creationId xmlns:a16="http://schemas.microsoft.com/office/drawing/2014/main" xmlns="" id="{00000000-0008-0000-23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533014"/>
          <a:ext cx="7338095" cy="35725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75</xdr:row>
      <xdr:rowOff>1002</xdr:rowOff>
    </xdr:from>
    <xdr:to>
      <xdr:col>77</xdr:col>
      <xdr:colOff>3845</xdr:colOff>
      <xdr:row>112</xdr:row>
      <xdr:rowOff>25501</xdr:rowOff>
    </xdr:to>
    <xdr:pic>
      <xdr:nvPicPr>
        <xdr:cNvPr id="6" name="図 5">
          <a:extLst>
            <a:ext uri="{FF2B5EF4-FFF2-40B4-BE49-F238E27FC236}">
              <a16:creationId xmlns:a16="http://schemas.microsoft.com/office/drawing/2014/main" xmlns="" id="{00000000-0008-0000-2300-000006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7049502"/>
          <a:ext cx="7338095" cy="3548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116</xdr:row>
      <xdr:rowOff>16078</xdr:rowOff>
    </xdr:from>
    <xdr:to>
      <xdr:col>77</xdr:col>
      <xdr:colOff>10516</xdr:colOff>
      <xdr:row>154</xdr:row>
      <xdr:rowOff>32208</xdr:rowOff>
    </xdr:to>
    <xdr:pic>
      <xdr:nvPicPr>
        <xdr:cNvPr id="7" name="図 6">
          <a:extLst>
            <a:ext uri="{FF2B5EF4-FFF2-40B4-BE49-F238E27FC236}">
              <a16:creationId xmlns:a16="http://schemas.microsoft.com/office/drawing/2014/main" xmlns="" id="{00000000-0008-0000-2300-00000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 y="11065078"/>
          <a:ext cx="7344765" cy="36356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153</xdr:row>
      <xdr:rowOff>63335</xdr:rowOff>
    </xdr:from>
    <xdr:to>
      <xdr:col>77</xdr:col>
      <xdr:colOff>10515</xdr:colOff>
      <xdr:row>193</xdr:row>
      <xdr:rowOff>53615</xdr:rowOff>
    </xdr:to>
    <xdr:pic>
      <xdr:nvPicPr>
        <xdr:cNvPr id="8" name="図 7">
          <a:extLst>
            <a:ext uri="{FF2B5EF4-FFF2-40B4-BE49-F238E27FC236}">
              <a16:creationId xmlns:a16="http://schemas.microsoft.com/office/drawing/2014/main" xmlns="" id="{00000000-0008-0000-2300-00000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4636585"/>
          <a:ext cx="7344765" cy="3800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193</xdr:row>
      <xdr:rowOff>24141</xdr:rowOff>
    </xdr:from>
    <xdr:to>
      <xdr:col>77</xdr:col>
      <xdr:colOff>10515</xdr:colOff>
      <xdr:row>225</xdr:row>
      <xdr:rowOff>70476</xdr:rowOff>
    </xdr:to>
    <xdr:pic>
      <xdr:nvPicPr>
        <xdr:cNvPr id="9" name="図 8">
          <a:extLst>
            <a:ext uri="{FF2B5EF4-FFF2-40B4-BE49-F238E27FC236}">
              <a16:creationId xmlns:a16="http://schemas.microsoft.com/office/drawing/2014/main" xmlns="" id="{00000000-0008-0000-2300-000009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8407391"/>
          <a:ext cx="7344765" cy="30943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66677</xdr:colOff>
      <xdr:row>19</xdr:row>
      <xdr:rowOff>28576</xdr:rowOff>
    </xdr:from>
    <xdr:to>
      <xdr:col>9</xdr:col>
      <xdr:colOff>60815</xdr:colOff>
      <xdr:row>21</xdr:row>
      <xdr:rowOff>38100</xdr:rowOff>
    </xdr:to>
    <xdr:pic>
      <xdr:nvPicPr>
        <xdr:cNvPr id="13" name="図 12">
          <a:extLst>
            <a:ext uri="{FF2B5EF4-FFF2-40B4-BE49-F238E27FC236}">
              <a16:creationId xmlns:a16="http://schemas.microsoft.com/office/drawing/2014/main" xmlns="" id="{00000000-0008-0000-2300-00000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33427" y="1743076"/>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85725</xdr:colOff>
      <xdr:row>19</xdr:row>
      <xdr:rowOff>28575</xdr:rowOff>
    </xdr:from>
    <xdr:to>
      <xdr:col>14</xdr:col>
      <xdr:colOff>79863</xdr:colOff>
      <xdr:row>21</xdr:row>
      <xdr:rowOff>38099</xdr:rowOff>
    </xdr:to>
    <xdr:pic>
      <xdr:nvPicPr>
        <xdr:cNvPr id="14" name="図 13">
          <a:extLst>
            <a:ext uri="{FF2B5EF4-FFF2-40B4-BE49-F238E27FC236}">
              <a16:creationId xmlns:a16="http://schemas.microsoft.com/office/drawing/2014/main" xmlns="" id="{00000000-0008-0000-2300-00000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228725" y="17430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57150</xdr:colOff>
      <xdr:row>187</xdr:row>
      <xdr:rowOff>47625</xdr:rowOff>
    </xdr:from>
    <xdr:to>
      <xdr:col>64</xdr:col>
      <xdr:colOff>51288</xdr:colOff>
      <xdr:row>189</xdr:row>
      <xdr:rowOff>57149</xdr:rowOff>
    </xdr:to>
    <xdr:pic>
      <xdr:nvPicPr>
        <xdr:cNvPr id="15" name="図 14">
          <a:extLst>
            <a:ext uri="{FF2B5EF4-FFF2-40B4-BE49-F238E27FC236}">
              <a16:creationId xmlns:a16="http://schemas.microsoft.com/office/drawing/2014/main" xmlns="" id="{00000000-0008-0000-2300-00000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62650" y="17859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55</xdr:col>
      <xdr:colOff>19050</xdr:colOff>
      <xdr:row>19</xdr:row>
      <xdr:rowOff>38100</xdr:rowOff>
    </xdr:from>
    <xdr:to>
      <xdr:col>57</xdr:col>
      <xdr:colOff>13188</xdr:colOff>
      <xdr:row>21</xdr:row>
      <xdr:rowOff>47624</xdr:rowOff>
    </xdr:to>
    <xdr:pic>
      <xdr:nvPicPr>
        <xdr:cNvPr id="21" name="図 20">
          <a:extLst>
            <a:ext uri="{FF2B5EF4-FFF2-40B4-BE49-F238E27FC236}">
              <a16:creationId xmlns:a16="http://schemas.microsoft.com/office/drawing/2014/main" xmlns="" id="{00000000-0008-0000-2300-00001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257800" y="17526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19050</xdr:colOff>
      <xdr:row>19</xdr:row>
      <xdr:rowOff>28575</xdr:rowOff>
    </xdr:from>
    <xdr:to>
      <xdr:col>64</xdr:col>
      <xdr:colOff>13188</xdr:colOff>
      <xdr:row>21</xdr:row>
      <xdr:rowOff>38099</xdr:rowOff>
    </xdr:to>
    <xdr:pic>
      <xdr:nvPicPr>
        <xdr:cNvPr id="22" name="図 21">
          <a:extLst>
            <a:ext uri="{FF2B5EF4-FFF2-40B4-BE49-F238E27FC236}">
              <a16:creationId xmlns:a16="http://schemas.microsoft.com/office/drawing/2014/main" xmlns="" id="{00000000-0008-0000-2300-00001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24550" y="17430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69</xdr:col>
      <xdr:colOff>19050</xdr:colOff>
      <xdr:row>19</xdr:row>
      <xdr:rowOff>38100</xdr:rowOff>
    </xdr:from>
    <xdr:to>
      <xdr:col>71</xdr:col>
      <xdr:colOff>13188</xdr:colOff>
      <xdr:row>21</xdr:row>
      <xdr:rowOff>47624</xdr:rowOff>
    </xdr:to>
    <xdr:pic>
      <xdr:nvPicPr>
        <xdr:cNvPr id="23" name="図 22">
          <a:extLst>
            <a:ext uri="{FF2B5EF4-FFF2-40B4-BE49-F238E27FC236}">
              <a16:creationId xmlns:a16="http://schemas.microsoft.com/office/drawing/2014/main" xmlns="" id="{00000000-0008-0000-2300-00001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591300" y="17526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27</xdr:row>
      <xdr:rowOff>28575</xdr:rowOff>
    </xdr:from>
    <xdr:to>
      <xdr:col>76</xdr:col>
      <xdr:colOff>0</xdr:colOff>
      <xdr:row>34</xdr:row>
      <xdr:rowOff>47625</xdr:rowOff>
    </xdr:to>
    <xdr:pic>
      <xdr:nvPicPr>
        <xdr:cNvPr id="27" name="図 26">
          <a:extLst>
            <a:ext uri="{FF2B5EF4-FFF2-40B4-BE49-F238E27FC236}">
              <a16:creationId xmlns:a16="http://schemas.microsoft.com/office/drawing/2014/main" xmlns="" id="{00000000-0008-0000-2300-00001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6675" y="2505075"/>
          <a:ext cx="7172325"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26</xdr:row>
      <xdr:rowOff>66675</xdr:rowOff>
    </xdr:from>
    <xdr:to>
      <xdr:col>10</xdr:col>
      <xdr:colOff>66675</xdr:colOff>
      <xdr:row>30</xdr:row>
      <xdr:rowOff>0</xdr:rowOff>
    </xdr:to>
    <xdr:sp macro="" textlink="$CD$28">
      <xdr:nvSpPr>
        <xdr:cNvPr id="28" name="四角形吹き出し 27">
          <a:extLst>
            <a:ext uri="{FF2B5EF4-FFF2-40B4-BE49-F238E27FC236}">
              <a16:creationId xmlns:a16="http://schemas.microsoft.com/office/drawing/2014/main" xmlns="" id="{00000000-0008-0000-2300-00001C000000}"/>
            </a:ext>
          </a:extLst>
        </xdr:cNvPr>
        <xdr:cNvSpPr/>
      </xdr:nvSpPr>
      <xdr:spPr>
        <a:xfrm>
          <a:off x="0" y="2447925"/>
          <a:ext cx="101917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AB7F8A7-C74E-416A-8FD9-C1CBF88FA982}" type="TxLink">
            <a:rPr kumimoji="1" lang="en-US" altLang="en-US" sz="1400" b="0" i="0" u="none" strike="noStrike">
              <a:solidFill>
                <a:srgbClr val="000000"/>
              </a:solidFill>
              <a:latin typeface="ＭＳ Ｐゴシック"/>
              <a:ea typeface="ＭＳ Ｐゴシック"/>
            </a:rPr>
            <a:pPr algn="l"/>
            <a:t>□内科</a:t>
          </a:fld>
          <a:endParaRPr kumimoji="1" lang="en-US" altLang="ja-JP" sz="1200"/>
        </a:p>
      </xdr:txBody>
    </xdr:sp>
    <xdr:clientData/>
  </xdr:twoCellAnchor>
  <xdr:twoCellAnchor>
    <xdr:from>
      <xdr:col>8</xdr:col>
      <xdr:colOff>76200</xdr:colOff>
      <xdr:row>26</xdr:row>
      <xdr:rowOff>66675</xdr:rowOff>
    </xdr:from>
    <xdr:to>
      <xdr:col>21</xdr:col>
      <xdr:colOff>28575</xdr:colOff>
      <xdr:row>30</xdr:row>
      <xdr:rowOff>0</xdr:rowOff>
    </xdr:to>
    <xdr:sp macro="" textlink="$CN$28">
      <xdr:nvSpPr>
        <xdr:cNvPr id="29" name="四角形吹き出し 28">
          <a:extLst>
            <a:ext uri="{FF2B5EF4-FFF2-40B4-BE49-F238E27FC236}">
              <a16:creationId xmlns:a16="http://schemas.microsoft.com/office/drawing/2014/main" xmlns="" id="{00000000-0008-0000-2300-00001D000000}"/>
            </a:ext>
          </a:extLst>
        </xdr:cNvPr>
        <xdr:cNvSpPr/>
      </xdr:nvSpPr>
      <xdr:spPr>
        <a:xfrm>
          <a:off x="838200" y="2447925"/>
          <a:ext cx="11906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209C99C-3708-4BED-AA52-240FA45510F0}" type="TxLink">
            <a:rPr kumimoji="1" lang="en-US" altLang="en-US" sz="1400" b="0" i="0" u="none" strike="noStrike">
              <a:solidFill>
                <a:srgbClr val="000000"/>
              </a:solidFill>
              <a:latin typeface="ＭＳ Ｐゴシック"/>
              <a:ea typeface="ＭＳ Ｐゴシック"/>
            </a:rPr>
            <a:pPr algn="l"/>
            <a:t>□精神科</a:t>
          </a:fld>
          <a:endParaRPr kumimoji="1" lang="en-US" altLang="ja-JP" sz="1600"/>
        </a:p>
      </xdr:txBody>
    </xdr:sp>
    <xdr:clientData/>
  </xdr:twoCellAnchor>
  <xdr:twoCellAnchor>
    <xdr:from>
      <xdr:col>19</xdr:col>
      <xdr:colOff>28575</xdr:colOff>
      <xdr:row>26</xdr:row>
      <xdr:rowOff>66675</xdr:rowOff>
    </xdr:from>
    <xdr:to>
      <xdr:col>31</xdr:col>
      <xdr:colOff>47625</xdr:colOff>
      <xdr:row>30</xdr:row>
      <xdr:rowOff>0</xdr:rowOff>
    </xdr:to>
    <xdr:sp macro="" textlink="$CX$28">
      <xdr:nvSpPr>
        <xdr:cNvPr id="30" name="四角形吹き出し 29">
          <a:extLst>
            <a:ext uri="{FF2B5EF4-FFF2-40B4-BE49-F238E27FC236}">
              <a16:creationId xmlns:a16="http://schemas.microsoft.com/office/drawing/2014/main" xmlns="" id="{00000000-0008-0000-2300-00001E000000}"/>
            </a:ext>
          </a:extLst>
        </xdr:cNvPr>
        <xdr:cNvSpPr/>
      </xdr:nvSpPr>
      <xdr:spPr>
        <a:xfrm>
          <a:off x="1838325" y="2447925"/>
          <a:ext cx="11620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11B526-5EF4-4140-9489-312EB29B99A0}" type="TxLink">
            <a:rPr kumimoji="1" lang="en-US" altLang="en-US" sz="1400" b="0" i="0" u="none" strike="noStrike">
              <a:solidFill>
                <a:srgbClr val="000000"/>
              </a:solidFill>
              <a:latin typeface="ＭＳ Ｐゴシック"/>
              <a:ea typeface="ＭＳ Ｐゴシック"/>
            </a:rPr>
            <a:pPr algn="l"/>
            <a:t>□外科</a:t>
          </a:fld>
          <a:endParaRPr kumimoji="1" lang="en-US" altLang="ja-JP" sz="1600"/>
        </a:p>
      </xdr:txBody>
    </xdr:sp>
    <xdr:clientData/>
  </xdr:twoCellAnchor>
  <xdr:twoCellAnchor>
    <xdr:from>
      <xdr:col>28</xdr:col>
      <xdr:colOff>0</xdr:colOff>
      <xdr:row>26</xdr:row>
      <xdr:rowOff>66675</xdr:rowOff>
    </xdr:from>
    <xdr:to>
      <xdr:col>44</xdr:col>
      <xdr:colOff>85725</xdr:colOff>
      <xdr:row>30</xdr:row>
      <xdr:rowOff>0</xdr:rowOff>
    </xdr:to>
    <xdr:sp macro="" textlink="$CD$30">
      <xdr:nvSpPr>
        <xdr:cNvPr id="31" name="四角形吹き出し 30">
          <a:extLst>
            <a:ext uri="{FF2B5EF4-FFF2-40B4-BE49-F238E27FC236}">
              <a16:creationId xmlns:a16="http://schemas.microsoft.com/office/drawing/2014/main" xmlns="" id="{00000000-0008-0000-2300-00001F000000}"/>
            </a:ext>
          </a:extLst>
        </xdr:cNvPr>
        <xdr:cNvSpPr/>
      </xdr:nvSpPr>
      <xdr:spPr>
        <a:xfrm>
          <a:off x="2667000" y="2447925"/>
          <a:ext cx="16097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187F384-5112-4FAB-9E3E-3116001EA9E9}" type="TxLink">
            <a:rPr kumimoji="1" lang="en-US" altLang="en-US" sz="1400" b="0" i="0" u="none" strike="noStrike">
              <a:solidFill>
                <a:srgbClr val="000000"/>
              </a:solidFill>
              <a:latin typeface="ＭＳ Ｐゴシック"/>
              <a:ea typeface="ＭＳ Ｐゴシック"/>
            </a:rPr>
            <a:pPr algn="l"/>
            <a:t>□整形外科</a:t>
          </a:fld>
          <a:endParaRPr kumimoji="1" lang="en-US" altLang="ja-JP" sz="2000"/>
        </a:p>
      </xdr:txBody>
    </xdr:sp>
    <xdr:clientData/>
  </xdr:twoCellAnchor>
  <xdr:twoCellAnchor>
    <xdr:from>
      <xdr:col>40</xdr:col>
      <xdr:colOff>19051</xdr:colOff>
      <xdr:row>26</xdr:row>
      <xdr:rowOff>66675</xdr:rowOff>
    </xdr:from>
    <xdr:to>
      <xdr:col>57</xdr:col>
      <xdr:colOff>19051</xdr:colOff>
      <xdr:row>30</xdr:row>
      <xdr:rowOff>0</xdr:rowOff>
    </xdr:to>
    <xdr:sp macro="" textlink="$CN$30">
      <xdr:nvSpPr>
        <xdr:cNvPr id="32" name="四角形吹き出し 31">
          <a:extLst>
            <a:ext uri="{FF2B5EF4-FFF2-40B4-BE49-F238E27FC236}">
              <a16:creationId xmlns:a16="http://schemas.microsoft.com/office/drawing/2014/main" xmlns="" id="{00000000-0008-0000-2300-000020000000}"/>
            </a:ext>
          </a:extLst>
        </xdr:cNvPr>
        <xdr:cNvSpPr/>
      </xdr:nvSpPr>
      <xdr:spPr>
        <a:xfrm>
          <a:off x="3829051" y="2447925"/>
          <a:ext cx="16192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C11BE9B-EED2-4C7A-96A8-1BAE67DDE5FC}" type="TxLink">
            <a:rPr kumimoji="1" lang="en-US" altLang="en-US" sz="1400" b="0" i="0" u="none" strike="noStrike">
              <a:solidFill>
                <a:srgbClr val="000000"/>
              </a:solidFill>
              <a:latin typeface="ＭＳ Ｐゴシック"/>
              <a:ea typeface="ＭＳ Ｐゴシック"/>
            </a:rPr>
            <a:pPr algn="l"/>
            <a:t>□脳神経外科</a:t>
          </a:fld>
          <a:endParaRPr kumimoji="1" lang="en-US" altLang="ja-JP" sz="2800"/>
        </a:p>
      </xdr:txBody>
    </xdr:sp>
    <xdr:clientData/>
  </xdr:twoCellAnchor>
  <xdr:twoCellAnchor>
    <xdr:from>
      <xdr:col>54</xdr:col>
      <xdr:colOff>19050</xdr:colOff>
      <xdr:row>26</xdr:row>
      <xdr:rowOff>66675</xdr:rowOff>
    </xdr:from>
    <xdr:to>
      <xdr:col>67</xdr:col>
      <xdr:colOff>0</xdr:colOff>
      <xdr:row>30</xdr:row>
      <xdr:rowOff>0</xdr:rowOff>
    </xdr:to>
    <xdr:sp macro="" textlink="$CX$30">
      <xdr:nvSpPr>
        <xdr:cNvPr id="33" name="四角形吹き出し 32">
          <a:extLst>
            <a:ext uri="{FF2B5EF4-FFF2-40B4-BE49-F238E27FC236}">
              <a16:creationId xmlns:a16="http://schemas.microsoft.com/office/drawing/2014/main" xmlns="" id="{00000000-0008-0000-2300-000021000000}"/>
            </a:ext>
          </a:extLst>
        </xdr:cNvPr>
        <xdr:cNvSpPr/>
      </xdr:nvSpPr>
      <xdr:spPr>
        <a:xfrm>
          <a:off x="5162550" y="2447925"/>
          <a:ext cx="12192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876D033-AE58-4A55-BCE6-19323E349057}" type="TxLink">
            <a:rPr kumimoji="1" lang="en-US" altLang="en-US" sz="1400" b="0" i="0" u="none" strike="noStrike">
              <a:solidFill>
                <a:srgbClr val="000000"/>
              </a:solidFill>
              <a:latin typeface="ＭＳ Ｐゴシック"/>
              <a:ea typeface="ＭＳ Ｐゴシック"/>
            </a:rPr>
            <a:pPr algn="l"/>
            <a:t>□皮膚科</a:t>
          </a:fld>
          <a:endParaRPr kumimoji="1" lang="en-US" altLang="ja-JP" sz="2000"/>
        </a:p>
      </xdr:txBody>
    </xdr:sp>
    <xdr:clientData/>
  </xdr:twoCellAnchor>
  <xdr:twoCellAnchor>
    <xdr:from>
      <xdr:col>64</xdr:col>
      <xdr:colOff>66675</xdr:colOff>
      <xdr:row>26</xdr:row>
      <xdr:rowOff>66675</xdr:rowOff>
    </xdr:from>
    <xdr:to>
      <xdr:col>77</xdr:col>
      <xdr:colOff>57150</xdr:colOff>
      <xdr:row>30</xdr:row>
      <xdr:rowOff>0</xdr:rowOff>
    </xdr:to>
    <xdr:sp macro="" textlink="$CD$32">
      <xdr:nvSpPr>
        <xdr:cNvPr id="34" name="四角形吹き出し 33">
          <a:extLst>
            <a:ext uri="{FF2B5EF4-FFF2-40B4-BE49-F238E27FC236}">
              <a16:creationId xmlns:a16="http://schemas.microsoft.com/office/drawing/2014/main" xmlns="" id="{00000000-0008-0000-2300-000022000000}"/>
            </a:ext>
          </a:extLst>
        </xdr:cNvPr>
        <xdr:cNvSpPr/>
      </xdr:nvSpPr>
      <xdr:spPr>
        <a:xfrm>
          <a:off x="6162675" y="2447925"/>
          <a:ext cx="12287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B012315-5239-4D22-9ACD-5D2AACC2498C}" type="TxLink">
            <a:rPr kumimoji="1" lang="en-US" altLang="en-US" sz="1400" b="0" i="0" u="none" strike="noStrike">
              <a:solidFill>
                <a:srgbClr val="000000"/>
              </a:solidFill>
              <a:latin typeface="ＭＳ Ｐゴシック"/>
              <a:ea typeface="ＭＳ Ｐゴシック"/>
            </a:rPr>
            <a:pPr algn="l"/>
            <a:t>□泌尿器科</a:t>
          </a:fld>
          <a:endParaRPr kumimoji="1" lang="en-US" altLang="ja-JP" sz="2800"/>
        </a:p>
      </xdr:txBody>
    </xdr:sp>
    <xdr:clientData/>
  </xdr:twoCellAnchor>
  <xdr:twoCellAnchor>
    <xdr:from>
      <xdr:col>0</xdr:col>
      <xdr:colOff>0</xdr:colOff>
      <xdr:row>29</xdr:row>
      <xdr:rowOff>19050</xdr:rowOff>
    </xdr:from>
    <xdr:to>
      <xdr:col>12</xdr:col>
      <xdr:colOff>47625</xdr:colOff>
      <xdr:row>32</xdr:row>
      <xdr:rowOff>47625</xdr:rowOff>
    </xdr:to>
    <xdr:sp macro="" textlink="$CN$32">
      <xdr:nvSpPr>
        <xdr:cNvPr id="35" name="四角形吹き出し 34">
          <a:extLst>
            <a:ext uri="{FF2B5EF4-FFF2-40B4-BE49-F238E27FC236}">
              <a16:creationId xmlns:a16="http://schemas.microsoft.com/office/drawing/2014/main" xmlns="" id="{00000000-0008-0000-2300-000023000000}"/>
            </a:ext>
          </a:extLst>
        </xdr:cNvPr>
        <xdr:cNvSpPr/>
      </xdr:nvSpPr>
      <xdr:spPr>
        <a:xfrm>
          <a:off x="0" y="2686050"/>
          <a:ext cx="11906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FE4F6A7-382B-4F88-A8C6-AB0D362C2AB6}" type="TxLink">
            <a:rPr kumimoji="1" lang="en-US" altLang="en-US" sz="1400" b="0" i="0" u="none" strike="noStrike">
              <a:solidFill>
                <a:srgbClr val="000000"/>
              </a:solidFill>
              <a:latin typeface="ＭＳ Ｐゴシック"/>
              <a:ea typeface="ＭＳ Ｐゴシック"/>
            </a:rPr>
            <a:pPr algn="l"/>
            <a:t>□婦人科</a:t>
          </a:fld>
          <a:endParaRPr kumimoji="1" lang="en-US" altLang="ja-JP" sz="2000"/>
        </a:p>
      </xdr:txBody>
    </xdr:sp>
    <xdr:clientData/>
  </xdr:twoCellAnchor>
  <xdr:twoCellAnchor>
    <xdr:from>
      <xdr:col>10</xdr:col>
      <xdr:colOff>47625</xdr:colOff>
      <xdr:row>29</xdr:row>
      <xdr:rowOff>19050</xdr:rowOff>
    </xdr:from>
    <xdr:to>
      <xdr:col>21</xdr:col>
      <xdr:colOff>19050</xdr:colOff>
      <xdr:row>32</xdr:row>
      <xdr:rowOff>47625</xdr:rowOff>
    </xdr:to>
    <xdr:sp macro="" textlink="$CX$32">
      <xdr:nvSpPr>
        <xdr:cNvPr id="36" name="四角形吹き出し 35">
          <a:extLst>
            <a:ext uri="{FF2B5EF4-FFF2-40B4-BE49-F238E27FC236}">
              <a16:creationId xmlns:a16="http://schemas.microsoft.com/office/drawing/2014/main" xmlns="" id="{00000000-0008-0000-2300-000024000000}"/>
            </a:ext>
          </a:extLst>
        </xdr:cNvPr>
        <xdr:cNvSpPr/>
      </xdr:nvSpPr>
      <xdr:spPr>
        <a:xfrm>
          <a:off x="1000125" y="2686050"/>
          <a:ext cx="101917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7E2F587-48D3-4340-8C9D-A4BFE1517DFE}" type="TxLink">
            <a:rPr kumimoji="1" lang="en-US" altLang="en-US" sz="1400" b="0" i="0" u="none" strike="noStrike">
              <a:solidFill>
                <a:srgbClr val="000000"/>
              </a:solidFill>
              <a:latin typeface="ＭＳ Ｐゴシック"/>
              <a:ea typeface="ＭＳ Ｐゴシック"/>
            </a:rPr>
            <a:pPr algn="l"/>
            <a:t>□眼科</a:t>
          </a:fld>
          <a:endParaRPr kumimoji="1" lang="en-US" altLang="ja-JP" sz="1600"/>
        </a:p>
      </xdr:txBody>
    </xdr:sp>
    <xdr:clientData/>
  </xdr:twoCellAnchor>
  <xdr:twoCellAnchor>
    <xdr:from>
      <xdr:col>19</xdr:col>
      <xdr:colOff>19050</xdr:colOff>
      <xdr:row>29</xdr:row>
      <xdr:rowOff>19050</xdr:rowOff>
    </xdr:from>
    <xdr:to>
      <xdr:col>36</xdr:col>
      <xdr:colOff>19050</xdr:colOff>
      <xdr:row>32</xdr:row>
      <xdr:rowOff>47625</xdr:rowOff>
    </xdr:to>
    <xdr:sp macro="" textlink="$CD$34">
      <xdr:nvSpPr>
        <xdr:cNvPr id="37" name="四角形吹き出し 36">
          <a:extLst>
            <a:ext uri="{FF2B5EF4-FFF2-40B4-BE49-F238E27FC236}">
              <a16:creationId xmlns:a16="http://schemas.microsoft.com/office/drawing/2014/main" xmlns="" id="{00000000-0008-0000-2300-000025000000}"/>
            </a:ext>
          </a:extLst>
        </xdr:cNvPr>
        <xdr:cNvSpPr/>
      </xdr:nvSpPr>
      <xdr:spPr>
        <a:xfrm>
          <a:off x="1828800" y="2686050"/>
          <a:ext cx="16192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1D4A4D1-F6DB-4740-9D5B-25610CEC389F}" type="TxLink">
            <a:rPr kumimoji="1" lang="en-US" altLang="en-US" sz="1400" b="0" i="0" u="none" strike="noStrike">
              <a:solidFill>
                <a:srgbClr val="000000"/>
              </a:solidFill>
              <a:latin typeface="ＭＳ Ｐゴシック"/>
              <a:ea typeface="ＭＳ Ｐゴシック"/>
            </a:rPr>
            <a:pPr algn="l"/>
            <a:t>□耳鼻咽喉科</a:t>
          </a:fld>
          <a:endParaRPr kumimoji="1" lang="en-US" altLang="ja-JP" sz="3600"/>
        </a:p>
      </xdr:txBody>
    </xdr:sp>
    <xdr:clientData/>
  </xdr:twoCellAnchor>
  <xdr:twoCellAnchor>
    <xdr:from>
      <xdr:col>33</xdr:col>
      <xdr:colOff>19049</xdr:colOff>
      <xdr:row>29</xdr:row>
      <xdr:rowOff>19050</xdr:rowOff>
    </xdr:from>
    <xdr:to>
      <xdr:col>58</xdr:col>
      <xdr:colOff>85724</xdr:colOff>
      <xdr:row>32</xdr:row>
      <xdr:rowOff>47625</xdr:rowOff>
    </xdr:to>
    <xdr:sp macro="" textlink="$CN$34">
      <xdr:nvSpPr>
        <xdr:cNvPr id="38" name="四角形吹き出し 37">
          <a:extLst>
            <a:ext uri="{FF2B5EF4-FFF2-40B4-BE49-F238E27FC236}">
              <a16:creationId xmlns:a16="http://schemas.microsoft.com/office/drawing/2014/main" xmlns="" id="{00000000-0008-0000-2300-000026000000}"/>
            </a:ext>
          </a:extLst>
        </xdr:cNvPr>
        <xdr:cNvSpPr/>
      </xdr:nvSpPr>
      <xdr:spPr>
        <a:xfrm>
          <a:off x="3162299" y="2686050"/>
          <a:ext cx="24479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76FE316-EC55-4D8A-90A2-3483AAE411BD}" type="TxLink">
            <a:rPr kumimoji="1" lang="en-US" altLang="en-US" sz="1400" b="0" i="0" u="none" strike="noStrike">
              <a:solidFill>
                <a:srgbClr val="000000"/>
              </a:solidFill>
              <a:latin typeface="ＭＳ Ｐゴシック"/>
              <a:ea typeface="ＭＳ Ｐゴシック"/>
            </a:rPr>
            <a:pPr algn="l"/>
            <a:t>□リハビリテーション科</a:t>
          </a:fld>
          <a:endParaRPr kumimoji="1" lang="en-US" altLang="ja-JP" sz="4400"/>
        </a:p>
      </xdr:txBody>
    </xdr:sp>
    <xdr:clientData/>
  </xdr:twoCellAnchor>
  <xdr:twoCellAnchor>
    <xdr:from>
      <xdr:col>54</xdr:col>
      <xdr:colOff>19050</xdr:colOff>
      <xdr:row>29</xdr:row>
      <xdr:rowOff>19050</xdr:rowOff>
    </xdr:from>
    <xdr:to>
      <xdr:col>66</xdr:col>
      <xdr:colOff>38100</xdr:colOff>
      <xdr:row>32</xdr:row>
      <xdr:rowOff>47625</xdr:rowOff>
    </xdr:to>
    <xdr:sp macro="" textlink="$CX$34">
      <xdr:nvSpPr>
        <xdr:cNvPr id="39" name="四角形吹き出し 38">
          <a:extLst>
            <a:ext uri="{FF2B5EF4-FFF2-40B4-BE49-F238E27FC236}">
              <a16:creationId xmlns:a16="http://schemas.microsoft.com/office/drawing/2014/main" xmlns="" id="{00000000-0008-0000-2300-000027000000}"/>
            </a:ext>
          </a:extLst>
        </xdr:cNvPr>
        <xdr:cNvSpPr/>
      </xdr:nvSpPr>
      <xdr:spPr>
        <a:xfrm>
          <a:off x="5162550" y="2686050"/>
          <a:ext cx="11620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AC1D530-36B4-4F44-8846-86F43DF7FEE3}" type="TxLink">
            <a:rPr kumimoji="1" lang="en-US" altLang="en-US" sz="1400" b="0" i="0" u="none" strike="noStrike">
              <a:solidFill>
                <a:srgbClr val="000000"/>
              </a:solidFill>
              <a:latin typeface="ＭＳ Ｐゴシック"/>
              <a:ea typeface="ＭＳ Ｐゴシック"/>
            </a:rPr>
            <a:pPr algn="l"/>
            <a:t>□歯科</a:t>
          </a:fld>
          <a:endParaRPr kumimoji="1" lang="en-US" altLang="ja-JP" sz="2000"/>
        </a:p>
      </xdr:txBody>
    </xdr:sp>
    <xdr:clientData/>
  </xdr:twoCellAnchor>
  <xdr:twoCellAnchor>
    <xdr:from>
      <xdr:col>0</xdr:col>
      <xdr:colOff>0</xdr:colOff>
      <xdr:row>31</xdr:row>
      <xdr:rowOff>66675</xdr:rowOff>
    </xdr:from>
    <xdr:to>
      <xdr:col>12</xdr:col>
      <xdr:colOff>47625</xdr:colOff>
      <xdr:row>35</xdr:row>
      <xdr:rowOff>0</xdr:rowOff>
    </xdr:to>
    <xdr:sp macro="" textlink="$B$114">
      <xdr:nvSpPr>
        <xdr:cNvPr id="40" name="四角形吹き出し 39">
          <a:extLst>
            <a:ext uri="{FF2B5EF4-FFF2-40B4-BE49-F238E27FC236}">
              <a16:creationId xmlns:a16="http://schemas.microsoft.com/office/drawing/2014/main" xmlns="" id="{00000000-0008-0000-2300-000028000000}"/>
            </a:ext>
          </a:extLst>
        </xdr:cNvPr>
        <xdr:cNvSpPr/>
      </xdr:nvSpPr>
      <xdr:spPr>
        <a:xfrm>
          <a:off x="0" y="2924175"/>
          <a:ext cx="119062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D414943-D7AA-44DC-9150-A7955529228B}" type="TxLink">
            <a:rPr kumimoji="1" lang="en-US" altLang="en-US" sz="1400" b="0" i="0" u="none" strike="noStrike">
              <a:solidFill>
                <a:srgbClr val="000000"/>
              </a:solidFill>
              <a:latin typeface="ＭＳ Ｐゴシック"/>
              <a:ea typeface="ＭＳ Ｐゴシック"/>
            </a:rPr>
            <a:pPr algn="l"/>
            <a:t>□その他 (</a:t>
          </a:fld>
          <a:endParaRPr kumimoji="1" lang="en-US" altLang="ja-JP" sz="4400"/>
        </a:p>
      </xdr:txBody>
    </xdr:sp>
    <xdr:clientData/>
  </xdr:twoCellAnchor>
  <xdr:twoCellAnchor>
    <xdr:from>
      <xdr:col>27</xdr:col>
      <xdr:colOff>47626</xdr:colOff>
      <xdr:row>31</xdr:row>
      <xdr:rowOff>66675</xdr:rowOff>
    </xdr:from>
    <xdr:to>
      <xdr:col>32</xdr:col>
      <xdr:colOff>9526</xdr:colOff>
      <xdr:row>35</xdr:row>
      <xdr:rowOff>0</xdr:rowOff>
    </xdr:to>
    <xdr:sp macro="" textlink="$DG$36">
      <xdr:nvSpPr>
        <xdr:cNvPr id="42" name="四角形吹き出し 41">
          <a:extLst>
            <a:ext uri="{FF2B5EF4-FFF2-40B4-BE49-F238E27FC236}">
              <a16:creationId xmlns:a16="http://schemas.microsoft.com/office/drawing/2014/main" xmlns="" id="{00000000-0008-0000-2300-00002A000000}"/>
            </a:ext>
          </a:extLst>
        </xdr:cNvPr>
        <xdr:cNvSpPr/>
      </xdr:nvSpPr>
      <xdr:spPr>
        <a:xfrm>
          <a:off x="2619376" y="2924175"/>
          <a:ext cx="4381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4B495CF-AB42-4161-A028-AF127CF4C97B}" type="TxLink">
            <a:rPr kumimoji="1" lang="en-US" altLang="en-US" sz="14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9</xdr:col>
      <xdr:colOff>19051</xdr:colOff>
      <xdr:row>31</xdr:row>
      <xdr:rowOff>57150</xdr:rowOff>
    </xdr:from>
    <xdr:to>
      <xdr:col>29</xdr:col>
      <xdr:colOff>38101</xdr:colOff>
      <xdr:row>34</xdr:row>
      <xdr:rowOff>85725</xdr:rowOff>
    </xdr:to>
    <xdr:sp macro="" textlink="$CO$36">
      <xdr:nvSpPr>
        <xdr:cNvPr id="43" name="四角形吹き出し 42">
          <a:extLst>
            <a:ext uri="{FF2B5EF4-FFF2-40B4-BE49-F238E27FC236}">
              <a16:creationId xmlns:a16="http://schemas.microsoft.com/office/drawing/2014/main" xmlns="" id="{00000000-0008-0000-2300-00002B000000}"/>
            </a:ext>
          </a:extLst>
        </xdr:cNvPr>
        <xdr:cNvSpPr/>
      </xdr:nvSpPr>
      <xdr:spPr>
        <a:xfrm>
          <a:off x="876301" y="2914650"/>
          <a:ext cx="19240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ECD5CC2-2F85-433E-91CE-523DA7840CDA}" type="TxLink">
            <a:rPr kumimoji="1" lang="en-US" altLang="en-US" sz="900" b="0" i="0" u="none" strike="noStrike">
              <a:solidFill>
                <a:srgbClr val="000000"/>
              </a:solidFill>
              <a:latin typeface="ＭＳ Ｐゴシック"/>
              <a:ea typeface="ＭＳ Ｐゴシック"/>
            </a:rPr>
            <a:pPr algn="l"/>
            <a:t> </a:t>
          </a:fld>
          <a:endParaRPr kumimoji="1" lang="en-US" altLang="ja-JP" sz="4400"/>
        </a:p>
      </xdr:txBody>
    </xdr:sp>
    <xdr:clientData/>
  </xdr:twoCellAnchor>
  <xdr:twoCellAnchor>
    <xdr:from>
      <xdr:col>0</xdr:col>
      <xdr:colOff>28574</xdr:colOff>
      <xdr:row>39</xdr:row>
      <xdr:rowOff>66675</xdr:rowOff>
    </xdr:from>
    <xdr:to>
      <xdr:col>77</xdr:col>
      <xdr:colOff>57149</xdr:colOff>
      <xdr:row>48</xdr:row>
      <xdr:rowOff>38100</xdr:rowOff>
    </xdr:to>
    <xdr:sp macro="" textlink="入力専用!$G$192">
      <xdr:nvSpPr>
        <xdr:cNvPr id="44" name="四角形吹き出し 43">
          <a:extLst>
            <a:ext uri="{FF2B5EF4-FFF2-40B4-BE49-F238E27FC236}">
              <a16:creationId xmlns:a16="http://schemas.microsoft.com/office/drawing/2014/main" xmlns="" id="{00000000-0008-0000-2300-00002C000000}"/>
            </a:ext>
          </a:extLst>
        </xdr:cNvPr>
        <xdr:cNvSpPr/>
      </xdr:nvSpPr>
      <xdr:spPr>
        <a:xfrm>
          <a:off x="28574" y="3686175"/>
          <a:ext cx="7362825" cy="8286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77A09148-F34A-4FD5-BAE1-A380FEBAA833}"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xdr:col>
      <xdr:colOff>0</xdr:colOff>
      <xdr:row>53</xdr:row>
      <xdr:rowOff>47625</xdr:rowOff>
    </xdr:from>
    <xdr:to>
      <xdr:col>3</xdr:col>
      <xdr:colOff>3663</xdr:colOff>
      <xdr:row>55</xdr:row>
      <xdr:rowOff>57149</xdr:rowOff>
    </xdr:to>
    <xdr:pic>
      <xdr:nvPicPr>
        <xdr:cNvPr id="45" name="図 44">
          <a:extLst>
            <a:ext uri="{FF2B5EF4-FFF2-40B4-BE49-F238E27FC236}">
              <a16:creationId xmlns:a16="http://schemas.microsoft.com/office/drawing/2014/main" xmlns="" id="{00000000-0008-0000-2300-00002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95250" y="50006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28575</xdr:colOff>
      <xdr:row>53</xdr:row>
      <xdr:rowOff>47625</xdr:rowOff>
    </xdr:from>
    <xdr:to>
      <xdr:col>19</xdr:col>
      <xdr:colOff>22713</xdr:colOff>
      <xdr:row>55</xdr:row>
      <xdr:rowOff>57149</xdr:rowOff>
    </xdr:to>
    <xdr:pic>
      <xdr:nvPicPr>
        <xdr:cNvPr id="46" name="図 45">
          <a:extLst>
            <a:ext uri="{FF2B5EF4-FFF2-40B4-BE49-F238E27FC236}">
              <a16:creationId xmlns:a16="http://schemas.microsoft.com/office/drawing/2014/main" xmlns="" id="{00000000-0008-0000-2300-00002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47825" y="50006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0</xdr:colOff>
      <xdr:row>53</xdr:row>
      <xdr:rowOff>57150</xdr:rowOff>
    </xdr:from>
    <xdr:to>
      <xdr:col>40</xdr:col>
      <xdr:colOff>3663</xdr:colOff>
      <xdr:row>55</xdr:row>
      <xdr:rowOff>66674</xdr:rowOff>
    </xdr:to>
    <xdr:pic>
      <xdr:nvPicPr>
        <xdr:cNvPr id="47" name="図 46">
          <a:extLst>
            <a:ext uri="{FF2B5EF4-FFF2-40B4-BE49-F238E27FC236}">
              <a16:creationId xmlns:a16="http://schemas.microsoft.com/office/drawing/2014/main" xmlns="" id="{00000000-0008-0000-2300-00002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619500" y="5010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57</xdr:col>
      <xdr:colOff>19050</xdr:colOff>
      <xdr:row>53</xdr:row>
      <xdr:rowOff>57150</xdr:rowOff>
    </xdr:from>
    <xdr:to>
      <xdr:col>59</xdr:col>
      <xdr:colOff>13188</xdr:colOff>
      <xdr:row>55</xdr:row>
      <xdr:rowOff>66674</xdr:rowOff>
    </xdr:to>
    <xdr:pic>
      <xdr:nvPicPr>
        <xdr:cNvPr id="48" name="図 47">
          <a:extLst>
            <a:ext uri="{FF2B5EF4-FFF2-40B4-BE49-F238E27FC236}">
              <a16:creationId xmlns:a16="http://schemas.microsoft.com/office/drawing/2014/main" xmlns="" id="{00000000-0008-0000-2300-00003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448300" y="5010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52</xdr:row>
      <xdr:rowOff>85725</xdr:rowOff>
    </xdr:from>
    <xdr:to>
      <xdr:col>3</xdr:col>
      <xdr:colOff>38100</xdr:colOff>
      <xdr:row>56</xdr:row>
      <xdr:rowOff>19050</xdr:rowOff>
    </xdr:to>
    <xdr:sp macro="" textlink="入力専用!GF4">
      <xdr:nvSpPr>
        <xdr:cNvPr id="49" name="四角形吹き出し 48">
          <a:extLst>
            <a:ext uri="{FF2B5EF4-FFF2-40B4-BE49-F238E27FC236}">
              <a16:creationId xmlns:a16="http://schemas.microsoft.com/office/drawing/2014/main" xmlns="" id="{00000000-0008-0000-2300-000031000000}"/>
            </a:ext>
          </a:extLst>
        </xdr:cNvPr>
        <xdr:cNvSpPr/>
      </xdr:nvSpPr>
      <xdr:spPr>
        <a:xfrm>
          <a:off x="0" y="494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86D76C7-41DD-49A9-BD88-B2DAEDDF3208}" type="TxLink">
            <a:rPr kumimoji="1" lang="en-US" altLang="en-US" sz="1200" b="0" i="0" u="none" strike="noStrike">
              <a:solidFill>
                <a:srgbClr val="000000"/>
              </a:solidFill>
              <a:latin typeface="ＭＳ Ｐゴシック"/>
              <a:ea typeface="ＭＳ Ｐゴシック"/>
            </a:rPr>
            <a:pPr algn="l"/>
            <a:t>□</a:t>
          </a:fld>
          <a:endParaRPr kumimoji="1" lang="en-US" altLang="ja-JP" sz="1100"/>
        </a:p>
      </xdr:txBody>
    </xdr:sp>
    <xdr:clientData/>
  </xdr:twoCellAnchor>
  <xdr:twoCellAnchor>
    <xdr:from>
      <xdr:col>16</xdr:col>
      <xdr:colOff>47625</xdr:colOff>
      <xdr:row>52</xdr:row>
      <xdr:rowOff>85725</xdr:rowOff>
    </xdr:from>
    <xdr:to>
      <xdr:col>19</xdr:col>
      <xdr:colOff>85725</xdr:colOff>
      <xdr:row>56</xdr:row>
      <xdr:rowOff>19050</xdr:rowOff>
    </xdr:to>
    <xdr:sp macro="" textlink="入力専用!GG4">
      <xdr:nvSpPr>
        <xdr:cNvPr id="50" name="四角形吹き出し 49">
          <a:extLst>
            <a:ext uri="{FF2B5EF4-FFF2-40B4-BE49-F238E27FC236}">
              <a16:creationId xmlns:a16="http://schemas.microsoft.com/office/drawing/2014/main" xmlns="" id="{00000000-0008-0000-2300-000032000000}"/>
            </a:ext>
          </a:extLst>
        </xdr:cNvPr>
        <xdr:cNvSpPr/>
      </xdr:nvSpPr>
      <xdr:spPr>
        <a:xfrm>
          <a:off x="1571625" y="494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B63C539-4F33-481B-AF72-FB339F27D7CD}" type="TxLink">
            <a:rPr kumimoji="1" lang="en-US" altLang="en-US" sz="1200" b="0" i="0" u="none" strike="noStrike">
              <a:solidFill>
                <a:srgbClr val="000000"/>
              </a:solidFill>
              <a:latin typeface="ＭＳ Ｐゴシック"/>
              <a:ea typeface="ＭＳ Ｐゴシック"/>
            </a:rPr>
            <a:pPr algn="l"/>
            <a:t>□</a:t>
          </a:fld>
          <a:endParaRPr kumimoji="1" lang="en-US" altLang="ja-JP" sz="1100"/>
        </a:p>
      </xdr:txBody>
    </xdr:sp>
    <xdr:clientData/>
  </xdr:twoCellAnchor>
  <xdr:twoCellAnchor>
    <xdr:from>
      <xdr:col>37</xdr:col>
      <xdr:colOff>9525</xdr:colOff>
      <xdr:row>53</xdr:row>
      <xdr:rowOff>0</xdr:rowOff>
    </xdr:from>
    <xdr:to>
      <xdr:col>40</xdr:col>
      <xdr:colOff>47625</xdr:colOff>
      <xdr:row>56</xdr:row>
      <xdr:rowOff>28575</xdr:rowOff>
    </xdr:to>
    <xdr:sp macro="" textlink="入力専用!GH4">
      <xdr:nvSpPr>
        <xdr:cNvPr id="51" name="四角形吹き出し 50">
          <a:extLst>
            <a:ext uri="{FF2B5EF4-FFF2-40B4-BE49-F238E27FC236}">
              <a16:creationId xmlns:a16="http://schemas.microsoft.com/office/drawing/2014/main" xmlns="" id="{00000000-0008-0000-2300-000033000000}"/>
            </a:ext>
          </a:extLst>
        </xdr:cNvPr>
        <xdr:cNvSpPr/>
      </xdr:nvSpPr>
      <xdr:spPr>
        <a:xfrm>
          <a:off x="3533775" y="49530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159BB5-8A67-49D6-8EDF-D4FD800F3FE7}" type="TxLink">
            <a:rPr kumimoji="1" lang="en-US" altLang="en-US" sz="1200" b="0" i="0" u="none" strike="noStrike">
              <a:solidFill>
                <a:srgbClr val="000000"/>
              </a:solidFill>
              <a:latin typeface="ＭＳ Ｐゴシック"/>
              <a:ea typeface="ＭＳ Ｐゴシック"/>
            </a:rPr>
            <a:pPr algn="l"/>
            <a:t>□</a:t>
          </a:fld>
          <a:endParaRPr kumimoji="1" lang="en-US" altLang="ja-JP" sz="1100"/>
        </a:p>
      </xdr:txBody>
    </xdr:sp>
    <xdr:clientData/>
  </xdr:twoCellAnchor>
  <xdr:twoCellAnchor>
    <xdr:from>
      <xdr:col>56</xdr:col>
      <xdr:colOff>47625</xdr:colOff>
      <xdr:row>52</xdr:row>
      <xdr:rowOff>85725</xdr:rowOff>
    </xdr:from>
    <xdr:to>
      <xdr:col>59</xdr:col>
      <xdr:colOff>85725</xdr:colOff>
      <xdr:row>56</xdr:row>
      <xdr:rowOff>19050</xdr:rowOff>
    </xdr:to>
    <xdr:sp macro="" textlink="入力専用!GI4">
      <xdr:nvSpPr>
        <xdr:cNvPr id="52" name="四角形吹き出し 51">
          <a:extLst>
            <a:ext uri="{FF2B5EF4-FFF2-40B4-BE49-F238E27FC236}">
              <a16:creationId xmlns:a16="http://schemas.microsoft.com/office/drawing/2014/main" xmlns="" id="{00000000-0008-0000-2300-000034000000}"/>
            </a:ext>
          </a:extLst>
        </xdr:cNvPr>
        <xdr:cNvSpPr/>
      </xdr:nvSpPr>
      <xdr:spPr>
        <a:xfrm>
          <a:off x="5381625" y="494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332E318-A7FB-4FE7-9A1C-395F7143C869}" type="TxLink">
            <a:rPr kumimoji="1" lang="en-US" altLang="en-US" sz="1200" b="0" i="0" u="none" strike="noStrike">
              <a:solidFill>
                <a:srgbClr val="000000"/>
              </a:solidFill>
              <a:latin typeface="ＭＳ Ｐゴシック"/>
              <a:ea typeface="ＭＳ Ｐゴシック"/>
            </a:rPr>
            <a:pPr algn="l"/>
            <a:t>□</a:t>
          </a:fld>
          <a:endParaRPr kumimoji="1" lang="en-US" altLang="ja-JP" sz="1100"/>
        </a:p>
      </xdr:txBody>
    </xdr:sp>
    <xdr:clientData/>
  </xdr:twoCellAnchor>
  <xdr:twoCellAnchor editAs="oneCell">
    <xdr:from>
      <xdr:col>0</xdr:col>
      <xdr:colOff>85725</xdr:colOff>
      <xdr:row>63</xdr:row>
      <xdr:rowOff>85725</xdr:rowOff>
    </xdr:from>
    <xdr:to>
      <xdr:col>2</xdr:col>
      <xdr:colOff>79863</xdr:colOff>
      <xdr:row>65</xdr:row>
      <xdr:rowOff>95249</xdr:rowOff>
    </xdr:to>
    <xdr:pic>
      <xdr:nvPicPr>
        <xdr:cNvPr id="54" name="図 53">
          <a:extLst>
            <a:ext uri="{FF2B5EF4-FFF2-40B4-BE49-F238E27FC236}">
              <a16:creationId xmlns:a16="http://schemas.microsoft.com/office/drawing/2014/main" xmlns="" id="{00000000-0008-0000-2300-00003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725" y="59912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85725</xdr:colOff>
      <xdr:row>64</xdr:row>
      <xdr:rowOff>0</xdr:rowOff>
    </xdr:from>
    <xdr:to>
      <xdr:col>40</xdr:col>
      <xdr:colOff>79863</xdr:colOff>
      <xdr:row>66</xdr:row>
      <xdr:rowOff>9524</xdr:rowOff>
    </xdr:to>
    <xdr:pic>
      <xdr:nvPicPr>
        <xdr:cNvPr id="55" name="図 54">
          <a:extLst>
            <a:ext uri="{FF2B5EF4-FFF2-40B4-BE49-F238E27FC236}">
              <a16:creationId xmlns:a16="http://schemas.microsoft.com/office/drawing/2014/main" xmlns="" id="{00000000-0008-0000-2300-00003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05225" y="60007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85725</xdr:colOff>
      <xdr:row>66</xdr:row>
      <xdr:rowOff>57150</xdr:rowOff>
    </xdr:from>
    <xdr:to>
      <xdr:col>2</xdr:col>
      <xdr:colOff>79863</xdr:colOff>
      <xdr:row>68</xdr:row>
      <xdr:rowOff>66674</xdr:rowOff>
    </xdr:to>
    <xdr:pic>
      <xdr:nvPicPr>
        <xdr:cNvPr id="56" name="図 55">
          <a:extLst>
            <a:ext uri="{FF2B5EF4-FFF2-40B4-BE49-F238E27FC236}">
              <a16:creationId xmlns:a16="http://schemas.microsoft.com/office/drawing/2014/main" xmlns="" id="{00000000-0008-0000-2300-00003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725" y="62484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85725</xdr:colOff>
      <xdr:row>66</xdr:row>
      <xdr:rowOff>66675</xdr:rowOff>
    </xdr:from>
    <xdr:to>
      <xdr:col>40</xdr:col>
      <xdr:colOff>79863</xdr:colOff>
      <xdr:row>68</xdr:row>
      <xdr:rowOff>76199</xdr:rowOff>
    </xdr:to>
    <xdr:pic>
      <xdr:nvPicPr>
        <xdr:cNvPr id="57" name="図 56">
          <a:extLst>
            <a:ext uri="{FF2B5EF4-FFF2-40B4-BE49-F238E27FC236}">
              <a16:creationId xmlns:a16="http://schemas.microsoft.com/office/drawing/2014/main" xmlns="" id="{00000000-0008-0000-2300-00003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05225" y="62579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85725</xdr:colOff>
      <xdr:row>69</xdr:row>
      <xdr:rowOff>19050</xdr:rowOff>
    </xdr:from>
    <xdr:to>
      <xdr:col>2</xdr:col>
      <xdr:colOff>79863</xdr:colOff>
      <xdr:row>71</xdr:row>
      <xdr:rowOff>28574</xdr:rowOff>
    </xdr:to>
    <xdr:pic>
      <xdr:nvPicPr>
        <xdr:cNvPr id="58" name="図 57">
          <a:extLst>
            <a:ext uri="{FF2B5EF4-FFF2-40B4-BE49-F238E27FC236}">
              <a16:creationId xmlns:a16="http://schemas.microsoft.com/office/drawing/2014/main" xmlns="" id="{00000000-0008-0000-2300-00003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5725" y="64960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85725</xdr:colOff>
      <xdr:row>69</xdr:row>
      <xdr:rowOff>38100</xdr:rowOff>
    </xdr:from>
    <xdr:to>
      <xdr:col>40</xdr:col>
      <xdr:colOff>79863</xdr:colOff>
      <xdr:row>71</xdr:row>
      <xdr:rowOff>47624</xdr:rowOff>
    </xdr:to>
    <xdr:pic>
      <xdr:nvPicPr>
        <xdr:cNvPr id="59" name="図 58">
          <a:extLst>
            <a:ext uri="{FF2B5EF4-FFF2-40B4-BE49-F238E27FC236}">
              <a16:creationId xmlns:a16="http://schemas.microsoft.com/office/drawing/2014/main" xmlns="" id="{00000000-0008-0000-2300-00003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05225" y="65151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63</xdr:row>
      <xdr:rowOff>28575</xdr:rowOff>
    </xdr:from>
    <xdr:to>
      <xdr:col>3</xdr:col>
      <xdr:colOff>38100</xdr:colOff>
      <xdr:row>66</xdr:row>
      <xdr:rowOff>57150</xdr:rowOff>
    </xdr:to>
    <xdr:sp macro="" textlink="入力専用!GK4">
      <xdr:nvSpPr>
        <xdr:cNvPr id="60" name="四角形吹き出し 59">
          <a:extLst>
            <a:ext uri="{FF2B5EF4-FFF2-40B4-BE49-F238E27FC236}">
              <a16:creationId xmlns:a16="http://schemas.microsoft.com/office/drawing/2014/main" xmlns="" id="{00000000-0008-0000-2300-00003C000000}"/>
            </a:ext>
          </a:extLst>
        </xdr:cNvPr>
        <xdr:cNvSpPr/>
      </xdr:nvSpPr>
      <xdr:spPr>
        <a:xfrm>
          <a:off x="0" y="59340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536E57A-3651-4585-A58C-44680E28A7E4}"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xdr:from>
      <xdr:col>0</xdr:col>
      <xdr:colOff>0</xdr:colOff>
      <xdr:row>66</xdr:row>
      <xdr:rowOff>0</xdr:rowOff>
    </xdr:from>
    <xdr:to>
      <xdr:col>3</xdr:col>
      <xdr:colOff>38100</xdr:colOff>
      <xdr:row>69</xdr:row>
      <xdr:rowOff>28575</xdr:rowOff>
    </xdr:to>
    <xdr:sp macro="" textlink="入力専用!GM4">
      <xdr:nvSpPr>
        <xdr:cNvPr id="61" name="四角形吹き出し 60">
          <a:extLst>
            <a:ext uri="{FF2B5EF4-FFF2-40B4-BE49-F238E27FC236}">
              <a16:creationId xmlns:a16="http://schemas.microsoft.com/office/drawing/2014/main" xmlns="" id="{00000000-0008-0000-2300-00003D000000}"/>
            </a:ext>
          </a:extLst>
        </xdr:cNvPr>
        <xdr:cNvSpPr/>
      </xdr:nvSpPr>
      <xdr:spPr>
        <a:xfrm>
          <a:off x="0" y="61912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404B63-6481-4B42-A7B6-F12008D79449}"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xdr:from>
      <xdr:col>0</xdr:col>
      <xdr:colOff>0</xdr:colOff>
      <xdr:row>68</xdr:row>
      <xdr:rowOff>57150</xdr:rowOff>
    </xdr:from>
    <xdr:to>
      <xdr:col>3</xdr:col>
      <xdr:colOff>38100</xdr:colOff>
      <xdr:row>71</xdr:row>
      <xdr:rowOff>85725</xdr:rowOff>
    </xdr:to>
    <xdr:sp macro="" textlink="入力専用!GO4">
      <xdr:nvSpPr>
        <xdr:cNvPr id="62" name="四角形吹き出し 61">
          <a:extLst>
            <a:ext uri="{FF2B5EF4-FFF2-40B4-BE49-F238E27FC236}">
              <a16:creationId xmlns:a16="http://schemas.microsoft.com/office/drawing/2014/main" xmlns="" id="{00000000-0008-0000-2300-00003E000000}"/>
            </a:ext>
          </a:extLst>
        </xdr:cNvPr>
        <xdr:cNvSpPr/>
      </xdr:nvSpPr>
      <xdr:spPr>
        <a:xfrm>
          <a:off x="0" y="64389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3593983-584E-4338-A661-E5E493A5F427}"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xdr:from>
      <xdr:col>38</xdr:col>
      <xdr:colOff>0</xdr:colOff>
      <xdr:row>63</xdr:row>
      <xdr:rowOff>38100</xdr:rowOff>
    </xdr:from>
    <xdr:to>
      <xdr:col>41</xdr:col>
      <xdr:colOff>38100</xdr:colOff>
      <xdr:row>66</xdr:row>
      <xdr:rowOff>66675</xdr:rowOff>
    </xdr:to>
    <xdr:sp macro="" textlink="入力専用!GL4">
      <xdr:nvSpPr>
        <xdr:cNvPr id="63" name="四角形吹き出し 62">
          <a:extLst>
            <a:ext uri="{FF2B5EF4-FFF2-40B4-BE49-F238E27FC236}">
              <a16:creationId xmlns:a16="http://schemas.microsoft.com/office/drawing/2014/main" xmlns="" id="{00000000-0008-0000-2300-00003F000000}"/>
            </a:ext>
          </a:extLst>
        </xdr:cNvPr>
        <xdr:cNvSpPr/>
      </xdr:nvSpPr>
      <xdr:spPr>
        <a:xfrm>
          <a:off x="3619500" y="59436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6A324BE-D398-401E-B0FA-F6FECA2AC04D}"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xdr:from>
      <xdr:col>38</xdr:col>
      <xdr:colOff>0</xdr:colOff>
      <xdr:row>66</xdr:row>
      <xdr:rowOff>9525</xdr:rowOff>
    </xdr:from>
    <xdr:to>
      <xdr:col>41</xdr:col>
      <xdr:colOff>38100</xdr:colOff>
      <xdr:row>69</xdr:row>
      <xdr:rowOff>38100</xdr:rowOff>
    </xdr:to>
    <xdr:sp macro="" textlink="入力専用!GN4">
      <xdr:nvSpPr>
        <xdr:cNvPr id="64" name="四角形吹き出し 63">
          <a:extLst>
            <a:ext uri="{FF2B5EF4-FFF2-40B4-BE49-F238E27FC236}">
              <a16:creationId xmlns:a16="http://schemas.microsoft.com/office/drawing/2014/main" xmlns="" id="{00000000-0008-0000-2300-000040000000}"/>
            </a:ext>
          </a:extLst>
        </xdr:cNvPr>
        <xdr:cNvSpPr/>
      </xdr:nvSpPr>
      <xdr:spPr>
        <a:xfrm>
          <a:off x="3619500" y="62007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5E50D3F-7249-47A5-96FC-609F38A16AC1}"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xdr:from>
      <xdr:col>38</xdr:col>
      <xdr:colOff>0</xdr:colOff>
      <xdr:row>68</xdr:row>
      <xdr:rowOff>66675</xdr:rowOff>
    </xdr:from>
    <xdr:to>
      <xdr:col>41</xdr:col>
      <xdr:colOff>38100</xdr:colOff>
      <xdr:row>72</xdr:row>
      <xdr:rowOff>0</xdr:rowOff>
    </xdr:to>
    <xdr:sp macro="" textlink="入力専用!GP4">
      <xdr:nvSpPr>
        <xdr:cNvPr id="65" name="四角形吹き出し 64">
          <a:extLst>
            <a:ext uri="{FF2B5EF4-FFF2-40B4-BE49-F238E27FC236}">
              <a16:creationId xmlns:a16="http://schemas.microsoft.com/office/drawing/2014/main" xmlns="" id="{00000000-0008-0000-2300-000041000000}"/>
            </a:ext>
          </a:extLst>
        </xdr:cNvPr>
        <xdr:cNvSpPr/>
      </xdr:nvSpPr>
      <xdr:spPr>
        <a:xfrm>
          <a:off x="3619500" y="64484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E5C5FE-6658-45A4-9274-123C2EC67B22}" type="TxLink">
            <a:rPr kumimoji="1" lang="en-US" altLang="en-US" sz="1200" b="0" i="0" u="none" strike="noStrike">
              <a:solidFill>
                <a:srgbClr val="000000"/>
              </a:solidFill>
              <a:latin typeface="ＭＳ Ｐゴシック"/>
              <a:ea typeface="ＭＳ Ｐゴシック"/>
            </a:rPr>
            <a:pPr algn="l"/>
            <a:t>□</a:t>
          </a:fld>
          <a:endParaRPr kumimoji="1" lang="en-US" altLang="ja-JP" sz="1200"/>
        </a:p>
      </xdr:txBody>
    </xdr:sp>
    <xdr:clientData/>
  </xdr:twoCellAnchor>
  <xdr:twoCellAnchor editAs="oneCell">
    <xdr:from>
      <xdr:col>22</xdr:col>
      <xdr:colOff>47625</xdr:colOff>
      <xdr:row>77</xdr:row>
      <xdr:rowOff>19050</xdr:rowOff>
    </xdr:from>
    <xdr:to>
      <xdr:col>24</xdr:col>
      <xdr:colOff>41763</xdr:colOff>
      <xdr:row>79</xdr:row>
      <xdr:rowOff>28574</xdr:rowOff>
    </xdr:to>
    <xdr:pic>
      <xdr:nvPicPr>
        <xdr:cNvPr id="66" name="図 65">
          <a:extLst>
            <a:ext uri="{FF2B5EF4-FFF2-40B4-BE49-F238E27FC236}">
              <a16:creationId xmlns:a16="http://schemas.microsoft.com/office/drawing/2014/main" xmlns="" id="{00000000-0008-0000-2300-00004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43125" y="72580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85725</xdr:colOff>
      <xdr:row>77</xdr:row>
      <xdr:rowOff>28575</xdr:rowOff>
    </xdr:from>
    <xdr:to>
      <xdr:col>36</xdr:col>
      <xdr:colOff>79863</xdr:colOff>
      <xdr:row>79</xdr:row>
      <xdr:rowOff>38099</xdr:rowOff>
    </xdr:to>
    <xdr:pic>
      <xdr:nvPicPr>
        <xdr:cNvPr id="67" name="図 66">
          <a:extLst>
            <a:ext uri="{FF2B5EF4-FFF2-40B4-BE49-F238E27FC236}">
              <a16:creationId xmlns:a16="http://schemas.microsoft.com/office/drawing/2014/main" xmlns="" id="{00000000-0008-0000-2300-00004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324225" y="72675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47625</xdr:colOff>
      <xdr:row>79</xdr:row>
      <xdr:rowOff>85725</xdr:rowOff>
    </xdr:from>
    <xdr:to>
      <xdr:col>24</xdr:col>
      <xdr:colOff>41763</xdr:colOff>
      <xdr:row>81</xdr:row>
      <xdr:rowOff>95249</xdr:rowOff>
    </xdr:to>
    <xdr:pic>
      <xdr:nvPicPr>
        <xdr:cNvPr id="68" name="図 67">
          <a:extLst>
            <a:ext uri="{FF2B5EF4-FFF2-40B4-BE49-F238E27FC236}">
              <a16:creationId xmlns:a16="http://schemas.microsoft.com/office/drawing/2014/main" xmlns="" id="{00000000-0008-0000-2300-00004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43125" y="75152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85725</xdr:colOff>
      <xdr:row>79</xdr:row>
      <xdr:rowOff>85725</xdr:rowOff>
    </xdr:from>
    <xdr:to>
      <xdr:col>36</xdr:col>
      <xdr:colOff>79863</xdr:colOff>
      <xdr:row>81</xdr:row>
      <xdr:rowOff>95249</xdr:rowOff>
    </xdr:to>
    <xdr:pic>
      <xdr:nvPicPr>
        <xdr:cNvPr id="69" name="図 68">
          <a:extLst>
            <a:ext uri="{FF2B5EF4-FFF2-40B4-BE49-F238E27FC236}">
              <a16:creationId xmlns:a16="http://schemas.microsoft.com/office/drawing/2014/main" xmlns="" id="{00000000-0008-0000-2300-00004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324225" y="75152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28575</xdr:colOff>
      <xdr:row>79</xdr:row>
      <xdr:rowOff>85725</xdr:rowOff>
    </xdr:from>
    <xdr:to>
      <xdr:col>50</xdr:col>
      <xdr:colOff>22713</xdr:colOff>
      <xdr:row>81</xdr:row>
      <xdr:rowOff>95249</xdr:rowOff>
    </xdr:to>
    <xdr:pic>
      <xdr:nvPicPr>
        <xdr:cNvPr id="70" name="図 69">
          <a:extLst>
            <a:ext uri="{FF2B5EF4-FFF2-40B4-BE49-F238E27FC236}">
              <a16:creationId xmlns:a16="http://schemas.microsoft.com/office/drawing/2014/main" xmlns="" id="{00000000-0008-0000-2300-00004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00575" y="75152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76200</xdr:colOff>
      <xdr:row>79</xdr:row>
      <xdr:rowOff>85725</xdr:rowOff>
    </xdr:from>
    <xdr:to>
      <xdr:col>64</xdr:col>
      <xdr:colOff>70338</xdr:colOff>
      <xdr:row>81</xdr:row>
      <xdr:rowOff>95249</xdr:rowOff>
    </xdr:to>
    <xdr:pic>
      <xdr:nvPicPr>
        <xdr:cNvPr id="71" name="図 70">
          <a:extLst>
            <a:ext uri="{FF2B5EF4-FFF2-40B4-BE49-F238E27FC236}">
              <a16:creationId xmlns:a16="http://schemas.microsoft.com/office/drawing/2014/main" xmlns="" id="{00000000-0008-0000-2300-00004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81700" y="75152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57150</xdr:colOff>
      <xdr:row>82</xdr:row>
      <xdr:rowOff>85725</xdr:rowOff>
    </xdr:from>
    <xdr:to>
      <xdr:col>24</xdr:col>
      <xdr:colOff>51288</xdr:colOff>
      <xdr:row>84</xdr:row>
      <xdr:rowOff>95249</xdr:rowOff>
    </xdr:to>
    <xdr:pic>
      <xdr:nvPicPr>
        <xdr:cNvPr id="72" name="図 71">
          <a:extLst>
            <a:ext uri="{FF2B5EF4-FFF2-40B4-BE49-F238E27FC236}">
              <a16:creationId xmlns:a16="http://schemas.microsoft.com/office/drawing/2014/main" xmlns="" id="{00000000-0008-0000-2300-00004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52650" y="7800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85725</xdr:colOff>
      <xdr:row>82</xdr:row>
      <xdr:rowOff>85725</xdr:rowOff>
    </xdr:from>
    <xdr:to>
      <xdr:col>36</xdr:col>
      <xdr:colOff>79863</xdr:colOff>
      <xdr:row>84</xdr:row>
      <xdr:rowOff>95249</xdr:rowOff>
    </xdr:to>
    <xdr:pic>
      <xdr:nvPicPr>
        <xdr:cNvPr id="73" name="図 72">
          <a:extLst>
            <a:ext uri="{FF2B5EF4-FFF2-40B4-BE49-F238E27FC236}">
              <a16:creationId xmlns:a16="http://schemas.microsoft.com/office/drawing/2014/main" xmlns="" id="{00000000-0008-0000-2300-00004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324225" y="7800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38100</xdr:colOff>
      <xdr:row>82</xdr:row>
      <xdr:rowOff>85725</xdr:rowOff>
    </xdr:from>
    <xdr:to>
      <xdr:col>50</xdr:col>
      <xdr:colOff>32238</xdr:colOff>
      <xdr:row>84</xdr:row>
      <xdr:rowOff>95249</xdr:rowOff>
    </xdr:to>
    <xdr:pic>
      <xdr:nvPicPr>
        <xdr:cNvPr id="74" name="図 73">
          <a:extLst>
            <a:ext uri="{FF2B5EF4-FFF2-40B4-BE49-F238E27FC236}">
              <a16:creationId xmlns:a16="http://schemas.microsoft.com/office/drawing/2014/main" xmlns="" id="{00000000-0008-0000-2300-00004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10100" y="7800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66675</xdr:colOff>
      <xdr:row>83</xdr:row>
      <xdr:rowOff>0</xdr:rowOff>
    </xdr:from>
    <xdr:to>
      <xdr:col>64</xdr:col>
      <xdr:colOff>60813</xdr:colOff>
      <xdr:row>85</xdr:row>
      <xdr:rowOff>9524</xdr:rowOff>
    </xdr:to>
    <xdr:pic>
      <xdr:nvPicPr>
        <xdr:cNvPr id="75" name="図 74">
          <a:extLst>
            <a:ext uri="{FF2B5EF4-FFF2-40B4-BE49-F238E27FC236}">
              <a16:creationId xmlns:a16="http://schemas.microsoft.com/office/drawing/2014/main" xmlns="" id="{00000000-0008-0000-2300-00004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72175" y="78105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21</xdr:col>
      <xdr:colOff>57150</xdr:colOff>
      <xdr:row>76</xdr:row>
      <xdr:rowOff>57150</xdr:rowOff>
    </xdr:from>
    <xdr:to>
      <xdr:col>25</xdr:col>
      <xdr:colOff>0</xdr:colOff>
      <xdr:row>79</xdr:row>
      <xdr:rowOff>85725</xdr:rowOff>
    </xdr:to>
    <xdr:sp macro="" textlink="入力専用!FY8">
      <xdr:nvSpPr>
        <xdr:cNvPr id="76" name="四角形吹き出し 75">
          <a:extLst>
            <a:ext uri="{FF2B5EF4-FFF2-40B4-BE49-F238E27FC236}">
              <a16:creationId xmlns:a16="http://schemas.microsoft.com/office/drawing/2014/main" xmlns="" id="{00000000-0008-0000-2300-00004C000000}"/>
            </a:ext>
          </a:extLst>
        </xdr:cNvPr>
        <xdr:cNvSpPr/>
      </xdr:nvSpPr>
      <xdr:spPr>
        <a:xfrm>
          <a:off x="2057400" y="72009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2FC0647-FA5F-4EB4-AC88-83CAFC35D606}"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33</xdr:col>
      <xdr:colOff>85725</xdr:colOff>
      <xdr:row>76</xdr:row>
      <xdr:rowOff>57150</xdr:rowOff>
    </xdr:from>
    <xdr:to>
      <xdr:col>37</xdr:col>
      <xdr:colOff>28575</xdr:colOff>
      <xdr:row>79</xdr:row>
      <xdr:rowOff>85725</xdr:rowOff>
    </xdr:to>
    <xdr:sp macro="" textlink="入力専用!FZ8">
      <xdr:nvSpPr>
        <xdr:cNvPr id="77" name="四角形吹き出し 76">
          <a:extLst>
            <a:ext uri="{FF2B5EF4-FFF2-40B4-BE49-F238E27FC236}">
              <a16:creationId xmlns:a16="http://schemas.microsoft.com/office/drawing/2014/main" xmlns="" id="{00000000-0008-0000-2300-00004D000000}"/>
            </a:ext>
          </a:extLst>
        </xdr:cNvPr>
        <xdr:cNvSpPr/>
      </xdr:nvSpPr>
      <xdr:spPr>
        <a:xfrm>
          <a:off x="3228975" y="72009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3078460-2477-4011-86F3-21D46DF9622E}"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21</xdr:col>
      <xdr:colOff>57150</xdr:colOff>
      <xdr:row>79</xdr:row>
      <xdr:rowOff>19050</xdr:rowOff>
    </xdr:from>
    <xdr:to>
      <xdr:col>25</xdr:col>
      <xdr:colOff>0</xdr:colOff>
      <xdr:row>82</xdr:row>
      <xdr:rowOff>47625</xdr:rowOff>
    </xdr:to>
    <xdr:sp macro="" textlink="入力専用!GB8">
      <xdr:nvSpPr>
        <xdr:cNvPr id="78" name="四角形吹き出し 77">
          <a:extLst>
            <a:ext uri="{FF2B5EF4-FFF2-40B4-BE49-F238E27FC236}">
              <a16:creationId xmlns:a16="http://schemas.microsoft.com/office/drawing/2014/main" xmlns="" id="{00000000-0008-0000-2300-00004E000000}"/>
            </a:ext>
          </a:extLst>
        </xdr:cNvPr>
        <xdr:cNvSpPr/>
      </xdr:nvSpPr>
      <xdr:spPr>
        <a:xfrm>
          <a:off x="2057400" y="74485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759C49A-C698-43ED-B371-587B49460D0D}"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21</xdr:col>
      <xdr:colOff>57150</xdr:colOff>
      <xdr:row>82</xdr:row>
      <xdr:rowOff>19050</xdr:rowOff>
    </xdr:from>
    <xdr:to>
      <xdr:col>25</xdr:col>
      <xdr:colOff>0</xdr:colOff>
      <xdr:row>85</xdr:row>
      <xdr:rowOff>47625</xdr:rowOff>
    </xdr:to>
    <xdr:sp macro="" textlink="入力専用!GG8">
      <xdr:nvSpPr>
        <xdr:cNvPr id="79" name="四角形吹き出し 78">
          <a:extLst>
            <a:ext uri="{FF2B5EF4-FFF2-40B4-BE49-F238E27FC236}">
              <a16:creationId xmlns:a16="http://schemas.microsoft.com/office/drawing/2014/main" xmlns="" id="{00000000-0008-0000-2300-00004F000000}"/>
            </a:ext>
          </a:extLst>
        </xdr:cNvPr>
        <xdr:cNvSpPr/>
      </xdr:nvSpPr>
      <xdr:spPr>
        <a:xfrm>
          <a:off x="2057400" y="7734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4FBC0FF-FE5A-4900-B00C-129E2557BC50}"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33</xdr:col>
      <xdr:colOff>85725</xdr:colOff>
      <xdr:row>79</xdr:row>
      <xdr:rowOff>19050</xdr:rowOff>
    </xdr:from>
    <xdr:to>
      <xdr:col>37</xdr:col>
      <xdr:colOff>28575</xdr:colOff>
      <xdr:row>82</xdr:row>
      <xdr:rowOff>47625</xdr:rowOff>
    </xdr:to>
    <xdr:sp macro="" textlink="入力専用!GC8">
      <xdr:nvSpPr>
        <xdr:cNvPr id="80" name="四角形吹き出し 79">
          <a:extLst>
            <a:ext uri="{FF2B5EF4-FFF2-40B4-BE49-F238E27FC236}">
              <a16:creationId xmlns:a16="http://schemas.microsoft.com/office/drawing/2014/main" xmlns="" id="{00000000-0008-0000-2300-000050000000}"/>
            </a:ext>
          </a:extLst>
        </xdr:cNvPr>
        <xdr:cNvSpPr/>
      </xdr:nvSpPr>
      <xdr:spPr>
        <a:xfrm>
          <a:off x="3228975" y="74485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CC28D7A-3CBB-47B8-B181-EB2F81C4859B}"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33</xdr:col>
      <xdr:colOff>85725</xdr:colOff>
      <xdr:row>82</xdr:row>
      <xdr:rowOff>19050</xdr:rowOff>
    </xdr:from>
    <xdr:to>
      <xdr:col>37</xdr:col>
      <xdr:colOff>28575</xdr:colOff>
      <xdr:row>85</xdr:row>
      <xdr:rowOff>47625</xdr:rowOff>
    </xdr:to>
    <xdr:sp macro="" textlink="入力専用!GH8">
      <xdr:nvSpPr>
        <xdr:cNvPr id="81" name="四角形吹き出し 80">
          <a:extLst>
            <a:ext uri="{FF2B5EF4-FFF2-40B4-BE49-F238E27FC236}">
              <a16:creationId xmlns:a16="http://schemas.microsoft.com/office/drawing/2014/main" xmlns="" id="{00000000-0008-0000-2300-000051000000}"/>
            </a:ext>
          </a:extLst>
        </xdr:cNvPr>
        <xdr:cNvSpPr/>
      </xdr:nvSpPr>
      <xdr:spPr>
        <a:xfrm>
          <a:off x="3228975" y="7734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CB25C86-6823-4FDF-96EC-B2684A753F62}"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47</xdr:col>
      <xdr:colOff>47625</xdr:colOff>
      <xdr:row>79</xdr:row>
      <xdr:rowOff>19050</xdr:rowOff>
    </xdr:from>
    <xdr:to>
      <xdr:col>50</xdr:col>
      <xdr:colOff>85725</xdr:colOff>
      <xdr:row>82</xdr:row>
      <xdr:rowOff>47625</xdr:rowOff>
    </xdr:to>
    <xdr:sp macro="" textlink="入力専用!GD8">
      <xdr:nvSpPr>
        <xdr:cNvPr id="82" name="四角形吹き出し 81">
          <a:extLst>
            <a:ext uri="{FF2B5EF4-FFF2-40B4-BE49-F238E27FC236}">
              <a16:creationId xmlns:a16="http://schemas.microsoft.com/office/drawing/2014/main" xmlns="" id="{00000000-0008-0000-2300-000052000000}"/>
            </a:ext>
          </a:extLst>
        </xdr:cNvPr>
        <xdr:cNvSpPr/>
      </xdr:nvSpPr>
      <xdr:spPr>
        <a:xfrm>
          <a:off x="4524375" y="74485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D210477-9053-4ED4-A864-B0D0EAD37DDE}"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47</xdr:col>
      <xdr:colOff>47625</xdr:colOff>
      <xdr:row>82</xdr:row>
      <xdr:rowOff>19050</xdr:rowOff>
    </xdr:from>
    <xdr:to>
      <xdr:col>50</xdr:col>
      <xdr:colOff>85725</xdr:colOff>
      <xdr:row>85</xdr:row>
      <xdr:rowOff>47625</xdr:rowOff>
    </xdr:to>
    <xdr:sp macro="" textlink="入力専用!GI8">
      <xdr:nvSpPr>
        <xdr:cNvPr id="83" name="四角形吹き出し 82">
          <a:extLst>
            <a:ext uri="{FF2B5EF4-FFF2-40B4-BE49-F238E27FC236}">
              <a16:creationId xmlns:a16="http://schemas.microsoft.com/office/drawing/2014/main" xmlns="" id="{00000000-0008-0000-2300-000053000000}"/>
            </a:ext>
          </a:extLst>
        </xdr:cNvPr>
        <xdr:cNvSpPr/>
      </xdr:nvSpPr>
      <xdr:spPr>
        <a:xfrm>
          <a:off x="4524375" y="7734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AD1263F-C09D-4AD3-AF06-7AC1FE740CC0}"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61</xdr:col>
      <xdr:colOff>76200</xdr:colOff>
      <xdr:row>79</xdr:row>
      <xdr:rowOff>28575</xdr:rowOff>
    </xdr:from>
    <xdr:to>
      <xdr:col>65</xdr:col>
      <xdr:colOff>19050</xdr:colOff>
      <xdr:row>82</xdr:row>
      <xdr:rowOff>57150</xdr:rowOff>
    </xdr:to>
    <xdr:sp macro="" textlink="入力専用!GE8">
      <xdr:nvSpPr>
        <xdr:cNvPr id="84" name="四角形吹き出し 83">
          <a:extLst>
            <a:ext uri="{FF2B5EF4-FFF2-40B4-BE49-F238E27FC236}">
              <a16:creationId xmlns:a16="http://schemas.microsoft.com/office/drawing/2014/main" xmlns="" id="{00000000-0008-0000-2300-000054000000}"/>
            </a:ext>
          </a:extLst>
        </xdr:cNvPr>
        <xdr:cNvSpPr/>
      </xdr:nvSpPr>
      <xdr:spPr>
        <a:xfrm>
          <a:off x="5886450" y="74580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2AEC9B7-3503-450F-993E-D5A803EEAE49}"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xdr:from>
      <xdr:col>61</xdr:col>
      <xdr:colOff>76200</xdr:colOff>
      <xdr:row>82</xdr:row>
      <xdr:rowOff>28575</xdr:rowOff>
    </xdr:from>
    <xdr:to>
      <xdr:col>65</xdr:col>
      <xdr:colOff>19050</xdr:colOff>
      <xdr:row>85</xdr:row>
      <xdr:rowOff>57150</xdr:rowOff>
    </xdr:to>
    <xdr:sp macro="" textlink="入力専用!GJ8">
      <xdr:nvSpPr>
        <xdr:cNvPr id="85" name="四角形吹き出し 84">
          <a:extLst>
            <a:ext uri="{FF2B5EF4-FFF2-40B4-BE49-F238E27FC236}">
              <a16:creationId xmlns:a16="http://schemas.microsoft.com/office/drawing/2014/main" xmlns="" id="{00000000-0008-0000-2300-000055000000}"/>
            </a:ext>
          </a:extLst>
        </xdr:cNvPr>
        <xdr:cNvSpPr/>
      </xdr:nvSpPr>
      <xdr:spPr>
        <a:xfrm>
          <a:off x="5886450" y="77438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9E6BD0B-97B7-4A2A-BEBD-F00DAE96AE33}" type="TxLink">
            <a:rPr kumimoji="1" lang="en-US" altLang="en-US" sz="1200" b="0" i="0" u="none" strike="noStrike">
              <a:solidFill>
                <a:srgbClr val="000000"/>
              </a:solidFill>
              <a:latin typeface="ＭＳ Ｐゴシック"/>
              <a:ea typeface="ＭＳ Ｐゴシック"/>
            </a:rPr>
            <a:pPr algn="l"/>
            <a:t>□</a:t>
          </a:fld>
          <a:endParaRPr kumimoji="1" lang="en-US" altLang="ja-JP" sz="1400"/>
        </a:p>
      </xdr:txBody>
    </xdr:sp>
    <xdr:clientData/>
  </xdr:twoCellAnchor>
  <xdr:twoCellAnchor editAs="oneCell">
    <xdr:from>
      <xdr:col>36</xdr:col>
      <xdr:colOff>85725</xdr:colOff>
      <xdr:row>93</xdr:row>
      <xdr:rowOff>57150</xdr:rowOff>
    </xdr:from>
    <xdr:to>
      <xdr:col>38</xdr:col>
      <xdr:colOff>79863</xdr:colOff>
      <xdr:row>95</xdr:row>
      <xdr:rowOff>66674</xdr:rowOff>
    </xdr:to>
    <xdr:pic>
      <xdr:nvPicPr>
        <xdr:cNvPr id="86" name="図 85">
          <a:extLst>
            <a:ext uri="{FF2B5EF4-FFF2-40B4-BE49-F238E27FC236}">
              <a16:creationId xmlns:a16="http://schemas.microsoft.com/office/drawing/2014/main" xmlns="" id="{00000000-0008-0000-2300-00005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8820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96</xdr:row>
      <xdr:rowOff>28575</xdr:rowOff>
    </xdr:from>
    <xdr:to>
      <xdr:col>38</xdr:col>
      <xdr:colOff>79863</xdr:colOff>
      <xdr:row>98</xdr:row>
      <xdr:rowOff>38099</xdr:rowOff>
    </xdr:to>
    <xdr:pic>
      <xdr:nvPicPr>
        <xdr:cNvPr id="87" name="図 86">
          <a:extLst>
            <a:ext uri="{FF2B5EF4-FFF2-40B4-BE49-F238E27FC236}">
              <a16:creationId xmlns:a16="http://schemas.microsoft.com/office/drawing/2014/main" xmlns="" id="{00000000-0008-0000-2300-00005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9077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98</xdr:row>
      <xdr:rowOff>85725</xdr:rowOff>
    </xdr:from>
    <xdr:to>
      <xdr:col>38</xdr:col>
      <xdr:colOff>79863</xdr:colOff>
      <xdr:row>100</xdr:row>
      <xdr:rowOff>95249</xdr:rowOff>
    </xdr:to>
    <xdr:pic>
      <xdr:nvPicPr>
        <xdr:cNvPr id="88" name="図 87">
          <a:extLst>
            <a:ext uri="{FF2B5EF4-FFF2-40B4-BE49-F238E27FC236}">
              <a16:creationId xmlns:a16="http://schemas.microsoft.com/office/drawing/2014/main" xmlns="" id="{00000000-0008-0000-2300-00005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9324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101</xdr:row>
      <xdr:rowOff>57150</xdr:rowOff>
    </xdr:from>
    <xdr:to>
      <xdr:col>38</xdr:col>
      <xdr:colOff>79863</xdr:colOff>
      <xdr:row>103</xdr:row>
      <xdr:rowOff>66674</xdr:rowOff>
    </xdr:to>
    <xdr:pic>
      <xdr:nvPicPr>
        <xdr:cNvPr id="89" name="図 88">
          <a:extLst>
            <a:ext uri="{FF2B5EF4-FFF2-40B4-BE49-F238E27FC236}">
              <a16:creationId xmlns:a16="http://schemas.microsoft.com/office/drawing/2014/main" xmlns="" id="{00000000-0008-0000-2300-00005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9582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104</xdr:row>
      <xdr:rowOff>28575</xdr:rowOff>
    </xdr:from>
    <xdr:to>
      <xdr:col>38</xdr:col>
      <xdr:colOff>79863</xdr:colOff>
      <xdr:row>106</xdr:row>
      <xdr:rowOff>38099</xdr:rowOff>
    </xdr:to>
    <xdr:pic>
      <xdr:nvPicPr>
        <xdr:cNvPr id="90" name="図 89">
          <a:extLst>
            <a:ext uri="{FF2B5EF4-FFF2-40B4-BE49-F238E27FC236}">
              <a16:creationId xmlns:a16="http://schemas.microsoft.com/office/drawing/2014/main" xmlns="" id="{00000000-0008-0000-2300-00005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9839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107</xdr:row>
      <xdr:rowOff>0</xdr:rowOff>
    </xdr:from>
    <xdr:to>
      <xdr:col>38</xdr:col>
      <xdr:colOff>79863</xdr:colOff>
      <xdr:row>109</xdr:row>
      <xdr:rowOff>9524</xdr:rowOff>
    </xdr:to>
    <xdr:pic>
      <xdr:nvPicPr>
        <xdr:cNvPr id="91" name="図 90">
          <a:extLst>
            <a:ext uri="{FF2B5EF4-FFF2-40B4-BE49-F238E27FC236}">
              <a16:creationId xmlns:a16="http://schemas.microsoft.com/office/drawing/2014/main" xmlns="" id="{00000000-0008-0000-2300-00005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00965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109</xdr:row>
      <xdr:rowOff>57150</xdr:rowOff>
    </xdr:from>
    <xdr:to>
      <xdr:col>38</xdr:col>
      <xdr:colOff>79863</xdr:colOff>
      <xdr:row>111</xdr:row>
      <xdr:rowOff>66674</xdr:rowOff>
    </xdr:to>
    <xdr:pic>
      <xdr:nvPicPr>
        <xdr:cNvPr id="92" name="図 91">
          <a:extLst>
            <a:ext uri="{FF2B5EF4-FFF2-40B4-BE49-F238E27FC236}">
              <a16:creationId xmlns:a16="http://schemas.microsoft.com/office/drawing/2014/main" xmlns="" id="{00000000-0008-0000-2300-00005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0344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19050</xdr:colOff>
      <xdr:row>93</xdr:row>
      <xdr:rowOff>57150</xdr:rowOff>
    </xdr:from>
    <xdr:to>
      <xdr:col>52</xdr:col>
      <xdr:colOff>13188</xdr:colOff>
      <xdr:row>95</xdr:row>
      <xdr:rowOff>66674</xdr:rowOff>
    </xdr:to>
    <xdr:pic>
      <xdr:nvPicPr>
        <xdr:cNvPr id="93" name="図 92">
          <a:extLst>
            <a:ext uri="{FF2B5EF4-FFF2-40B4-BE49-F238E27FC236}">
              <a16:creationId xmlns:a16="http://schemas.microsoft.com/office/drawing/2014/main" xmlns="" id="{00000000-0008-0000-2300-00005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81550" y="8820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96</xdr:row>
      <xdr:rowOff>28575</xdr:rowOff>
    </xdr:from>
    <xdr:to>
      <xdr:col>52</xdr:col>
      <xdr:colOff>22713</xdr:colOff>
      <xdr:row>98</xdr:row>
      <xdr:rowOff>38099</xdr:rowOff>
    </xdr:to>
    <xdr:pic>
      <xdr:nvPicPr>
        <xdr:cNvPr id="94" name="図 93">
          <a:extLst>
            <a:ext uri="{FF2B5EF4-FFF2-40B4-BE49-F238E27FC236}">
              <a16:creationId xmlns:a16="http://schemas.microsoft.com/office/drawing/2014/main" xmlns="" id="{00000000-0008-0000-2300-00005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9077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98</xdr:row>
      <xdr:rowOff>85725</xdr:rowOff>
    </xdr:from>
    <xdr:to>
      <xdr:col>52</xdr:col>
      <xdr:colOff>22713</xdr:colOff>
      <xdr:row>100</xdr:row>
      <xdr:rowOff>95249</xdr:rowOff>
    </xdr:to>
    <xdr:pic>
      <xdr:nvPicPr>
        <xdr:cNvPr id="95" name="図 94">
          <a:extLst>
            <a:ext uri="{FF2B5EF4-FFF2-40B4-BE49-F238E27FC236}">
              <a16:creationId xmlns:a16="http://schemas.microsoft.com/office/drawing/2014/main" xmlns="" id="{00000000-0008-0000-2300-00005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9324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101</xdr:row>
      <xdr:rowOff>57150</xdr:rowOff>
    </xdr:from>
    <xdr:to>
      <xdr:col>52</xdr:col>
      <xdr:colOff>22713</xdr:colOff>
      <xdr:row>103</xdr:row>
      <xdr:rowOff>66674</xdr:rowOff>
    </xdr:to>
    <xdr:pic>
      <xdr:nvPicPr>
        <xdr:cNvPr id="96" name="図 95">
          <a:extLst>
            <a:ext uri="{FF2B5EF4-FFF2-40B4-BE49-F238E27FC236}">
              <a16:creationId xmlns:a16="http://schemas.microsoft.com/office/drawing/2014/main" xmlns="" id="{00000000-0008-0000-2300-00006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9582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104</xdr:row>
      <xdr:rowOff>28575</xdr:rowOff>
    </xdr:from>
    <xdr:to>
      <xdr:col>52</xdr:col>
      <xdr:colOff>22713</xdr:colOff>
      <xdr:row>106</xdr:row>
      <xdr:rowOff>38099</xdr:rowOff>
    </xdr:to>
    <xdr:pic>
      <xdr:nvPicPr>
        <xdr:cNvPr id="97" name="図 96">
          <a:extLst>
            <a:ext uri="{FF2B5EF4-FFF2-40B4-BE49-F238E27FC236}">
              <a16:creationId xmlns:a16="http://schemas.microsoft.com/office/drawing/2014/main" xmlns="" id="{00000000-0008-0000-2300-00006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9839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106</xdr:row>
      <xdr:rowOff>85725</xdr:rowOff>
    </xdr:from>
    <xdr:to>
      <xdr:col>52</xdr:col>
      <xdr:colOff>22713</xdr:colOff>
      <xdr:row>108</xdr:row>
      <xdr:rowOff>95249</xdr:rowOff>
    </xdr:to>
    <xdr:pic>
      <xdr:nvPicPr>
        <xdr:cNvPr id="98" name="図 97">
          <a:extLst>
            <a:ext uri="{FF2B5EF4-FFF2-40B4-BE49-F238E27FC236}">
              <a16:creationId xmlns:a16="http://schemas.microsoft.com/office/drawing/2014/main" xmlns="" id="{00000000-0008-0000-2300-00006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10086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19050</xdr:colOff>
      <xdr:row>109</xdr:row>
      <xdr:rowOff>57150</xdr:rowOff>
    </xdr:from>
    <xdr:to>
      <xdr:col>52</xdr:col>
      <xdr:colOff>13188</xdr:colOff>
      <xdr:row>111</xdr:row>
      <xdr:rowOff>66674</xdr:rowOff>
    </xdr:to>
    <xdr:pic>
      <xdr:nvPicPr>
        <xdr:cNvPr id="99" name="図 98">
          <a:extLst>
            <a:ext uri="{FF2B5EF4-FFF2-40B4-BE49-F238E27FC236}">
              <a16:creationId xmlns:a16="http://schemas.microsoft.com/office/drawing/2014/main" xmlns="" id="{00000000-0008-0000-2300-00006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81550" y="10344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93</xdr:row>
      <xdr:rowOff>57150</xdr:rowOff>
    </xdr:from>
    <xdr:to>
      <xdr:col>65</xdr:col>
      <xdr:colOff>51288</xdr:colOff>
      <xdr:row>95</xdr:row>
      <xdr:rowOff>66674</xdr:rowOff>
    </xdr:to>
    <xdr:pic>
      <xdr:nvPicPr>
        <xdr:cNvPr id="100" name="図 99">
          <a:extLst>
            <a:ext uri="{FF2B5EF4-FFF2-40B4-BE49-F238E27FC236}">
              <a16:creationId xmlns:a16="http://schemas.microsoft.com/office/drawing/2014/main" xmlns="" id="{00000000-0008-0000-2300-00006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8820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96</xdr:row>
      <xdr:rowOff>28575</xdr:rowOff>
    </xdr:from>
    <xdr:to>
      <xdr:col>65</xdr:col>
      <xdr:colOff>51288</xdr:colOff>
      <xdr:row>98</xdr:row>
      <xdr:rowOff>38099</xdr:rowOff>
    </xdr:to>
    <xdr:pic>
      <xdr:nvPicPr>
        <xdr:cNvPr id="101" name="図 100">
          <a:extLst>
            <a:ext uri="{FF2B5EF4-FFF2-40B4-BE49-F238E27FC236}">
              <a16:creationId xmlns:a16="http://schemas.microsoft.com/office/drawing/2014/main" xmlns="" id="{00000000-0008-0000-2300-00006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9077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99</xdr:row>
      <xdr:rowOff>9525</xdr:rowOff>
    </xdr:from>
    <xdr:to>
      <xdr:col>65</xdr:col>
      <xdr:colOff>51288</xdr:colOff>
      <xdr:row>101</xdr:row>
      <xdr:rowOff>19049</xdr:rowOff>
    </xdr:to>
    <xdr:pic>
      <xdr:nvPicPr>
        <xdr:cNvPr id="102" name="図 101">
          <a:extLst>
            <a:ext uri="{FF2B5EF4-FFF2-40B4-BE49-F238E27FC236}">
              <a16:creationId xmlns:a16="http://schemas.microsoft.com/office/drawing/2014/main" xmlns="" id="{00000000-0008-0000-2300-00006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9344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101</xdr:row>
      <xdr:rowOff>57150</xdr:rowOff>
    </xdr:from>
    <xdr:to>
      <xdr:col>65</xdr:col>
      <xdr:colOff>51288</xdr:colOff>
      <xdr:row>103</xdr:row>
      <xdr:rowOff>66674</xdr:rowOff>
    </xdr:to>
    <xdr:pic>
      <xdr:nvPicPr>
        <xdr:cNvPr id="103" name="図 102">
          <a:extLst>
            <a:ext uri="{FF2B5EF4-FFF2-40B4-BE49-F238E27FC236}">
              <a16:creationId xmlns:a16="http://schemas.microsoft.com/office/drawing/2014/main" xmlns="" id="{00000000-0008-0000-2300-00006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9582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104</xdr:row>
      <xdr:rowOff>28575</xdr:rowOff>
    </xdr:from>
    <xdr:to>
      <xdr:col>65</xdr:col>
      <xdr:colOff>51288</xdr:colOff>
      <xdr:row>106</xdr:row>
      <xdr:rowOff>38099</xdr:rowOff>
    </xdr:to>
    <xdr:pic>
      <xdr:nvPicPr>
        <xdr:cNvPr id="104" name="図 103">
          <a:extLst>
            <a:ext uri="{FF2B5EF4-FFF2-40B4-BE49-F238E27FC236}">
              <a16:creationId xmlns:a16="http://schemas.microsoft.com/office/drawing/2014/main" xmlns="" id="{00000000-0008-0000-2300-00006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98393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106</xdr:row>
      <xdr:rowOff>85725</xdr:rowOff>
    </xdr:from>
    <xdr:to>
      <xdr:col>65</xdr:col>
      <xdr:colOff>51288</xdr:colOff>
      <xdr:row>108</xdr:row>
      <xdr:rowOff>95249</xdr:rowOff>
    </xdr:to>
    <xdr:pic>
      <xdr:nvPicPr>
        <xdr:cNvPr id="105" name="図 104">
          <a:extLst>
            <a:ext uri="{FF2B5EF4-FFF2-40B4-BE49-F238E27FC236}">
              <a16:creationId xmlns:a16="http://schemas.microsoft.com/office/drawing/2014/main" xmlns="" id="{00000000-0008-0000-2300-00006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100869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109</xdr:row>
      <xdr:rowOff>57150</xdr:rowOff>
    </xdr:from>
    <xdr:to>
      <xdr:col>65</xdr:col>
      <xdr:colOff>51288</xdr:colOff>
      <xdr:row>111</xdr:row>
      <xdr:rowOff>66674</xdr:rowOff>
    </xdr:to>
    <xdr:pic>
      <xdr:nvPicPr>
        <xdr:cNvPr id="106" name="図 105">
          <a:extLst>
            <a:ext uri="{FF2B5EF4-FFF2-40B4-BE49-F238E27FC236}">
              <a16:creationId xmlns:a16="http://schemas.microsoft.com/office/drawing/2014/main" xmlns="" id="{00000000-0008-0000-2300-00006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103441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36</xdr:col>
      <xdr:colOff>0</xdr:colOff>
      <xdr:row>92</xdr:row>
      <xdr:rowOff>85725</xdr:rowOff>
    </xdr:from>
    <xdr:to>
      <xdr:col>39</xdr:col>
      <xdr:colOff>38100</xdr:colOff>
      <xdr:row>96</xdr:row>
      <xdr:rowOff>19050</xdr:rowOff>
    </xdr:to>
    <xdr:sp macro="" textlink="入力専用!FY12">
      <xdr:nvSpPr>
        <xdr:cNvPr id="107" name="四角形吹き出し 106">
          <a:extLst>
            <a:ext uri="{FF2B5EF4-FFF2-40B4-BE49-F238E27FC236}">
              <a16:creationId xmlns:a16="http://schemas.microsoft.com/office/drawing/2014/main" xmlns="" id="{00000000-0008-0000-2300-00006B000000}"/>
            </a:ext>
          </a:extLst>
        </xdr:cNvPr>
        <xdr:cNvSpPr/>
      </xdr:nvSpPr>
      <xdr:spPr>
        <a:xfrm>
          <a:off x="3429000" y="875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9240C40-9171-4E83-99DF-AC47A0119135}"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95</xdr:row>
      <xdr:rowOff>57150</xdr:rowOff>
    </xdr:from>
    <xdr:to>
      <xdr:col>39</xdr:col>
      <xdr:colOff>38100</xdr:colOff>
      <xdr:row>98</xdr:row>
      <xdr:rowOff>85725</xdr:rowOff>
    </xdr:to>
    <xdr:sp macro="" textlink="入力専用!GC12">
      <xdr:nvSpPr>
        <xdr:cNvPr id="108" name="四角形吹き出し 107">
          <a:extLst>
            <a:ext uri="{FF2B5EF4-FFF2-40B4-BE49-F238E27FC236}">
              <a16:creationId xmlns:a16="http://schemas.microsoft.com/office/drawing/2014/main" xmlns="" id="{00000000-0008-0000-2300-00006C000000}"/>
            </a:ext>
          </a:extLst>
        </xdr:cNvPr>
        <xdr:cNvSpPr/>
      </xdr:nvSpPr>
      <xdr:spPr>
        <a:xfrm>
          <a:off x="3429000" y="90106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8DAC77D-880B-474A-9DB4-FBDF4AF1283A}"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98</xdr:row>
      <xdr:rowOff>19050</xdr:rowOff>
    </xdr:from>
    <xdr:to>
      <xdr:col>39</xdr:col>
      <xdr:colOff>38100</xdr:colOff>
      <xdr:row>101</xdr:row>
      <xdr:rowOff>47625</xdr:rowOff>
    </xdr:to>
    <xdr:sp macro="" textlink="入力専用!GG12">
      <xdr:nvSpPr>
        <xdr:cNvPr id="109" name="四角形吹き出し 108">
          <a:extLst>
            <a:ext uri="{FF2B5EF4-FFF2-40B4-BE49-F238E27FC236}">
              <a16:creationId xmlns:a16="http://schemas.microsoft.com/office/drawing/2014/main" xmlns="" id="{00000000-0008-0000-2300-00006D000000}"/>
            </a:ext>
          </a:extLst>
        </xdr:cNvPr>
        <xdr:cNvSpPr/>
      </xdr:nvSpPr>
      <xdr:spPr>
        <a:xfrm>
          <a:off x="3429000" y="9258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89CDBE3-78CB-426A-9FA5-AC95DC06E419}"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100</xdr:row>
      <xdr:rowOff>85725</xdr:rowOff>
    </xdr:from>
    <xdr:to>
      <xdr:col>39</xdr:col>
      <xdr:colOff>38100</xdr:colOff>
      <xdr:row>104</xdr:row>
      <xdr:rowOff>19050</xdr:rowOff>
    </xdr:to>
    <xdr:sp macro="" textlink="入力専用!GK12">
      <xdr:nvSpPr>
        <xdr:cNvPr id="110" name="四角形吹き出し 109">
          <a:extLst>
            <a:ext uri="{FF2B5EF4-FFF2-40B4-BE49-F238E27FC236}">
              <a16:creationId xmlns:a16="http://schemas.microsoft.com/office/drawing/2014/main" xmlns="" id="{00000000-0008-0000-2300-00006E000000}"/>
            </a:ext>
          </a:extLst>
        </xdr:cNvPr>
        <xdr:cNvSpPr/>
      </xdr:nvSpPr>
      <xdr:spPr>
        <a:xfrm>
          <a:off x="3429000" y="9515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92DD911-3206-48CE-BD1A-7FF19CD457AF}"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103</xdr:row>
      <xdr:rowOff>57150</xdr:rowOff>
    </xdr:from>
    <xdr:to>
      <xdr:col>39</xdr:col>
      <xdr:colOff>38100</xdr:colOff>
      <xdr:row>106</xdr:row>
      <xdr:rowOff>85725</xdr:rowOff>
    </xdr:to>
    <xdr:sp macro="" textlink="入力専用!GO12">
      <xdr:nvSpPr>
        <xdr:cNvPr id="111" name="四角形吹き出し 110">
          <a:extLst>
            <a:ext uri="{FF2B5EF4-FFF2-40B4-BE49-F238E27FC236}">
              <a16:creationId xmlns:a16="http://schemas.microsoft.com/office/drawing/2014/main" xmlns="" id="{00000000-0008-0000-2300-00006F000000}"/>
            </a:ext>
          </a:extLst>
        </xdr:cNvPr>
        <xdr:cNvSpPr/>
      </xdr:nvSpPr>
      <xdr:spPr>
        <a:xfrm>
          <a:off x="3429000" y="97726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76F963E-D693-4382-907E-A04726C8D680}"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106</xdr:row>
      <xdr:rowOff>28575</xdr:rowOff>
    </xdr:from>
    <xdr:to>
      <xdr:col>39</xdr:col>
      <xdr:colOff>38100</xdr:colOff>
      <xdr:row>109</xdr:row>
      <xdr:rowOff>57150</xdr:rowOff>
    </xdr:to>
    <xdr:sp macro="" textlink="入力専用!GS12">
      <xdr:nvSpPr>
        <xdr:cNvPr id="112" name="四角形吹き出し 111">
          <a:extLst>
            <a:ext uri="{FF2B5EF4-FFF2-40B4-BE49-F238E27FC236}">
              <a16:creationId xmlns:a16="http://schemas.microsoft.com/office/drawing/2014/main" xmlns="" id="{00000000-0008-0000-2300-000070000000}"/>
            </a:ext>
          </a:extLst>
        </xdr:cNvPr>
        <xdr:cNvSpPr/>
      </xdr:nvSpPr>
      <xdr:spPr>
        <a:xfrm>
          <a:off x="3429000" y="100298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011C1B-4C64-4714-A96E-E630A60BF125}"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36</xdr:col>
      <xdr:colOff>0</xdr:colOff>
      <xdr:row>108</xdr:row>
      <xdr:rowOff>47625</xdr:rowOff>
    </xdr:from>
    <xdr:to>
      <xdr:col>39</xdr:col>
      <xdr:colOff>38100</xdr:colOff>
      <xdr:row>112</xdr:row>
      <xdr:rowOff>76200</xdr:rowOff>
    </xdr:to>
    <xdr:sp macro="" textlink="入力専用!GW12">
      <xdr:nvSpPr>
        <xdr:cNvPr id="113" name="四角形吹き出し 112">
          <a:extLst>
            <a:ext uri="{FF2B5EF4-FFF2-40B4-BE49-F238E27FC236}">
              <a16:creationId xmlns:a16="http://schemas.microsoft.com/office/drawing/2014/main" xmlns="" id="{00000000-0008-0000-2300-000071000000}"/>
            </a:ext>
          </a:extLst>
        </xdr:cNvPr>
        <xdr:cNvSpPr/>
      </xdr:nvSpPr>
      <xdr:spPr>
        <a:xfrm>
          <a:off x="3429000" y="10620375"/>
          <a:ext cx="323850" cy="4095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741AF8E-FF9E-46F1-AECD-089D7DDEDDA7}"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92</xdr:row>
      <xdr:rowOff>85725</xdr:rowOff>
    </xdr:from>
    <xdr:to>
      <xdr:col>52</xdr:col>
      <xdr:colOff>57150</xdr:colOff>
      <xdr:row>96</xdr:row>
      <xdr:rowOff>19050</xdr:rowOff>
    </xdr:to>
    <xdr:sp macro="" textlink="入力専用!FZ12">
      <xdr:nvSpPr>
        <xdr:cNvPr id="114" name="四角形吹き出し 113">
          <a:extLst>
            <a:ext uri="{FF2B5EF4-FFF2-40B4-BE49-F238E27FC236}">
              <a16:creationId xmlns:a16="http://schemas.microsoft.com/office/drawing/2014/main" xmlns="" id="{00000000-0008-0000-2300-000072000000}"/>
            </a:ext>
          </a:extLst>
        </xdr:cNvPr>
        <xdr:cNvSpPr/>
      </xdr:nvSpPr>
      <xdr:spPr>
        <a:xfrm>
          <a:off x="4686300" y="875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030E945-0500-42B0-BCA4-58E740D0D1A7}"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95</xdr:row>
      <xdr:rowOff>57150</xdr:rowOff>
    </xdr:from>
    <xdr:to>
      <xdr:col>52</xdr:col>
      <xdr:colOff>57150</xdr:colOff>
      <xdr:row>98</xdr:row>
      <xdr:rowOff>85725</xdr:rowOff>
    </xdr:to>
    <xdr:sp macro="" textlink="入力専用!GD12">
      <xdr:nvSpPr>
        <xdr:cNvPr id="115" name="四角形吹き出し 114">
          <a:extLst>
            <a:ext uri="{FF2B5EF4-FFF2-40B4-BE49-F238E27FC236}">
              <a16:creationId xmlns:a16="http://schemas.microsoft.com/office/drawing/2014/main" xmlns="" id="{00000000-0008-0000-2300-000073000000}"/>
            </a:ext>
          </a:extLst>
        </xdr:cNvPr>
        <xdr:cNvSpPr/>
      </xdr:nvSpPr>
      <xdr:spPr>
        <a:xfrm>
          <a:off x="4686300" y="90106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127EBF0-7A36-4396-AB54-FBB8BDCA095E}"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98</xdr:row>
      <xdr:rowOff>28575</xdr:rowOff>
    </xdr:from>
    <xdr:to>
      <xdr:col>52</xdr:col>
      <xdr:colOff>57150</xdr:colOff>
      <xdr:row>101</xdr:row>
      <xdr:rowOff>57150</xdr:rowOff>
    </xdr:to>
    <xdr:sp macro="" textlink="入力専用!GH12">
      <xdr:nvSpPr>
        <xdr:cNvPr id="116" name="四角形吹き出し 115">
          <a:extLst>
            <a:ext uri="{FF2B5EF4-FFF2-40B4-BE49-F238E27FC236}">
              <a16:creationId xmlns:a16="http://schemas.microsoft.com/office/drawing/2014/main" xmlns="" id="{00000000-0008-0000-2300-000074000000}"/>
            </a:ext>
          </a:extLst>
        </xdr:cNvPr>
        <xdr:cNvSpPr/>
      </xdr:nvSpPr>
      <xdr:spPr>
        <a:xfrm>
          <a:off x="4686300" y="92678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1345247-2D47-438D-B7B4-FB177EBA6C97}"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100</xdr:row>
      <xdr:rowOff>85725</xdr:rowOff>
    </xdr:from>
    <xdr:to>
      <xdr:col>52</xdr:col>
      <xdr:colOff>57150</xdr:colOff>
      <xdr:row>104</xdr:row>
      <xdr:rowOff>19050</xdr:rowOff>
    </xdr:to>
    <xdr:sp macro="" textlink="入力専用!GL12">
      <xdr:nvSpPr>
        <xdr:cNvPr id="117" name="四角形吹き出し 116">
          <a:extLst>
            <a:ext uri="{FF2B5EF4-FFF2-40B4-BE49-F238E27FC236}">
              <a16:creationId xmlns:a16="http://schemas.microsoft.com/office/drawing/2014/main" xmlns="" id="{00000000-0008-0000-2300-000075000000}"/>
            </a:ext>
          </a:extLst>
        </xdr:cNvPr>
        <xdr:cNvSpPr/>
      </xdr:nvSpPr>
      <xdr:spPr>
        <a:xfrm>
          <a:off x="4686300" y="9515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C6993E1-194B-421F-81AD-98FD3C738E14}"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103</xdr:row>
      <xdr:rowOff>57150</xdr:rowOff>
    </xdr:from>
    <xdr:to>
      <xdr:col>52</xdr:col>
      <xdr:colOff>57150</xdr:colOff>
      <xdr:row>106</xdr:row>
      <xdr:rowOff>85725</xdr:rowOff>
    </xdr:to>
    <xdr:sp macro="" textlink="入力専用!GP12">
      <xdr:nvSpPr>
        <xdr:cNvPr id="118" name="四角形吹き出し 117">
          <a:extLst>
            <a:ext uri="{FF2B5EF4-FFF2-40B4-BE49-F238E27FC236}">
              <a16:creationId xmlns:a16="http://schemas.microsoft.com/office/drawing/2014/main" xmlns="" id="{00000000-0008-0000-2300-000076000000}"/>
            </a:ext>
          </a:extLst>
        </xdr:cNvPr>
        <xdr:cNvSpPr/>
      </xdr:nvSpPr>
      <xdr:spPr>
        <a:xfrm>
          <a:off x="4686300" y="97726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4BF35A7-83CF-4815-9743-BF65B0BE0464}"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106</xdr:row>
      <xdr:rowOff>19050</xdr:rowOff>
    </xdr:from>
    <xdr:to>
      <xdr:col>52</xdr:col>
      <xdr:colOff>57150</xdr:colOff>
      <xdr:row>109</xdr:row>
      <xdr:rowOff>47625</xdr:rowOff>
    </xdr:to>
    <xdr:sp macro="" textlink="入力専用!GT12">
      <xdr:nvSpPr>
        <xdr:cNvPr id="119" name="四角形吹き出し 118">
          <a:extLst>
            <a:ext uri="{FF2B5EF4-FFF2-40B4-BE49-F238E27FC236}">
              <a16:creationId xmlns:a16="http://schemas.microsoft.com/office/drawing/2014/main" xmlns="" id="{00000000-0008-0000-2300-000077000000}"/>
            </a:ext>
          </a:extLst>
        </xdr:cNvPr>
        <xdr:cNvSpPr/>
      </xdr:nvSpPr>
      <xdr:spPr>
        <a:xfrm>
          <a:off x="4686300" y="10020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D0B439F-083A-4A6C-8CE0-8957872D0EBC}"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49</xdr:col>
      <xdr:colOff>19050</xdr:colOff>
      <xdr:row>108</xdr:row>
      <xdr:rowOff>47625</xdr:rowOff>
    </xdr:from>
    <xdr:to>
      <xdr:col>52</xdr:col>
      <xdr:colOff>57150</xdr:colOff>
      <xdr:row>112</xdr:row>
      <xdr:rowOff>76200</xdr:rowOff>
    </xdr:to>
    <xdr:sp macro="" textlink="入力専用!GX12">
      <xdr:nvSpPr>
        <xdr:cNvPr id="120" name="四角形吹き出し 119">
          <a:extLst>
            <a:ext uri="{FF2B5EF4-FFF2-40B4-BE49-F238E27FC236}">
              <a16:creationId xmlns:a16="http://schemas.microsoft.com/office/drawing/2014/main" xmlns="" id="{00000000-0008-0000-2300-000078000000}"/>
            </a:ext>
          </a:extLst>
        </xdr:cNvPr>
        <xdr:cNvSpPr/>
      </xdr:nvSpPr>
      <xdr:spPr>
        <a:xfrm>
          <a:off x="4686300" y="10620375"/>
          <a:ext cx="323850" cy="4095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5AFC51F-D043-43AD-A9AE-D4EE82A76950}"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92</xdr:row>
      <xdr:rowOff>85725</xdr:rowOff>
    </xdr:from>
    <xdr:to>
      <xdr:col>66</xdr:col>
      <xdr:colOff>0</xdr:colOff>
      <xdr:row>96</xdr:row>
      <xdr:rowOff>19050</xdr:rowOff>
    </xdr:to>
    <xdr:sp macro="" textlink="入力専用!GA12">
      <xdr:nvSpPr>
        <xdr:cNvPr id="121" name="四角形吹き出し 120">
          <a:extLst>
            <a:ext uri="{FF2B5EF4-FFF2-40B4-BE49-F238E27FC236}">
              <a16:creationId xmlns:a16="http://schemas.microsoft.com/office/drawing/2014/main" xmlns="" id="{00000000-0008-0000-2300-000079000000}"/>
            </a:ext>
          </a:extLst>
        </xdr:cNvPr>
        <xdr:cNvSpPr/>
      </xdr:nvSpPr>
      <xdr:spPr>
        <a:xfrm>
          <a:off x="5962650" y="8753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AEDAE06-8786-47C0-8E71-B94E1E9723A3}"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95</xdr:row>
      <xdr:rowOff>47625</xdr:rowOff>
    </xdr:from>
    <xdr:to>
      <xdr:col>66</xdr:col>
      <xdr:colOff>0</xdr:colOff>
      <xdr:row>98</xdr:row>
      <xdr:rowOff>76200</xdr:rowOff>
    </xdr:to>
    <xdr:sp macro="" textlink="入力専用!GE12">
      <xdr:nvSpPr>
        <xdr:cNvPr id="122" name="四角形吹き出し 121">
          <a:extLst>
            <a:ext uri="{FF2B5EF4-FFF2-40B4-BE49-F238E27FC236}">
              <a16:creationId xmlns:a16="http://schemas.microsoft.com/office/drawing/2014/main" xmlns="" id="{00000000-0008-0000-2300-00007A000000}"/>
            </a:ext>
          </a:extLst>
        </xdr:cNvPr>
        <xdr:cNvSpPr/>
      </xdr:nvSpPr>
      <xdr:spPr>
        <a:xfrm>
          <a:off x="5962650" y="90011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D5E6FF6-023B-4758-90DB-50FF3964CA94}"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98</xdr:row>
      <xdr:rowOff>19050</xdr:rowOff>
    </xdr:from>
    <xdr:to>
      <xdr:col>66</xdr:col>
      <xdr:colOff>0</xdr:colOff>
      <xdr:row>101</xdr:row>
      <xdr:rowOff>47625</xdr:rowOff>
    </xdr:to>
    <xdr:sp macro="" textlink="入力専用!GI12">
      <xdr:nvSpPr>
        <xdr:cNvPr id="123" name="四角形吹き出し 122">
          <a:extLst>
            <a:ext uri="{FF2B5EF4-FFF2-40B4-BE49-F238E27FC236}">
              <a16:creationId xmlns:a16="http://schemas.microsoft.com/office/drawing/2014/main" xmlns="" id="{00000000-0008-0000-2300-00007B000000}"/>
            </a:ext>
          </a:extLst>
        </xdr:cNvPr>
        <xdr:cNvSpPr/>
      </xdr:nvSpPr>
      <xdr:spPr>
        <a:xfrm>
          <a:off x="5962650" y="9258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757643-0349-45C0-83FB-03F7D33605CD}"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100</xdr:row>
      <xdr:rowOff>85725</xdr:rowOff>
    </xdr:from>
    <xdr:to>
      <xdr:col>66</xdr:col>
      <xdr:colOff>0</xdr:colOff>
      <xdr:row>104</xdr:row>
      <xdr:rowOff>19050</xdr:rowOff>
    </xdr:to>
    <xdr:sp macro="" textlink="入力専用!GM12">
      <xdr:nvSpPr>
        <xdr:cNvPr id="124" name="四角形吹き出し 123">
          <a:extLst>
            <a:ext uri="{FF2B5EF4-FFF2-40B4-BE49-F238E27FC236}">
              <a16:creationId xmlns:a16="http://schemas.microsoft.com/office/drawing/2014/main" xmlns="" id="{00000000-0008-0000-2300-00007C000000}"/>
            </a:ext>
          </a:extLst>
        </xdr:cNvPr>
        <xdr:cNvSpPr/>
      </xdr:nvSpPr>
      <xdr:spPr>
        <a:xfrm>
          <a:off x="5962650" y="95154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CC2A99A-E244-455A-9DB5-3207AF3B4ADC}"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103</xdr:row>
      <xdr:rowOff>57150</xdr:rowOff>
    </xdr:from>
    <xdr:to>
      <xdr:col>66</xdr:col>
      <xdr:colOff>0</xdr:colOff>
      <xdr:row>106</xdr:row>
      <xdr:rowOff>85725</xdr:rowOff>
    </xdr:to>
    <xdr:sp macro="" textlink="入力専用!GQ12">
      <xdr:nvSpPr>
        <xdr:cNvPr id="125" name="四角形吹き出し 124">
          <a:extLst>
            <a:ext uri="{FF2B5EF4-FFF2-40B4-BE49-F238E27FC236}">
              <a16:creationId xmlns:a16="http://schemas.microsoft.com/office/drawing/2014/main" xmlns="" id="{00000000-0008-0000-2300-00007D000000}"/>
            </a:ext>
          </a:extLst>
        </xdr:cNvPr>
        <xdr:cNvSpPr/>
      </xdr:nvSpPr>
      <xdr:spPr>
        <a:xfrm>
          <a:off x="5962650" y="97726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B574BD3-9B3F-40D0-9031-B7C0AD316936}"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106</xdr:row>
      <xdr:rowOff>19050</xdr:rowOff>
    </xdr:from>
    <xdr:to>
      <xdr:col>66</xdr:col>
      <xdr:colOff>0</xdr:colOff>
      <xdr:row>109</xdr:row>
      <xdr:rowOff>47625</xdr:rowOff>
    </xdr:to>
    <xdr:sp macro="" textlink="入力専用!GU12">
      <xdr:nvSpPr>
        <xdr:cNvPr id="126" name="四角形吹き出し 125">
          <a:extLst>
            <a:ext uri="{FF2B5EF4-FFF2-40B4-BE49-F238E27FC236}">
              <a16:creationId xmlns:a16="http://schemas.microsoft.com/office/drawing/2014/main" xmlns="" id="{00000000-0008-0000-2300-00007E000000}"/>
            </a:ext>
          </a:extLst>
        </xdr:cNvPr>
        <xdr:cNvSpPr/>
      </xdr:nvSpPr>
      <xdr:spPr>
        <a:xfrm>
          <a:off x="5962650" y="100203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2A8214-09CF-49C1-8A75-B66D159EF867}"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xdr:from>
      <xdr:col>62</xdr:col>
      <xdr:colOff>57150</xdr:colOff>
      <xdr:row>108</xdr:row>
      <xdr:rowOff>47625</xdr:rowOff>
    </xdr:from>
    <xdr:to>
      <xdr:col>66</xdr:col>
      <xdr:colOff>0</xdr:colOff>
      <xdr:row>112</xdr:row>
      <xdr:rowOff>76200</xdr:rowOff>
    </xdr:to>
    <xdr:sp macro="" textlink="入力専用!GY12">
      <xdr:nvSpPr>
        <xdr:cNvPr id="127" name="四角形吹き出し 126">
          <a:extLst>
            <a:ext uri="{FF2B5EF4-FFF2-40B4-BE49-F238E27FC236}">
              <a16:creationId xmlns:a16="http://schemas.microsoft.com/office/drawing/2014/main" xmlns="" id="{00000000-0008-0000-2300-00007F000000}"/>
            </a:ext>
          </a:extLst>
        </xdr:cNvPr>
        <xdr:cNvSpPr/>
      </xdr:nvSpPr>
      <xdr:spPr>
        <a:xfrm>
          <a:off x="5962650" y="10620375"/>
          <a:ext cx="323850" cy="4095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233DA1C-5D22-49E7-BC93-41EEB046E441}" type="TxLink">
            <a:rPr kumimoji="1" lang="en-US" altLang="en-US" sz="1200" b="0" i="0" u="none" strike="noStrike">
              <a:solidFill>
                <a:srgbClr val="000000"/>
              </a:solidFill>
              <a:latin typeface="ＭＳ Ｐゴシック"/>
              <a:ea typeface="ＭＳ Ｐゴシック"/>
            </a:rPr>
            <a:pPr algn="l"/>
            <a:t>□</a:t>
          </a:fld>
          <a:endParaRPr kumimoji="1" lang="en-US" altLang="ja-JP" sz="1600"/>
        </a:p>
      </xdr:txBody>
    </xdr:sp>
    <xdr:clientData/>
  </xdr:twoCellAnchor>
  <xdr:twoCellAnchor editAs="oneCell">
    <xdr:from>
      <xdr:col>37</xdr:col>
      <xdr:colOff>0</xdr:colOff>
      <xdr:row>116</xdr:row>
      <xdr:rowOff>85725</xdr:rowOff>
    </xdr:from>
    <xdr:to>
      <xdr:col>39</xdr:col>
      <xdr:colOff>3663</xdr:colOff>
      <xdr:row>118</xdr:row>
      <xdr:rowOff>95249</xdr:rowOff>
    </xdr:to>
    <xdr:pic>
      <xdr:nvPicPr>
        <xdr:cNvPr id="128" name="図 127">
          <a:extLst>
            <a:ext uri="{FF2B5EF4-FFF2-40B4-BE49-F238E27FC236}">
              <a16:creationId xmlns:a16="http://schemas.microsoft.com/office/drawing/2014/main" xmlns="" id="{00000000-0008-0000-2300-00008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0" y="11134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116</xdr:row>
      <xdr:rowOff>85725</xdr:rowOff>
    </xdr:from>
    <xdr:to>
      <xdr:col>52</xdr:col>
      <xdr:colOff>22713</xdr:colOff>
      <xdr:row>118</xdr:row>
      <xdr:rowOff>95249</xdr:rowOff>
    </xdr:to>
    <xdr:pic>
      <xdr:nvPicPr>
        <xdr:cNvPr id="129" name="図 128">
          <a:extLst>
            <a:ext uri="{FF2B5EF4-FFF2-40B4-BE49-F238E27FC236}">
              <a16:creationId xmlns:a16="http://schemas.microsoft.com/office/drawing/2014/main" xmlns="" id="{00000000-0008-0000-2300-00008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11134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37</xdr:col>
      <xdr:colOff>0</xdr:colOff>
      <xdr:row>119</xdr:row>
      <xdr:rowOff>57150</xdr:rowOff>
    </xdr:from>
    <xdr:to>
      <xdr:col>39</xdr:col>
      <xdr:colOff>3663</xdr:colOff>
      <xdr:row>121</xdr:row>
      <xdr:rowOff>66674</xdr:rowOff>
    </xdr:to>
    <xdr:pic>
      <xdr:nvPicPr>
        <xdr:cNvPr id="130" name="図 129">
          <a:extLst>
            <a:ext uri="{FF2B5EF4-FFF2-40B4-BE49-F238E27FC236}">
              <a16:creationId xmlns:a16="http://schemas.microsoft.com/office/drawing/2014/main" xmlns="" id="{00000000-0008-0000-2300-00008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0" y="113919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37</xdr:col>
      <xdr:colOff>0</xdr:colOff>
      <xdr:row>122</xdr:row>
      <xdr:rowOff>28575</xdr:rowOff>
    </xdr:from>
    <xdr:to>
      <xdr:col>39</xdr:col>
      <xdr:colOff>3663</xdr:colOff>
      <xdr:row>124</xdr:row>
      <xdr:rowOff>38099</xdr:rowOff>
    </xdr:to>
    <xdr:pic>
      <xdr:nvPicPr>
        <xdr:cNvPr id="131" name="図 130">
          <a:extLst>
            <a:ext uri="{FF2B5EF4-FFF2-40B4-BE49-F238E27FC236}">
              <a16:creationId xmlns:a16="http://schemas.microsoft.com/office/drawing/2014/main" xmlns="" id="{00000000-0008-0000-2300-00008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0" y="116490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37</xdr:col>
      <xdr:colOff>0</xdr:colOff>
      <xdr:row>124</xdr:row>
      <xdr:rowOff>85725</xdr:rowOff>
    </xdr:from>
    <xdr:to>
      <xdr:col>39</xdr:col>
      <xdr:colOff>3663</xdr:colOff>
      <xdr:row>126</xdr:row>
      <xdr:rowOff>95249</xdr:rowOff>
    </xdr:to>
    <xdr:pic>
      <xdr:nvPicPr>
        <xdr:cNvPr id="132" name="図 131">
          <a:extLst>
            <a:ext uri="{FF2B5EF4-FFF2-40B4-BE49-F238E27FC236}">
              <a16:creationId xmlns:a16="http://schemas.microsoft.com/office/drawing/2014/main" xmlns="" id="{00000000-0008-0000-2300-00008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0" y="11896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19050</xdr:colOff>
      <xdr:row>119</xdr:row>
      <xdr:rowOff>57150</xdr:rowOff>
    </xdr:from>
    <xdr:to>
      <xdr:col>52</xdr:col>
      <xdr:colOff>13188</xdr:colOff>
      <xdr:row>121</xdr:row>
      <xdr:rowOff>66674</xdr:rowOff>
    </xdr:to>
    <xdr:pic>
      <xdr:nvPicPr>
        <xdr:cNvPr id="133" name="図 132">
          <a:extLst>
            <a:ext uri="{FF2B5EF4-FFF2-40B4-BE49-F238E27FC236}">
              <a16:creationId xmlns:a16="http://schemas.microsoft.com/office/drawing/2014/main" xmlns="" id="{00000000-0008-0000-2300-00008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81550" y="113919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19050</xdr:colOff>
      <xdr:row>122</xdr:row>
      <xdr:rowOff>19050</xdr:rowOff>
    </xdr:from>
    <xdr:to>
      <xdr:col>52</xdr:col>
      <xdr:colOff>13188</xdr:colOff>
      <xdr:row>124</xdr:row>
      <xdr:rowOff>28574</xdr:rowOff>
    </xdr:to>
    <xdr:pic>
      <xdr:nvPicPr>
        <xdr:cNvPr id="134" name="図 133">
          <a:extLst>
            <a:ext uri="{FF2B5EF4-FFF2-40B4-BE49-F238E27FC236}">
              <a16:creationId xmlns:a16="http://schemas.microsoft.com/office/drawing/2014/main" xmlns="" id="{00000000-0008-0000-2300-00008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81550" y="11639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50</xdr:col>
      <xdr:colOff>28575</xdr:colOff>
      <xdr:row>125</xdr:row>
      <xdr:rowOff>0</xdr:rowOff>
    </xdr:from>
    <xdr:to>
      <xdr:col>52</xdr:col>
      <xdr:colOff>22713</xdr:colOff>
      <xdr:row>127</xdr:row>
      <xdr:rowOff>9524</xdr:rowOff>
    </xdr:to>
    <xdr:pic>
      <xdr:nvPicPr>
        <xdr:cNvPr id="135" name="図 134">
          <a:extLst>
            <a:ext uri="{FF2B5EF4-FFF2-40B4-BE49-F238E27FC236}">
              <a16:creationId xmlns:a16="http://schemas.microsoft.com/office/drawing/2014/main" xmlns="" id="{00000000-0008-0000-2300-00008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791075" y="119062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66675</xdr:colOff>
      <xdr:row>116</xdr:row>
      <xdr:rowOff>85725</xdr:rowOff>
    </xdr:from>
    <xdr:to>
      <xdr:col>65</xdr:col>
      <xdr:colOff>60813</xdr:colOff>
      <xdr:row>118</xdr:row>
      <xdr:rowOff>95249</xdr:rowOff>
    </xdr:to>
    <xdr:pic>
      <xdr:nvPicPr>
        <xdr:cNvPr id="136" name="図 135">
          <a:extLst>
            <a:ext uri="{FF2B5EF4-FFF2-40B4-BE49-F238E27FC236}">
              <a16:creationId xmlns:a16="http://schemas.microsoft.com/office/drawing/2014/main" xmlns="" id="{00000000-0008-0000-2300-00008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67425" y="11134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119</xdr:row>
      <xdr:rowOff>57150</xdr:rowOff>
    </xdr:from>
    <xdr:to>
      <xdr:col>65</xdr:col>
      <xdr:colOff>51288</xdr:colOff>
      <xdr:row>121</xdr:row>
      <xdr:rowOff>66674</xdr:rowOff>
    </xdr:to>
    <xdr:pic>
      <xdr:nvPicPr>
        <xdr:cNvPr id="137" name="図 136">
          <a:extLst>
            <a:ext uri="{FF2B5EF4-FFF2-40B4-BE49-F238E27FC236}">
              <a16:creationId xmlns:a16="http://schemas.microsoft.com/office/drawing/2014/main" xmlns="" id="{00000000-0008-0000-2300-00008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113919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122</xdr:row>
      <xdr:rowOff>28575</xdr:rowOff>
    </xdr:from>
    <xdr:to>
      <xdr:col>65</xdr:col>
      <xdr:colOff>51288</xdr:colOff>
      <xdr:row>124</xdr:row>
      <xdr:rowOff>38099</xdr:rowOff>
    </xdr:to>
    <xdr:pic>
      <xdr:nvPicPr>
        <xdr:cNvPr id="138" name="図 137">
          <a:extLst>
            <a:ext uri="{FF2B5EF4-FFF2-40B4-BE49-F238E27FC236}">
              <a16:creationId xmlns:a16="http://schemas.microsoft.com/office/drawing/2014/main" xmlns="" id="{00000000-0008-0000-2300-00008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116490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63</xdr:col>
      <xdr:colOff>57150</xdr:colOff>
      <xdr:row>124</xdr:row>
      <xdr:rowOff>85725</xdr:rowOff>
    </xdr:from>
    <xdr:to>
      <xdr:col>65</xdr:col>
      <xdr:colOff>51288</xdr:colOff>
      <xdr:row>126</xdr:row>
      <xdr:rowOff>95249</xdr:rowOff>
    </xdr:to>
    <xdr:pic>
      <xdr:nvPicPr>
        <xdr:cNvPr id="139" name="図 138">
          <a:extLst>
            <a:ext uri="{FF2B5EF4-FFF2-40B4-BE49-F238E27FC236}">
              <a16:creationId xmlns:a16="http://schemas.microsoft.com/office/drawing/2014/main" xmlns="" id="{00000000-0008-0000-2300-00008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057900" y="11896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35</xdr:col>
      <xdr:colOff>85725</xdr:colOff>
      <xdr:row>116</xdr:row>
      <xdr:rowOff>28575</xdr:rowOff>
    </xdr:from>
    <xdr:to>
      <xdr:col>39</xdr:col>
      <xdr:colOff>28575</xdr:colOff>
      <xdr:row>119</xdr:row>
      <xdr:rowOff>57150</xdr:rowOff>
    </xdr:to>
    <xdr:sp macro="" textlink="入力専用!FY15">
      <xdr:nvSpPr>
        <xdr:cNvPr id="140" name="四角形吹き出し 139">
          <a:extLst>
            <a:ext uri="{FF2B5EF4-FFF2-40B4-BE49-F238E27FC236}">
              <a16:creationId xmlns:a16="http://schemas.microsoft.com/office/drawing/2014/main" xmlns="" id="{00000000-0008-0000-2300-00008C000000}"/>
            </a:ext>
          </a:extLst>
        </xdr:cNvPr>
        <xdr:cNvSpPr/>
      </xdr:nvSpPr>
      <xdr:spPr>
        <a:xfrm>
          <a:off x="3419475" y="11077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B94B940-1BD5-4B60-8375-22409B09E07F}"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35</xdr:col>
      <xdr:colOff>85725</xdr:colOff>
      <xdr:row>119</xdr:row>
      <xdr:rowOff>0</xdr:rowOff>
    </xdr:from>
    <xdr:to>
      <xdr:col>39</xdr:col>
      <xdr:colOff>28575</xdr:colOff>
      <xdr:row>122</xdr:row>
      <xdr:rowOff>28575</xdr:rowOff>
    </xdr:to>
    <xdr:sp macro="" textlink="入力専用!GC15">
      <xdr:nvSpPr>
        <xdr:cNvPr id="141" name="四角形吹き出し 140">
          <a:extLst>
            <a:ext uri="{FF2B5EF4-FFF2-40B4-BE49-F238E27FC236}">
              <a16:creationId xmlns:a16="http://schemas.microsoft.com/office/drawing/2014/main" xmlns="" id="{00000000-0008-0000-2300-00008D000000}"/>
            </a:ext>
          </a:extLst>
        </xdr:cNvPr>
        <xdr:cNvSpPr/>
      </xdr:nvSpPr>
      <xdr:spPr>
        <a:xfrm>
          <a:off x="3419475" y="113347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0783709-1CFA-47DE-9B61-7C200731CD80}"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35</xdr:col>
      <xdr:colOff>85725</xdr:colOff>
      <xdr:row>121</xdr:row>
      <xdr:rowOff>57150</xdr:rowOff>
    </xdr:from>
    <xdr:to>
      <xdr:col>39</xdr:col>
      <xdr:colOff>28575</xdr:colOff>
      <xdr:row>124</xdr:row>
      <xdr:rowOff>85725</xdr:rowOff>
    </xdr:to>
    <xdr:sp macro="" textlink="入力専用!GG15">
      <xdr:nvSpPr>
        <xdr:cNvPr id="142" name="四角形吹き出し 141">
          <a:extLst>
            <a:ext uri="{FF2B5EF4-FFF2-40B4-BE49-F238E27FC236}">
              <a16:creationId xmlns:a16="http://schemas.microsoft.com/office/drawing/2014/main" xmlns="" id="{00000000-0008-0000-2300-00008E000000}"/>
            </a:ext>
          </a:extLst>
        </xdr:cNvPr>
        <xdr:cNvSpPr/>
      </xdr:nvSpPr>
      <xdr:spPr>
        <a:xfrm>
          <a:off x="3419475" y="11582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55836AB-E6F0-4369-8DA2-83A129710CB7}"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35</xdr:col>
      <xdr:colOff>85725</xdr:colOff>
      <xdr:row>124</xdr:row>
      <xdr:rowOff>28575</xdr:rowOff>
    </xdr:from>
    <xdr:to>
      <xdr:col>39</xdr:col>
      <xdr:colOff>28575</xdr:colOff>
      <xdr:row>127</xdr:row>
      <xdr:rowOff>57150</xdr:rowOff>
    </xdr:to>
    <xdr:sp macro="" textlink="入力専用!GK15">
      <xdr:nvSpPr>
        <xdr:cNvPr id="143" name="四角形吹き出し 142">
          <a:extLst>
            <a:ext uri="{FF2B5EF4-FFF2-40B4-BE49-F238E27FC236}">
              <a16:creationId xmlns:a16="http://schemas.microsoft.com/office/drawing/2014/main" xmlns="" id="{00000000-0008-0000-2300-00008F000000}"/>
            </a:ext>
          </a:extLst>
        </xdr:cNvPr>
        <xdr:cNvSpPr/>
      </xdr:nvSpPr>
      <xdr:spPr>
        <a:xfrm>
          <a:off x="3419475" y="11839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A633E79-B013-4770-8EB0-740D6AE76530}"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49</xdr:col>
      <xdr:colOff>19050</xdr:colOff>
      <xdr:row>116</xdr:row>
      <xdr:rowOff>28575</xdr:rowOff>
    </xdr:from>
    <xdr:to>
      <xdr:col>52</xdr:col>
      <xdr:colOff>57150</xdr:colOff>
      <xdr:row>119</xdr:row>
      <xdr:rowOff>57150</xdr:rowOff>
    </xdr:to>
    <xdr:sp macro="" textlink="入力専用!FZ15">
      <xdr:nvSpPr>
        <xdr:cNvPr id="144" name="四角形吹き出し 143">
          <a:extLst>
            <a:ext uri="{FF2B5EF4-FFF2-40B4-BE49-F238E27FC236}">
              <a16:creationId xmlns:a16="http://schemas.microsoft.com/office/drawing/2014/main" xmlns="" id="{00000000-0008-0000-2300-000090000000}"/>
            </a:ext>
          </a:extLst>
        </xdr:cNvPr>
        <xdr:cNvSpPr/>
      </xdr:nvSpPr>
      <xdr:spPr>
        <a:xfrm>
          <a:off x="4686300" y="11077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9F6C94-0E52-4E5C-9FFC-A739E007A525}"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49</xdr:col>
      <xdr:colOff>9525</xdr:colOff>
      <xdr:row>118</xdr:row>
      <xdr:rowOff>85725</xdr:rowOff>
    </xdr:from>
    <xdr:to>
      <xdr:col>52</xdr:col>
      <xdr:colOff>47625</xdr:colOff>
      <xdr:row>122</xdr:row>
      <xdr:rowOff>19050</xdr:rowOff>
    </xdr:to>
    <xdr:sp macro="" textlink="入力専用!GD15">
      <xdr:nvSpPr>
        <xdr:cNvPr id="145" name="四角形吹き出し 144">
          <a:extLst>
            <a:ext uri="{FF2B5EF4-FFF2-40B4-BE49-F238E27FC236}">
              <a16:creationId xmlns:a16="http://schemas.microsoft.com/office/drawing/2014/main" xmlns="" id="{00000000-0008-0000-2300-000091000000}"/>
            </a:ext>
          </a:extLst>
        </xdr:cNvPr>
        <xdr:cNvSpPr/>
      </xdr:nvSpPr>
      <xdr:spPr>
        <a:xfrm>
          <a:off x="4676775" y="11325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658DEC4-D0AD-4916-A0FA-E551C0FBCE12}"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49</xdr:col>
      <xdr:colOff>9525</xdr:colOff>
      <xdr:row>121</xdr:row>
      <xdr:rowOff>57150</xdr:rowOff>
    </xdr:from>
    <xdr:to>
      <xdr:col>52</xdr:col>
      <xdr:colOff>47625</xdr:colOff>
      <xdr:row>124</xdr:row>
      <xdr:rowOff>85725</xdr:rowOff>
    </xdr:to>
    <xdr:sp macro="" textlink="入力専用!GH15">
      <xdr:nvSpPr>
        <xdr:cNvPr id="146" name="四角形吹き出し 145">
          <a:extLst>
            <a:ext uri="{FF2B5EF4-FFF2-40B4-BE49-F238E27FC236}">
              <a16:creationId xmlns:a16="http://schemas.microsoft.com/office/drawing/2014/main" xmlns="" id="{00000000-0008-0000-2300-000092000000}"/>
            </a:ext>
          </a:extLst>
        </xdr:cNvPr>
        <xdr:cNvSpPr/>
      </xdr:nvSpPr>
      <xdr:spPr>
        <a:xfrm>
          <a:off x="4676775" y="11582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D53069C-A307-4511-B7BD-94A6E120C1ED}"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49</xdr:col>
      <xdr:colOff>9525</xdr:colOff>
      <xdr:row>124</xdr:row>
      <xdr:rowOff>19050</xdr:rowOff>
    </xdr:from>
    <xdr:to>
      <xdr:col>52</xdr:col>
      <xdr:colOff>47625</xdr:colOff>
      <xdr:row>127</xdr:row>
      <xdr:rowOff>47625</xdr:rowOff>
    </xdr:to>
    <xdr:sp macro="" textlink="入力専用!GL15">
      <xdr:nvSpPr>
        <xdr:cNvPr id="147" name="四角形吹き出し 146">
          <a:extLst>
            <a:ext uri="{FF2B5EF4-FFF2-40B4-BE49-F238E27FC236}">
              <a16:creationId xmlns:a16="http://schemas.microsoft.com/office/drawing/2014/main" xmlns="" id="{00000000-0008-0000-2300-000093000000}"/>
            </a:ext>
          </a:extLst>
        </xdr:cNvPr>
        <xdr:cNvSpPr/>
      </xdr:nvSpPr>
      <xdr:spPr>
        <a:xfrm>
          <a:off x="4676775" y="11830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24B858B-82AC-4A5E-99B0-133C159DBF7E}"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62</xdr:col>
      <xdr:colOff>47625</xdr:colOff>
      <xdr:row>116</xdr:row>
      <xdr:rowOff>28575</xdr:rowOff>
    </xdr:from>
    <xdr:to>
      <xdr:col>65</xdr:col>
      <xdr:colOff>85725</xdr:colOff>
      <xdr:row>119</xdr:row>
      <xdr:rowOff>57150</xdr:rowOff>
    </xdr:to>
    <xdr:sp macro="" textlink="入力専用!GA15">
      <xdr:nvSpPr>
        <xdr:cNvPr id="148" name="四角形吹き出し 147">
          <a:extLst>
            <a:ext uri="{FF2B5EF4-FFF2-40B4-BE49-F238E27FC236}">
              <a16:creationId xmlns:a16="http://schemas.microsoft.com/office/drawing/2014/main" xmlns="" id="{00000000-0008-0000-2300-000094000000}"/>
            </a:ext>
          </a:extLst>
        </xdr:cNvPr>
        <xdr:cNvSpPr/>
      </xdr:nvSpPr>
      <xdr:spPr>
        <a:xfrm>
          <a:off x="5953125" y="11077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E85321A-ADD3-46CD-BD89-015CC8A899E6}"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62</xdr:col>
      <xdr:colOff>47625</xdr:colOff>
      <xdr:row>118</xdr:row>
      <xdr:rowOff>85725</xdr:rowOff>
    </xdr:from>
    <xdr:to>
      <xdr:col>65</xdr:col>
      <xdr:colOff>85725</xdr:colOff>
      <xdr:row>122</xdr:row>
      <xdr:rowOff>19050</xdr:rowOff>
    </xdr:to>
    <xdr:sp macro="" textlink="入力専用!GE15">
      <xdr:nvSpPr>
        <xdr:cNvPr id="149" name="四角形吹き出し 148">
          <a:extLst>
            <a:ext uri="{FF2B5EF4-FFF2-40B4-BE49-F238E27FC236}">
              <a16:creationId xmlns:a16="http://schemas.microsoft.com/office/drawing/2014/main" xmlns="" id="{00000000-0008-0000-2300-000095000000}"/>
            </a:ext>
          </a:extLst>
        </xdr:cNvPr>
        <xdr:cNvSpPr/>
      </xdr:nvSpPr>
      <xdr:spPr>
        <a:xfrm>
          <a:off x="5953125" y="11325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FCA4B05-37B3-43E7-9B92-280546F0F5E6}"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62</xdr:col>
      <xdr:colOff>47625</xdr:colOff>
      <xdr:row>121</xdr:row>
      <xdr:rowOff>57150</xdr:rowOff>
    </xdr:from>
    <xdr:to>
      <xdr:col>65</xdr:col>
      <xdr:colOff>85725</xdr:colOff>
      <xdr:row>124</xdr:row>
      <xdr:rowOff>85725</xdr:rowOff>
    </xdr:to>
    <xdr:sp macro="" textlink="入力専用!GI15">
      <xdr:nvSpPr>
        <xdr:cNvPr id="150" name="四角形吹き出し 149">
          <a:extLst>
            <a:ext uri="{FF2B5EF4-FFF2-40B4-BE49-F238E27FC236}">
              <a16:creationId xmlns:a16="http://schemas.microsoft.com/office/drawing/2014/main" xmlns="" id="{00000000-0008-0000-2300-000096000000}"/>
            </a:ext>
          </a:extLst>
        </xdr:cNvPr>
        <xdr:cNvSpPr/>
      </xdr:nvSpPr>
      <xdr:spPr>
        <a:xfrm>
          <a:off x="5953125" y="11582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83E8D65-A08A-416F-BD00-16073DCF87E6}"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xdr:from>
      <xdr:col>62</xdr:col>
      <xdr:colOff>47625</xdr:colOff>
      <xdr:row>124</xdr:row>
      <xdr:rowOff>28575</xdr:rowOff>
    </xdr:from>
    <xdr:to>
      <xdr:col>65</xdr:col>
      <xdr:colOff>85725</xdr:colOff>
      <xdr:row>127</xdr:row>
      <xdr:rowOff>57150</xdr:rowOff>
    </xdr:to>
    <xdr:sp macro="" textlink="入力専用!GM15">
      <xdr:nvSpPr>
        <xdr:cNvPr id="151" name="四角形吹き出し 150">
          <a:extLst>
            <a:ext uri="{FF2B5EF4-FFF2-40B4-BE49-F238E27FC236}">
              <a16:creationId xmlns:a16="http://schemas.microsoft.com/office/drawing/2014/main" xmlns="" id="{00000000-0008-0000-2300-000097000000}"/>
            </a:ext>
          </a:extLst>
        </xdr:cNvPr>
        <xdr:cNvSpPr/>
      </xdr:nvSpPr>
      <xdr:spPr>
        <a:xfrm>
          <a:off x="5953125" y="11839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A0C6A52-981F-4E53-8E52-3EF83FEECF85}" type="TxLink">
            <a:rPr kumimoji="1" lang="en-US" altLang="en-US" sz="1200" b="0" i="0" u="none" strike="noStrike">
              <a:solidFill>
                <a:srgbClr val="000000"/>
              </a:solidFill>
              <a:latin typeface="ＭＳ Ｐゴシック"/>
              <a:ea typeface="ＭＳ Ｐゴシック"/>
            </a:rPr>
            <a:pPr algn="l"/>
            <a:t>□</a:t>
          </a:fld>
          <a:endParaRPr kumimoji="1" lang="en-US" altLang="ja-JP" sz="1800"/>
        </a:p>
      </xdr:txBody>
    </xdr:sp>
    <xdr:clientData/>
  </xdr:twoCellAnchor>
  <xdr:twoCellAnchor editAs="oneCell">
    <xdr:from>
      <xdr:col>36</xdr:col>
      <xdr:colOff>85725</xdr:colOff>
      <xdr:row>132</xdr:row>
      <xdr:rowOff>76200</xdr:rowOff>
    </xdr:from>
    <xdr:to>
      <xdr:col>38</xdr:col>
      <xdr:colOff>79863</xdr:colOff>
      <xdr:row>134</xdr:row>
      <xdr:rowOff>85724</xdr:rowOff>
    </xdr:to>
    <xdr:pic>
      <xdr:nvPicPr>
        <xdr:cNvPr id="152" name="図 151">
          <a:extLst>
            <a:ext uri="{FF2B5EF4-FFF2-40B4-BE49-F238E27FC236}">
              <a16:creationId xmlns:a16="http://schemas.microsoft.com/office/drawing/2014/main" xmlns="" id="{00000000-0008-0000-2300-00009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2649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135</xdr:row>
      <xdr:rowOff>47625</xdr:rowOff>
    </xdr:from>
    <xdr:to>
      <xdr:col>38</xdr:col>
      <xdr:colOff>79863</xdr:colOff>
      <xdr:row>137</xdr:row>
      <xdr:rowOff>57149</xdr:rowOff>
    </xdr:to>
    <xdr:pic>
      <xdr:nvPicPr>
        <xdr:cNvPr id="153" name="図 152">
          <a:extLst>
            <a:ext uri="{FF2B5EF4-FFF2-40B4-BE49-F238E27FC236}">
              <a16:creationId xmlns:a16="http://schemas.microsoft.com/office/drawing/2014/main" xmlns="" id="{00000000-0008-0000-2300-00009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2906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138</xdr:row>
      <xdr:rowOff>9525</xdr:rowOff>
    </xdr:from>
    <xdr:to>
      <xdr:col>38</xdr:col>
      <xdr:colOff>79863</xdr:colOff>
      <xdr:row>140</xdr:row>
      <xdr:rowOff>19049</xdr:rowOff>
    </xdr:to>
    <xdr:pic>
      <xdr:nvPicPr>
        <xdr:cNvPr id="154" name="図 153">
          <a:extLst>
            <a:ext uri="{FF2B5EF4-FFF2-40B4-BE49-F238E27FC236}">
              <a16:creationId xmlns:a16="http://schemas.microsoft.com/office/drawing/2014/main" xmlns="" id="{00000000-0008-0000-2300-00009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3154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140</xdr:row>
      <xdr:rowOff>76200</xdr:rowOff>
    </xdr:from>
    <xdr:to>
      <xdr:col>38</xdr:col>
      <xdr:colOff>79863</xdr:colOff>
      <xdr:row>142</xdr:row>
      <xdr:rowOff>85724</xdr:rowOff>
    </xdr:to>
    <xdr:pic>
      <xdr:nvPicPr>
        <xdr:cNvPr id="155" name="図 154">
          <a:extLst>
            <a:ext uri="{FF2B5EF4-FFF2-40B4-BE49-F238E27FC236}">
              <a16:creationId xmlns:a16="http://schemas.microsoft.com/office/drawing/2014/main" xmlns="" id="{00000000-0008-0000-2300-00009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3411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143</xdr:row>
      <xdr:rowOff>38100</xdr:rowOff>
    </xdr:from>
    <xdr:to>
      <xdr:col>38</xdr:col>
      <xdr:colOff>79863</xdr:colOff>
      <xdr:row>145</xdr:row>
      <xdr:rowOff>47624</xdr:rowOff>
    </xdr:to>
    <xdr:pic>
      <xdr:nvPicPr>
        <xdr:cNvPr id="156" name="図 155">
          <a:extLst>
            <a:ext uri="{FF2B5EF4-FFF2-40B4-BE49-F238E27FC236}">
              <a16:creationId xmlns:a16="http://schemas.microsoft.com/office/drawing/2014/main" xmlns="" id="{00000000-0008-0000-2300-00009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3658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36</xdr:col>
      <xdr:colOff>85725</xdr:colOff>
      <xdr:row>146</xdr:row>
      <xdr:rowOff>9525</xdr:rowOff>
    </xdr:from>
    <xdr:to>
      <xdr:col>38</xdr:col>
      <xdr:colOff>79863</xdr:colOff>
      <xdr:row>148</xdr:row>
      <xdr:rowOff>19049</xdr:rowOff>
    </xdr:to>
    <xdr:pic>
      <xdr:nvPicPr>
        <xdr:cNvPr id="157" name="図 156">
          <a:extLst>
            <a:ext uri="{FF2B5EF4-FFF2-40B4-BE49-F238E27FC236}">
              <a16:creationId xmlns:a16="http://schemas.microsoft.com/office/drawing/2014/main" xmlns="" id="{00000000-0008-0000-2300-00009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14725" y="13916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37</xdr:col>
      <xdr:colOff>0</xdr:colOff>
      <xdr:row>148</xdr:row>
      <xdr:rowOff>66675</xdr:rowOff>
    </xdr:from>
    <xdr:to>
      <xdr:col>39</xdr:col>
      <xdr:colOff>3663</xdr:colOff>
      <xdr:row>150</xdr:row>
      <xdr:rowOff>76199</xdr:rowOff>
    </xdr:to>
    <xdr:pic>
      <xdr:nvPicPr>
        <xdr:cNvPr id="158" name="図 157">
          <a:extLst>
            <a:ext uri="{FF2B5EF4-FFF2-40B4-BE49-F238E27FC236}">
              <a16:creationId xmlns:a16="http://schemas.microsoft.com/office/drawing/2014/main" xmlns="" id="{00000000-0008-0000-2300-00009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0" y="141636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132</xdr:row>
      <xdr:rowOff>76200</xdr:rowOff>
    </xdr:from>
    <xdr:to>
      <xdr:col>47</xdr:col>
      <xdr:colOff>13188</xdr:colOff>
      <xdr:row>134</xdr:row>
      <xdr:rowOff>85724</xdr:rowOff>
    </xdr:to>
    <xdr:pic>
      <xdr:nvPicPr>
        <xdr:cNvPr id="159" name="図 158">
          <a:extLst>
            <a:ext uri="{FF2B5EF4-FFF2-40B4-BE49-F238E27FC236}">
              <a16:creationId xmlns:a16="http://schemas.microsoft.com/office/drawing/2014/main" xmlns="" id="{00000000-0008-0000-2300-00009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2649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135</xdr:row>
      <xdr:rowOff>47625</xdr:rowOff>
    </xdr:from>
    <xdr:to>
      <xdr:col>47</xdr:col>
      <xdr:colOff>13188</xdr:colOff>
      <xdr:row>137</xdr:row>
      <xdr:rowOff>57149</xdr:rowOff>
    </xdr:to>
    <xdr:pic>
      <xdr:nvPicPr>
        <xdr:cNvPr id="160" name="図 159">
          <a:extLst>
            <a:ext uri="{FF2B5EF4-FFF2-40B4-BE49-F238E27FC236}">
              <a16:creationId xmlns:a16="http://schemas.microsoft.com/office/drawing/2014/main" xmlns="" id="{00000000-0008-0000-2300-0000A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2906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138</xdr:row>
      <xdr:rowOff>9525</xdr:rowOff>
    </xdr:from>
    <xdr:to>
      <xdr:col>47</xdr:col>
      <xdr:colOff>13188</xdr:colOff>
      <xdr:row>140</xdr:row>
      <xdr:rowOff>19049</xdr:rowOff>
    </xdr:to>
    <xdr:pic>
      <xdr:nvPicPr>
        <xdr:cNvPr id="161" name="図 160">
          <a:extLst>
            <a:ext uri="{FF2B5EF4-FFF2-40B4-BE49-F238E27FC236}">
              <a16:creationId xmlns:a16="http://schemas.microsoft.com/office/drawing/2014/main" xmlns="" id="{00000000-0008-0000-2300-0000A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3154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140</xdr:row>
      <xdr:rowOff>76200</xdr:rowOff>
    </xdr:from>
    <xdr:to>
      <xdr:col>47</xdr:col>
      <xdr:colOff>13188</xdr:colOff>
      <xdr:row>142</xdr:row>
      <xdr:rowOff>85724</xdr:rowOff>
    </xdr:to>
    <xdr:pic>
      <xdr:nvPicPr>
        <xdr:cNvPr id="162" name="図 161">
          <a:extLst>
            <a:ext uri="{FF2B5EF4-FFF2-40B4-BE49-F238E27FC236}">
              <a16:creationId xmlns:a16="http://schemas.microsoft.com/office/drawing/2014/main" xmlns="" id="{00000000-0008-0000-2300-0000A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3411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143</xdr:row>
      <xdr:rowOff>38100</xdr:rowOff>
    </xdr:from>
    <xdr:to>
      <xdr:col>47</xdr:col>
      <xdr:colOff>13188</xdr:colOff>
      <xdr:row>145</xdr:row>
      <xdr:rowOff>47624</xdr:rowOff>
    </xdr:to>
    <xdr:pic>
      <xdr:nvPicPr>
        <xdr:cNvPr id="163" name="図 162">
          <a:extLst>
            <a:ext uri="{FF2B5EF4-FFF2-40B4-BE49-F238E27FC236}">
              <a16:creationId xmlns:a16="http://schemas.microsoft.com/office/drawing/2014/main" xmlns="" id="{00000000-0008-0000-2300-0000A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3658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146</xdr:row>
      <xdr:rowOff>9525</xdr:rowOff>
    </xdr:from>
    <xdr:to>
      <xdr:col>47</xdr:col>
      <xdr:colOff>13188</xdr:colOff>
      <xdr:row>148</xdr:row>
      <xdr:rowOff>19049</xdr:rowOff>
    </xdr:to>
    <xdr:pic>
      <xdr:nvPicPr>
        <xdr:cNvPr id="164" name="図 163">
          <a:extLst>
            <a:ext uri="{FF2B5EF4-FFF2-40B4-BE49-F238E27FC236}">
              <a16:creationId xmlns:a16="http://schemas.microsoft.com/office/drawing/2014/main" xmlns="" id="{00000000-0008-0000-2300-0000A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3916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45</xdr:col>
      <xdr:colOff>19050</xdr:colOff>
      <xdr:row>148</xdr:row>
      <xdr:rowOff>76200</xdr:rowOff>
    </xdr:from>
    <xdr:to>
      <xdr:col>47</xdr:col>
      <xdr:colOff>13188</xdr:colOff>
      <xdr:row>150</xdr:row>
      <xdr:rowOff>85724</xdr:rowOff>
    </xdr:to>
    <xdr:pic>
      <xdr:nvPicPr>
        <xdr:cNvPr id="165" name="図 164">
          <a:extLst>
            <a:ext uri="{FF2B5EF4-FFF2-40B4-BE49-F238E27FC236}">
              <a16:creationId xmlns:a16="http://schemas.microsoft.com/office/drawing/2014/main" xmlns="" id="{00000000-0008-0000-2300-0000A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305300" y="14173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35</xdr:col>
      <xdr:colOff>85725</xdr:colOff>
      <xdr:row>132</xdr:row>
      <xdr:rowOff>19050</xdr:rowOff>
    </xdr:from>
    <xdr:to>
      <xdr:col>39</xdr:col>
      <xdr:colOff>28575</xdr:colOff>
      <xdr:row>135</xdr:row>
      <xdr:rowOff>47625</xdr:rowOff>
    </xdr:to>
    <xdr:sp macro="" textlink="入力専用!FY20">
      <xdr:nvSpPr>
        <xdr:cNvPr id="166" name="四角形吹き出し 165">
          <a:extLst>
            <a:ext uri="{FF2B5EF4-FFF2-40B4-BE49-F238E27FC236}">
              <a16:creationId xmlns:a16="http://schemas.microsoft.com/office/drawing/2014/main" xmlns="" id="{00000000-0008-0000-2300-0000A6000000}"/>
            </a:ext>
          </a:extLst>
        </xdr:cNvPr>
        <xdr:cNvSpPr/>
      </xdr:nvSpPr>
      <xdr:spPr>
        <a:xfrm>
          <a:off x="3419475" y="12592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7D52486-6133-40DC-ADBC-D0B7E911D5AF}"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134</xdr:row>
      <xdr:rowOff>76200</xdr:rowOff>
    </xdr:from>
    <xdr:to>
      <xdr:col>39</xdr:col>
      <xdr:colOff>28575</xdr:colOff>
      <xdr:row>138</xdr:row>
      <xdr:rowOff>9525</xdr:rowOff>
    </xdr:to>
    <xdr:sp macro="" textlink="入力専用!GB20">
      <xdr:nvSpPr>
        <xdr:cNvPr id="167" name="四角形吹き出し 166">
          <a:extLst>
            <a:ext uri="{FF2B5EF4-FFF2-40B4-BE49-F238E27FC236}">
              <a16:creationId xmlns:a16="http://schemas.microsoft.com/office/drawing/2014/main" xmlns="" id="{00000000-0008-0000-2300-0000A7000000}"/>
            </a:ext>
          </a:extLst>
        </xdr:cNvPr>
        <xdr:cNvSpPr/>
      </xdr:nvSpPr>
      <xdr:spPr>
        <a:xfrm>
          <a:off x="3419475" y="12839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F485191-CC82-4A7A-891F-BD2F6139A75C}"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137</xdr:row>
      <xdr:rowOff>47625</xdr:rowOff>
    </xdr:from>
    <xdr:to>
      <xdr:col>39</xdr:col>
      <xdr:colOff>28575</xdr:colOff>
      <xdr:row>140</xdr:row>
      <xdr:rowOff>76200</xdr:rowOff>
    </xdr:to>
    <xdr:sp macro="" textlink="入力専用!GE20">
      <xdr:nvSpPr>
        <xdr:cNvPr id="168" name="四角形吹き出し 167">
          <a:extLst>
            <a:ext uri="{FF2B5EF4-FFF2-40B4-BE49-F238E27FC236}">
              <a16:creationId xmlns:a16="http://schemas.microsoft.com/office/drawing/2014/main" xmlns="" id="{00000000-0008-0000-2300-0000A8000000}"/>
            </a:ext>
          </a:extLst>
        </xdr:cNvPr>
        <xdr:cNvSpPr/>
      </xdr:nvSpPr>
      <xdr:spPr>
        <a:xfrm>
          <a:off x="3419475" y="13096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F942DDF-36EF-419D-9098-B60AF8D74AEA}"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140</xdr:row>
      <xdr:rowOff>9525</xdr:rowOff>
    </xdr:from>
    <xdr:to>
      <xdr:col>39</xdr:col>
      <xdr:colOff>28575</xdr:colOff>
      <xdr:row>143</xdr:row>
      <xdr:rowOff>38100</xdr:rowOff>
    </xdr:to>
    <xdr:sp macro="" textlink="入力専用!GH20">
      <xdr:nvSpPr>
        <xdr:cNvPr id="169" name="四角形吹き出し 168">
          <a:extLst>
            <a:ext uri="{FF2B5EF4-FFF2-40B4-BE49-F238E27FC236}">
              <a16:creationId xmlns:a16="http://schemas.microsoft.com/office/drawing/2014/main" xmlns="" id="{00000000-0008-0000-2300-0000A9000000}"/>
            </a:ext>
          </a:extLst>
        </xdr:cNvPr>
        <xdr:cNvSpPr/>
      </xdr:nvSpPr>
      <xdr:spPr>
        <a:xfrm>
          <a:off x="3419475" y="13344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E5CD482-49EE-4907-8C0A-C9D3F281133B}"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142</xdr:row>
      <xdr:rowOff>76200</xdr:rowOff>
    </xdr:from>
    <xdr:to>
      <xdr:col>39</xdr:col>
      <xdr:colOff>28575</xdr:colOff>
      <xdr:row>146</xdr:row>
      <xdr:rowOff>9525</xdr:rowOff>
    </xdr:to>
    <xdr:sp macro="" textlink="入力専用!GK20">
      <xdr:nvSpPr>
        <xdr:cNvPr id="170" name="四角形吹き出し 169">
          <a:extLst>
            <a:ext uri="{FF2B5EF4-FFF2-40B4-BE49-F238E27FC236}">
              <a16:creationId xmlns:a16="http://schemas.microsoft.com/office/drawing/2014/main" xmlns="" id="{00000000-0008-0000-2300-0000AA000000}"/>
            </a:ext>
          </a:extLst>
        </xdr:cNvPr>
        <xdr:cNvSpPr/>
      </xdr:nvSpPr>
      <xdr:spPr>
        <a:xfrm>
          <a:off x="3419475" y="13601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1F00B27-990C-42D4-8F97-EA6F79E95D5C}"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145</xdr:row>
      <xdr:rowOff>38100</xdr:rowOff>
    </xdr:from>
    <xdr:to>
      <xdr:col>39</xdr:col>
      <xdr:colOff>28575</xdr:colOff>
      <xdr:row>148</xdr:row>
      <xdr:rowOff>66675</xdr:rowOff>
    </xdr:to>
    <xdr:sp macro="" textlink="入力専用!GN20">
      <xdr:nvSpPr>
        <xdr:cNvPr id="171" name="四角形吹き出し 170">
          <a:extLst>
            <a:ext uri="{FF2B5EF4-FFF2-40B4-BE49-F238E27FC236}">
              <a16:creationId xmlns:a16="http://schemas.microsoft.com/office/drawing/2014/main" xmlns="" id="{00000000-0008-0000-2300-0000AB000000}"/>
            </a:ext>
          </a:extLst>
        </xdr:cNvPr>
        <xdr:cNvSpPr/>
      </xdr:nvSpPr>
      <xdr:spPr>
        <a:xfrm>
          <a:off x="3419475" y="138493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8E3269D-76E1-4DF3-AAF0-52AB53519DD5}"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35</xdr:col>
      <xdr:colOff>85725</xdr:colOff>
      <xdr:row>148</xdr:row>
      <xdr:rowOff>9525</xdr:rowOff>
    </xdr:from>
    <xdr:to>
      <xdr:col>39</xdr:col>
      <xdr:colOff>28575</xdr:colOff>
      <xdr:row>151</xdr:row>
      <xdr:rowOff>38100</xdr:rowOff>
    </xdr:to>
    <xdr:sp macro="" textlink="入力専用!GQ20">
      <xdr:nvSpPr>
        <xdr:cNvPr id="172" name="四角形吹き出し 171">
          <a:extLst>
            <a:ext uri="{FF2B5EF4-FFF2-40B4-BE49-F238E27FC236}">
              <a16:creationId xmlns:a16="http://schemas.microsoft.com/office/drawing/2014/main" xmlns="" id="{00000000-0008-0000-2300-0000AC000000}"/>
            </a:ext>
          </a:extLst>
        </xdr:cNvPr>
        <xdr:cNvSpPr/>
      </xdr:nvSpPr>
      <xdr:spPr>
        <a:xfrm>
          <a:off x="3419475" y="14106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BC7002F-CB57-4A19-97B7-AE2A9C835AB9}"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132</xdr:row>
      <xdr:rowOff>19050</xdr:rowOff>
    </xdr:from>
    <xdr:to>
      <xdr:col>47</xdr:col>
      <xdr:colOff>47625</xdr:colOff>
      <xdr:row>135</xdr:row>
      <xdr:rowOff>47625</xdr:rowOff>
    </xdr:to>
    <xdr:sp macro="" textlink="入力専用!FZ20">
      <xdr:nvSpPr>
        <xdr:cNvPr id="173" name="四角形吹き出し 172">
          <a:extLst>
            <a:ext uri="{FF2B5EF4-FFF2-40B4-BE49-F238E27FC236}">
              <a16:creationId xmlns:a16="http://schemas.microsoft.com/office/drawing/2014/main" xmlns="" id="{00000000-0008-0000-2300-0000AD000000}"/>
            </a:ext>
          </a:extLst>
        </xdr:cNvPr>
        <xdr:cNvSpPr/>
      </xdr:nvSpPr>
      <xdr:spPr>
        <a:xfrm>
          <a:off x="4200525" y="12592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339EEAA-A89C-4CCF-A514-E8107567FB17}"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134</xdr:row>
      <xdr:rowOff>76200</xdr:rowOff>
    </xdr:from>
    <xdr:to>
      <xdr:col>47</xdr:col>
      <xdr:colOff>47625</xdr:colOff>
      <xdr:row>138</xdr:row>
      <xdr:rowOff>9525</xdr:rowOff>
    </xdr:to>
    <xdr:sp macro="" textlink="入力専用!GC20">
      <xdr:nvSpPr>
        <xdr:cNvPr id="174" name="四角形吹き出し 173">
          <a:extLst>
            <a:ext uri="{FF2B5EF4-FFF2-40B4-BE49-F238E27FC236}">
              <a16:creationId xmlns:a16="http://schemas.microsoft.com/office/drawing/2014/main" xmlns="" id="{00000000-0008-0000-2300-0000AE000000}"/>
            </a:ext>
          </a:extLst>
        </xdr:cNvPr>
        <xdr:cNvSpPr/>
      </xdr:nvSpPr>
      <xdr:spPr>
        <a:xfrm>
          <a:off x="4200525" y="12839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25CDE2E-B1D2-4997-AFB0-9C9742890409}"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137</xdr:row>
      <xdr:rowOff>47625</xdr:rowOff>
    </xdr:from>
    <xdr:to>
      <xdr:col>47</xdr:col>
      <xdr:colOff>47625</xdr:colOff>
      <xdr:row>140</xdr:row>
      <xdr:rowOff>76200</xdr:rowOff>
    </xdr:to>
    <xdr:sp macro="" textlink="入力専用!GF20">
      <xdr:nvSpPr>
        <xdr:cNvPr id="175" name="四角形吹き出し 174">
          <a:extLst>
            <a:ext uri="{FF2B5EF4-FFF2-40B4-BE49-F238E27FC236}">
              <a16:creationId xmlns:a16="http://schemas.microsoft.com/office/drawing/2014/main" xmlns="" id="{00000000-0008-0000-2300-0000AF000000}"/>
            </a:ext>
          </a:extLst>
        </xdr:cNvPr>
        <xdr:cNvSpPr/>
      </xdr:nvSpPr>
      <xdr:spPr>
        <a:xfrm>
          <a:off x="4200525" y="13096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ACF9662-8DD3-4366-B598-48899ADA97EE}"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140</xdr:row>
      <xdr:rowOff>9525</xdr:rowOff>
    </xdr:from>
    <xdr:to>
      <xdr:col>47</xdr:col>
      <xdr:colOff>47625</xdr:colOff>
      <xdr:row>143</xdr:row>
      <xdr:rowOff>38100</xdr:rowOff>
    </xdr:to>
    <xdr:sp macro="" textlink="入力専用!GI20">
      <xdr:nvSpPr>
        <xdr:cNvPr id="176" name="四角形吹き出し 175">
          <a:extLst>
            <a:ext uri="{FF2B5EF4-FFF2-40B4-BE49-F238E27FC236}">
              <a16:creationId xmlns:a16="http://schemas.microsoft.com/office/drawing/2014/main" xmlns="" id="{00000000-0008-0000-2300-0000B0000000}"/>
            </a:ext>
          </a:extLst>
        </xdr:cNvPr>
        <xdr:cNvSpPr/>
      </xdr:nvSpPr>
      <xdr:spPr>
        <a:xfrm>
          <a:off x="4200525" y="13344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4689D7-D4C3-4B1E-AA55-0545F839C907}"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142</xdr:row>
      <xdr:rowOff>76200</xdr:rowOff>
    </xdr:from>
    <xdr:to>
      <xdr:col>47</xdr:col>
      <xdr:colOff>47625</xdr:colOff>
      <xdr:row>146</xdr:row>
      <xdr:rowOff>9525</xdr:rowOff>
    </xdr:to>
    <xdr:sp macro="" textlink="入力専用!GL20">
      <xdr:nvSpPr>
        <xdr:cNvPr id="177" name="四角形吹き出し 176">
          <a:extLst>
            <a:ext uri="{FF2B5EF4-FFF2-40B4-BE49-F238E27FC236}">
              <a16:creationId xmlns:a16="http://schemas.microsoft.com/office/drawing/2014/main" xmlns="" id="{00000000-0008-0000-2300-0000B1000000}"/>
            </a:ext>
          </a:extLst>
        </xdr:cNvPr>
        <xdr:cNvSpPr/>
      </xdr:nvSpPr>
      <xdr:spPr>
        <a:xfrm>
          <a:off x="4200525" y="13601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6556054-1B9B-4396-AA73-56DBEEBE41FE}"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145</xdr:row>
      <xdr:rowOff>38100</xdr:rowOff>
    </xdr:from>
    <xdr:to>
      <xdr:col>47</xdr:col>
      <xdr:colOff>47625</xdr:colOff>
      <xdr:row>148</xdr:row>
      <xdr:rowOff>66675</xdr:rowOff>
    </xdr:to>
    <xdr:sp macro="" textlink="入力専用!GO20">
      <xdr:nvSpPr>
        <xdr:cNvPr id="178" name="四角形吹き出し 177">
          <a:extLst>
            <a:ext uri="{FF2B5EF4-FFF2-40B4-BE49-F238E27FC236}">
              <a16:creationId xmlns:a16="http://schemas.microsoft.com/office/drawing/2014/main" xmlns="" id="{00000000-0008-0000-2300-0000B2000000}"/>
            </a:ext>
          </a:extLst>
        </xdr:cNvPr>
        <xdr:cNvSpPr/>
      </xdr:nvSpPr>
      <xdr:spPr>
        <a:xfrm>
          <a:off x="4200525" y="138493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07EA84C-7CDC-4A43-A66F-9B017F1509BF}"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44</xdr:col>
      <xdr:colOff>9525</xdr:colOff>
      <xdr:row>148</xdr:row>
      <xdr:rowOff>9525</xdr:rowOff>
    </xdr:from>
    <xdr:to>
      <xdr:col>47</xdr:col>
      <xdr:colOff>47625</xdr:colOff>
      <xdr:row>151</xdr:row>
      <xdr:rowOff>38100</xdr:rowOff>
    </xdr:to>
    <xdr:sp macro="" textlink="入力専用!GR20">
      <xdr:nvSpPr>
        <xdr:cNvPr id="179" name="四角形吹き出し 178">
          <a:extLst>
            <a:ext uri="{FF2B5EF4-FFF2-40B4-BE49-F238E27FC236}">
              <a16:creationId xmlns:a16="http://schemas.microsoft.com/office/drawing/2014/main" xmlns="" id="{00000000-0008-0000-2300-0000B3000000}"/>
            </a:ext>
          </a:extLst>
        </xdr:cNvPr>
        <xdr:cNvSpPr/>
      </xdr:nvSpPr>
      <xdr:spPr>
        <a:xfrm>
          <a:off x="4200525" y="14106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F76A52E-E04F-4831-A5CD-7278FEF05BC9}" type="TxLink">
            <a:rPr kumimoji="1" lang="en-US" altLang="en-US" sz="1200" b="0" i="0" u="none" strike="noStrike">
              <a:solidFill>
                <a:srgbClr val="000000"/>
              </a:solidFill>
              <a:latin typeface="ＭＳ Ｐゴシック"/>
              <a:ea typeface="ＭＳ Ｐゴシック"/>
            </a:rPr>
            <a:pPr algn="l"/>
            <a:t>□</a:t>
          </a:fld>
          <a:endParaRPr kumimoji="1" lang="en-US" altLang="ja-JP" sz="2000"/>
        </a:p>
      </xdr:txBody>
    </xdr:sp>
    <xdr:clientData/>
  </xdr:twoCellAnchor>
  <xdr:twoCellAnchor>
    <xdr:from>
      <xdr:col>57</xdr:col>
      <xdr:colOff>47625</xdr:colOff>
      <xdr:row>132</xdr:row>
      <xdr:rowOff>9525</xdr:rowOff>
    </xdr:from>
    <xdr:to>
      <xdr:col>73</xdr:col>
      <xdr:colOff>9525</xdr:colOff>
      <xdr:row>135</xdr:row>
      <xdr:rowOff>38100</xdr:rowOff>
    </xdr:to>
    <xdr:sp macro="" textlink="$CK$134">
      <xdr:nvSpPr>
        <xdr:cNvPr id="180" name="四角形吹き出し 179">
          <a:extLst>
            <a:ext uri="{FF2B5EF4-FFF2-40B4-BE49-F238E27FC236}">
              <a16:creationId xmlns:a16="http://schemas.microsoft.com/office/drawing/2014/main" xmlns="" id="{00000000-0008-0000-2300-0000B4000000}"/>
            </a:ext>
          </a:extLst>
        </xdr:cNvPr>
        <xdr:cNvSpPr/>
      </xdr:nvSpPr>
      <xdr:spPr>
        <a:xfrm>
          <a:off x="5476875" y="12582525"/>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D9C2FB2-AB1C-4ABD-886A-2A073C0A8DE4}"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134</xdr:row>
      <xdr:rowOff>76200</xdr:rowOff>
    </xdr:from>
    <xdr:to>
      <xdr:col>73</xdr:col>
      <xdr:colOff>9525</xdr:colOff>
      <xdr:row>138</xdr:row>
      <xdr:rowOff>9525</xdr:rowOff>
    </xdr:to>
    <xdr:sp macro="" textlink="$CK$136">
      <xdr:nvSpPr>
        <xdr:cNvPr id="187" name="四角形吹き出し 186">
          <a:extLst>
            <a:ext uri="{FF2B5EF4-FFF2-40B4-BE49-F238E27FC236}">
              <a16:creationId xmlns:a16="http://schemas.microsoft.com/office/drawing/2014/main" xmlns="" id="{00000000-0008-0000-2300-0000BB000000}"/>
            </a:ext>
          </a:extLst>
        </xdr:cNvPr>
        <xdr:cNvSpPr/>
      </xdr:nvSpPr>
      <xdr:spPr>
        <a:xfrm>
          <a:off x="5476875" y="12839700"/>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4842678-562C-46DB-9198-9DBDC7EA301B}"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137</xdr:row>
      <xdr:rowOff>38100</xdr:rowOff>
    </xdr:from>
    <xdr:to>
      <xdr:col>73</xdr:col>
      <xdr:colOff>9525</xdr:colOff>
      <xdr:row>140</xdr:row>
      <xdr:rowOff>66675</xdr:rowOff>
    </xdr:to>
    <xdr:sp macro="" textlink="$CK$138">
      <xdr:nvSpPr>
        <xdr:cNvPr id="188" name="四角形吹き出し 187">
          <a:extLst>
            <a:ext uri="{FF2B5EF4-FFF2-40B4-BE49-F238E27FC236}">
              <a16:creationId xmlns:a16="http://schemas.microsoft.com/office/drawing/2014/main" xmlns="" id="{00000000-0008-0000-2300-0000BC000000}"/>
            </a:ext>
          </a:extLst>
        </xdr:cNvPr>
        <xdr:cNvSpPr/>
      </xdr:nvSpPr>
      <xdr:spPr>
        <a:xfrm>
          <a:off x="5476875" y="13087350"/>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D824CFE-5917-4B53-B4D2-3151B794685A}"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140</xdr:row>
      <xdr:rowOff>0</xdr:rowOff>
    </xdr:from>
    <xdr:to>
      <xdr:col>73</xdr:col>
      <xdr:colOff>9525</xdr:colOff>
      <xdr:row>143</xdr:row>
      <xdr:rowOff>28575</xdr:rowOff>
    </xdr:to>
    <xdr:sp macro="" textlink="$CK$140">
      <xdr:nvSpPr>
        <xdr:cNvPr id="189" name="四角形吹き出し 188">
          <a:extLst>
            <a:ext uri="{FF2B5EF4-FFF2-40B4-BE49-F238E27FC236}">
              <a16:creationId xmlns:a16="http://schemas.microsoft.com/office/drawing/2014/main" xmlns="" id="{00000000-0008-0000-2300-0000BD000000}"/>
            </a:ext>
          </a:extLst>
        </xdr:cNvPr>
        <xdr:cNvSpPr/>
      </xdr:nvSpPr>
      <xdr:spPr>
        <a:xfrm>
          <a:off x="5476875" y="13335000"/>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829876-9DF8-4E8D-974E-5997E24A3CAD}"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142</xdr:row>
      <xdr:rowOff>66675</xdr:rowOff>
    </xdr:from>
    <xdr:to>
      <xdr:col>73</xdr:col>
      <xdr:colOff>9525</xdr:colOff>
      <xdr:row>146</xdr:row>
      <xdr:rowOff>0</xdr:rowOff>
    </xdr:to>
    <xdr:sp macro="" textlink="$CK$142">
      <xdr:nvSpPr>
        <xdr:cNvPr id="190" name="四角形吹き出し 189">
          <a:extLst>
            <a:ext uri="{FF2B5EF4-FFF2-40B4-BE49-F238E27FC236}">
              <a16:creationId xmlns:a16="http://schemas.microsoft.com/office/drawing/2014/main" xmlns="" id="{00000000-0008-0000-2300-0000BE000000}"/>
            </a:ext>
          </a:extLst>
        </xdr:cNvPr>
        <xdr:cNvSpPr/>
      </xdr:nvSpPr>
      <xdr:spPr>
        <a:xfrm>
          <a:off x="5476875" y="13592175"/>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8D1D9CE-E151-44B2-9602-7C85E74691A2}"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145</xdr:row>
      <xdr:rowOff>28575</xdr:rowOff>
    </xdr:from>
    <xdr:to>
      <xdr:col>73</xdr:col>
      <xdr:colOff>9525</xdr:colOff>
      <xdr:row>148</xdr:row>
      <xdr:rowOff>57150</xdr:rowOff>
    </xdr:to>
    <xdr:sp macro="" textlink="$CK$144">
      <xdr:nvSpPr>
        <xdr:cNvPr id="191" name="四角形吹き出し 190">
          <a:extLst>
            <a:ext uri="{FF2B5EF4-FFF2-40B4-BE49-F238E27FC236}">
              <a16:creationId xmlns:a16="http://schemas.microsoft.com/office/drawing/2014/main" xmlns="" id="{00000000-0008-0000-2300-0000BF000000}"/>
            </a:ext>
          </a:extLst>
        </xdr:cNvPr>
        <xdr:cNvSpPr/>
      </xdr:nvSpPr>
      <xdr:spPr>
        <a:xfrm>
          <a:off x="5476875" y="13839825"/>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36BDBA-6CDE-4F9B-B0D2-002C41A60427}"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xdr:from>
      <xdr:col>57</xdr:col>
      <xdr:colOff>47625</xdr:colOff>
      <xdr:row>148</xdr:row>
      <xdr:rowOff>0</xdr:rowOff>
    </xdr:from>
    <xdr:to>
      <xdr:col>73</xdr:col>
      <xdr:colOff>9525</xdr:colOff>
      <xdr:row>151</xdr:row>
      <xdr:rowOff>28575</xdr:rowOff>
    </xdr:to>
    <xdr:sp macro="" textlink="$CK$146">
      <xdr:nvSpPr>
        <xdr:cNvPr id="192" name="四角形吹き出し 191">
          <a:extLst>
            <a:ext uri="{FF2B5EF4-FFF2-40B4-BE49-F238E27FC236}">
              <a16:creationId xmlns:a16="http://schemas.microsoft.com/office/drawing/2014/main" xmlns="" id="{00000000-0008-0000-2300-0000C0000000}"/>
            </a:ext>
          </a:extLst>
        </xdr:cNvPr>
        <xdr:cNvSpPr/>
      </xdr:nvSpPr>
      <xdr:spPr>
        <a:xfrm>
          <a:off x="5476875" y="14097000"/>
          <a:ext cx="148590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E902D64-A983-4375-94C9-A37AFF42EAC4}" type="TxLink">
            <a:rPr kumimoji="1" lang="ja-JP" altLang="en-US" sz="900" b="0" i="0" u="none" strike="noStrike">
              <a:solidFill>
                <a:srgbClr val="000000"/>
              </a:solidFill>
              <a:latin typeface="ＭＳ Ｐゴシック"/>
              <a:ea typeface="ＭＳ Ｐゴシック"/>
            </a:rPr>
            <a:pPr algn="l"/>
            <a:t> </a:t>
          </a:fld>
          <a:endParaRPr kumimoji="1" lang="en-US" altLang="ja-JP" sz="1800"/>
        </a:p>
      </xdr:txBody>
    </xdr:sp>
    <xdr:clientData/>
  </xdr:twoCellAnchor>
  <xdr:twoCellAnchor editAs="oneCell">
    <xdr:from>
      <xdr:col>19</xdr:col>
      <xdr:colOff>38100</xdr:colOff>
      <xdr:row>154</xdr:row>
      <xdr:rowOff>19050</xdr:rowOff>
    </xdr:from>
    <xdr:to>
      <xdr:col>21</xdr:col>
      <xdr:colOff>32238</xdr:colOff>
      <xdr:row>156</xdr:row>
      <xdr:rowOff>28574</xdr:rowOff>
    </xdr:to>
    <xdr:pic>
      <xdr:nvPicPr>
        <xdr:cNvPr id="183" name="図 182">
          <a:extLst>
            <a:ext uri="{FF2B5EF4-FFF2-40B4-BE49-F238E27FC236}">
              <a16:creationId xmlns:a16="http://schemas.microsoft.com/office/drawing/2014/main" xmlns="" id="{00000000-0008-0000-2300-0000B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4687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28575</xdr:colOff>
      <xdr:row>156</xdr:row>
      <xdr:rowOff>85725</xdr:rowOff>
    </xdr:from>
    <xdr:to>
      <xdr:col>21</xdr:col>
      <xdr:colOff>22713</xdr:colOff>
      <xdr:row>158</xdr:row>
      <xdr:rowOff>95249</xdr:rowOff>
    </xdr:to>
    <xdr:pic>
      <xdr:nvPicPr>
        <xdr:cNvPr id="184" name="図 183">
          <a:extLst>
            <a:ext uri="{FF2B5EF4-FFF2-40B4-BE49-F238E27FC236}">
              <a16:creationId xmlns:a16="http://schemas.microsoft.com/office/drawing/2014/main" xmlns="" id="{00000000-0008-0000-2300-0000B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38325" y="149447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28575</xdr:colOff>
      <xdr:row>159</xdr:row>
      <xdr:rowOff>47625</xdr:rowOff>
    </xdr:from>
    <xdr:to>
      <xdr:col>21</xdr:col>
      <xdr:colOff>22713</xdr:colOff>
      <xdr:row>161</xdr:row>
      <xdr:rowOff>57149</xdr:rowOff>
    </xdr:to>
    <xdr:pic>
      <xdr:nvPicPr>
        <xdr:cNvPr id="185" name="図 184">
          <a:extLst>
            <a:ext uri="{FF2B5EF4-FFF2-40B4-BE49-F238E27FC236}">
              <a16:creationId xmlns:a16="http://schemas.microsoft.com/office/drawing/2014/main" xmlns="" id="{00000000-0008-0000-2300-0000B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38325" y="15192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162</xdr:row>
      <xdr:rowOff>19050</xdr:rowOff>
    </xdr:from>
    <xdr:to>
      <xdr:col>21</xdr:col>
      <xdr:colOff>32238</xdr:colOff>
      <xdr:row>164</xdr:row>
      <xdr:rowOff>28574</xdr:rowOff>
    </xdr:to>
    <xdr:pic>
      <xdr:nvPicPr>
        <xdr:cNvPr id="186" name="図 185">
          <a:extLst>
            <a:ext uri="{FF2B5EF4-FFF2-40B4-BE49-F238E27FC236}">
              <a16:creationId xmlns:a16="http://schemas.microsoft.com/office/drawing/2014/main" xmlns="" id="{00000000-0008-0000-2300-0000B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5449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164</xdr:row>
      <xdr:rowOff>76200</xdr:rowOff>
    </xdr:from>
    <xdr:to>
      <xdr:col>21</xdr:col>
      <xdr:colOff>32238</xdr:colOff>
      <xdr:row>166</xdr:row>
      <xdr:rowOff>85724</xdr:rowOff>
    </xdr:to>
    <xdr:pic>
      <xdr:nvPicPr>
        <xdr:cNvPr id="193" name="図 192">
          <a:extLst>
            <a:ext uri="{FF2B5EF4-FFF2-40B4-BE49-F238E27FC236}">
              <a16:creationId xmlns:a16="http://schemas.microsoft.com/office/drawing/2014/main" xmlns="" id="{00000000-0008-0000-2300-0000C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5697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28575</xdr:colOff>
      <xdr:row>167</xdr:row>
      <xdr:rowOff>38100</xdr:rowOff>
    </xdr:from>
    <xdr:to>
      <xdr:col>21</xdr:col>
      <xdr:colOff>22713</xdr:colOff>
      <xdr:row>169</xdr:row>
      <xdr:rowOff>47624</xdr:rowOff>
    </xdr:to>
    <xdr:pic>
      <xdr:nvPicPr>
        <xdr:cNvPr id="194" name="図 193">
          <a:extLst>
            <a:ext uri="{FF2B5EF4-FFF2-40B4-BE49-F238E27FC236}">
              <a16:creationId xmlns:a16="http://schemas.microsoft.com/office/drawing/2014/main" xmlns="" id="{00000000-0008-0000-2300-0000C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38325" y="15944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154</xdr:row>
      <xdr:rowOff>19050</xdr:rowOff>
    </xdr:from>
    <xdr:to>
      <xdr:col>41</xdr:col>
      <xdr:colOff>3663</xdr:colOff>
      <xdr:row>156</xdr:row>
      <xdr:rowOff>28574</xdr:rowOff>
    </xdr:to>
    <xdr:pic>
      <xdr:nvPicPr>
        <xdr:cNvPr id="195" name="図 194">
          <a:extLst>
            <a:ext uri="{FF2B5EF4-FFF2-40B4-BE49-F238E27FC236}">
              <a16:creationId xmlns:a16="http://schemas.microsoft.com/office/drawing/2014/main" xmlns="" id="{00000000-0008-0000-2300-0000C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4687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156</xdr:row>
      <xdr:rowOff>76200</xdr:rowOff>
    </xdr:from>
    <xdr:to>
      <xdr:col>41</xdr:col>
      <xdr:colOff>3663</xdr:colOff>
      <xdr:row>158</xdr:row>
      <xdr:rowOff>85724</xdr:rowOff>
    </xdr:to>
    <xdr:pic>
      <xdr:nvPicPr>
        <xdr:cNvPr id="196" name="図 195">
          <a:extLst>
            <a:ext uri="{FF2B5EF4-FFF2-40B4-BE49-F238E27FC236}">
              <a16:creationId xmlns:a16="http://schemas.microsoft.com/office/drawing/2014/main" xmlns="" id="{00000000-0008-0000-2300-0000C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4935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159</xdr:row>
      <xdr:rowOff>47625</xdr:rowOff>
    </xdr:from>
    <xdr:to>
      <xdr:col>41</xdr:col>
      <xdr:colOff>3663</xdr:colOff>
      <xdr:row>161</xdr:row>
      <xdr:rowOff>57149</xdr:rowOff>
    </xdr:to>
    <xdr:pic>
      <xdr:nvPicPr>
        <xdr:cNvPr id="197" name="図 196">
          <a:extLst>
            <a:ext uri="{FF2B5EF4-FFF2-40B4-BE49-F238E27FC236}">
              <a16:creationId xmlns:a16="http://schemas.microsoft.com/office/drawing/2014/main" xmlns="" id="{00000000-0008-0000-2300-0000C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5192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162</xdr:row>
      <xdr:rowOff>19050</xdr:rowOff>
    </xdr:from>
    <xdr:to>
      <xdr:col>41</xdr:col>
      <xdr:colOff>3663</xdr:colOff>
      <xdr:row>164</xdr:row>
      <xdr:rowOff>28574</xdr:rowOff>
    </xdr:to>
    <xdr:pic>
      <xdr:nvPicPr>
        <xdr:cNvPr id="198" name="図 197">
          <a:extLst>
            <a:ext uri="{FF2B5EF4-FFF2-40B4-BE49-F238E27FC236}">
              <a16:creationId xmlns:a16="http://schemas.microsoft.com/office/drawing/2014/main" xmlns="" id="{00000000-0008-0000-2300-0000C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5449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164</xdr:row>
      <xdr:rowOff>76200</xdr:rowOff>
    </xdr:from>
    <xdr:to>
      <xdr:col>41</xdr:col>
      <xdr:colOff>3663</xdr:colOff>
      <xdr:row>166</xdr:row>
      <xdr:rowOff>85724</xdr:rowOff>
    </xdr:to>
    <xdr:pic>
      <xdr:nvPicPr>
        <xdr:cNvPr id="199" name="図 198">
          <a:extLst>
            <a:ext uri="{FF2B5EF4-FFF2-40B4-BE49-F238E27FC236}">
              <a16:creationId xmlns:a16="http://schemas.microsoft.com/office/drawing/2014/main" xmlns="" id="{00000000-0008-0000-2300-0000C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5697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167</xdr:row>
      <xdr:rowOff>47625</xdr:rowOff>
    </xdr:from>
    <xdr:to>
      <xdr:col>41</xdr:col>
      <xdr:colOff>3663</xdr:colOff>
      <xdr:row>169</xdr:row>
      <xdr:rowOff>57149</xdr:rowOff>
    </xdr:to>
    <xdr:pic>
      <xdr:nvPicPr>
        <xdr:cNvPr id="200" name="図 199">
          <a:extLst>
            <a:ext uri="{FF2B5EF4-FFF2-40B4-BE49-F238E27FC236}">
              <a16:creationId xmlns:a16="http://schemas.microsoft.com/office/drawing/2014/main" xmlns="" id="{00000000-0008-0000-2300-0000C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5954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0</xdr:colOff>
      <xdr:row>154</xdr:row>
      <xdr:rowOff>9525</xdr:rowOff>
    </xdr:from>
    <xdr:to>
      <xdr:col>60</xdr:col>
      <xdr:colOff>3663</xdr:colOff>
      <xdr:row>156</xdr:row>
      <xdr:rowOff>19049</xdr:rowOff>
    </xdr:to>
    <xdr:pic>
      <xdr:nvPicPr>
        <xdr:cNvPr id="201" name="図 200">
          <a:extLst>
            <a:ext uri="{FF2B5EF4-FFF2-40B4-BE49-F238E27FC236}">
              <a16:creationId xmlns:a16="http://schemas.microsoft.com/office/drawing/2014/main" xmlns="" id="{00000000-0008-0000-2300-0000C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24500" y="14678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9525</xdr:colOff>
      <xdr:row>156</xdr:row>
      <xdr:rowOff>76200</xdr:rowOff>
    </xdr:from>
    <xdr:to>
      <xdr:col>60</xdr:col>
      <xdr:colOff>3663</xdr:colOff>
      <xdr:row>158</xdr:row>
      <xdr:rowOff>85724</xdr:rowOff>
    </xdr:to>
    <xdr:pic>
      <xdr:nvPicPr>
        <xdr:cNvPr id="202" name="図 201">
          <a:extLst>
            <a:ext uri="{FF2B5EF4-FFF2-40B4-BE49-F238E27FC236}">
              <a16:creationId xmlns:a16="http://schemas.microsoft.com/office/drawing/2014/main" xmlns="" id="{00000000-0008-0000-2300-0000C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34025" y="14935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0</xdr:colOff>
      <xdr:row>159</xdr:row>
      <xdr:rowOff>47625</xdr:rowOff>
    </xdr:from>
    <xdr:to>
      <xdr:col>60</xdr:col>
      <xdr:colOff>3663</xdr:colOff>
      <xdr:row>161</xdr:row>
      <xdr:rowOff>57149</xdr:rowOff>
    </xdr:to>
    <xdr:pic>
      <xdr:nvPicPr>
        <xdr:cNvPr id="203" name="図 202">
          <a:extLst>
            <a:ext uri="{FF2B5EF4-FFF2-40B4-BE49-F238E27FC236}">
              <a16:creationId xmlns:a16="http://schemas.microsoft.com/office/drawing/2014/main" xmlns="" id="{00000000-0008-0000-2300-0000C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24500" y="15192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9525</xdr:colOff>
      <xdr:row>162</xdr:row>
      <xdr:rowOff>19050</xdr:rowOff>
    </xdr:from>
    <xdr:to>
      <xdr:col>60</xdr:col>
      <xdr:colOff>3663</xdr:colOff>
      <xdr:row>164</xdr:row>
      <xdr:rowOff>28574</xdr:rowOff>
    </xdr:to>
    <xdr:pic>
      <xdr:nvPicPr>
        <xdr:cNvPr id="204" name="図 203">
          <a:extLst>
            <a:ext uri="{FF2B5EF4-FFF2-40B4-BE49-F238E27FC236}">
              <a16:creationId xmlns:a16="http://schemas.microsoft.com/office/drawing/2014/main" xmlns="" id="{00000000-0008-0000-2300-0000C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34025" y="15449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9525</xdr:colOff>
      <xdr:row>164</xdr:row>
      <xdr:rowOff>76200</xdr:rowOff>
    </xdr:from>
    <xdr:to>
      <xdr:col>60</xdr:col>
      <xdr:colOff>3663</xdr:colOff>
      <xdr:row>166</xdr:row>
      <xdr:rowOff>85724</xdr:rowOff>
    </xdr:to>
    <xdr:pic>
      <xdr:nvPicPr>
        <xdr:cNvPr id="205" name="図 204">
          <a:extLst>
            <a:ext uri="{FF2B5EF4-FFF2-40B4-BE49-F238E27FC236}">
              <a16:creationId xmlns:a16="http://schemas.microsoft.com/office/drawing/2014/main" xmlns="" id="{00000000-0008-0000-2300-0000C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34025" y="15697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0</xdr:colOff>
      <xdr:row>167</xdr:row>
      <xdr:rowOff>47625</xdr:rowOff>
    </xdr:from>
    <xdr:to>
      <xdr:col>60</xdr:col>
      <xdr:colOff>3663</xdr:colOff>
      <xdr:row>169</xdr:row>
      <xdr:rowOff>57149</xdr:rowOff>
    </xdr:to>
    <xdr:pic>
      <xdr:nvPicPr>
        <xdr:cNvPr id="206" name="図 205">
          <a:extLst>
            <a:ext uri="{FF2B5EF4-FFF2-40B4-BE49-F238E27FC236}">
              <a16:creationId xmlns:a16="http://schemas.microsoft.com/office/drawing/2014/main" xmlns="" id="{00000000-0008-0000-2300-0000C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24500" y="15954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174</xdr:row>
      <xdr:rowOff>19050</xdr:rowOff>
    </xdr:from>
    <xdr:to>
      <xdr:col>21</xdr:col>
      <xdr:colOff>32238</xdr:colOff>
      <xdr:row>176</xdr:row>
      <xdr:rowOff>28574</xdr:rowOff>
    </xdr:to>
    <xdr:pic>
      <xdr:nvPicPr>
        <xdr:cNvPr id="207" name="図 206">
          <a:extLst>
            <a:ext uri="{FF2B5EF4-FFF2-40B4-BE49-F238E27FC236}">
              <a16:creationId xmlns:a16="http://schemas.microsoft.com/office/drawing/2014/main" xmlns="" id="{00000000-0008-0000-2300-0000C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6592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176</xdr:row>
      <xdr:rowOff>76200</xdr:rowOff>
    </xdr:from>
    <xdr:to>
      <xdr:col>21</xdr:col>
      <xdr:colOff>32238</xdr:colOff>
      <xdr:row>178</xdr:row>
      <xdr:rowOff>85724</xdr:rowOff>
    </xdr:to>
    <xdr:pic>
      <xdr:nvPicPr>
        <xdr:cNvPr id="208" name="図 207">
          <a:extLst>
            <a:ext uri="{FF2B5EF4-FFF2-40B4-BE49-F238E27FC236}">
              <a16:creationId xmlns:a16="http://schemas.microsoft.com/office/drawing/2014/main" xmlns="" id="{00000000-0008-0000-2300-0000D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6840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47625</xdr:colOff>
      <xdr:row>179</xdr:row>
      <xdr:rowOff>47625</xdr:rowOff>
    </xdr:from>
    <xdr:to>
      <xdr:col>21</xdr:col>
      <xdr:colOff>41763</xdr:colOff>
      <xdr:row>181</xdr:row>
      <xdr:rowOff>57149</xdr:rowOff>
    </xdr:to>
    <xdr:pic>
      <xdr:nvPicPr>
        <xdr:cNvPr id="209" name="図 208">
          <a:extLst>
            <a:ext uri="{FF2B5EF4-FFF2-40B4-BE49-F238E27FC236}">
              <a16:creationId xmlns:a16="http://schemas.microsoft.com/office/drawing/2014/main" xmlns="" id="{00000000-0008-0000-2300-0000D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57375" y="17097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182</xdr:row>
      <xdr:rowOff>9525</xdr:rowOff>
    </xdr:from>
    <xdr:to>
      <xdr:col>21</xdr:col>
      <xdr:colOff>32238</xdr:colOff>
      <xdr:row>184</xdr:row>
      <xdr:rowOff>19049</xdr:rowOff>
    </xdr:to>
    <xdr:pic>
      <xdr:nvPicPr>
        <xdr:cNvPr id="210" name="図 209">
          <a:extLst>
            <a:ext uri="{FF2B5EF4-FFF2-40B4-BE49-F238E27FC236}">
              <a16:creationId xmlns:a16="http://schemas.microsoft.com/office/drawing/2014/main" xmlns="" id="{00000000-0008-0000-2300-0000D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7345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184</xdr:row>
      <xdr:rowOff>76200</xdr:rowOff>
    </xdr:from>
    <xdr:to>
      <xdr:col>21</xdr:col>
      <xdr:colOff>32238</xdr:colOff>
      <xdr:row>186</xdr:row>
      <xdr:rowOff>85724</xdr:rowOff>
    </xdr:to>
    <xdr:pic>
      <xdr:nvPicPr>
        <xdr:cNvPr id="211" name="図 210">
          <a:extLst>
            <a:ext uri="{FF2B5EF4-FFF2-40B4-BE49-F238E27FC236}">
              <a16:creationId xmlns:a16="http://schemas.microsoft.com/office/drawing/2014/main" xmlns="" id="{00000000-0008-0000-2300-0000D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7602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38100</xdr:colOff>
      <xdr:row>187</xdr:row>
      <xdr:rowOff>38100</xdr:rowOff>
    </xdr:from>
    <xdr:to>
      <xdr:col>21</xdr:col>
      <xdr:colOff>32238</xdr:colOff>
      <xdr:row>189</xdr:row>
      <xdr:rowOff>47624</xdr:rowOff>
    </xdr:to>
    <xdr:pic>
      <xdr:nvPicPr>
        <xdr:cNvPr id="212" name="図 211">
          <a:extLst>
            <a:ext uri="{FF2B5EF4-FFF2-40B4-BE49-F238E27FC236}">
              <a16:creationId xmlns:a16="http://schemas.microsoft.com/office/drawing/2014/main" xmlns="" id="{00000000-0008-0000-2300-0000D4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47850" y="17849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174</xdr:row>
      <xdr:rowOff>19050</xdr:rowOff>
    </xdr:from>
    <xdr:to>
      <xdr:col>41</xdr:col>
      <xdr:colOff>3663</xdr:colOff>
      <xdr:row>176</xdr:row>
      <xdr:rowOff>28574</xdr:rowOff>
    </xdr:to>
    <xdr:pic>
      <xdr:nvPicPr>
        <xdr:cNvPr id="213" name="図 212">
          <a:extLst>
            <a:ext uri="{FF2B5EF4-FFF2-40B4-BE49-F238E27FC236}">
              <a16:creationId xmlns:a16="http://schemas.microsoft.com/office/drawing/2014/main" xmlns="" id="{00000000-0008-0000-2300-0000D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6592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9525</xdr:colOff>
      <xdr:row>174</xdr:row>
      <xdr:rowOff>9525</xdr:rowOff>
    </xdr:from>
    <xdr:to>
      <xdr:col>60</xdr:col>
      <xdr:colOff>3663</xdr:colOff>
      <xdr:row>176</xdr:row>
      <xdr:rowOff>19049</xdr:rowOff>
    </xdr:to>
    <xdr:pic>
      <xdr:nvPicPr>
        <xdr:cNvPr id="214" name="図 213">
          <a:extLst>
            <a:ext uri="{FF2B5EF4-FFF2-40B4-BE49-F238E27FC236}">
              <a16:creationId xmlns:a16="http://schemas.microsoft.com/office/drawing/2014/main" xmlns="" id="{00000000-0008-0000-2300-0000D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34025" y="16583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39</xdr:col>
      <xdr:colOff>9525</xdr:colOff>
      <xdr:row>176</xdr:row>
      <xdr:rowOff>76200</xdr:rowOff>
    </xdr:from>
    <xdr:to>
      <xdr:col>41</xdr:col>
      <xdr:colOff>3663</xdr:colOff>
      <xdr:row>178</xdr:row>
      <xdr:rowOff>85724</xdr:rowOff>
    </xdr:to>
    <xdr:pic>
      <xdr:nvPicPr>
        <xdr:cNvPr id="215" name="図 214">
          <a:extLst>
            <a:ext uri="{FF2B5EF4-FFF2-40B4-BE49-F238E27FC236}">
              <a16:creationId xmlns:a16="http://schemas.microsoft.com/office/drawing/2014/main" xmlns="" id="{00000000-0008-0000-2300-0000D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724275" y="16840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58</xdr:col>
      <xdr:colOff>9525</xdr:colOff>
      <xdr:row>176</xdr:row>
      <xdr:rowOff>76200</xdr:rowOff>
    </xdr:from>
    <xdr:to>
      <xdr:col>60</xdr:col>
      <xdr:colOff>3663</xdr:colOff>
      <xdr:row>178</xdr:row>
      <xdr:rowOff>85724</xdr:rowOff>
    </xdr:to>
    <xdr:pic>
      <xdr:nvPicPr>
        <xdr:cNvPr id="216" name="図 215">
          <a:extLst>
            <a:ext uri="{FF2B5EF4-FFF2-40B4-BE49-F238E27FC236}">
              <a16:creationId xmlns:a16="http://schemas.microsoft.com/office/drawing/2014/main" xmlns="" id="{00000000-0008-0000-2300-0000D8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534025" y="16840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76200</xdr:colOff>
      <xdr:row>179</xdr:row>
      <xdr:rowOff>38100</xdr:rowOff>
    </xdr:from>
    <xdr:to>
      <xdr:col>35</xdr:col>
      <xdr:colOff>70338</xdr:colOff>
      <xdr:row>181</xdr:row>
      <xdr:rowOff>47624</xdr:rowOff>
    </xdr:to>
    <xdr:pic>
      <xdr:nvPicPr>
        <xdr:cNvPr id="217" name="図 216">
          <a:extLst>
            <a:ext uri="{FF2B5EF4-FFF2-40B4-BE49-F238E27FC236}">
              <a16:creationId xmlns:a16="http://schemas.microsoft.com/office/drawing/2014/main" xmlns="" id="{00000000-0008-0000-2300-0000D9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19450" y="17087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76200</xdr:colOff>
      <xdr:row>182</xdr:row>
      <xdr:rowOff>9525</xdr:rowOff>
    </xdr:from>
    <xdr:to>
      <xdr:col>35</xdr:col>
      <xdr:colOff>70338</xdr:colOff>
      <xdr:row>184</xdr:row>
      <xdr:rowOff>19049</xdr:rowOff>
    </xdr:to>
    <xdr:pic>
      <xdr:nvPicPr>
        <xdr:cNvPr id="218" name="図 217">
          <a:extLst>
            <a:ext uri="{FF2B5EF4-FFF2-40B4-BE49-F238E27FC236}">
              <a16:creationId xmlns:a16="http://schemas.microsoft.com/office/drawing/2014/main" xmlns="" id="{00000000-0008-0000-2300-0000DA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19450" y="1734502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76200</xdr:colOff>
      <xdr:row>184</xdr:row>
      <xdr:rowOff>76200</xdr:rowOff>
    </xdr:from>
    <xdr:to>
      <xdr:col>35</xdr:col>
      <xdr:colOff>70338</xdr:colOff>
      <xdr:row>186</xdr:row>
      <xdr:rowOff>85724</xdr:rowOff>
    </xdr:to>
    <xdr:pic>
      <xdr:nvPicPr>
        <xdr:cNvPr id="219" name="図 218">
          <a:extLst>
            <a:ext uri="{FF2B5EF4-FFF2-40B4-BE49-F238E27FC236}">
              <a16:creationId xmlns:a16="http://schemas.microsoft.com/office/drawing/2014/main" xmlns="" id="{00000000-0008-0000-2300-0000D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19450" y="17602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76200</xdr:colOff>
      <xdr:row>187</xdr:row>
      <xdr:rowOff>38100</xdr:rowOff>
    </xdr:from>
    <xdr:to>
      <xdr:col>35</xdr:col>
      <xdr:colOff>70338</xdr:colOff>
      <xdr:row>189</xdr:row>
      <xdr:rowOff>47624</xdr:rowOff>
    </xdr:to>
    <xdr:pic>
      <xdr:nvPicPr>
        <xdr:cNvPr id="220" name="図 219">
          <a:extLst>
            <a:ext uri="{FF2B5EF4-FFF2-40B4-BE49-F238E27FC236}">
              <a16:creationId xmlns:a16="http://schemas.microsoft.com/office/drawing/2014/main" xmlns="" id="{00000000-0008-0000-2300-0000D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19450" y="178498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19050</xdr:colOff>
      <xdr:row>179</xdr:row>
      <xdr:rowOff>47625</xdr:rowOff>
    </xdr:from>
    <xdr:to>
      <xdr:col>50</xdr:col>
      <xdr:colOff>13188</xdr:colOff>
      <xdr:row>181</xdr:row>
      <xdr:rowOff>57149</xdr:rowOff>
    </xdr:to>
    <xdr:pic>
      <xdr:nvPicPr>
        <xdr:cNvPr id="221" name="図 220">
          <a:extLst>
            <a:ext uri="{FF2B5EF4-FFF2-40B4-BE49-F238E27FC236}">
              <a16:creationId xmlns:a16="http://schemas.microsoft.com/office/drawing/2014/main" xmlns="" id="{00000000-0008-0000-2300-0000D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91050" y="17097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19050</xdr:colOff>
      <xdr:row>182</xdr:row>
      <xdr:rowOff>19050</xdr:rowOff>
    </xdr:from>
    <xdr:to>
      <xdr:col>50</xdr:col>
      <xdr:colOff>13188</xdr:colOff>
      <xdr:row>184</xdr:row>
      <xdr:rowOff>28574</xdr:rowOff>
    </xdr:to>
    <xdr:pic>
      <xdr:nvPicPr>
        <xdr:cNvPr id="222" name="図 221">
          <a:extLst>
            <a:ext uri="{FF2B5EF4-FFF2-40B4-BE49-F238E27FC236}">
              <a16:creationId xmlns:a16="http://schemas.microsoft.com/office/drawing/2014/main" xmlns="" id="{00000000-0008-0000-2300-0000D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91050" y="17354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19050</xdr:colOff>
      <xdr:row>184</xdr:row>
      <xdr:rowOff>76200</xdr:rowOff>
    </xdr:from>
    <xdr:to>
      <xdr:col>50</xdr:col>
      <xdr:colOff>13188</xdr:colOff>
      <xdr:row>186</xdr:row>
      <xdr:rowOff>85724</xdr:rowOff>
    </xdr:to>
    <xdr:pic>
      <xdr:nvPicPr>
        <xdr:cNvPr id="223" name="図 222">
          <a:extLst>
            <a:ext uri="{FF2B5EF4-FFF2-40B4-BE49-F238E27FC236}">
              <a16:creationId xmlns:a16="http://schemas.microsoft.com/office/drawing/2014/main" xmlns="" id="{00000000-0008-0000-2300-0000DF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91050" y="17602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19050</xdr:colOff>
      <xdr:row>187</xdr:row>
      <xdr:rowOff>47625</xdr:rowOff>
    </xdr:from>
    <xdr:to>
      <xdr:col>50</xdr:col>
      <xdr:colOff>13188</xdr:colOff>
      <xdr:row>189</xdr:row>
      <xdr:rowOff>57149</xdr:rowOff>
    </xdr:to>
    <xdr:pic>
      <xdr:nvPicPr>
        <xdr:cNvPr id="224" name="図 223">
          <a:extLst>
            <a:ext uri="{FF2B5EF4-FFF2-40B4-BE49-F238E27FC236}">
              <a16:creationId xmlns:a16="http://schemas.microsoft.com/office/drawing/2014/main" xmlns="" id="{00000000-0008-0000-2300-0000E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591050" y="17859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57150</xdr:colOff>
      <xdr:row>179</xdr:row>
      <xdr:rowOff>47625</xdr:rowOff>
    </xdr:from>
    <xdr:to>
      <xdr:col>64</xdr:col>
      <xdr:colOff>51288</xdr:colOff>
      <xdr:row>181</xdr:row>
      <xdr:rowOff>57149</xdr:rowOff>
    </xdr:to>
    <xdr:pic>
      <xdr:nvPicPr>
        <xdr:cNvPr id="225" name="図 224">
          <a:extLst>
            <a:ext uri="{FF2B5EF4-FFF2-40B4-BE49-F238E27FC236}">
              <a16:creationId xmlns:a16="http://schemas.microsoft.com/office/drawing/2014/main" xmlns="" id="{00000000-0008-0000-2300-0000E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62650" y="17097375"/>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57150</xdr:colOff>
      <xdr:row>182</xdr:row>
      <xdr:rowOff>19050</xdr:rowOff>
    </xdr:from>
    <xdr:to>
      <xdr:col>64</xdr:col>
      <xdr:colOff>51288</xdr:colOff>
      <xdr:row>184</xdr:row>
      <xdr:rowOff>28574</xdr:rowOff>
    </xdr:to>
    <xdr:pic>
      <xdr:nvPicPr>
        <xdr:cNvPr id="226" name="図 225">
          <a:extLst>
            <a:ext uri="{FF2B5EF4-FFF2-40B4-BE49-F238E27FC236}">
              <a16:creationId xmlns:a16="http://schemas.microsoft.com/office/drawing/2014/main" xmlns="" id="{00000000-0008-0000-2300-0000E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62650" y="1735455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57150</xdr:colOff>
      <xdr:row>184</xdr:row>
      <xdr:rowOff>76200</xdr:rowOff>
    </xdr:from>
    <xdr:to>
      <xdr:col>64</xdr:col>
      <xdr:colOff>51288</xdr:colOff>
      <xdr:row>186</xdr:row>
      <xdr:rowOff>85724</xdr:rowOff>
    </xdr:to>
    <xdr:pic>
      <xdr:nvPicPr>
        <xdr:cNvPr id="227" name="図 226">
          <a:extLst>
            <a:ext uri="{FF2B5EF4-FFF2-40B4-BE49-F238E27FC236}">
              <a16:creationId xmlns:a16="http://schemas.microsoft.com/office/drawing/2014/main" xmlns="" id="{00000000-0008-0000-2300-0000E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62650" y="17602200"/>
          <a:ext cx="184638" cy="20002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28575</xdr:colOff>
      <xdr:row>153</xdr:row>
      <xdr:rowOff>57150</xdr:rowOff>
    </xdr:from>
    <xdr:to>
      <xdr:col>21</xdr:col>
      <xdr:colOff>66675</xdr:colOff>
      <xdr:row>156</xdr:row>
      <xdr:rowOff>85725</xdr:rowOff>
    </xdr:to>
    <xdr:sp macro="" textlink="入力専用!FY23">
      <xdr:nvSpPr>
        <xdr:cNvPr id="229" name="四角形吹き出し 228">
          <a:extLst>
            <a:ext uri="{FF2B5EF4-FFF2-40B4-BE49-F238E27FC236}">
              <a16:creationId xmlns:a16="http://schemas.microsoft.com/office/drawing/2014/main" xmlns="" id="{00000000-0008-0000-2300-0000E5000000}"/>
            </a:ext>
          </a:extLst>
        </xdr:cNvPr>
        <xdr:cNvSpPr/>
      </xdr:nvSpPr>
      <xdr:spPr>
        <a:xfrm>
          <a:off x="1743075" y="14630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778D1EC-6AB4-46EE-86D9-2BEE652CE3D8}"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156</xdr:row>
      <xdr:rowOff>28575</xdr:rowOff>
    </xdr:from>
    <xdr:to>
      <xdr:col>21</xdr:col>
      <xdr:colOff>66675</xdr:colOff>
      <xdr:row>159</xdr:row>
      <xdr:rowOff>57150</xdr:rowOff>
    </xdr:to>
    <xdr:sp macro="" textlink="入力専用!GC23">
      <xdr:nvSpPr>
        <xdr:cNvPr id="230" name="四角形吹き出し 229">
          <a:extLst>
            <a:ext uri="{FF2B5EF4-FFF2-40B4-BE49-F238E27FC236}">
              <a16:creationId xmlns:a16="http://schemas.microsoft.com/office/drawing/2014/main" xmlns="" id="{00000000-0008-0000-2300-0000E6000000}"/>
            </a:ext>
          </a:extLst>
        </xdr:cNvPr>
        <xdr:cNvSpPr/>
      </xdr:nvSpPr>
      <xdr:spPr>
        <a:xfrm>
          <a:off x="1743075" y="148875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839F9E-1FD7-40F9-ABAF-977B6A041138}"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158</xdr:row>
      <xdr:rowOff>85725</xdr:rowOff>
    </xdr:from>
    <xdr:to>
      <xdr:col>21</xdr:col>
      <xdr:colOff>66675</xdr:colOff>
      <xdr:row>162</xdr:row>
      <xdr:rowOff>19050</xdr:rowOff>
    </xdr:to>
    <xdr:sp macro="" textlink="入力専用!GG23">
      <xdr:nvSpPr>
        <xdr:cNvPr id="231" name="四角形吹き出し 230">
          <a:extLst>
            <a:ext uri="{FF2B5EF4-FFF2-40B4-BE49-F238E27FC236}">
              <a16:creationId xmlns:a16="http://schemas.microsoft.com/office/drawing/2014/main" xmlns="" id="{00000000-0008-0000-2300-0000E7000000}"/>
            </a:ext>
          </a:extLst>
        </xdr:cNvPr>
        <xdr:cNvSpPr/>
      </xdr:nvSpPr>
      <xdr:spPr>
        <a:xfrm>
          <a:off x="1743075" y="15135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4A6DD7-6DCF-44A8-81F0-A1B246ECC7E0}"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161</xdr:row>
      <xdr:rowOff>57150</xdr:rowOff>
    </xdr:from>
    <xdr:to>
      <xdr:col>21</xdr:col>
      <xdr:colOff>66675</xdr:colOff>
      <xdr:row>164</xdr:row>
      <xdr:rowOff>85725</xdr:rowOff>
    </xdr:to>
    <xdr:sp macro="" textlink="入力専用!GL23">
      <xdr:nvSpPr>
        <xdr:cNvPr id="232" name="四角形吹き出し 231">
          <a:extLst>
            <a:ext uri="{FF2B5EF4-FFF2-40B4-BE49-F238E27FC236}">
              <a16:creationId xmlns:a16="http://schemas.microsoft.com/office/drawing/2014/main" xmlns="" id="{00000000-0008-0000-2300-0000E8000000}"/>
            </a:ext>
          </a:extLst>
        </xdr:cNvPr>
        <xdr:cNvSpPr/>
      </xdr:nvSpPr>
      <xdr:spPr>
        <a:xfrm>
          <a:off x="1743075" y="15392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782ACF3-4F8F-4EF3-82E3-1F6E0C990E83}"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164</xdr:row>
      <xdr:rowOff>19050</xdr:rowOff>
    </xdr:from>
    <xdr:to>
      <xdr:col>21</xdr:col>
      <xdr:colOff>66675</xdr:colOff>
      <xdr:row>167</xdr:row>
      <xdr:rowOff>47625</xdr:rowOff>
    </xdr:to>
    <xdr:sp macro="" textlink="入力専用!GP23">
      <xdr:nvSpPr>
        <xdr:cNvPr id="233" name="四角形吹き出し 232">
          <a:extLst>
            <a:ext uri="{FF2B5EF4-FFF2-40B4-BE49-F238E27FC236}">
              <a16:creationId xmlns:a16="http://schemas.microsoft.com/office/drawing/2014/main" xmlns="" id="{00000000-0008-0000-2300-0000E9000000}"/>
            </a:ext>
          </a:extLst>
        </xdr:cNvPr>
        <xdr:cNvSpPr/>
      </xdr:nvSpPr>
      <xdr:spPr>
        <a:xfrm>
          <a:off x="1743075" y="15640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6101803-3428-40DE-A8BE-E29B0E713484}"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166</xdr:row>
      <xdr:rowOff>85725</xdr:rowOff>
    </xdr:from>
    <xdr:to>
      <xdr:col>21</xdr:col>
      <xdr:colOff>66675</xdr:colOff>
      <xdr:row>170</xdr:row>
      <xdr:rowOff>19050</xdr:rowOff>
    </xdr:to>
    <xdr:sp macro="" textlink="入力専用!GT23">
      <xdr:nvSpPr>
        <xdr:cNvPr id="234" name="四角形吹き出し 233">
          <a:extLst>
            <a:ext uri="{FF2B5EF4-FFF2-40B4-BE49-F238E27FC236}">
              <a16:creationId xmlns:a16="http://schemas.microsoft.com/office/drawing/2014/main" xmlns="" id="{00000000-0008-0000-2300-0000EA000000}"/>
            </a:ext>
          </a:extLst>
        </xdr:cNvPr>
        <xdr:cNvSpPr/>
      </xdr:nvSpPr>
      <xdr:spPr>
        <a:xfrm>
          <a:off x="1743075" y="15897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0DF5C3B-1A9D-4E11-B7EA-A9512BE43D9A}"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173</xdr:row>
      <xdr:rowOff>57150</xdr:rowOff>
    </xdr:from>
    <xdr:to>
      <xdr:col>21</xdr:col>
      <xdr:colOff>66675</xdr:colOff>
      <xdr:row>176</xdr:row>
      <xdr:rowOff>85725</xdr:rowOff>
    </xdr:to>
    <xdr:sp macro="" textlink="入力専用!FY26">
      <xdr:nvSpPr>
        <xdr:cNvPr id="235" name="四角形吹き出し 234">
          <a:extLst>
            <a:ext uri="{FF2B5EF4-FFF2-40B4-BE49-F238E27FC236}">
              <a16:creationId xmlns:a16="http://schemas.microsoft.com/office/drawing/2014/main" xmlns="" id="{00000000-0008-0000-2300-0000EB000000}"/>
            </a:ext>
          </a:extLst>
        </xdr:cNvPr>
        <xdr:cNvSpPr/>
      </xdr:nvSpPr>
      <xdr:spPr>
        <a:xfrm>
          <a:off x="1743075" y="16535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4E1F6DA-35BB-4BDB-8C4E-9A8D765757B5}"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176</xdr:row>
      <xdr:rowOff>19050</xdr:rowOff>
    </xdr:from>
    <xdr:to>
      <xdr:col>21</xdr:col>
      <xdr:colOff>66675</xdr:colOff>
      <xdr:row>179</xdr:row>
      <xdr:rowOff>47625</xdr:rowOff>
    </xdr:to>
    <xdr:sp macro="" textlink="入力専用!GC26">
      <xdr:nvSpPr>
        <xdr:cNvPr id="236" name="四角形吹き出し 235">
          <a:extLst>
            <a:ext uri="{FF2B5EF4-FFF2-40B4-BE49-F238E27FC236}">
              <a16:creationId xmlns:a16="http://schemas.microsoft.com/office/drawing/2014/main" xmlns="" id="{00000000-0008-0000-2300-0000EC000000}"/>
            </a:ext>
          </a:extLst>
        </xdr:cNvPr>
        <xdr:cNvSpPr/>
      </xdr:nvSpPr>
      <xdr:spPr>
        <a:xfrm>
          <a:off x="1743075" y="16783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D8AEE2E-EA80-4BE7-B326-E6DD224ED4C3}"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178</xdr:row>
      <xdr:rowOff>76200</xdr:rowOff>
    </xdr:from>
    <xdr:to>
      <xdr:col>21</xdr:col>
      <xdr:colOff>66675</xdr:colOff>
      <xdr:row>182</xdr:row>
      <xdr:rowOff>9525</xdr:rowOff>
    </xdr:to>
    <xdr:sp macro="" textlink="入力専用!GG26">
      <xdr:nvSpPr>
        <xdr:cNvPr id="237" name="四角形吹き出し 236">
          <a:extLst>
            <a:ext uri="{FF2B5EF4-FFF2-40B4-BE49-F238E27FC236}">
              <a16:creationId xmlns:a16="http://schemas.microsoft.com/office/drawing/2014/main" xmlns="" id="{00000000-0008-0000-2300-0000ED000000}"/>
            </a:ext>
          </a:extLst>
        </xdr:cNvPr>
        <xdr:cNvSpPr/>
      </xdr:nvSpPr>
      <xdr:spPr>
        <a:xfrm>
          <a:off x="1743075" y="17030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243C155-0112-4990-81A1-2FA3A27CD7E6}"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181</xdr:row>
      <xdr:rowOff>47625</xdr:rowOff>
    </xdr:from>
    <xdr:to>
      <xdr:col>21</xdr:col>
      <xdr:colOff>66675</xdr:colOff>
      <xdr:row>184</xdr:row>
      <xdr:rowOff>76200</xdr:rowOff>
    </xdr:to>
    <xdr:sp macro="" textlink="入力専用!GL26">
      <xdr:nvSpPr>
        <xdr:cNvPr id="238" name="四角形吹き出し 237">
          <a:extLst>
            <a:ext uri="{FF2B5EF4-FFF2-40B4-BE49-F238E27FC236}">
              <a16:creationId xmlns:a16="http://schemas.microsoft.com/office/drawing/2014/main" xmlns="" id="{00000000-0008-0000-2300-0000EE000000}"/>
            </a:ext>
          </a:extLst>
        </xdr:cNvPr>
        <xdr:cNvSpPr/>
      </xdr:nvSpPr>
      <xdr:spPr>
        <a:xfrm>
          <a:off x="1743075" y="17287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6E8F8A-C9A1-4109-9426-57473E641DB0}"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184</xdr:row>
      <xdr:rowOff>9525</xdr:rowOff>
    </xdr:from>
    <xdr:to>
      <xdr:col>21</xdr:col>
      <xdr:colOff>66675</xdr:colOff>
      <xdr:row>187</xdr:row>
      <xdr:rowOff>38100</xdr:rowOff>
    </xdr:to>
    <xdr:sp macro="" textlink="入力専用!GQ26">
      <xdr:nvSpPr>
        <xdr:cNvPr id="239" name="四角形吹き出し 238">
          <a:extLst>
            <a:ext uri="{FF2B5EF4-FFF2-40B4-BE49-F238E27FC236}">
              <a16:creationId xmlns:a16="http://schemas.microsoft.com/office/drawing/2014/main" xmlns="" id="{00000000-0008-0000-2300-0000EF000000}"/>
            </a:ext>
          </a:extLst>
        </xdr:cNvPr>
        <xdr:cNvSpPr/>
      </xdr:nvSpPr>
      <xdr:spPr>
        <a:xfrm>
          <a:off x="1743075" y="17535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CCA26D0-E4E9-4E49-80AB-0DBFA59CD002}"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18</xdr:col>
      <xdr:colOff>28575</xdr:colOff>
      <xdr:row>186</xdr:row>
      <xdr:rowOff>76200</xdr:rowOff>
    </xdr:from>
    <xdr:to>
      <xdr:col>21</xdr:col>
      <xdr:colOff>66675</xdr:colOff>
      <xdr:row>190</xdr:row>
      <xdr:rowOff>9525</xdr:rowOff>
    </xdr:to>
    <xdr:sp macro="" textlink="入力専用!GV26">
      <xdr:nvSpPr>
        <xdr:cNvPr id="240" name="四角形吹き出し 239">
          <a:extLst>
            <a:ext uri="{FF2B5EF4-FFF2-40B4-BE49-F238E27FC236}">
              <a16:creationId xmlns:a16="http://schemas.microsoft.com/office/drawing/2014/main" xmlns="" id="{00000000-0008-0000-2300-0000F0000000}"/>
            </a:ext>
          </a:extLst>
        </xdr:cNvPr>
        <xdr:cNvSpPr/>
      </xdr:nvSpPr>
      <xdr:spPr>
        <a:xfrm>
          <a:off x="1743075" y="17792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0587BB2-FE66-4E3A-B5E1-E2B5F09351BF}"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153</xdr:row>
      <xdr:rowOff>57150</xdr:rowOff>
    </xdr:from>
    <xdr:to>
      <xdr:col>41</xdr:col>
      <xdr:colOff>19050</xdr:colOff>
      <xdr:row>156</xdr:row>
      <xdr:rowOff>85725</xdr:rowOff>
    </xdr:to>
    <xdr:sp macro="" textlink="入力専用!FZ23">
      <xdr:nvSpPr>
        <xdr:cNvPr id="241" name="四角形吹き出し 240">
          <a:extLst>
            <a:ext uri="{FF2B5EF4-FFF2-40B4-BE49-F238E27FC236}">
              <a16:creationId xmlns:a16="http://schemas.microsoft.com/office/drawing/2014/main" xmlns="" id="{00000000-0008-0000-2300-0000F1000000}"/>
            </a:ext>
          </a:extLst>
        </xdr:cNvPr>
        <xdr:cNvSpPr/>
      </xdr:nvSpPr>
      <xdr:spPr>
        <a:xfrm>
          <a:off x="3600450" y="14630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47245DD-A7B5-4E16-A6AC-FF8F9A52EAF4}"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153</xdr:row>
      <xdr:rowOff>57150</xdr:rowOff>
    </xdr:from>
    <xdr:to>
      <xdr:col>60</xdr:col>
      <xdr:colOff>19050</xdr:colOff>
      <xdr:row>156</xdr:row>
      <xdr:rowOff>85725</xdr:rowOff>
    </xdr:to>
    <xdr:sp macro="" textlink="入力専用!GA23">
      <xdr:nvSpPr>
        <xdr:cNvPr id="242" name="四角形吹き出し 241">
          <a:extLst>
            <a:ext uri="{FF2B5EF4-FFF2-40B4-BE49-F238E27FC236}">
              <a16:creationId xmlns:a16="http://schemas.microsoft.com/office/drawing/2014/main" xmlns="" id="{00000000-0008-0000-2300-0000F2000000}"/>
            </a:ext>
          </a:extLst>
        </xdr:cNvPr>
        <xdr:cNvSpPr/>
      </xdr:nvSpPr>
      <xdr:spPr>
        <a:xfrm>
          <a:off x="5410200" y="146304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DEECCB5-9230-4867-8852-28B7A04D8EBF}"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156</xdr:row>
      <xdr:rowOff>19050</xdr:rowOff>
    </xdr:from>
    <xdr:to>
      <xdr:col>41</xdr:col>
      <xdr:colOff>19050</xdr:colOff>
      <xdr:row>159</xdr:row>
      <xdr:rowOff>47625</xdr:rowOff>
    </xdr:to>
    <xdr:sp macro="" textlink="入力専用!GD23">
      <xdr:nvSpPr>
        <xdr:cNvPr id="243" name="四角形吹き出し 242">
          <a:extLst>
            <a:ext uri="{FF2B5EF4-FFF2-40B4-BE49-F238E27FC236}">
              <a16:creationId xmlns:a16="http://schemas.microsoft.com/office/drawing/2014/main" xmlns="" id="{00000000-0008-0000-2300-0000F3000000}"/>
            </a:ext>
          </a:extLst>
        </xdr:cNvPr>
        <xdr:cNvSpPr/>
      </xdr:nvSpPr>
      <xdr:spPr>
        <a:xfrm>
          <a:off x="3600450" y="14878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8559E30-6F1A-493F-AC5F-B0BF81D39098}"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158</xdr:row>
      <xdr:rowOff>85725</xdr:rowOff>
    </xdr:from>
    <xdr:to>
      <xdr:col>41</xdr:col>
      <xdr:colOff>19050</xdr:colOff>
      <xdr:row>162</xdr:row>
      <xdr:rowOff>19050</xdr:rowOff>
    </xdr:to>
    <xdr:sp macro="" textlink="入力専用!GH23">
      <xdr:nvSpPr>
        <xdr:cNvPr id="244" name="四角形吹き出し 243">
          <a:extLst>
            <a:ext uri="{FF2B5EF4-FFF2-40B4-BE49-F238E27FC236}">
              <a16:creationId xmlns:a16="http://schemas.microsoft.com/office/drawing/2014/main" xmlns="" id="{00000000-0008-0000-2300-0000F4000000}"/>
            </a:ext>
          </a:extLst>
        </xdr:cNvPr>
        <xdr:cNvSpPr/>
      </xdr:nvSpPr>
      <xdr:spPr>
        <a:xfrm>
          <a:off x="3600450" y="15135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8590D3A-18D9-4198-8E89-5B14719A5A69}"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161</xdr:row>
      <xdr:rowOff>47625</xdr:rowOff>
    </xdr:from>
    <xdr:to>
      <xdr:col>41</xdr:col>
      <xdr:colOff>19050</xdr:colOff>
      <xdr:row>164</xdr:row>
      <xdr:rowOff>76200</xdr:rowOff>
    </xdr:to>
    <xdr:sp macro="" textlink="入力専用!GM23">
      <xdr:nvSpPr>
        <xdr:cNvPr id="245" name="四角形吹き出し 244">
          <a:extLst>
            <a:ext uri="{FF2B5EF4-FFF2-40B4-BE49-F238E27FC236}">
              <a16:creationId xmlns:a16="http://schemas.microsoft.com/office/drawing/2014/main" xmlns="" id="{00000000-0008-0000-2300-0000F5000000}"/>
            </a:ext>
          </a:extLst>
        </xdr:cNvPr>
        <xdr:cNvSpPr/>
      </xdr:nvSpPr>
      <xdr:spPr>
        <a:xfrm>
          <a:off x="3600450" y="15382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3CFD0AE-E231-489D-AD8C-5F54DF84946F}"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164</xdr:row>
      <xdr:rowOff>19050</xdr:rowOff>
    </xdr:from>
    <xdr:to>
      <xdr:col>41</xdr:col>
      <xdr:colOff>19050</xdr:colOff>
      <xdr:row>167</xdr:row>
      <xdr:rowOff>47625</xdr:rowOff>
    </xdr:to>
    <xdr:sp macro="" textlink="入力専用!GQ23">
      <xdr:nvSpPr>
        <xdr:cNvPr id="246" name="四角形吹き出し 245">
          <a:extLst>
            <a:ext uri="{FF2B5EF4-FFF2-40B4-BE49-F238E27FC236}">
              <a16:creationId xmlns:a16="http://schemas.microsoft.com/office/drawing/2014/main" xmlns="" id="{00000000-0008-0000-2300-0000F6000000}"/>
            </a:ext>
          </a:extLst>
        </xdr:cNvPr>
        <xdr:cNvSpPr/>
      </xdr:nvSpPr>
      <xdr:spPr>
        <a:xfrm>
          <a:off x="3600450" y="15640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911DCE8-9E26-4780-9D96-AB33F6E4602C}"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76200</xdr:colOff>
      <xdr:row>166</xdr:row>
      <xdr:rowOff>76200</xdr:rowOff>
    </xdr:from>
    <xdr:to>
      <xdr:col>41</xdr:col>
      <xdr:colOff>19050</xdr:colOff>
      <xdr:row>170</xdr:row>
      <xdr:rowOff>9525</xdr:rowOff>
    </xdr:to>
    <xdr:sp macro="" textlink="入力専用!GU23">
      <xdr:nvSpPr>
        <xdr:cNvPr id="247" name="四角形吹き出し 246">
          <a:extLst>
            <a:ext uri="{FF2B5EF4-FFF2-40B4-BE49-F238E27FC236}">
              <a16:creationId xmlns:a16="http://schemas.microsoft.com/office/drawing/2014/main" xmlns="" id="{00000000-0008-0000-2300-0000F7000000}"/>
            </a:ext>
          </a:extLst>
        </xdr:cNvPr>
        <xdr:cNvSpPr/>
      </xdr:nvSpPr>
      <xdr:spPr>
        <a:xfrm>
          <a:off x="3600450" y="15887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8B7A00A-0985-4398-ADBE-BAAA948E7DD5}"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156</xdr:row>
      <xdr:rowOff>19050</xdr:rowOff>
    </xdr:from>
    <xdr:to>
      <xdr:col>60</xdr:col>
      <xdr:colOff>19050</xdr:colOff>
      <xdr:row>159</xdr:row>
      <xdr:rowOff>47625</xdr:rowOff>
    </xdr:to>
    <xdr:sp macro="" textlink="入力専用!GE23">
      <xdr:nvSpPr>
        <xdr:cNvPr id="248" name="四角形吹き出し 247">
          <a:extLst>
            <a:ext uri="{FF2B5EF4-FFF2-40B4-BE49-F238E27FC236}">
              <a16:creationId xmlns:a16="http://schemas.microsoft.com/office/drawing/2014/main" xmlns="" id="{00000000-0008-0000-2300-0000F8000000}"/>
            </a:ext>
          </a:extLst>
        </xdr:cNvPr>
        <xdr:cNvSpPr/>
      </xdr:nvSpPr>
      <xdr:spPr>
        <a:xfrm>
          <a:off x="5410200" y="14878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41079AC-2737-4AA3-817A-638C2937B139}"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158</xdr:row>
      <xdr:rowOff>85725</xdr:rowOff>
    </xdr:from>
    <xdr:to>
      <xdr:col>60</xdr:col>
      <xdr:colOff>19050</xdr:colOff>
      <xdr:row>162</xdr:row>
      <xdr:rowOff>19050</xdr:rowOff>
    </xdr:to>
    <xdr:sp macro="" textlink="入力専用!GI23">
      <xdr:nvSpPr>
        <xdr:cNvPr id="249" name="四角形吹き出し 248">
          <a:extLst>
            <a:ext uri="{FF2B5EF4-FFF2-40B4-BE49-F238E27FC236}">
              <a16:creationId xmlns:a16="http://schemas.microsoft.com/office/drawing/2014/main" xmlns="" id="{00000000-0008-0000-2300-0000F9000000}"/>
            </a:ext>
          </a:extLst>
        </xdr:cNvPr>
        <xdr:cNvSpPr/>
      </xdr:nvSpPr>
      <xdr:spPr>
        <a:xfrm>
          <a:off x="5410200" y="151352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268574B-F816-46AE-95A3-87FD4A72DE2B}"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161</xdr:row>
      <xdr:rowOff>47625</xdr:rowOff>
    </xdr:from>
    <xdr:to>
      <xdr:col>60</xdr:col>
      <xdr:colOff>19050</xdr:colOff>
      <xdr:row>164</xdr:row>
      <xdr:rowOff>76200</xdr:rowOff>
    </xdr:to>
    <xdr:sp macro="" textlink="入力専用!GN23">
      <xdr:nvSpPr>
        <xdr:cNvPr id="250" name="四角形吹き出し 249">
          <a:extLst>
            <a:ext uri="{FF2B5EF4-FFF2-40B4-BE49-F238E27FC236}">
              <a16:creationId xmlns:a16="http://schemas.microsoft.com/office/drawing/2014/main" xmlns="" id="{00000000-0008-0000-2300-0000FA000000}"/>
            </a:ext>
          </a:extLst>
        </xdr:cNvPr>
        <xdr:cNvSpPr/>
      </xdr:nvSpPr>
      <xdr:spPr>
        <a:xfrm>
          <a:off x="5410200" y="15382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FE92295-BD72-4920-B613-1A287484B0E8}"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164</xdr:row>
      <xdr:rowOff>19050</xdr:rowOff>
    </xdr:from>
    <xdr:to>
      <xdr:col>60</xdr:col>
      <xdr:colOff>19050</xdr:colOff>
      <xdr:row>167</xdr:row>
      <xdr:rowOff>47625</xdr:rowOff>
    </xdr:to>
    <xdr:sp macro="" textlink="入力専用!GR23">
      <xdr:nvSpPr>
        <xdr:cNvPr id="251" name="四角形吹き出し 250">
          <a:extLst>
            <a:ext uri="{FF2B5EF4-FFF2-40B4-BE49-F238E27FC236}">
              <a16:creationId xmlns:a16="http://schemas.microsoft.com/office/drawing/2014/main" xmlns="" id="{00000000-0008-0000-2300-0000FB000000}"/>
            </a:ext>
          </a:extLst>
        </xdr:cNvPr>
        <xdr:cNvSpPr/>
      </xdr:nvSpPr>
      <xdr:spPr>
        <a:xfrm>
          <a:off x="5410200" y="15640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804AEF6-06C0-4266-BD2C-08A9580DD6EF}"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166</xdr:row>
      <xdr:rowOff>76200</xdr:rowOff>
    </xdr:from>
    <xdr:to>
      <xdr:col>60</xdr:col>
      <xdr:colOff>19050</xdr:colOff>
      <xdr:row>170</xdr:row>
      <xdr:rowOff>9525</xdr:rowOff>
    </xdr:to>
    <xdr:sp macro="" textlink="入力専用!GV23">
      <xdr:nvSpPr>
        <xdr:cNvPr id="252" name="四角形吹き出し 251">
          <a:extLst>
            <a:ext uri="{FF2B5EF4-FFF2-40B4-BE49-F238E27FC236}">
              <a16:creationId xmlns:a16="http://schemas.microsoft.com/office/drawing/2014/main" xmlns="" id="{00000000-0008-0000-2300-0000FC000000}"/>
            </a:ext>
          </a:extLst>
        </xdr:cNvPr>
        <xdr:cNvSpPr/>
      </xdr:nvSpPr>
      <xdr:spPr>
        <a:xfrm>
          <a:off x="5410200" y="15887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89E6306-F766-42FC-AD18-BBDF686E5A97}"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85725</xdr:colOff>
      <xdr:row>173</xdr:row>
      <xdr:rowOff>47625</xdr:rowOff>
    </xdr:from>
    <xdr:to>
      <xdr:col>41</xdr:col>
      <xdr:colOff>28575</xdr:colOff>
      <xdr:row>176</xdr:row>
      <xdr:rowOff>76200</xdr:rowOff>
    </xdr:to>
    <xdr:sp macro="" textlink="入力専用!FZ26">
      <xdr:nvSpPr>
        <xdr:cNvPr id="253" name="四角形吹き出し 252">
          <a:extLst>
            <a:ext uri="{FF2B5EF4-FFF2-40B4-BE49-F238E27FC236}">
              <a16:creationId xmlns:a16="http://schemas.microsoft.com/office/drawing/2014/main" xmlns="" id="{00000000-0008-0000-2300-0000FD000000}"/>
            </a:ext>
          </a:extLst>
        </xdr:cNvPr>
        <xdr:cNvSpPr/>
      </xdr:nvSpPr>
      <xdr:spPr>
        <a:xfrm>
          <a:off x="3609975" y="16525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C01200F-87D5-412C-9AB7-828C1B19729A}"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173</xdr:row>
      <xdr:rowOff>47625</xdr:rowOff>
    </xdr:from>
    <xdr:to>
      <xdr:col>60</xdr:col>
      <xdr:colOff>19050</xdr:colOff>
      <xdr:row>176</xdr:row>
      <xdr:rowOff>76200</xdr:rowOff>
    </xdr:to>
    <xdr:sp macro="" textlink="入力専用!GA26">
      <xdr:nvSpPr>
        <xdr:cNvPr id="254" name="四角形吹き出し 253">
          <a:extLst>
            <a:ext uri="{FF2B5EF4-FFF2-40B4-BE49-F238E27FC236}">
              <a16:creationId xmlns:a16="http://schemas.microsoft.com/office/drawing/2014/main" xmlns="" id="{00000000-0008-0000-2300-0000FE000000}"/>
            </a:ext>
          </a:extLst>
        </xdr:cNvPr>
        <xdr:cNvSpPr/>
      </xdr:nvSpPr>
      <xdr:spPr>
        <a:xfrm>
          <a:off x="5410200" y="1652587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8AEFFD4-381F-4B6B-B348-6BEAAC976DB9}"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37</xdr:col>
      <xdr:colOff>85725</xdr:colOff>
      <xdr:row>176</xdr:row>
      <xdr:rowOff>19050</xdr:rowOff>
    </xdr:from>
    <xdr:to>
      <xdr:col>41</xdr:col>
      <xdr:colOff>28575</xdr:colOff>
      <xdr:row>179</xdr:row>
      <xdr:rowOff>47625</xdr:rowOff>
    </xdr:to>
    <xdr:sp macro="" textlink="入力専用!GD26">
      <xdr:nvSpPr>
        <xdr:cNvPr id="255" name="四角形吹き出し 254">
          <a:extLst>
            <a:ext uri="{FF2B5EF4-FFF2-40B4-BE49-F238E27FC236}">
              <a16:creationId xmlns:a16="http://schemas.microsoft.com/office/drawing/2014/main" xmlns="" id="{00000000-0008-0000-2300-0000FF000000}"/>
            </a:ext>
          </a:extLst>
        </xdr:cNvPr>
        <xdr:cNvSpPr/>
      </xdr:nvSpPr>
      <xdr:spPr>
        <a:xfrm>
          <a:off x="3609975" y="16783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211DAD8-D7CE-44CD-8EF0-1717F75EA9E1}"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56</xdr:col>
      <xdr:colOff>76200</xdr:colOff>
      <xdr:row>176</xdr:row>
      <xdr:rowOff>19050</xdr:rowOff>
    </xdr:from>
    <xdr:to>
      <xdr:col>60</xdr:col>
      <xdr:colOff>19050</xdr:colOff>
      <xdr:row>179</xdr:row>
      <xdr:rowOff>47625</xdr:rowOff>
    </xdr:to>
    <xdr:sp macro="" textlink="入力専用!GE26">
      <xdr:nvSpPr>
        <xdr:cNvPr id="256" name="四角形吹き出し 255">
          <a:extLst>
            <a:ext uri="{FF2B5EF4-FFF2-40B4-BE49-F238E27FC236}">
              <a16:creationId xmlns:a16="http://schemas.microsoft.com/office/drawing/2014/main" xmlns="" id="{00000000-0008-0000-2300-000000010000}"/>
            </a:ext>
          </a:extLst>
        </xdr:cNvPr>
        <xdr:cNvSpPr/>
      </xdr:nvSpPr>
      <xdr:spPr>
        <a:xfrm>
          <a:off x="5410200" y="167830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EF31FE6-C246-42F8-9573-D76C07A2B3C9}"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32</xdr:col>
      <xdr:colOff>66675</xdr:colOff>
      <xdr:row>178</xdr:row>
      <xdr:rowOff>76200</xdr:rowOff>
    </xdr:from>
    <xdr:to>
      <xdr:col>36</xdr:col>
      <xdr:colOff>9525</xdr:colOff>
      <xdr:row>182</xdr:row>
      <xdr:rowOff>9525</xdr:rowOff>
    </xdr:to>
    <xdr:sp macro="" textlink="入力専用!GH26">
      <xdr:nvSpPr>
        <xdr:cNvPr id="257" name="四角形吹き出し 256">
          <a:extLst>
            <a:ext uri="{FF2B5EF4-FFF2-40B4-BE49-F238E27FC236}">
              <a16:creationId xmlns:a16="http://schemas.microsoft.com/office/drawing/2014/main" xmlns="" id="{00000000-0008-0000-2300-000001010000}"/>
            </a:ext>
          </a:extLst>
        </xdr:cNvPr>
        <xdr:cNvSpPr/>
      </xdr:nvSpPr>
      <xdr:spPr>
        <a:xfrm>
          <a:off x="3114675" y="17030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585A5F3-AA3C-4C23-A947-77B5D753BECC}"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32</xdr:col>
      <xdr:colOff>66675</xdr:colOff>
      <xdr:row>181</xdr:row>
      <xdr:rowOff>38100</xdr:rowOff>
    </xdr:from>
    <xdr:to>
      <xdr:col>36</xdr:col>
      <xdr:colOff>9525</xdr:colOff>
      <xdr:row>184</xdr:row>
      <xdr:rowOff>66675</xdr:rowOff>
    </xdr:to>
    <xdr:sp macro="" textlink="入力専用!GM26">
      <xdr:nvSpPr>
        <xdr:cNvPr id="258" name="四角形吹き出し 257">
          <a:extLst>
            <a:ext uri="{FF2B5EF4-FFF2-40B4-BE49-F238E27FC236}">
              <a16:creationId xmlns:a16="http://schemas.microsoft.com/office/drawing/2014/main" xmlns="" id="{00000000-0008-0000-2300-000002010000}"/>
            </a:ext>
          </a:extLst>
        </xdr:cNvPr>
        <xdr:cNvSpPr/>
      </xdr:nvSpPr>
      <xdr:spPr>
        <a:xfrm>
          <a:off x="3114675" y="172783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367428-4499-4124-8CE6-A1F5105DA010}"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32</xdr:col>
      <xdr:colOff>66675</xdr:colOff>
      <xdr:row>184</xdr:row>
      <xdr:rowOff>9525</xdr:rowOff>
    </xdr:from>
    <xdr:to>
      <xdr:col>36</xdr:col>
      <xdr:colOff>9525</xdr:colOff>
      <xdr:row>187</xdr:row>
      <xdr:rowOff>38100</xdr:rowOff>
    </xdr:to>
    <xdr:sp macro="" textlink="入力専用!GR26">
      <xdr:nvSpPr>
        <xdr:cNvPr id="259" name="四角形吹き出し 258">
          <a:extLst>
            <a:ext uri="{FF2B5EF4-FFF2-40B4-BE49-F238E27FC236}">
              <a16:creationId xmlns:a16="http://schemas.microsoft.com/office/drawing/2014/main" xmlns="" id="{00000000-0008-0000-2300-000003010000}"/>
            </a:ext>
          </a:extLst>
        </xdr:cNvPr>
        <xdr:cNvSpPr/>
      </xdr:nvSpPr>
      <xdr:spPr>
        <a:xfrm>
          <a:off x="3114675" y="17535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1F9A6AC-9DE6-46E6-9A65-7D48B7CD22B0}"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32</xdr:col>
      <xdr:colOff>66675</xdr:colOff>
      <xdr:row>186</xdr:row>
      <xdr:rowOff>76200</xdr:rowOff>
    </xdr:from>
    <xdr:to>
      <xdr:col>36</xdr:col>
      <xdr:colOff>9525</xdr:colOff>
      <xdr:row>190</xdr:row>
      <xdr:rowOff>9525</xdr:rowOff>
    </xdr:to>
    <xdr:sp macro="" textlink="入力専用!GW26">
      <xdr:nvSpPr>
        <xdr:cNvPr id="260" name="四角形吹き出し 259">
          <a:extLst>
            <a:ext uri="{FF2B5EF4-FFF2-40B4-BE49-F238E27FC236}">
              <a16:creationId xmlns:a16="http://schemas.microsoft.com/office/drawing/2014/main" xmlns="" id="{00000000-0008-0000-2300-000004010000}"/>
            </a:ext>
          </a:extLst>
        </xdr:cNvPr>
        <xdr:cNvSpPr/>
      </xdr:nvSpPr>
      <xdr:spPr>
        <a:xfrm>
          <a:off x="3114675" y="17792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F08ED9-5641-4047-A86E-419D9B3A4674}"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47</xdr:col>
      <xdr:colOff>0</xdr:colOff>
      <xdr:row>178</xdr:row>
      <xdr:rowOff>76200</xdr:rowOff>
    </xdr:from>
    <xdr:to>
      <xdr:col>50</xdr:col>
      <xdr:colOff>38100</xdr:colOff>
      <xdr:row>182</xdr:row>
      <xdr:rowOff>9525</xdr:rowOff>
    </xdr:to>
    <xdr:sp macro="" textlink="入力専用!GI26">
      <xdr:nvSpPr>
        <xdr:cNvPr id="261" name="四角形吹き出し 260">
          <a:extLst>
            <a:ext uri="{FF2B5EF4-FFF2-40B4-BE49-F238E27FC236}">
              <a16:creationId xmlns:a16="http://schemas.microsoft.com/office/drawing/2014/main" xmlns="" id="{00000000-0008-0000-2300-000005010000}"/>
            </a:ext>
          </a:extLst>
        </xdr:cNvPr>
        <xdr:cNvSpPr/>
      </xdr:nvSpPr>
      <xdr:spPr>
        <a:xfrm>
          <a:off x="4476750" y="17030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3C67052-0E97-442E-9696-01541C278F14}"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47</xdr:col>
      <xdr:colOff>0</xdr:colOff>
      <xdr:row>181</xdr:row>
      <xdr:rowOff>38100</xdr:rowOff>
    </xdr:from>
    <xdr:to>
      <xdr:col>50</xdr:col>
      <xdr:colOff>38100</xdr:colOff>
      <xdr:row>184</xdr:row>
      <xdr:rowOff>66675</xdr:rowOff>
    </xdr:to>
    <xdr:sp macro="" textlink="入力専用!GN26">
      <xdr:nvSpPr>
        <xdr:cNvPr id="262" name="四角形吹き出し 261">
          <a:extLst>
            <a:ext uri="{FF2B5EF4-FFF2-40B4-BE49-F238E27FC236}">
              <a16:creationId xmlns:a16="http://schemas.microsoft.com/office/drawing/2014/main" xmlns="" id="{00000000-0008-0000-2300-000006010000}"/>
            </a:ext>
          </a:extLst>
        </xdr:cNvPr>
        <xdr:cNvSpPr/>
      </xdr:nvSpPr>
      <xdr:spPr>
        <a:xfrm>
          <a:off x="4476750" y="172783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E2AC1D0-3830-4AE2-B871-43113989B62E}"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47</xdr:col>
      <xdr:colOff>0</xdr:colOff>
      <xdr:row>184</xdr:row>
      <xdr:rowOff>9525</xdr:rowOff>
    </xdr:from>
    <xdr:to>
      <xdr:col>50</xdr:col>
      <xdr:colOff>38100</xdr:colOff>
      <xdr:row>187</xdr:row>
      <xdr:rowOff>38100</xdr:rowOff>
    </xdr:to>
    <xdr:sp macro="" textlink="入力専用!GS26">
      <xdr:nvSpPr>
        <xdr:cNvPr id="263" name="四角形吹き出し 262">
          <a:extLst>
            <a:ext uri="{FF2B5EF4-FFF2-40B4-BE49-F238E27FC236}">
              <a16:creationId xmlns:a16="http://schemas.microsoft.com/office/drawing/2014/main" xmlns="" id="{00000000-0008-0000-2300-000007010000}"/>
            </a:ext>
          </a:extLst>
        </xdr:cNvPr>
        <xdr:cNvSpPr/>
      </xdr:nvSpPr>
      <xdr:spPr>
        <a:xfrm>
          <a:off x="4476750" y="17535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F3A5620-3141-404C-A6CA-BB28C4A37CBF}"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47</xdr:col>
      <xdr:colOff>0</xdr:colOff>
      <xdr:row>186</xdr:row>
      <xdr:rowOff>76200</xdr:rowOff>
    </xdr:from>
    <xdr:to>
      <xdr:col>50</xdr:col>
      <xdr:colOff>38100</xdr:colOff>
      <xdr:row>190</xdr:row>
      <xdr:rowOff>9525</xdr:rowOff>
    </xdr:to>
    <xdr:sp macro="" textlink="入力専用!GX26">
      <xdr:nvSpPr>
        <xdr:cNvPr id="264" name="四角形吹き出し 263">
          <a:extLst>
            <a:ext uri="{FF2B5EF4-FFF2-40B4-BE49-F238E27FC236}">
              <a16:creationId xmlns:a16="http://schemas.microsoft.com/office/drawing/2014/main" xmlns="" id="{00000000-0008-0000-2300-000008010000}"/>
            </a:ext>
          </a:extLst>
        </xdr:cNvPr>
        <xdr:cNvSpPr/>
      </xdr:nvSpPr>
      <xdr:spPr>
        <a:xfrm>
          <a:off x="4476750" y="17792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9052316-DEAE-45F0-A011-80F86D1D042B}"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61</xdr:col>
      <xdr:colOff>47625</xdr:colOff>
      <xdr:row>178</xdr:row>
      <xdr:rowOff>76200</xdr:rowOff>
    </xdr:from>
    <xdr:to>
      <xdr:col>64</xdr:col>
      <xdr:colOff>85725</xdr:colOff>
      <xdr:row>182</xdr:row>
      <xdr:rowOff>9525</xdr:rowOff>
    </xdr:to>
    <xdr:sp macro="" textlink="入力専用!GJ26">
      <xdr:nvSpPr>
        <xdr:cNvPr id="265" name="四角形吹き出し 264">
          <a:extLst>
            <a:ext uri="{FF2B5EF4-FFF2-40B4-BE49-F238E27FC236}">
              <a16:creationId xmlns:a16="http://schemas.microsoft.com/office/drawing/2014/main" xmlns="" id="{00000000-0008-0000-2300-000009010000}"/>
            </a:ext>
          </a:extLst>
        </xdr:cNvPr>
        <xdr:cNvSpPr/>
      </xdr:nvSpPr>
      <xdr:spPr>
        <a:xfrm>
          <a:off x="5857875" y="17030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F8EFD2-449D-4292-BF51-3B570648EC42}"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61</xdr:col>
      <xdr:colOff>47625</xdr:colOff>
      <xdr:row>181</xdr:row>
      <xdr:rowOff>38100</xdr:rowOff>
    </xdr:from>
    <xdr:to>
      <xdr:col>64</xdr:col>
      <xdr:colOff>85725</xdr:colOff>
      <xdr:row>184</xdr:row>
      <xdr:rowOff>66675</xdr:rowOff>
    </xdr:to>
    <xdr:sp macro="" textlink="入力専用!GO26">
      <xdr:nvSpPr>
        <xdr:cNvPr id="266" name="四角形吹き出し 265">
          <a:extLst>
            <a:ext uri="{FF2B5EF4-FFF2-40B4-BE49-F238E27FC236}">
              <a16:creationId xmlns:a16="http://schemas.microsoft.com/office/drawing/2014/main" xmlns="" id="{00000000-0008-0000-2300-00000A010000}"/>
            </a:ext>
          </a:extLst>
        </xdr:cNvPr>
        <xdr:cNvSpPr/>
      </xdr:nvSpPr>
      <xdr:spPr>
        <a:xfrm>
          <a:off x="5857875" y="172783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38DB67C-C6C3-4F48-9AC6-B9D156ABB924}"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61</xdr:col>
      <xdr:colOff>47625</xdr:colOff>
      <xdr:row>184</xdr:row>
      <xdr:rowOff>9525</xdr:rowOff>
    </xdr:from>
    <xdr:to>
      <xdr:col>64</xdr:col>
      <xdr:colOff>85725</xdr:colOff>
      <xdr:row>187</xdr:row>
      <xdr:rowOff>38100</xdr:rowOff>
    </xdr:to>
    <xdr:sp macro="" textlink="入力専用!GT26">
      <xdr:nvSpPr>
        <xdr:cNvPr id="267" name="四角形吹き出し 266">
          <a:extLst>
            <a:ext uri="{FF2B5EF4-FFF2-40B4-BE49-F238E27FC236}">
              <a16:creationId xmlns:a16="http://schemas.microsoft.com/office/drawing/2014/main" xmlns="" id="{00000000-0008-0000-2300-00000B010000}"/>
            </a:ext>
          </a:extLst>
        </xdr:cNvPr>
        <xdr:cNvSpPr/>
      </xdr:nvSpPr>
      <xdr:spPr>
        <a:xfrm>
          <a:off x="5857875" y="17535525"/>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E876A01-2FE9-47D2-9D85-A5CDB8154936}"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61</xdr:col>
      <xdr:colOff>47625</xdr:colOff>
      <xdr:row>186</xdr:row>
      <xdr:rowOff>76200</xdr:rowOff>
    </xdr:from>
    <xdr:to>
      <xdr:col>64</xdr:col>
      <xdr:colOff>85725</xdr:colOff>
      <xdr:row>190</xdr:row>
      <xdr:rowOff>9525</xdr:rowOff>
    </xdr:to>
    <xdr:sp macro="" textlink="入力専用!GY26">
      <xdr:nvSpPr>
        <xdr:cNvPr id="268" name="四角形吹き出し 267">
          <a:extLst>
            <a:ext uri="{FF2B5EF4-FFF2-40B4-BE49-F238E27FC236}">
              <a16:creationId xmlns:a16="http://schemas.microsoft.com/office/drawing/2014/main" xmlns="" id="{00000000-0008-0000-2300-00000C010000}"/>
            </a:ext>
          </a:extLst>
        </xdr:cNvPr>
        <xdr:cNvSpPr/>
      </xdr:nvSpPr>
      <xdr:spPr>
        <a:xfrm>
          <a:off x="5857875" y="1779270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C6ACCBC-2507-474C-96D4-DB82ACD8BA20}" type="TxLink">
            <a:rPr kumimoji="1" lang="en-US" altLang="en-US" sz="1200" b="0" i="0" u="none" strike="noStrike">
              <a:solidFill>
                <a:srgbClr val="000000"/>
              </a:solidFill>
              <a:latin typeface="ＭＳ Ｐゴシック"/>
              <a:ea typeface="ＭＳ Ｐゴシック"/>
            </a:rPr>
            <a:pPr algn="l"/>
            <a:t>□</a:t>
          </a:fld>
          <a:endParaRPr kumimoji="1" lang="en-US" altLang="ja-JP" sz="2400"/>
        </a:p>
      </xdr:txBody>
    </xdr:sp>
    <xdr:clientData/>
  </xdr:twoCellAnchor>
  <xdr:twoCellAnchor>
    <xdr:from>
      <xdr:col>0</xdr:col>
      <xdr:colOff>0</xdr:colOff>
      <xdr:row>195</xdr:row>
      <xdr:rowOff>9524</xdr:rowOff>
    </xdr:from>
    <xdr:to>
      <xdr:col>77</xdr:col>
      <xdr:colOff>9524</xdr:colOff>
      <xdr:row>203</xdr:row>
      <xdr:rowOff>9525</xdr:rowOff>
    </xdr:to>
    <xdr:sp macro="" textlink="$CD$196">
      <xdr:nvSpPr>
        <xdr:cNvPr id="269" name="四角形吹き出し 268">
          <a:extLst>
            <a:ext uri="{FF2B5EF4-FFF2-40B4-BE49-F238E27FC236}">
              <a16:creationId xmlns:a16="http://schemas.microsoft.com/office/drawing/2014/main" xmlns="" id="{00000000-0008-0000-2300-00000D010000}"/>
            </a:ext>
          </a:extLst>
        </xdr:cNvPr>
        <xdr:cNvSpPr/>
      </xdr:nvSpPr>
      <xdr:spPr>
        <a:xfrm>
          <a:off x="0" y="18583274"/>
          <a:ext cx="7343774" cy="762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21DC7219-2854-4B9C-B827-09A23ED1C7B2}" type="TxLink">
            <a:rPr kumimoji="1" lang="ja-JP" altLang="en-US" sz="1000" b="0" i="0" u="none" strike="noStrike">
              <a:solidFill>
                <a:srgbClr val="000000"/>
              </a:solidFill>
              <a:latin typeface="ＭＳ Ｐゴシック"/>
              <a:ea typeface="ＭＳ Ｐゴシック"/>
            </a:rPr>
            <a:pPr algn="l"/>
            <a:t> </a:t>
          </a:fld>
          <a:endParaRPr kumimoji="1" lang="en-US" altLang="ja-JP" sz="2400"/>
        </a:p>
      </xdr:txBody>
    </xdr:sp>
    <xdr:clientData/>
  </xdr:twoCellAnchor>
  <xdr:twoCellAnchor>
    <xdr:from>
      <xdr:col>0</xdr:col>
      <xdr:colOff>0</xdr:colOff>
      <xdr:row>202</xdr:row>
      <xdr:rowOff>19050</xdr:rowOff>
    </xdr:from>
    <xdr:to>
      <xdr:col>77</xdr:col>
      <xdr:colOff>9524</xdr:colOff>
      <xdr:row>210</xdr:row>
      <xdr:rowOff>38100</xdr:rowOff>
    </xdr:to>
    <xdr:sp macro="" textlink="$CD$209">
      <xdr:nvSpPr>
        <xdr:cNvPr id="270" name="四角形吹き出し 269">
          <a:extLst>
            <a:ext uri="{FF2B5EF4-FFF2-40B4-BE49-F238E27FC236}">
              <a16:creationId xmlns:a16="http://schemas.microsoft.com/office/drawing/2014/main" xmlns="" id="{00000000-0008-0000-2300-00000E010000}"/>
            </a:ext>
          </a:extLst>
        </xdr:cNvPr>
        <xdr:cNvSpPr/>
      </xdr:nvSpPr>
      <xdr:spPr>
        <a:xfrm>
          <a:off x="0" y="19259550"/>
          <a:ext cx="7343774" cy="7810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2B550432-AAF9-4F26-BA1B-9607175BA7EE}" type="TxLink">
            <a:rPr kumimoji="1" lang="ja-JP" altLang="en-US" sz="1000" b="0" i="0" u="none" strike="noStrike">
              <a:solidFill>
                <a:srgbClr val="000000"/>
              </a:solidFill>
              <a:latin typeface="ＭＳ Ｐゴシック"/>
              <a:ea typeface="ＭＳ Ｐゴシック"/>
            </a:rPr>
            <a:pPr algn="l"/>
            <a:t> </a:t>
          </a:fld>
          <a:endParaRPr kumimoji="1" lang="en-US" altLang="ja-JP" sz="2400"/>
        </a:p>
      </xdr:txBody>
    </xdr:sp>
    <xdr:clientData/>
  </xdr:twoCellAnchor>
  <xdr:twoCellAnchor editAs="oneCell">
    <xdr:from>
      <xdr:col>58</xdr:col>
      <xdr:colOff>47625</xdr:colOff>
      <xdr:row>211</xdr:row>
      <xdr:rowOff>66675</xdr:rowOff>
    </xdr:from>
    <xdr:to>
      <xdr:col>76</xdr:col>
      <xdr:colOff>66675</xdr:colOff>
      <xdr:row>215</xdr:row>
      <xdr:rowOff>19050</xdr:rowOff>
    </xdr:to>
    <xdr:pic>
      <xdr:nvPicPr>
        <xdr:cNvPr id="272" name="図 271">
          <a:extLst>
            <a:ext uri="{FF2B5EF4-FFF2-40B4-BE49-F238E27FC236}">
              <a16:creationId xmlns:a16="http://schemas.microsoft.com/office/drawing/2014/main" xmlns="" id="{00000000-0008-0000-2300-00001001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5572125" y="20164425"/>
          <a:ext cx="1733550"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53</xdr:col>
      <xdr:colOff>57149</xdr:colOff>
      <xdr:row>212</xdr:row>
      <xdr:rowOff>57150</xdr:rowOff>
    </xdr:from>
    <xdr:to>
      <xdr:col>76</xdr:col>
      <xdr:colOff>85725</xdr:colOff>
      <xdr:row>215</xdr:row>
      <xdr:rowOff>85725</xdr:rowOff>
    </xdr:to>
    <xdr:sp macro="" textlink="$D$114">
      <xdr:nvSpPr>
        <xdr:cNvPr id="273" name="四角形吹き出し 272">
          <a:extLst>
            <a:ext uri="{FF2B5EF4-FFF2-40B4-BE49-F238E27FC236}">
              <a16:creationId xmlns:a16="http://schemas.microsoft.com/office/drawing/2014/main" xmlns="" id="{00000000-0008-0000-2300-000011010000}"/>
            </a:ext>
          </a:extLst>
        </xdr:cNvPr>
        <xdr:cNvSpPr/>
      </xdr:nvSpPr>
      <xdr:spPr>
        <a:xfrm>
          <a:off x="5105399" y="20250150"/>
          <a:ext cx="2219326"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EE0E8D4B-E01D-4C9D-8F99-8605A46F8410}" type="TxLink">
            <a:rPr kumimoji="1" lang="ja-JP" altLang="en-US" sz="1200" b="0" i="0" u="none" strike="noStrike">
              <a:solidFill>
                <a:srgbClr val="000000"/>
              </a:solidFill>
              <a:latin typeface="ＭＳ Ｐゴシック"/>
              <a:ea typeface="ＭＳ Ｐゴシック"/>
            </a:rPr>
            <a:pPr algn="r"/>
            <a:t>年　　　　　月　　　　　日</a:t>
          </a:fld>
          <a:endParaRPr kumimoji="1" lang="en-US" altLang="ja-JP" sz="2800"/>
        </a:p>
      </xdr:txBody>
    </xdr:sp>
    <xdr:clientData/>
  </xdr:twoCellAnchor>
  <xdr:twoCellAnchor editAs="oneCell">
    <xdr:from>
      <xdr:col>0</xdr:col>
      <xdr:colOff>0</xdr:colOff>
      <xdr:row>1</xdr:row>
      <xdr:rowOff>28576</xdr:rowOff>
    </xdr:from>
    <xdr:to>
      <xdr:col>76</xdr:col>
      <xdr:colOff>66675</xdr:colOff>
      <xdr:row>22</xdr:row>
      <xdr:rowOff>24614</xdr:rowOff>
    </xdr:to>
    <xdr:pic>
      <xdr:nvPicPr>
        <xdr:cNvPr id="271" name="図 270">
          <a:extLst>
            <a:ext uri="{FF2B5EF4-FFF2-40B4-BE49-F238E27FC236}">
              <a16:creationId xmlns:a16="http://schemas.microsoft.com/office/drawing/2014/main" xmlns="" id="{00000000-0008-0000-2300-00000F01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0" y="123826"/>
          <a:ext cx="7305675" cy="199628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76200</xdr:colOff>
      <xdr:row>19</xdr:row>
      <xdr:rowOff>0</xdr:rowOff>
    </xdr:from>
    <xdr:to>
      <xdr:col>10</xdr:col>
      <xdr:colOff>19050</xdr:colOff>
      <xdr:row>22</xdr:row>
      <xdr:rowOff>28575</xdr:rowOff>
    </xdr:to>
    <xdr:sp macro="" textlink="入力専用!FY4">
      <xdr:nvSpPr>
        <xdr:cNvPr id="274" name="四角形吹き出し 273">
          <a:extLst>
            <a:ext uri="{FF2B5EF4-FFF2-40B4-BE49-F238E27FC236}">
              <a16:creationId xmlns:a16="http://schemas.microsoft.com/office/drawing/2014/main" xmlns="" id="{00000000-0008-0000-2300-000012010000}"/>
            </a:ext>
          </a:extLst>
        </xdr:cNvPr>
        <xdr:cNvSpPr/>
      </xdr:nvSpPr>
      <xdr:spPr>
        <a:xfrm>
          <a:off x="647700" y="18097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23E2259-B090-484A-AF73-6AF243F3F67A}" type="TxLink">
            <a:rPr kumimoji="1" lang="en-US" altLang="en-US" sz="1200" b="0" i="0" u="none" strike="noStrike">
              <a:solidFill>
                <a:srgbClr val="000000"/>
              </a:solidFill>
              <a:latin typeface="ＭＳ Ｐゴシック"/>
              <a:ea typeface="ＭＳ Ｐゴシック"/>
            </a:rPr>
            <a:pPr algn="l"/>
            <a:t>□</a:t>
          </a:fld>
          <a:endParaRPr kumimoji="1" lang="en-US" altLang="ja-JP" sz="900"/>
        </a:p>
      </xdr:txBody>
    </xdr:sp>
    <xdr:clientData/>
  </xdr:twoCellAnchor>
  <xdr:twoCellAnchor>
    <xdr:from>
      <xdr:col>12</xdr:col>
      <xdr:colOff>19050</xdr:colOff>
      <xdr:row>19</xdr:row>
      <xdr:rowOff>0</xdr:rowOff>
    </xdr:from>
    <xdr:to>
      <xdr:col>15</xdr:col>
      <xdr:colOff>57150</xdr:colOff>
      <xdr:row>22</xdr:row>
      <xdr:rowOff>28575</xdr:rowOff>
    </xdr:to>
    <xdr:sp macro="" textlink="入力専用!FZ4">
      <xdr:nvSpPr>
        <xdr:cNvPr id="275" name="四角形吹き出し 274">
          <a:extLst>
            <a:ext uri="{FF2B5EF4-FFF2-40B4-BE49-F238E27FC236}">
              <a16:creationId xmlns:a16="http://schemas.microsoft.com/office/drawing/2014/main" xmlns="" id="{00000000-0008-0000-2300-000013010000}"/>
            </a:ext>
          </a:extLst>
        </xdr:cNvPr>
        <xdr:cNvSpPr/>
      </xdr:nvSpPr>
      <xdr:spPr>
        <a:xfrm>
          <a:off x="1162050" y="18097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47BAE75-5759-4D17-9788-33EB961CDFA0}" type="TxLink">
            <a:rPr kumimoji="1" lang="en-US" altLang="en-US" sz="1200" b="0" i="0" u="none" strike="noStrike">
              <a:solidFill>
                <a:srgbClr val="000000"/>
              </a:solidFill>
              <a:latin typeface="ＭＳ Ｐゴシック"/>
              <a:ea typeface="ＭＳ Ｐゴシック"/>
            </a:rPr>
            <a:pPr algn="l"/>
            <a:t>□</a:t>
          </a:fld>
          <a:endParaRPr kumimoji="1" lang="en-US" altLang="ja-JP" sz="1000"/>
        </a:p>
      </xdr:txBody>
    </xdr:sp>
    <xdr:clientData/>
  </xdr:twoCellAnchor>
  <xdr:twoCellAnchor>
    <xdr:from>
      <xdr:col>21</xdr:col>
      <xdr:colOff>28575</xdr:colOff>
      <xdr:row>19</xdr:row>
      <xdr:rowOff>9525</xdr:rowOff>
    </xdr:from>
    <xdr:to>
      <xdr:col>28</xdr:col>
      <xdr:colOff>38100</xdr:colOff>
      <xdr:row>22</xdr:row>
      <xdr:rowOff>38100</xdr:rowOff>
    </xdr:to>
    <xdr:sp macro="" textlink="$CN$18">
      <xdr:nvSpPr>
        <xdr:cNvPr id="276" name="四角形吹き出し 275">
          <a:extLst>
            <a:ext uri="{FF2B5EF4-FFF2-40B4-BE49-F238E27FC236}">
              <a16:creationId xmlns:a16="http://schemas.microsoft.com/office/drawing/2014/main" xmlns="" id="{00000000-0008-0000-2300-000014010000}"/>
            </a:ext>
          </a:extLst>
        </xdr:cNvPr>
        <xdr:cNvSpPr/>
      </xdr:nvSpPr>
      <xdr:spPr>
        <a:xfrm>
          <a:off x="2028825" y="1819275"/>
          <a:ext cx="676275"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10D5B02-D26E-4DEE-B80F-1FCE91BDE516}" type="TxLink">
            <a:rPr kumimoji="1" lang="en-US" altLang="en-US" sz="12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34</xdr:col>
      <xdr:colOff>66675</xdr:colOff>
      <xdr:row>19</xdr:row>
      <xdr:rowOff>0</xdr:rowOff>
    </xdr:from>
    <xdr:to>
      <xdr:col>41</xdr:col>
      <xdr:colOff>9526</xdr:colOff>
      <xdr:row>22</xdr:row>
      <xdr:rowOff>28575</xdr:rowOff>
    </xdr:to>
    <xdr:sp macro="" textlink="$CN$20">
      <xdr:nvSpPr>
        <xdr:cNvPr id="277" name="四角形吹き出し 276">
          <a:extLst>
            <a:ext uri="{FF2B5EF4-FFF2-40B4-BE49-F238E27FC236}">
              <a16:creationId xmlns:a16="http://schemas.microsoft.com/office/drawing/2014/main" xmlns="" id="{00000000-0008-0000-2300-000015010000}"/>
            </a:ext>
          </a:extLst>
        </xdr:cNvPr>
        <xdr:cNvSpPr/>
      </xdr:nvSpPr>
      <xdr:spPr>
        <a:xfrm>
          <a:off x="3305175" y="1809750"/>
          <a:ext cx="609601"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2E78A60C-D1A2-431C-B82D-831EFB81DB61}" type="TxLink">
            <a:rPr kumimoji="1" lang="en-US" altLang="en-US" sz="1200" b="0" i="0" u="none" strike="noStrike">
              <a:solidFill>
                <a:srgbClr val="000000"/>
              </a:solidFill>
              <a:latin typeface="ＭＳ Ｐゴシック"/>
              <a:ea typeface="ＭＳ Ｐゴシック"/>
            </a:rPr>
            <a:pPr algn="ctr"/>
            <a:t> </a:t>
          </a:fld>
          <a:endParaRPr kumimoji="1" lang="en-US" altLang="ja-JP" sz="1000"/>
        </a:p>
      </xdr:txBody>
    </xdr:sp>
    <xdr:clientData/>
  </xdr:twoCellAnchor>
  <xdr:twoCellAnchor>
    <xdr:from>
      <xdr:col>54</xdr:col>
      <xdr:colOff>47625</xdr:colOff>
      <xdr:row>19</xdr:row>
      <xdr:rowOff>0</xdr:rowOff>
    </xdr:from>
    <xdr:to>
      <xdr:col>57</xdr:col>
      <xdr:colOff>85725</xdr:colOff>
      <xdr:row>22</xdr:row>
      <xdr:rowOff>28575</xdr:rowOff>
    </xdr:to>
    <xdr:sp macro="" textlink="入力専用!GB4">
      <xdr:nvSpPr>
        <xdr:cNvPr id="278" name="四角形吹き出し 277">
          <a:extLst>
            <a:ext uri="{FF2B5EF4-FFF2-40B4-BE49-F238E27FC236}">
              <a16:creationId xmlns:a16="http://schemas.microsoft.com/office/drawing/2014/main" xmlns="" id="{00000000-0008-0000-2300-000016010000}"/>
            </a:ext>
          </a:extLst>
        </xdr:cNvPr>
        <xdr:cNvSpPr/>
      </xdr:nvSpPr>
      <xdr:spPr>
        <a:xfrm>
          <a:off x="5191125" y="18097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C8C233C-AA63-4B04-A29C-F09E5F86C127}" type="TxLink">
            <a:rPr kumimoji="1" lang="en-US" altLang="en-US" sz="1200" b="0" i="0" u="none" strike="noStrike">
              <a:solidFill>
                <a:srgbClr val="000000"/>
              </a:solidFill>
              <a:latin typeface="ＭＳ Ｐゴシック"/>
              <a:ea typeface="ＭＳ Ｐゴシック"/>
            </a:rPr>
            <a:pPr algn="l"/>
            <a:t>□</a:t>
          </a:fld>
          <a:endParaRPr kumimoji="1" lang="en-US" altLang="ja-JP" sz="1050"/>
        </a:p>
      </xdr:txBody>
    </xdr:sp>
    <xdr:clientData/>
  </xdr:twoCellAnchor>
  <xdr:twoCellAnchor>
    <xdr:from>
      <xdr:col>61</xdr:col>
      <xdr:colOff>47625</xdr:colOff>
      <xdr:row>19</xdr:row>
      <xdr:rowOff>0</xdr:rowOff>
    </xdr:from>
    <xdr:to>
      <xdr:col>64</xdr:col>
      <xdr:colOff>85725</xdr:colOff>
      <xdr:row>22</xdr:row>
      <xdr:rowOff>28575</xdr:rowOff>
    </xdr:to>
    <xdr:sp macro="" textlink="入力専用!GC4">
      <xdr:nvSpPr>
        <xdr:cNvPr id="279" name="四角形吹き出し 278">
          <a:extLst>
            <a:ext uri="{FF2B5EF4-FFF2-40B4-BE49-F238E27FC236}">
              <a16:creationId xmlns:a16="http://schemas.microsoft.com/office/drawing/2014/main" xmlns="" id="{00000000-0008-0000-2300-000017010000}"/>
            </a:ext>
          </a:extLst>
        </xdr:cNvPr>
        <xdr:cNvSpPr/>
      </xdr:nvSpPr>
      <xdr:spPr>
        <a:xfrm>
          <a:off x="5857875" y="18097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0B5F94F-6913-498C-BD9A-3921B39B6C8F}" type="TxLink">
            <a:rPr kumimoji="1" lang="en-US" altLang="en-US" sz="1200" b="0" i="0" u="none" strike="noStrike">
              <a:solidFill>
                <a:srgbClr val="000000"/>
              </a:solidFill>
              <a:latin typeface="ＭＳ Ｐゴシック"/>
              <a:ea typeface="ＭＳ Ｐゴシック"/>
            </a:rPr>
            <a:pPr algn="l"/>
            <a:t>□</a:t>
          </a:fld>
          <a:endParaRPr kumimoji="1" lang="en-US" altLang="ja-JP" sz="1050"/>
        </a:p>
      </xdr:txBody>
    </xdr:sp>
    <xdr:clientData/>
  </xdr:twoCellAnchor>
  <xdr:twoCellAnchor>
    <xdr:from>
      <xdr:col>68</xdr:col>
      <xdr:colOff>57150</xdr:colOff>
      <xdr:row>19</xdr:row>
      <xdr:rowOff>0</xdr:rowOff>
    </xdr:from>
    <xdr:to>
      <xdr:col>72</xdr:col>
      <xdr:colOff>0</xdr:colOff>
      <xdr:row>22</xdr:row>
      <xdr:rowOff>28575</xdr:rowOff>
    </xdr:to>
    <xdr:sp macro="" textlink="入力専用!GD4">
      <xdr:nvSpPr>
        <xdr:cNvPr id="280" name="四角形吹き出し 279">
          <a:extLst>
            <a:ext uri="{FF2B5EF4-FFF2-40B4-BE49-F238E27FC236}">
              <a16:creationId xmlns:a16="http://schemas.microsoft.com/office/drawing/2014/main" xmlns="" id="{00000000-0008-0000-2300-000018010000}"/>
            </a:ext>
          </a:extLst>
        </xdr:cNvPr>
        <xdr:cNvSpPr/>
      </xdr:nvSpPr>
      <xdr:spPr>
        <a:xfrm>
          <a:off x="6534150" y="1809750"/>
          <a:ext cx="323850" cy="3143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B53B51B-512E-4A58-AB34-0B5B3051B2B2}" type="TxLink">
            <a:rPr kumimoji="1" lang="en-US" altLang="en-US" sz="1200" b="0" i="0" u="none" strike="noStrike">
              <a:solidFill>
                <a:srgbClr val="000000"/>
              </a:solidFill>
              <a:latin typeface="ＭＳ Ｐゴシック"/>
              <a:ea typeface="ＭＳ Ｐゴシック"/>
            </a:rPr>
            <a:pPr algn="l"/>
            <a:t>□</a:t>
          </a:fld>
          <a:endParaRPr kumimoji="1" lang="en-US" altLang="ja-JP" sz="1050"/>
        </a:p>
      </xdr:txBody>
    </xdr:sp>
    <xdr:clientData/>
  </xdr:twoCellAnchor>
  <xdr:twoCellAnchor>
    <xdr:from>
      <xdr:col>56</xdr:col>
      <xdr:colOff>28574</xdr:colOff>
      <xdr:row>14</xdr:row>
      <xdr:rowOff>47625</xdr:rowOff>
    </xdr:from>
    <xdr:to>
      <xdr:col>76</xdr:col>
      <xdr:colOff>38099</xdr:colOff>
      <xdr:row>19</xdr:row>
      <xdr:rowOff>47625</xdr:rowOff>
    </xdr:to>
    <xdr:sp macro="" textlink="$CN$14">
      <xdr:nvSpPr>
        <xdr:cNvPr id="281" name="四角形吹き出し 280">
          <a:extLst>
            <a:ext uri="{FF2B5EF4-FFF2-40B4-BE49-F238E27FC236}">
              <a16:creationId xmlns:a16="http://schemas.microsoft.com/office/drawing/2014/main" xmlns="" id="{00000000-0008-0000-2300-000019010000}"/>
            </a:ext>
          </a:extLst>
        </xdr:cNvPr>
        <xdr:cNvSpPr/>
      </xdr:nvSpPr>
      <xdr:spPr>
        <a:xfrm>
          <a:off x="5362574" y="1381125"/>
          <a:ext cx="1914525" cy="476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329A884-C4E1-496D-A47D-203513C522F3}" type="TxLink">
            <a:rPr kumimoji="1" lang="en-US" altLang="en-US" sz="900" b="0" i="0" u="none" strike="noStrike">
              <a:solidFill>
                <a:srgbClr val="000000"/>
              </a:solidFill>
              <a:latin typeface="ＭＳ Ｐゴシック"/>
              <a:ea typeface="ＭＳ Ｐゴシック"/>
            </a:rPr>
            <a:pPr algn="l"/>
            <a:t> </a:t>
          </a:fld>
          <a:endParaRPr kumimoji="1" lang="en-US" altLang="ja-JP" sz="800"/>
        </a:p>
      </xdr:txBody>
    </xdr:sp>
    <xdr:clientData/>
  </xdr:twoCellAnchor>
  <xdr:twoCellAnchor>
    <xdr:from>
      <xdr:col>10</xdr:col>
      <xdr:colOff>66675</xdr:colOff>
      <xdr:row>15</xdr:row>
      <xdr:rowOff>28575</xdr:rowOff>
    </xdr:from>
    <xdr:to>
      <xdr:col>42</xdr:col>
      <xdr:colOff>47625</xdr:colOff>
      <xdr:row>18</xdr:row>
      <xdr:rowOff>66675</xdr:rowOff>
    </xdr:to>
    <xdr:sp macro="" textlink="入力専用!$G$63">
      <xdr:nvSpPr>
        <xdr:cNvPr id="282" name="四角形吹き出し 281">
          <a:extLst>
            <a:ext uri="{FF2B5EF4-FFF2-40B4-BE49-F238E27FC236}">
              <a16:creationId xmlns:a16="http://schemas.microsoft.com/office/drawing/2014/main" xmlns="" id="{00000000-0008-0000-2300-00001A010000}"/>
            </a:ext>
          </a:extLst>
        </xdr:cNvPr>
        <xdr:cNvSpPr/>
      </xdr:nvSpPr>
      <xdr:spPr>
        <a:xfrm>
          <a:off x="1019175" y="1457325"/>
          <a:ext cx="3028950" cy="3238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36057FD-1A54-4F4F-9392-5F560FBBEA1F}"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10</xdr:col>
      <xdr:colOff>76199</xdr:colOff>
      <xdr:row>11</xdr:row>
      <xdr:rowOff>19050</xdr:rowOff>
    </xdr:from>
    <xdr:to>
      <xdr:col>42</xdr:col>
      <xdr:colOff>66674</xdr:colOff>
      <xdr:row>14</xdr:row>
      <xdr:rowOff>57150</xdr:rowOff>
    </xdr:to>
    <xdr:sp macro="" textlink="入力専用!$G$67">
      <xdr:nvSpPr>
        <xdr:cNvPr id="283" name="四角形吹き出し 282">
          <a:extLst>
            <a:ext uri="{FF2B5EF4-FFF2-40B4-BE49-F238E27FC236}">
              <a16:creationId xmlns:a16="http://schemas.microsoft.com/office/drawing/2014/main" xmlns="" id="{00000000-0008-0000-2300-00001B010000}"/>
            </a:ext>
          </a:extLst>
        </xdr:cNvPr>
        <xdr:cNvSpPr/>
      </xdr:nvSpPr>
      <xdr:spPr>
        <a:xfrm>
          <a:off x="1028699" y="1066800"/>
          <a:ext cx="3038475" cy="3238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99F249C-91D5-410A-B933-502486E1E172}"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52</xdr:col>
      <xdr:colOff>19050</xdr:colOff>
      <xdr:row>11</xdr:row>
      <xdr:rowOff>19050</xdr:rowOff>
    </xdr:from>
    <xdr:to>
      <xdr:col>76</xdr:col>
      <xdr:colOff>47625</xdr:colOff>
      <xdr:row>14</xdr:row>
      <xdr:rowOff>57150</xdr:rowOff>
    </xdr:to>
    <xdr:sp macro="" textlink="入力専用!$BB$3">
      <xdr:nvSpPr>
        <xdr:cNvPr id="284" name="四角形吹き出し 283">
          <a:extLst>
            <a:ext uri="{FF2B5EF4-FFF2-40B4-BE49-F238E27FC236}">
              <a16:creationId xmlns:a16="http://schemas.microsoft.com/office/drawing/2014/main" xmlns="" id="{00000000-0008-0000-2300-00001C010000}"/>
            </a:ext>
          </a:extLst>
        </xdr:cNvPr>
        <xdr:cNvSpPr/>
      </xdr:nvSpPr>
      <xdr:spPr>
        <a:xfrm>
          <a:off x="4972050" y="1066800"/>
          <a:ext cx="2314575" cy="3238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6810F7-00C2-4A5F-814C-56243561AD29}"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0</xdr:col>
      <xdr:colOff>0</xdr:colOff>
      <xdr:row>215</xdr:row>
      <xdr:rowOff>76200</xdr:rowOff>
    </xdr:from>
    <xdr:to>
      <xdr:col>77</xdr:col>
      <xdr:colOff>25131</xdr:colOff>
      <xdr:row>225</xdr:row>
      <xdr:rowOff>47625</xdr:rowOff>
    </xdr:to>
    <xdr:pic>
      <xdr:nvPicPr>
        <xdr:cNvPr id="2" name="図 1">
          <a:extLst>
            <a:ext uri="{FF2B5EF4-FFF2-40B4-BE49-F238E27FC236}">
              <a16:creationId xmlns:a16="http://schemas.microsoft.com/office/drawing/2014/main" xmlns="" id="{00000000-0008-0000-2300-000002000000}"/>
            </a:ext>
          </a:extLst>
        </xdr:cNvPr>
        <xdr:cNvPicPr>
          <a:picLocks noChangeAspect="1"/>
        </xdr:cNvPicPr>
      </xdr:nvPicPr>
      <xdr:blipFill>
        <a:blip xmlns:r="http://schemas.openxmlformats.org/officeDocument/2006/relationships" r:embed="rId10"/>
        <a:stretch>
          <a:fillRect/>
        </a:stretch>
      </xdr:blipFill>
      <xdr:spPr>
        <a:xfrm>
          <a:off x="0" y="20554950"/>
          <a:ext cx="7359381" cy="9239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xdr:colOff>
      <xdr:row>2</xdr:row>
      <xdr:rowOff>19051</xdr:rowOff>
    </xdr:from>
    <xdr:to>
      <xdr:col>76</xdr:col>
      <xdr:colOff>69001</xdr:colOff>
      <xdr:row>60</xdr:row>
      <xdr:rowOff>47980</xdr:rowOff>
    </xdr:to>
    <xdr:pic>
      <xdr:nvPicPr>
        <xdr:cNvPr id="2" name="図 1">
          <a:extLst>
            <a:ext uri="{FF2B5EF4-FFF2-40B4-BE49-F238E27FC236}">
              <a16:creationId xmlns:a16="http://schemas.microsoft.com/office/drawing/2014/main" xmlns="" id="{00000000-0008-0000-2400-000002000000}"/>
            </a:ext>
          </a:extLst>
        </xdr:cNvPr>
        <xdr:cNvPicPr>
          <a:picLocks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 y="276226"/>
          <a:ext cx="7308000" cy="5553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57</xdr:row>
      <xdr:rowOff>85728</xdr:rowOff>
    </xdr:from>
    <xdr:to>
      <xdr:col>76</xdr:col>
      <xdr:colOff>69000</xdr:colOff>
      <xdr:row>112</xdr:row>
      <xdr:rowOff>90406</xdr:rowOff>
    </xdr:to>
    <xdr:pic>
      <xdr:nvPicPr>
        <xdr:cNvPr id="3" name="図 2">
          <a:extLst>
            <a:ext uri="{FF2B5EF4-FFF2-40B4-BE49-F238E27FC236}">
              <a16:creationId xmlns:a16="http://schemas.microsoft.com/office/drawing/2014/main" xmlns="" id="{00000000-0008-0000-2400-000003000000}"/>
            </a:ext>
          </a:extLst>
        </xdr:cNvPr>
        <xdr:cNvPicPr>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5581653"/>
          <a:ext cx="7308000" cy="524342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118</xdr:row>
      <xdr:rowOff>38101</xdr:rowOff>
    </xdr:from>
    <xdr:to>
      <xdr:col>76</xdr:col>
      <xdr:colOff>78525</xdr:colOff>
      <xdr:row>180</xdr:row>
      <xdr:rowOff>41879</xdr:rowOff>
    </xdr:to>
    <xdr:pic>
      <xdr:nvPicPr>
        <xdr:cNvPr id="4" name="図 3">
          <a:extLst>
            <a:ext uri="{FF2B5EF4-FFF2-40B4-BE49-F238E27FC236}">
              <a16:creationId xmlns:a16="http://schemas.microsoft.com/office/drawing/2014/main" xmlns="" id="{00000000-0008-0000-2400-000004000000}"/>
            </a:ext>
          </a:extLst>
        </xdr:cNvPr>
        <xdr:cNvPicPr>
          <a:picLocks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525" y="11363326"/>
          <a:ext cx="7308000" cy="59092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9525</xdr:colOff>
      <xdr:row>178</xdr:row>
      <xdr:rowOff>38103</xdr:rowOff>
    </xdr:from>
    <xdr:to>
      <xdr:col>76</xdr:col>
      <xdr:colOff>78525</xdr:colOff>
      <xdr:row>229</xdr:row>
      <xdr:rowOff>26492</xdr:rowOff>
    </xdr:to>
    <xdr:pic>
      <xdr:nvPicPr>
        <xdr:cNvPr id="5" name="図 4">
          <a:extLst>
            <a:ext uri="{FF2B5EF4-FFF2-40B4-BE49-F238E27FC236}">
              <a16:creationId xmlns:a16="http://schemas.microsoft.com/office/drawing/2014/main" xmlns="" id="{00000000-0008-0000-2400-000005000000}"/>
            </a:ext>
          </a:extLst>
        </xdr:cNvPr>
        <xdr:cNvPicPr>
          <a:picLocks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525" y="17078328"/>
          <a:ext cx="7308000" cy="48461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29</xdr:col>
      <xdr:colOff>85725</xdr:colOff>
      <xdr:row>7</xdr:row>
      <xdr:rowOff>19050</xdr:rowOff>
    </xdr:from>
    <xdr:to>
      <xdr:col>32</xdr:col>
      <xdr:colOff>57150</xdr:colOff>
      <xdr:row>10</xdr:row>
      <xdr:rowOff>9524</xdr:rowOff>
    </xdr:to>
    <xdr:sp macro="" textlink="入力専用!V3">
      <xdr:nvSpPr>
        <xdr:cNvPr id="7" name="四角形吹き出し 6">
          <a:extLst>
            <a:ext uri="{FF2B5EF4-FFF2-40B4-BE49-F238E27FC236}">
              <a16:creationId xmlns:a16="http://schemas.microsoft.com/office/drawing/2014/main" xmlns="" id="{00000000-0008-0000-2400-000007000000}"/>
            </a:ext>
          </a:extLst>
        </xdr:cNvPr>
        <xdr:cNvSpPr/>
      </xdr:nvSpPr>
      <xdr:spPr>
        <a:xfrm>
          <a:off x="284797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481F074-F1CC-4310-9AE5-7C8B8FBD361C}"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4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32</xdr:col>
      <xdr:colOff>57150</xdr:colOff>
      <xdr:row>7</xdr:row>
      <xdr:rowOff>19050</xdr:rowOff>
    </xdr:from>
    <xdr:to>
      <xdr:col>35</xdr:col>
      <xdr:colOff>28575</xdr:colOff>
      <xdr:row>10</xdr:row>
      <xdr:rowOff>9524</xdr:rowOff>
    </xdr:to>
    <xdr:sp macro="" textlink="入力専用!V4">
      <xdr:nvSpPr>
        <xdr:cNvPr id="8" name="四角形吹き出し 7">
          <a:extLst>
            <a:ext uri="{FF2B5EF4-FFF2-40B4-BE49-F238E27FC236}">
              <a16:creationId xmlns:a16="http://schemas.microsoft.com/office/drawing/2014/main" xmlns="" id="{00000000-0008-0000-2400-000008000000}"/>
            </a:ext>
          </a:extLst>
        </xdr:cNvPr>
        <xdr:cNvSpPr/>
      </xdr:nvSpPr>
      <xdr:spPr>
        <a:xfrm>
          <a:off x="3105150"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2885DB3-63ED-4F91-9CDA-5F0303CC83D8}"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35</xdr:col>
      <xdr:colOff>28575</xdr:colOff>
      <xdr:row>7</xdr:row>
      <xdr:rowOff>19050</xdr:rowOff>
    </xdr:from>
    <xdr:to>
      <xdr:col>38</xdr:col>
      <xdr:colOff>0</xdr:colOff>
      <xdr:row>10</xdr:row>
      <xdr:rowOff>9524</xdr:rowOff>
    </xdr:to>
    <xdr:sp macro="" textlink="入力専用!V5">
      <xdr:nvSpPr>
        <xdr:cNvPr id="9" name="四角形吹き出し 8">
          <a:extLst>
            <a:ext uri="{FF2B5EF4-FFF2-40B4-BE49-F238E27FC236}">
              <a16:creationId xmlns:a16="http://schemas.microsoft.com/office/drawing/2014/main" xmlns="" id="{00000000-0008-0000-2400-000009000000}"/>
            </a:ext>
          </a:extLst>
        </xdr:cNvPr>
        <xdr:cNvSpPr/>
      </xdr:nvSpPr>
      <xdr:spPr>
        <a:xfrm>
          <a:off x="336232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A58685-9010-4105-9D51-AB6DF2163DFD}"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37</xdr:col>
      <xdr:colOff>85725</xdr:colOff>
      <xdr:row>7</xdr:row>
      <xdr:rowOff>19050</xdr:rowOff>
    </xdr:from>
    <xdr:to>
      <xdr:col>40</xdr:col>
      <xdr:colOff>57150</xdr:colOff>
      <xdr:row>10</xdr:row>
      <xdr:rowOff>9524</xdr:rowOff>
    </xdr:to>
    <xdr:sp macro="" textlink="入力専用!V6">
      <xdr:nvSpPr>
        <xdr:cNvPr id="10" name="四角形吹き出し 9">
          <a:extLst>
            <a:ext uri="{FF2B5EF4-FFF2-40B4-BE49-F238E27FC236}">
              <a16:creationId xmlns:a16="http://schemas.microsoft.com/office/drawing/2014/main" xmlns="" id="{00000000-0008-0000-2400-00000A000000}"/>
            </a:ext>
          </a:extLst>
        </xdr:cNvPr>
        <xdr:cNvSpPr/>
      </xdr:nvSpPr>
      <xdr:spPr>
        <a:xfrm>
          <a:off x="360997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BB9AD8F-4E73-43CA-A468-2233973D3BD9}"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40</xdr:col>
      <xdr:colOff>57150</xdr:colOff>
      <xdr:row>7</xdr:row>
      <xdr:rowOff>19050</xdr:rowOff>
    </xdr:from>
    <xdr:to>
      <xdr:col>43</xdr:col>
      <xdr:colOff>28575</xdr:colOff>
      <xdr:row>10</xdr:row>
      <xdr:rowOff>9524</xdr:rowOff>
    </xdr:to>
    <xdr:sp macro="" textlink="入力専用!V7">
      <xdr:nvSpPr>
        <xdr:cNvPr id="11" name="四角形吹き出し 10">
          <a:extLst>
            <a:ext uri="{FF2B5EF4-FFF2-40B4-BE49-F238E27FC236}">
              <a16:creationId xmlns:a16="http://schemas.microsoft.com/office/drawing/2014/main" xmlns="" id="{00000000-0008-0000-2400-00000B000000}"/>
            </a:ext>
          </a:extLst>
        </xdr:cNvPr>
        <xdr:cNvSpPr/>
      </xdr:nvSpPr>
      <xdr:spPr>
        <a:xfrm>
          <a:off x="3867150"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694EB65-E160-42CD-B3CE-7D5CAD23B3C0}"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43</xdr:col>
      <xdr:colOff>28575</xdr:colOff>
      <xdr:row>7</xdr:row>
      <xdr:rowOff>19050</xdr:rowOff>
    </xdr:from>
    <xdr:to>
      <xdr:col>46</xdr:col>
      <xdr:colOff>0</xdr:colOff>
      <xdr:row>10</xdr:row>
      <xdr:rowOff>9524</xdr:rowOff>
    </xdr:to>
    <xdr:sp macro="" textlink="入力専用!V8">
      <xdr:nvSpPr>
        <xdr:cNvPr id="12" name="四角形吹き出し 11">
          <a:extLst>
            <a:ext uri="{FF2B5EF4-FFF2-40B4-BE49-F238E27FC236}">
              <a16:creationId xmlns:a16="http://schemas.microsoft.com/office/drawing/2014/main" xmlns="" id="{00000000-0008-0000-2400-00000C000000}"/>
            </a:ext>
          </a:extLst>
        </xdr:cNvPr>
        <xdr:cNvSpPr/>
      </xdr:nvSpPr>
      <xdr:spPr>
        <a:xfrm>
          <a:off x="412432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A2415C8-86A6-4376-BBE6-86507232F8C5}"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46</xdr:col>
      <xdr:colOff>0</xdr:colOff>
      <xdr:row>7</xdr:row>
      <xdr:rowOff>19050</xdr:rowOff>
    </xdr:from>
    <xdr:to>
      <xdr:col>48</xdr:col>
      <xdr:colOff>66675</xdr:colOff>
      <xdr:row>10</xdr:row>
      <xdr:rowOff>9524</xdr:rowOff>
    </xdr:to>
    <xdr:sp macro="" textlink="入力専用!V9">
      <xdr:nvSpPr>
        <xdr:cNvPr id="13" name="四角形吹き出し 12">
          <a:extLst>
            <a:ext uri="{FF2B5EF4-FFF2-40B4-BE49-F238E27FC236}">
              <a16:creationId xmlns:a16="http://schemas.microsoft.com/office/drawing/2014/main" xmlns="" id="{00000000-0008-0000-2400-00000D000000}"/>
            </a:ext>
          </a:extLst>
        </xdr:cNvPr>
        <xdr:cNvSpPr/>
      </xdr:nvSpPr>
      <xdr:spPr>
        <a:xfrm>
          <a:off x="4381500"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FC29513-26EC-43C2-B52A-3D80192269C0}"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48</xdr:col>
      <xdr:colOff>66675</xdr:colOff>
      <xdr:row>7</xdr:row>
      <xdr:rowOff>19050</xdr:rowOff>
    </xdr:from>
    <xdr:to>
      <xdr:col>51</xdr:col>
      <xdr:colOff>38100</xdr:colOff>
      <xdr:row>10</xdr:row>
      <xdr:rowOff>9524</xdr:rowOff>
    </xdr:to>
    <xdr:sp macro="" textlink="入力専用!V10">
      <xdr:nvSpPr>
        <xdr:cNvPr id="14" name="四角形吹き出し 13">
          <a:extLst>
            <a:ext uri="{FF2B5EF4-FFF2-40B4-BE49-F238E27FC236}">
              <a16:creationId xmlns:a16="http://schemas.microsoft.com/office/drawing/2014/main" xmlns="" id="{00000000-0008-0000-2400-00000E000000}"/>
            </a:ext>
          </a:extLst>
        </xdr:cNvPr>
        <xdr:cNvSpPr/>
      </xdr:nvSpPr>
      <xdr:spPr>
        <a:xfrm>
          <a:off x="463867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16CB9E-5BA5-4B14-9575-86D4497DB16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51</xdr:col>
      <xdr:colOff>38100</xdr:colOff>
      <xdr:row>7</xdr:row>
      <xdr:rowOff>19050</xdr:rowOff>
    </xdr:from>
    <xdr:to>
      <xdr:col>54</xdr:col>
      <xdr:colOff>9525</xdr:colOff>
      <xdr:row>10</xdr:row>
      <xdr:rowOff>9524</xdr:rowOff>
    </xdr:to>
    <xdr:sp macro="" textlink="入力専用!V11">
      <xdr:nvSpPr>
        <xdr:cNvPr id="15" name="四角形吹き出し 14">
          <a:extLst>
            <a:ext uri="{FF2B5EF4-FFF2-40B4-BE49-F238E27FC236}">
              <a16:creationId xmlns:a16="http://schemas.microsoft.com/office/drawing/2014/main" xmlns="" id="{00000000-0008-0000-2400-00000F000000}"/>
            </a:ext>
          </a:extLst>
        </xdr:cNvPr>
        <xdr:cNvSpPr/>
      </xdr:nvSpPr>
      <xdr:spPr>
        <a:xfrm>
          <a:off x="4895850"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91D9433-9B8E-4B75-A25A-524C76AB4C3E}"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54</xdr:col>
      <xdr:colOff>9525</xdr:colOff>
      <xdr:row>7</xdr:row>
      <xdr:rowOff>19050</xdr:rowOff>
    </xdr:from>
    <xdr:to>
      <xdr:col>56</xdr:col>
      <xdr:colOff>76200</xdr:colOff>
      <xdr:row>10</xdr:row>
      <xdr:rowOff>9524</xdr:rowOff>
    </xdr:to>
    <xdr:sp macro="" textlink="入力専用!V12">
      <xdr:nvSpPr>
        <xdr:cNvPr id="16" name="四角形吹き出し 15">
          <a:extLst>
            <a:ext uri="{FF2B5EF4-FFF2-40B4-BE49-F238E27FC236}">
              <a16:creationId xmlns:a16="http://schemas.microsoft.com/office/drawing/2014/main" xmlns="" id="{00000000-0008-0000-2400-000010000000}"/>
            </a:ext>
          </a:extLst>
        </xdr:cNvPr>
        <xdr:cNvSpPr/>
      </xdr:nvSpPr>
      <xdr:spPr>
        <a:xfrm>
          <a:off x="515302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F3AFDEB-D6A6-4D56-BF86-60377E46D26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7</xdr:col>
      <xdr:colOff>57150</xdr:colOff>
      <xdr:row>10</xdr:row>
      <xdr:rowOff>66675</xdr:rowOff>
    </xdr:from>
    <xdr:to>
      <xdr:col>10</xdr:col>
      <xdr:colOff>28575</xdr:colOff>
      <xdr:row>13</xdr:row>
      <xdr:rowOff>57149</xdr:rowOff>
    </xdr:to>
    <xdr:sp macro="" textlink="入力専用!CL3">
      <xdr:nvSpPr>
        <xdr:cNvPr id="17" name="四角形吹き出し 16">
          <a:extLst>
            <a:ext uri="{FF2B5EF4-FFF2-40B4-BE49-F238E27FC236}">
              <a16:creationId xmlns:a16="http://schemas.microsoft.com/office/drawing/2014/main" xmlns="" id="{00000000-0008-0000-2400-000011000000}"/>
            </a:ext>
          </a:extLst>
        </xdr:cNvPr>
        <xdr:cNvSpPr/>
      </xdr:nvSpPr>
      <xdr:spPr>
        <a:xfrm>
          <a:off x="723900"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CF5137C-C675-42A3-B61E-C4CEBC63597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3</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10</xdr:col>
      <xdr:colOff>28575</xdr:colOff>
      <xdr:row>10</xdr:row>
      <xdr:rowOff>66675</xdr:rowOff>
    </xdr:from>
    <xdr:to>
      <xdr:col>13</xdr:col>
      <xdr:colOff>0</xdr:colOff>
      <xdr:row>13</xdr:row>
      <xdr:rowOff>57149</xdr:rowOff>
    </xdr:to>
    <xdr:sp macro="" textlink="入力専用!CL4">
      <xdr:nvSpPr>
        <xdr:cNvPr id="18" name="四角形吹き出し 17">
          <a:extLst>
            <a:ext uri="{FF2B5EF4-FFF2-40B4-BE49-F238E27FC236}">
              <a16:creationId xmlns:a16="http://schemas.microsoft.com/office/drawing/2014/main" xmlns="" id="{00000000-0008-0000-2400-000012000000}"/>
            </a:ext>
          </a:extLst>
        </xdr:cNvPr>
        <xdr:cNvSpPr/>
      </xdr:nvSpPr>
      <xdr:spPr>
        <a:xfrm>
          <a:off x="981075"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DB8A2C-7F01-45CF-B992-791892A598EE}"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4</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13</xdr:col>
      <xdr:colOff>0</xdr:colOff>
      <xdr:row>10</xdr:row>
      <xdr:rowOff>66675</xdr:rowOff>
    </xdr:from>
    <xdr:to>
      <xdr:col>15</xdr:col>
      <xdr:colOff>66675</xdr:colOff>
      <xdr:row>13</xdr:row>
      <xdr:rowOff>57149</xdr:rowOff>
    </xdr:to>
    <xdr:sp macro="" textlink="入力専用!CL5">
      <xdr:nvSpPr>
        <xdr:cNvPr id="19" name="四角形吹き出し 18">
          <a:extLst>
            <a:ext uri="{FF2B5EF4-FFF2-40B4-BE49-F238E27FC236}">
              <a16:creationId xmlns:a16="http://schemas.microsoft.com/office/drawing/2014/main" xmlns="" id="{00000000-0008-0000-2400-000013000000}"/>
            </a:ext>
          </a:extLst>
        </xdr:cNvPr>
        <xdr:cNvSpPr/>
      </xdr:nvSpPr>
      <xdr:spPr>
        <a:xfrm>
          <a:off x="1238250"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313198B-D015-4454-8C5D-0753A720B0FE}"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2</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15</xdr:col>
      <xdr:colOff>66675</xdr:colOff>
      <xdr:row>10</xdr:row>
      <xdr:rowOff>66675</xdr:rowOff>
    </xdr:from>
    <xdr:to>
      <xdr:col>18</xdr:col>
      <xdr:colOff>38100</xdr:colOff>
      <xdr:row>13</xdr:row>
      <xdr:rowOff>57149</xdr:rowOff>
    </xdr:to>
    <xdr:sp macro="" textlink="入力専用!CL6">
      <xdr:nvSpPr>
        <xdr:cNvPr id="20" name="四角形吹き出し 19">
          <a:extLst>
            <a:ext uri="{FF2B5EF4-FFF2-40B4-BE49-F238E27FC236}">
              <a16:creationId xmlns:a16="http://schemas.microsoft.com/office/drawing/2014/main" xmlns="" id="{00000000-0008-0000-2400-000014000000}"/>
            </a:ext>
          </a:extLst>
        </xdr:cNvPr>
        <xdr:cNvSpPr/>
      </xdr:nvSpPr>
      <xdr:spPr>
        <a:xfrm>
          <a:off x="1495425"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3A7C6E-ACD6-4482-B4BD-ED1568AFFDBF}"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18</xdr:col>
      <xdr:colOff>38100</xdr:colOff>
      <xdr:row>10</xdr:row>
      <xdr:rowOff>66675</xdr:rowOff>
    </xdr:from>
    <xdr:to>
      <xdr:col>21</xdr:col>
      <xdr:colOff>9525</xdr:colOff>
      <xdr:row>13</xdr:row>
      <xdr:rowOff>57149</xdr:rowOff>
    </xdr:to>
    <xdr:sp macro="" textlink="入力専用!CL7">
      <xdr:nvSpPr>
        <xdr:cNvPr id="21" name="四角形吹き出し 20">
          <a:extLst>
            <a:ext uri="{FF2B5EF4-FFF2-40B4-BE49-F238E27FC236}">
              <a16:creationId xmlns:a16="http://schemas.microsoft.com/office/drawing/2014/main" xmlns="" id="{00000000-0008-0000-2400-000015000000}"/>
            </a:ext>
          </a:extLst>
        </xdr:cNvPr>
        <xdr:cNvSpPr/>
      </xdr:nvSpPr>
      <xdr:spPr>
        <a:xfrm>
          <a:off x="1752600"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0E8BC4E-74D8-4FEA-86A2-4149531A22C5}"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2</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64</xdr:col>
      <xdr:colOff>76200</xdr:colOff>
      <xdr:row>7</xdr:row>
      <xdr:rowOff>19050</xdr:rowOff>
    </xdr:from>
    <xdr:to>
      <xdr:col>67</xdr:col>
      <xdr:colOff>47625</xdr:colOff>
      <xdr:row>10</xdr:row>
      <xdr:rowOff>9524</xdr:rowOff>
    </xdr:to>
    <xdr:sp macro="" textlink="入力専用!CF3">
      <xdr:nvSpPr>
        <xdr:cNvPr id="22" name="四角形吹き出し 21">
          <a:extLst>
            <a:ext uri="{FF2B5EF4-FFF2-40B4-BE49-F238E27FC236}">
              <a16:creationId xmlns:a16="http://schemas.microsoft.com/office/drawing/2014/main" xmlns="" id="{00000000-0008-0000-2400-000016000000}"/>
            </a:ext>
          </a:extLst>
        </xdr:cNvPr>
        <xdr:cNvSpPr/>
      </xdr:nvSpPr>
      <xdr:spPr>
        <a:xfrm>
          <a:off x="6172200"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A33594F-6216-4918-A80F-9E0D47F29E34}"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67</xdr:col>
      <xdr:colOff>47625</xdr:colOff>
      <xdr:row>7</xdr:row>
      <xdr:rowOff>19050</xdr:rowOff>
    </xdr:from>
    <xdr:to>
      <xdr:col>70</xdr:col>
      <xdr:colOff>19050</xdr:colOff>
      <xdr:row>10</xdr:row>
      <xdr:rowOff>9524</xdr:rowOff>
    </xdr:to>
    <xdr:sp macro="" textlink="入力専用!CF4">
      <xdr:nvSpPr>
        <xdr:cNvPr id="23" name="四角形吹き出し 22">
          <a:extLst>
            <a:ext uri="{FF2B5EF4-FFF2-40B4-BE49-F238E27FC236}">
              <a16:creationId xmlns:a16="http://schemas.microsoft.com/office/drawing/2014/main" xmlns="" id="{00000000-0008-0000-2400-000017000000}"/>
            </a:ext>
          </a:extLst>
        </xdr:cNvPr>
        <xdr:cNvSpPr/>
      </xdr:nvSpPr>
      <xdr:spPr>
        <a:xfrm>
          <a:off x="6429375" y="7524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2A62DE-7B08-418A-A76D-D3CEBC977FE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7</xdr:col>
      <xdr:colOff>57150</xdr:colOff>
      <xdr:row>14</xdr:row>
      <xdr:rowOff>19050</xdr:rowOff>
    </xdr:from>
    <xdr:to>
      <xdr:col>10</xdr:col>
      <xdr:colOff>28575</xdr:colOff>
      <xdr:row>17</xdr:row>
      <xdr:rowOff>9524</xdr:rowOff>
    </xdr:to>
    <xdr:sp macro="" textlink="入力専用!CT4">
      <xdr:nvSpPr>
        <xdr:cNvPr id="24" name="四角形吹き出し 23">
          <a:extLst>
            <a:ext uri="{FF2B5EF4-FFF2-40B4-BE49-F238E27FC236}">
              <a16:creationId xmlns:a16="http://schemas.microsoft.com/office/drawing/2014/main" xmlns="" id="{00000000-0008-0000-2400-000018000000}"/>
            </a:ext>
          </a:extLst>
        </xdr:cNvPr>
        <xdr:cNvSpPr/>
      </xdr:nvSpPr>
      <xdr:spPr>
        <a:xfrm>
          <a:off x="723900" y="141922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3E5DCCE-5BDC-4D5D-9A79-2523410E0A79}"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10</xdr:col>
      <xdr:colOff>38100</xdr:colOff>
      <xdr:row>14</xdr:row>
      <xdr:rowOff>19050</xdr:rowOff>
    </xdr:from>
    <xdr:to>
      <xdr:col>13</xdr:col>
      <xdr:colOff>9525</xdr:colOff>
      <xdr:row>17</xdr:row>
      <xdr:rowOff>9524</xdr:rowOff>
    </xdr:to>
    <xdr:sp macro="" textlink="入力専用!CU4">
      <xdr:nvSpPr>
        <xdr:cNvPr id="25" name="四角形吹き出し 24">
          <a:extLst>
            <a:ext uri="{FF2B5EF4-FFF2-40B4-BE49-F238E27FC236}">
              <a16:creationId xmlns:a16="http://schemas.microsoft.com/office/drawing/2014/main" xmlns="" id="{00000000-0008-0000-2400-000019000000}"/>
            </a:ext>
          </a:extLst>
        </xdr:cNvPr>
        <xdr:cNvSpPr/>
      </xdr:nvSpPr>
      <xdr:spPr>
        <a:xfrm>
          <a:off x="990600" y="141922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4EFE583-A2F2-46E4-B0CD-14F9C78BB781}"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9</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13</xdr:col>
      <xdr:colOff>9525</xdr:colOff>
      <xdr:row>14</xdr:row>
      <xdr:rowOff>28575</xdr:rowOff>
    </xdr:from>
    <xdr:to>
      <xdr:col>15</xdr:col>
      <xdr:colOff>76200</xdr:colOff>
      <xdr:row>17</xdr:row>
      <xdr:rowOff>19049</xdr:rowOff>
    </xdr:to>
    <xdr:sp macro="" textlink="入力専用!CV4">
      <xdr:nvSpPr>
        <xdr:cNvPr id="26" name="四角形吹き出し 25">
          <a:extLst>
            <a:ext uri="{FF2B5EF4-FFF2-40B4-BE49-F238E27FC236}">
              <a16:creationId xmlns:a16="http://schemas.microsoft.com/office/drawing/2014/main" xmlns="" id="{00000000-0008-0000-2400-00001A000000}"/>
            </a:ext>
          </a:extLst>
        </xdr:cNvPr>
        <xdr:cNvSpPr/>
      </xdr:nvSpPr>
      <xdr:spPr>
        <a:xfrm>
          <a:off x="1247775"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7BEFA35-D747-425E-8ADF-4706B73F7631}"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15</xdr:col>
      <xdr:colOff>76200</xdr:colOff>
      <xdr:row>14</xdr:row>
      <xdr:rowOff>28575</xdr:rowOff>
    </xdr:from>
    <xdr:to>
      <xdr:col>18</xdr:col>
      <xdr:colOff>47625</xdr:colOff>
      <xdr:row>17</xdr:row>
      <xdr:rowOff>19049</xdr:rowOff>
    </xdr:to>
    <xdr:sp macro="" textlink="入力専用!CW4">
      <xdr:nvSpPr>
        <xdr:cNvPr id="27" name="四角形吹き出し 26">
          <a:extLst>
            <a:ext uri="{FF2B5EF4-FFF2-40B4-BE49-F238E27FC236}">
              <a16:creationId xmlns:a16="http://schemas.microsoft.com/office/drawing/2014/main" xmlns="" id="{00000000-0008-0000-2400-00001B000000}"/>
            </a:ext>
          </a:extLst>
        </xdr:cNvPr>
        <xdr:cNvSpPr/>
      </xdr:nvSpPr>
      <xdr:spPr>
        <a:xfrm>
          <a:off x="1504950"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7FC4C34-0326-4390-A3A2-878468A48674}"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20</xdr:col>
      <xdr:colOff>38100</xdr:colOff>
      <xdr:row>14</xdr:row>
      <xdr:rowOff>28575</xdr:rowOff>
    </xdr:from>
    <xdr:to>
      <xdr:col>23</xdr:col>
      <xdr:colOff>9525</xdr:colOff>
      <xdr:row>17</xdr:row>
      <xdr:rowOff>19049</xdr:rowOff>
    </xdr:to>
    <xdr:sp macro="" textlink="入力専用!CY4">
      <xdr:nvSpPr>
        <xdr:cNvPr id="28" name="四角形吹き出し 27">
          <a:extLst>
            <a:ext uri="{FF2B5EF4-FFF2-40B4-BE49-F238E27FC236}">
              <a16:creationId xmlns:a16="http://schemas.microsoft.com/office/drawing/2014/main" xmlns="" id="{00000000-0008-0000-2400-00001C000000}"/>
            </a:ext>
          </a:extLst>
        </xdr:cNvPr>
        <xdr:cNvSpPr/>
      </xdr:nvSpPr>
      <xdr:spPr>
        <a:xfrm>
          <a:off x="1943100"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21CAD88-805E-443F-9742-E1B37BA28479}"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23</xdr:col>
      <xdr:colOff>9525</xdr:colOff>
      <xdr:row>14</xdr:row>
      <xdr:rowOff>19050</xdr:rowOff>
    </xdr:from>
    <xdr:to>
      <xdr:col>25</xdr:col>
      <xdr:colOff>76200</xdr:colOff>
      <xdr:row>17</xdr:row>
      <xdr:rowOff>9524</xdr:rowOff>
    </xdr:to>
    <xdr:sp macro="" textlink="入力専用!CZ4">
      <xdr:nvSpPr>
        <xdr:cNvPr id="29" name="四角形吹き出し 28">
          <a:extLst>
            <a:ext uri="{FF2B5EF4-FFF2-40B4-BE49-F238E27FC236}">
              <a16:creationId xmlns:a16="http://schemas.microsoft.com/office/drawing/2014/main" xmlns="" id="{00000000-0008-0000-2400-00001D000000}"/>
            </a:ext>
          </a:extLst>
        </xdr:cNvPr>
        <xdr:cNvSpPr/>
      </xdr:nvSpPr>
      <xdr:spPr>
        <a:xfrm>
          <a:off x="2200275" y="141922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23F4037-C093-4AD1-9773-AE6434A8BE75}"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28</xdr:col>
      <xdr:colOff>28575</xdr:colOff>
      <xdr:row>14</xdr:row>
      <xdr:rowOff>28575</xdr:rowOff>
    </xdr:from>
    <xdr:to>
      <xdr:col>31</xdr:col>
      <xdr:colOff>0</xdr:colOff>
      <xdr:row>17</xdr:row>
      <xdr:rowOff>19049</xdr:rowOff>
    </xdr:to>
    <xdr:sp macro="" textlink="入力専用!DB4">
      <xdr:nvSpPr>
        <xdr:cNvPr id="30" name="四角形吹き出し 29">
          <a:extLst>
            <a:ext uri="{FF2B5EF4-FFF2-40B4-BE49-F238E27FC236}">
              <a16:creationId xmlns:a16="http://schemas.microsoft.com/office/drawing/2014/main" xmlns="" id="{00000000-0008-0000-2400-00001E000000}"/>
            </a:ext>
          </a:extLst>
        </xdr:cNvPr>
        <xdr:cNvSpPr/>
      </xdr:nvSpPr>
      <xdr:spPr>
        <a:xfrm>
          <a:off x="2695575"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6642616-ED09-4B6C-A97E-C777071D337B}"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31</xdr:col>
      <xdr:colOff>0</xdr:colOff>
      <xdr:row>14</xdr:row>
      <xdr:rowOff>28575</xdr:rowOff>
    </xdr:from>
    <xdr:to>
      <xdr:col>33</xdr:col>
      <xdr:colOff>66675</xdr:colOff>
      <xdr:row>17</xdr:row>
      <xdr:rowOff>19049</xdr:rowOff>
    </xdr:to>
    <xdr:sp macro="" textlink="入力専用!DC4">
      <xdr:nvSpPr>
        <xdr:cNvPr id="31" name="四角形吹き出し 30">
          <a:extLst>
            <a:ext uri="{FF2B5EF4-FFF2-40B4-BE49-F238E27FC236}">
              <a16:creationId xmlns:a16="http://schemas.microsoft.com/office/drawing/2014/main" xmlns="" id="{00000000-0008-0000-2400-00001F000000}"/>
            </a:ext>
          </a:extLst>
        </xdr:cNvPr>
        <xdr:cNvSpPr/>
      </xdr:nvSpPr>
      <xdr:spPr>
        <a:xfrm>
          <a:off x="2952750" y="1428750"/>
          <a:ext cx="257175" cy="276224"/>
        </a:xfrm>
        <a:prstGeom prst="wedgeRectCallout">
          <a:avLst>
            <a:gd name="adj1" fmla="val -11574"/>
            <a:gd name="adj2" fmla="val 18580"/>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3073ABB-0087-414A-A267-B8DC9963DCE3}"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44</xdr:col>
      <xdr:colOff>9525</xdr:colOff>
      <xdr:row>10</xdr:row>
      <xdr:rowOff>66675</xdr:rowOff>
    </xdr:from>
    <xdr:to>
      <xdr:col>46</xdr:col>
      <xdr:colOff>76200</xdr:colOff>
      <xdr:row>13</xdr:row>
      <xdr:rowOff>57149</xdr:rowOff>
    </xdr:to>
    <xdr:sp macro="" textlink="入力専用!CR3">
      <xdr:nvSpPr>
        <xdr:cNvPr id="32" name="四角形吹き出し 31">
          <a:extLst>
            <a:ext uri="{FF2B5EF4-FFF2-40B4-BE49-F238E27FC236}">
              <a16:creationId xmlns:a16="http://schemas.microsoft.com/office/drawing/2014/main" xmlns="" id="{00000000-0008-0000-2400-000020000000}"/>
            </a:ext>
          </a:extLst>
        </xdr:cNvPr>
        <xdr:cNvSpPr/>
      </xdr:nvSpPr>
      <xdr:spPr>
        <a:xfrm>
          <a:off x="4200525"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C899277-6A8F-4AB3-AED9-25827B604611}"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46</xdr:col>
      <xdr:colOff>76200</xdr:colOff>
      <xdr:row>10</xdr:row>
      <xdr:rowOff>66675</xdr:rowOff>
    </xdr:from>
    <xdr:to>
      <xdr:col>49</xdr:col>
      <xdr:colOff>47625</xdr:colOff>
      <xdr:row>13</xdr:row>
      <xdr:rowOff>57149</xdr:rowOff>
    </xdr:to>
    <xdr:sp macro="" textlink="入力専用!CR4">
      <xdr:nvSpPr>
        <xdr:cNvPr id="33" name="四角形吹き出し 32">
          <a:extLst>
            <a:ext uri="{FF2B5EF4-FFF2-40B4-BE49-F238E27FC236}">
              <a16:creationId xmlns:a16="http://schemas.microsoft.com/office/drawing/2014/main" xmlns="" id="{00000000-0008-0000-2400-000021000000}"/>
            </a:ext>
          </a:extLst>
        </xdr:cNvPr>
        <xdr:cNvSpPr/>
      </xdr:nvSpPr>
      <xdr:spPr>
        <a:xfrm>
          <a:off x="4457700"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EFB322F-E6C9-42CE-B9CF-72FABB203C08}"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49</xdr:col>
      <xdr:colOff>47625</xdr:colOff>
      <xdr:row>10</xdr:row>
      <xdr:rowOff>66675</xdr:rowOff>
    </xdr:from>
    <xdr:to>
      <xdr:col>52</xdr:col>
      <xdr:colOff>19050</xdr:colOff>
      <xdr:row>13</xdr:row>
      <xdr:rowOff>57149</xdr:rowOff>
    </xdr:to>
    <xdr:sp macro="" textlink="入力専用!CR5">
      <xdr:nvSpPr>
        <xdr:cNvPr id="34" name="四角形吹き出し 33">
          <a:extLst>
            <a:ext uri="{FF2B5EF4-FFF2-40B4-BE49-F238E27FC236}">
              <a16:creationId xmlns:a16="http://schemas.microsoft.com/office/drawing/2014/main" xmlns="" id="{00000000-0008-0000-2400-000022000000}"/>
            </a:ext>
          </a:extLst>
        </xdr:cNvPr>
        <xdr:cNvSpPr/>
      </xdr:nvSpPr>
      <xdr:spPr>
        <a:xfrm>
          <a:off x="4714875"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E9EB321-FF72-4899-86E5-92F4ECE8C7D0}"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52</xdr:col>
      <xdr:colOff>19050</xdr:colOff>
      <xdr:row>10</xdr:row>
      <xdr:rowOff>66675</xdr:rowOff>
    </xdr:from>
    <xdr:to>
      <xdr:col>54</xdr:col>
      <xdr:colOff>85725</xdr:colOff>
      <xdr:row>13</xdr:row>
      <xdr:rowOff>57149</xdr:rowOff>
    </xdr:to>
    <xdr:sp macro="" textlink="入力専用!CR6">
      <xdr:nvSpPr>
        <xdr:cNvPr id="35" name="四角形吹き出し 34">
          <a:extLst>
            <a:ext uri="{FF2B5EF4-FFF2-40B4-BE49-F238E27FC236}">
              <a16:creationId xmlns:a16="http://schemas.microsoft.com/office/drawing/2014/main" xmlns="" id="{00000000-0008-0000-2400-000023000000}"/>
            </a:ext>
          </a:extLst>
        </xdr:cNvPr>
        <xdr:cNvSpPr/>
      </xdr:nvSpPr>
      <xdr:spPr>
        <a:xfrm>
          <a:off x="4972050" y="10858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81653F1-8694-4256-BE34-21C97DF7AED7}"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54</xdr:col>
      <xdr:colOff>76200</xdr:colOff>
      <xdr:row>10</xdr:row>
      <xdr:rowOff>76200</xdr:rowOff>
    </xdr:from>
    <xdr:to>
      <xdr:col>57</xdr:col>
      <xdr:colOff>47625</xdr:colOff>
      <xdr:row>13</xdr:row>
      <xdr:rowOff>66674</xdr:rowOff>
    </xdr:to>
    <xdr:sp macro="" textlink="入力専用!CR7">
      <xdr:nvSpPr>
        <xdr:cNvPr id="36" name="四角形吹き出し 35">
          <a:extLst>
            <a:ext uri="{FF2B5EF4-FFF2-40B4-BE49-F238E27FC236}">
              <a16:creationId xmlns:a16="http://schemas.microsoft.com/office/drawing/2014/main" xmlns="" id="{00000000-0008-0000-2400-000024000000}"/>
            </a:ext>
          </a:extLst>
        </xdr:cNvPr>
        <xdr:cNvSpPr/>
      </xdr:nvSpPr>
      <xdr:spPr>
        <a:xfrm>
          <a:off x="5219700"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64F3D9A-2865-47F0-AF1D-A2D3355B42C3}"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57</xdr:col>
      <xdr:colOff>57150</xdr:colOff>
      <xdr:row>10</xdr:row>
      <xdr:rowOff>76200</xdr:rowOff>
    </xdr:from>
    <xdr:to>
      <xdr:col>60</xdr:col>
      <xdr:colOff>28575</xdr:colOff>
      <xdr:row>13</xdr:row>
      <xdr:rowOff>66674</xdr:rowOff>
    </xdr:to>
    <xdr:sp macro="" textlink="入力専用!CR8">
      <xdr:nvSpPr>
        <xdr:cNvPr id="37" name="四角形吹き出し 36">
          <a:extLst>
            <a:ext uri="{FF2B5EF4-FFF2-40B4-BE49-F238E27FC236}">
              <a16:creationId xmlns:a16="http://schemas.microsoft.com/office/drawing/2014/main" xmlns="" id="{00000000-0008-0000-2400-000025000000}"/>
            </a:ext>
          </a:extLst>
        </xdr:cNvPr>
        <xdr:cNvSpPr/>
      </xdr:nvSpPr>
      <xdr:spPr>
        <a:xfrm>
          <a:off x="5486400"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81F6CDC-656F-4E2D-B99E-B836E14C77C1}"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60</xdr:col>
      <xdr:colOff>38100</xdr:colOff>
      <xdr:row>10</xdr:row>
      <xdr:rowOff>76200</xdr:rowOff>
    </xdr:from>
    <xdr:to>
      <xdr:col>63</xdr:col>
      <xdr:colOff>9525</xdr:colOff>
      <xdr:row>13</xdr:row>
      <xdr:rowOff>66674</xdr:rowOff>
    </xdr:to>
    <xdr:sp macro="" textlink="入力専用!CR9">
      <xdr:nvSpPr>
        <xdr:cNvPr id="38" name="四角形吹き出し 37">
          <a:extLst>
            <a:ext uri="{FF2B5EF4-FFF2-40B4-BE49-F238E27FC236}">
              <a16:creationId xmlns:a16="http://schemas.microsoft.com/office/drawing/2014/main" xmlns="" id="{00000000-0008-0000-2400-000026000000}"/>
            </a:ext>
          </a:extLst>
        </xdr:cNvPr>
        <xdr:cNvSpPr/>
      </xdr:nvSpPr>
      <xdr:spPr>
        <a:xfrm>
          <a:off x="5753100"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DF1AE6B-B045-42DC-9C7A-7E5BCD199A0F}"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63</xdr:col>
      <xdr:colOff>9525</xdr:colOff>
      <xdr:row>10</xdr:row>
      <xdr:rowOff>76200</xdr:rowOff>
    </xdr:from>
    <xdr:to>
      <xdr:col>65</xdr:col>
      <xdr:colOff>76200</xdr:colOff>
      <xdr:row>13</xdr:row>
      <xdr:rowOff>66674</xdr:rowOff>
    </xdr:to>
    <xdr:sp macro="" textlink="入力専用!CR10">
      <xdr:nvSpPr>
        <xdr:cNvPr id="39" name="四角形吹き出し 38">
          <a:extLst>
            <a:ext uri="{FF2B5EF4-FFF2-40B4-BE49-F238E27FC236}">
              <a16:creationId xmlns:a16="http://schemas.microsoft.com/office/drawing/2014/main" xmlns="" id="{00000000-0008-0000-2400-000027000000}"/>
            </a:ext>
          </a:extLst>
        </xdr:cNvPr>
        <xdr:cNvSpPr/>
      </xdr:nvSpPr>
      <xdr:spPr>
        <a:xfrm>
          <a:off x="6010275"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E7A6EE1-77E0-4A0C-B199-536D814DCA47}"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65</xdr:col>
      <xdr:colOff>76200</xdr:colOff>
      <xdr:row>10</xdr:row>
      <xdr:rowOff>76200</xdr:rowOff>
    </xdr:from>
    <xdr:to>
      <xdr:col>68</xdr:col>
      <xdr:colOff>47625</xdr:colOff>
      <xdr:row>13</xdr:row>
      <xdr:rowOff>66674</xdr:rowOff>
    </xdr:to>
    <xdr:sp macro="" textlink="入力専用!CR11">
      <xdr:nvSpPr>
        <xdr:cNvPr id="40" name="四角形吹き出し 39">
          <a:extLst>
            <a:ext uri="{FF2B5EF4-FFF2-40B4-BE49-F238E27FC236}">
              <a16:creationId xmlns:a16="http://schemas.microsoft.com/office/drawing/2014/main" xmlns="" id="{00000000-0008-0000-2400-000028000000}"/>
            </a:ext>
          </a:extLst>
        </xdr:cNvPr>
        <xdr:cNvSpPr/>
      </xdr:nvSpPr>
      <xdr:spPr>
        <a:xfrm>
          <a:off x="6267450"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50BEB52-0FB9-41F3-87EC-A21A16671B7D}"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68</xdr:col>
      <xdr:colOff>47625</xdr:colOff>
      <xdr:row>10</xdr:row>
      <xdr:rowOff>76200</xdr:rowOff>
    </xdr:from>
    <xdr:to>
      <xdr:col>71</xdr:col>
      <xdr:colOff>19050</xdr:colOff>
      <xdr:row>13</xdr:row>
      <xdr:rowOff>66674</xdr:rowOff>
    </xdr:to>
    <xdr:sp macro="" textlink="入力専用!CR12">
      <xdr:nvSpPr>
        <xdr:cNvPr id="41" name="四角形吹き出し 40">
          <a:extLst>
            <a:ext uri="{FF2B5EF4-FFF2-40B4-BE49-F238E27FC236}">
              <a16:creationId xmlns:a16="http://schemas.microsoft.com/office/drawing/2014/main" xmlns="" id="{00000000-0008-0000-2400-000029000000}"/>
            </a:ext>
          </a:extLst>
        </xdr:cNvPr>
        <xdr:cNvSpPr/>
      </xdr:nvSpPr>
      <xdr:spPr>
        <a:xfrm>
          <a:off x="6524625" y="10953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128F4DE-69CC-4F8C-93A6-BD336EF8B5A1}"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44</xdr:col>
      <xdr:colOff>0</xdr:colOff>
      <xdr:row>14</xdr:row>
      <xdr:rowOff>28575</xdr:rowOff>
    </xdr:from>
    <xdr:to>
      <xdr:col>46</xdr:col>
      <xdr:colOff>66675</xdr:colOff>
      <xdr:row>17</xdr:row>
      <xdr:rowOff>19049</xdr:rowOff>
    </xdr:to>
    <xdr:sp macro="" textlink="入力専用!DE4">
      <xdr:nvSpPr>
        <xdr:cNvPr id="42" name="四角形吹き出し 41">
          <a:extLst>
            <a:ext uri="{FF2B5EF4-FFF2-40B4-BE49-F238E27FC236}">
              <a16:creationId xmlns:a16="http://schemas.microsoft.com/office/drawing/2014/main" xmlns="" id="{00000000-0008-0000-2400-00002A000000}"/>
            </a:ext>
          </a:extLst>
        </xdr:cNvPr>
        <xdr:cNvSpPr/>
      </xdr:nvSpPr>
      <xdr:spPr>
        <a:xfrm>
          <a:off x="4191000"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6F40CD7-1C41-4810-AC31-8EE2501EC64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46</xdr:col>
      <xdr:colOff>66675</xdr:colOff>
      <xdr:row>14</xdr:row>
      <xdr:rowOff>28575</xdr:rowOff>
    </xdr:from>
    <xdr:to>
      <xdr:col>49</xdr:col>
      <xdr:colOff>38100</xdr:colOff>
      <xdr:row>17</xdr:row>
      <xdr:rowOff>19049</xdr:rowOff>
    </xdr:to>
    <xdr:sp macro="" textlink="入力専用!DF4">
      <xdr:nvSpPr>
        <xdr:cNvPr id="43" name="四角形吹き出し 42">
          <a:extLst>
            <a:ext uri="{FF2B5EF4-FFF2-40B4-BE49-F238E27FC236}">
              <a16:creationId xmlns:a16="http://schemas.microsoft.com/office/drawing/2014/main" xmlns="" id="{00000000-0008-0000-2400-00002B000000}"/>
            </a:ext>
          </a:extLst>
        </xdr:cNvPr>
        <xdr:cNvSpPr/>
      </xdr:nvSpPr>
      <xdr:spPr>
        <a:xfrm>
          <a:off x="4448175"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E8BA4C-90D0-4C27-9992-44EEA72F29CA}"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9</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49</xdr:col>
      <xdr:colOff>38100</xdr:colOff>
      <xdr:row>14</xdr:row>
      <xdr:rowOff>28575</xdr:rowOff>
    </xdr:from>
    <xdr:to>
      <xdr:col>52</xdr:col>
      <xdr:colOff>9525</xdr:colOff>
      <xdr:row>17</xdr:row>
      <xdr:rowOff>19049</xdr:rowOff>
    </xdr:to>
    <xdr:sp macro="" textlink="入力専用!DG4">
      <xdr:nvSpPr>
        <xdr:cNvPr id="44" name="四角形吹き出し 43">
          <a:extLst>
            <a:ext uri="{FF2B5EF4-FFF2-40B4-BE49-F238E27FC236}">
              <a16:creationId xmlns:a16="http://schemas.microsoft.com/office/drawing/2014/main" xmlns="" id="{00000000-0008-0000-2400-00002C000000}"/>
            </a:ext>
          </a:extLst>
        </xdr:cNvPr>
        <xdr:cNvSpPr/>
      </xdr:nvSpPr>
      <xdr:spPr>
        <a:xfrm>
          <a:off x="4705350"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B891BC7-DB30-4877-BB8A-F7FBA33ED8A8}"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52</xdr:col>
      <xdr:colOff>9525</xdr:colOff>
      <xdr:row>14</xdr:row>
      <xdr:rowOff>28575</xdr:rowOff>
    </xdr:from>
    <xdr:to>
      <xdr:col>54</xdr:col>
      <xdr:colOff>76200</xdr:colOff>
      <xdr:row>17</xdr:row>
      <xdr:rowOff>19049</xdr:rowOff>
    </xdr:to>
    <xdr:sp macro="" textlink="入力専用!DH4">
      <xdr:nvSpPr>
        <xdr:cNvPr id="45" name="四角形吹き出し 44">
          <a:extLst>
            <a:ext uri="{FF2B5EF4-FFF2-40B4-BE49-F238E27FC236}">
              <a16:creationId xmlns:a16="http://schemas.microsoft.com/office/drawing/2014/main" xmlns="" id="{00000000-0008-0000-2400-00002D000000}"/>
            </a:ext>
          </a:extLst>
        </xdr:cNvPr>
        <xdr:cNvSpPr/>
      </xdr:nvSpPr>
      <xdr:spPr>
        <a:xfrm>
          <a:off x="4962525" y="14287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C50174A-A962-461B-88AD-B1DE4C54E2B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56</xdr:col>
      <xdr:colOff>76200</xdr:colOff>
      <xdr:row>14</xdr:row>
      <xdr:rowOff>38100</xdr:rowOff>
    </xdr:from>
    <xdr:to>
      <xdr:col>59</xdr:col>
      <xdr:colOff>47625</xdr:colOff>
      <xdr:row>17</xdr:row>
      <xdr:rowOff>28574</xdr:rowOff>
    </xdr:to>
    <xdr:sp macro="" textlink="入力専用!DJ4">
      <xdr:nvSpPr>
        <xdr:cNvPr id="46" name="四角形吹き出し 45">
          <a:extLst>
            <a:ext uri="{FF2B5EF4-FFF2-40B4-BE49-F238E27FC236}">
              <a16:creationId xmlns:a16="http://schemas.microsoft.com/office/drawing/2014/main" xmlns="" id="{00000000-0008-0000-2400-00002E000000}"/>
            </a:ext>
          </a:extLst>
        </xdr:cNvPr>
        <xdr:cNvSpPr/>
      </xdr:nvSpPr>
      <xdr:spPr>
        <a:xfrm>
          <a:off x="5410200" y="14382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E5C68D-857D-49BA-9B06-E5ED431C6DC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59</xdr:col>
      <xdr:colOff>47625</xdr:colOff>
      <xdr:row>14</xdr:row>
      <xdr:rowOff>38100</xdr:rowOff>
    </xdr:from>
    <xdr:to>
      <xdr:col>62</xdr:col>
      <xdr:colOff>19050</xdr:colOff>
      <xdr:row>17</xdr:row>
      <xdr:rowOff>28574</xdr:rowOff>
    </xdr:to>
    <xdr:sp macro="" textlink="入力専用!DK4">
      <xdr:nvSpPr>
        <xdr:cNvPr id="47" name="四角形吹き出し 46">
          <a:extLst>
            <a:ext uri="{FF2B5EF4-FFF2-40B4-BE49-F238E27FC236}">
              <a16:creationId xmlns:a16="http://schemas.microsoft.com/office/drawing/2014/main" xmlns="" id="{00000000-0008-0000-2400-00002F000000}"/>
            </a:ext>
          </a:extLst>
        </xdr:cNvPr>
        <xdr:cNvSpPr/>
      </xdr:nvSpPr>
      <xdr:spPr>
        <a:xfrm>
          <a:off x="5667375" y="14382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EAAC11-8665-4DFE-80D5-05635D0BA46A}"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64</xdr:col>
      <xdr:colOff>76200</xdr:colOff>
      <xdr:row>14</xdr:row>
      <xdr:rowOff>38100</xdr:rowOff>
    </xdr:from>
    <xdr:to>
      <xdr:col>67</xdr:col>
      <xdr:colOff>47625</xdr:colOff>
      <xdr:row>17</xdr:row>
      <xdr:rowOff>28574</xdr:rowOff>
    </xdr:to>
    <xdr:sp macro="" textlink="入力専用!DM4">
      <xdr:nvSpPr>
        <xdr:cNvPr id="48" name="四角形吹き出し 47">
          <a:extLst>
            <a:ext uri="{FF2B5EF4-FFF2-40B4-BE49-F238E27FC236}">
              <a16:creationId xmlns:a16="http://schemas.microsoft.com/office/drawing/2014/main" xmlns="" id="{00000000-0008-0000-2400-000030000000}"/>
            </a:ext>
          </a:extLst>
        </xdr:cNvPr>
        <xdr:cNvSpPr/>
      </xdr:nvSpPr>
      <xdr:spPr>
        <a:xfrm>
          <a:off x="6172200" y="14382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30FD2E-0DD1-4BBD-AA7D-9EA6F3FC419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67</xdr:col>
      <xdr:colOff>47625</xdr:colOff>
      <xdr:row>14</xdr:row>
      <xdr:rowOff>38100</xdr:rowOff>
    </xdr:from>
    <xdr:to>
      <xdr:col>70</xdr:col>
      <xdr:colOff>19050</xdr:colOff>
      <xdr:row>17</xdr:row>
      <xdr:rowOff>28574</xdr:rowOff>
    </xdr:to>
    <xdr:sp macro="" textlink="入力専用!DN4">
      <xdr:nvSpPr>
        <xdr:cNvPr id="49" name="四角形吹き出し 48">
          <a:extLst>
            <a:ext uri="{FF2B5EF4-FFF2-40B4-BE49-F238E27FC236}">
              <a16:creationId xmlns:a16="http://schemas.microsoft.com/office/drawing/2014/main" xmlns="" id="{00000000-0008-0000-2400-000031000000}"/>
            </a:ext>
          </a:extLst>
        </xdr:cNvPr>
        <xdr:cNvSpPr/>
      </xdr:nvSpPr>
      <xdr:spPr>
        <a:xfrm>
          <a:off x="6429375" y="1438275"/>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98D5131-A03D-483B-A46D-38306EB29D3D}"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editAs="oneCell">
    <xdr:from>
      <xdr:col>46</xdr:col>
      <xdr:colOff>66675</xdr:colOff>
      <xdr:row>18</xdr:row>
      <xdr:rowOff>28575</xdr:rowOff>
    </xdr:from>
    <xdr:to>
      <xdr:col>50</xdr:col>
      <xdr:colOff>9525</xdr:colOff>
      <xdr:row>20</xdr:row>
      <xdr:rowOff>47625</xdr:rowOff>
    </xdr:to>
    <xdr:pic>
      <xdr:nvPicPr>
        <xdr:cNvPr id="50" name="図 49">
          <a:extLst>
            <a:ext uri="{FF2B5EF4-FFF2-40B4-BE49-F238E27FC236}">
              <a16:creationId xmlns:a16="http://schemas.microsoft.com/office/drawing/2014/main" xmlns="" id="{00000000-0008-0000-2400-000032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448175" y="1809750"/>
          <a:ext cx="323850" cy="20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53</xdr:col>
      <xdr:colOff>38099</xdr:colOff>
      <xdr:row>22</xdr:row>
      <xdr:rowOff>19050</xdr:rowOff>
    </xdr:from>
    <xdr:to>
      <xdr:col>62</xdr:col>
      <xdr:colOff>28575</xdr:colOff>
      <xdr:row>24</xdr:row>
      <xdr:rowOff>9525</xdr:rowOff>
    </xdr:to>
    <xdr:pic>
      <xdr:nvPicPr>
        <xdr:cNvPr id="51" name="図 50">
          <a:extLst>
            <a:ext uri="{FF2B5EF4-FFF2-40B4-BE49-F238E27FC236}">
              <a16:creationId xmlns:a16="http://schemas.microsoft.com/office/drawing/2014/main" xmlns="" id="{00000000-0008-0000-2400-000033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086349" y="2181225"/>
          <a:ext cx="847726"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57150</xdr:colOff>
      <xdr:row>22</xdr:row>
      <xdr:rowOff>47625</xdr:rowOff>
    </xdr:from>
    <xdr:to>
      <xdr:col>17</xdr:col>
      <xdr:colOff>57150</xdr:colOff>
      <xdr:row>24</xdr:row>
      <xdr:rowOff>0</xdr:rowOff>
    </xdr:to>
    <xdr:pic>
      <xdr:nvPicPr>
        <xdr:cNvPr id="52" name="図 51">
          <a:extLst>
            <a:ext uri="{FF2B5EF4-FFF2-40B4-BE49-F238E27FC236}">
              <a16:creationId xmlns:a16="http://schemas.microsoft.com/office/drawing/2014/main" xmlns="" id="{00000000-0008-0000-2400-000034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09650" y="2209800"/>
          <a:ext cx="666750" cy="14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0</xdr:colOff>
      <xdr:row>17</xdr:row>
      <xdr:rowOff>38100</xdr:rowOff>
    </xdr:from>
    <xdr:to>
      <xdr:col>39</xdr:col>
      <xdr:colOff>0</xdr:colOff>
      <xdr:row>19</xdr:row>
      <xdr:rowOff>85724</xdr:rowOff>
    </xdr:to>
    <xdr:sp macro="" textlink="入力専用!$AQ$3">
      <xdr:nvSpPr>
        <xdr:cNvPr id="53" name="四角形吹き出し 52">
          <a:extLst>
            <a:ext uri="{FF2B5EF4-FFF2-40B4-BE49-F238E27FC236}">
              <a16:creationId xmlns:a16="http://schemas.microsoft.com/office/drawing/2014/main" xmlns="" id="{00000000-0008-0000-2400-000035000000}"/>
            </a:ext>
          </a:extLst>
        </xdr:cNvPr>
        <xdr:cNvSpPr/>
      </xdr:nvSpPr>
      <xdr:spPr>
        <a:xfrm>
          <a:off x="1619250" y="1724025"/>
          <a:ext cx="2095500" cy="2381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F39384C-8244-4687-A7A0-55F602EFC870}"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10</xdr:col>
      <xdr:colOff>47625</xdr:colOff>
      <xdr:row>19</xdr:row>
      <xdr:rowOff>28575</xdr:rowOff>
    </xdr:from>
    <xdr:to>
      <xdr:col>38</xdr:col>
      <xdr:colOff>76200</xdr:colOff>
      <xdr:row>22</xdr:row>
      <xdr:rowOff>19049</xdr:rowOff>
    </xdr:to>
    <xdr:sp macro="" textlink="入力専用!$G$67">
      <xdr:nvSpPr>
        <xdr:cNvPr id="54" name="四角形吹き出し 53">
          <a:extLst>
            <a:ext uri="{FF2B5EF4-FFF2-40B4-BE49-F238E27FC236}">
              <a16:creationId xmlns:a16="http://schemas.microsoft.com/office/drawing/2014/main" xmlns="" id="{00000000-0008-0000-2400-000036000000}"/>
            </a:ext>
          </a:extLst>
        </xdr:cNvPr>
        <xdr:cNvSpPr/>
      </xdr:nvSpPr>
      <xdr:spPr>
        <a:xfrm>
          <a:off x="1000125" y="1905000"/>
          <a:ext cx="26955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6BA2739-03EB-49BC-B639-B5E96F670080}"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10</xdr:col>
      <xdr:colOff>47625</xdr:colOff>
      <xdr:row>21</xdr:row>
      <xdr:rowOff>85725</xdr:rowOff>
    </xdr:from>
    <xdr:to>
      <xdr:col>18</xdr:col>
      <xdr:colOff>47625</xdr:colOff>
      <xdr:row>24</xdr:row>
      <xdr:rowOff>76199</xdr:rowOff>
    </xdr:to>
    <xdr:sp macro="" textlink="入力専用!$BO$8">
      <xdr:nvSpPr>
        <xdr:cNvPr id="55" name="四角形吹き出し 54">
          <a:extLst>
            <a:ext uri="{FF2B5EF4-FFF2-40B4-BE49-F238E27FC236}">
              <a16:creationId xmlns:a16="http://schemas.microsoft.com/office/drawing/2014/main" xmlns="" id="{00000000-0008-0000-2400-000037000000}"/>
            </a:ext>
          </a:extLst>
        </xdr:cNvPr>
        <xdr:cNvSpPr/>
      </xdr:nvSpPr>
      <xdr:spPr>
        <a:xfrm>
          <a:off x="1000125" y="2152650"/>
          <a:ext cx="762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0B508B-1E51-4ADA-B05B-B7C4CA51EEBC}" type="TxLink">
            <a:rPr kumimoji="1" lang="ja-JP" altLang="en-US" sz="1000" b="0" i="0" u="none" strike="noStrike">
              <a:solidFill>
                <a:srgbClr val="000000"/>
              </a:solidFill>
              <a:latin typeface="ＭＳ Ｐゴシック"/>
              <a:ea typeface="ＭＳ Ｐゴシック"/>
            </a:rPr>
            <a:pPr algn="l"/>
            <a:t>明治</a:t>
          </a:fld>
          <a:endParaRPr kumimoji="1" lang="en-US" altLang="ja-JP" sz="1050"/>
        </a:p>
      </xdr:txBody>
    </xdr:sp>
    <xdr:clientData/>
  </xdr:twoCellAnchor>
  <xdr:twoCellAnchor>
    <xdr:from>
      <xdr:col>17</xdr:col>
      <xdr:colOff>0</xdr:colOff>
      <xdr:row>21</xdr:row>
      <xdr:rowOff>76200</xdr:rowOff>
    </xdr:from>
    <xdr:to>
      <xdr:col>22</xdr:col>
      <xdr:colOff>28575</xdr:colOff>
      <xdr:row>24</xdr:row>
      <xdr:rowOff>66674</xdr:rowOff>
    </xdr:to>
    <xdr:sp macro="" textlink="入力専用!$BQ$3">
      <xdr:nvSpPr>
        <xdr:cNvPr id="56" name="四角形吹き出し 55">
          <a:extLst>
            <a:ext uri="{FF2B5EF4-FFF2-40B4-BE49-F238E27FC236}">
              <a16:creationId xmlns:a16="http://schemas.microsoft.com/office/drawing/2014/main" xmlns="" id="{00000000-0008-0000-2400-000038000000}"/>
            </a:ext>
          </a:extLst>
        </xdr:cNvPr>
        <xdr:cNvSpPr/>
      </xdr:nvSpPr>
      <xdr:spPr>
        <a:xfrm>
          <a:off x="1619250" y="2143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8199285-C71D-48AB-A62B-BD9BCA1147F1}" type="TxLink">
            <a:rPr kumimoji="1" lang="en-US" altLang="en-US" sz="1100" b="0" i="0" u="none" strike="noStrike">
              <a:solidFill>
                <a:srgbClr val="000000"/>
              </a:solidFill>
              <a:latin typeface="ＭＳ Ｐゴシック"/>
              <a:ea typeface="ＭＳ Ｐゴシック"/>
            </a:rPr>
            <a:pPr algn="l"/>
            <a:t>33</a:t>
          </a:fld>
          <a:endParaRPr kumimoji="1" lang="en-US" altLang="ja-JP" sz="1200"/>
        </a:p>
      </xdr:txBody>
    </xdr:sp>
    <xdr:clientData/>
  </xdr:twoCellAnchor>
  <xdr:twoCellAnchor>
    <xdr:from>
      <xdr:col>21</xdr:col>
      <xdr:colOff>57150</xdr:colOff>
      <xdr:row>21</xdr:row>
      <xdr:rowOff>76200</xdr:rowOff>
    </xdr:from>
    <xdr:to>
      <xdr:col>26</xdr:col>
      <xdr:colOff>85725</xdr:colOff>
      <xdr:row>24</xdr:row>
      <xdr:rowOff>66674</xdr:rowOff>
    </xdr:to>
    <xdr:sp macro="" textlink="入力専用!$BT$3">
      <xdr:nvSpPr>
        <xdr:cNvPr id="57" name="四角形吹き出し 56">
          <a:extLst>
            <a:ext uri="{FF2B5EF4-FFF2-40B4-BE49-F238E27FC236}">
              <a16:creationId xmlns:a16="http://schemas.microsoft.com/office/drawing/2014/main" xmlns="" id="{00000000-0008-0000-2400-000039000000}"/>
            </a:ext>
          </a:extLst>
        </xdr:cNvPr>
        <xdr:cNvSpPr/>
      </xdr:nvSpPr>
      <xdr:spPr>
        <a:xfrm>
          <a:off x="2057400" y="2143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BB95CF4-85CB-4439-9574-C7B59E96463A}" type="TxLink">
            <a:rPr kumimoji="1" lang="en-US" altLang="en-US" sz="1100" b="0" i="0" u="none" strike="noStrike">
              <a:solidFill>
                <a:srgbClr val="000000"/>
              </a:solidFill>
              <a:latin typeface="ＭＳ Ｐゴシック"/>
              <a:ea typeface="ＭＳ Ｐゴシック"/>
            </a:rPr>
            <a:pPr algn="l"/>
            <a:t>01</a:t>
          </a:fld>
          <a:endParaRPr kumimoji="1" lang="en-US" altLang="ja-JP" sz="1200"/>
        </a:p>
      </xdr:txBody>
    </xdr:sp>
    <xdr:clientData/>
  </xdr:twoCellAnchor>
  <xdr:twoCellAnchor>
    <xdr:from>
      <xdr:col>26</xdr:col>
      <xdr:colOff>9525</xdr:colOff>
      <xdr:row>21</xdr:row>
      <xdr:rowOff>76200</xdr:rowOff>
    </xdr:from>
    <xdr:to>
      <xdr:col>31</xdr:col>
      <xdr:colOff>38100</xdr:colOff>
      <xdr:row>24</xdr:row>
      <xdr:rowOff>66674</xdr:rowOff>
    </xdr:to>
    <xdr:sp macro="" textlink="入力専用!$BW$3">
      <xdr:nvSpPr>
        <xdr:cNvPr id="58" name="四角形吹き出し 57">
          <a:extLst>
            <a:ext uri="{FF2B5EF4-FFF2-40B4-BE49-F238E27FC236}">
              <a16:creationId xmlns:a16="http://schemas.microsoft.com/office/drawing/2014/main" xmlns="" id="{00000000-0008-0000-2400-00003A000000}"/>
            </a:ext>
          </a:extLst>
        </xdr:cNvPr>
        <xdr:cNvSpPr/>
      </xdr:nvSpPr>
      <xdr:spPr>
        <a:xfrm>
          <a:off x="2486025" y="2143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714B28B-5954-453A-8998-1E92918155E2}" type="TxLink">
            <a:rPr kumimoji="1" lang="en-US" altLang="en-US" sz="1100" b="0" i="0" u="none" strike="noStrike">
              <a:solidFill>
                <a:srgbClr val="000000"/>
              </a:solidFill>
              <a:latin typeface="ＭＳ Ｐゴシック"/>
              <a:ea typeface="ＭＳ Ｐゴシック"/>
            </a:rPr>
            <a:pPr algn="l"/>
            <a:t>00</a:t>
          </a:fld>
          <a:endParaRPr kumimoji="1" lang="en-US" altLang="ja-JP" sz="1200"/>
        </a:p>
      </xdr:txBody>
    </xdr:sp>
    <xdr:clientData/>
  </xdr:twoCellAnchor>
  <xdr:twoCellAnchor>
    <xdr:from>
      <xdr:col>32</xdr:col>
      <xdr:colOff>38100</xdr:colOff>
      <xdr:row>21</xdr:row>
      <xdr:rowOff>76200</xdr:rowOff>
    </xdr:from>
    <xdr:to>
      <xdr:col>37</xdr:col>
      <xdr:colOff>66675</xdr:colOff>
      <xdr:row>24</xdr:row>
      <xdr:rowOff>66674</xdr:rowOff>
    </xdr:to>
    <xdr:sp macro="" textlink="入力専用!$J$4">
      <xdr:nvSpPr>
        <xdr:cNvPr id="59" name="四角形吹き出し 58">
          <a:extLst>
            <a:ext uri="{FF2B5EF4-FFF2-40B4-BE49-F238E27FC236}">
              <a16:creationId xmlns:a16="http://schemas.microsoft.com/office/drawing/2014/main" xmlns="" id="{00000000-0008-0000-2400-00003B000000}"/>
            </a:ext>
          </a:extLst>
        </xdr:cNvPr>
        <xdr:cNvSpPr/>
      </xdr:nvSpPr>
      <xdr:spPr>
        <a:xfrm>
          <a:off x="3086100" y="2143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4A7569D-693E-4EE6-9815-51CC91A5CABA}"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42</xdr:col>
      <xdr:colOff>85725</xdr:colOff>
      <xdr:row>17</xdr:row>
      <xdr:rowOff>19050</xdr:rowOff>
    </xdr:from>
    <xdr:to>
      <xdr:col>75</xdr:col>
      <xdr:colOff>57150</xdr:colOff>
      <xdr:row>20</xdr:row>
      <xdr:rowOff>9524</xdr:rowOff>
    </xdr:to>
    <xdr:sp macro="" textlink="入力専用!$G$77">
      <xdr:nvSpPr>
        <xdr:cNvPr id="60" name="四角形吹き出し 59">
          <a:extLst>
            <a:ext uri="{FF2B5EF4-FFF2-40B4-BE49-F238E27FC236}">
              <a16:creationId xmlns:a16="http://schemas.microsoft.com/office/drawing/2014/main" xmlns="" id="{00000000-0008-0000-2400-00003C000000}"/>
            </a:ext>
          </a:extLst>
        </xdr:cNvPr>
        <xdr:cNvSpPr/>
      </xdr:nvSpPr>
      <xdr:spPr>
        <a:xfrm>
          <a:off x="4086225" y="1704975"/>
          <a:ext cx="31146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6F66D68-D2B1-4F81-97B6-86EF19FB77FF}" type="TxLink">
            <a:rPr kumimoji="1" lang="en-US" altLang="en-US" sz="10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41</xdr:col>
      <xdr:colOff>47625</xdr:colOff>
      <xdr:row>18</xdr:row>
      <xdr:rowOff>47625</xdr:rowOff>
    </xdr:from>
    <xdr:to>
      <xdr:col>75</xdr:col>
      <xdr:colOff>57150</xdr:colOff>
      <xdr:row>23</xdr:row>
      <xdr:rowOff>47625</xdr:rowOff>
    </xdr:to>
    <xdr:sp macro="" textlink="入力専用!$G$78">
      <xdr:nvSpPr>
        <xdr:cNvPr id="61" name="四角形吹き出し 60">
          <a:extLst>
            <a:ext uri="{FF2B5EF4-FFF2-40B4-BE49-F238E27FC236}">
              <a16:creationId xmlns:a16="http://schemas.microsoft.com/office/drawing/2014/main" xmlns="" id="{00000000-0008-0000-2400-00003D000000}"/>
            </a:ext>
          </a:extLst>
        </xdr:cNvPr>
        <xdr:cNvSpPr/>
      </xdr:nvSpPr>
      <xdr:spPr>
        <a:xfrm>
          <a:off x="3952875" y="1828800"/>
          <a:ext cx="3248025" cy="476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FEE4986-7E93-45C0-94A1-4F608A74EB22}" type="TxLink">
            <a:rPr kumimoji="1" lang="ja-JP" altLang="en-US" sz="900" b="0" i="0" u="none" strike="noStrike">
              <a:solidFill>
                <a:srgbClr val="000000"/>
              </a:solidFill>
              <a:latin typeface="ＭＳ Ｐゴシック"/>
              <a:ea typeface="ＭＳ Ｐゴシック"/>
            </a:rPr>
            <a:pPr algn="l"/>
            <a:t> </a:t>
          </a:fld>
          <a:endParaRPr kumimoji="1" lang="en-US" altLang="ja-JP" sz="1000"/>
        </a:p>
      </xdr:txBody>
    </xdr:sp>
    <xdr:clientData/>
  </xdr:twoCellAnchor>
  <xdr:twoCellAnchor>
    <xdr:from>
      <xdr:col>49</xdr:col>
      <xdr:colOff>57150</xdr:colOff>
      <xdr:row>21</xdr:row>
      <xdr:rowOff>85725</xdr:rowOff>
    </xdr:from>
    <xdr:to>
      <xdr:col>76</xdr:col>
      <xdr:colOff>9525</xdr:colOff>
      <xdr:row>24</xdr:row>
      <xdr:rowOff>76199</xdr:rowOff>
    </xdr:to>
    <xdr:sp macro="" textlink="入力専用!$G$79">
      <xdr:nvSpPr>
        <xdr:cNvPr id="62" name="四角形吹き出し 61">
          <a:extLst>
            <a:ext uri="{FF2B5EF4-FFF2-40B4-BE49-F238E27FC236}">
              <a16:creationId xmlns:a16="http://schemas.microsoft.com/office/drawing/2014/main" xmlns="" id="{00000000-0008-0000-2400-00003E000000}"/>
            </a:ext>
          </a:extLst>
        </xdr:cNvPr>
        <xdr:cNvSpPr/>
      </xdr:nvSpPr>
      <xdr:spPr>
        <a:xfrm>
          <a:off x="4724400" y="2152650"/>
          <a:ext cx="2524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579A43F-3BCB-45C2-A799-B9D5F98215D5}" type="TxLink">
            <a:rPr kumimoji="1" lang="en-US" altLang="en-US" sz="105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editAs="oneCell">
    <xdr:from>
      <xdr:col>38</xdr:col>
      <xdr:colOff>85725</xdr:colOff>
      <xdr:row>19</xdr:row>
      <xdr:rowOff>28575</xdr:rowOff>
    </xdr:from>
    <xdr:to>
      <xdr:col>41</xdr:col>
      <xdr:colOff>9525</xdr:colOff>
      <xdr:row>21</xdr:row>
      <xdr:rowOff>38100</xdr:rowOff>
    </xdr:to>
    <xdr:pic>
      <xdr:nvPicPr>
        <xdr:cNvPr id="63" name="図 62">
          <a:extLst>
            <a:ext uri="{FF2B5EF4-FFF2-40B4-BE49-F238E27FC236}">
              <a16:creationId xmlns:a16="http://schemas.microsoft.com/office/drawing/2014/main" xmlns="" id="{00000000-0008-0000-2400-00003F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705225" y="1905000"/>
          <a:ext cx="209550" cy="20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38</xdr:col>
      <xdr:colOff>76200</xdr:colOff>
      <xdr:row>21</xdr:row>
      <xdr:rowOff>57150</xdr:rowOff>
    </xdr:from>
    <xdr:to>
      <xdr:col>41</xdr:col>
      <xdr:colOff>0</xdr:colOff>
      <xdr:row>23</xdr:row>
      <xdr:rowOff>66675</xdr:rowOff>
    </xdr:to>
    <xdr:pic>
      <xdr:nvPicPr>
        <xdr:cNvPr id="64" name="図 63">
          <a:extLst>
            <a:ext uri="{FF2B5EF4-FFF2-40B4-BE49-F238E27FC236}">
              <a16:creationId xmlns:a16="http://schemas.microsoft.com/office/drawing/2014/main" xmlns="" id="{00000000-0008-0000-2400-000040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695700" y="2124075"/>
          <a:ext cx="209550" cy="20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38</xdr:col>
      <xdr:colOff>9525</xdr:colOff>
      <xdr:row>18</xdr:row>
      <xdr:rowOff>38100</xdr:rowOff>
    </xdr:from>
    <xdr:to>
      <xdr:col>43</xdr:col>
      <xdr:colOff>0</xdr:colOff>
      <xdr:row>21</xdr:row>
      <xdr:rowOff>28574</xdr:rowOff>
    </xdr:to>
    <xdr:sp macro="" textlink="入力専用!BD3">
      <xdr:nvSpPr>
        <xdr:cNvPr id="65" name="四角形吹き出し 64">
          <a:extLst>
            <a:ext uri="{FF2B5EF4-FFF2-40B4-BE49-F238E27FC236}">
              <a16:creationId xmlns:a16="http://schemas.microsoft.com/office/drawing/2014/main" xmlns="" id="{00000000-0008-0000-2400-000041000000}"/>
            </a:ext>
          </a:extLst>
        </xdr:cNvPr>
        <xdr:cNvSpPr/>
      </xdr:nvSpPr>
      <xdr:spPr>
        <a:xfrm>
          <a:off x="3629025" y="1819275"/>
          <a:ext cx="4667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76991D6-3F97-4506-A53C-EEF57DD16FFF}" type="TxLink">
            <a:rPr kumimoji="1" lang="en-US" altLang="en-US" sz="1100" b="0" i="0" u="none" strike="noStrike">
              <a:solidFill>
                <a:srgbClr val="000000"/>
              </a:solidFill>
              <a:latin typeface="ＭＳ Ｐゴシック"/>
              <a:ea typeface="ＭＳ Ｐゴシック"/>
            </a:rPr>
            <a:pPr algn="l"/>
            <a:t>男</a:t>
          </a:fld>
          <a:endParaRPr kumimoji="1" lang="en-US" altLang="ja-JP" sz="1200"/>
        </a:p>
      </xdr:txBody>
    </xdr:sp>
    <xdr:clientData/>
  </xdr:twoCellAnchor>
  <xdr:twoCellAnchor>
    <xdr:from>
      <xdr:col>38</xdr:col>
      <xdr:colOff>9525</xdr:colOff>
      <xdr:row>21</xdr:row>
      <xdr:rowOff>9525</xdr:rowOff>
    </xdr:from>
    <xdr:to>
      <xdr:col>43</xdr:col>
      <xdr:colOff>0</xdr:colOff>
      <xdr:row>23</xdr:row>
      <xdr:rowOff>95249</xdr:rowOff>
    </xdr:to>
    <xdr:sp macro="" textlink="入力専用!BE3">
      <xdr:nvSpPr>
        <xdr:cNvPr id="66" name="四角形吹き出し 65">
          <a:extLst>
            <a:ext uri="{FF2B5EF4-FFF2-40B4-BE49-F238E27FC236}">
              <a16:creationId xmlns:a16="http://schemas.microsoft.com/office/drawing/2014/main" xmlns="" id="{00000000-0008-0000-2400-000042000000}"/>
            </a:ext>
          </a:extLst>
        </xdr:cNvPr>
        <xdr:cNvSpPr/>
      </xdr:nvSpPr>
      <xdr:spPr>
        <a:xfrm>
          <a:off x="3629025" y="2076450"/>
          <a:ext cx="4667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60E382F-4911-498B-9786-1C2D6D7DFAAB}" type="TxLink">
            <a:rPr kumimoji="1" lang="ja-JP" altLang="en-US" sz="1100" b="0" i="0" u="none" strike="noStrike">
              <a:solidFill>
                <a:srgbClr val="000000"/>
              </a:solidFill>
              <a:latin typeface="ＭＳ Ｐゴシック"/>
              <a:ea typeface="ＭＳ Ｐゴシック"/>
            </a:rPr>
            <a:pPr algn="l"/>
            <a:t>女</a:t>
          </a:fld>
          <a:endParaRPr kumimoji="1" lang="en-US" altLang="ja-JP" sz="1200"/>
        </a:p>
      </xdr:txBody>
    </xdr:sp>
    <xdr:clientData/>
  </xdr:twoCellAnchor>
  <xdr:twoCellAnchor>
    <xdr:from>
      <xdr:col>9</xdr:col>
      <xdr:colOff>66675</xdr:colOff>
      <xdr:row>28</xdr:row>
      <xdr:rowOff>47625</xdr:rowOff>
    </xdr:from>
    <xdr:to>
      <xdr:col>40</xdr:col>
      <xdr:colOff>47625</xdr:colOff>
      <xdr:row>31</xdr:row>
      <xdr:rowOff>38099</xdr:rowOff>
    </xdr:to>
    <xdr:sp macro="" textlink="入力専用!$G$187">
      <xdr:nvSpPr>
        <xdr:cNvPr id="67" name="四角形吹き出し 66">
          <a:extLst>
            <a:ext uri="{FF2B5EF4-FFF2-40B4-BE49-F238E27FC236}">
              <a16:creationId xmlns:a16="http://schemas.microsoft.com/office/drawing/2014/main" xmlns="" id="{00000000-0008-0000-2400-000043000000}"/>
            </a:ext>
          </a:extLst>
        </xdr:cNvPr>
        <xdr:cNvSpPr/>
      </xdr:nvSpPr>
      <xdr:spPr>
        <a:xfrm>
          <a:off x="923925" y="2781300"/>
          <a:ext cx="2933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3354D00-815E-4841-BDCF-5F5173218EE4}" type="TxLink">
            <a:rPr kumimoji="1" lang="ja-JP"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9</xdr:col>
      <xdr:colOff>66675</xdr:colOff>
      <xdr:row>30</xdr:row>
      <xdr:rowOff>66675</xdr:rowOff>
    </xdr:from>
    <xdr:to>
      <xdr:col>40</xdr:col>
      <xdr:colOff>47625</xdr:colOff>
      <xdr:row>33</xdr:row>
      <xdr:rowOff>57149</xdr:rowOff>
    </xdr:to>
    <xdr:sp macro="" textlink="入力専用!$G$188">
      <xdr:nvSpPr>
        <xdr:cNvPr id="68" name="四角形吹き出し 67">
          <a:extLst>
            <a:ext uri="{FF2B5EF4-FFF2-40B4-BE49-F238E27FC236}">
              <a16:creationId xmlns:a16="http://schemas.microsoft.com/office/drawing/2014/main" xmlns="" id="{00000000-0008-0000-2400-000044000000}"/>
            </a:ext>
          </a:extLst>
        </xdr:cNvPr>
        <xdr:cNvSpPr/>
      </xdr:nvSpPr>
      <xdr:spPr>
        <a:xfrm>
          <a:off x="923925" y="2990850"/>
          <a:ext cx="2933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CF8C3C7-9662-406B-A802-41C3753D256B}" type="TxLink">
            <a:rPr kumimoji="1" lang="ja-JP"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12</xdr:col>
      <xdr:colOff>19050</xdr:colOff>
      <xdr:row>33</xdr:row>
      <xdr:rowOff>0</xdr:rowOff>
    </xdr:from>
    <xdr:to>
      <xdr:col>47</xdr:col>
      <xdr:colOff>57150</xdr:colOff>
      <xdr:row>35</xdr:row>
      <xdr:rowOff>85724</xdr:rowOff>
    </xdr:to>
    <xdr:sp macro="" textlink="入力専用!$G$190">
      <xdr:nvSpPr>
        <xdr:cNvPr id="69" name="四角形吹き出し 68">
          <a:extLst>
            <a:ext uri="{FF2B5EF4-FFF2-40B4-BE49-F238E27FC236}">
              <a16:creationId xmlns:a16="http://schemas.microsoft.com/office/drawing/2014/main" xmlns="" id="{00000000-0008-0000-2400-000045000000}"/>
            </a:ext>
          </a:extLst>
        </xdr:cNvPr>
        <xdr:cNvSpPr/>
      </xdr:nvSpPr>
      <xdr:spPr>
        <a:xfrm>
          <a:off x="1162050" y="3209925"/>
          <a:ext cx="3371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6657116-D43F-4EC4-8B64-32D603B15C15}"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editAs="oneCell">
    <xdr:from>
      <xdr:col>48</xdr:col>
      <xdr:colOff>76200</xdr:colOff>
      <xdr:row>30</xdr:row>
      <xdr:rowOff>66675</xdr:rowOff>
    </xdr:from>
    <xdr:to>
      <xdr:col>61</xdr:col>
      <xdr:colOff>47625</xdr:colOff>
      <xdr:row>32</xdr:row>
      <xdr:rowOff>85725</xdr:rowOff>
    </xdr:to>
    <xdr:pic>
      <xdr:nvPicPr>
        <xdr:cNvPr id="71" name="図 70">
          <a:extLst>
            <a:ext uri="{FF2B5EF4-FFF2-40B4-BE49-F238E27FC236}">
              <a16:creationId xmlns:a16="http://schemas.microsoft.com/office/drawing/2014/main" xmlns="" id="{00000000-0008-0000-2400-00004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48200" y="2990850"/>
          <a:ext cx="1209675" cy="20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49</xdr:col>
      <xdr:colOff>9525</xdr:colOff>
      <xdr:row>33</xdr:row>
      <xdr:rowOff>47625</xdr:rowOff>
    </xdr:from>
    <xdr:to>
      <xdr:col>61</xdr:col>
      <xdr:colOff>76200</xdr:colOff>
      <xdr:row>35</xdr:row>
      <xdr:rowOff>0</xdr:rowOff>
    </xdr:to>
    <xdr:pic>
      <xdr:nvPicPr>
        <xdr:cNvPr id="72" name="図 71">
          <a:extLst>
            <a:ext uri="{FF2B5EF4-FFF2-40B4-BE49-F238E27FC236}">
              <a16:creationId xmlns:a16="http://schemas.microsoft.com/office/drawing/2014/main" xmlns="" id="{00000000-0008-0000-2400-00004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76775" y="3257550"/>
          <a:ext cx="1209675" cy="1428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47</xdr:col>
      <xdr:colOff>47625</xdr:colOff>
      <xdr:row>30</xdr:row>
      <xdr:rowOff>76200</xdr:rowOff>
    </xdr:from>
    <xdr:to>
      <xdr:col>75</xdr:col>
      <xdr:colOff>76200</xdr:colOff>
      <xdr:row>33</xdr:row>
      <xdr:rowOff>66674</xdr:rowOff>
    </xdr:to>
    <xdr:sp macro="" textlink="入力専用!$G$191">
      <xdr:nvSpPr>
        <xdr:cNvPr id="73" name="四角形吹き出し 72">
          <a:extLst>
            <a:ext uri="{FF2B5EF4-FFF2-40B4-BE49-F238E27FC236}">
              <a16:creationId xmlns:a16="http://schemas.microsoft.com/office/drawing/2014/main" xmlns="" id="{00000000-0008-0000-2400-000049000000}"/>
            </a:ext>
          </a:extLst>
        </xdr:cNvPr>
        <xdr:cNvSpPr/>
      </xdr:nvSpPr>
      <xdr:spPr>
        <a:xfrm>
          <a:off x="4524375" y="3000375"/>
          <a:ext cx="26955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2936A6-F90E-4B1A-BB0B-72C5A6EE26A5}" type="TxLink">
            <a:rPr kumimoji="1" lang="en-US" altLang="en-US" sz="110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xdr:from>
      <xdr:col>47</xdr:col>
      <xdr:colOff>47625</xdr:colOff>
      <xdr:row>33</xdr:row>
      <xdr:rowOff>0</xdr:rowOff>
    </xdr:from>
    <xdr:to>
      <xdr:col>75</xdr:col>
      <xdr:colOff>76200</xdr:colOff>
      <xdr:row>35</xdr:row>
      <xdr:rowOff>85724</xdr:rowOff>
    </xdr:to>
    <xdr:sp macro="" textlink="$CS$17">
      <xdr:nvSpPr>
        <xdr:cNvPr id="74" name="四角形吹き出し 73">
          <a:extLst>
            <a:ext uri="{FF2B5EF4-FFF2-40B4-BE49-F238E27FC236}">
              <a16:creationId xmlns:a16="http://schemas.microsoft.com/office/drawing/2014/main" xmlns="" id="{00000000-0008-0000-2400-00004A000000}"/>
            </a:ext>
          </a:extLst>
        </xdr:cNvPr>
        <xdr:cNvSpPr/>
      </xdr:nvSpPr>
      <xdr:spPr>
        <a:xfrm>
          <a:off x="4524375" y="3209925"/>
          <a:ext cx="26955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3492F9E-AA7D-4D93-A315-E14647C12BBA}" type="TxLink">
            <a:rPr kumimoji="1" lang="en-US" altLang="en-US" sz="110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xdr:from>
      <xdr:col>44</xdr:col>
      <xdr:colOff>57150</xdr:colOff>
      <xdr:row>26</xdr:row>
      <xdr:rowOff>9525</xdr:rowOff>
    </xdr:from>
    <xdr:to>
      <xdr:col>49</xdr:col>
      <xdr:colOff>85725</xdr:colOff>
      <xdr:row>28</xdr:row>
      <xdr:rowOff>95249</xdr:rowOff>
    </xdr:to>
    <xdr:sp macro="" textlink="入力専用!CT8">
      <xdr:nvSpPr>
        <xdr:cNvPr id="75" name="四角形吹き出し 74">
          <a:extLst>
            <a:ext uri="{FF2B5EF4-FFF2-40B4-BE49-F238E27FC236}">
              <a16:creationId xmlns:a16="http://schemas.microsoft.com/office/drawing/2014/main" xmlns="" id="{00000000-0008-0000-2400-00004B000000}"/>
            </a:ext>
          </a:extLst>
        </xdr:cNvPr>
        <xdr:cNvSpPr/>
      </xdr:nvSpPr>
      <xdr:spPr>
        <a:xfrm>
          <a:off x="4248150" y="25527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C4CFAFD-03D1-4F2E-A92E-B3DB221FCA0B}" type="TxLink">
            <a:rPr kumimoji="1" lang="ja-JP" altLang="en-US" sz="900" b="0" i="0" u="none" strike="noStrike">
              <a:solidFill>
                <a:srgbClr val="000000"/>
              </a:solidFill>
              <a:latin typeface="ＭＳ Ｐゴシック"/>
              <a:ea typeface="ＭＳ Ｐゴシック"/>
            </a:rPr>
            <a:pPr algn="l"/>
            <a:t>レ</a:t>
          </a:fld>
          <a:endParaRPr kumimoji="1" lang="en-US" altLang="ja-JP" sz="1000"/>
        </a:p>
      </xdr:txBody>
    </xdr:sp>
    <xdr:clientData/>
  </xdr:twoCellAnchor>
  <xdr:twoCellAnchor>
    <xdr:from>
      <xdr:col>55</xdr:col>
      <xdr:colOff>9525</xdr:colOff>
      <xdr:row>26</xdr:row>
      <xdr:rowOff>9525</xdr:rowOff>
    </xdr:from>
    <xdr:to>
      <xdr:col>60</xdr:col>
      <xdr:colOff>38100</xdr:colOff>
      <xdr:row>28</xdr:row>
      <xdr:rowOff>95249</xdr:rowOff>
    </xdr:to>
    <xdr:sp macro="" textlink="入力専用!CU8">
      <xdr:nvSpPr>
        <xdr:cNvPr id="76" name="四角形吹き出し 75">
          <a:extLst>
            <a:ext uri="{FF2B5EF4-FFF2-40B4-BE49-F238E27FC236}">
              <a16:creationId xmlns:a16="http://schemas.microsoft.com/office/drawing/2014/main" xmlns="" id="{00000000-0008-0000-2400-00004C000000}"/>
            </a:ext>
          </a:extLst>
        </xdr:cNvPr>
        <xdr:cNvSpPr/>
      </xdr:nvSpPr>
      <xdr:spPr>
        <a:xfrm>
          <a:off x="5248275" y="25527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BD68C92-AE5D-4C1B-BA9A-249467A80119}" type="TxLink">
            <a:rPr kumimoji="1" lang="en-US" altLang="en-US" sz="900" b="0" i="0" u="none" strike="noStrike">
              <a:solidFill>
                <a:srgbClr val="000000"/>
              </a:solidFill>
              <a:latin typeface="ＭＳ Ｐゴシック"/>
              <a:ea typeface="ＭＳ Ｐゴシック"/>
            </a:rPr>
            <a:pPr algn="l"/>
            <a:t> </a:t>
          </a:fld>
          <a:endParaRPr kumimoji="1" lang="en-US" altLang="ja-JP" sz="1000"/>
        </a:p>
      </xdr:txBody>
    </xdr:sp>
    <xdr:clientData/>
  </xdr:twoCellAnchor>
  <xdr:twoCellAnchor>
    <xdr:from>
      <xdr:col>9</xdr:col>
      <xdr:colOff>85725</xdr:colOff>
      <xdr:row>35</xdr:row>
      <xdr:rowOff>85725</xdr:rowOff>
    </xdr:from>
    <xdr:to>
      <xdr:col>18</xdr:col>
      <xdr:colOff>85725</xdr:colOff>
      <xdr:row>38</xdr:row>
      <xdr:rowOff>76199</xdr:rowOff>
    </xdr:to>
    <xdr:sp macro="" textlink="入力専用!$DP$3">
      <xdr:nvSpPr>
        <xdr:cNvPr id="77" name="四角形吹き出し 76">
          <a:extLst>
            <a:ext uri="{FF2B5EF4-FFF2-40B4-BE49-F238E27FC236}">
              <a16:creationId xmlns:a16="http://schemas.microsoft.com/office/drawing/2014/main" xmlns="" id="{00000000-0008-0000-2400-00004D000000}"/>
            </a:ext>
          </a:extLst>
        </xdr:cNvPr>
        <xdr:cNvSpPr/>
      </xdr:nvSpPr>
      <xdr:spPr>
        <a:xfrm>
          <a:off x="942975" y="3486150"/>
          <a:ext cx="8572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3224E676-5133-4048-922F-FAE509DF4FEF}" type="TxLink">
            <a:rPr kumimoji="1" lang="en-US" altLang="en-US" sz="1100" b="0" i="0" u="none" strike="noStrike">
              <a:solidFill>
                <a:srgbClr val="000000"/>
              </a:solidFill>
              <a:latin typeface="ＭＳ Ｐゴシック"/>
              <a:ea typeface="ＭＳ Ｐゴシック"/>
            </a:rPr>
            <a:pPr algn="r"/>
            <a:t>1900</a:t>
          </a:fld>
          <a:endParaRPr kumimoji="1" lang="en-US" altLang="ja-JP" sz="1200"/>
        </a:p>
      </xdr:txBody>
    </xdr:sp>
    <xdr:clientData/>
  </xdr:twoCellAnchor>
  <xdr:twoCellAnchor>
    <xdr:from>
      <xdr:col>19</xdr:col>
      <xdr:colOff>0</xdr:colOff>
      <xdr:row>35</xdr:row>
      <xdr:rowOff>85725</xdr:rowOff>
    </xdr:from>
    <xdr:to>
      <xdr:col>24</xdr:col>
      <xdr:colOff>28575</xdr:colOff>
      <xdr:row>38</xdr:row>
      <xdr:rowOff>76199</xdr:rowOff>
    </xdr:to>
    <xdr:sp macro="" textlink="入力専用!$DU$3">
      <xdr:nvSpPr>
        <xdr:cNvPr id="78" name="四角形吹き出し 77">
          <a:extLst>
            <a:ext uri="{FF2B5EF4-FFF2-40B4-BE49-F238E27FC236}">
              <a16:creationId xmlns:a16="http://schemas.microsoft.com/office/drawing/2014/main" xmlns="" id="{00000000-0008-0000-2400-00004E000000}"/>
            </a:ext>
          </a:extLst>
        </xdr:cNvPr>
        <xdr:cNvSpPr/>
      </xdr:nvSpPr>
      <xdr:spPr>
        <a:xfrm>
          <a:off x="1809750" y="34861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C628675-DF97-4C4A-A916-869C3E0E50BB}" type="TxLink">
            <a:rPr kumimoji="1" lang="en-US" altLang="en-US" sz="1100" b="0" i="0" u="none" strike="noStrike">
              <a:solidFill>
                <a:srgbClr val="000000"/>
              </a:solidFill>
              <a:latin typeface="ＭＳ Ｐゴシック"/>
              <a:ea typeface="ＭＳ Ｐゴシック"/>
            </a:rPr>
            <a:pPr algn="l"/>
            <a:t>01</a:t>
          </a:fld>
          <a:endParaRPr kumimoji="1" lang="en-US" altLang="ja-JP" sz="1200"/>
        </a:p>
      </xdr:txBody>
    </xdr:sp>
    <xdr:clientData/>
  </xdr:twoCellAnchor>
  <xdr:twoCellAnchor>
    <xdr:from>
      <xdr:col>22</xdr:col>
      <xdr:colOff>19050</xdr:colOff>
      <xdr:row>35</xdr:row>
      <xdr:rowOff>85725</xdr:rowOff>
    </xdr:from>
    <xdr:to>
      <xdr:col>27</xdr:col>
      <xdr:colOff>47625</xdr:colOff>
      <xdr:row>38</xdr:row>
      <xdr:rowOff>76199</xdr:rowOff>
    </xdr:to>
    <xdr:sp macro="" textlink="入力専用!$DX$3">
      <xdr:nvSpPr>
        <xdr:cNvPr id="79" name="四角形吹き出し 78">
          <a:extLst>
            <a:ext uri="{FF2B5EF4-FFF2-40B4-BE49-F238E27FC236}">
              <a16:creationId xmlns:a16="http://schemas.microsoft.com/office/drawing/2014/main" xmlns="" id="{00000000-0008-0000-2400-00004F000000}"/>
            </a:ext>
          </a:extLst>
        </xdr:cNvPr>
        <xdr:cNvSpPr/>
      </xdr:nvSpPr>
      <xdr:spPr>
        <a:xfrm>
          <a:off x="2114550" y="34861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B43A180-8605-43AB-82FE-505430E32DF0}" type="TxLink">
            <a:rPr kumimoji="1" lang="en-US" altLang="en-US" sz="1100" b="0" i="0" u="none" strike="noStrike">
              <a:solidFill>
                <a:srgbClr val="000000"/>
              </a:solidFill>
              <a:latin typeface="ＭＳ Ｐゴシック"/>
              <a:ea typeface="ＭＳ Ｐゴシック"/>
            </a:rPr>
            <a:pPr algn="l"/>
            <a:t>00</a:t>
          </a:fld>
          <a:endParaRPr kumimoji="1" lang="en-US" altLang="ja-JP" sz="1200"/>
        </a:p>
      </xdr:txBody>
    </xdr:sp>
    <xdr:clientData/>
  </xdr:twoCellAnchor>
  <xdr:twoCellAnchor>
    <xdr:from>
      <xdr:col>41</xdr:col>
      <xdr:colOff>76200</xdr:colOff>
      <xdr:row>35</xdr:row>
      <xdr:rowOff>85725</xdr:rowOff>
    </xdr:from>
    <xdr:to>
      <xdr:col>47</xdr:col>
      <xdr:colOff>9525</xdr:colOff>
      <xdr:row>38</xdr:row>
      <xdr:rowOff>76199</xdr:rowOff>
    </xdr:to>
    <xdr:sp macro="" textlink="入力専用!CT12">
      <xdr:nvSpPr>
        <xdr:cNvPr id="80" name="四角形吹き出し 79">
          <a:extLst>
            <a:ext uri="{FF2B5EF4-FFF2-40B4-BE49-F238E27FC236}">
              <a16:creationId xmlns:a16="http://schemas.microsoft.com/office/drawing/2014/main" xmlns="" id="{00000000-0008-0000-2400-000050000000}"/>
            </a:ext>
          </a:extLst>
        </xdr:cNvPr>
        <xdr:cNvSpPr/>
      </xdr:nvSpPr>
      <xdr:spPr>
        <a:xfrm>
          <a:off x="3981450" y="34861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CD08307-2E25-4DE8-8182-B12F777CA05D}"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54</xdr:col>
      <xdr:colOff>57150</xdr:colOff>
      <xdr:row>35</xdr:row>
      <xdr:rowOff>85725</xdr:rowOff>
    </xdr:from>
    <xdr:to>
      <xdr:col>59</xdr:col>
      <xdr:colOff>85725</xdr:colOff>
      <xdr:row>38</xdr:row>
      <xdr:rowOff>76199</xdr:rowOff>
    </xdr:to>
    <xdr:sp macro="" textlink="入力専用!CU12">
      <xdr:nvSpPr>
        <xdr:cNvPr id="81" name="四角形吹き出し 80">
          <a:extLst>
            <a:ext uri="{FF2B5EF4-FFF2-40B4-BE49-F238E27FC236}">
              <a16:creationId xmlns:a16="http://schemas.microsoft.com/office/drawing/2014/main" xmlns="" id="{00000000-0008-0000-2400-000051000000}"/>
            </a:ext>
          </a:extLst>
        </xdr:cNvPr>
        <xdr:cNvSpPr/>
      </xdr:nvSpPr>
      <xdr:spPr>
        <a:xfrm>
          <a:off x="5200650" y="34861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D0F34D4-FB37-4472-A46B-B075F4AB95CE}" type="TxLink">
            <a:rPr kumimoji="1" lang="en-US"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10</xdr:col>
      <xdr:colOff>9525</xdr:colOff>
      <xdr:row>38</xdr:row>
      <xdr:rowOff>76200</xdr:rowOff>
    </xdr:from>
    <xdr:to>
      <xdr:col>15</xdr:col>
      <xdr:colOff>38100</xdr:colOff>
      <xdr:row>41</xdr:row>
      <xdr:rowOff>66674</xdr:rowOff>
    </xdr:to>
    <xdr:sp macro="" textlink="入力専用!CT15">
      <xdr:nvSpPr>
        <xdr:cNvPr id="82" name="四角形吹き出し 81">
          <a:extLst>
            <a:ext uri="{FF2B5EF4-FFF2-40B4-BE49-F238E27FC236}">
              <a16:creationId xmlns:a16="http://schemas.microsoft.com/office/drawing/2014/main" xmlns="" id="{00000000-0008-0000-2400-000052000000}"/>
            </a:ext>
          </a:extLst>
        </xdr:cNvPr>
        <xdr:cNvSpPr/>
      </xdr:nvSpPr>
      <xdr:spPr>
        <a:xfrm>
          <a:off x="962025" y="37623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D84B069-C72A-40E7-BC18-422C0333077F}"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10</xdr:col>
      <xdr:colOff>9525</xdr:colOff>
      <xdr:row>41</xdr:row>
      <xdr:rowOff>38100</xdr:rowOff>
    </xdr:from>
    <xdr:to>
      <xdr:col>15</xdr:col>
      <xdr:colOff>38100</xdr:colOff>
      <xdr:row>44</xdr:row>
      <xdr:rowOff>28574</xdr:rowOff>
    </xdr:to>
    <xdr:sp macro="" textlink="入力専用!CU15">
      <xdr:nvSpPr>
        <xdr:cNvPr id="83" name="四角形吹き出し 82">
          <a:extLst>
            <a:ext uri="{FF2B5EF4-FFF2-40B4-BE49-F238E27FC236}">
              <a16:creationId xmlns:a16="http://schemas.microsoft.com/office/drawing/2014/main" xmlns="" id="{00000000-0008-0000-2400-000053000000}"/>
            </a:ext>
          </a:extLst>
        </xdr:cNvPr>
        <xdr:cNvSpPr/>
      </xdr:nvSpPr>
      <xdr:spPr>
        <a:xfrm>
          <a:off x="962025" y="4010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20619F9-044F-4FE5-BD9E-AA498461C77E}" type="TxLink">
            <a:rPr kumimoji="1" lang="en-US"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19</xdr:col>
      <xdr:colOff>76200</xdr:colOff>
      <xdr:row>38</xdr:row>
      <xdr:rowOff>76200</xdr:rowOff>
    </xdr:from>
    <xdr:to>
      <xdr:col>25</xdr:col>
      <xdr:colOff>9525</xdr:colOff>
      <xdr:row>41</xdr:row>
      <xdr:rowOff>66674</xdr:rowOff>
    </xdr:to>
    <xdr:sp macro="" textlink="入力専用!CX8">
      <xdr:nvSpPr>
        <xdr:cNvPr id="84" name="四角形吹き出し 83">
          <a:extLst>
            <a:ext uri="{FF2B5EF4-FFF2-40B4-BE49-F238E27FC236}">
              <a16:creationId xmlns:a16="http://schemas.microsoft.com/office/drawing/2014/main" xmlns="" id="{00000000-0008-0000-2400-000054000000}"/>
            </a:ext>
          </a:extLst>
        </xdr:cNvPr>
        <xdr:cNvSpPr/>
      </xdr:nvSpPr>
      <xdr:spPr>
        <a:xfrm>
          <a:off x="1885950" y="37623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4C5510C-9475-4F2A-A3F0-FAFC67158E9E}"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19</xdr:col>
      <xdr:colOff>76200</xdr:colOff>
      <xdr:row>41</xdr:row>
      <xdr:rowOff>38100</xdr:rowOff>
    </xdr:from>
    <xdr:to>
      <xdr:col>25</xdr:col>
      <xdr:colOff>9525</xdr:colOff>
      <xdr:row>44</xdr:row>
      <xdr:rowOff>28574</xdr:rowOff>
    </xdr:to>
    <xdr:sp macro="" textlink="入力専用!DA11">
      <xdr:nvSpPr>
        <xdr:cNvPr id="85" name="四角形吹き出し 84">
          <a:extLst>
            <a:ext uri="{FF2B5EF4-FFF2-40B4-BE49-F238E27FC236}">
              <a16:creationId xmlns:a16="http://schemas.microsoft.com/office/drawing/2014/main" xmlns="" id="{00000000-0008-0000-2400-000055000000}"/>
            </a:ext>
          </a:extLst>
        </xdr:cNvPr>
        <xdr:cNvSpPr/>
      </xdr:nvSpPr>
      <xdr:spPr>
        <a:xfrm>
          <a:off x="1885950" y="4010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7EBA75-5D2F-42D2-9BD6-442F29B0A1E5}"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27</xdr:col>
      <xdr:colOff>0</xdr:colOff>
      <xdr:row>38</xdr:row>
      <xdr:rowOff>85725</xdr:rowOff>
    </xdr:from>
    <xdr:to>
      <xdr:col>32</xdr:col>
      <xdr:colOff>28575</xdr:colOff>
      <xdr:row>41</xdr:row>
      <xdr:rowOff>76199</xdr:rowOff>
    </xdr:to>
    <xdr:sp macro="" textlink="入力専用!CY8">
      <xdr:nvSpPr>
        <xdr:cNvPr id="86" name="四角形吹き出し 85">
          <a:extLst>
            <a:ext uri="{FF2B5EF4-FFF2-40B4-BE49-F238E27FC236}">
              <a16:creationId xmlns:a16="http://schemas.microsoft.com/office/drawing/2014/main" xmlns="" id="{00000000-0008-0000-2400-000056000000}"/>
            </a:ext>
          </a:extLst>
        </xdr:cNvPr>
        <xdr:cNvSpPr/>
      </xdr:nvSpPr>
      <xdr:spPr>
        <a:xfrm>
          <a:off x="2571750"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15BD2DB-622B-4243-BD77-49020B3048B1}"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27</xdr:col>
      <xdr:colOff>0</xdr:colOff>
      <xdr:row>41</xdr:row>
      <xdr:rowOff>38100</xdr:rowOff>
    </xdr:from>
    <xdr:to>
      <xdr:col>32</xdr:col>
      <xdr:colOff>28575</xdr:colOff>
      <xdr:row>44</xdr:row>
      <xdr:rowOff>28574</xdr:rowOff>
    </xdr:to>
    <xdr:sp macro="" textlink="入力専用!CX14">
      <xdr:nvSpPr>
        <xdr:cNvPr id="87" name="四角形吹き出し 86">
          <a:extLst>
            <a:ext uri="{FF2B5EF4-FFF2-40B4-BE49-F238E27FC236}">
              <a16:creationId xmlns:a16="http://schemas.microsoft.com/office/drawing/2014/main" xmlns="" id="{00000000-0008-0000-2400-000057000000}"/>
            </a:ext>
          </a:extLst>
        </xdr:cNvPr>
        <xdr:cNvSpPr/>
      </xdr:nvSpPr>
      <xdr:spPr>
        <a:xfrm>
          <a:off x="2571750" y="4010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3E04D38-CB25-4CF8-9F84-8BF2FD2EE14E}"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34</xdr:col>
      <xdr:colOff>9525</xdr:colOff>
      <xdr:row>38</xdr:row>
      <xdr:rowOff>85725</xdr:rowOff>
    </xdr:from>
    <xdr:to>
      <xdr:col>39</xdr:col>
      <xdr:colOff>38100</xdr:colOff>
      <xdr:row>41</xdr:row>
      <xdr:rowOff>76199</xdr:rowOff>
    </xdr:to>
    <xdr:sp macro="" textlink="入力専用!CZ8">
      <xdr:nvSpPr>
        <xdr:cNvPr id="88" name="四角形吹き出し 87">
          <a:extLst>
            <a:ext uri="{FF2B5EF4-FFF2-40B4-BE49-F238E27FC236}">
              <a16:creationId xmlns:a16="http://schemas.microsoft.com/office/drawing/2014/main" xmlns="" id="{00000000-0008-0000-2400-000058000000}"/>
            </a:ext>
          </a:extLst>
        </xdr:cNvPr>
        <xdr:cNvSpPr/>
      </xdr:nvSpPr>
      <xdr:spPr>
        <a:xfrm>
          <a:off x="3248025"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7D4873A-E533-441F-9E2A-CF0C558666BA}"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34</xdr:col>
      <xdr:colOff>9525</xdr:colOff>
      <xdr:row>41</xdr:row>
      <xdr:rowOff>38100</xdr:rowOff>
    </xdr:from>
    <xdr:to>
      <xdr:col>39</xdr:col>
      <xdr:colOff>38100</xdr:colOff>
      <xdr:row>44</xdr:row>
      <xdr:rowOff>28574</xdr:rowOff>
    </xdr:to>
    <xdr:sp macro="" textlink="入力専用!CY14">
      <xdr:nvSpPr>
        <xdr:cNvPr id="89" name="四角形吹き出し 88">
          <a:extLst>
            <a:ext uri="{FF2B5EF4-FFF2-40B4-BE49-F238E27FC236}">
              <a16:creationId xmlns:a16="http://schemas.microsoft.com/office/drawing/2014/main" xmlns="" id="{00000000-0008-0000-2400-000059000000}"/>
            </a:ext>
          </a:extLst>
        </xdr:cNvPr>
        <xdr:cNvSpPr/>
      </xdr:nvSpPr>
      <xdr:spPr>
        <a:xfrm>
          <a:off x="3248025" y="4010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E332663-09B3-42FC-A148-5B4857B16DC0}"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41</xdr:col>
      <xdr:colOff>28575</xdr:colOff>
      <xdr:row>38</xdr:row>
      <xdr:rowOff>85725</xdr:rowOff>
    </xdr:from>
    <xdr:to>
      <xdr:col>46</xdr:col>
      <xdr:colOff>57150</xdr:colOff>
      <xdr:row>41</xdr:row>
      <xdr:rowOff>76199</xdr:rowOff>
    </xdr:to>
    <xdr:sp macro="" textlink="入力専用!DA8">
      <xdr:nvSpPr>
        <xdr:cNvPr id="90" name="四角形吹き出し 89">
          <a:extLst>
            <a:ext uri="{FF2B5EF4-FFF2-40B4-BE49-F238E27FC236}">
              <a16:creationId xmlns:a16="http://schemas.microsoft.com/office/drawing/2014/main" xmlns="" id="{00000000-0008-0000-2400-00005A000000}"/>
            </a:ext>
          </a:extLst>
        </xdr:cNvPr>
        <xdr:cNvSpPr/>
      </xdr:nvSpPr>
      <xdr:spPr>
        <a:xfrm>
          <a:off x="3933825"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CE7B5D5-4634-4BB8-AC1A-6E67C2471134}"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41</xdr:col>
      <xdr:colOff>28575</xdr:colOff>
      <xdr:row>41</xdr:row>
      <xdr:rowOff>38100</xdr:rowOff>
    </xdr:from>
    <xdr:to>
      <xdr:col>46</xdr:col>
      <xdr:colOff>57150</xdr:colOff>
      <xdr:row>44</xdr:row>
      <xdr:rowOff>28574</xdr:rowOff>
    </xdr:to>
    <xdr:sp macro="" textlink="入力専用!CZ14">
      <xdr:nvSpPr>
        <xdr:cNvPr id="91" name="四角形吹き出し 90">
          <a:extLst>
            <a:ext uri="{FF2B5EF4-FFF2-40B4-BE49-F238E27FC236}">
              <a16:creationId xmlns:a16="http://schemas.microsoft.com/office/drawing/2014/main" xmlns="" id="{00000000-0008-0000-2400-00005B000000}"/>
            </a:ext>
          </a:extLst>
        </xdr:cNvPr>
        <xdr:cNvSpPr/>
      </xdr:nvSpPr>
      <xdr:spPr>
        <a:xfrm>
          <a:off x="3933825" y="4010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DE8F168-6C72-4294-9606-AFA407292DBE}"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49</xdr:col>
      <xdr:colOff>66675</xdr:colOff>
      <xdr:row>38</xdr:row>
      <xdr:rowOff>85725</xdr:rowOff>
    </xdr:from>
    <xdr:to>
      <xdr:col>55</xdr:col>
      <xdr:colOff>0</xdr:colOff>
      <xdr:row>41</xdr:row>
      <xdr:rowOff>76199</xdr:rowOff>
    </xdr:to>
    <xdr:sp macro="" textlink="入力専用!CX11">
      <xdr:nvSpPr>
        <xdr:cNvPr id="92" name="四角形吹き出し 91">
          <a:extLst>
            <a:ext uri="{FF2B5EF4-FFF2-40B4-BE49-F238E27FC236}">
              <a16:creationId xmlns:a16="http://schemas.microsoft.com/office/drawing/2014/main" xmlns="" id="{00000000-0008-0000-2400-00005C000000}"/>
            </a:ext>
          </a:extLst>
        </xdr:cNvPr>
        <xdr:cNvSpPr/>
      </xdr:nvSpPr>
      <xdr:spPr>
        <a:xfrm>
          <a:off x="4733925"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1012E54-96D0-42FD-AE56-2433019C2333}"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49</xdr:col>
      <xdr:colOff>66675</xdr:colOff>
      <xdr:row>41</xdr:row>
      <xdr:rowOff>47625</xdr:rowOff>
    </xdr:from>
    <xdr:to>
      <xdr:col>55</xdr:col>
      <xdr:colOff>0</xdr:colOff>
      <xdr:row>44</xdr:row>
      <xdr:rowOff>38099</xdr:rowOff>
    </xdr:to>
    <xdr:sp macro="" textlink="入力専用!DA14">
      <xdr:nvSpPr>
        <xdr:cNvPr id="93" name="四角形吹き出し 92">
          <a:extLst>
            <a:ext uri="{FF2B5EF4-FFF2-40B4-BE49-F238E27FC236}">
              <a16:creationId xmlns:a16="http://schemas.microsoft.com/office/drawing/2014/main" xmlns="" id="{00000000-0008-0000-2400-00005D000000}"/>
            </a:ext>
          </a:extLst>
        </xdr:cNvPr>
        <xdr:cNvSpPr/>
      </xdr:nvSpPr>
      <xdr:spPr>
        <a:xfrm>
          <a:off x="4733925" y="40195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DF9034-7AD5-4D57-8544-E785C4EDC0E6}"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56</xdr:col>
      <xdr:colOff>85725</xdr:colOff>
      <xdr:row>38</xdr:row>
      <xdr:rowOff>85725</xdr:rowOff>
    </xdr:from>
    <xdr:to>
      <xdr:col>62</xdr:col>
      <xdr:colOff>19050</xdr:colOff>
      <xdr:row>41</xdr:row>
      <xdr:rowOff>76199</xdr:rowOff>
    </xdr:to>
    <xdr:sp macro="" textlink="入力専用!CY11">
      <xdr:nvSpPr>
        <xdr:cNvPr id="94" name="四角形吹き出し 93">
          <a:extLst>
            <a:ext uri="{FF2B5EF4-FFF2-40B4-BE49-F238E27FC236}">
              <a16:creationId xmlns:a16="http://schemas.microsoft.com/office/drawing/2014/main" xmlns="" id="{00000000-0008-0000-2400-00005E000000}"/>
            </a:ext>
          </a:extLst>
        </xdr:cNvPr>
        <xdr:cNvSpPr/>
      </xdr:nvSpPr>
      <xdr:spPr>
        <a:xfrm>
          <a:off x="5419725"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4D7C996-42A6-4696-B329-783CEC5D7334}"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56</xdr:col>
      <xdr:colOff>85725</xdr:colOff>
      <xdr:row>41</xdr:row>
      <xdr:rowOff>47625</xdr:rowOff>
    </xdr:from>
    <xdr:to>
      <xdr:col>62</xdr:col>
      <xdr:colOff>19050</xdr:colOff>
      <xdr:row>44</xdr:row>
      <xdr:rowOff>38099</xdr:rowOff>
    </xdr:to>
    <xdr:sp macro="" textlink="入力専用!$CX$17">
      <xdr:nvSpPr>
        <xdr:cNvPr id="95" name="四角形吹き出し 94">
          <a:extLst>
            <a:ext uri="{FF2B5EF4-FFF2-40B4-BE49-F238E27FC236}">
              <a16:creationId xmlns:a16="http://schemas.microsoft.com/office/drawing/2014/main" xmlns="" id="{00000000-0008-0000-2400-00005F000000}"/>
            </a:ext>
          </a:extLst>
        </xdr:cNvPr>
        <xdr:cNvSpPr/>
      </xdr:nvSpPr>
      <xdr:spPr>
        <a:xfrm>
          <a:off x="5419725" y="40195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ED1A541-4A62-40CB-AEF8-1F0C73E0222E}"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65</xdr:col>
      <xdr:colOff>76200</xdr:colOff>
      <xdr:row>38</xdr:row>
      <xdr:rowOff>85725</xdr:rowOff>
    </xdr:from>
    <xdr:to>
      <xdr:col>71</xdr:col>
      <xdr:colOff>9525</xdr:colOff>
      <xdr:row>41</xdr:row>
      <xdr:rowOff>76199</xdr:rowOff>
    </xdr:to>
    <xdr:sp macro="" textlink="入力専用!CZ11">
      <xdr:nvSpPr>
        <xdr:cNvPr id="96" name="四角形吹き出し 95">
          <a:extLst>
            <a:ext uri="{FF2B5EF4-FFF2-40B4-BE49-F238E27FC236}">
              <a16:creationId xmlns:a16="http://schemas.microsoft.com/office/drawing/2014/main" xmlns="" id="{00000000-0008-0000-2400-000060000000}"/>
            </a:ext>
          </a:extLst>
        </xdr:cNvPr>
        <xdr:cNvSpPr/>
      </xdr:nvSpPr>
      <xdr:spPr>
        <a:xfrm>
          <a:off x="6267450" y="3771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00A68B-F185-4CC4-BDAA-91AB28C0564E}"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63</xdr:col>
      <xdr:colOff>47626</xdr:colOff>
      <xdr:row>41</xdr:row>
      <xdr:rowOff>57150</xdr:rowOff>
    </xdr:from>
    <xdr:to>
      <xdr:col>76</xdr:col>
      <xdr:colOff>28576</xdr:colOff>
      <xdr:row>44</xdr:row>
      <xdr:rowOff>47624</xdr:rowOff>
    </xdr:to>
    <xdr:sp macro="" textlink="$CO$31">
      <xdr:nvSpPr>
        <xdr:cNvPr id="97" name="四角形吹き出し 96">
          <a:extLst>
            <a:ext uri="{FF2B5EF4-FFF2-40B4-BE49-F238E27FC236}">
              <a16:creationId xmlns:a16="http://schemas.microsoft.com/office/drawing/2014/main" xmlns="" id="{00000000-0008-0000-2400-000061000000}"/>
            </a:ext>
          </a:extLst>
        </xdr:cNvPr>
        <xdr:cNvSpPr/>
      </xdr:nvSpPr>
      <xdr:spPr>
        <a:xfrm>
          <a:off x="6048376" y="4029075"/>
          <a:ext cx="12192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AA9FC7-B89D-440E-8711-CFA9256E21FF}" type="TxLink">
            <a:rPr kumimoji="1" lang="en-US"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8</xdr:col>
      <xdr:colOff>57150</xdr:colOff>
      <xdr:row>45</xdr:row>
      <xdr:rowOff>38100</xdr:rowOff>
    </xdr:from>
    <xdr:to>
      <xdr:col>44</xdr:col>
      <xdr:colOff>0</xdr:colOff>
      <xdr:row>48</xdr:row>
      <xdr:rowOff>28574</xdr:rowOff>
    </xdr:to>
    <xdr:sp macro="" textlink="$CH$35">
      <xdr:nvSpPr>
        <xdr:cNvPr id="98" name="四角形吹き出し 97">
          <a:extLst>
            <a:ext uri="{FF2B5EF4-FFF2-40B4-BE49-F238E27FC236}">
              <a16:creationId xmlns:a16="http://schemas.microsoft.com/office/drawing/2014/main" xmlns="" id="{00000000-0008-0000-2400-000062000000}"/>
            </a:ext>
          </a:extLst>
        </xdr:cNvPr>
        <xdr:cNvSpPr/>
      </xdr:nvSpPr>
      <xdr:spPr>
        <a:xfrm>
          <a:off x="819150" y="4391025"/>
          <a:ext cx="3371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2C7A91F-5B61-4DC8-9A58-82273BBB21EB}" type="TxLink">
            <a:rPr kumimoji="1" lang="ja-JP" altLang="en-US" sz="800" b="0" i="0" u="none" strike="noStrike">
              <a:solidFill>
                <a:srgbClr val="000000"/>
              </a:solidFill>
              <a:latin typeface="ＭＳ Ｐゴシック"/>
              <a:ea typeface="ＭＳ Ｐゴシック"/>
            </a:rPr>
            <a:pPr algn="l"/>
            <a:t> </a:t>
          </a:fld>
          <a:endParaRPr kumimoji="1" lang="en-US" altLang="ja-JP" sz="500"/>
        </a:p>
      </xdr:txBody>
    </xdr:sp>
    <xdr:clientData/>
  </xdr:twoCellAnchor>
  <xdr:twoCellAnchor>
    <xdr:from>
      <xdr:col>8</xdr:col>
      <xdr:colOff>47625</xdr:colOff>
      <xdr:row>47</xdr:row>
      <xdr:rowOff>66675</xdr:rowOff>
    </xdr:from>
    <xdr:to>
      <xdr:col>43</xdr:col>
      <xdr:colOff>85725</xdr:colOff>
      <xdr:row>50</xdr:row>
      <xdr:rowOff>57149</xdr:rowOff>
    </xdr:to>
    <xdr:sp macro="" textlink="$CH$39">
      <xdr:nvSpPr>
        <xdr:cNvPr id="99" name="四角形吹き出し 98">
          <a:extLst>
            <a:ext uri="{FF2B5EF4-FFF2-40B4-BE49-F238E27FC236}">
              <a16:creationId xmlns:a16="http://schemas.microsoft.com/office/drawing/2014/main" xmlns="" id="{00000000-0008-0000-2400-000063000000}"/>
            </a:ext>
          </a:extLst>
        </xdr:cNvPr>
        <xdr:cNvSpPr/>
      </xdr:nvSpPr>
      <xdr:spPr>
        <a:xfrm>
          <a:off x="809625" y="4610100"/>
          <a:ext cx="3371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06E8CFE-9817-4687-B16D-B1B73CB685EB}" type="TxLink">
            <a:rPr kumimoji="1" lang="ja-JP" altLang="en-US" sz="800" b="0" i="0" u="none" strike="noStrike">
              <a:solidFill>
                <a:srgbClr val="000000"/>
              </a:solidFill>
              <a:latin typeface="ＭＳ Ｐゴシック"/>
              <a:ea typeface="ＭＳ Ｐゴシック"/>
            </a:rPr>
            <a:pPr algn="l"/>
            <a:t> </a:t>
          </a:fld>
          <a:endParaRPr kumimoji="1" lang="en-US" altLang="ja-JP" sz="500"/>
        </a:p>
      </xdr:txBody>
    </xdr:sp>
    <xdr:clientData/>
  </xdr:twoCellAnchor>
  <xdr:twoCellAnchor>
    <xdr:from>
      <xdr:col>8</xdr:col>
      <xdr:colOff>47625</xdr:colOff>
      <xdr:row>49</xdr:row>
      <xdr:rowOff>76200</xdr:rowOff>
    </xdr:from>
    <xdr:to>
      <xdr:col>43</xdr:col>
      <xdr:colOff>85725</xdr:colOff>
      <xdr:row>52</xdr:row>
      <xdr:rowOff>66674</xdr:rowOff>
    </xdr:to>
    <xdr:sp macro="" textlink="$CH$43">
      <xdr:nvSpPr>
        <xdr:cNvPr id="100" name="四角形吹き出し 99">
          <a:extLst>
            <a:ext uri="{FF2B5EF4-FFF2-40B4-BE49-F238E27FC236}">
              <a16:creationId xmlns:a16="http://schemas.microsoft.com/office/drawing/2014/main" xmlns="" id="{00000000-0008-0000-2400-000064000000}"/>
            </a:ext>
          </a:extLst>
        </xdr:cNvPr>
        <xdr:cNvSpPr/>
      </xdr:nvSpPr>
      <xdr:spPr>
        <a:xfrm>
          <a:off x="809625" y="4810125"/>
          <a:ext cx="3371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F48AA9D-7141-41F3-9D88-5E6469F8B769}" type="TxLink">
            <a:rPr kumimoji="1" lang="ja-JP" altLang="en-US" sz="800" b="0" i="0" u="none" strike="noStrike">
              <a:solidFill>
                <a:srgbClr val="000000"/>
              </a:solidFill>
              <a:latin typeface="ＭＳ Ｐゴシック"/>
              <a:ea typeface="ＭＳ Ｐゴシック"/>
            </a:rPr>
            <a:pPr algn="l"/>
            <a:t> </a:t>
          </a:fld>
          <a:endParaRPr kumimoji="1" lang="en-US" altLang="ja-JP" sz="500"/>
        </a:p>
      </xdr:txBody>
    </xdr:sp>
    <xdr:clientData/>
  </xdr:twoCellAnchor>
  <xdr:twoCellAnchor editAs="oneCell">
    <xdr:from>
      <xdr:col>48</xdr:col>
      <xdr:colOff>85725</xdr:colOff>
      <xdr:row>46</xdr:row>
      <xdr:rowOff>28575</xdr:rowOff>
    </xdr:from>
    <xdr:to>
      <xdr:col>67</xdr:col>
      <xdr:colOff>0</xdr:colOff>
      <xdr:row>52</xdr:row>
      <xdr:rowOff>9525</xdr:rowOff>
    </xdr:to>
    <xdr:pic>
      <xdr:nvPicPr>
        <xdr:cNvPr id="102" name="図 101">
          <a:extLst>
            <a:ext uri="{FF2B5EF4-FFF2-40B4-BE49-F238E27FC236}">
              <a16:creationId xmlns:a16="http://schemas.microsoft.com/office/drawing/2014/main" xmlns="" id="{00000000-0008-0000-2400-000066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57725" y="4476750"/>
          <a:ext cx="1714500"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48</xdr:col>
      <xdr:colOff>66676</xdr:colOff>
      <xdr:row>45</xdr:row>
      <xdr:rowOff>47625</xdr:rowOff>
    </xdr:from>
    <xdr:to>
      <xdr:col>76</xdr:col>
      <xdr:colOff>9526</xdr:colOff>
      <xdr:row>48</xdr:row>
      <xdr:rowOff>38099</xdr:rowOff>
    </xdr:to>
    <xdr:sp macro="" textlink="$CS$37">
      <xdr:nvSpPr>
        <xdr:cNvPr id="103" name="四角形吹き出し 102">
          <a:extLst>
            <a:ext uri="{FF2B5EF4-FFF2-40B4-BE49-F238E27FC236}">
              <a16:creationId xmlns:a16="http://schemas.microsoft.com/office/drawing/2014/main" xmlns="" id="{00000000-0008-0000-2400-000067000000}"/>
            </a:ext>
          </a:extLst>
        </xdr:cNvPr>
        <xdr:cNvSpPr/>
      </xdr:nvSpPr>
      <xdr:spPr>
        <a:xfrm>
          <a:off x="4638676" y="4400550"/>
          <a:ext cx="2609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2CE1032-F633-4D38-AEE1-3850AAFF71A1}" type="TxLink">
            <a:rPr kumimoji="1" lang="ja-JP" altLang="en-US" sz="110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xdr:from>
      <xdr:col>48</xdr:col>
      <xdr:colOff>66675</xdr:colOff>
      <xdr:row>47</xdr:row>
      <xdr:rowOff>57150</xdr:rowOff>
    </xdr:from>
    <xdr:to>
      <xdr:col>76</xdr:col>
      <xdr:colOff>9525</xdr:colOff>
      <xdr:row>50</xdr:row>
      <xdr:rowOff>47624</xdr:rowOff>
    </xdr:to>
    <xdr:sp macro="" textlink="$CS$41">
      <xdr:nvSpPr>
        <xdr:cNvPr id="104" name="四角形吹き出し 103">
          <a:extLst>
            <a:ext uri="{FF2B5EF4-FFF2-40B4-BE49-F238E27FC236}">
              <a16:creationId xmlns:a16="http://schemas.microsoft.com/office/drawing/2014/main" xmlns="" id="{00000000-0008-0000-2400-000068000000}"/>
            </a:ext>
          </a:extLst>
        </xdr:cNvPr>
        <xdr:cNvSpPr/>
      </xdr:nvSpPr>
      <xdr:spPr>
        <a:xfrm>
          <a:off x="4638675" y="4600575"/>
          <a:ext cx="2609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D8C1716-AF5F-40C2-B947-C2F091302876}" type="TxLink">
            <a:rPr kumimoji="1" lang="ja-JP" altLang="en-US" sz="110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xdr:from>
      <xdr:col>48</xdr:col>
      <xdr:colOff>66675</xdr:colOff>
      <xdr:row>49</xdr:row>
      <xdr:rowOff>66675</xdr:rowOff>
    </xdr:from>
    <xdr:to>
      <xdr:col>76</xdr:col>
      <xdr:colOff>9525</xdr:colOff>
      <xdr:row>52</xdr:row>
      <xdr:rowOff>57149</xdr:rowOff>
    </xdr:to>
    <xdr:sp macro="" textlink="$CS$45">
      <xdr:nvSpPr>
        <xdr:cNvPr id="105" name="四角形吹き出し 104">
          <a:extLst>
            <a:ext uri="{FF2B5EF4-FFF2-40B4-BE49-F238E27FC236}">
              <a16:creationId xmlns:a16="http://schemas.microsoft.com/office/drawing/2014/main" xmlns="" id="{00000000-0008-0000-2400-000069000000}"/>
            </a:ext>
          </a:extLst>
        </xdr:cNvPr>
        <xdr:cNvSpPr/>
      </xdr:nvSpPr>
      <xdr:spPr>
        <a:xfrm>
          <a:off x="4638675" y="4800600"/>
          <a:ext cx="2609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7CA56C-8AF6-49FA-A8BF-F15A9069E5DF}" type="TxLink">
            <a:rPr kumimoji="1" lang="ja-JP" altLang="en-US" sz="1100" b="0" i="0" u="none" strike="noStrike">
              <a:solidFill>
                <a:srgbClr val="000000"/>
              </a:solidFill>
              <a:latin typeface="ＭＳ Ｐゴシック"/>
              <a:ea typeface="ＭＳ Ｐゴシック"/>
            </a:rPr>
            <a:pPr algn="l"/>
            <a:t> </a:t>
          </a:fld>
          <a:endParaRPr kumimoji="1" lang="en-US" altLang="ja-JP" sz="1100"/>
        </a:p>
      </xdr:txBody>
    </xdr:sp>
    <xdr:clientData/>
  </xdr:twoCellAnchor>
  <xdr:twoCellAnchor>
    <xdr:from>
      <xdr:col>28</xdr:col>
      <xdr:colOff>76200</xdr:colOff>
      <xdr:row>52</xdr:row>
      <xdr:rowOff>85725</xdr:rowOff>
    </xdr:from>
    <xdr:to>
      <xdr:col>34</xdr:col>
      <xdr:colOff>9525</xdr:colOff>
      <xdr:row>55</xdr:row>
      <xdr:rowOff>76199</xdr:rowOff>
    </xdr:to>
    <xdr:sp macro="" textlink="入力専用!DD8">
      <xdr:nvSpPr>
        <xdr:cNvPr id="106" name="四角形吹き出し 105">
          <a:extLst>
            <a:ext uri="{FF2B5EF4-FFF2-40B4-BE49-F238E27FC236}">
              <a16:creationId xmlns:a16="http://schemas.microsoft.com/office/drawing/2014/main" xmlns="" id="{00000000-0008-0000-2400-00006A000000}"/>
            </a:ext>
          </a:extLst>
        </xdr:cNvPr>
        <xdr:cNvSpPr/>
      </xdr:nvSpPr>
      <xdr:spPr>
        <a:xfrm>
          <a:off x="2743200" y="5105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73D5982-C458-4BFE-9A38-87B6E25B1814}" type="TxLink">
            <a:rPr kumimoji="1" lang="ja-JP"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37</xdr:col>
      <xdr:colOff>38100</xdr:colOff>
      <xdr:row>52</xdr:row>
      <xdr:rowOff>85725</xdr:rowOff>
    </xdr:from>
    <xdr:to>
      <xdr:col>42</xdr:col>
      <xdr:colOff>66675</xdr:colOff>
      <xdr:row>55</xdr:row>
      <xdr:rowOff>76199</xdr:rowOff>
    </xdr:to>
    <xdr:sp macro="" textlink="入力専用!DE8">
      <xdr:nvSpPr>
        <xdr:cNvPr id="107" name="四角形吹き出し 106">
          <a:extLst>
            <a:ext uri="{FF2B5EF4-FFF2-40B4-BE49-F238E27FC236}">
              <a16:creationId xmlns:a16="http://schemas.microsoft.com/office/drawing/2014/main" xmlns="" id="{00000000-0008-0000-2400-00006B000000}"/>
            </a:ext>
          </a:extLst>
        </xdr:cNvPr>
        <xdr:cNvSpPr/>
      </xdr:nvSpPr>
      <xdr:spPr>
        <a:xfrm>
          <a:off x="3562350" y="5105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51A489C-79E4-4992-9BCA-6DDE9BA6B138}" type="TxLink">
            <a:rPr kumimoji="1" lang="en-US"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47</xdr:col>
      <xdr:colOff>0</xdr:colOff>
      <xdr:row>52</xdr:row>
      <xdr:rowOff>85725</xdr:rowOff>
    </xdr:from>
    <xdr:to>
      <xdr:col>52</xdr:col>
      <xdr:colOff>28575</xdr:colOff>
      <xdr:row>55</xdr:row>
      <xdr:rowOff>76199</xdr:rowOff>
    </xdr:to>
    <xdr:sp macro="" textlink="入力専用!DF8">
      <xdr:nvSpPr>
        <xdr:cNvPr id="108" name="四角形吹き出し 107">
          <a:extLst>
            <a:ext uri="{FF2B5EF4-FFF2-40B4-BE49-F238E27FC236}">
              <a16:creationId xmlns:a16="http://schemas.microsoft.com/office/drawing/2014/main" xmlns="" id="{00000000-0008-0000-2400-00006C000000}"/>
            </a:ext>
          </a:extLst>
        </xdr:cNvPr>
        <xdr:cNvSpPr/>
      </xdr:nvSpPr>
      <xdr:spPr>
        <a:xfrm>
          <a:off x="4476750" y="5105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3D28F7E-A67B-4734-8C6B-5B9E99DD0754}" type="TxLink">
            <a:rPr kumimoji="1" lang="en-US" altLang="en-US" sz="900" b="0" i="0" u="none" strike="noStrike">
              <a:solidFill>
                <a:srgbClr val="000000"/>
              </a:solidFill>
              <a:latin typeface="ＭＳ Ｐゴシック"/>
              <a:ea typeface="ＭＳ Ｐゴシック"/>
            </a:rPr>
            <a:pPr algn="l"/>
            <a:t> </a:t>
          </a:fld>
          <a:endParaRPr kumimoji="1" lang="en-US" altLang="ja-JP" sz="700"/>
        </a:p>
      </xdr:txBody>
    </xdr:sp>
    <xdr:clientData/>
  </xdr:twoCellAnchor>
  <xdr:twoCellAnchor>
    <xdr:from>
      <xdr:col>4</xdr:col>
      <xdr:colOff>76200</xdr:colOff>
      <xdr:row>56</xdr:row>
      <xdr:rowOff>28575</xdr:rowOff>
    </xdr:from>
    <xdr:to>
      <xdr:col>76</xdr:col>
      <xdr:colOff>19050</xdr:colOff>
      <xdr:row>59</xdr:row>
      <xdr:rowOff>19049</xdr:rowOff>
    </xdr:to>
    <xdr:sp macro="" textlink="$CF$51">
      <xdr:nvSpPr>
        <xdr:cNvPr id="109" name="四角形吹き出し 108">
          <a:extLst>
            <a:ext uri="{FF2B5EF4-FFF2-40B4-BE49-F238E27FC236}">
              <a16:creationId xmlns:a16="http://schemas.microsoft.com/office/drawing/2014/main" xmlns="" id="{00000000-0008-0000-2400-00006D000000}"/>
            </a:ext>
          </a:extLst>
        </xdr:cNvPr>
        <xdr:cNvSpPr/>
      </xdr:nvSpPr>
      <xdr:spPr>
        <a:xfrm>
          <a:off x="457200" y="5429250"/>
          <a:ext cx="68008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B0D23B0-AD59-406D-B8F6-5B789AF74107}" type="TxLink">
            <a:rPr kumimoji="1" lang="en-US"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66675</xdr:colOff>
      <xdr:row>61</xdr:row>
      <xdr:rowOff>47625</xdr:rowOff>
    </xdr:from>
    <xdr:to>
      <xdr:col>75</xdr:col>
      <xdr:colOff>38100</xdr:colOff>
      <xdr:row>71</xdr:row>
      <xdr:rowOff>85725</xdr:rowOff>
    </xdr:to>
    <xdr:sp macro="" textlink="$CF$57">
      <xdr:nvSpPr>
        <xdr:cNvPr id="110" name="四角形吹き出し 109">
          <a:extLst>
            <a:ext uri="{FF2B5EF4-FFF2-40B4-BE49-F238E27FC236}">
              <a16:creationId xmlns:a16="http://schemas.microsoft.com/office/drawing/2014/main" xmlns="" id="{00000000-0008-0000-2400-00006E000000}"/>
            </a:ext>
          </a:extLst>
        </xdr:cNvPr>
        <xdr:cNvSpPr/>
      </xdr:nvSpPr>
      <xdr:spPr>
        <a:xfrm>
          <a:off x="447675" y="5924550"/>
          <a:ext cx="6734175" cy="99060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21E90ABC-AD48-4070-BFE8-C1EB7B07F02C}" type="TxLink">
            <a:rPr kumimoji="1" lang="ja-JP" altLang="en-US" sz="9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13</xdr:col>
      <xdr:colOff>38100</xdr:colOff>
      <xdr:row>72</xdr:row>
      <xdr:rowOff>47625</xdr:rowOff>
    </xdr:from>
    <xdr:to>
      <xdr:col>18</xdr:col>
      <xdr:colOff>66675</xdr:colOff>
      <xdr:row>75</xdr:row>
      <xdr:rowOff>38099</xdr:rowOff>
    </xdr:to>
    <xdr:sp macro="" textlink="入力専用!DI8">
      <xdr:nvSpPr>
        <xdr:cNvPr id="111" name="四角形吹き出し 110">
          <a:extLst>
            <a:ext uri="{FF2B5EF4-FFF2-40B4-BE49-F238E27FC236}">
              <a16:creationId xmlns:a16="http://schemas.microsoft.com/office/drawing/2014/main" xmlns="" id="{00000000-0008-0000-2400-00006F000000}"/>
            </a:ext>
          </a:extLst>
        </xdr:cNvPr>
        <xdr:cNvSpPr/>
      </xdr:nvSpPr>
      <xdr:spPr>
        <a:xfrm>
          <a:off x="1276350" y="6972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39AF50A-C18D-4006-B074-E2B0C10AC2C1}"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27</xdr:col>
      <xdr:colOff>0</xdr:colOff>
      <xdr:row>72</xdr:row>
      <xdr:rowOff>57150</xdr:rowOff>
    </xdr:from>
    <xdr:to>
      <xdr:col>32</xdr:col>
      <xdr:colOff>28575</xdr:colOff>
      <xdr:row>75</xdr:row>
      <xdr:rowOff>47624</xdr:rowOff>
    </xdr:to>
    <xdr:sp macro="" textlink="入力専用!DJ8">
      <xdr:nvSpPr>
        <xdr:cNvPr id="112" name="四角形吹き出し 111">
          <a:extLst>
            <a:ext uri="{FF2B5EF4-FFF2-40B4-BE49-F238E27FC236}">
              <a16:creationId xmlns:a16="http://schemas.microsoft.com/office/drawing/2014/main" xmlns="" id="{00000000-0008-0000-2400-000070000000}"/>
            </a:ext>
          </a:extLst>
        </xdr:cNvPr>
        <xdr:cNvSpPr/>
      </xdr:nvSpPr>
      <xdr:spPr>
        <a:xfrm>
          <a:off x="2571750" y="6981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7CF8D2F-4BDA-4EA5-B7C6-CA44DB475B3F}"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40</xdr:col>
      <xdr:colOff>76200</xdr:colOff>
      <xdr:row>72</xdr:row>
      <xdr:rowOff>57150</xdr:rowOff>
    </xdr:from>
    <xdr:to>
      <xdr:col>46</xdr:col>
      <xdr:colOff>9525</xdr:colOff>
      <xdr:row>75</xdr:row>
      <xdr:rowOff>47624</xdr:rowOff>
    </xdr:to>
    <xdr:sp macro="" textlink="入力専用!DK8">
      <xdr:nvSpPr>
        <xdr:cNvPr id="113" name="四角形吹き出し 112">
          <a:extLst>
            <a:ext uri="{FF2B5EF4-FFF2-40B4-BE49-F238E27FC236}">
              <a16:creationId xmlns:a16="http://schemas.microsoft.com/office/drawing/2014/main" xmlns="" id="{00000000-0008-0000-2400-000071000000}"/>
            </a:ext>
          </a:extLst>
        </xdr:cNvPr>
        <xdr:cNvSpPr/>
      </xdr:nvSpPr>
      <xdr:spPr>
        <a:xfrm>
          <a:off x="3886200" y="6981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07324FB-62E1-4554-9DFE-9AFE47008FCA}"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51</xdr:col>
      <xdr:colOff>28575</xdr:colOff>
      <xdr:row>72</xdr:row>
      <xdr:rowOff>57150</xdr:rowOff>
    </xdr:from>
    <xdr:to>
      <xdr:col>56</xdr:col>
      <xdr:colOff>57150</xdr:colOff>
      <xdr:row>75</xdr:row>
      <xdr:rowOff>47624</xdr:rowOff>
    </xdr:to>
    <xdr:sp macro="" textlink="入力専用!DL8">
      <xdr:nvSpPr>
        <xdr:cNvPr id="114" name="四角形吹き出し 113">
          <a:extLst>
            <a:ext uri="{FF2B5EF4-FFF2-40B4-BE49-F238E27FC236}">
              <a16:creationId xmlns:a16="http://schemas.microsoft.com/office/drawing/2014/main" xmlns="" id="{00000000-0008-0000-2400-000072000000}"/>
            </a:ext>
          </a:extLst>
        </xdr:cNvPr>
        <xdr:cNvSpPr/>
      </xdr:nvSpPr>
      <xdr:spPr>
        <a:xfrm>
          <a:off x="4886325" y="6981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585902F-BF65-4185-8566-E93F2749F77A}"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65</xdr:col>
      <xdr:colOff>57150</xdr:colOff>
      <xdr:row>72</xdr:row>
      <xdr:rowOff>57150</xdr:rowOff>
    </xdr:from>
    <xdr:to>
      <xdr:col>70</xdr:col>
      <xdr:colOff>85725</xdr:colOff>
      <xdr:row>75</xdr:row>
      <xdr:rowOff>47624</xdr:rowOff>
    </xdr:to>
    <xdr:sp macro="" textlink="入力専用!DI11">
      <xdr:nvSpPr>
        <xdr:cNvPr id="115" name="四角形吹き出し 114">
          <a:extLst>
            <a:ext uri="{FF2B5EF4-FFF2-40B4-BE49-F238E27FC236}">
              <a16:creationId xmlns:a16="http://schemas.microsoft.com/office/drawing/2014/main" xmlns="" id="{00000000-0008-0000-2400-000073000000}"/>
            </a:ext>
          </a:extLst>
        </xdr:cNvPr>
        <xdr:cNvSpPr/>
      </xdr:nvSpPr>
      <xdr:spPr>
        <a:xfrm>
          <a:off x="6248400" y="6981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46C591-37A0-44F2-B048-1BF72F5FFDB6}"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13</xdr:col>
      <xdr:colOff>38100</xdr:colOff>
      <xdr:row>74</xdr:row>
      <xdr:rowOff>85725</xdr:rowOff>
    </xdr:from>
    <xdr:to>
      <xdr:col>18</xdr:col>
      <xdr:colOff>66675</xdr:colOff>
      <xdr:row>77</xdr:row>
      <xdr:rowOff>76199</xdr:rowOff>
    </xdr:to>
    <xdr:sp macro="" textlink="入力専用!DJ11">
      <xdr:nvSpPr>
        <xdr:cNvPr id="116" name="四角形吹き出し 115">
          <a:extLst>
            <a:ext uri="{FF2B5EF4-FFF2-40B4-BE49-F238E27FC236}">
              <a16:creationId xmlns:a16="http://schemas.microsoft.com/office/drawing/2014/main" xmlns="" id="{00000000-0008-0000-2400-000074000000}"/>
            </a:ext>
          </a:extLst>
        </xdr:cNvPr>
        <xdr:cNvSpPr/>
      </xdr:nvSpPr>
      <xdr:spPr>
        <a:xfrm>
          <a:off x="1276350" y="7200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EF4F3B0-CB07-48BE-B20A-AD5F2EFBEC44}"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27</xdr:col>
      <xdr:colOff>0</xdr:colOff>
      <xdr:row>75</xdr:row>
      <xdr:rowOff>0</xdr:rowOff>
    </xdr:from>
    <xdr:to>
      <xdr:col>32</xdr:col>
      <xdr:colOff>28575</xdr:colOff>
      <xdr:row>77</xdr:row>
      <xdr:rowOff>85724</xdr:rowOff>
    </xdr:to>
    <xdr:sp macro="" textlink="入力専用!DK11">
      <xdr:nvSpPr>
        <xdr:cNvPr id="117" name="四角形吹き出し 116">
          <a:extLst>
            <a:ext uri="{FF2B5EF4-FFF2-40B4-BE49-F238E27FC236}">
              <a16:creationId xmlns:a16="http://schemas.microsoft.com/office/drawing/2014/main" xmlns="" id="{00000000-0008-0000-2400-000075000000}"/>
            </a:ext>
          </a:extLst>
        </xdr:cNvPr>
        <xdr:cNvSpPr/>
      </xdr:nvSpPr>
      <xdr:spPr>
        <a:xfrm>
          <a:off x="2571750" y="7210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9EF9711-4376-4E2C-8F9D-566E1767E8DD}"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40</xdr:col>
      <xdr:colOff>76200</xdr:colOff>
      <xdr:row>75</xdr:row>
      <xdr:rowOff>0</xdr:rowOff>
    </xdr:from>
    <xdr:to>
      <xdr:col>46</xdr:col>
      <xdr:colOff>9525</xdr:colOff>
      <xdr:row>77</xdr:row>
      <xdr:rowOff>85724</xdr:rowOff>
    </xdr:to>
    <xdr:sp macro="" textlink="入力専用!DL11">
      <xdr:nvSpPr>
        <xdr:cNvPr id="118" name="四角形吹き出し 117">
          <a:extLst>
            <a:ext uri="{FF2B5EF4-FFF2-40B4-BE49-F238E27FC236}">
              <a16:creationId xmlns:a16="http://schemas.microsoft.com/office/drawing/2014/main" xmlns="" id="{00000000-0008-0000-2400-000076000000}"/>
            </a:ext>
          </a:extLst>
        </xdr:cNvPr>
        <xdr:cNvSpPr/>
      </xdr:nvSpPr>
      <xdr:spPr>
        <a:xfrm>
          <a:off x="3886200" y="7210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788F5AC-3C6F-4CEC-89D8-EF53F28E1F8B}"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51</xdr:col>
      <xdr:colOff>28575</xdr:colOff>
      <xdr:row>75</xdr:row>
      <xdr:rowOff>0</xdr:rowOff>
    </xdr:from>
    <xdr:to>
      <xdr:col>56</xdr:col>
      <xdr:colOff>57150</xdr:colOff>
      <xdr:row>77</xdr:row>
      <xdr:rowOff>85724</xdr:rowOff>
    </xdr:to>
    <xdr:sp macro="" textlink="入力専用!DI14">
      <xdr:nvSpPr>
        <xdr:cNvPr id="119" name="四角形吹き出し 118">
          <a:extLst>
            <a:ext uri="{FF2B5EF4-FFF2-40B4-BE49-F238E27FC236}">
              <a16:creationId xmlns:a16="http://schemas.microsoft.com/office/drawing/2014/main" xmlns="" id="{00000000-0008-0000-2400-000077000000}"/>
            </a:ext>
          </a:extLst>
        </xdr:cNvPr>
        <xdr:cNvSpPr/>
      </xdr:nvSpPr>
      <xdr:spPr>
        <a:xfrm>
          <a:off x="4886325" y="7210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6FA6303-5099-4D6E-A2D0-A274C277EE5D}"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13</xdr:col>
      <xdr:colOff>38100</xdr:colOff>
      <xdr:row>77</xdr:row>
      <xdr:rowOff>19050</xdr:rowOff>
    </xdr:from>
    <xdr:to>
      <xdr:col>18</xdr:col>
      <xdr:colOff>66675</xdr:colOff>
      <xdr:row>80</xdr:row>
      <xdr:rowOff>9524</xdr:rowOff>
    </xdr:to>
    <xdr:sp macro="" textlink="入力専用!DJ14">
      <xdr:nvSpPr>
        <xdr:cNvPr id="120" name="四角形吹き出し 119">
          <a:extLst>
            <a:ext uri="{FF2B5EF4-FFF2-40B4-BE49-F238E27FC236}">
              <a16:creationId xmlns:a16="http://schemas.microsoft.com/office/drawing/2014/main" xmlns="" id="{00000000-0008-0000-2400-000078000000}"/>
            </a:ext>
          </a:extLst>
        </xdr:cNvPr>
        <xdr:cNvSpPr/>
      </xdr:nvSpPr>
      <xdr:spPr>
        <a:xfrm>
          <a:off x="1276350" y="74199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FC657C6-61F7-4137-9858-DBC60C1CBC44}"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13</xdr:col>
      <xdr:colOff>38100</xdr:colOff>
      <xdr:row>79</xdr:row>
      <xdr:rowOff>47625</xdr:rowOff>
    </xdr:from>
    <xdr:to>
      <xdr:col>18</xdr:col>
      <xdr:colOff>66675</xdr:colOff>
      <xdr:row>82</xdr:row>
      <xdr:rowOff>38099</xdr:rowOff>
    </xdr:to>
    <xdr:sp macro="" textlink="入力専用!DL14">
      <xdr:nvSpPr>
        <xdr:cNvPr id="121" name="四角形吹き出し 120">
          <a:extLst>
            <a:ext uri="{FF2B5EF4-FFF2-40B4-BE49-F238E27FC236}">
              <a16:creationId xmlns:a16="http://schemas.microsoft.com/office/drawing/2014/main" xmlns="" id="{00000000-0008-0000-2400-000079000000}"/>
            </a:ext>
          </a:extLst>
        </xdr:cNvPr>
        <xdr:cNvSpPr/>
      </xdr:nvSpPr>
      <xdr:spPr>
        <a:xfrm>
          <a:off x="1276350" y="7639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9D0EED4-5267-4ECB-BAC2-1083630EFB10}"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51</xdr:col>
      <xdr:colOff>28575</xdr:colOff>
      <xdr:row>77</xdr:row>
      <xdr:rowOff>28575</xdr:rowOff>
    </xdr:from>
    <xdr:to>
      <xdr:col>56</xdr:col>
      <xdr:colOff>57150</xdr:colOff>
      <xdr:row>80</xdr:row>
      <xdr:rowOff>19049</xdr:rowOff>
    </xdr:to>
    <xdr:sp macro="" textlink="入力専用!DK14">
      <xdr:nvSpPr>
        <xdr:cNvPr id="122" name="四角形吹き出し 121">
          <a:extLst>
            <a:ext uri="{FF2B5EF4-FFF2-40B4-BE49-F238E27FC236}">
              <a16:creationId xmlns:a16="http://schemas.microsoft.com/office/drawing/2014/main" xmlns="" id="{00000000-0008-0000-2400-00007A000000}"/>
            </a:ext>
          </a:extLst>
        </xdr:cNvPr>
        <xdr:cNvSpPr/>
      </xdr:nvSpPr>
      <xdr:spPr>
        <a:xfrm>
          <a:off x="4886325" y="7429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745D65D-EAE3-44DC-96BF-F7ED4C0AB655}"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25</xdr:col>
      <xdr:colOff>66675</xdr:colOff>
      <xdr:row>83</xdr:row>
      <xdr:rowOff>47625</xdr:rowOff>
    </xdr:from>
    <xdr:to>
      <xdr:col>31</xdr:col>
      <xdr:colOff>0</xdr:colOff>
      <xdr:row>86</xdr:row>
      <xdr:rowOff>38099</xdr:rowOff>
    </xdr:to>
    <xdr:sp macro="" textlink="入力専用!DO8">
      <xdr:nvSpPr>
        <xdr:cNvPr id="123" name="四角形吹き出し 122">
          <a:extLst>
            <a:ext uri="{FF2B5EF4-FFF2-40B4-BE49-F238E27FC236}">
              <a16:creationId xmlns:a16="http://schemas.microsoft.com/office/drawing/2014/main" xmlns="" id="{00000000-0008-0000-2400-00007B000000}"/>
            </a:ext>
          </a:extLst>
        </xdr:cNvPr>
        <xdr:cNvSpPr/>
      </xdr:nvSpPr>
      <xdr:spPr>
        <a:xfrm>
          <a:off x="2447925"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BE95BF9-DE7F-4914-9F0F-FD619200694C}"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31</xdr:col>
      <xdr:colOff>76200</xdr:colOff>
      <xdr:row>83</xdr:row>
      <xdr:rowOff>47625</xdr:rowOff>
    </xdr:from>
    <xdr:to>
      <xdr:col>37</xdr:col>
      <xdr:colOff>9525</xdr:colOff>
      <xdr:row>86</xdr:row>
      <xdr:rowOff>38099</xdr:rowOff>
    </xdr:to>
    <xdr:sp macro="" textlink="入力専用!DP8">
      <xdr:nvSpPr>
        <xdr:cNvPr id="124" name="四角形吹き出し 123">
          <a:extLst>
            <a:ext uri="{FF2B5EF4-FFF2-40B4-BE49-F238E27FC236}">
              <a16:creationId xmlns:a16="http://schemas.microsoft.com/office/drawing/2014/main" xmlns="" id="{00000000-0008-0000-2400-00007C000000}"/>
            </a:ext>
          </a:extLst>
        </xdr:cNvPr>
        <xdr:cNvSpPr/>
      </xdr:nvSpPr>
      <xdr:spPr>
        <a:xfrm>
          <a:off x="3028950"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863845A-60B3-4F80-838F-5A9EA829329F}"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36</xdr:col>
      <xdr:colOff>76200</xdr:colOff>
      <xdr:row>83</xdr:row>
      <xdr:rowOff>47625</xdr:rowOff>
    </xdr:from>
    <xdr:to>
      <xdr:col>42</xdr:col>
      <xdr:colOff>9525</xdr:colOff>
      <xdr:row>86</xdr:row>
      <xdr:rowOff>38099</xdr:rowOff>
    </xdr:to>
    <xdr:sp macro="" textlink="入力専用!DQ8">
      <xdr:nvSpPr>
        <xdr:cNvPr id="125" name="四角形吹き出し 124">
          <a:extLst>
            <a:ext uri="{FF2B5EF4-FFF2-40B4-BE49-F238E27FC236}">
              <a16:creationId xmlns:a16="http://schemas.microsoft.com/office/drawing/2014/main" xmlns="" id="{00000000-0008-0000-2400-00007D000000}"/>
            </a:ext>
          </a:extLst>
        </xdr:cNvPr>
        <xdr:cNvSpPr/>
      </xdr:nvSpPr>
      <xdr:spPr>
        <a:xfrm>
          <a:off x="3505200"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510A8C6-C99A-4993-A637-67DA4B48EE08}"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41</xdr:col>
      <xdr:colOff>76200</xdr:colOff>
      <xdr:row>83</xdr:row>
      <xdr:rowOff>47625</xdr:rowOff>
    </xdr:from>
    <xdr:to>
      <xdr:col>47</xdr:col>
      <xdr:colOff>9525</xdr:colOff>
      <xdr:row>86</xdr:row>
      <xdr:rowOff>38099</xdr:rowOff>
    </xdr:to>
    <xdr:sp macro="" textlink="入力専用!DR8">
      <xdr:nvSpPr>
        <xdr:cNvPr id="126" name="四角形吹き出し 125">
          <a:extLst>
            <a:ext uri="{FF2B5EF4-FFF2-40B4-BE49-F238E27FC236}">
              <a16:creationId xmlns:a16="http://schemas.microsoft.com/office/drawing/2014/main" xmlns="" id="{00000000-0008-0000-2400-00007E000000}"/>
            </a:ext>
          </a:extLst>
        </xdr:cNvPr>
        <xdr:cNvSpPr/>
      </xdr:nvSpPr>
      <xdr:spPr>
        <a:xfrm>
          <a:off x="3981450"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A1B6242-A064-45E2-9343-DF4291224414}"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46</xdr:col>
      <xdr:colOff>85725</xdr:colOff>
      <xdr:row>83</xdr:row>
      <xdr:rowOff>47625</xdr:rowOff>
    </xdr:from>
    <xdr:to>
      <xdr:col>52</xdr:col>
      <xdr:colOff>19050</xdr:colOff>
      <xdr:row>86</xdr:row>
      <xdr:rowOff>38099</xdr:rowOff>
    </xdr:to>
    <xdr:sp macro="" textlink="入力専用!DS8">
      <xdr:nvSpPr>
        <xdr:cNvPr id="127" name="四角形吹き出し 126">
          <a:extLst>
            <a:ext uri="{FF2B5EF4-FFF2-40B4-BE49-F238E27FC236}">
              <a16:creationId xmlns:a16="http://schemas.microsoft.com/office/drawing/2014/main" xmlns="" id="{00000000-0008-0000-2400-00007F000000}"/>
            </a:ext>
          </a:extLst>
        </xdr:cNvPr>
        <xdr:cNvSpPr/>
      </xdr:nvSpPr>
      <xdr:spPr>
        <a:xfrm>
          <a:off x="4467225"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60B29CF-3EE6-4552-8C1D-BDF8BCA42320}"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51</xdr:col>
      <xdr:colOff>85725</xdr:colOff>
      <xdr:row>83</xdr:row>
      <xdr:rowOff>47625</xdr:rowOff>
    </xdr:from>
    <xdr:to>
      <xdr:col>57</xdr:col>
      <xdr:colOff>19050</xdr:colOff>
      <xdr:row>86</xdr:row>
      <xdr:rowOff>38099</xdr:rowOff>
    </xdr:to>
    <xdr:sp macro="" textlink="入力専用!DT8">
      <xdr:nvSpPr>
        <xdr:cNvPr id="128" name="四角形吹き出し 127">
          <a:extLst>
            <a:ext uri="{FF2B5EF4-FFF2-40B4-BE49-F238E27FC236}">
              <a16:creationId xmlns:a16="http://schemas.microsoft.com/office/drawing/2014/main" xmlns="" id="{00000000-0008-0000-2400-000080000000}"/>
            </a:ext>
          </a:extLst>
        </xdr:cNvPr>
        <xdr:cNvSpPr/>
      </xdr:nvSpPr>
      <xdr:spPr>
        <a:xfrm>
          <a:off x="4943475"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B59E12B-0FB2-4DB9-A8C2-7646729382CF}"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56</xdr:col>
      <xdr:colOff>85725</xdr:colOff>
      <xdr:row>83</xdr:row>
      <xdr:rowOff>47625</xdr:rowOff>
    </xdr:from>
    <xdr:to>
      <xdr:col>62</xdr:col>
      <xdr:colOff>19050</xdr:colOff>
      <xdr:row>86</xdr:row>
      <xdr:rowOff>38099</xdr:rowOff>
    </xdr:to>
    <xdr:sp macro="" textlink="入力専用!DU8">
      <xdr:nvSpPr>
        <xdr:cNvPr id="129" name="四角形吹き出し 128">
          <a:extLst>
            <a:ext uri="{FF2B5EF4-FFF2-40B4-BE49-F238E27FC236}">
              <a16:creationId xmlns:a16="http://schemas.microsoft.com/office/drawing/2014/main" xmlns="" id="{00000000-0008-0000-2400-000081000000}"/>
            </a:ext>
          </a:extLst>
        </xdr:cNvPr>
        <xdr:cNvSpPr/>
      </xdr:nvSpPr>
      <xdr:spPr>
        <a:xfrm>
          <a:off x="5419725" y="80200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DC596B-70C4-4DC3-9887-70BDC8A9441D}"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61</xdr:col>
      <xdr:colOff>85725</xdr:colOff>
      <xdr:row>83</xdr:row>
      <xdr:rowOff>57150</xdr:rowOff>
    </xdr:from>
    <xdr:to>
      <xdr:col>67</xdr:col>
      <xdr:colOff>19050</xdr:colOff>
      <xdr:row>86</xdr:row>
      <xdr:rowOff>47624</xdr:rowOff>
    </xdr:to>
    <xdr:sp macro="" textlink="入力専用!DV8">
      <xdr:nvSpPr>
        <xdr:cNvPr id="130" name="四角形吹き出し 129">
          <a:extLst>
            <a:ext uri="{FF2B5EF4-FFF2-40B4-BE49-F238E27FC236}">
              <a16:creationId xmlns:a16="http://schemas.microsoft.com/office/drawing/2014/main" xmlns="" id="{00000000-0008-0000-2400-000082000000}"/>
            </a:ext>
          </a:extLst>
        </xdr:cNvPr>
        <xdr:cNvSpPr/>
      </xdr:nvSpPr>
      <xdr:spPr>
        <a:xfrm>
          <a:off x="5895975" y="80295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CAF80F4-C048-4A11-B880-B61222E28AD6}"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67</xdr:col>
      <xdr:colOff>0</xdr:colOff>
      <xdr:row>83</xdr:row>
      <xdr:rowOff>57150</xdr:rowOff>
    </xdr:from>
    <xdr:to>
      <xdr:col>72</xdr:col>
      <xdr:colOff>28575</xdr:colOff>
      <xdr:row>86</xdr:row>
      <xdr:rowOff>47624</xdr:rowOff>
    </xdr:to>
    <xdr:sp macro="" textlink="入力専用!DW8">
      <xdr:nvSpPr>
        <xdr:cNvPr id="131" name="四角形吹き出し 130">
          <a:extLst>
            <a:ext uri="{FF2B5EF4-FFF2-40B4-BE49-F238E27FC236}">
              <a16:creationId xmlns:a16="http://schemas.microsoft.com/office/drawing/2014/main" xmlns="" id="{00000000-0008-0000-2400-000083000000}"/>
            </a:ext>
          </a:extLst>
        </xdr:cNvPr>
        <xdr:cNvSpPr/>
      </xdr:nvSpPr>
      <xdr:spPr>
        <a:xfrm>
          <a:off x="6381750" y="80295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959F0F6-64F5-4D2B-8E45-B29F5FC533B5}"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25</xdr:col>
      <xdr:colOff>66675</xdr:colOff>
      <xdr:row>86</xdr:row>
      <xdr:rowOff>19050</xdr:rowOff>
    </xdr:from>
    <xdr:to>
      <xdr:col>31</xdr:col>
      <xdr:colOff>0</xdr:colOff>
      <xdr:row>89</xdr:row>
      <xdr:rowOff>9524</xdr:rowOff>
    </xdr:to>
    <xdr:sp macro="" textlink="入力専用!DO11">
      <xdr:nvSpPr>
        <xdr:cNvPr id="132" name="四角形吹き出し 131">
          <a:extLst>
            <a:ext uri="{FF2B5EF4-FFF2-40B4-BE49-F238E27FC236}">
              <a16:creationId xmlns:a16="http://schemas.microsoft.com/office/drawing/2014/main" xmlns="" id="{00000000-0008-0000-2400-000084000000}"/>
            </a:ext>
          </a:extLst>
        </xdr:cNvPr>
        <xdr:cNvSpPr/>
      </xdr:nvSpPr>
      <xdr:spPr>
        <a:xfrm>
          <a:off x="2447925"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57C6B00-FE57-4309-AD9F-4999042CC19B}" type="TxLink">
            <a:rPr kumimoji="1" lang="ja-JP"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31</xdr:col>
      <xdr:colOff>76200</xdr:colOff>
      <xdr:row>86</xdr:row>
      <xdr:rowOff>19050</xdr:rowOff>
    </xdr:from>
    <xdr:to>
      <xdr:col>37</xdr:col>
      <xdr:colOff>9525</xdr:colOff>
      <xdr:row>89</xdr:row>
      <xdr:rowOff>9524</xdr:rowOff>
    </xdr:to>
    <xdr:sp macro="" textlink="入力専用!DP11">
      <xdr:nvSpPr>
        <xdr:cNvPr id="133" name="四角形吹き出し 132">
          <a:extLst>
            <a:ext uri="{FF2B5EF4-FFF2-40B4-BE49-F238E27FC236}">
              <a16:creationId xmlns:a16="http://schemas.microsoft.com/office/drawing/2014/main" xmlns="" id="{00000000-0008-0000-2400-000085000000}"/>
            </a:ext>
          </a:extLst>
        </xdr:cNvPr>
        <xdr:cNvSpPr/>
      </xdr:nvSpPr>
      <xdr:spPr>
        <a:xfrm>
          <a:off x="3028950"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E0E5D96-E784-45A5-9CFF-C17E4CB55171}"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36</xdr:col>
      <xdr:colOff>76200</xdr:colOff>
      <xdr:row>86</xdr:row>
      <xdr:rowOff>19050</xdr:rowOff>
    </xdr:from>
    <xdr:to>
      <xdr:col>42</xdr:col>
      <xdr:colOff>9525</xdr:colOff>
      <xdr:row>89</xdr:row>
      <xdr:rowOff>9524</xdr:rowOff>
    </xdr:to>
    <xdr:sp macro="" textlink="入力専用!DQ11">
      <xdr:nvSpPr>
        <xdr:cNvPr id="134" name="四角形吹き出し 133">
          <a:extLst>
            <a:ext uri="{FF2B5EF4-FFF2-40B4-BE49-F238E27FC236}">
              <a16:creationId xmlns:a16="http://schemas.microsoft.com/office/drawing/2014/main" xmlns="" id="{00000000-0008-0000-2400-000086000000}"/>
            </a:ext>
          </a:extLst>
        </xdr:cNvPr>
        <xdr:cNvSpPr/>
      </xdr:nvSpPr>
      <xdr:spPr>
        <a:xfrm>
          <a:off x="3505200"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7339B38-1888-43DD-8236-AB7CCE980026}"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41</xdr:col>
      <xdr:colOff>76200</xdr:colOff>
      <xdr:row>86</xdr:row>
      <xdr:rowOff>19050</xdr:rowOff>
    </xdr:from>
    <xdr:to>
      <xdr:col>47</xdr:col>
      <xdr:colOff>9525</xdr:colOff>
      <xdr:row>89</xdr:row>
      <xdr:rowOff>9524</xdr:rowOff>
    </xdr:to>
    <xdr:sp macro="" textlink="入力専用!DR11">
      <xdr:nvSpPr>
        <xdr:cNvPr id="135" name="四角形吹き出し 134">
          <a:extLst>
            <a:ext uri="{FF2B5EF4-FFF2-40B4-BE49-F238E27FC236}">
              <a16:creationId xmlns:a16="http://schemas.microsoft.com/office/drawing/2014/main" xmlns="" id="{00000000-0008-0000-2400-000087000000}"/>
            </a:ext>
          </a:extLst>
        </xdr:cNvPr>
        <xdr:cNvSpPr/>
      </xdr:nvSpPr>
      <xdr:spPr>
        <a:xfrm>
          <a:off x="3981450"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B262F76-DEE0-471B-8FB7-F38BFBC7C074}"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46</xdr:col>
      <xdr:colOff>85725</xdr:colOff>
      <xdr:row>86</xdr:row>
      <xdr:rowOff>19050</xdr:rowOff>
    </xdr:from>
    <xdr:to>
      <xdr:col>52</xdr:col>
      <xdr:colOff>19050</xdr:colOff>
      <xdr:row>89</xdr:row>
      <xdr:rowOff>9524</xdr:rowOff>
    </xdr:to>
    <xdr:sp macro="" textlink="入力専用!DS11">
      <xdr:nvSpPr>
        <xdr:cNvPr id="136" name="四角形吹き出し 135">
          <a:extLst>
            <a:ext uri="{FF2B5EF4-FFF2-40B4-BE49-F238E27FC236}">
              <a16:creationId xmlns:a16="http://schemas.microsoft.com/office/drawing/2014/main" xmlns="" id="{00000000-0008-0000-2400-000088000000}"/>
            </a:ext>
          </a:extLst>
        </xdr:cNvPr>
        <xdr:cNvSpPr/>
      </xdr:nvSpPr>
      <xdr:spPr>
        <a:xfrm>
          <a:off x="4467225"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C303C6B-2AE2-41EE-AAAD-9D098D28EB7F}"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51</xdr:col>
      <xdr:colOff>85725</xdr:colOff>
      <xdr:row>86</xdr:row>
      <xdr:rowOff>19050</xdr:rowOff>
    </xdr:from>
    <xdr:to>
      <xdr:col>57</xdr:col>
      <xdr:colOff>19050</xdr:colOff>
      <xdr:row>89</xdr:row>
      <xdr:rowOff>9524</xdr:rowOff>
    </xdr:to>
    <xdr:sp macro="" textlink="入力専用!DT11">
      <xdr:nvSpPr>
        <xdr:cNvPr id="137" name="四角形吹き出し 136">
          <a:extLst>
            <a:ext uri="{FF2B5EF4-FFF2-40B4-BE49-F238E27FC236}">
              <a16:creationId xmlns:a16="http://schemas.microsoft.com/office/drawing/2014/main" xmlns="" id="{00000000-0008-0000-2400-000089000000}"/>
            </a:ext>
          </a:extLst>
        </xdr:cNvPr>
        <xdr:cNvSpPr/>
      </xdr:nvSpPr>
      <xdr:spPr>
        <a:xfrm>
          <a:off x="4943475"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07932E-D172-46A0-9244-B80E732DC7AC}"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56</xdr:col>
      <xdr:colOff>85725</xdr:colOff>
      <xdr:row>86</xdr:row>
      <xdr:rowOff>19050</xdr:rowOff>
    </xdr:from>
    <xdr:to>
      <xdr:col>62</xdr:col>
      <xdr:colOff>19050</xdr:colOff>
      <xdr:row>89</xdr:row>
      <xdr:rowOff>9524</xdr:rowOff>
    </xdr:to>
    <xdr:sp macro="" textlink="入力専用!DU11">
      <xdr:nvSpPr>
        <xdr:cNvPr id="138" name="四角形吹き出し 137">
          <a:extLst>
            <a:ext uri="{FF2B5EF4-FFF2-40B4-BE49-F238E27FC236}">
              <a16:creationId xmlns:a16="http://schemas.microsoft.com/office/drawing/2014/main" xmlns="" id="{00000000-0008-0000-2400-00008A000000}"/>
            </a:ext>
          </a:extLst>
        </xdr:cNvPr>
        <xdr:cNvSpPr/>
      </xdr:nvSpPr>
      <xdr:spPr>
        <a:xfrm>
          <a:off x="5419725" y="82772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B827D41-0105-42F2-9176-7DF0F2A1AC25}"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61</xdr:col>
      <xdr:colOff>85725</xdr:colOff>
      <xdr:row>86</xdr:row>
      <xdr:rowOff>28575</xdr:rowOff>
    </xdr:from>
    <xdr:to>
      <xdr:col>67</xdr:col>
      <xdr:colOff>19050</xdr:colOff>
      <xdr:row>89</xdr:row>
      <xdr:rowOff>19049</xdr:rowOff>
    </xdr:to>
    <xdr:sp macro="" textlink="入力専用!DV11">
      <xdr:nvSpPr>
        <xdr:cNvPr id="139" name="四角形吹き出し 138">
          <a:extLst>
            <a:ext uri="{FF2B5EF4-FFF2-40B4-BE49-F238E27FC236}">
              <a16:creationId xmlns:a16="http://schemas.microsoft.com/office/drawing/2014/main" xmlns="" id="{00000000-0008-0000-2400-00008B000000}"/>
            </a:ext>
          </a:extLst>
        </xdr:cNvPr>
        <xdr:cNvSpPr/>
      </xdr:nvSpPr>
      <xdr:spPr>
        <a:xfrm>
          <a:off x="5895975" y="8286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46CEFC0-C45A-49B0-9ED6-E43D7C58564F}" type="TxLink">
            <a:rPr kumimoji="1" lang="en-US" altLang="en-US" sz="900" b="0" i="0" u="none" strike="noStrike">
              <a:solidFill>
                <a:srgbClr val="000000"/>
              </a:solidFill>
              <a:latin typeface="ＭＳ Ｐゴシック"/>
              <a:ea typeface="ＭＳ Ｐゴシック"/>
            </a:rPr>
            <a:pPr algn="l"/>
            <a:t> </a:t>
          </a:fld>
          <a:endParaRPr kumimoji="1" lang="en-US" altLang="ja-JP" sz="400"/>
        </a:p>
      </xdr:txBody>
    </xdr:sp>
    <xdr:clientData/>
  </xdr:twoCellAnchor>
  <xdr:twoCellAnchor>
    <xdr:from>
      <xdr:col>21</xdr:col>
      <xdr:colOff>66675</xdr:colOff>
      <xdr:row>90</xdr:row>
      <xdr:rowOff>28575</xdr:rowOff>
    </xdr:from>
    <xdr:to>
      <xdr:col>27</xdr:col>
      <xdr:colOff>0</xdr:colOff>
      <xdr:row>93</xdr:row>
      <xdr:rowOff>19049</xdr:rowOff>
    </xdr:to>
    <xdr:sp macro="" textlink="入力専用!DO17">
      <xdr:nvSpPr>
        <xdr:cNvPr id="140" name="四角形吹き出し 139">
          <a:extLst>
            <a:ext uri="{FF2B5EF4-FFF2-40B4-BE49-F238E27FC236}">
              <a16:creationId xmlns:a16="http://schemas.microsoft.com/office/drawing/2014/main" xmlns="" id="{00000000-0008-0000-2400-00008C000000}"/>
            </a:ext>
          </a:extLst>
        </xdr:cNvPr>
        <xdr:cNvSpPr/>
      </xdr:nvSpPr>
      <xdr:spPr>
        <a:xfrm>
          <a:off x="2066925" y="8667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0751674-7FEE-4F35-9F42-7C7CEE8839D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28575</xdr:colOff>
      <xdr:row>90</xdr:row>
      <xdr:rowOff>28575</xdr:rowOff>
    </xdr:from>
    <xdr:to>
      <xdr:col>37</xdr:col>
      <xdr:colOff>57150</xdr:colOff>
      <xdr:row>93</xdr:row>
      <xdr:rowOff>19049</xdr:rowOff>
    </xdr:to>
    <xdr:sp macro="" textlink="入力専用!DP17">
      <xdr:nvSpPr>
        <xdr:cNvPr id="141" name="四角形吹き出し 140">
          <a:extLst>
            <a:ext uri="{FF2B5EF4-FFF2-40B4-BE49-F238E27FC236}">
              <a16:creationId xmlns:a16="http://schemas.microsoft.com/office/drawing/2014/main" xmlns="" id="{00000000-0008-0000-2400-00008D000000}"/>
            </a:ext>
          </a:extLst>
        </xdr:cNvPr>
        <xdr:cNvSpPr/>
      </xdr:nvSpPr>
      <xdr:spPr>
        <a:xfrm>
          <a:off x="3076575" y="8667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FB8B5AC-3419-44C5-A849-0C73F24C894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92</xdr:row>
      <xdr:rowOff>57150</xdr:rowOff>
    </xdr:from>
    <xdr:to>
      <xdr:col>27</xdr:col>
      <xdr:colOff>0</xdr:colOff>
      <xdr:row>95</xdr:row>
      <xdr:rowOff>47624</xdr:rowOff>
    </xdr:to>
    <xdr:sp macro="" textlink="入力専用!DO20">
      <xdr:nvSpPr>
        <xdr:cNvPr id="142" name="四角形吹き出し 141">
          <a:extLst>
            <a:ext uri="{FF2B5EF4-FFF2-40B4-BE49-F238E27FC236}">
              <a16:creationId xmlns:a16="http://schemas.microsoft.com/office/drawing/2014/main" xmlns="" id="{00000000-0008-0000-2400-00008E000000}"/>
            </a:ext>
          </a:extLst>
        </xdr:cNvPr>
        <xdr:cNvSpPr/>
      </xdr:nvSpPr>
      <xdr:spPr>
        <a:xfrm>
          <a:off x="2066925" y="8886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2CE78E0-C2A3-4F68-AB30-6F5CCDC33B9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28575</xdr:colOff>
      <xdr:row>92</xdr:row>
      <xdr:rowOff>57150</xdr:rowOff>
    </xdr:from>
    <xdr:to>
      <xdr:col>37</xdr:col>
      <xdr:colOff>57150</xdr:colOff>
      <xdr:row>95</xdr:row>
      <xdr:rowOff>47624</xdr:rowOff>
    </xdr:to>
    <xdr:sp macro="" textlink="入力専用!DP20">
      <xdr:nvSpPr>
        <xdr:cNvPr id="143" name="四角形吹き出し 142">
          <a:extLst>
            <a:ext uri="{FF2B5EF4-FFF2-40B4-BE49-F238E27FC236}">
              <a16:creationId xmlns:a16="http://schemas.microsoft.com/office/drawing/2014/main" xmlns="" id="{00000000-0008-0000-2400-00008F000000}"/>
            </a:ext>
          </a:extLst>
        </xdr:cNvPr>
        <xdr:cNvSpPr/>
      </xdr:nvSpPr>
      <xdr:spPr>
        <a:xfrm>
          <a:off x="3076575" y="8886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650A496-878B-4954-AFB0-358D5931993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44</xdr:col>
      <xdr:colOff>57150</xdr:colOff>
      <xdr:row>92</xdr:row>
      <xdr:rowOff>57150</xdr:rowOff>
    </xdr:from>
    <xdr:to>
      <xdr:col>49</xdr:col>
      <xdr:colOff>85725</xdr:colOff>
      <xdr:row>95</xdr:row>
      <xdr:rowOff>47624</xdr:rowOff>
    </xdr:to>
    <xdr:sp macro="" textlink="入力専用!DQ20">
      <xdr:nvSpPr>
        <xdr:cNvPr id="144" name="四角形吹き出し 143">
          <a:extLst>
            <a:ext uri="{FF2B5EF4-FFF2-40B4-BE49-F238E27FC236}">
              <a16:creationId xmlns:a16="http://schemas.microsoft.com/office/drawing/2014/main" xmlns="" id="{00000000-0008-0000-2400-000090000000}"/>
            </a:ext>
          </a:extLst>
        </xdr:cNvPr>
        <xdr:cNvSpPr/>
      </xdr:nvSpPr>
      <xdr:spPr>
        <a:xfrm>
          <a:off x="4248150" y="8886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B4827A4-EF30-4112-9976-703B9204427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61</xdr:col>
      <xdr:colOff>76200</xdr:colOff>
      <xdr:row>92</xdr:row>
      <xdr:rowOff>57150</xdr:rowOff>
    </xdr:from>
    <xdr:to>
      <xdr:col>67</xdr:col>
      <xdr:colOff>9525</xdr:colOff>
      <xdr:row>95</xdr:row>
      <xdr:rowOff>47624</xdr:rowOff>
    </xdr:to>
    <xdr:sp macro="" textlink="入力専用!DR20">
      <xdr:nvSpPr>
        <xdr:cNvPr id="145" name="四角形吹き出し 144">
          <a:extLst>
            <a:ext uri="{FF2B5EF4-FFF2-40B4-BE49-F238E27FC236}">
              <a16:creationId xmlns:a16="http://schemas.microsoft.com/office/drawing/2014/main" xmlns="" id="{00000000-0008-0000-2400-000091000000}"/>
            </a:ext>
          </a:extLst>
        </xdr:cNvPr>
        <xdr:cNvSpPr/>
      </xdr:nvSpPr>
      <xdr:spPr>
        <a:xfrm>
          <a:off x="5886450" y="8886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38E16BF-76C0-4431-9FE5-1921CADCB257}"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94</xdr:row>
      <xdr:rowOff>66675</xdr:rowOff>
    </xdr:from>
    <xdr:to>
      <xdr:col>27</xdr:col>
      <xdr:colOff>0</xdr:colOff>
      <xdr:row>97</xdr:row>
      <xdr:rowOff>57149</xdr:rowOff>
    </xdr:to>
    <xdr:sp macro="" textlink="入力専用!DO23">
      <xdr:nvSpPr>
        <xdr:cNvPr id="146" name="四角形吹き出し 145">
          <a:extLst>
            <a:ext uri="{FF2B5EF4-FFF2-40B4-BE49-F238E27FC236}">
              <a16:creationId xmlns:a16="http://schemas.microsoft.com/office/drawing/2014/main" xmlns="" id="{00000000-0008-0000-2400-000092000000}"/>
            </a:ext>
          </a:extLst>
        </xdr:cNvPr>
        <xdr:cNvSpPr/>
      </xdr:nvSpPr>
      <xdr:spPr>
        <a:xfrm>
          <a:off x="2066925" y="90868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1B5B787-E0CE-444C-9A5F-9A0DC6EAC76F}"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28575</xdr:colOff>
      <xdr:row>94</xdr:row>
      <xdr:rowOff>66675</xdr:rowOff>
    </xdr:from>
    <xdr:to>
      <xdr:col>37</xdr:col>
      <xdr:colOff>57150</xdr:colOff>
      <xdr:row>97</xdr:row>
      <xdr:rowOff>57149</xdr:rowOff>
    </xdr:to>
    <xdr:sp macro="" textlink="入力専用!DP23">
      <xdr:nvSpPr>
        <xdr:cNvPr id="147" name="四角形吹き出し 146">
          <a:extLst>
            <a:ext uri="{FF2B5EF4-FFF2-40B4-BE49-F238E27FC236}">
              <a16:creationId xmlns:a16="http://schemas.microsoft.com/office/drawing/2014/main" xmlns="" id="{00000000-0008-0000-2400-000093000000}"/>
            </a:ext>
          </a:extLst>
        </xdr:cNvPr>
        <xdr:cNvSpPr/>
      </xdr:nvSpPr>
      <xdr:spPr>
        <a:xfrm>
          <a:off x="3076575" y="90868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8342CD-3B68-4D4A-AEF8-926C3BDBBE76}"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44</xdr:col>
      <xdr:colOff>57150</xdr:colOff>
      <xdr:row>94</xdr:row>
      <xdr:rowOff>66675</xdr:rowOff>
    </xdr:from>
    <xdr:to>
      <xdr:col>49</xdr:col>
      <xdr:colOff>85725</xdr:colOff>
      <xdr:row>97</xdr:row>
      <xdr:rowOff>57149</xdr:rowOff>
    </xdr:to>
    <xdr:sp macro="" textlink="入力専用!DQ23">
      <xdr:nvSpPr>
        <xdr:cNvPr id="148" name="四角形吹き出し 147">
          <a:extLst>
            <a:ext uri="{FF2B5EF4-FFF2-40B4-BE49-F238E27FC236}">
              <a16:creationId xmlns:a16="http://schemas.microsoft.com/office/drawing/2014/main" xmlns="" id="{00000000-0008-0000-2400-000094000000}"/>
            </a:ext>
          </a:extLst>
        </xdr:cNvPr>
        <xdr:cNvSpPr/>
      </xdr:nvSpPr>
      <xdr:spPr>
        <a:xfrm>
          <a:off x="4248150" y="90868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DFB8BE6-3E9F-4385-8AC1-CFCECB58B4F0}"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61</xdr:col>
      <xdr:colOff>76200</xdr:colOff>
      <xdr:row>94</xdr:row>
      <xdr:rowOff>66675</xdr:rowOff>
    </xdr:from>
    <xdr:to>
      <xdr:col>67</xdr:col>
      <xdr:colOff>9525</xdr:colOff>
      <xdr:row>97</xdr:row>
      <xdr:rowOff>57149</xdr:rowOff>
    </xdr:to>
    <xdr:sp macro="" textlink="入力専用!DR23">
      <xdr:nvSpPr>
        <xdr:cNvPr id="149" name="四角形吹き出し 148">
          <a:extLst>
            <a:ext uri="{FF2B5EF4-FFF2-40B4-BE49-F238E27FC236}">
              <a16:creationId xmlns:a16="http://schemas.microsoft.com/office/drawing/2014/main" xmlns="" id="{00000000-0008-0000-2400-000095000000}"/>
            </a:ext>
          </a:extLst>
        </xdr:cNvPr>
        <xdr:cNvSpPr/>
      </xdr:nvSpPr>
      <xdr:spPr>
        <a:xfrm>
          <a:off x="5886450" y="90868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2A5379-E448-487C-913F-216693EDCC85}"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57150</xdr:colOff>
      <xdr:row>98</xdr:row>
      <xdr:rowOff>85725</xdr:rowOff>
    </xdr:from>
    <xdr:to>
      <xdr:col>9</xdr:col>
      <xdr:colOff>85725</xdr:colOff>
      <xdr:row>101</xdr:row>
      <xdr:rowOff>76199</xdr:rowOff>
    </xdr:to>
    <xdr:sp macro="" textlink="入力専用!DU17">
      <xdr:nvSpPr>
        <xdr:cNvPr id="150" name="四角形吹き出し 149">
          <a:extLst>
            <a:ext uri="{FF2B5EF4-FFF2-40B4-BE49-F238E27FC236}">
              <a16:creationId xmlns:a16="http://schemas.microsoft.com/office/drawing/2014/main" xmlns="" id="{00000000-0008-0000-2400-000096000000}"/>
            </a:ext>
          </a:extLst>
        </xdr:cNvPr>
        <xdr:cNvSpPr/>
      </xdr:nvSpPr>
      <xdr:spPr>
        <a:xfrm>
          <a:off x="438150"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E576611-C8BC-41AE-A8A9-4EB5AB7F303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9</xdr:col>
      <xdr:colOff>38100</xdr:colOff>
      <xdr:row>98</xdr:row>
      <xdr:rowOff>85725</xdr:rowOff>
    </xdr:from>
    <xdr:to>
      <xdr:col>14</xdr:col>
      <xdr:colOff>66675</xdr:colOff>
      <xdr:row>101</xdr:row>
      <xdr:rowOff>76199</xdr:rowOff>
    </xdr:to>
    <xdr:sp macro="" textlink="入力専用!DV17">
      <xdr:nvSpPr>
        <xdr:cNvPr id="151" name="四角形吹き出し 150">
          <a:extLst>
            <a:ext uri="{FF2B5EF4-FFF2-40B4-BE49-F238E27FC236}">
              <a16:creationId xmlns:a16="http://schemas.microsoft.com/office/drawing/2014/main" xmlns="" id="{00000000-0008-0000-2400-000097000000}"/>
            </a:ext>
          </a:extLst>
        </xdr:cNvPr>
        <xdr:cNvSpPr/>
      </xdr:nvSpPr>
      <xdr:spPr>
        <a:xfrm>
          <a:off x="895350"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E32944C-EED2-41EA-B25A-B98926B8A8FE}"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14</xdr:col>
      <xdr:colOff>47625</xdr:colOff>
      <xdr:row>98</xdr:row>
      <xdr:rowOff>85725</xdr:rowOff>
    </xdr:from>
    <xdr:to>
      <xdr:col>19</xdr:col>
      <xdr:colOff>76200</xdr:colOff>
      <xdr:row>101</xdr:row>
      <xdr:rowOff>76199</xdr:rowOff>
    </xdr:to>
    <xdr:sp macro="" textlink="入力専用!EB3">
      <xdr:nvSpPr>
        <xdr:cNvPr id="152" name="四角形吹き出し 151">
          <a:extLst>
            <a:ext uri="{FF2B5EF4-FFF2-40B4-BE49-F238E27FC236}">
              <a16:creationId xmlns:a16="http://schemas.microsoft.com/office/drawing/2014/main" xmlns="" id="{00000000-0008-0000-2400-000098000000}"/>
            </a:ext>
          </a:extLst>
        </xdr:cNvPr>
        <xdr:cNvSpPr/>
      </xdr:nvSpPr>
      <xdr:spPr>
        <a:xfrm>
          <a:off x="1381125"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10C3BD-0A21-4CEF-B04A-6E24D7FA1260}"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14</xdr:col>
      <xdr:colOff>57150</xdr:colOff>
      <xdr:row>101</xdr:row>
      <xdr:rowOff>28575</xdr:rowOff>
    </xdr:from>
    <xdr:to>
      <xdr:col>19</xdr:col>
      <xdr:colOff>85725</xdr:colOff>
      <xdr:row>104</xdr:row>
      <xdr:rowOff>19049</xdr:rowOff>
    </xdr:to>
    <xdr:sp macro="" textlink="入力専用!EE6">
      <xdr:nvSpPr>
        <xdr:cNvPr id="153" name="四角形吹き出し 152">
          <a:extLst>
            <a:ext uri="{FF2B5EF4-FFF2-40B4-BE49-F238E27FC236}">
              <a16:creationId xmlns:a16="http://schemas.microsoft.com/office/drawing/2014/main" xmlns="" id="{00000000-0008-0000-2400-000099000000}"/>
            </a:ext>
          </a:extLst>
        </xdr:cNvPr>
        <xdr:cNvSpPr/>
      </xdr:nvSpPr>
      <xdr:spPr>
        <a:xfrm>
          <a:off x="1390650" y="9715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D0615B2-2E16-43BF-9CB3-0C958218F3D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24</xdr:col>
      <xdr:colOff>38100</xdr:colOff>
      <xdr:row>98</xdr:row>
      <xdr:rowOff>85725</xdr:rowOff>
    </xdr:from>
    <xdr:to>
      <xdr:col>29</xdr:col>
      <xdr:colOff>66675</xdr:colOff>
      <xdr:row>101</xdr:row>
      <xdr:rowOff>76199</xdr:rowOff>
    </xdr:to>
    <xdr:sp macro="" textlink="入力専用!EC3">
      <xdr:nvSpPr>
        <xdr:cNvPr id="154" name="四角形吹き出し 153">
          <a:extLst>
            <a:ext uri="{FF2B5EF4-FFF2-40B4-BE49-F238E27FC236}">
              <a16:creationId xmlns:a16="http://schemas.microsoft.com/office/drawing/2014/main" xmlns="" id="{00000000-0008-0000-2400-00009A000000}"/>
            </a:ext>
          </a:extLst>
        </xdr:cNvPr>
        <xdr:cNvSpPr/>
      </xdr:nvSpPr>
      <xdr:spPr>
        <a:xfrm>
          <a:off x="2324100"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A36DCDE-72A1-4168-98FF-C837B55D58F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24</xdr:col>
      <xdr:colOff>38100</xdr:colOff>
      <xdr:row>101</xdr:row>
      <xdr:rowOff>28575</xdr:rowOff>
    </xdr:from>
    <xdr:to>
      <xdr:col>29</xdr:col>
      <xdr:colOff>66675</xdr:colOff>
      <xdr:row>104</xdr:row>
      <xdr:rowOff>19049</xdr:rowOff>
    </xdr:to>
    <xdr:sp macro="" textlink="入力専用!EB9">
      <xdr:nvSpPr>
        <xdr:cNvPr id="155" name="四角形吹き出し 154">
          <a:extLst>
            <a:ext uri="{FF2B5EF4-FFF2-40B4-BE49-F238E27FC236}">
              <a16:creationId xmlns:a16="http://schemas.microsoft.com/office/drawing/2014/main" xmlns="" id="{00000000-0008-0000-2400-00009B000000}"/>
            </a:ext>
          </a:extLst>
        </xdr:cNvPr>
        <xdr:cNvSpPr/>
      </xdr:nvSpPr>
      <xdr:spPr>
        <a:xfrm>
          <a:off x="2324100" y="9715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547EB8A-15EB-448E-8FFA-AC75E2DAFD3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28575</xdr:colOff>
      <xdr:row>98</xdr:row>
      <xdr:rowOff>85725</xdr:rowOff>
    </xdr:from>
    <xdr:to>
      <xdr:col>37</xdr:col>
      <xdr:colOff>57150</xdr:colOff>
      <xdr:row>101</xdr:row>
      <xdr:rowOff>76199</xdr:rowOff>
    </xdr:to>
    <xdr:sp macro="" textlink="入力専用!ED3">
      <xdr:nvSpPr>
        <xdr:cNvPr id="156" name="四角形吹き出し 155">
          <a:extLst>
            <a:ext uri="{FF2B5EF4-FFF2-40B4-BE49-F238E27FC236}">
              <a16:creationId xmlns:a16="http://schemas.microsoft.com/office/drawing/2014/main" xmlns="" id="{00000000-0008-0000-2400-00009C000000}"/>
            </a:ext>
          </a:extLst>
        </xdr:cNvPr>
        <xdr:cNvSpPr/>
      </xdr:nvSpPr>
      <xdr:spPr>
        <a:xfrm>
          <a:off x="3076575"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A50A677-7DE8-4B38-AD05-FDCD8832037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28575</xdr:colOff>
      <xdr:row>101</xdr:row>
      <xdr:rowOff>28575</xdr:rowOff>
    </xdr:from>
    <xdr:to>
      <xdr:col>37</xdr:col>
      <xdr:colOff>57150</xdr:colOff>
      <xdr:row>104</xdr:row>
      <xdr:rowOff>19049</xdr:rowOff>
    </xdr:to>
    <xdr:sp macro="" textlink="入力専用!EC9">
      <xdr:nvSpPr>
        <xdr:cNvPr id="157" name="四角形吹き出し 156">
          <a:extLst>
            <a:ext uri="{FF2B5EF4-FFF2-40B4-BE49-F238E27FC236}">
              <a16:creationId xmlns:a16="http://schemas.microsoft.com/office/drawing/2014/main" xmlns="" id="{00000000-0008-0000-2400-00009D000000}"/>
            </a:ext>
          </a:extLst>
        </xdr:cNvPr>
        <xdr:cNvSpPr/>
      </xdr:nvSpPr>
      <xdr:spPr>
        <a:xfrm>
          <a:off x="3076575" y="9715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42C6D1-0411-4201-95A7-47830EACEE8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41</xdr:col>
      <xdr:colOff>0</xdr:colOff>
      <xdr:row>98</xdr:row>
      <xdr:rowOff>85725</xdr:rowOff>
    </xdr:from>
    <xdr:to>
      <xdr:col>46</xdr:col>
      <xdr:colOff>28575</xdr:colOff>
      <xdr:row>101</xdr:row>
      <xdr:rowOff>76199</xdr:rowOff>
    </xdr:to>
    <xdr:sp macro="" textlink="入力専用!EE3">
      <xdr:nvSpPr>
        <xdr:cNvPr id="158" name="四角形吹き出し 157">
          <a:extLst>
            <a:ext uri="{FF2B5EF4-FFF2-40B4-BE49-F238E27FC236}">
              <a16:creationId xmlns:a16="http://schemas.microsoft.com/office/drawing/2014/main" xmlns="" id="{00000000-0008-0000-2400-00009E000000}"/>
            </a:ext>
          </a:extLst>
        </xdr:cNvPr>
        <xdr:cNvSpPr/>
      </xdr:nvSpPr>
      <xdr:spPr>
        <a:xfrm>
          <a:off x="3905250" y="9486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2B2E891-1303-44E7-A63A-BB319D2D606F}"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41</xdr:col>
      <xdr:colOff>0</xdr:colOff>
      <xdr:row>101</xdr:row>
      <xdr:rowOff>28575</xdr:rowOff>
    </xdr:from>
    <xdr:to>
      <xdr:col>46</xdr:col>
      <xdr:colOff>28575</xdr:colOff>
      <xdr:row>104</xdr:row>
      <xdr:rowOff>19049</xdr:rowOff>
    </xdr:to>
    <xdr:sp macro="" textlink="入力専用!ED9">
      <xdr:nvSpPr>
        <xdr:cNvPr id="159" name="四角形吹き出し 158">
          <a:extLst>
            <a:ext uri="{FF2B5EF4-FFF2-40B4-BE49-F238E27FC236}">
              <a16:creationId xmlns:a16="http://schemas.microsoft.com/office/drawing/2014/main" xmlns="" id="{00000000-0008-0000-2400-00009F000000}"/>
            </a:ext>
          </a:extLst>
        </xdr:cNvPr>
        <xdr:cNvSpPr/>
      </xdr:nvSpPr>
      <xdr:spPr>
        <a:xfrm>
          <a:off x="3905250" y="9715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640AB32-50C4-4BA2-BFC3-18631B0DC16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51</xdr:col>
      <xdr:colOff>66675</xdr:colOff>
      <xdr:row>99</xdr:row>
      <xdr:rowOff>0</xdr:rowOff>
    </xdr:from>
    <xdr:to>
      <xdr:col>57</xdr:col>
      <xdr:colOff>0</xdr:colOff>
      <xdr:row>101</xdr:row>
      <xdr:rowOff>85724</xdr:rowOff>
    </xdr:to>
    <xdr:sp macro="" textlink="入力専用!EB6">
      <xdr:nvSpPr>
        <xdr:cNvPr id="160" name="四角形吹き出し 159">
          <a:extLst>
            <a:ext uri="{FF2B5EF4-FFF2-40B4-BE49-F238E27FC236}">
              <a16:creationId xmlns:a16="http://schemas.microsoft.com/office/drawing/2014/main" xmlns="" id="{00000000-0008-0000-2400-0000A0000000}"/>
            </a:ext>
          </a:extLst>
        </xdr:cNvPr>
        <xdr:cNvSpPr/>
      </xdr:nvSpPr>
      <xdr:spPr>
        <a:xfrm>
          <a:off x="4924425" y="949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ECA49D6-13CF-453F-AC89-4AD267B9092E}"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51</xdr:col>
      <xdr:colOff>66675</xdr:colOff>
      <xdr:row>101</xdr:row>
      <xdr:rowOff>38100</xdr:rowOff>
    </xdr:from>
    <xdr:to>
      <xdr:col>57</xdr:col>
      <xdr:colOff>0</xdr:colOff>
      <xdr:row>104</xdr:row>
      <xdr:rowOff>28574</xdr:rowOff>
    </xdr:to>
    <xdr:sp macro="" textlink="入力専用!EE9">
      <xdr:nvSpPr>
        <xdr:cNvPr id="161" name="四角形吹き出し 160">
          <a:extLst>
            <a:ext uri="{FF2B5EF4-FFF2-40B4-BE49-F238E27FC236}">
              <a16:creationId xmlns:a16="http://schemas.microsoft.com/office/drawing/2014/main" xmlns="" id="{00000000-0008-0000-2400-0000A1000000}"/>
            </a:ext>
          </a:extLst>
        </xdr:cNvPr>
        <xdr:cNvSpPr/>
      </xdr:nvSpPr>
      <xdr:spPr>
        <a:xfrm>
          <a:off x="4924425" y="9725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1EFD18E-2682-4416-A170-C7914CE6DB13}" type="TxLink">
            <a:rPr kumimoji="1" lang="ja-JP" altLang="en-US" sz="9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57</xdr:col>
      <xdr:colOff>47625</xdr:colOff>
      <xdr:row>99</xdr:row>
      <xdr:rowOff>0</xdr:rowOff>
    </xdr:from>
    <xdr:to>
      <xdr:col>62</xdr:col>
      <xdr:colOff>76200</xdr:colOff>
      <xdr:row>101</xdr:row>
      <xdr:rowOff>85724</xdr:rowOff>
    </xdr:to>
    <xdr:sp macro="" textlink="入力専用!EC6">
      <xdr:nvSpPr>
        <xdr:cNvPr id="162" name="四角形吹き出し 161">
          <a:extLst>
            <a:ext uri="{FF2B5EF4-FFF2-40B4-BE49-F238E27FC236}">
              <a16:creationId xmlns:a16="http://schemas.microsoft.com/office/drawing/2014/main" xmlns="" id="{00000000-0008-0000-2400-0000A2000000}"/>
            </a:ext>
          </a:extLst>
        </xdr:cNvPr>
        <xdr:cNvSpPr/>
      </xdr:nvSpPr>
      <xdr:spPr>
        <a:xfrm>
          <a:off x="5476875" y="949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312B283-0636-4A66-B546-1DAA38731CE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68</xdr:col>
      <xdr:colOff>38100</xdr:colOff>
      <xdr:row>99</xdr:row>
      <xdr:rowOff>0</xdr:rowOff>
    </xdr:from>
    <xdr:to>
      <xdr:col>73</xdr:col>
      <xdr:colOff>66675</xdr:colOff>
      <xdr:row>101</xdr:row>
      <xdr:rowOff>85724</xdr:rowOff>
    </xdr:to>
    <xdr:sp macro="" textlink="入力専用!ED6">
      <xdr:nvSpPr>
        <xdr:cNvPr id="163" name="四角形吹き出し 162">
          <a:extLst>
            <a:ext uri="{FF2B5EF4-FFF2-40B4-BE49-F238E27FC236}">
              <a16:creationId xmlns:a16="http://schemas.microsoft.com/office/drawing/2014/main" xmlns="" id="{00000000-0008-0000-2400-0000A3000000}"/>
            </a:ext>
          </a:extLst>
        </xdr:cNvPr>
        <xdr:cNvSpPr/>
      </xdr:nvSpPr>
      <xdr:spPr>
        <a:xfrm>
          <a:off x="6515100" y="949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BBA3108-8108-4F74-8E5E-F298BAC1CB3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58</xdr:col>
      <xdr:colOff>57151</xdr:colOff>
      <xdr:row>101</xdr:row>
      <xdr:rowOff>28575</xdr:rowOff>
    </xdr:from>
    <xdr:to>
      <xdr:col>76</xdr:col>
      <xdr:colOff>9525</xdr:colOff>
      <xdr:row>104</xdr:row>
      <xdr:rowOff>19049</xdr:rowOff>
    </xdr:to>
    <xdr:sp macro="" textlink="$CO$98">
      <xdr:nvSpPr>
        <xdr:cNvPr id="164" name="四角形吹き出し 163">
          <a:extLst>
            <a:ext uri="{FF2B5EF4-FFF2-40B4-BE49-F238E27FC236}">
              <a16:creationId xmlns:a16="http://schemas.microsoft.com/office/drawing/2014/main" xmlns="" id="{00000000-0008-0000-2400-0000A4000000}"/>
            </a:ext>
          </a:extLst>
        </xdr:cNvPr>
        <xdr:cNvSpPr/>
      </xdr:nvSpPr>
      <xdr:spPr>
        <a:xfrm>
          <a:off x="5581651" y="9715500"/>
          <a:ext cx="1666874"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6D2084C-364A-4B32-B1E9-9F3FDFB9F415}" type="TxLink">
            <a:rPr kumimoji="1" lang="en-US"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47624</xdr:colOff>
      <xdr:row>105</xdr:row>
      <xdr:rowOff>47625</xdr:rowOff>
    </xdr:from>
    <xdr:to>
      <xdr:col>42</xdr:col>
      <xdr:colOff>66675</xdr:colOff>
      <xdr:row>108</xdr:row>
      <xdr:rowOff>38099</xdr:rowOff>
    </xdr:to>
    <xdr:sp macro="" textlink="$CM$102">
      <xdr:nvSpPr>
        <xdr:cNvPr id="165" name="四角形吹き出し 164">
          <a:extLst>
            <a:ext uri="{FF2B5EF4-FFF2-40B4-BE49-F238E27FC236}">
              <a16:creationId xmlns:a16="http://schemas.microsoft.com/office/drawing/2014/main" xmlns="" id="{00000000-0008-0000-2400-0000A5000000}"/>
            </a:ext>
          </a:extLst>
        </xdr:cNvPr>
        <xdr:cNvSpPr/>
      </xdr:nvSpPr>
      <xdr:spPr>
        <a:xfrm>
          <a:off x="2047874" y="10115550"/>
          <a:ext cx="2019301"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DAAC718-25A8-4DA2-85CC-8786C7416325}" type="TxLink">
            <a:rPr kumimoji="1" lang="en-US"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105</xdr:row>
      <xdr:rowOff>38100</xdr:rowOff>
    </xdr:from>
    <xdr:to>
      <xdr:col>9</xdr:col>
      <xdr:colOff>66675</xdr:colOff>
      <xdr:row>108</xdr:row>
      <xdr:rowOff>28574</xdr:rowOff>
    </xdr:to>
    <xdr:sp macro="" textlink="入力専用!EB13">
      <xdr:nvSpPr>
        <xdr:cNvPr id="166" name="四角形吹き出し 165">
          <a:extLst>
            <a:ext uri="{FF2B5EF4-FFF2-40B4-BE49-F238E27FC236}">
              <a16:creationId xmlns:a16="http://schemas.microsoft.com/office/drawing/2014/main" xmlns="" id="{00000000-0008-0000-2400-0000A6000000}"/>
            </a:ext>
          </a:extLst>
        </xdr:cNvPr>
        <xdr:cNvSpPr/>
      </xdr:nvSpPr>
      <xdr:spPr>
        <a:xfrm>
          <a:off x="419100" y="101060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B0AE14C-00E9-4F24-96B9-76F586EE8C4F}" type="TxLink">
            <a:rPr kumimoji="1" lang="ja-JP" altLang="en-US" sz="9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9</xdr:col>
      <xdr:colOff>38100</xdr:colOff>
      <xdr:row>105</xdr:row>
      <xdr:rowOff>47625</xdr:rowOff>
    </xdr:from>
    <xdr:to>
      <xdr:col>14</xdr:col>
      <xdr:colOff>66675</xdr:colOff>
      <xdr:row>108</xdr:row>
      <xdr:rowOff>38099</xdr:rowOff>
    </xdr:to>
    <xdr:sp macro="" textlink="入力専用!EC13">
      <xdr:nvSpPr>
        <xdr:cNvPr id="167" name="四角形吹き出し 166">
          <a:extLst>
            <a:ext uri="{FF2B5EF4-FFF2-40B4-BE49-F238E27FC236}">
              <a16:creationId xmlns:a16="http://schemas.microsoft.com/office/drawing/2014/main" xmlns="" id="{00000000-0008-0000-2400-0000A7000000}"/>
            </a:ext>
          </a:extLst>
        </xdr:cNvPr>
        <xdr:cNvSpPr/>
      </xdr:nvSpPr>
      <xdr:spPr>
        <a:xfrm>
          <a:off x="895350" y="101155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452B467-4706-478D-8B46-E9C96D7688C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68</xdr:col>
      <xdr:colOff>57150</xdr:colOff>
      <xdr:row>105</xdr:row>
      <xdr:rowOff>47625</xdr:rowOff>
    </xdr:from>
    <xdr:to>
      <xdr:col>73</xdr:col>
      <xdr:colOff>85725</xdr:colOff>
      <xdr:row>108</xdr:row>
      <xdr:rowOff>38099</xdr:rowOff>
    </xdr:to>
    <xdr:sp macro="" textlink="入力専用!EB17">
      <xdr:nvSpPr>
        <xdr:cNvPr id="168" name="四角形吹き出し 167">
          <a:extLst>
            <a:ext uri="{FF2B5EF4-FFF2-40B4-BE49-F238E27FC236}">
              <a16:creationId xmlns:a16="http://schemas.microsoft.com/office/drawing/2014/main" xmlns="" id="{00000000-0008-0000-2400-0000A8000000}"/>
            </a:ext>
          </a:extLst>
        </xdr:cNvPr>
        <xdr:cNvSpPr/>
      </xdr:nvSpPr>
      <xdr:spPr>
        <a:xfrm>
          <a:off x="6534150" y="101155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D5BF766-085F-44DE-96E3-D638873A280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52</xdr:col>
      <xdr:colOff>38100</xdr:colOff>
      <xdr:row>105</xdr:row>
      <xdr:rowOff>47625</xdr:rowOff>
    </xdr:from>
    <xdr:to>
      <xdr:col>57</xdr:col>
      <xdr:colOff>66675</xdr:colOff>
      <xdr:row>108</xdr:row>
      <xdr:rowOff>38099</xdr:rowOff>
    </xdr:to>
    <xdr:sp macro="" textlink="入力専用!EC17">
      <xdr:nvSpPr>
        <xdr:cNvPr id="169" name="四角形吹き出し 168">
          <a:extLst>
            <a:ext uri="{FF2B5EF4-FFF2-40B4-BE49-F238E27FC236}">
              <a16:creationId xmlns:a16="http://schemas.microsoft.com/office/drawing/2014/main" xmlns="" id="{00000000-0008-0000-2400-0000A9000000}"/>
            </a:ext>
          </a:extLst>
        </xdr:cNvPr>
        <xdr:cNvSpPr/>
      </xdr:nvSpPr>
      <xdr:spPr>
        <a:xfrm>
          <a:off x="4991100" y="101155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E61F116-8453-4E62-9335-4B3ABC51E3B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56</xdr:col>
      <xdr:colOff>66675</xdr:colOff>
      <xdr:row>105</xdr:row>
      <xdr:rowOff>38100</xdr:rowOff>
    </xdr:from>
    <xdr:to>
      <xdr:col>69</xdr:col>
      <xdr:colOff>57150</xdr:colOff>
      <xdr:row>108</xdr:row>
      <xdr:rowOff>28574</xdr:rowOff>
    </xdr:to>
    <xdr:sp macro="" textlink="$CT$106">
      <xdr:nvSpPr>
        <xdr:cNvPr id="170" name="四角形吹き出し 169">
          <a:extLst>
            <a:ext uri="{FF2B5EF4-FFF2-40B4-BE49-F238E27FC236}">
              <a16:creationId xmlns:a16="http://schemas.microsoft.com/office/drawing/2014/main" xmlns="" id="{00000000-0008-0000-2400-0000AA000000}"/>
            </a:ext>
          </a:extLst>
        </xdr:cNvPr>
        <xdr:cNvSpPr/>
      </xdr:nvSpPr>
      <xdr:spPr>
        <a:xfrm>
          <a:off x="5400675" y="10106025"/>
          <a:ext cx="12287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6B587A-4170-44F5-BAC8-9E1A5A7A6995}" type="TxLink">
            <a:rPr kumimoji="1" lang="en-US"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43</xdr:col>
      <xdr:colOff>9525</xdr:colOff>
      <xdr:row>122</xdr:row>
      <xdr:rowOff>85725</xdr:rowOff>
    </xdr:from>
    <xdr:to>
      <xdr:col>45</xdr:col>
      <xdr:colOff>76200</xdr:colOff>
      <xdr:row>125</xdr:row>
      <xdr:rowOff>76199</xdr:rowOff>
    </xdr:to>
    <xdr:sp macro="" textlink="入力専用!V3">
      <xdr:nvSpPr>
        <xdr:cNvPr id="171" name="四角形吹き出し 170">
          <a:extLst>
            <a:ext uri="{FF2B5EF4-FFF2-40B4-BE49-F238E27FC236}">
              <a16:creationId xmlns:a16="http://schemas.microsoft.com/office/drawing/2014/main" xmlns="" id="{00000000-0008-0000-2400-0000AB000000}"/>
            </a:ext>
          </a:extLst>
        </xdr:cNvPr>
        <xdr:cNvSpPr/>
      </xdr:nvSpPr>
      <xdr:spPr>
        <a:xfrm>
          <a:off x="4105275"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481F074-F1CC-4310-9AE5-7C8B8FBD361C}"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45</xdr:col>
      <xdr:colOff>66675</xdr:colOff>
      <xdr:row>122</xdr:row>
      <xdr:rowOff>85725</xdr:rowOff>
    </xdr:from>
    <xdr:to>
      <xdr:col>48</xdr:col>
      <xdr:colOff>38100</xdr:colOff>
      <xdr:row>125</xdr:row>
      <xdr:rowOff>76199</xdr:rowOff>
    </xdr:to>
    <xdr:sp macro="" textlink="入力専用!V4">
      <xdr:nvSpPr>
        <xdr:cNvPr id="173" name="四角形吹き出し 172">
          <a:extLst>
            <a:ext uri="{FF2B5EF4-FFF2-40B4-BE49-F238E27FC236}">
              <a16:creationId xmlns:a16="http://schemas.microsoft.com/office/drawing/2014/main" xmlns="" id="{00000000-0008-0000-2400-0000AD000000}"/>
            </a:ext>
          </a:extLst>
        </xdr:cNvPr>
        <xdr:cNvSpPr/>
      </xdr:nvSpPr>
      <xdr:spPr>
        <a:xfrm>
          <a:off x="4352925"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2885DB3-63ED-4F91-9CDA-5F0303CC83D8}"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48</xdr:col>
      <xdr:colOff>38100</xdr:colOff>
      <xdr:row>122</xdr:row>
      <xdr:rowOff>85725</xdr:rowOff>
    </xdr:from>
    <xdr:to>
      <xdr:col>51</xdr:col>
      <xdr:colOff>9525</xdr:colOff>
      <xdr:row>125</xdr:row>
      <xdr:rowOff>76199</xdr:rowOff>
    </xdr:to>
    <xdr:sp macro="" textlink="入力専用!V5">
      <xdr:nvSpPr>
        <xdr:cNvPr id="174" name="四角形吹き出し 173">
          <a:extLst>
            <a:ext uri="{FF2B5EF4-FFF2-40B4-BE49-F238E27FC236}">
              <a16:creationId xmlns:a16="http://schemas.microsoft.com/office/drawing/2014/main" xmlns="" id="{00000000-0008-0000-2400-0000AE000000}"/>
            </a:ext>
          </a:extLst>
        </xdr:cNvPr>
        <xdr:cNvSpPr/>
      </xdr:nvSpPr>
      <xdr:spPr>
        <a:xfrm>
          <a:off x="461010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A58685-9010-4105-9D51-AB6DF2163DFD}"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51</xdr:col>
      <xdr:colOff>9525</xdr:colOff>
      <xdr:row>122</xdr:row>
      <xdr:rowOff>85725</xdr:rowOff>
    </xdr:from>
    <xdr:to>
      <xdr:col>53</xdr:col>
      <xdr:colOff>76200</xdr:colOff>
      <xdr:row>125</xdr:row>
      <xdr:rowOff>76199</xdr:rowOff>
    </xdr:to>
    <xdr:sp macro="" textlink="入力専用!V6">
      <xdr:nvSpPr>
        <xdr:cNvPr id="175" name="四角形吹き出し 174">
          <a:extLst>
            <a:ext uri="{FF2B5EF4-FFF2-40B4-BE49-F238E27FC236}">
              <a16:creationId xmlns:a16="http://schemas.microsoft.com/office/drawing/2014/main" xmlns="" id="{00000000-0008-0000-2400-0000AF000000}"/>
            </a:ext>
          </a:extLst>
        </xdr:cNvPr>
        <xdr:cNvSpPr/>
      </xdr:nvSpPr>
      <xdr:spPr>
        <a:xfrm>
          <a:off x="4867275"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BB9AD8F-4E73-43CA-A468-2233973D3BD9}"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53</xdr:col>
      <xdr:colOff>76200</xdr:colOff>
      <xdr:row>122</xdr:row>
      <xdr:rowOff>85725</xdr:rowOff>
    </xdr:from>
    <xdr:to>
      <xdr:col>56</xdr:col>
      <xdr:colOff>47625</xdr:colOff>
      <xdr:row>125</xdr:row>
      <xdr:rowOff>76199</xdr:rowOff>
    </xdr:to>
    <xdr:sp macro="" textlink="入力専用!V7">
      <xdr:nvSpPr>
        <xdr:cNvPr id="176" name="四角形吹き出し 175">
          <a:extLst>
            <a:ext uri="{FF2B5EF4-FFF2-40B4-BE49-F238E27FC236}">
              <a16:creationId xmlns:a16="http://schemas.microsoft.com/office/drawing/2014/main" xmlns="" id="{00000000-0008-0000-2400-0000B0000000}"/>
            </a:ext>
          </a:extLst>
        </xdr:cNvPr>
        <xdr:cNvSpPr/>
      </xdr:nvSpPr>
      <xdr:spPr>
        <a:xfrm>
          <a:off x="512445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694EB65-E160-42CD-B3CE-7D5CAD23B3C0}"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56</xdr:col>
      <xdr:colOff>47625</xdr:colOff>
      <xdr:row>122</xdr:row>
      <xdr:rowOff>85725</xdr:rowOff>
    </xdr:from>
    <xdr:to>
      <xdr:col>59</xdr:col>
      <xdr:colOff>19050</xdr:colOff>
      <xdr:row>125</xdr:row>
      <xdr:rowOff>76199</xdr:rowOff>
    </xdr:to>
    <xdr:sp macro="" textlink="入力専用!V8">
      <xdr:nvSpPr>
        <xdr:cNvPr id="177" name="四角形吹き出し 176">
          <a:extLst>
            <a:ext uri="{FF2B5EF4-FFF2-40B4-BE49-F238E27FC236}">
              <a16:creationId xmlns:a16="http://schemas.microsoft.com/office/drawing/2014/main" xmlns="" id="{00000000-0008-0000-2400-0000B1000000}"/>
            </a:ext>
          </a:extLst>
        </xdr:cNvPr>
        <xdr:cNvSpPr/>
      </xdr:nvSpPr>
      <xdr:spPr>
        <a:xfrm>
          <a:off x="5381625"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A2415C8-86A6-4376-BBE6-86507232F8C5}"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59</xdr:col>
      <xdr:colOff>19050</xdr:colOff>
      <xdr:row>122</xdr:row>
      <xdr:rowOff>85725</xdr:rowOff>
    </xdr:from>
    <xdr:to>
      <xdr:col>61</xdr:col>
      <xdr:colOff>85725</xdr:colOff>
      <xdr:row>125</xdr:row>
      <xdr:rowOff>76199</xdr:rowOff>
    </xdr:to>
    <xdr:sp macro="" textlink="入力専用!V9">
      <xdr:nvSpPr>
        <xdr:cNvPr id="179" name="四角形吹き出し 178">
          <a:extLst>
            <a:ext uri="{FF2B5EF4-FFF2-40B4-BE49-F238E27FC236}">
              <a16:creationId xmlns:a16="http://schemas.microsoft.com/office/drawing/2014/main" xmlns="" id="{00000000-0008-0000-2400-0000B3000000}"/>
            </a:ext>
          </a:extLst>
        </xdr:cNvPr>
        <xdr:cNvSpPr/>
      </xdr:nvSpPr>
      <xdr:spPr>
        <a:xfrm>
          <a:off x="563880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FC29513-26EC-43C2-B52A-3D80192269C0}"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62</xdr:col>
      <xdr:colOff>0</xdr:colOff>
      <xdr:row>122</xdr:row>
      <xdr:rowOff>85725</xdr:rowOff>
    </xdr:from>
    <xdr:to>
      <xdr:col>64</xdr:col>
      <xdr:colOff>66675</xdr:colOff>
      <xdr:row>125</xdr:row>
      <xdr:rowOff>76199</xdr:rowOff>
    </xdr:to>
    <xdr:sp macro="" textlink="入力専用!V10">
      <xdr:nvSpPr>
        <xdr:cNvPr id="180" name="四角形吹き出し 179">
          <a:extLst>
            <a:ext uri="{FF2B5EF4-FFF2-40B4-BE49-F238E27FC236}">
              <a16:creationId xmlns:a16="http://schemas.microsoft.com/office/drawing/2014/main" xmlns="" id="{00000000-0008-0000-2400-0000B4000000}"/>
            </a:ext>
          </a:extLst>
        </xdr:cNvPr>
        <xdr:cNvSpPr/>
      </xdr:nvSpPr>
      <xdr:spPr>
        <a:xfrm>
          <a:off x="590550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16CB9E-5BA5-4B14-9575-86D4497DB16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64</xdr:col>
      <xdr:colOff>76200</xdr:colOff>
      <xdr:row>122</xdr:row>
      <xdr:rowOff>85725</xdr:rowOff>
    </xdr:from>
    <xdr:to>
      <xdr:col>67</xdr:col>
      <xdr:colOff>47625</xdr:colOff>
      <xdr:row>125</xdr:row>
      <xdr:rowOff>76199</xdr:rowOff>
    </xdr:to>
    <xdr:sp macro="" textlink="入力専用!V11">
      <xdr:nvSpPr>
        <xdr:cNvPr id="181" name="四角形吹き出し 180">
          <a:extLst>
            <a:ext uri="{FF2B5EF4-FFF2-40B4-BE49-F238E27FC236}">
              <a16:creationId xmlns:a16="http://schemas.microsoft.com/office/drawing/2014/main" xmlns="" id="{00000000-0008-0000-2400-0000B5000000}"/>
            </a:ext>
          </a:extLst>
        </xdr:cNvPr>
        <xdr:cNvSpPr/>
      </xdr:nvSpPr>
      <xdr:spPr>
        <a:xfrm>
          <a:off x="617220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91D9433-9B8E-4B75-A25A-524C76AB4C3E}"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67</xdr:col>
      <xdr:colOff>38100</xdr:colOff>
      <xdr:row>122</xdr:row>
      <xdr:rowOff>85725</xdr:rowOff>
    </xdr:from>
    <xdr:to>
      <xdr:col>70</xdr:col>
      <xdr:colOff>9525</xdr:colOff>
      <xdr:row>125</xdr:row>
      <xdr:rowOff>76199</xdr:rowOff>
    </xdr:to>
    <xdr:sp macro="" textlink="入力専用!V12">
      <xdr:nvSpPr>
        <xdr:cNvPr id="182" name="四角形吹き出し 181">
          <a:extLst>
            <a:ext uri="{FF2B5EF4-FFF2-40B4-BE49-F238E27FC236}">
              <a16:creationId xmlns:a16="http://schemas.microsoft.com/office/drawing/2014/main" xmlns="" id="{00000000-0008-0000-2400-0000B6000000}"/>
            </a:ext>
          </a:extLst>
        </xdr:cNvPr>
        <xdr:cNvSpPr/>
      </xdr:nvSpPr>
      <xdr:spPr>
        <a:xfrm>
          <a:off x="6419850" y="1179195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F3AFDEB-D6A6-4D56-BF86-60377E46D26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43</xdr:col>
      <xdr:colOff>0</xdr:colOff>
      <xdr:row>126</xdr:row>
      <xdr:rowOff>28575</xdr:rowOff>
    </xdr:from>
    <xdr:to>
      <xdr:col>45</xdr:col>
      <xdr:colOff>66675</xdr:colOff>
      <xdr:row>129</xdr:row>
      <xdr:rowOff>19049</xdr:rowOff>
    </xdr:to>
    <xdr:sp macro="" textlink="入力専用!DE4">
      <xdr:nvSpPr>
        <xdr:cNvPr id="183" name="四角形吹き出し 182">
          <a:extLst>
            <a:ext uri="{FF2B5EF4-FFF2-40B4-BE49-F238E27FC236}">
              <a16:creationId xmlns:a16="http://schemas.microsoft.com/office/drawing/2014/main" xmlns="" id="{00000000-0008-0000-2400-0000B7000000}"/>
            </a:ext>
          </a:extLst>
        </xdr:cNvPr>
        <xdr:cNvSpPr/>
      </xdr:nvSpPr>
      <xdr:spPr>
        <a:xfrm>
          <a:off x="409575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6F40CD7-1C41-4810-AC31-8EE2501EC64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45</xdr:col>
      <xdr:colOff>76200</xdr:colOff>
      <xdr:row>126</xdr:row>
      <xdr:rowOff>28575</xdr:rowOff>
    </xdr:from>
    <xdr:to>
      <xdr:col>48</xdr:col>
      <xdr:colOff>47625</xdr:colOff>
      <xdr:row>129</xdr:row>
      <xdr:rowOff>19049</xdr:rowOff>
    </xdr:to>
    <xdr:sp macro="" textlink="入力専用!DF4">
      <xdr:nvSpPr>
        <xdr:cNvPr id="184" name="四角形吹き出し 183">
          <a:extLst>
            <a:ext uri="{FF2B5EF4-FFF2-40B4-BE49-F238E27FC236}">
              <a16:creationId xmlns:a16="http://schemas.microsoft.com/office/drawing/2014/main" xmlns="" id="{00000000-0008-0000-2400-0000B8000000}"/>
            </a:ext>
          </a:extLst>
        </xdr:cNvPr>
        <xdr:cNvSpPr/>
      </xdr:nvSpPr>
      <xdr:spPr>
        <a:xfrm>
          <a:off x="436245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E8BA4C-90D0-4C27-9992-44EEA72F29CA}"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9</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48</xdr:col>
      <xdr:colOff>47625</xdr:colOff>
      <xdr:row>126</xdr:row>
      <xdr:rowOff>28575</xdr:rowOff>
    </xdr:from>
    <xdr:to>
      <xdr:col>51</xdr:col>
      <xdr:colOff>19050</xdr:colOff>
      <xdr:row>129</xdr:row>
      <xdr:rowOff>19049</xdr:rowOff>
    </xdr:to>
    <xdr:sp macro="" textlink="入力専用!DG4">
      <xdr:nvSpPr>
        <xdr:cNvPr id="185" name="四角形吹き出し 184">
          <a:extLst>
            <a:ext uri="{FF2B5EF4-FFF2-40B4-BE49-F238E27FC236}">
              <a16:creationId xmlns:a16="http://schemas.microsoft.com/office/drawing/2014/main" xmlns="" id="{00000000-0008-0000-2400-0000B9000000}"/>
            </a:ext>
          </a:extLst>
        </xdr:cNvPr>
        <xdr:cNvSpPr/>
      </xdr:nvSpPr>
      <xdr:spPr>
        <a:xfrm>
          <a:off x="4619625"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B891BC7-DB30-4877-BB8A-F7FBA33ED8A8}"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51</xdr:col>
      <xdr:colOff>19050</xdr:colOff>
      <xdr:row>126</xdr:row>
      <xdr:rowOff>28575</xdr:rowOff>
    </xdr:from>
    <xdr:to>
      <xdr:col>53</xdr:col>
      <xdr:colOff>85725</xdr:colOff>
      <xdr:row>129</xdr:row>
      <xdr:rowOff>19049</xdr:rowOff>
    </xdr:to>
    <xdr:sp macro="" textlink="入力専用!DH4">
      <xdr:nvSpPr>
        <xdr:cNvPr id="186" name="四角形吹き出し 185">
          <a:extLst>
            <a:ext uri="{FF2B5EF4-FFF2-40B4-BE49-F238E27FC236}">
              <a16:creationId xmlns:a16="http://schemas.microsoft.com/office/drawing/2014/main" xmlns="" id="{00000000-0008-0000-2400-0000BA000000}"/>
            </a:ext>
          </a:extLst>
        </xdr:cNvPr>
        <xdr:cNvSpPr/>
      </xdr:nvSpPr>
      <xdr:spPr>
        <a:xfrm>
          <a:off x="487680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C50174A-A962-461B-88AD-B1DE4C54E2B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55</xdr:col>
      <xdr:colOff>85725</xdr:colOff>
      <xdr:row>126</xdr:row>
      <xdr:rowOff>28575</xdr:rowOff>
    </xdr:from>
    <xdr:to>
      <xdr:col>58</xdr:col>
      <xdr:colOff>57150</xdr:colOff>
      <xdr:row>129</xdr:row>
      <xdr:rowOff>19049</xdr:rowOff>
    </xdr:to>
    <xdr:sp macro="" textlink="入力専用!DJ4">
      <xdr:nvSpPr>
        <xdr:cNvPr id="187" name="四角形吹き出し 186">
          <a:extLst>
            <a:ext uri="{FF2B5EF4-FFF2-40B4-BE49-F238E27FC236}">
              <a16:creationId xmlns:a16="http://schemas.microsoft.com/office/drawing/2014/main" xmlns="" id="{00000000-0008-0000-2400-0000BB000000}"/>
            </a:ext>
          </a:extLst>
        </xdr:cNvPr>
        <xdr:cNvSpPr/>
      </xdr:nvSpPr>
      <xdr:spPr>
        <a:xfrm>
          <a:off x="5324475"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E5C68D-857D-49BA-9B06-E5ED431C6DC6}"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58</xdr:col>
      <xdr:colOff>76200</xdr:colOff>
      <xdr:row>126</xdr:row>
      <xdr:rowOff>28575</xdr:rowOff>
    </xdr:from>
    <xdr:to>
      <xdr:col>61</xdr:col>
      <xdr:colOff>47625</xdr:colOff>
      <xdr:row>129</xdr:row>
      <xdr:rowOff>19049</xdr:rowOff>
    </xdr:to>
    <xdr:sp macro="" textlink="入力専用!DK4">
      <xdr:nvSpPr>
        <xdr:cNvPr id="188" name="四角形吹き出し 187">
          <a:extLst>
            <a:ext uri="{FF2B5EF4-FFF2-40B4-BE49-F238E27FC236}">
              <a16:creationId xmlns:a16="http://schemas.microsoft.com/office/drawing/2014/main" xmlns="" id="{00000000-0008-0000-2400-0000BC000000}"/>
            </a:ext>
          </a:extLst>
        </xdr:cNvPr>
        <xdr:cNvSpPr/>
      </xdr:nvSpPr>
      <xdr:spPr>
        <a:xfrm>
          <a:off x="560070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EAAC11-8665-4DFE-80D5-05635D0BA46A}"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1</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64</xdr:col>
      <xdr:colOff>0</xdr:colOff>
      <xdr:row>126</xdr:row>
      <xdr:rowOff>28575</xdr:rowOff>
    </xdr:from>
    <xdr:to>
      <xdr:col>66</xdr:col>
      <xdr:colOff>66675</xdr:colOff>
      <xdr:row>129</xdr:row>
      <xdr:rowOff>19049</xdr:rowOff>
    </xdr:to>
    <xdr:sp macro="" textlink="入力専用!DM4">
      <xdr:nvSpPr>
        <xdr:cNvPr id="189" name="四角形吹き出し 188">
          <a:extLst>
            <a:ext uri="{FF2B5EF4-FFF2-40B4-BE49-F238E27FC236}">
              <a16:creationId xmlns:a16="http://schemas.microsoft.com/office/drawing/2014/main" xmlns="" id="{00000000-0008-0000-2400-0000BD000000}"/>
            </a:ext>
          </a:extLst>
        </xdr:cNvPr>
        <xdr:cNvSpPr/>
      </xdr:nvSpPr>
      <xdr:spPr>
        <a:xfrm>
          <a:off x="609600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30FD2E-0DD1-4BBD-AA7D-9EA6F3FC4192}"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66</xdr:col>
      <xdr:colOff>76200</xdr:colOff>
      <xdr:row>126</xdr:row>
      <xdr:rowOff>28575</xdr:rowOff>
    </xdr:from>
    <xdr:to>
      <xdr:col>69</xdr:col>
      <xdr:colOff>47625</xdr:colOff>
      <xdr:row>129</xdr:row>
      <xdr:rowOff>19049</xdr:rowOff>
    </xdr:to>
    <xdr:sp macro="" textlink="入力専用!DN4">
      <xdr:nvSpPr>
        <xdr:cNvPr id="190" name="四角形吹き出し 189">
          <a:extLst>
            <a:ext uri="{FF2B5EF4-FFF2-40B4-BE49-F238E27FC236}">
              <a16:creationId xmlns:a16="http://schemas.microsoft.com/office/drawing/2014/main" xmlns="" id="{00000000-0008-0000-2400-0000BE000000}"/>
            </a:ext>
          </a:extLst>
        </xdr:cNvPr>
        <xdr:cNvSpPr/>
      </xdr:nvSpPr>
      <xdr:spPr>
        <a:xfrm>
          <a:off x="6362700" y="12115800"/>
          <a:ext cx="2571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98D5131-A03D-483B-A46D-38306EB29D3D}" type="TxLink">
            <a:rPr kumimoji="1" lang="en-US" altLang="en-US" sz="1400" b="0" i="0" u="none" strike="noStrike">
              <a:solidFill>
                <a:srgbClr val="000000"/>
              </a:solidFill>
              <a:latin typeface="HGP創英角ｺﾞｼｯｸUB" panose="020B0900000000000000" pitchFamily="50" charset="-128"/>
              <a:ea typeface="HGP創英角ｺﾞｼｯｸUB" panose="020B0900000000000000" pitchFamily="50" charset="-128"/>
            </a:rPr>
            <a:pPr algn="l"/>
            <a:t>0</a:t>
          </a:fld>
          <a:endParaRPr kumimoji="1" lang="en-US" altLang="ja-JP" sz="1600">
            <a:latin typeface="HGP創英角ｺﾞｼｯｸUB" panose="020B0900000000000000" pitchFamily="50" charset="-128"/>
            <a:ea typeface="HGP創英角ｺﾞｼｯｸUB" panose="020B0900000000000000" pitchFamily="50" charset="-128"/>
          </a:endParaRPr>
        </a:p>
      </xdr:txBody>
    </xdr:sp>
    <xdr:clientData/>
  </xdr:twoCellAnchor>
  <xdr:twoCellAnchor>
    <xdr:from>
      <xdr:col>25</xdr:col>
      <xdr:colOff>0</xdr:colOff>
      <xdr:row>131</xdr:row>
      <xdr:rowOff>0</xdr:rowOff>
    </xdr:from>
    <xdr:to>
      <xdr:col>32</xdr:col>
      <xdr:colOff>0</xdr:colOff>
      <xdr:row>133</xdr:row>
      <xdr:rowOff>85724</xdr:rowOff>
    </xdr:to>
    <xdr:sp macro="" textlink="$DA$121">
      <xdr:nvSpPr>
        <xdr:cNvPr id="191" name="四角形吹き出し 190">
          <a:extLst>
            <a:ext uri="{FF2B5EF4-FFF2-40B4-BE49-F238E27FC236}">
              <a16:creationId xmlns:a16="http://schemas.microsoft.com/office/drawing/2014/main" xmlns="" id="{00000000-0008-0000-2400-0000BF000000}"/>
            </a:ext>
          </a:extLst>
        </xdr:cNvPr>
        <xdr:cNvSpPr/>
      </xdr:nvSpPr>
      <xdr:spPr>
        <a:xfrm>
          <a:off x="2381250" y="12563475"/>
          <a:ext cx="6667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EC6DCB4-2055-49EC-838D-D4A2C1273406}" type="TxLink">
            <a:rPr kumimoji="1" lang="en-US" altLang="en-US" sz="1000" b="0" i="0" u="none" strike="noStrike">
              <a:solidFill>
                <a:srgbClr val="000000"/>
              </a:solidFill>
              <a:latin typeface="ＭＳ Ｐゴシック"/>
              <a:ea typeface="ＭＳ Ｐゴシック"/>
            </a:rPr>
            <a:pPr algn="l"/>
            <a:t> </a:t>
          </a:fld>
          <a:endParaRPr kumimoji="1" lang="en-US" altLang="ja-JP" sz="900"/>
        </a:p>
      </xdr:txBody>
    </xdr:sp>
    <xdr:clientData/>
  </xdr:twoCellAnchor>
  <xdr:twoCellAnchor>
    <xdr:from>
      <xdr:col>35</xdr:col>
      <xdr:colOff>19050</xdr:colOff>
      <xdr:row>131</xdr:row>
      <xdr:rowOff>0</xdr:rowOff>
    </xdr:from>
    <xdr:to>
      <xdr:col>42</xdr:col>
      <xdr:colOff>19050</xdr:colOff>
      <xdr:row>133</xdr:row>
      <xdr:rowOff>85724</xdr:rowOff>
    </xdr:to>
    <xdr:sp macro="" textlink="$CL$123">
      <xdr:nvSpPr>
        <xdr:cNvPr id="192" name="四角形吹き出し 191">
          <a:extLst>
            <a:ext uri="{FF2B5EF4-FFF2-40B4-BE49-F238E27FC236}">
              <a16:creationId xmlns:a16="http://schemas.microsoft.com/office/drawing/2014/main" xmlns="" id="{00000000-0008-0000-2400-0000C0000000}"/>
            </a:ext>
          </a:extLst>
        </xdr:cNvPr>
        <xdr:cNvSpPr/>
      </xdr:nvSpPr>
      <xdr:spPr>
        <a:xfrm>
          <a:off x="3352800" y="12563475"/>
          <a:ext cx="6667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3C6A4E7-B096-478D-8D31-32948082ABBA}" type="TxLink">
            <a:rPr kumimoji="1" lang="en-US" altLang="en-US" sz="1000" b="0" i="0" u="none" strike="noStrike">
              <a:solidFill>
                <a:srgbClr val="000000"/>
              </a:solidFill>
              <a:latin typeface="ＭＳ Ｐゴシック"/>
              <a:ea typeface="ＭＳ Ｐゴシック"/>
            </a:rPr>
            <a:pPr algn="l"/>
            <a:t> </a:t>
          </a:fld>
          <a:endParaRPr kumimoji="1" lang="en-US" altLang="ja-JP" sz="900"/>
        </a:p>
      </xdr:txBody>
    </xdr:sp>
    <xdr:clientData/>
  </xdr:twoCellAnchor>
  <xdr:twoCellAnchor>
    <xdr:from>
      <xdr:col>10</xdr:col>
      <xdr:colOff>66675</xdr:colOff>
      <xdr:row>131</xdr:row>
      <xdr:rowOff>0</xdr:rowOff>
    </xdr:from>
    <xdr:to>
      <xdr:col>16</xdr:col>
      <xdr:colOff>0</xdr:colOff>
      <xdr:row>133</xdr:row>
      <xdr:rowOff>85724</xdr:rowOff>
    </xdr:to>
    <xdr:sp macro="" textlink="入力専用!EH3">
      <xdr:nvSpPr>
        <xdr:cNvPr id="193" name="四角形吹き出し 192">
          <a:extLst>
            <a:ext uri="{FF2B5EF4-FFF2-40B4-BE49-F238E27FC236}">
              <a16:creationId xmlns:a16="http://schemas.microsoft.com/office/drawing/2014/main" xmlns="" id="{00000000-0008-0000-2400-0000C1000000}"/>
            </a:ext>
          </a:extLst>
        </xdr:cNvPr>
        <xdr:cNvSpPr/>
      </xdr:nvSpPr>
      <xdr:spPr>
        <a:xfrm>
          <a:off x="1019175" y="125634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D17E3E0-0BC7-4693-9CB2-FB6744F9D8F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14</xdr:col>
      <xdr:colOff>85725</xdr:colOff>
      <xdr:row>131</xdr:row>
      <xdr:rowOff>0</xdr:rowOff>
    </xdr:from>
    <xdr:to>
      <xdr:col>20</xdr:col>
      <xdr:colOff>19050</xdr:colOff>
      <xdr:row>133</xdr:row>
      <xdr:rowOff>85724</xdr:rowOff>
    </xdr:to>
    <xdr:sp macro="" textlink="入力専用!EI3">
      <xdr:nvSpPr>
        <xdr:cNvPr id="194" name="四角形吹き出し 193">
          <a:extLst>
            <a:ext uri="{FF2B5EF4-FFF2-40B4-BE49-F238E27FC236}">
              <a16:creationId xmlns:a16="http://schemas.microsoft.com/office/drawing/2014/main" xmlns="" id="{00000000-0008-0000-2400-0000C2000000}"/>
            </a:ext>
          </a:extLst>
        </xdr:cNvPr>
        <xdr:cNvSpPr/>
      </xdr:nvSpPr>
      <xdr:spPr>
        <a:xfrm>
          <a:off x="1419225" y="125634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45870A0-3A15-4DF3-9FC9-38D8529AC178}"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38100</xdr:colOff>
      <xdr:row>131</xdr:row>
      <xdr:rowOff>0</xdr:rowOff>
    </xdr:from>
    <xdr:to>
      <xdr:col>62</xdr:col>
      <xdr:colOff>66675</xdr:colOff>
      <xdr:row>133</xdr:row>
      <xdr:rowOff>85724</xdr:rowOff>
    </xdr:to>
    <xdr:sp macro="" textlink="入力専用!EK3">
      <xdr:nvSpPr>
        <xdr:cNvPr id="195" name="四角形吹き出し 194">
          <a:extLst>
            <a:ext uri="{FF2B5EF4-FFF2-40B4-BE49-F238E27FC236}">
              <a16:creationId xmlns:a16="http://schemas.microsoft.com/office/drawing/2014/main" xmlns="" id="{00000000-0008-0000-2400-0000C3000000}"/>
            </a:ext>
          </a:extLst>
        </xdr:cNvPr>
        <xdr:cNvSpPr/>
      </xdr:nvSpPr>
      <xdr:spPr>
        <a:xfrm>
          <a:off x="5467350" y="125634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B545AA7-BFE9-4FA2-9AC3-D7373892F17D}"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47625</xdr:colOff>
      <xdr:row>131</xdr:row>
      <xdr:rowOff>0</xdr:rowOff>
    </xdr:from>
    <xdr:to>
      <xdr:col>67</xdr:col>
      <xdr:colOff>76200</xdr:colOff>
      <xdr:row>133</xdr:row>
      <xdr:rowOff>85724</xdr:rowOff>
    </xdr:to>
    <xdr:sp macro="" textlink="入力専用!EL3">
      <xdr:nvSpPr>
        <xdr:cNvPr id="196" name="四角形吹き出し 195">
          <a:extLst>
            <a:ext uri="{FF2B5EF4-FFF2-40B4-BE49-F238E27FC236}">
              <a16:creationId xmlns:a16="http://schemas.microsoft.com/office/drawing/2014/main" xmlns="" id="{00000000-0008-0000-2400-0000C4000000}"/>
            </a:ext>
          </a:extLst>
        </xdr:cNvPr>
        <xdr:cNvSpPr/>
      </xdr:nvSpPr>
      <xdr:spPr>
        <a:xfrm>
          <a:off x="5953125" y="125634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159C55F-6DB0-41C0-B7BD-B6C1300086C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67</xdr:col>
      <xdr:colOff>47625</xdr:colOff>
      <xdr:row>131</xdr:row>
      <xdr:rowOff>0</xdr:rowOff>
    </xdr:from>
    <xdr:to>
      <xdr:col>72</xdr:col>
      <xdr:colOff>76200</xdr:colOff>
      <xdr:row>133</xdr:row>
      <xdr:rowOff>85724</xdr:rowOff>
    </xdr:to>
    <xdr:sp macro="" textlink="入力専用!EM3">
      <xdr:nvSpPr>
        <xdr:cNvPr id="197" name="四角形吹き出し 196">
          <a:extLst>
            <a:ext uri="{FF2B5EF4-FFF2-40B4-BE49-F238E27FC236}">
              <a16:creationId xmlns:a16="http://schemas.microsoft.com/office/drawing/2014/main" xmlns="" id="{00000000-0008-0000-2400-0000C5000000}"/>
            </a:ext>
          </a:extLst>
        </xdr:cNvPr>
        <xdr:cNvSpPr/>
      </xdr:nvSpPr>
      <xdr:spPr>
        <a:xfrm>
          <a:off x="6429375" y="125634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8015C23-A83A-4896-B10E-CB079D9E2E0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132</xdr:row>
      <xdr:rowOff>76200</xdr:rowOff>
    </xdr:from>
    <xdr:to>
      <xdr:col>9</xdr:col>
      <xdr:colOff>66675</xdr:colOff>
      <xdr:row>135</xdr:row>
      <xdr:rowOff>66674</xdr:rowOff>
    </xdr:to>
    <xdr:sp macro="" textlink="入力専用!$EO$3">
      <xdr:nvSpPr>
        <xdr:cNvPr id="198" name="四角形吹き出し 197">
          <a:extLst>
            <a:ext uri="{FF2B5EF4-FFF2-40B4-BE49-F238E27FC236}">
              <a16:creationId xmlns:a16="http://schemas.microsoft.com/office/drawing/2014/main" xmlns="" id="{00000000-0008-0000-2400-0000C6000000}"/>
            </a:ext>
          </a:extLst>
        </xdr:cNvPr>
        <xdr:cNvSpPr/>
      </xdr:nvSpPr>
      <xdr:spPr>
        <a:xfrm>
          <a:off x="419100" y="12734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8DCC6EA-06D0-4281-A117-9F7C96604C4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134</xdr:row>
      <xdr:rowOff>76200</xdr:rowOff>
    </xdr:from>
    <xdr:to>
      <xdr:col>9</xdr:col>
      <xdr:colOff>66675</xdr:colOff>
      <xdr:row>137</xdr:row>
      <xdr:rowOff>66674</xdr:rowOff>
    </xdr:to>
    <xdr:sp macro="" textlink="入力専用!$EQ$3">
      <xdr:nvSpPr>
        <xdr:cNvPr id="199" name="四角形吹き出し 198">
          <a:extLst>
            <a:ext uri="{FF2B5EF4-FFF2-40B4-BE49-F238E27FC236}">
              <a16:creationId xmlns:a16="http://schemas.microsoft.com/office/drawing/2014/main" xmlns="" id="{00000000-0008-0000-2400-0000C7000000}"/>
            </a:ext>
          </a:extLst>
        </xdr:cNvPr>
        <xdr:cNvSpPr/>
      </xdr:nvSpPr>
      <xdr:spPr>
        <a:xfrm>
          <a:off x="419100"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897A6F4-2AFE-4778-922E-458520B5B2CE}"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17</xdr:col>
      <xdr:colOff>28575</xdr:colOff>
      <xdr:row>134</xdr:row>
      <xdr:rowOff>76200</xdr:rowOff>
    </xdr:from>
    <xdr:to>
      <xdr:col>22</xdr:col>
      <xdr:colOff>57150</xdr:colOff>
      <xdr:row>137</xdr:row>
      <xdr:rowOff>66674</xdr:rowOff>
    </xdr:to>
    <xdr:sp macro="" textlink="入力専用!ES3">
      <xdr:nvSpPr>
        <xdr:cNvPr id="200" name="四角形吹き出し 199">
          <a:extLst>
            <a:ext uri="{FF2B5EF4-FFF2-40B4-BE49-F238E27FC236}">
              <a16:creationId xmlns:a16="http://schemas.microsoft.com/office/drawing/2014/main" xmlns="" id="{00000000-0008-0000-2400-0000C8000000}"/>
            </a:ext>
          </a:extLst>
        </xdr:cNvPr>
        <xdr:cNvSpPr/>
      </xdr:nvSpPr>
      <xdr:spPr>
        <a:xfrm>
          <a:off x="1647825"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60520A5-65DD-4FA8-89D6-9BE7F8E53A3B}" type="TxLink">
            <a:rPr kumimoji="1" lang="ja-JP" altLang="en-US" sz="9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17</xdr:col>
      <xdr:colOff>28575</xdr:colOff>
      <xdr:row>136</xdr:row>
      <xdr:rowOff>76200</xdr:rowOff>
    </xdr:from>
    <xdr:to>
      <xdr:col>22</xdr:col>
      <xdr:colOff>57150</xdr:colOff>
      <xdr:row>139</xdr:row>
      <xdr:rowOff>66674</xdr:rowOff>
    </xdr:to>
    <xdr:sp macro="" textlink="入力専用!EW3">
      <xdr:nvSpPr>
        <xdr:cNvPr id="201" name="四角形吹き出し 200">
          <a:extLst>
            <a:ext uri="{FF2B5EF4-FFF2-40B4-BE49-F238E27FC236}">
              <a16:creationId xmlns:a16="http://schemas.microsoft.com/office/drawing/2014/main" xmlns="" id="{00000000-0008-0000-2400-0000C9000000}"/>
            </a:ext>
          </a:extLst>
        </xdr:cNvPr>
        <xdr:cNvSpPr/>
      </xdr:nvSpPr>
      <xdr:spPr>
        <a:xfrm>
          <a:off x="1647825"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1E301BC-FAFA-4735-BE71-310C33D8446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17</xdr:col>
      <xdr:colOff>28575</xdr:colOff>
      <xdr:row>138</xdr:row>
      <xdr:rowOff>76200</xdr:rowOff>
    </xdr:from>
    <xdr:to>
      <xdr:col>22</xdr:col>
      <xdr:colOff>57150</xdr:colOff>
      <xdr:row>141</xdr:row>
      <xdr:rowOff>66674</xdr:rowOff>
    </xdr:to>
    <xdr:sp macro="" textlink="入力専用!FA3">
      <xdr:nvSpPr>
        <xdr:cNvPr id="202" name="四角形吹き出し 201">
          <a:extLst>
            <a:ext uri="{FF2B5EF4-FFF2-40B4-BE49-F238E27FC236}">
              <a16:creationId xmlns:a16="http://schemas.microsoft.com/office/drawing/2014/main" xmlns="" id="{00000000-0008-0000-2400-0000CA000000}"/>
            </a:ext>
          </a:extLst>
        </xdr:cNvPr>
        <xdr:cNvSpPr/>
      </xdr:nvSpPr>
      <xdr:spPr>
        <a:xfrm>
          <a:off x="1647825" y="1330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F5AC8D2-9394-4E4A-872F-BE5209E30AE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31</xdr:col>
      <xdr:colOff>0</xdr:colOff>
      <xdr:row>134</xdr:row>
      <xdr:rowOff>76200</xdr:rowOff>
    </xdr:from>
    <xdr:to>
      <xdr:col>36</xdr:col>
      <xdr:colOff>28575</xdr:colOff>
      <xdr:row>137</xdr:row>
      <xdr:rowOff>66674</xdr:rowOff>
    </xdr:to>
    <xdr:sp macro="" textlink="入力専用!EH6">
      <xdr:nvSpPr>
        <xdr:cNvPr id="203" name="四角形吹き出し 202">
          <a:extLst>
            <a:ext uri="{FF2B5EF4-FFF2-40B4-BE49-F238E27FC236}">
              <a16:creationId xmlns:a16="http://schemas.microsoft.com/office/drawing/2014/main" xmlns="" id="{00000000-0008-0000-2400-0000CB000000}"/>
            </a:ext>
          </a:extLst>
        </xdr:cNvPr>
        <xdr:cNvSpPr/>
      </xdr:nvSpPr>
      <xdr:spPr>
        <a:xfrm>
          <a:off x="2952750"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9A74FD-5D50-4E5D-B2CB-8836D29480B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31</xdr:col>
      <xdr:colOff>0</xdr:colOff>
      <xdr:row>136</xdr:row>
      <xdr:rowOff>76200</xdr:rowOff>
    </xdr:from>
    <xdr:to>
      <xdr:col>36</xdr:col>
      <xdr:colOff>28575</xdr:colOff>
      <xdr:row>139</xdr:row>
      <xdr:rowOff>66674</xdr:rowOff>
    </xdr:to>
    <xdr:sp macro="" textlink="入力専用!EP6">
      <xdr:nvSpPr>
        <xdr:cNvPr id="204" name="四角形吹き出し 203">
          <a:extLst>
            <a:ext uri="{FF2B5EF4-FFF2-40B4-BE49-F238E27FC236}">
              <a16:creationId xmlns:a16="http://schemas.microsoft.com/office/drawing/2014/main" xmlns="" id="{00000000-0008-0000-2400-0000CC000000}"/>
            </a:ext>
          </a:extLst>
        </xdr:cNvPr>
        <xdr:cNvSpPr/>
      </xdr:nvSpPr>
      <xdr:spPr>
        <a:xfrm>
          <a:off x="2952750"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5BDCBE1-3FB8-435C-93B2-5AC0220ED4C9}"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35</xdr:col>
      <xdr:colOff>47625</xdr:colOff>
      <xdr:row>134</xdr:row>
      <xdr:rowOff>76200</xdr:rowOff>
    </xdr:from>
    <xdr:to>
      <xdr:col>40</xdr:col>
      <xdr:colOff>76200</xdr:colOff>
      <xdr:row>137</xdr:row>
      <xdr:rowOff>66674</xdr:rowOff>
    </xdr:to>
    <xdr:sp macro="" textlink="入力専用!EI6">
      <xdr:nvSpPr>
        <xdr:cNvPr id="205" name="四角形吹き出し 204">
          <a:extLst>
            <a:ext uri="{FF2B5EF4-FFF2-40B4-BE49-F238E27FC236}">
              <a16:creationId xmlns:a16="http://schemas.microsoft.com/office/drawing/2014/main" xmlns="" id="{00000000-0008-0000-2400-0000CD000000}"/>
            </a:ext>
          </a:extLst>
        </xdr:cNvPr>
        <xdr:cNvSpPr/>
      </xdr:nvSpPr>
      <xdr:spPr>
        <a:xfrm>
          <a:off x="3381375"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5CFD0F7-A0EF-47CE-BDE1-8A552A90B3F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35</xdr:col>
      <xdr:colOff>47625</xdr:colOff>
      <xdr:row>136</xdr:row>
      <xdr:rowOff>76200</xdr:rowOff>
    </xdr:from>
    <xdr:to>
      <xdr:col>40</xdr:col>
      <xdr:colOff>76200</xdr:colOff>
      <xdr:row>139</xdr:row>
      <xdr:rowOff>66674</xdr:rowOff>
    </xdr:to>
    <xdr:sp macro="" textlink="入力専用!EQ6">
      <xdr:nvSpPr>
        <xdr:cNvPr id="206" name="四角形吹き出し 205">
          <a:extLst>
            <a:ext uri="{FF2B5EF4-FFF2-40B4-BE49-F238E27FC236}">
              <a16:creationId xmlns:a16="http://schemas.microsoft.com/office/drawing/2014/main" xmlns="" id="{00000000-0008-0000-2400-0000CE000000}"/>
            </a:ext>
          </a:extLst>
        </xdr:cNvPr>
        <xdr:cNvSpPr/>
      </xdr:nvSpPr>
      <xdr:spPr>
        <a:xfrm>
          <a:off x="3381375"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56D2C9C-4519-4DF8-8A60-2EADFFAC2299}"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28575</xdr:colOff>
      <xdr:row>134</xdr:row>
      <xdr:rowOff>76200</xdr:rowOff>
    </xdr:from>
    <xdr:to>
      <xdr:col>44</xdr:col>
      <xdr:colOff>57150</xdr:colOff>
      <xdr:row>137</xdr:row>
      <xdr:rowOff>66674</xdr:rowOff>
    </xdr:to>
    <xdr:sp macro="" textlink="入力専用!EJ6">
      <xdr:nvSpPr>
        <xdr:cNvPr id="207" name="四角形吹き出し 206">
          <a:extLst>
            <a:ext uri="{FF2B5EF4-FFF2-40B4-BE49-F238E27FC236}">
              <a16:creationId xmlns:a16="http://schemas.microsoft.com/office/drawing/2014/main" xmlns="" id="{00000000-0008-0000-2400-0000CF000000}"/>
            </a:ext>
          </a:extLst>
        </xdr:cNvPr>
        <xdr:cNvSpPr/>
      </xdr:nvSpPr>
      <xdr:spPr>
        <a:xfrm>
          <a:off x="3743325"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B84E534-6A68-40B9-9EEE-474E6B4C34BD}"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28575</xdr:colOff>
      <xdr:row>136</xdr:row>
      <xdr:rowOff>76200</xdr:rowOff>
    </xdr:from>
    <xdr:to>
      <xdr:col>44</xdr:col>
      <xdr:colOff>57150</xdr:colOff>
      <xdr:row>139</xdr:row>
      <xdr:rowOff>66674</xdr:rowOff>
    </xdr:to>
    <xdr:sp macro="" textlink="入力専用!ER6">
      <xdr:nvSpPr>
        <xdr:cNvPr id="208" name="四角形吹き出し 207">
          <a:extLst>
            <a:ext uri="{FF2B5EF4-FFF2-40B4-BE49-F238E27FC236}">
              <a16:creationId xmlns:a16="http://schemas.microsoft.com/office/drawing/2014/main" xmlns="" id="{00000000-0008-0000-2400-0000D0000000}"/>
            </a:ext>
          </a:extLst>
        </xdr:cNvPr>
        <xdr:cNvSpPr/>
      </xdr:nvSpPr>
      <xdr:spPr>
        <a:xfrm>
          <a:off x="3743325"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3056BF-A42E-4101-8048-8A0DB767945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44</xdr:col>
      <xdr:colOff>76200</xdr:colOff>
      <xdr:row>134</xdr:row>
      <xdr:rowOff>76200</xdr:rowOff>
    </xdr:from>
    <xdr:to>
      <xdr:col>50</xdr:col>
      <xdr:colOff>9525</xdr:colOff>
      <xdr:row>137</xdr:row>
      <xdr:rowOff>66674</xdr:rowOff>
    </xdr:to>
    <xdr:sp macro="" textlink="入力専用!EU3">
      <xdr:nvSpPr>
        <xdr:cNvPr id="209" name="四角形吹き出し 208">
          <a:extLst>
            <a:ext uri="{FF2B5EF4-FFF2-40B4-BE49-F238E27FC236}">
              <a16:creationId xmlns:a16="http://schemas.microsoft.com/office/drawing/2014/main" xmlns="" id="{00000000-0008-0000-2400-0000D1000000}"/>
            </a:ext>
          </a:extLst>
        </xdr:cNvPr>
        <xdr:cNvSpPr/>
      </xdr:nvSpPr>
      <xdr:spPr>
        <a:xfrm>
          <a:off x="4267200"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6707348-F124-45A8-A6E4-F79429286A1B}" type="TxLink">
            <a:rPr kumimoji="1" lang="ja-JP" altLang="en-US" sz="900" b="0" i="0" u="none" strike="noStrike">
              <a:solidFill>
                <a:srgbClr val="000000"/>
              </a:solidFill>
              <a:latin typeface="ＭＳ Ｐゴシック"/>
              <a:ea typeface="ＭＳ Ｐゴシック"/>
            </a:rPr>
            <a:pPr algn="l"/>
            <a:t>レ</a:t>
          </a:fld>
          <a:endParaRPr kumimoji="1" lang="en-US" altLang="ja-JP" sz="100"/>
        </a:p>
      </xdr:txBody>
    </xdr:sp>
    <xdr:clientData/>
  </xdr:twoCellAnchor>
  <xdr:twoCellAnchor>
    <xdr:from>
      <xdr:col>44</xdr:col>
      <xdr:colOff>76200</xdr:colOff>
      <xdr:row>136</xdr:row>
      <xdr:rowOff>76200</xdr:rowOff>
    </xdr:from>
    <xdr:to>
      <xdr:col>50</xdr:col>
      <xdr:colOff>9525</xdr:colOff>
      <xdr:row>139</xdr:row>
      <xdr:rowOff>66674</xdr:rowOff>
    </xdr:to>
    <xdr:sp macro="" textlink="入力専用!EY3">
      <xdr:nvSpPr>
        <xdr:cNvPr id="210" name="四角形吹き出し 209">
          <a:extLst>
            <a:ext uri="{FF2B5EF4-FFF2-40B4-BE49-F238E27FC236}">
              <a16:creationId xmlns:a16="http://schemas.microsoft.com/office/drawing/2014/main" xmlns="" id="{00000000-0008-0000-2400-0000D2000000}"/>
            </a:ext>
          </a:extLst>
        </xdr:cNvPr>
        <xdr:cNvSpPr/>
      </xdr:nvSpPr>
      <xdr:spPr>
        <a:xfrm>
          <a:off x="4267200"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0097F42-432E-4B2B-B621-89B5404116F1}" type="TxLink">
            <a:rPr kumimoji="1" lang="ja-JP" altLang="en-US" sz="900" b="0" i="0" u="none" strike="noStrike">
              <a:solidFill>
                <a:srgbClr val="000000"/>
              </a:solidFill>
              <a:latin typeface="ＭＳ Ｐゴシック"/>
              <a:ea typeface="ＭＳ Ｐゴシック"/>
            </a:rPr>
            <a:pPr algn="l"/>
            <a:t>レ</a:t>
          </a:fld>
          <a:endParaRPr kumimoji="1" lang="en-US" altLang="ja-JP" sz="100"/>
        </a:p>
      </xdr:txBody>
    </xdr:sp>
    <xdr:clientData/>
  </xdr:twoCellAnchor>
  <xdr:twoCellAnchor>
    <xdr:from>
      <xdr:col>57</xdr:col>
      <xdr:colOff>76200</xdr:colOff>
      <xdr:row>134</xdr:row>
      <xdr:rowOff>76200</xdr:rowOff>
    </xdr:from>
    <xdr:to>
      <xdr:col>63</xdr:col>
      <xdr:colOff>9525</xdr:colOff>
      <xdr:row>137</xdr:row>
      <xdr:rowOff>66674</xdr:rowOff>
    </xdr:to>
    <xdr:sp macro="" textlink="入力専用!EL6">
      <xdr:nvSpPr>
        <xdr:cNvPr id="211" name="四角形吹き出し 210">
          <a:extLst>
            <a:ext uri="{FF2B5EF4-FFF2-40B4-BE49-F238E27FC236}">
              <a16:creationId xmlns:a16="http://schemas.microsoft.com/office/drawing/2014/main" xmlns="" id="{00000000-0008-0000-2400-0000D3000000}"/>
            </a:ext>
          </a:extLst>
        </xdr:cNvPr>
        <xdr:cNvSpPr/>
      </xdr:nvSpPr>
      <xdr:spPr>
        <a:xfrm>
          <a:off x="5505450"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E19AF9F-7044-4D8B-861C-80CAE6990C6A}"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134</xdr:row>
      <xdr:rowOff>76200</xdr:rowOff>
    </xdr:from>
    <xdr:to>
      <xdr:col>67</xdr:col>
      <xdr:colOff>57150</xdr:colOff>
      <xdr:row>137</xdr:row>
      <xdr:rowOff>66674</xdr:rowOff>
    </xdr:to>
    <xdr:sp macro="" textlink="入力専用!EM6">
      <xdr:nvSpPr>
        <xdr:cNvPr id="212" name="四角形吹き出し 211">
          <a:extLst>
            <a:ext uri="{FF2B5EF4-FFF2-40B4-BE49-F238E27FC236}">
              <a16:creationId xmlns:a16="http://schemas.microsoft.com/office/drawing/2014/main" xmlns="" id="{00000000-0008-0000-2400-0000D4000000}"/>
            </a:ext>
          </a:extLst>
        </xdr:cNvPr>
        <xdr:cNvSpPr/>
      </xdr:nvSpPr>
      <xdr:spPr>
        <a:xfrm>
          <a:off x="5934075"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81F6896-70AF-4B33-9974-76BD6B571A1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134</xdr:row>
      <xdr:rowOff>76200</xdr:rowOff>
    </xdr:from>
    <xdr:to>
      <xdr:col>71</xdr:col>
      <xdr:colOff>76200</xdr:colOff>
      <xdr:row>137</xdr:row>
      <xdr:rowOff>66674</xdr:rowOff>
    </xdr:to>
    <xdr:sp macro="" textlink="入力専用!EN6">
      <xdr:nvSpPr>
        <xdr:cNvPr id="213" name="四角形吹き出し 212">
          <a:extLst>
            <a:ext uri="{FF2B5EF4-FFF2-40B4-BE49-F238E27FC236}">
              <a16:creationId xmlns:a16="http://schemas.microsoft.com/office/drawing/2014/main" xmlns="" id="{00000000-0008-0000-2400-0000D5000000}"/>
            </a:ext>
          </a:extLst>
        </xdr:cNvPr>
        <xdr:cNvSpPr/>
      </xdr:nvSpPr>
      <xdr:spPr>
        <a:xfrm>
          <a:off x="6334125" y="12925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F49891-5865-4BEB-BB21-A4EAE0772D50}"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136</xdr:row>
      <xdr:rowOff>76200</xdr:rowOff>
    </xdr:from>
    <xdr:to>
      <xdr:col>63</xdr:col>
      <xdr:colOff>9525</xdr:colOff>
      <xdr:row>139</xdr:row>
      <xdr:rowOff>66674</xdr:rowOff>
    </xdr:to>
    <xdr:sp macro="" textlink="入力専用!ET6">
      <xdr:nvSpPr>
        <xdr:cNvPr id="214" name="四角形吹き出し 213">
          <a:extLst>
            <a:ext uri="{FF2B5EF4-FFF2-40B4-BE49-F238E27FC236}">
              <a16:creationId xmlns:a16="http://schemas.microsoft.com/office/drawing/2014/main" xmlns="" id="{00000000-0008-0000-2400-0000D6000000}"/>
            </a:ext>
          </a:extLst>
        </xdr:cNvPr>
        <xdr:cNvSpPr/>
      </xdr:nvSpPr>
      <xdr:spPr>
        <a:xfrm>
          <a:off x="5505450"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53A277B-09DA-4F4F-AB2C-6D60BE8DBFC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136</xdr:row>
      <xdr:rowOff>76200</xdr:rowOff>
    </xdr:from>
    <xdr:to>
      <xdr:col>67</xdr:col>
      <xdr:colOff>57150</xdr:colOff>
      <xdr:row>139</xdr:row>
      <xdr:rowOff>66674</xdr:rowOff>
    </xdr:to>
    <xdr:sp macro="" textlink="入力専用!EU6">
      <xdr:nvSpPr>
        <xdr:cNvPr id="215" name="四角形吹き出し 214">
          <a:extLst>
            <a:ext uri="{FF2B5EF4-FFF2-40B4-BE49-F238E27FC236}">
              <a16:creationId xmlns:a16="http://schemas.microsoft.com/office/drawing/2014/main" xmlns="" id="{00000000-0008-0000-2400-0000D7000000}"/>
            </a:ext>
          </a:extLst>
        </xdr:cNvPr>
        <xdr:cNvSpPr/>
      </xdr:nvSpPr>
      <xdr:spPr>
        <a:xfrm>
          <a:off x="5934075"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3F0193E-A1E2-47B2-B23B-8E72A216BDBA}"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136</xdr:row>
      <xdr:rowOff>76200</xdr:rowOff>
    </xdr:from>
    <xdr:to>
      <xdr:col>71</xdr:col>
      <xdr:colOff>76200</xdr:colOff>
      <xdr:row>139</xdr:row>
      <xdr:rowOff>66674</xdr:rowOff>
    </xdr:to>
    <xdr:sp macro="" textlink="入力専用!EV6">
      <xdr:nvSpPr>
        <xdr:cNvPr id="216" name="四角形吹き出し 215">
          <a:extLst>
            <a:ext uri="{FF2B5EF4-FFF2-40B4-BE49-F238E27FC236}">
              <a16:creationId xmlns:a16="http://schemas.microsoft.com/office/drawing/2014/main" xmlns="" id="{00000000-0008-0000-2400-0000D8000000}"/>
            </a:ext>
          </a:extLst>
        </xdr:cNvPr>
        <xdr:cNvSpPr/>
      </xdr:nvSpPr>
      <xdr:spPr>
        <a:xfrm>
          <a:off x="6334125" y="13115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049FF2E-A03D-457A-91AA-56F3DA7D7B84}"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138</xdr:row>
      <xdr:rowOff>76200</xdr:rowOff>
    </xdr:from>
    <xdr:to>
      <xdr:col>63</xdr:col>
      <xdr:colOff>9525</xdr:colOff>
      <xdr:row>141</xdr:row>
      <xdr:rowOff>66674</xdr:rowOff>
    </xdr:to>
    <xdr:sp macro="" textlink="入力専用!EX6">
      <xdr:nvSpPr>
        <xdr:cNvPr id="217" name="四角形吹き出し 216">
          <a:extLst>
            <a:ext uri="{FF2B5EF4-FFF2-40B4-BE49-F238E27FC236}">
              <a16:creationId xmlns:a16="http://schemas.microsoft.com/office/drawing/2014/main" xmlns="" id="{00000000-0008-0000-2400-0000D9000000}"/>
            </a:ext>
          </a:extLst>
        </xdr:cNvPr>
        <xdr:cNvSpPr/>
      </xdr:nvSpPr>
      <xdr:spPr>
        <a:xfrm>
          <a:off x="5505450" y="1330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E94FCA-11FF-4A20-B61B-8C3E92896A1F}"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138</xdr:row>
      <xdr:rowOff>76200</xdr:rowOff>
    </xdr:from>
    <xdr:to>
      <xdr:col>67</xdr:col>
      <xdr:colOff>57150</xdr:colOff>
      <xdr:row>141</xdr:row>
      <xdr:rowOff>66674</xdr:rowOff>
    </xdr:to>
    <xdr:sp macro="" textlink="入力専用!EY6">
      <xdr:nvSpPr>
        <xdr:cNvPr id="218" name="四角形吹き出し 217">
          <a:extLst>
            <a:ext uri="{FF2B5EF4-FFF2-40B4-BE49-F238E27FC236}">
              <a16:creationId xmlns:a16="http://schemas.microsoft.com/office/drawing/2014/main" xmlns="" id="{00000000-0008-0000-2400-0000DA000000}"/>
            </a:ext>
          </a:extLst>
        </xdr:cNvPr>
        <xdr:cNvSpPr/>
      </xdr:nvSpPr>
      <xdr:spPr>
        <a:xfrm>
          <a:off x="5934075" y="1330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4638233-7151-44A6-B53E-A498F111142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138</xdr:row>
      <xdr:rowOff>76200</xdr:rowOff>
    </xdr:from>
    <xdr:to>
      <xdr:col>71</xdr:col>
      <xdr:colOff>76200</xdr:colOff>
      <xdr:row>141</xdr:row>
      <xdr:rowOff>66674</xdr:rowOff>
    </xdr:to>
    <xdr:sp macro="" textlink="入力専用!EZ6">
      <xdr:nvSpPr>
        <xdr:cNvPr id="219" name="四角形吹き出し 218">
          <a:extLst>
            <a:ext uri="{FF2B5EF4-FFF2-40B4-BE49-F238E27FC236}">
              <a16:creationId xmlns:a16="http://schemas.microsoft.com/office/drawing/2014/main" xmlns="" id="{00000000-0008-0000-2400-0000DB000000}"/>
            </a:ext>
          </a:extLst>
        </xdr:cNvPr>
        <xdr:cNvSpPr/>
      </xdr:nvSpPr>
      <xdr:spPr>
        <a:xfrm>
          <a:off x="6334125" y="13306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BBB322-CB73-46FF-98EC-77CA9F8E711B}"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140</xdr:row>
      <xdr:rowOff>76200</xdr:rowOff>
    </xdr:from>
    <xdr:to>
      <xdr:col>63</xdr:col>
      <xdr:colOff>9525</xdr:colOff>
      <xdr:row>143</xdr:row>
      <xdr:rowOff>66674</xdr:rowOff>
    </xdr:to>
    <xdr:sp macro="" textlink="入力専用!FB6">
      <xdr:nvSpPr>
        <xdr:cNvPr id="220" name="四角形吹き出し 219">
          <a:extLst>
            <a:ext uri="{FF2B5EF4-FFF2-40B4-BE49-F238E27FC236}">
              <a16:creationId xmlns:a16="http://schemas.microsoft.com/office/drawing/2014/main" xmlns="" id="{00000000-0008-0000-2400-0000DC000000}"/>
            </a:ext>
          </a:extLst>
        </xdr:cNvPr>
        <xdr:cNvSpPr/>
      </xdr:nvSpPr>
      <xdr:spPr>
        <a:xfrm>
          <a:off x="5505450" y="13496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C46FDE-B886-4EF4-ACBB-5F4E2514F646}"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140</xdr:row>
      <xdr:rowOff>76200</xdr:rowOff>
    </xdr:from>
    <xdr:to>
      <xdr:col>67</xdr:col>
      <xdr:colOff>57150</xdr:colOff>
      <xdr:row>143</xdr:row>
      <xdr:rowOff>66674</xdr:rowOff>
    </xdr:to>
    <xdr:sp macro="" textlink="入力専用!FC6">
      <xdr:nvSpPr>
        <xdr:cNvPr id="221" name="四角形吹き出し 220">
          <a:extLst>
            <a:ext uri="{FF2B5EF4-FFF2-40B4-BE49-F238E27FC236}">
              <a16:creationId xmlns:a16="http://schemas.microsoft.com/office/drawing/2014/main" xmlns="" id="{00000000-0008-0000-2400-0000DD000000}"/>
            </a:ext>
          </a:extLst>
        </xdr:cNvPr>
        <xdr:cNvSpPr/>
      </xdr:nvSpPr>
      <xdr:spPr>
        <a:xfrm>
          <a:off x="5934075" y="13496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E94D3DB-A2D1-446B-9976-4E53E927D5E0}" type="TxLink">
            <a:rPr kumimoji="1" lang="en-US"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140</xdr:row>
      <xdr:rowOff>76200</xdr:rowOff>
    </xdr:from>
    <xdr:to>
      <xdr:col>71</xdr:col>
      <xdr:colOff>76200</xdr:colOff>
      <xdr:row>143</xdr:row>
      <xdr:rowOff>66674</xdr:rowOff>
    </xdr:to>
    <xdr:sp macro="" textlink="入力専用!FD6">
      <xdr:nvSpPr>
        <xdr:cNvPr id="222" name="四角形吹き出し 221">
          <a:extLst>
            <a:ext uri="{FF2B5EF4-FFF2-40B4-BE49-F238E27FC236}">
              <a16:creationId xmlns:a16="http://schemas.microsoft.com/office/drawing/2014/main" xmlns="" id="{00000000-0008-0000-2400-0000DE000000}"/>
            </a:ext>
          </a:extLst>
        </xdr:cNvPr>
        <xdr:cNvSpPr/>
      </xdr:nvSpPr>
      <xdr:spPr>
        <a:xfrm>
          <a:off x="6334125" y="13496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264F053-FEA9-43F2-B912-71979555EF6D}" type="TxLink">
            <a:rPr kumimoji="1" lang="en-US"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142</xdr:row>
      <xdr:rowOff>76200</xdr:rowOff>
    </xdr:from>
    <xdr:to>
      <xdr:col>63</xdr:col>
      <xdr:colOff>9525</xdr:colOff>
      <xdr:row>145</xdr:row>
      <xdr:rowOff>66674</xdr:rowOff>
    </xdr:to>
    <xdr:sp macro="" textlink="入力専用!FF6">
      <xdr:nvSpPr>
        <xdr:cNvPr id="223" name="四角形吹き出し 222">
          <a:extLst>
            <a:ext uri="{FF2B5EF4-FFF2-40B4-BE49-F238E27FC236}">
              <a16:creationId xmlns:a16="http://schemas.microsoft.com/office/drawing/2014/main" xmlns="" id="{00000000-0008-0000-2400-0000DF000000}"/>
            </a:ext>
          </a:extLst>
        </xdr:cNvPr>
        <xdr:cNvSpPr/>
      </xdr:nvSpPr>
      <xdr:spPr>
        <a:xfrm>
          <a:off x="5505450" y="13687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1BD21EA-EDE5-46B1-8993-D3CEA091C5A3}"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142</xdr:row>
      <xdr:rowOff>76200</xdr:rowOff>
    </xdr:from>
    <xdr:to>
      <xdr:col>67</xdr:col>
      <xdr:colOff>57150</xdr:colOff>
      <xdr:row>145</xdr:row>
      <xdr:rowOff>66674</xdr:rowOff>
    </xdr:to>
    <xdr:sp macro="" textlink="入力専用!FG6">
      <xdr:nvSpPr>
        <xdr:cNvPr id="224" name="四角形吹き出し 223">
          <a:extLst>
            <a:ext uri="{FF2B5EF4-FFF2-40B4-BE49-F238E27FC236}">
              <a16:creationId xmlns:a16="http://schemas.microsoft.com/office/drawing/2014/main" xmlns="" id="{00000000-0008-0000-2400-0000E0000000}"/>
            </a:ext>
          </a:extLst>
        </xdr:cNvPr>
        <xdr:cNvSpPr/>
      </xdr:nvSpPr>
      <xdr:spPr>
        <a:xfrm>
          <a:off x="5934075" y="13687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0C0C670-3930-45F9-A8C1-CC61EEDB70AB}"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142</xdr:row>
      <xdr:rowOff>76200</xdr:rowOff>
    </xdr:from>
    <xdr:to>
      <xdr:col>71</xdr:col>
      <xdr:colOff>76200</xdr:colOff>
      <xdr:row>145</xdr:row>
      <xdr:rowOff>66674</xdr:rowOff>
    </xdr:to>
    <xdr:sp macro="" textlink="入力専用!FH6">
      <xdr:nvSpPr>
        <xdr:cNvPr id="225" name="四角形吹き出し 224">
          <a:extLst>
            <a:ext uri="{FF2B5EF4-FFF2-40B4-BE49-F238E27FC236}">
              <a16:creationId xmlns:a16="http://schemas.microsoft.com/office/drawing/2014/main" xmlns="" id="{00000000-0008-0000-2400-0000E1000000}"/>
            </a:ext>
          </a:extLst>
        </xdr:cNvPr>
        <xdr:cNvSpPr/>
      </xdr:nvSpPr>
      <xdr:spPr>
        <a:xfrm>
          <a:off x="6334125" y="13687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03778FF-1EF3-4010-BE88-FA09756E5EDF}"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144</xdr:row>
      <xdr:rowOff>76200</xdr:rowOff>
    </xdr:from>
    <xdr:to>
      <xdr:col>63</xdr:col>
      <xdr:colOff>9525</xdr:colOff>
      <xdr:row>147</xdr:row>
      <xdr:rowOff>66674</xdr:rowOff>
    </xdr:to>
    <xdr:sp macro="" textlink="入力専用!FJ6">
      <xdr:nvSpPr>
        <xdr:cNvPr id="226" name="四角形吹き出し 225">
          <a:extLst>
            <a:ext uri="{FF2B5EF4-FFF2-40B4-BE49-F238E27FC236}">
              <a16:creationId xmlns:a16="http://schemas.microsoft.com/office/drawing/2014/main" xmlns="" id="{00000000-0008-0000-2400-0000E2000000}"/>
            </a:ext>
          </a:extLst>
        </xdr:cNvPr>
        <xdr:cNvSpPr/>
      </xdr:nvSpPr>
      <xdr:spPr>
        <a:xfrm>
          <a:off x="5505450" y="13877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68F371F-3463-41BA-8090-3AF8D31F081A}"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144</xdr:row>
      <xdr:rowOff>76200</xdr:rowOff>
    </xdr:from>
    <xdr:to>
      <xdr:col>67</xdr:col>
      <xdr:colOff>57150</xdr:colOff>
      <xdr:row>147</xdr:row>
      <xdr:rowOff>66674</xdr:rowOff>
    </xdr:to>
    <xdr:sp macro="" textlink="入力専用!FK6">
      <xdr:nvSpPr>
        <xdr:cNvPr id="227" name="四角形吹き出し 226">
          <a:extLst>
            <a:ext uri="{FF2B5EF4-FFF2-40B4-BE49-F238E27FC236}">
              <a16:creationId xmlns:a16="http://schemas.microsoft.com/office/drawing/2014/main" xmlns="" id="{00000000-0008-0000-2400-0000E3000000}"/>
            </a:ext>
          </a:extLst>
        </xdr:cNvPr>
        <xdr:cNvSpPr/>
      </xdr:nvSpPr>
      <xdr:spPr>
        <a:xfrm>
          <a:off x="5934075" y="13877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4B5EE2A-A11C-4D10-80AB-A5E57654F52E}"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144</xdr:row>
      <xdr:rowOff>76200</xdr:rowOff>
    </xdr:from>
    <xdr:to>
      <xdr:col>71</xdr:col>
      <xdr:colOff>76200</xdr:colOff>
      <xdr:row>147</xdr:row>
      <xdr:rowOff>66674</xdr:rowOff>
    </xdr:to>
    <xdr:sp macro="" textlink="入力専用!FL6">
      <xdr:nvSpPr>
        <xdr:cNvPr id="228" name="四角形吹き出し 227">
          <a:extLst>
            <a:ext uri="{FF2B5EF4-FFF2-40B4-BE49-F238E27FC236}">
              <a16:creationId xmlns:a16="http://schemas.microsoft.com/office/drawing/2014/main" xmlns="" id="{00000000-0008-0000-2400-0000E4000000}"/>
            </a:ext>
          </a:extLst>
        </xdr:cNvPr>
        <xdr:cNvSpPr/>
      </xdr:nvSpPr>
      <xdr:spPr>
        <a:xfrm>
          <a:off x="6334125" y="13877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277D846-D68B-44AF-85BE-7794742512D0}"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140</xdr:row>
      <xdr:rowOff>66675</xdr:rowOff>
    </xdr:from>
    <xdr:to>
      <xdr:col>9</xdr:col>
      <xdr:colOff>66675</xdr:colOff>
      <xdr:row>143</xdr:row>
      <xdr:rowOff>57149</xdr:rowOff>
    </xdr:to>
    <xdr:sp macro="" textlink="入力専用!$FC$3">
      <xdr:nvSpPr>
        <xdr:cNvPr id="229" name="四角形吹き出し 228">
          <a:extLst>
            <a:ext uri="{FF2B5EF4-FFF2-40B4-BE49-F238E27FC236}">
              <a16:creationId xmlns:a16="http://schemas.microsoft.com/office/drawing/2014/main" xmlns="" id="{00000000-0008-0000-2400-0000E5000000}"/>
            </a:ext>
          </a:extLst>
        </xdr:cNvPr>
        <xdr:cNvSpPr/>
      </xdr:nvSpPr>
      <xdr:spPr>
        <a:xfrm>
          <a:off x="419100" y="13487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F4BAE23-BB4B-4576-AFAE-4083AB8294C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142</xdr:row>
      <xdr:rowOff>66675</xdr:rowOff>
    </xdr:from>
    <xdr:to>
      <xdr:col>9</xdr:col>
      <xdr:colOff>66675</xdr:colOff>
      <xdr:row>145</xdr:row>
      <xdr:rowOff>57149</xdr:rowOff>
    </xdr:to>
    <xdr:sp macro="" textlink="入力専用!$FE$3">
      <xdr:nvSpPr>
        <xdr:cNvPr id="230" name="四角形吹き出し 229">
          <a:extLst>
            <a:ext uri="{FF2B5EF4-FFF2-40B4-BE49-F238E27FC236}">
              <a16:creationId xmlns:a16="http://schemas.microsoft.com/office/drawing/2014/main" xmlns="" id="{00000000-0008-0000-2400-0000E6000000}"/>
            </a:ext>
          </a:extLst>
        </xdr:cNvPr>
        <xdr:cNvSpPr/>
      </xdr:nvSpPr>
      <xdr:spPr>
        <a:xfrm>
          <a:off x="419100" y="13677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F96209B-03DE-4832-9404-E87DBACD680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144</xdr:row>
      <xdr:rowOff>66675</xdr:rowOff>
    </xdr:from>
    <xdr:to>
      <xdr:col>9</xdr:col>
      <xdr:colOff>66675</xdr:colOff>
      <xdr:row>147</xdr:row>
      <xdr:rowOff>57149</xdr:rowOff>
    </xdr:to>
    <xdr:sp macro="" textlink="入力専用!$FG$3">
      <xdr:nvSpPr>
        <xdr:cNvPr id="231" name="四角形吹き出し 230">
          <a:extLst>
            <a:ext uri="{FF2B5EF4-FFF2-40B4-BE49-F238E27FC236}">
              <a16:creationId xmlns:a16="http://schemas.microsoft.com/office/drawing/2014/main" xmlns="" id="{00000000-0008-0000-2400-0000E7000000}"/>
            </a:ext>
          </a:extLst>
        </xdr:cNvPr>
        <xdr:cNvSpPr/>
      </xdr:nvSpPr>
      <xdr:spPr>
        <a:xfrm>
          <a:off x="419100" y="13868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0C2E58C-E1CB-45AE-B8D8-9FB680C2B7A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146</xdr:row>
      <xdr:rowOff>66675</xdr:rowOff>
    </xdr:from>
    <xdr:to>
      <xdr:col>9</xdr:col>
      <xdr:colOff>66675</xdr:colOff>
      <xdr:row>149</xdr:row>
      <xdr:rowOff>57149</xdr:rowOff>
    </xdr:to>
    <xdr:sp macro="" textlink="入力専用!$FI$3">
      <xdr:nvSpPr>
        <xdr:cNvPr id="232" name="四角形吹き出し 231">
          <a:extLst>
            <a:ext uri="{FF2B5EF4-FFF2-40B4-BE49-F238E27FC236}">
              <a16:creationId xmlns:a16="http://schemas.microsoft.com/office/drawing/2014/main" xmlns="" id="{00000000-0008-0000-2400-0000E8000000}"/>
            </a:ext>
          </a:extLst>
        </xdr:cNvPr>
        <xdr:cNvSpPr/>
      </xdr:nvSpPr>
      <xdr:spPr>
        <a:xfrm>
          <a:off x="419100" y="14058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5FF9645-BDB6-4F71-A2D9-64CAEAFD0194}"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148</xdr:row>
      <xdr:rowOff>66675</xdr:rowOff>
    </xdr:from>
    <xdr:to>
      <xdr:col>9</xdr:col>
      <xdr:colOff>66675</xdr:colOff>
      <xdr:row>151</xdr:row>
      <xdr:rowOff>57149</xdr:rowOff>
    </xdr:to>
    <xdr:sp macro="" textlink="入力専用!$FK$3">
      <xdr:nvSpPr>
        <xdr:cNvPr id="233" name="四角形吹き出し 232">
          <a:extLst>
            <a:ext uri="{FF2B5EF4-FFF2-40B4-BE49-F238E27FC236}">
              <a16:creationId xmlns:a16="http://schemas.microsoft.com/office/drawing/2014/main" xmlns="" id="{00000000-0008-0000-2400-0000E9000000}"/>
            </a:ext>
          </a:extLst>
        </xdr:cNvPr>
        <xdr:cNvSpPr/>
      </xdr:nvSpPr>
      <xdr:spPr>
        <a:xfrm>
          <a:off x="419100" y="14249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A3BB3AB-D544-4744-A0D7-6434497B672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150</xdr:row>
      <xdr:rowOff>66675</xdr:rowOff>
    </xdr:from>
    <xdr:to>
      <xdr:col>9</xdr:col>
      <xdr:colOff>66675</xdr:colOff>
      <xdr:row>153</xdr:row>
      <xdr:rowOff>57149</xdr:rowOff>
    </xdr:to>
    <xdr:sp macro="" textlink="入力専用!$FM$3">
      <xdr:nvSpPr>
        <xdr:cNvPr id="234" name="四角形吹き出し 233">
          <a:extLst>
            <a:ext uri="{FF2B5EF4-FFF2-40B4-BE49-F238E27FC236}">
              <a16:creationId xmlns:a16="http://schemas.microsoft.com/office/drawing/2014/main" xmlns="" id="{00000000-0008-0000-2400-0000EA000000}"/>
            </a:ext>
          </a:extLst>
        </xdr:cNvPr>
        <xdr:cNvSpPr/>
      </xdr:nvSpPr>
      <xdr:spPr>
        <a:xfrm>
          <a:off x="419100" y="14439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37CC6D9-2B7E-4BEE-95F6-29FFEDABD10E}"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23</xdr:col>
      <xdr:colOff>38100</xdr:colOff>
      <xdr:row>146</xdr:row>
      <xdr:rowOff>76200</xdr:rowOff>
    </xdr:from>
    <xdr:to>
      <xdr:col>28</xdr:col>
      <xdr:colOff>66675</xdr:colOff>
      <xdr:row>149</xdr:row>
      <xdr:rowOff>66674</xdr:rowOff>
    </xdr:to>
    <xdr:sp macro="" textlink="入力専用!EH9">
      <xdr:nvSpPr>
        <xdr:cNvPr id="235" name="四角形吹き出し 234">
          <a:extLst>
            <a:ext uri="{FF2B5EF4-FFF2-40B4-BE49-F238E27FC236}">
              <a16:creationId xmlns:a16="http://schemas.microsoft.com/office/drawing/2014/main" xmlns="" id="{00000000-0008-0000-2400-0000EB000000}"/>
            </a:ext>
          </a:extLst>
        </xdr:cNvPr>
        <xdr:cNvSpPr/>
      </xdr:nvSpPr>
      <xdr:spPr>
        <a:xfrm>
          <a:off x="2228850"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995221F-11F9-4C34-AE05-6D8C664410F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27</xdr:col>
      <xdr:colOff>38100</xdr:colOff>
      <xdr:row>146</xdr:row>
      <xdr:rowOff>76200</xdr:rowOff>
    </xdr:from>
    <xdr:to>
      <xdr:col>32</xdr:col>
      <xdr:colOff>66675</xdr:colOff>
      <xdr:row>149</xdr:row>
      <xdr:rowOff>66674</xdr:rowOff>
    </xdr:to>
    <xdr:sp macro="" textlink="入力専用!EI9">
      <xdr:nvSpPr>
        <xdr:cNvPr id="236" name="四角形吹き出し 235">
          <a:extLst>
            <a:ext uri="{FF2B5EF4-FFF2-40B4-BE49-F238E27FC236}">
              <a16:creationId xmlns:a16="http://schemas.microsoft.com/office/drawing/2014/main" xmlns="" id="{00000000-0008-0000-2400-0000EC000000}"/>
            </a:ext>
          </a:extLst>
        </xdr:cNvPr>
        <xdr:cNvSpPr/>
      </xdr:nvSpPr>
      <xdr:spPr>
        <a:xfrm>
          <a:off x="2609850"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63373AD-2D2E-4721-953A-B261586A462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35</xdr:col>
      <xdr:colOff>19050</xdr:colOff>
      <xdr:row>146</xdr:row>
      <xdr:rowOff>76200</xdr:rowOff>
    </xdr:from>
    <xdr:to>
      <xdr:col>40</xdr:col>
      <xdr:colOff>47625</xdr:colOff>
      <xdr:row>149</xdr:row>
      <xdr:rowOff>66674</xdr:rowOff>
    </xdr:to>
    <xdr:sp macro="" textlink="入力専用!EL9">
      <xdr:nvSpPr>
        <xdr:cNvPr id="237" name="四角形吹き出し 236">
          <a:extLst>
            <a:ext uri="{FF2B5EF4-FFF2-40B4-BE49-F238E27FC236}">
              <a16:creationId xmlns:a16="http://schemas.microsoft.com/office/drawing/2014/main" xmlns="" id="{00000000-0008-0000-2400-0000ED000000}"/>
            </a:ext>
          </a:extLst>
        </xdr:cNvPr>
        <xdr:cNvSpPr/>
      </xdr:nvSpPr>
      <xdr:spPr>
        <a:xfrm>
          <a:off x="3352800"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0C9BE9-6AC1-4F85-9506-87E7B1818D0D}"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38100</xdr:colOff>
      <xdr:row>146</xdr:row>
      <xdr:rowOff>76200</xdr:rowOff>
    </xdr:from>
    <xdr:to>
      <xdr:col>44</xdr:col>
      <xdr:colOff>66675</xdr:colOff>
      <xdr:row>149</xdr:row>
      <xdr:rowOff>66674</xdr:rowOff>
    </xdr:to>
    <xdr:sp macro="" textlink="入力専用!EM9">
      <xdr:nvSpPr>
        <xdr:cNvPr id="238" name="四角形吹き出し 237">
          <a:extLst>
            <a:ext uri="{FF2B5EF4-FFF2-40B4-BE49-F238E27FC236}">
              <a16:creationId xmlns:a16="http://schemas.microsoft.com/office/drawing/2014/main" xmlns="" id="{00000000-0008-0000-2400-0000EE000000}"/>
            </a:ext>
          </a:extLst>
        </xdr:cNvPr>
        <xdr:cNvSpPr/>
      </xdr:nvSpPr>
      <xdr:spPr>
        <a:xfrm>
          <a:off x="3752850"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B56DB4E-973F-4429-9819-C315BB3A298F}"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48</xdr:col>
      <xdr:colOff>0</xdr:colOff>
      <xdr:row>146</xdr:row>
      <xdr:rowOff>76200</xdr:rowOff>
    </xdr:from>
    <xdr:to>
      <xdr:col>53</xdr:col>
      <xdr:colOff>28575</xdr:colOff>
      <xdr:row>149</xdr:row>
      <xdr:rowOff>66674</xdr:rowOff>
    </xdr:to>
    <xdr:sp macro="" textlink="入力専用!EP9">
      <xdr:nvSpPr>
        <xdr:cNvPr id="239" name="四角形吹き出し 238">
          <a:extLst>
            <a:ext uri="{FF2B5EF4-FFF2-40B4-BE49-F238E27FC236}">
              <a16:creationId xmlns:a16="http://schemas.microsoft.com/office/drawing/2014/main" xmlns="" id="{00000000-0008-0000-2400-0000EF000000}"/>
            </a:ext>
          </a:extLst>
        </xdr:cNvPr>
        <xdr:cNvSpPr/>
      </xdr:nvSpPr>
      <xdr:spPr>
        <a:xfrm>
          <a:off x="4572000"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BC95B3-3DAA-4688-8FAE-B7A2212E90D1}"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52</xdr:col>
      <xdr:colOff>28575</xdr:colOff>
      <xdr:row>146</xdr:row>
      <xdr:rowOff>76200</xdr:rowOff>
    </xdr:from>
    <xdr:to>
      <xdr:col>57</xdr:col>
      <xdr:colOff>57150</xdr:colOff>
      <xdr:row>149</xdr:row>
      <xdr:rowOff>66674</xdr:rowOff>
    </xdr:to>
    <xdr:sp macro="" textlink="入力専用!EQ9">
      <xdr:nvSpPr>
        <xdr:cNvPr id="240" name="四角形吹き出し 239">
          <a:extLst>
            <a:ext uri="{FF2B5EF4-FFF2-40B4-BE49-F238E27FC236}">
              <a16:creationId xmlns:a16="http://schemas.microsoft.com/office/drawing/2014/main" xmlns="" id="{00000000-0008-0000-2400-0000F0000000}"/>
            </a:ext>
          </a:extLst>
        </xdr:cNvPr>
        <xdr:cNvSpPr/>
      </xdr:nvSpPr>
      <xdr:spPr>
        <a:xfrm>
          <a:off x="4981575" y="14068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C4D442C-0C03-484A-9D08-ECE835609A3A}"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148</xdr:row>
      <xdr:rowOff>66675</xdr:rowOff>
    </xdr:from>
    <xdr:to>
      <xdr:col>63</xdr:col>
      <xdr:colOff>9525</xdr:colOff>
      <xdr:row>151</xdr:row>
      <xdr:rowOff>57149</xdr:rowOff>
    </xdr:to>
    <xdr:sp macro="" textlink="入力専用!FN6">
      <xdr:nvSpPr>
        <xdr:cNvPr id="241" name="四角形吹き出し 240">
          <a:extLst>
            <a:ext uri="{FF2B5EF4-FFF2-40B4-BE49-F238E27FC236}">
              <a16:creationId xmlns:a16="http://schemas.microsoft.com/office/drawing/2014/main" xmlns="" id="{00000000-0008-0000-2400-0000F1000000}"/>
            </a:ext>
          </a:extLst>
        </xdr:cNvPr>
        <xdr:cNvSpPr/>
      </xdr:nvSpPr>
      <xdr:spPr>
        <a:xfrm>
          <a:off x="5505450" y="142494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09922BC-189D-4F0E-9069-96590F362ABE}"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57</xdr:col>
      <xdr:colOff>76200</xdr:colOff>
      <xdr:row>150</xdr:row>
      <xdr:rowOff>66675</xdr:rowOff>
    </xdr:from>
    <xdr:to>
      <xdr:col>63</xdr:col>
      <xdr:colOff>9525</xdr:colOff>
      <xdr:row>153</xdr:row>
      <xdr:rowOff>57149</xdr:rowOff>
    </xdr:to>
    <xdr:sp macro="" textlink="入力専用!FR6">
      <xdr:nvSpPr>
        <xdr:cNvPr id="242" name="四角形吹き出し 241">
          <a:extLst>
            <a:ext uri="{FF2B5EF4-FFF2-40B4-BE49-F238E27FC236}">
              <a16:creationId xmlns:a16="http://schemas.microsoft.com/office/drawing/2014/main" xmlns="" id="{00000000-0008-0000-2400-0000F2000000}"/>
            </a:ext>
          </a:extLst>
        </xdr:cNvPr>
        <xdr:cNvSpPr/>
      </xdr:nvSpPr>
      <xdr:spPr>
        <a:xfrm>
          <a:off x="5505450" y="144399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719A8E-1348-4421-8D74-CA7ADA40ED6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148</xdr:row>
      <xdr:rowOff>76200</xdr:rowOff>
    </xdr:from>
    <xdr:to>
      <xdr:col>67</xdr:col>
      <xdr:colOff>57150</xdr:colOff>
      <xdr:row>151</xdr:row>
      <xdr:rowOff>66674</xdr:rowOff>
    </xdr:to>
    <xdr:sp macro="" textlink="入力専用!FO6">
      <xdr:nvSpPr>
        <xdr:cNvPr id="243" name="四角形吹き出し 242">
          <a:extLst>
            <a:ext uri="{FF2B5EF4-FFF2-40B4-BE49-F238E27FC236}">
              <a16:creationId xmlns:a16="http://schemas.microsoft.com/office/drawing/2014/main" xmlns="" id="{00000000-0008-0000-2400-0000F3000000}"/>
            </a:ext>
          </a:extLst>
        </xdr:cNvPr>
        <xdr:cNvSpPr/>
      </xdr:nvSpPr>
      <xdr:spPr>
        <a:xfrm>
          <a:off x="5934075" y="14258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15DE8D5-168B-4EC6-8FB2-82D4D7CEC3C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28575</xdr:colOff>
      <xdr:row>150</xdr:row>
      <xdr:rowOff>76200</xdr:rowOff>
    </xdr:from>
    <xdr:to>
      <xdr:col>67</xdr:col>
      <xdr:colOff>57150</xdr:colOff>
      <xdr:row>153</xdr:row>
      <xdr:rowOff>66674</xdr:rowOff>
    </xdr:to>
    <xdr:sp macro="" textlink="入力専用!FS6">
      <xdr:nvSpPr>
        <xdr:cNvPr id="244" name="四角形吹き出し 243">
          <a:extLst>
            <a:ext uri="{FF2B5EF4-FFF2-40B4-BE49-F238E27FC236}">
              <a16:creationId xmlns:a16="http://schemas.microsoft.com/office/drawing/2014/main" xmlns="" id="{00000000-0008-0000-2400-0000F4000000}"/>
            </a:ext>
          </a:extLst>
        </xdr:cNvPr>
        <xdr:cNvSpPr/>
      </xdr:nvSpPr>
      <xdr:spPr>
        <a:xfrm>
          <a:off x="5934075" y="14449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1164B64-D7BC-465D-BE9D-BDD3000FAD25}"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148</xdr:row>
      <xdr:rowOff>76200</xdr:rowOff>
    </xdr:from>
    <xdr:to>
      <xdr:col>71</xdr:col>
      <xdr:colOff>76200</xdr:colOff>
      <xdr:row>151</xdr:row>
      <xdr:rowOff>66674</xdr:rowOff>
    </xdr:to>
    <xdr:sp macro="" textlink="入力専用!FP6">
      <xdr:nvSpPr>
        <xdr:cNvPr id="245" name="四角形吹き出し 244">
          <a:extLst>
            <a:ext uri="{FF2B5EF4-FFF2-40B4-BE49-F238E27FC236}">
              <a16:creationId xmlns:a16="http://schemas.microsoft.com/office/drawing/2014/main" xmlns="" id="{00000000-0008-0000-2400-0000F5000000}"/>
            </a:ext>
          </a:extLst>
        </xdr:cNvPr>
        <xdr:cNvSpPr/>
      </xdr:nvSpPr>
      <xdr:spPr>
        <a:xfrm>
          <a:off x="6334125" y="142589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82274B6-7513-4ABC-A73F-23D0526A694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66</xdr:col>
      <xdr:colOff>47625</xdr:colOff>
      <xdr:row>150</xdr:row>
      <xdr:rowOff>76200</xdr:rowOff>
    </xdr:from>
    <xdr:to>
      <xdr:col>71</xdr:col>
      <xdr:colOff>76200</xdr:colOff>
      <xdr:row>153</xdr:row>
      <xdr:rowOff>66674</xdr:rowOff>
    </xdr:to>
    <xdr:sp macro="" textlink="入力専用!FT6">
      <xdr:nvSpPr>
        <xdr:cNvPr id="246" name="四角形吹き出し 245">
          <a:extLst>
            <a:ext uri="{FF2B5EF4-FFF2-40B4-BE49-F238E27FC236}">
              <a16:creationId xmlns:a16="http://schemas.microsoft.com/office/drawing/2014/main" xmlns="" id="{00000000-0008-0000-2400-0000F6000000}"/>
            </a:ext>
          </a:extLst>
        </xdr:cNvPr>
        <xdr:cNvSpPr/>
      </xdr:nvSpPr>
      <xdr:spPr>
        <a:xfrm>
          <a:off x="6334125" y="144494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FFA186-E782-4B7E-8532-B6F00D8A086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28</xdr:col>
      <xdr:colOff>57150</xdr:colOff>
      <xdr:row>155</xdr:row>
      <xdr:rowOff>57150</xdr:rowOff>
    </xdr:from>
    <xdr:to>
      <xdr:col>33</xdr:col>
      <xdr:colOff>85725</xdr:colOff>
      <xdr:row>158</xdr:row>
      <xdr:rowOff>47624</xdr:rowOff>
    </xdr:to>
    <xdr:sp macro="" textlink="入力専用!ET9">
      <xdr:nvSpPr>
        <xdr:cNvPr id="247" name="四角形吹き出し 246">
          <a:extLst>
            <a:ext uri="{FF2B5EF4-FFF2-40B4-BE49-F238E27FC236}">
              <a16:creationId xmlns:a16="http://schemas.microsoft.com/office/drawing/2014/main" xmlns="" id="{00000000-0008-0000-2400-0000F7000000}"/>
            </a:ext>
          </a:extLst>
        </xdr:cNvPr>
        <xdr:cNvSpPr/>
      </xdr:nvSpPr>
      <xdr:spPr>
        <a:xfrm>
          <a:off x="2724150" y="14906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E632881-E4FB-42DD-A492-A4139F9B8334}"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28575</xdr:colOff>
      <xdr:row>155</xdr:row>
      <xdr:rowOff>57150</xdr:rowOff>
    </xdr:from>
    <xdr:to>
      <xdr:col>44</xdr:col>
      <xdr:colOff>57150</xdr:colOff>
      <xdr:row>158</xdr:row>
      <xdr:rowOff>47624</xdr:rowOff>
    </xdr:to>
    <xdr:sp macro="" textlink="入力専用!EU9">
      <xdr:nvSpPr>
        <xdr:cNvPr id="248" name="四角形吹き出し 247">
          <a:extLst>
            <a:ext uri="{FF2B5EF4-FFF2-40B4-BE49-F238E27FC236}">
              <a16:creationId xmlns:a16="http://schemas.microsoft.com/office/drawing/2014/main" xmlns="" id="{00000000-0008-0000-2400-0000F8000000}"/>
            </a:ext>
          </a:extLst>
        </xdr:cNvPr>
        <xdr:cNvSpPr/>
      </xdr:nvSpPr>
      <xdr:spPr>
        <a:xfrm>
          <a:off x="3743325" y="14906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CBCAD10-06C5-49B9-843F-BAD284391DD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56</xdr:col>
      <xdr:colOff>28575</xdr:colOff>
      <xdr:row>155</xdr:row>
      <xdr:rowOff>57150</xdr:rowOff>
    </xdr:from>
    <xdr:to>
      <xdr:col>61</xdr:col>
      <xdr:colOff>57150</xdr:colOff>
      <xdr:row>158</xdr:row>
      <xdr:rowOff>47624</xdr:rowOff>
    </xdr:to>
    <xdr:sp macro="" textlink="入力専用!EV9">
      <xdr:nvSpPr>
        <xdr:cNvPr id="249" name="四角形吹き出し 248">
          <a:extLst>
            <a:ext uri="{FF2B5EF4-FFF2-40B4-BE49-F238E27FC236}">
              <a16:creationId xmlns:a16="http://schemas.microsoft.com/office/drawing/2014/main" xmlns="" id="{00000000-0008-0000-2400-0000F9000000}"/>
            </a:ext>
          </a:extLst>
        </xdr:cNvPr>
        <xdr:cNvSpPr/>
      </xdr:nvSpPr>
      <xdr:spPr>
        <a:xfrm>
          <a:off x="5362575" y="14906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CB28A3E-C34B-44CA-92C7-DA88A2A26A1D}"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28</xdr:col>
      <xdr:colOff>57150</xdr:colOff>
      <xdr:row>157</xdr:row>
      <xdr:rowOff>57150</xdr:rowOff>
    </xdr:from>
    <xdr:to>
      <xdr:col>33</xdr:col>
      <xdr:colOff>85725</xdr:colOff>
      <xdr:row>160</xdr:row>
      <xdr:rowOff>47624</xdr:rowOff>
    </xdr:to>
    <xdr:sp macro="" textlink="入力専用!EX9">
      <xdr:nvSpPr>
        <xdr:cNvPr id="250" name="四角形吹き出し 249">
          <a:extLst>
            <a:ext uri="{FF2B5EF4-FFF2-40B4-BE49-F238E27FC236}">
              <a16:creationId xmlns:a16="http://schemas.microsoft.com/office/drawing/2014/main" xmlns="" id="{00000000-0008-0000-2400-0000FA000000}"/>
            </a:ext>
          </a:extLst>
        </xdr:cNvPr>
        <xdr:cNvSpPr/>
      </xdr:nvSpPr>
      <xdr:spPr>
        <a:xfrm>
          <a:off x="2724150" y="15097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8A5DD76-E226-44EF-B95E-659C1576EB0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28575</xdr:colOff>
      <xdr:row>157</xdr:row>
      <xdr:rowOff>57150</xdr:rowOff>
    </xdr:from>
    <xdr:to>
      <xdr:col>44</xdr:col>
      <xdr:colOff>57150</xdr:colOff>
      <xdr:row>160</xdr:row>
      <xdr:rowOff>47624</xdr:rowOff>
    </xdr:to>
    <xdr:sp macro="" textlink="入力専用!EY9">
      <xdr:nvSpPr>
        <xdr:cNvPr id="251" name="四角形吹き出し 250">
          <a:extLst>
            <a:ext uri="{FF2B5EF4-FFF2-40B4-BE49-F238E27FC236}">
              <a16:creationId xmlns:a16="http://schemas.microsoft.com/office/drawing/2014/main" xmlns="" id="{00000000-0008-0000-2400-0000FB000000}"/>
            </a:ext>
          </a:extLst>
        </xdr:cNvPr>
        <xdr:cNvSpPr/>
      </xdr:nvSpPr>
      <xdr:spPr>
        <a:xfrm>
          <a:off x="3743325" y="15097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7634F75-F7E6-424D-9DCC-DAB729E82F26}"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56</xdr:col>
      <xdr:colOff>28575</xdr:colOff>
      <xdr:row>157</xdr:row>
      <xdr:rowOff>57150</xdr:rowOff>
    </xdr:from>
    <xdr:to>
      <xdr:col>61</xdr:col>
      <xdr:colOff>57150</xdr:colOff>
      <xdr:row>160</xdr:row>
      <xdr:rowOff>47624</xdr:rowOff>
    </xdr:to>
    <xdr:sp macro="" textlink="入力専用!EZ9">
      <xdr:nvSpPr>
        <xdr:cNvPr id="252" name="四角形吹き出し 251">
          <a:extLst>
            <a:ext uri="{FF2B5EF4-FFF2-40B4-BE49-F238E27FC236}">
              <a16:creationId xmlns:a16="http://schemas.microsoft.com/office/drawing/2014/main" xmlns="" id="{00000000-0008-0000-2400-0000FC000000}"/>
            </a:ext>
          </a:extLst>
        </xdr:cNvPr>
        <xdr:cNvSpPr/>
      </xdr:nvSpPr>
      <xdr:spPr>
        <a:xfrm>
          <a:off x="5362575" y="150971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F6E6E0-6193-4397-9C14-35E2D4256302}"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28</xdr:col>
      <xdr:colOff>57150</xdr:colOff>
      <xdr:row>159</xdr:row>
      <xdr:rowOff>57150</xdr:rowOff>
    </xdr:from>
    <xdr:to>
      <xdr:col>33</xdr:col>
      <xdr:colOff>85725</xdr:colOff>
      <xdr:row>162</xdr:row>
      <xdr:rowOff>47624</xdr:rowOff>
    </xdr:to>
    <xdr:sp macro="" textlink="入力専用!FB9">
      <xdr:nvSpPr>
        <xdr:cNvPr id="253" name="四角形吹き出し 252">
          <a:extLst>
            <a:ext uri="{FF2B5EF4-FFF2-40B4-BE49-F238E27FC236}">
              <a16:creationId xmlns:a16="http://schemas.microsoft.com/office/drawing/2014/main" xmlns="" id="{00000000-0008-0000-2400-0000FD000000}"/>
            </a:ext>
          </a:extLst>
        </xdr:cNvPr>
        <xdr:cNvSpPr/>
      </xdr:nvSpPr>
      <xdr:spPr>
        <a:xfrm>
          <a:off x="2724150" y="15287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9FD9968-4EDC-4A51-B580-C627E79E35B7}"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28575</xdr:colOff>
      <xdr:row>159</xdr:row>
      <xdr:rowOff>57150</xdr:rowOff>
    </xdr:from>
    <xdr:to>
      <xdr:col>44</xdr:col>
      <xdr:colOff>57150</xdr:colOff>
      <xdr:row>162</xdr:row>
      <xdr:rowOff>47624</xdr:rowOff>
    </xdr:to>
    <xdr:sp macro="" textlink="入力専用!FC9">
      <xdr:nvSpPr>
        <xdr:cNvPr id="254" name="四角形吹き出し 253">
          <a:extLst>
            <a:ext uri="{FF2B5EF4-FFF2-40B4-BE49-F238E27FC236}">
              <a16:creationId xmlns:a16="http://schemas.microsoft.com/office/drawing/2014/main" xmlns="" id="{00000000-0008-0000-2400-0000FE000000}"/>
            </a:ext>
          </a:extLst>
        </xdr:cNvPr>
        <xdr:cNvSpPr/>
      </xdr:nvSpPr>
      <xdr:spPr>
        <a:xfrm>
          <a:off x="3743325" y="15287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0F24EDC-1510-438E-9F22-79FD12E7B95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56</xdr:col>
      <xdr:colOff>28575</xdr:colOff>
      <xdr:row>159</xdr:row>
      <xdr:rowOff>57150</xdr:rowOff>
    </xdr:from>
    <xdr:to>
      <xdr:col>61</xdr:col>
      <xdr:colOff>57150</xdr:colOff>
      <xdr:row>162</xdr:row>
      <xdr:rowOff>47624</xdr:rowOff>
    </xdr:to>
    <xdr:sp macro="" textlink="入力専用!FD9">
      <xdr:nvSpPr>
        <xdr:cNvPr id="255" name="四角形吹き出し 254">
          <a:extLst>
            <a:ext uri="{FF2B5EF4-FFF2-40B4-BE49-F238E27FC236}">
              <a16:creationId xmlns:a16="http://schemas.microsoft.com/office/drawing/2014/main" xmlns="" id="{00000000-0008-0000-2400-0000FF000000}"/>
            </a:ext>
          </a:extLst>
        </xdr:cNvPr>
        <xdr:cNvSpPr/>
      </xdr:nvSpPr>
      <xdr:spPr>
        <a:xfrm>
          <a:off x="5362575" y="152876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B1017E1-51F1-4227-A440-255F020E3647}"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28</xdr:col>
      <xdr:colOff>38100</xdr:colOff>
      <xdr:row>164</xdr:row>
      <xdr:rowOff>28575</xdr:rowOff>
    </xdr:from>
    <xdr:to>
      <xdr:col>33</xdr:col>
      <xdr:colOff>66675</xdr:colOff>
      <xdr:row>167</xdr:row>
      <xdr:rowOff>19049</xdr:rowOff>
    </xdr:to>
    <xdr:sp macro="" textlink="入力専用!FG9">
      <xdr:nvSpPr>
        <xdr:cNvPr id="256" name="四角形吹き出し 255">
          <a:extLst>
            <a:ext uri="{FF2B5EF4-FFF2-40B4-BE49-F238E27FC236}">
              <a16:creationId xmlns:a16="http://schemas.microsoft.com/office/drawing/2014/main" xmlns="" id="{00000000-0008-0000-2400-000000010000}"/>
            </a:ext>
          </a:extLst>
        </xdr:cNvPr>
        <xdr:cNvSpPr/>
      </xdr:nvSpPr>
      <xdr:spPr>
        <a:xfrm>
          <a:off x="2705100" y="15735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5FFAE09-5D45-48A4-8C45-AE8323EB512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0</xdr:colOff>
      <xdr:row>164</xdr:row>
      <xdr:rowOff>28575</xdr:rowOff>
    </xdr:from>
    <xdr:to>
      <xdr:col>67</xdr:col>
      <xdr:colOff>28575</xdr:colOff>
      <xdr:row>167</xdr:row>
      <xdr:rowOff>19049</xdr:rowOff>
    </xdr:to>
    <xdr:sp macro="" textlink="入力専用!FH9">
      <xdr:nvSpPr>
        <xdr:cNvPr id="257" name="四角形吹き出し 256">
          <a:extLst>
            <a:ext uri="{FF2B5EF4-FFF2-40B4-BE49-F238E27FC236}">
              <a16:creationId xmlns:a16="http://schemas.microsoft.com/office/drawing/2014/main" xmlns="" id="{00000000-0008-0000-2400-000001010000}"/>
            </a:ext>
          </a:extLst>
        </xdr:cNvPr>
        <xdr:cNvSpPr/>
      </xdr:nvSpPr>
      <xdr:spPr>
        <a:xfrm>
          <a:off x="5905500" y="15735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57642DF-E459-4EF7-810B-E520D1E4FD80}"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28</xdr:col>
      <xdr:colOff>38100</xdr:colOff>
      <xdr:row>166</xdr:row>
      <xdr:rowOff>28575</xdr:rowOff>
    </xdr:from>
    <xdr:to>
      <xdr:col>33</xdr:col>
      <xdr:colOff>66675</xdr:colOff>
      <xdr:row>169</xdr:row>
      <xdr:rowOff>19049</xdr:rowOff>
    </xdr:to>
    <xdr:sp macro="" textlink="入力専用!FJ9">
      <xdr:nvSpPr>
        <xdr:cNvPr id="258" name="四角形吹き出し 257">
          <a:extLst>
            <a:ext uri="{FF2B5EF4-FFF2-40B4-BE49-F238E27FC236}">
              <a16:creationId xmlns:a16="http://schemas.microsoft.com/office/drawing/2014/main" xmlns="" id="{00000000-0008-0000-2400-000002010000}"/>
            </a:ext>
          </a:extLst>
        </xdr:cNvPr>
        <xdr:cNvSpPr/>
      </xdr:nvSpPr>
      <xdr:spPr>
        <a:xfrm>
          <a:off x="2705100" y="15925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D3C3852-7E86-49D3-900B-0E407CAE6A3A}"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62</xdr:col>
      <xdr:colOff>0</xdr:colOff>
      <xdr:row>166</xdr:row>
      <xdr:rowOff>28575</xdr:rowOff>
    </xdr:from>
    <xdr:to>
      <xdr:col>67</xdr:col>
      <xdr:colOff>28575</xdr:colOff>
      <xdr:row>169</xdr:row>
      <xdr:rowOff>19049</xdr:rowOff>
    </xdr:to>
    <xdr:sp macro="" textlink="入力専用!FK9">
      <xdr:nvSpPr>
        <xdr:cNvPr id="259" name="四角形吹き出し 258">
          <a:extLst>
            <a:ext uri="{FF2B5EF4-FFF2-40B4-BE49-F238E27FC236}">
              <a16:creationId xmlns:a16="http://schemas.microsoft.com/office/drawing/2014/main" xmlns="" id="{00000000-0008-0000-2400-000003010000}"/>
            </a:ext>
          </a:extLst>
        </xdr:cNvPr>
        <xdr:cNvSpPr/>
      </xdr:nvSpPr>
      <xdr:spPr>
        <a:xfrm>
          <a:off x="5905500" y="15925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C0E9B97-A8EA-4D34-B4B3-45675CCF7036}"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172</xdr:row>
      <xdr:rowOff>9525</xdr:rowOff>
    </xdr:from>
    <xdr:to>
      <xdr:col>9</xdr:col>
      <xdr:colOff>66675</xdr:colOff>
      <xdr:row>174</xdr:row>
      <xdr:rowOff>95249</xdr:rowOff>
    </xdr:to>
    <xdr:sp macro="" textlink="入力専用!EH13">
      <xdr:nvSpPr>
        <xdr:cNvPr id="260" name="四角形吹き出し 259">
          <a:extLst>
            <a:ext uri="{FF2B5EF4-FFF2-40B4-BE49-F238E27FC236}">
              <a16:creationId xmlns:a16="http://schemas.microsoft.com/office/drawing/2014/main" xmlns="" id="{00000000-0008-0000-2400-000004010000}"/>
            </a:ext>
          </a:extLst>
        </xdr:cNvPr>
        <xdr:cNvSpPr/>
      </xdr:nvSpPr>
      <xdr:spPr>
        <a:xfrm>
          <a:off x="419100" y="16478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476FF15-B7DB-43C1-B108-079A3593DB8A}"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11</xdr:col>
      <xdr:colOff>47625</xdr:colOff>
      <xdr:row>172</xdr:row>
      <xdr:rowOff>9525</xdr:rowOff>
    </xdr:from>
    <xdr:to>
      <xdr:col>16</xdr:col>
      <xdr:colOff>76200</xdr:colOff>
      <xdr:row>174</xdr:row>
      <xdr:rowOff>95249</xdr:rowOff>
    </xdr:to>
    <xdr:sp macro="" textlink="入力専用!EI13">
      <xdr:nvSpPr>
        <xdr:cNvPr id="261" name="四角形吹き出し 260">
          <a:extLst>
            <a:ext uri="{FF2B5EF4-FFF2-40B4-BE49-F238E27FC236}">
              <a16:creationId xmlns:a16="http://schemas.microsoft.com/office/drawing/2014/main" xmlns="" id="{00000000-0008-0000-2400-000005010000}"/>
            </a:ext>
          </a:extLst>
        </xdr:cNvPr>
        <xdr:cNvSpPr/>
      </xdr:nvSpPr>
      <xdr:spPr>
        <a:xfrm>
          <a:off x="1095375" y="16478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E776596-E3DC-4002-8DA6-E421F744129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20</xdr:col>
      <xdr:colOff>57150</xdr:colOff>
      <xdr:row>172</xdr:row>
      <xdr:rowOff>9525</xdr:rowOff>
    </xdr:from>
    <xdr:to>
      <xdr:col>25</xdr:col>
      <xdr:colOff>85725</xdr:colOff>
      <xdr:row>174</xdr:row>
      <xdr:rowOff>95249</xdr:rowOff>
    </xdr:to>
    <xdr:sp macro="" textlink="入力専用!EJ13">
      <xdr:nvSpPr>
        <xdr:cNvPr id="262" name="四角形吹き出し 261">
          <a:extLst>
            <a:ext uri="{FF2B5EF4-FFF2-40B4-BE49-F238E27FC236}">
              <a16:creationId xmlns:a16="http://schemas.microsoft.com/office/drawing/2014/main" xmlns="" id="{00000000-0008-0000-2400-000006010000}"/>
            </a:ext>
          </a:extLst>
        </xdr:cNvPr>
        <xdr:cNvSpPr/>
      </xdr:nvSpPr>
      <xdr:spPr>
        <a:xfrm>
          <a:off x="1962150" y="16478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B79B6B9-1BDB-48C8-97FF-2DC41924282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32</xdr:col>
      <xdr:colOff>66675</xdr:colOff>
      <xdr:row>172</xdr:row>
      <xdr:rowOff>9525</xdr:rowOff>
    </xdr:from>
    <xdr:to>
      <xdr:col>38</xdr:col>
      <xdr:colOff>0</xdr:colOff>
      <xdr:row>174</xdr:row>
      <xdr:rowOff>95249</xdr:rowOff>
    </xdr:to>
    <xdr:sp macro="" textlink="入力専用!EK13">
      <xdr:nvSpPr>
        <xdr:cNvPr id="263" name="四角形吹き出し 262">
          <a:extLst>
            <a:ext uri="{FF2B5EF4-FFF2-40B4-BE49-F238E27FC236}">
              <a16:creationId xmlns:a16="http://schemas.microsoft.com/office/drawing/2014/main" xmlns="" id="{00000000-0008-0000-2400-000007010000}"/>
            </a:ext>
          </a:extLst>
        </xdr:cNvPr>
        <xdr:cNvSpPr/>
      </xdr:nvSpPr>
      <xdr:spPr>
        <a:xfrm>
          <a:off x="3114675" y="16478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E492FF6-7812-4EDB-B9CA-701A2DB3C8C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38</xdr:col>
      <xdr:colOff>66675</xdr:colOff>
      <xdr:row>172</xdr:row>
      <xdr:rowOff>9525</xdr:rowOff>
    </xdr:from>
    <xdr:to>
      <xdr:col>44</xdr:col>
      <xdr:colOff>0</xdr:colOff>
      <xdr:row>174</xdr:row>
      <xdr:rowOff>95249</xdr:rowOff>
    </xdr:to>
    <xdr:sp macro="" textlink="入力専用!EL13">
      <xdr:nvSpPr>
        <xdr:cNvPr id="264" name="四角形吹き出し 263">
          <a:extLst>
            <a:ext uri="{FF2B5EF4-FFF2-40B4-BE49-F238E27FC236}">
              <a16:creationId xmlns:a16="http://schemas.microsoft.com/office/drawing/2014/main" xmlns="" id="{00000000-0008-0000-2400-000008010000}"/>
            </a:ext>
          </a:extLst>
        </xdr:cNvPr>
        <xdr:cNvSpPr/>
      </xdr:nvSpPr>
      <xdr:spPr>
        <a:xfrm>
          <a:off x="3686175" y="16478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B0AE8E7-3A08-4FC4-8BA5-79FACB8724FB}"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50</xdr:col>
      <xdr:colOff>66675</xdr:colOff>
      <xdr:row>172</xdr:row>
      <xdr:rowOff>19050</xdr:rowOff>
    </xdr:from>
    <xdr:to>
      <xdr:col>56</xdr:col>
      <xdr:colOff>0</xdr:colOff>
      <xdr:row>175</xdr:row>
      <xdr:rowOff>9524</xdr:rowOff>
    </xdr:to>
    <xdr:sp macro="" textlink="入力専用!EM13">
      <xdr:nvSpPr>
        <xdr:cNvPr id="265" name="四角形吹き出し 264">
          <a:extLst>
            <a:ext uri="{FF2B5EF4-FFF2-40B4-BE49-F238E27FC236}">
              <a16:creationId xmlns:a16="http://schemas.microsoft.com/office/drawing/2014/main" xmlns="" id="{00000000-0008-0000-2400-000009010000}"/>
            </a:ext>
          </a:extLst>
        </xdr:cNvPr>
        <xdr:cNvSpPr/>
      </xdr:nvSpPr>
      <xdr:spPr>
        <a:xfrm>
          <a:off x="4829175" y="164877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F132DD3-68CE-4F14-9846-A5D31A6E6A8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76200</xdr:colOff>
      <xdr:row>172</xdr:row>
      <xdr:rowOff>19050</xdr:rowOff>
    </xdr:from>
    <xdr:to>
      <xdr:col>65</xdr:col>
      <xdr:colOff>9525</xdr:colOff>
      <xdr:row>175</xdr:row>
      <xdr:rowOff>9524</xdr:rowOff>
    </xdr:to>
    <xdr:sp macro="" textlink="入力専用!EN13">
      <xdr:nvSpPr>
        <xdr:cNvPr id="266" name="四角形吹き出し 265">
          <a:extLst>
            <a:ext uri="{FF2B5EF4-FFF2-40B4-BE49-F238E27FC236}">
              <a16:creationId xmlns:a16="http://schemas.microsoft.com/office/drawing/2014/main" xmlns="" id="{00000000-0008-0000-2400-00000A010000}"/>
            </a:ext>
          </a:extLst>
        </xdr:cNvPr>
        <xdr:cNvSpPr/>
      </xdr:nvSpPr>
      <xdr:spPr>
        <a:xfrm>
          <a:off x="5695950" y="164877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4BB54BF-E7E6-4606-BA2D-44B426A2F2D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67</xdr:col>
      <xdr:colOff>57150</xdr:colOff>
      <xdr:row>172</xdr:row>
      <xdr:rowOff>19050</xdr:rowOff>
    </xdr:from>
    <xdr:to>
      <xdr:col>72</xdr:col>
      <xdr:colOff>85725</xdr:colOff>
      <xdr:row>175</xdr:row>
      <xdr:rowOff>9524</xdr:rowOff>
    </xdr:to>
    <xdr:sp macro="" textlink="入力専用!EO13">
      <xdr:nvSpPr>
        <xdr:cNvPr id="267" name="四角形吹き出し 266">
          <a:extLst>
            <a:ext uri="{FF2B5EF4-FFF2-40B4-BE49-F238E27FC236}">
              <a16:creationId xmlns:a16="http://schemas.microsoft.com/office/drawing/2014/main" xmlns="" id="{00000000-0008-0000-2400-00000B010000}"/>
            </a:ext>
          </a:extLst>
        </xdr:cNvPr>
        <xdr:cNvSpPr/>
      </xdr:nvSpPr>
      <xdr:spPr>
        <a:xfrm>
          <a:off x="6438900" y="164877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8C8096-0617-44DA-8534-0BB433BF52C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174</xdr:row>
      <xdr:rowOff>9525</xdr:rowOff>
    </xdr:from>
    <xdr:to>
      <xdr:col>9</xdr:col>
      <xdr:colOff>66675</xdr:colOff>
      <xdr:row>176</xdr:row>
      <xdr:rowOff>95249</xdr:rowOff>
    </xdr:to>
    <xdr:sp macro="" textlink="入力専用!EP13">
      <xdr:nvSpPr>
        <xdr:cNvPr id="268" name="四角形吹き出し 267">
          <a:extLst>
            <a:ext uri="{FF2B5EF4-FFF2-40B4-BE49-F238E27FC236}">
              <a16:creationId xmlns:a16="http://schemas.microsoft.com/office/drawing/2014/main" xmlns="" id="{00000000-0008-0000-2400-00000C010000}"/>
            </a:ext>
          </a:extLst>
        </xdr:cNvPr>
        <xdr:cNvSpPr/>
      </xdr:nvSpPr>
      <xdr:spPr>
        <a:xfrm>
          <a:off x="419100"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D38A6E7-AC17-4277-BB76-0714BE167F2C}"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11</xdr:col>
      <xdr:colOff>47625</xdr:colOff>
      <xdr:row>174</xdr:row>
      <xdr:rowOff>9525</xdr:rowOff>
    </xdr:from>
    <xdr:to>
      <xdr:col>16</xdr:col>
      <xdr:colOff>76200</xdr:colOff>
      <xdr:row>176</xdr:row>
      <xdr:rowOff>95249</xdr:rowOff>
    </xdr:to>
    <xdr:sp macro="" textlink="入力専用!EQ13">
      <xdr:nvSpPr>
        <xdr:cNvPr id="269" name="四角形吹き出し 268">
          <a:extLst>
            <a:ext uri="{FF2B5EF4-FFF2-40B4-BE49-F238E27FC236}">
              <a16:creationId xmlns:a16="http://schemas.microsoft.com/office/drawing/2014/main" xmlns="" id="{00000000-0008-0000-2400-00000D010000}"/>
            </a:ext>
          </a:extLst>
        </xdr:cNvPr>
        <xdr:cNvSpPr/>
      </xdr:nvSpPr>
      <xdr:spPr>
        <a:xfrm>
          <a:off x="1095375"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0621B91-9F42-4A37-A5BB-050131431D7D}"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25</xdr:col>
      <xdr:colOff>47625</xdr:colOff>
      <xdr:row>174</xdr:row>
      <xdr:rowOff>9525</xdr:rowOff>
    </xdr:from>
    <xdr:to>
      <xdr:col>30</xdr:col>
      <xdr:colOff>76200</xdr:colOff>
      <xdr:row>176</xdr:row>
      <xdr:rowOff>95249</xdr:rowOff>
    </xdr:to>
    <xdr:sp macro="" textlink="入力専用!ER13">
      <xdr:nvSpPr>
        <xdr:cNvPr id="270" name="四角形吹き出し 269">
          <a:extLst>
            <a:ext uri="{FF2B5EF4-FFF2-40B4-BE49-F238E27FC236}">
              <a16:creationId xmlns:a16="http://schemas.microsoft.com/office/drawing/2014/main" xmlns="" id="{00000000-0008-0000-2400-00000E010000}"/>
            </a:ext>
          </a:extLst>
        </xdr:cNvPr>
        <xdr:cNvSpPr/>
      </xdr:nvSpPr>
      <xdr:spPr>
        <a:xfrm>
          <a:off x="2428875"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763E94D-967E-4BB4-A90C-CC7F35882AE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31</xdr:col>
      <xdr:colOff>47625</xdr:colOff>
      <xdr:row>174</xdr:row>
      <xdr:rowOff>9525</xdr:rowOff>
    </xdr:from>
    <xdr:to>
      <xdr:col>36</xdr:col>
      <xdr:colOff>76200</xdr:colOff>
      <xdr:row>176</xdr:row>
      <xdr:rowOff>95249</xdr:rowOff>
    </xdr:to>
    <xdr:sp macro="" textlink="入力専用!ES13">
      <xdr:nvSpPr>
        <xdr:cNvPr id="271" name="四角形吹き出し 270">
          <a:extLst>
            <a:ext uri="{FF2B5EF4-FFF2-40B4-BE49-F238E27FC236}">
              <a16:creationId xmlns:a16="http://schemas.microsoft.com/office/drawing/2014/main" xmlns="" id="{00000000-0008-0000-2400-00000F010000}"/>
            </a:ext>
          </a:extLst>
        </xdr:cNvPr>
        <xdr:cNvSpPr/>
      </xdr:nvSpPr>
      <xdr:spPr>
        <a:xfrm>
          <a:off x="3000375"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D9CE37E-F0A2-4764-B9CA-0CAB6B02BAEA}"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39</xdr:col>
      <xdr:colOff>66675</xdr:colOff>
      <xdr:row>174</xdr:row>
      <xdr:rowOff>9525</xdr:rowOff>
    </xdr:from>
    <xdr:to>
      <xdr:col>45</xdr:col>
      <xdr:colOff>0</xdr:colOff>
      <xdr:row>176</xdr:row>
      <xdr:rowOff>95249</xdr:rowOff>
    </xdr:to>
    <xdr:sp macro="" textlink="入力専用!ET13">
      <xdr:nvSpPr>
        <xdr:cNvPr id="272" name="四角形吹き出し 271">
          <a:extLst>
            <a:ext uri="{FF2B5EF4-FFF2-40B4-BE49-F238E27FC236}">
              <a16:creationId xmlns:a16="http://schemas.microsoft.com/office/drawing/2014/main" xmlns="" id="{00000000-0008-0000-2400-000010010000}"/>
            </a:ext>
          </a:extLst>
        </xdr:cNvPr>
        <xdr:cNvSpPr/>
      </xdr:nvSpPr>
      <xdr:spPr>
        <a:xfrm>
          <a:off x="3781425"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95A86A6-EB6D-45AD-AFF7-889CF00BC1D3}"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52</xdr:col>
      <xdr:colOff>66675</xdr:colOff>
      <xdr:row>174</xdr:row>
      <xdr:rowOff>9525</xdr:rowOff>
    </xdr:from>
    <xdr:to>
      <xdr:col>58</xdr:col>
      <xdr:colOff>0</xdr:colOff>
      <xdr:row>176</xdr:row>
      <xdr:rowOff>95249</xdr:rowOff>
    </xdr:to>
    <xdr:sp macro="" textlink="入力専用!EU13">
      <xdr:nvSpPr>
        <xdr:cNvPr id="273" name="四角形吹き出し 272">
          <a:extLst>
            <a:ext uri="{FF2B5EF4-FFF2-40B4-BE49-F238E27FC236}">
              <a16:creationId xmlns:a16="http://schemas.microsoft.com/office/drawing/2014/main" xmlns="" id="{00000000-0008-0000-2400-000011010000}"/>
            </a:ext>
          </a:extLst>
        </xdr:cNvPr>
        <xdr:cNvSpPr/>
      </xdr:nvSpPr>
      <xdr:spPr>
        <a:xfrm>
          <a:off x="5019675" y="166687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7C5FE11-865A-43E2-86EF-C19A9844F163}"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12</xdr:col>
      <xdr:colOff>0</xdr:colOff>
      <xdr:row>180</xdr:row>
      <xdr:rowOff>28575</xdr:rowOff>
    </xdr:from>
    <xdr:to>
      <xdr:col>17</xdr:col>
      <xdr:colOff>28575</xdr:colOff>
      <xdr:row>183</xdr:row>
      <xdr:rowOff>19049</xdr:rowOff>
    </xdr:to>
    <xdr:sp macro="" textlink="入力専用!EY13">
      <xdr:nvSpPr>
        <xdr:cNvPr id="274" name="四角形吹き出し 273">
          <a:extLst>
            <a:ext uri="{FF2B5EF4-FFF2-40B4-BE49-F238E27FC236}">
              <a16:creationId xmlns:a16="http://schemas.microsoft.com/office/drawing/2014/main" xmlns="" id="{00000000-0008-0000-2400-000012010000}"/>
            </a:ext>
          </a:extLst>
        </xdr:cNvPr>
        <xdr:cNvSpPr/>
      </xdr:nvSpPr>
      <xdr:spPr>
        <a:xfrm>
          <a:off x="1143000" y="17259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1D01792-EF7E-4262-B823-16EFC638DA0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30</xdr:col>
      <xdr:colOff>47625</xdr:colOff>
      <xdr:row>180</xdr:row>
      <xdr:rowOff>28575</xdr:rowOff>
    </xdr:from>
    <xdr:to>
      <xdr:col>35</xdr:col>
      <xdr:colOff>76200</xdr:colOff>
      <xdr:row>183</xdr:row>
      <xdr:rowOff>19049</xdr:rowOff>
    </xdr:to>
    <xdr:sp macro="" textlink="入力専用!EZ13">
      <xdr:nvSpPr>
        <xdr:cNvPr id="275" name="四角形吹き出し 274">
          <a:extLst>
            <a:ext uri="{FF2B5EF4-FFF2-40B4-BE49-F238E27FC236}">
              <a16:creationId xmlns:a16="http://schemas.microsoft.com/office/drawing/2014/main" xmlns="" id="{00000000-0008-0000-2400-000013010000}"/>
            </a:ext>
          </a:extLst>
        </xdr:cNvPr>
        <xdr:cNvSpPr/>
      </xdr:nvSpPr>
      <xdr:spPr>
        <a:xfrm>
          <a:off x="2905125" y="17259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C9C99C5-703B-4098-B2F5-4952C5A452D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54</xdr:col>
      <xdr:colOff>66675</xdr:colOff>
      <xdr:row>180</xdr:row>
      <xdr:rowOff>38100</xdr:rowOff>
    </xdr:from>
    <xdr:to>
      <xdr:col>60</xdr:col>
      <xdr:colOff>0</xdr:colOff>
      <xdr:row>183</xdr:row>
      <xdr:rowOff>28574</xdr:rowOff>
    </xdr:to>
    <xdr:sp macro="" textlink="入力専用!FA13">
      <xdr:nvSpPr>
        <xdr:cNvPr id="276" name="四角形吹き出し 275">
          <a:extLst>
            <a:ext uri="{FF2B5EF4-FFF2-40B4-BE49-F238E27FC236}">
              <a16:creationId xmlns:a16="http://schemas.microsoft.com/office/drawing/2014/main" xmlns="" id="{00000000-0008-0000-2400-000014010000}"/>
            </a:ext>
          </a:extLst>
        </xdr:cNvPr>
        <xdr:cNvSpPr/>
      </xdr:nvSpPr>
      <xdr:spPr>
        <a:xfrm>
          <a:off x="5210175" y="172688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DF04A48-8C25-4022-BF81-6DA1E0DCEA19}"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184</xdr:row>
      <xdr:rowOff>28575</xdr:rowOff>
    </xdr:from>
    <xdr:to>
      <xdr:col>9</xdr:col>
      <xdr:colOff>66675</xdr:colOff>
      <xdr:row>187</xdr:row>
      <xdr:rowOff>19049</xdr:rowOff>
    </xdr:to>
    <xdr:sp macro="" textlink="入力専用!EH18">
      <xdr:nvSpPr>
        <xdr:cNvPr id="277" name="四角形吹き出し 276">
          <a:extLst>
            <a:ext uri="{FF2B5EF4-FFF2-40B4-BE49-F238E27FC236}">
              <a16:creationId xmlns:a16="http://schemas.microsoft.com/office/drawing/2014/main" xmlns="" id="{00000000-0008-0000-2400-000015010000}"/>
            </a:ext>
          </a:extLst>
        </xdr:cNvPr>
        <xdr:cNvSpPr/>
      </xdr:nvSpPr>
      <xdr:spPr>
        <a:xfrm>
          <a:off x="419100" y="17640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C856F40-1B85-4333-A17D-FF74756EBF7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186</xdr:row>
      <xdr:rowOff>28575</xdr:rowOff>
    </xdr:from>
    <xdr:to>
      <xdr:col>9</xdr:col>
      <xdr:colOff>66675</xdr:colOff>
      <xdr:row>189</xdr:row>
      <xdr:rowOff>19049</xdr:rowOff>
    </xdr:to>
    <xdr:sp macro="" textlink="入力専用!EL18">
      <xdr:nvSpPr>
        <xdr:cNvPr id="278" name="四角形吹き出し 277">
          <a:extLst>
            <a:ext uri="{FF2B5EF4-FFF2-40B4-BE49-F238E27FC236}">
              <a16:creationId xmlns:a16="http://schemas.microsoft.com/office/drawing/2014/main" xmlns="" id="{00000000-0008-0000-2400-000016010000}"/>
            </a:ext>
          </a:extLst>
        </xdr:cNvPr>
        <xdr:cNvSpPr/>
      </xdr:nvSpPr>
      <xdr:spPr>
        <a:xfrm>
          <a:off x="419100" y="17830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E3FD6D-47E4-4B16-8EFA-D86E468EC24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188</xdr:row>
      <xdr:rowOff>28575</xdr:rowOff>
    </xdr:from>
    <xdr:to>
      <xdr:col>9</xdr:col>
      <xdr:colOff>66675</xdr:colOff>
      <xdr:row>191</xdr:row>
      <xdr:rowOff>19049</xdr:rowOff>
    </xdr:to>
    <xdr:sp macro="" textlink="入力専用!EP18">
      <xdr:nvSpPr>
        <xdr:cNvPr id="279" name="四角形吹き出し 278">
          <a:extLst>
            <a:ext uri="{FF2B5EF4-FFF2-40B4-BE49-F238E27FC236}">
              <a16:creationId xmlns:a16="http://schemas.microsoft.com/office/drawing/2014/main" xmlns="" id="{00000000-0008-0000-2400-000017010000}"/>
            </a:ext>
          </a:extLst>
        </xdr:cNvPr>
        <xdr:cNvSpPr/>
      </xdr:nvSpPr>
      <xdr:spPr>
        <a:xfrm>
          <a:off x="419100" y="18021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0000C3B-075B-4310-95BA-BBD1E3DFFFE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19</xdr:col>
      <xdr:colOff>47625</xdr:colOff>
      <xdr:row>184</xdr:row>
      <xdr:rowOff>28575</xdr:rowOff>
    </xdr:from>
    <xdr:to>
      <xdr:col>24</xdr:col>
      <xdr:colOff>76200</xdr:colOff>
      <xdr:row>187</xdr:row>
      <xdr:rowOff>19049</xdr:rowOff>
    </xdr:to>
    <xdr:sp macro="" textlink="入力専用!EI18">
      <xdr:nvSpPr>
        <xdr:cNvPr id="280" name="四角形吹き出し 279">
          <a:extLst>
            <a:ext uri="{FF2B5EF4-FFF2-40B4-BE49-F238E27FC236}">
              <a16:creationId xmlns:a16="http://schemas.microsoft.com/office/drawing/2014/main" xmlns="" id="{00000000-0008-0000-2400-000018010000}"/>
            </a:ext>
          </a:extLst>
        </xdr:cNvPr>
        <xdr:cNvSpPr/>
      </xdr:nvSpPr>
      <xdr:spPr>
        <a:xfrm>
          <a:off x="1857375" y="17640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E5BDD9C-7CFB-44D5-88C5-0B0764B8F91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19</xdr:col>
      <xdr:colOff>47625</xdr:colOff>
      <xdr:row>186</xdr:row>
      <xdr:rowOff>28575</xdr:rowOff>
    </xdr:from>
    <xdr:to>
      <xdr:col>24</xdr:col>
      <xdr:colOff>76200</xdr:colOff>
      <xdr:row>189</xdr:row>
      <xdr:rowOff>19049</xdr:rowOff>
    </xdr:to>
    <xdr:sp macro="" textlink="入力専用!EM18">
      <xdr:nvSpPr>
        <xdr:cNvPr id="281" name="四角形吹き出し 280">
          <a:extLst>
            <a:ext uri="{FF2B5EF4-FFF2-40B4-BE49-F238E27FC236}">
              <a16:creationId xmlns:a16="http://schemas.microsoft.com/office/drawing/2014/main" xmlns="" id="{00000000-0008-0000-2400-000019010000}"/>
            </a:ext>
          </a:extLst>
        </xdr:cNvPr>
        <xdr:cNvSpPr/>
      </xdr:nvSpPr>
      <xdr:spPr>
        <a:xfrm>
          <a:off x="1857375" y="17830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616F8C6-BA8B-4C36-BCFD-C24D2784C608}"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19</xdr:col>
      <xdr:colOff>47625</xdr:colOff>
      <xdr:row>188</xdr:row>
      <xdr:rowOff>28575</xdr:rowOff>
    </xdr:from>
    <xdr:to>
      <xdr:col>24</xdr:col>
      <xdr:colOff>76200</xdr:colOff>
      <xdr:row>191</xdr:row>
      <xdr:rowOff>19049</xdr:rowOff>
    </xdr:to>
    <xdr:sp macro="" textlink="入力専用!EQ18">
      <xdr:nvSpPr>
        <xdr:cNvPr id="282" name="四角形吹き出し 281">
          <a:extLst>
            <a:ext uri="{FF2B5EF4-FFF2-40B4-BE49-F238E27FC236}">
              <a16:creationId xmlns:a16="http://schemas.microsoft.com/office/drawing/2014/main" xmlns="" id="{00000000-0008-0000-2400-00001A010000}"/>
            </a:ext>
          </a:extLst>
        </xdr:cNvPr>
        <xdr:cNvSpPr/>
      </xdr:nvSpPr>
      <xdr:spPr>
        <a:xfrm>
          <a:off x="1857375" y="18021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8EBC188-0942-4902-A307-50BA8A68F260}" type="TxLink">
            <a:rPr kumimoji="1" lang="ja-JP" altLang="en-US" sz="9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36</xdr:col>
      <xdr:colOff>57150</xdr:colOff>
      <xdr:row>184</xdr:row>
      <xdr:rowOff>28575</xdr:rowOff>
    </xdr:from>
    <xdr:to>
      <xdr:col>41</xdr:col>
      <xdr:colOff>85725</xdr:colOff>
      <xdr:row>187</xdr:row>
      <xdr:rowOff>19049</xdr:rowOff>
    </xdr:to>
    <xdr:sp macro="" textlink="入力専用!EJ18">
      <xdr:nvSpPr>
        <xdr:cNvPr id="283" name="四角形吹き出し 282">
          <a:extLst>
            <a:ext uri="{FF2B5EF4-FFF2-40B4-BE49-F238E27FC236}">
              <a16:creationId xmlns:a16="http://schemas.microsoft.com/office/drawing/2014/main" xmlns="" id="{00000000-0008-0000-2400-00001B010000}"/>
            </a:ext>
          </a:extLst>
        </xdr:cNvPr>
        <xdr:cNvSpPr/>
      </xdr:nvSpPr>
      <xdr:spPr>
        <a:xfrm>
          <a:off x="3486150" y="17640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29344E8-3541-4B1A-960D-B34D47CC30BB}"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36</xdr:col>
      <xdr:colOff>57150</xdr:colOff>
      <xdr:row>186</xdr:row>
      <xdr:rowOff>28575</xdr:rowOff>
    </xdr:from>
    <xdr:to>
      <xdr:col>41</xdr:col>
      <xdr:colOff>85725</xdr:colOff>
      <xdr:row>189</xdr:row>
      <xdr:rowOff>19049</xdr:rowOff>
    </xdr:to>
    <xdr:sp macro="" textlink="入力専用!EN18">
      <xdr:nvSpPr>
        <xdr:cNvPr id="284" name="四角形吹き出し 283">
          <a:extLst>
            <a:ext uri="{FF2B5EF4-FFF2-40B4-BE49-F238E27FC236}">
              <a16:creationId xmlns:a16="http://schemas.microsoft.com/office/drawing/2014/main" xmlns="" id="{00000000-0008-0000-2400-00001C010000}"/>
            </a:ext>
          </a:extLst>
        </xdr:cNvPr>
        <xdr:cNvSpPr/>
      </xdr:nvSpPr>
      <xdr:spPr>
        <a:xfrm>
          <a:off x="3486150" y="17830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4B925C-B22A-4A1C-B9EB-D2E07493B656}"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36</xdr:col>
      <xdr:colOff>57150</xdr:colOff>
      <xdr:row>188</xdr:row>
      <xdr:rowOff>28575</xdr:rowOff>
    </xdr:from>
    <xdr:to>
      <xdr:col>41</xdr:col>
      <xdr:colOff>85725</xdr:colOff>
      <xdr:row>191</xdr:row>
      <xdr:rowOff>19049</xdr:rowOff>
    </xdr:to>
    <xdr:sp macro="" textlink="入力専用!ER18">
      <xdr:nvSpPr>
        <xdr:cNvPr id="285" name="四角形吹き出し 284">
          <a:extLst>
            <a:ext uri="{FF2B5EF4-FFF2-40B4-BE49-F238E27FC236}">
              <a16:creationId xmlns:a16="http://schemas.microsoft.com/office/drawing/2014/main" xmlns="" id="{00000000-0008-0000-2400-00001D010000}"/>
            </a:ext>
          </a:extLst>
        </xdr:cNvPr>
        <xdr:cNvSpPr/>
      </xdr:nvSpPr>
      <xdr:spPr>
        <a:xfrm>
          <a:off x="3486150" y="18021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B076259-D4A1-44D9-BE13-B95F8DE0405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47625</xdr:colOff>
      <xdr:row>184</xdr:row>
      <xdr:rowOff>28575</xdr:rowOff>
    </xdr:from>
    <xdr:to>
      <xdr:col>64</xdr:col>
      <xdr:colOff>76200</xdr:colOff>
      <xdr:row>187</xdr:row>
      <xdr:rowOff>19049</xdr:rowOff>
    </xdr:to>
    <xdr:sp macro="" textlink="入力専用!EK18">
      <xdr:nvSpPr>
        <xdr:cNvPr id="286" name="四角形吹き出し 285">
          <a:extLst>
            <a:ext uri="{FF2B5EF4-FFF2-40B4-BE49-F238E27FC236}">
              <a16:creationId xmlns:a16="http://schemas.microsoft.com/office/drawing/2014/main" xmlns="" id="{00000000-0008-0000-2400-00001E010000}"/>
            </a:ext>
          </a:extLst>
        </xdr:cNvPr>
        <xdr:cNvSpPr/>
      </xdr:nvSpPr>
      <xdr:spPr>
        <a:xfrm>
          <a:off x="5667375" y="17640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07B960A-3475-4142-9042-0295EBD6B2B2}"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47625</xdr:colOff>
      <xdr:row>186</xdr:row>
      <xdr:rowOff>28575</xdr:rowOff>
    </xdr:from>
    <xdr:to>
      <xdr:col>64</xdr:col>
      <xdr:colOff>76200</xdr:colOff>
      <xdr:row>189</xdr:row>
      <xdr:rowOff>19049</xdr:rowOff>
    </xdr:to>
    <xdr:sp macro="" textlink="入力専用!EO18">
      <xdr:nvSpPr>
        <xdr:cNvPr id="287" name="四角形吹き出し 286">
          <a:extLst>
            <a:ext uri="{FF2B5EF4-FFF2-40B4-BE49-F238E27FC236}">
              <a16:creationId xmlns:a16="http://schemas.microsoft.com/office/drawing/2014/main" xmlns="" id="{00000000-0008-0000-2400-00001F010000}"/>
            </a:ext>
          </a:extLst>
        </xdr:cNvPr>
        <xdr:cNvSpPr/>
      </xdr:nvSpPr>
      <xdr:spPr>
        <a:xfrm>
          <a:off x="5667375" y="17830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D4DC194-E124-4944-BBEF-358524CFDA0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13</xdr:col>
      <xdr:colOff>66675</xdr:colOff>
      <xdr:row>203</xdr:row>
      <xdr:rowOff>9525</xdr:rowOff>
    </xdr:from>
    <xdr:to>
      <xdr:col>19</xdr:col>
      <xdr:colOff>0</xdr:colOff>
      <xdr:row>205</xdr:row>
      <xdr:rowOff>95249</xdr:rowOff>
    </xdr:to>
    <xdr:sp macro="" textlink="入力専用!EB17">
      <xdr:nvSpPr>
        <xdr:cNvPr id="299" name="四角形吹き出し 298">
          <a:extLst>
            <a:ext uri="{FF2B5EF4-FFF2-40B4-BE49-F238E27FC236}">
              <a16:creationId xmlns:a16="http://schemas.microsoft.com/office/drawing/2014/main" xmlns="" id="{00000000-0008-0000-2400-00002B010000}"/>
            </a:ext>
          </a:extLst>
        </xdr:cNvPr>
        <xdr:cNvSpPr/>
      </xdr:nvSpPr>
      <xdr:spPr>
        <a:xfrm>
          <a:off x="1304925" y="1982152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D5BF766-085F-44DE-96E3-D638873A2809}"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76200</xdr:colOff>
      <xdr:row>133</xdr:row>
      <xdr:rowOff>0</xdr:rowOff>
    </xdr:from>
    <xdr:to>
      <xdr:col>76</xdr:col>
      <xdr:colOff>19050</xdr:colOff>
      <xdr:row>135</xdr:row>
      <xdr:rowOff>85724</xdr:rowOff>
    </xdr:to>
    <xdr:sp macro="" textlink="$CL$127">
      <xdr:nvSpPr>
        <xdr:cNvPr id="307" name="四角形吹き出し 306">
          <a:extLst>
            <a:ext uri="{FF2B5EF4-FFF2-40B4-BE49-F238E27FC236}">
              <a16:creationId xmlns:a16="http://schemas.microsoft.com/office/drawing/2014/main" xmlns="" id="{00000000-0008-0000-2400-000033010000}"/>
            </a:ext>
          </a:extLst>
        </xdr:cNvPr>
        <xdr:cNvSpPr/>
      </xdr:nvSpPr>
      <xdr:spPr>
        <a:xfrm>
          <a:off x="2076450" y="12753975"/>
          <a:ext cx="51816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0043887-9432-4159-A0E1-F7256D7B0BB4}"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141</xdr:row>
      <xdr:rowOff>0</xdr:rowOff>
    </xdr:from>
    <xdr:to>
      <xdr:col>56</xdr:col>
      <xdr:colOff>47625</xdr:colOff>
      <xdr:row>143</xdr:row>
      <xdr:rowOff>85724</xdr:rowOff>
    </xdr:to>
    <xdr:sp macro="" textlink="$CI$143">
      <xdr:nvSpPr>
        <xdr:cNvPr id="308" name="四角形吹き出し 307">
          <a:extLst>
            <a:ext uri="{FF2B5EF4-FFF2-40B4-BE49-F238E27FC236}">
              <a16:creationId xmlns:a16="http://schemas.microsoft.com/office/drawing/2014/main" xmlns="" id="{00000000-0008-0000-2400-000034010000}"/>
            </a:ext>
          </a:extLst>
        </xdr:cNvPr>
        <xdr:cNvSpPr/>
      </xdr:nvSpPr>
      <xdr:spPr>
        <a:xfrm>
          <a:off x="2066925" y="13515975"/>
          <a:ext cx="3314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5300163-7BA0-4BEA-8EC5-ACF5D88ADCB4}"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143</xdr:row>
      <xdr:rowOff>0</xdr:rowOff>
    </xdr:from>
    <xdr:to>
      <xdr:col>56</xdr:col>
      <xdr:colOff>47625</xdr:colOff>
      <xdr:row>145</xdr:row>
      <xdr:rowOff>85724</xdr:rowOff>
    </xdr:to>
    <xdr:sp macro="" textlink="$CI$147">
      <xdr:nvSpPr>
        <xdr:cNvPr id="309" name="四角形吹き出し 308">
          <a:extLst>
            <a:ext uri="{FF2B5EF4-FFF2-40B4-BE49-F238E27FC236}">
              <a16:creationId xmlns:a16="http://schemas.microsoft.com/office/drawing/2014/main" xmlns="" id="{00000000-0008-0000-2400-000035010000}"/>
            </a:ext>
          </a:extLst>
        </xdr:cNvPr>
        <xdr:cNvSpPr/>
      </xdr:nvSpPr>
      <xdr:spPr>
        <a:xfrm>
          <a:off x="2066925" y="13706475"/>
          <a:ext cx="3314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4B70F1-ABD0-4310-858B-2D24417BD6A0}"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145</xdr:row>
      <xdr:rowOff>0</xdr:rowOff>
    </xdr:from>
    <xdr:to>
      <xdr:col>56</xdr:col>
      <xdr:colOff>47625</xdr:colOff>
      <xdr:row>147</xdr:row>
      <xdr:rowOff>85724</xdr:rowOff>
    </xdr:to>
    <xdr:sp macro="" textlink="$CI$151">
      <xdr:nvSpPr>
        <xdr:cNvPr id="310" name="四角形吹き出し 309">
          <a:extLst>
            <a:ext uri="{FF2B5EF4-FFF2-40B4-BE49-F238E27FC236}">
              <a16:creationId xmlns:a16="http://schemas.microsoft.com/office/drawing/2014/main" xmlns="" id="{00000000-0008-0000-2400-000036010000}"/>
            </a:ext>
          </a:extLst>
        </xdr:cNvPr>
        <xdr:cNvSpPr/>
      </xdr:nvSpPr>
      <xdr:spPr>
        <a:xfrm>
          <a:off x="2066925" y="13896975"/>
          <a:ext cx="3314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6706706-0361-4D9B-85E9-6EDA60D05CB5}"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149</xdr:row>
      <xdr:rowOff>0</xdr:rowOff>
    </xdr:from>
    <xdr:to>
      <xdr:col>56</xdr:col>
      <xdr:colOff>47625</xdr:colOff>
      <xdr:row>151</xdr:row>
      <xdr:rowOff>85724</xdr:rowOff>
    </xdr:to>
    <xdr:sp macro="" textlink="$CI$159">
      <xdr:nvSpPr>
        <xdr:cNvPr id="311" name="四角形吹き出し 310">
          <a:extLst>
            <a:ext uri="{FF2B5EF4-FFF2-40B4-BE49-F238E27FC236}">
              <a16:creationId xmlns:a16="http://schemas.microsoft.com/office/drawing/2014/main" xmlns="" id="{00000000-0008-0000-2400-000037010000}"/>
            </a:ext>
          </a:extLst>
        </xdr:cNvPr>
        <xdr:cNvSpPr/>
      </xdr:nvSpPr>
      <xdr:spPr>
        <a:xfrm>
          <a:off x="2066925" y="14277975"/>
          <a:ext cx="3314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D895DD-2D6B-4A6C-9D2A-B00E61332A69}"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66675</xdr:colOff>
      <xdr:row>151</xdr:row>
      <xdr:rowOff>0</xdr:rowOff>
    </xdr:from>
    <xdr:to>
      <xdr:col>56</xdr:col>
      <xdr:colOff>47625</xdr:colOff>
      <xdr:row>153</xdr:row>
      <xdr:rowOff>85724</xdr:rowOff>
    </xdr:to>
    <xdr:sp macro="" textlink="$CI$163">
      <xdr:nvSpPr>
        <xdr:cNvPr id="312" name="四角形吹き出し 311">
          <a:extLst>
            <a:ext uri="{FF2B5EF4-FFF2-40B4-BE49-F238E27FC236}">
              <a16:creationId xmlns:a16="http://schemas.microsoft.com/office/drawing/2014/main" xmlns="" id="{00000000-0008-0000-2400-000038010000}"/>
            </a:ext>
          </a:extLst>
        </xdr:cNvPr>
        <xdr:cNvSpPr/>
      </xdr:nvSpPr>
      <xdr:spPr>
        <a:xfrm>
          <a:off x="2066925" y="14468475"/>
          <a:ext cx="3314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7A4DC9E-960D-4E90-A4A9-CD6F1199BA01}"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29</xdr:col>
      <xdr:colOff>47625</xdr:colOff>
      <xdr:row>139</xdr:row>
      <xdr:rowOff>0</xdr:rowOff>
    </xdr:from>
    <xdr:to>
      <xdr:col>56</xdr:col>
      <xdr:colOff>28575</xdr:colOff>
      <xdr:row>141</xdr:row>
      <xdr:rowOff>85724</xdr:rowOff>
    </xdr:to>
    <xdr:sp macro="" textlink="$CI$139">
      <xdr:nvSpPr>
        <xdr:cNvPr id="313" name="四角形吹き出し 312">
          <a:extLst>
            <a:ext uri="{FF2B5EF4-FFF2-40B4-BE49-F238E27FC236}">
              <a16:creationId xmlns:a16="http://schemas.microsoft.com/office/drawing/2014/main" xmlns="" id="{00000000-0008-0000-2400-000039010000}"/>
            </a:ext>
          </a:extLst>
        </xdr:cNvPr>
        <xdr:cNvSpPr/>
      </xdr:nvSpPr>
      <xdr:spPr>
        <a:xfrm>
          <a:off x="2809875" y="13325475"/>
          <a:ext cx="2552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939E8D5-8B88-4FEA-B8E3-98BD8FF3C9AE}"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24</xdr:col>
      <xdr:colOff>38099</xdr:colOff>
      <xdr:row>168</xdr:row>
      <xdr:rowOff>19050</xdr:rowOff>
    </xdr:from>
    <xdr:to>
      <xdr:col>75</xdr:col>
      <xdr:colOff>47624</xdr:colOff>
      <xdr:row>171</xdr:row>
      <xdr:rowOff>9524</xdr:rowOff>
    </xdr:to>
    <xdr:sp macro="" textlink="$CE$177">
      <xdr:nvSpPr>
        <xdr:cNvPr id="314" name="四角形吹き出し 313">
          <a:extLst>
            <a:ext uri="{FF2B5EF4-FFF2-40B4-BE49-F238E27FC236}">
              <a16:creationId xmlns:a16="http://schemas.microsoft.com/office/drawing/2014/main" xmlns="" id="{00000000-0008-0000-2400-00003A010000}"/>
            </a:ext>
          </a:extLst>
        </xdr:cNvPr>
        <xdr:cNvSpPr/>
      </xdr:nvSpPr>
      <xdr:spPr>
        <a:xfrm>
          <a:off x="2324099" y="16106775"/>
          <a:ext cx="48672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EDAA643-1797-440B-921A-44927307E0B8}"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38100</xdr:colOff>
      <xdr:row>174</xdr:row>
      <xdr:rowOff>19050</xdr:rowOff>
    </xdr:from>
    <xdr:to>
      <xdr:col>75</xdr:col>
      <xdr:colOff>76200</xdr:colOff>
      <xdr:row>177</xdr:row>
      <xdr:rowOff>9524</xdr:rowOff>
    </xdr:to>
    <xdr:sp macro="" textlink="$CY$187">
      <xdr:nvSpPr>
        <xdr:cNvPr id="315" name="四角形吹き出し 314">
          <a:extLst>
            <a:ext uri="{FF2B5EF4-FFF2-40B4-BE49-F238E27FC236}">
              <a16:creationId xmlns:a16="http://schemas.microsoft.com/office/drawing/2014/main" xmlns="" id="{00000000-0008-0000-2400-00003B010000}"/>
            </a:ext>
          </a:extLst>
        </xdr:cNvPr>
        <xdr:cNvSpPr/>
      </xdr:nvSpPr>
      <xdr:spPr>
        <a:xfrm>
          <a:off x="5657850" y="16678275"/>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64BD300-95D8-40DB-A6FB-3DC92B78ACE6}" type="TxLink">
            <a:rPr kumimoji="1" lang="en-US"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13</xdr:col>
      <xdr:colOff>85725</xdr:colOff>
      <xdr:row>176</xdr:row>
      <xdr:rowOff>19050</xdr:rowOff>
    </xdr:from>
    <xdr:to>
      <xdr:col>76</xdr:col>
      <xdr:colOff>0</xdr:colOff>
      <xdr:row>179</xdr:row>
      <xdr:rowOff>9524</xdr:rowOff>
    </xdr:to>
    <xdr:sp macro="" textlink="$CM$189">
      <xdr:nvSpPr>
        <xdr:cNvPr id="316" name="四角形吹き出し 315">
          <a:extLst>
            <a:ext uri="{FF2B5EF4-FFF2-40B4-BE49-F238E27FC236}">
              <a16:creationId xmlns:a16="http://schemas.microsoft.com/office/drawing/2014/main" xmlns="" id="{00000000-0008-0000-2400-00003C010000}"/>
            </a:ext>
          </a:extLst>
        </xdr:cNvPr>
        <xdr:cNvSpPr/>
      </xdr:nvSpPr>
      <xdr:spPr>
        <a:xfrm>
          <a:off x="1323975" y="16868775"/>
          <a:ext cx="59150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D09ED7C-B8D3-4BE9-8C2D-4C3B23E81395}"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54</xdr:col>
      <xdr:colOff>38099</xdr:colOff>
      <xdr:row>188</xdr:row>
      <xdr:rowOff>38100</xdr:rowOff>
    </xdr:from>
    <xdr:to>
      <xdr:col>75</xdr:col>
      <xdr:colOff>66674</xdr:colOff>
      <xdr:row>191</xdr:row>
      <xdr:rowOff>28574</xdr:rowOff>
    </xdr:to>
    <xdr:sp macro="" textlink="$CO$203">
      <xdr:nvSpPr>
        <xdr:cNvPr id="318" name="四角形吹き出し 317">
          <a:extLst>
            <a:ext uri="{FF2B5EF4-FFF2-40B4-BE49-F238E27FC236}">
              <a16:creationId xmlns:a16="http://schemas.microsoft.com/office/drawing/2014/main" xmlns="" id="{00000000-0008-0000-2400-00003E010000}"/>
            </a:ext>
          </a:extLst>
        </xdr:cNvPr>
        <xdr:cNvSpPr/>
      </xdr:nvSpPr>
      <xdr:spPr>
        <a:xfrm>
          <a:off x="5181599" y="180308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680C5F9-D71C-468D-972D-A69B2D63C314}"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xdr:col>
      <xdr:colOff>57150</xdr:colOff>
      <xdr:row>185</xdr:row>
      <xdr:rowOff>19050</xdr:rowOff>
    </xdr:from>
    <xdr:to>
      <xdr:col>27</xdr:col>
      <xdr:colOff>85725</xdr:colOff>
      <xdr:row>188</xdr:row>
      <xdr:rowOff>9524</xdr:rowOff>
    </xdr:to>
    <xdr:sp macro="" textlink="入力専用!EH19">
      <xdr:nvSpPr>
        <xdr:cNvPr id="319" name="四角形吹き出し 318">
          <a:extLst>
            <a:ext uri="{FF2B5EF4-FFF2-40B4-BE49-F238E27FC236}">
              <a16:creationId xmlns:a16="http://schemas.microsoft.com/office/drawing/2014/main" xmlns="" id="{00000000-0008-0000-2400-00003F010000}"/>
            </a:ext>
          </a:extLst>
        </xdr:cNvPr>
        <xdr:cNvSpPr/>
      </xdr:nvSpPr>
      <xdr:spPr>
        <a:xfrm>
          <a:off x="628650" y="177260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389720-CBBB-4A46-AC79-7F01D68CCA3B}"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57150</xdr:colOff>
      <xdr:row>185</xdr:row>
      <xdr:rowOff>19050</xdr:rowOff>
    </xdr:from>
    <xdr:to>
      <xdr:col>42</xdr:col>
      <xdr:colOff>85725</xdr:colOff>
      <xdr:row>188</xdr:row>
      <xdr:rowOff>9524</xdr:rowOff>
    </xdr:to>
    <xdr:sp macro="" textlink="入力専用!EI19">
      <xdr:nvSpPr>
        <xdr:cNvPr id="320" name="四角形吹き出し 319">
          <a:extLst>
            <a:ext uri="{FF2B5EF4-FFF2-40B4-BE49-F238E27FC236}">
              <a16:creationId xmlns:a16="http://schemas.microsoft.com/office/drawing/2014/main" xmlns="" id="{00000000-0008-0000-2400-000040010000}"/>
            </a:ext>
          </a:extLst>
        </xdr:cNvPr>
        <xdr:cNvSpPr/>
      </xdr:nvSpPr>
      <xdr:spPr>
        <a:xfrm>
          <a:off x="2057400" y="177260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223841F-7D20-4EE6-8913-07A25319589B}"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38</xdr:col>
      <xdr:colOff>85725</xdr:colOff>
      <xdr:row>185</xdr:row>
      <xdr:rowOff>19050</xdr:rowOff>
    </xdr:from>
    <xdr:to>
      <xdr:col>64</xdr:col>
      <xdr:colOff>0</xdr:colOff>
      <xdr:row>188</xdr:row>
      <xdr:rowOff>9524</xdr:rowOff>
    </xdr:to>
    <xdr:sp macro="" textlink="入力専用!EJ19">
      <xdr:nvSpPr>
        <xdr:cNvPr id="321" name="四角形吹き出し 320">
          <a:extLst>
            <a:ext uri="{FF2B5EF4-FFF2-40B4-BE49-F238E27FC236}">
              <a16:creationId xmlns:a16="http://schemas.microsoft.com/office/drawing/2014/main" xmlns="" id="{00000000-0008-0000-2400-000041010000}"/>
            </a:ext>
          </a:extLst>
        </xdr:cNvPr>
        <xdr:cNvSpPr/>
      </xdr:nvSpPr>
      <xdr:spPr>
        <a:xfrm>
          <a:off x="3705225" y="17726025"/>
          <a:ext cx="2390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1C93340-18F8-4B0B-B5C1-F784C6632933}"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61</xdr:col>
      <xdr:colOff>66675</xdr:colOff>
      <xdr:row>185</xdr:row>
      <xdr:rowOff>28575</xdr:rowOff>
    </xdr:from>
    <xdr:to>
      <xdr:col>76</xdr:col>
      <xdr:colOff>57150</xdr:colOff>
      <xdr:row>188</xdr:row>
      <xdr:rowOff>19049</xdr:rowOff>
    </xdr:to>
    <xdr:sp macro="" textlink="入力専用!EK19">
      <xdr:nvSpPr>
        <xdr:cNvPr id="322" name="四角形吹き出し 321">
          <a:extLst>
            <a:ext uri="{FF2B5EF4-FFF2-40B4-BE49-F238E27FC236}">
              <a16:creationId xmlns:a16="http://schemas.microsoft.com/office/drawing/2014/main" xmlns="" id="{00000000-0008-0000-2400-000042010000}"/>
            </a:ext>
          </a:extLst>
        </xdr:cNvPr>
        <xdr:cNvSpPr/>
      </xdr:nvSpPr>
      <xdr:spPr>
        <a:xfrm>
          <a:off x="5876925" y="17735550"/>
          <a:ext cx="14192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F1F383A-9533-4D50-8A24-1BEA4DC5F2AC}"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xdr:col>
      <xdr:colOff>57150</xdr:colOff>
      <xdr:row>187</xdr:row>
      <xdr:rowOff>19050</xdr:rowOff>
    </xdr:from>
    <xdr:to>
      <xdr:col>27</xdr:col>
      <xdr:colOff>85725</xdr:colOff>
      <xdr:row>190</xdr:row>
      <xdr:rowOff>9524</xdr:rowOff>
    </xdr:to>
    <xdr:sp macro="" textlink="入力専用!EL19">
      <xdr:nvSpPr>
        <xdr:cNvPr id="323" name="四角形吹き出し 322">
          <a:extLst>
            <a:ext uri="{FF2B5EF4-FFF2-40B4-BE49-F238E27FC236}">
              <a16:creationId xmlns:a16="http://schemas.microsoft.com/office/drawing/2014/main" xmlns="" id="{00000000-0008-0000-2400-000043010000}"/>
            </a:ext>
          </a:extLst>
        </xdr:cNvPr>
        <xdr:cNvSpPr/>
      </xdr:nvSpPr>
      <xdr:spPr>
        <a:xfrm>
          <a:off x="628650" y="179165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696838C-346C-486B-8F6F-60FCCCCDDDAA}"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57150</xdr:colOff>
      <xdr:row>187</xdr:row>
      <xdr:rowOff>19050</xdr:rowOff>
    </xdr:from>
    <xdr:to>
      <xdr:col>42</xdr:col>
      <xdr:colOff>85725</xdr:colOff>
      <xdr:row>190</xdr:row>
      <xdr:rowOff>9524</xdr:rowOff>
    </xdr:to>
    <xdr:sp macro="" textlink="入力専用!EM19">
      <xdr:nvSpPr>
        <xdr:cNvPr id="324" name="四角形吹き出し 323">
          <a:extLst>
            <a:ext uri="{FF2B5EF4-FFF2-40B4-BE49-F238E27FC236}">
              <a16:creationId xmlns:a16="http://schemas.microsoft.com/office/drawing/2014/main" xmlns="" id="{00000000-0008-0000-2400-000044010000}"/>
            </a:ext>
          </a:extLst>
        </xdr:cNvPr>
        <xdr:cNvSpPr/>
      </xdr:nvSpPr>
      <xdr:spPr>
        <a:xfrm>
          <a:off x="2057400" y="179165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58905B2-6213-485C-8AD6-42BD0F332BF9}"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38</xdr:col>
      <xdr:colOff>66675</xdr:colOff>
      <xdr:row>187</xdr:row>
      <xdr:rowOff>19050</xdr:rowOff>
    </xdr:from>
    <xdr:to>
      <xdr:col>60</xdr:col>
      <xdr:colOff>0</xdr:colOff>
      <xdr:row>190</xdr:row>
      <xdr:rowOff>9524</xdr:rowOff>
    </xdr:to>
    <xdr:sp macro="" textlink="入力専用!EN19">
      <xdr:nvSpPr>
        <xdr:cNvPr id="325" name="四角形吹き出し 324">
          <a:extLst>
            <a:ext uri="{FF2B5EF4-FFF2-40B4-BE49-F238E27FC236}">
              <a16:creationId xmlns:a16="http://schemas.microsoft.com/office/drawing/2014/main" xmlns="" id="{00000000-0008-0000-2400-000045010000}"/>
            </a:ext>
          </a:extLst>
        </xdr:cNvPr>
        <xdr:cNvSpPr/>
      </xdr:nvSpPr>
      <xdr:spPr>
        <a:xfrm>
          <a:off x="3686175" y="179165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95341F0-17D6-4DBD-85EA-CE76BBF924F9}"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61</xdr:col>
      <xdr:colOff>66676</xdr:colOff>
      <xdr:row>187</xdr:row>
      <xdr:rowOff>28575</xdr:rowOff>
    </xdr:from>
    <xdr:to>
      <xdr:col>76</xdr:col>
      <xdr:colOff>47626</xdr:colOff>
      <xdr:row>190</xdr:row>
      <xdr:rowOff>19049</xdr:rowOff>
    </xdr:to>
    <xdr:sp macro="" textlink="入力専用!EO19">
      <xdr:nvSpPr>
        <xdr:cNvPr id="326" name="四角形吹き出し 325">
          <a:extLst>
            <a:ext uri="{FF2B5EF4-FFF2-40B4-BE49-F238E27FC236}">
              <a16:creationId xmlns:a16="http://schemas.microsoft.com/office/drawing/2014/main" xmlns="" id="{00000000-0008-0000-2400-000046010000}"/>
            </a:ext>
          </a:extLst>
        </xdr:cNvPr>
        <xdr:cNvSpPr/>
      </xdr:nvSpPr>
      <xdr:spPr>
        <a:xfrm>
          <a:off x="5876926" y="17926050"/>
          <a:ext cx="1409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1699853-FF1B-4F66-8363-625A2F62D0D6}"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xdr:col>
      <xdr:colOff>57150</xdr:colOff>
      <xdr:row>189</xdr:row>
      <xdr:rowOff>19050</xdr:rowOff>
    </xdr:from>
    <xdr:to>
      <xdr:col>27</xdr:col>
      <xdr:colOff>85725</xdr:colOff>
      <xdr:row>192</xdr:row>
      <xdr:rowOff>9524</xdr:rowOff>
    </xdr:to>
    <xdr:sp macro="" textlink="入力専用!EP19">
      <xdr:nvSpPr>
        <xdr:cNvPr id="327" name="四角形吹き出し 326">
          <a:extLst>
            <a:ext uri="{FF2B5EF4-FFF2-40B4-BE49-F238E27FC236}">
              <a16:creationId xmlns:a16="http://schemas.microsoft.com/office/drawing/2014/main" xmlns="" id="{00000000-0008-0000-2400-000047010000}"/>
            </a:ext>
          </a:extLst>
        </xdr:cNvPr>
        <xdr:cNvSpPr/>
      </xdr:nvSpPr>
      <xdr:spPr>
        <a:xfrm>
          <a:off x="628650" y="181070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34E5621-9878-477E-9AD2-68EBC1B3444A}"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21</xdr:col>
      <xdr:colOff>57150</xdr:colOff>
      <xdr:row>189</xdr:row>
      <xdr:rowOff>19050</xdr:rowOff>
    </xdr:from>
    <xdr:to>
      <xdr:col>42</xdr:col>
      <xdr:colOff>85725</xdr:colOff>
      <xdr:row>192</xdr:row>
      <xdr:rowOff>9524</xdr:rowOff>
    </xdr:to>
    <xdr:sp macro="" textlink="入力専用!EQ19">
      <xdr:nvSpPr>
        <xdr:cNvPr id="328" name="四角形吹き出し 327">
          <a:extLst>
            <a:ext uri="{FF2B5EF4-FFF2-40B4-BE49-F238E27FC236}">
              <a16:creationId xmlns:a16="http://schemas.microsoft.com/office/drawing/2014/main" xmlns="" id="{00000000-0008-0000-2400-000048010000}"/>
            </a:ext>
          </a:extLst>
        </xdr:cNvPr>
        <xdr:cNvSpPr/>
      </xdr:nvSpPr>
      <xdr:spPr>
        <a:xfrm>
          <a:off x="2057400" y="181070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9EA2B61-7E7F-4F86-8373-E423014EADEC}"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38</xdr:col>
      <xdr:colOff>66675</xdr:colOff>
      <xdr:row>189</xdr:row>
      <xdr:rowOff>19050</xdr:rowOff>
    </xdr:from>
    <xdr:to>
      <xdr:col>60</xdr:col>
      <xdr:colOff>0</xdr:colOff>
      <xdr:row>192</xdr:row>
      <xdr:rowOff>9524</xdr:rowOff>
    </xdr:to>
    <xdr:sp macro="" textlink="入力専用!ER19">
      <xdr:nvSpPr>
        <xdr:cNvPr id="329" name="四角形吹き出し 328">
          <a:extLst>
            <a:ext uri="{FF2B5EF4-FFF2-40B4-BE49-F238E27FC236}">
              <a16:creationId xmlns:a16="http://schemas.microsoft.com/office/drawing/2014/main" xmlns="" id="{00000000-0008-0000-2400-000049010000}"/>
            </a:ext>
          </a:extLst>
        </xdr:cNvPr>
        <xdr:cNvSpPr/>
      </xdr:nvSpPr>
      <xdr:spPr>
        <a:xfrm>
          <a:off x="3686175" y="18107025"/>
          <a:ext cx="2028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319272E-C8A5-4A51-A6BA-F19525580899}" type="TxLink">
            <a:rPr kumimoji="1" lang="ja-JP" altLang="en-US" sz="11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10</xdr:col>
      <xdr:colOff>57150</xdr:colOff>
      <xdr:row>192</xdr:row>
      <xdr:rowOff>28575</xdr:rowOff>
    </xdr:from>
    <xdr:to>
      <xdr:col>15</xdr:col>
      <xdr:colOff>85725</xdr:colOff>
      <xdr:row>195</xdr:row>
      <xdr:rowOff>19049</xdr:rowOff>
    </xdr:to>
    <xdr:sp macro="" textlink="入力専用!EU17">
      <xdr:nvSpPr>
        <xdr:cNvPr id="330" name="四角形吹き出し 329">
          <a:extLst>
            <a:ext uri="{FF2B5EF4-FFF2-40B4-BE49-F238E27FC236}">
              <a16:creationId xmlns:a16="http://schemas.microsoft.com/office/drawing/2014/main" xmlns="" id="{00000000-0008-0000-2400-00004A010000}"/>
            </a:ext>
          </a:extLst>
        </xdr:cNvPr>
        <xdr:cNvSpPr/>
      </xdr:nvSpPr>
      <xdr:spPr>
        <a:xfrm>
          <a:off x="1009650" y="18402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0F70E97-DD3D-47EF-A810-E70B08020BE7}"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10</xdr:col>
      <xdr:colOff>57150</xdr:colOff>
      <xdr:row>194</xdr:row>
      <xdr:rowOff>28575</xdr:rowOff>
    </xdr:from>
    <xdr:to>
      <xdr:col>15</xdr:col>
      <xdr:colOff>85725</xdr:colOff>
      <xdr:row>197</xdr:row>
      <xdr:rowOff>19049</xdr:rowOff>
    </xdr:to>
    <xdr:sp macro="" textlink="入力専用!EV17">
      <xdr:nvSpPr>
        <xdr:cNvPr id="331" name="四角形吹き出し 330">
          <a:extLst>
            <a:ext uri="{FF2B5EF4-FFF2-40B4-BE49-F238E27FC236}">
              <a16:creationId xmlns:a16="http://schemas.microsoft.com/office/drawing/2014/main" xmlns="" id="{00000000-0008-0000-2400-00004B010000}"/>
            </a:ext>
          </a:extLst>
        </xdr:cNvPr>
        <xdr:cNvSpPr/>
      </xdr:nvSpPr>
      <xdr:spPr>
        <a:xfrm>
          <a:off x="1009650" y="18592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D62BB88-7000-45DA-9A56-FDCAEEED15F9}"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10</xdr:col>
      <xdr:colOff>57150</xdr:colOff>
      <xdr:row>196</xdr:row>
      <xdr:rowOff>28575</xdr:rowOff>
    </xdr:from>
    <xdr:to>
      <xdr:col>15</xdr:col>
      <xdr:colOff>85725</xdr:colOff>
      <xdr:row>199</xdr:row>
      <xdr:rowOff>19049</xdr:rowOff>
    </xdr:to>
    <xdr:sp macro="" textlink="入力専用!EW17">
      <xdr:nvSpPr>
        <xdr:cNvPr id="332" name="四角形吹き出し 331">
          <a:extLst>
            <a:ext uri="{FF2B5EF4-FFF2-40B4-BE49-F238E27FC236}">
              <a16:creationId xmlns:a16="http://schemas.microsoft.com/office/drawing/2014/main" xmlns="" id="{00000000-0008-0000-2400-00004C010000}"/>
            </a:ext>
          </a:extLst>
        </xdr:cNvPr>
        <xdr:cNvSpPr/>
      </xdr:nvSpPr>
      <xdr:spPr>
        <a:xfrm>
          <a:off x="1009650" y="18783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5B5E954-3D33-4FFB-AE90-7E7F79891A58}"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18</xdr:col>
      <xdr:colOff>57150</xdr:colOff>
      <xdr:row>192</xdr:row>
      <xdr:rowOff>28575</xdr:rowOff>
    </xdr:from>
    <xdr:to>
      <xdr:col>23</xdr:col>
      <xdr:colOff>85725</xdr:colOff>
      <xdr:row>195</xdr:row>
      <xdr:rowOff>19049</xdr:rowOff>
    </xdr:to>
    <xdr:sp macro="" textlink="入力専用!EU20">
      <xdr:nvSpPr>
        <xdr:cNvPr id="333" name="四角形吹き出し 332">
          <a:extLst>
            <a:ext uri="{FF2B5EF4-FFF2-40B4-BE49-F238E27FC236}">
              <a16:creationId xmlns:a16="http://schemas.microsoft.com/office/drawing/2014/main" xmlns="" id="{00000000-0008-0000-2400-00004D010000}"/>
            </a:ext>
          </a:extLst>
        </xdr:cNvPr>
        <xdr:cNvSpPr/>
      </xdr:nvSpPr>
      <xdr:spPr>
        <a:xfrm>
          <a:off x="1771650" y="18402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7DA8F11-58AB-4162-A334-5C4838DD4C5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18</xdr:col>
      <xdr:colOff>57150</xdr:colOff>
      <xdr:row>194</xdr:row>
      <xdr:rowOff>28575</xdr:rowOff>
    </xdr:from>
    <xdr:to>
      <xdr:col>23</xdr:col>
      <xdr:colOff>85725</xdr:colOff>
      <xdr:row>197</xdr:row>
      <xdr:rowOff>19049</xdr:rowOff>
    </xdr:to>
    <xdr:sp macro="" textlink="入力専用!EV20">
      <xdr:nvSpPr>
        <xdr:cNvPr id="334" name="四角形吹き出し 333">
          <a:extLst>
            <a:ext uri="{FF2B5EF4-FFF2-40B4-BE49-F238E27FC236}">
              <a16:creationId xmlns:a16="http://schemas.microsoft.com/office/drawing/2014/main" xmlns="" id="{00000000-0008-0000-2400-00004E010000}"/>
            </a:ext>
          </a:extLst>
        </xdr:cNvPr>
        <xdr:cNvSpPr/>
      </xdr:nvSpPr>
      <xdr:spPr>
        <a:xfrm>
          <a:off x="1771650" y="18592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836AC9D-2156-49E1-99C1-B05DDAA98D2E}"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18</xdr:col>
      <xdr:colOff>57150</xdr:colOff>
      <xdr:row>196</xdr:row>
      <xdr:rowOff>28575</xdr:rowOff>
    </xdr:from>
    <xdr:to>
      <xdr:col>23</xdr:col>
      <xdr:colOff>85725</xdr:colOff>
      <xdr:row>199</xdr:row>
      <xdr:rowOff>19049</xdr:rowOff>
    </xdr:to>
    <xdr:sp macro="" textlink="入力専用!EW20">
      <xdr:nvSpPr>
        <xdr:cNvPr id="335" name="四角形吹き出し 334">
          <a:extLst>
            <a:ext uri="{FF2B5EF4-FFF2-40B4-BE49-F238E27FC236}">
              <a16:creationId xmlns:a16="http://schemas.microsoft.com/office/drawing/2014/main" xmlns="" id="{00000000-0008-0000-2400-00004F010000}"/>
            </a:ext>
          </a:extLst>
        </xdr:cNvPr>
        <xdr:cNvSpPr/>
      </xdr:nvSpPr>
      <xdr:spPr>
        <a:xfrm>
          <a:off x="1771650" y="18783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3ED8A6D-C42C-4779-8385-9705218F3493}"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45</xdr:col>
      <xdr:colOff>19050</xdr:colOff>
      <xdr:row>192</xdr:row>
      <xdr:rowOff>28575</xdr:rowOff>
    </xdr:from>
    <xdr:to>
      <xdr:col>50</xdr:col>
      <xdr:colOff>47625</xdr:colOff>
      <xdr:row>195</xdr:row>
      <xdr:rowOff>19049</xdr:rowOff>
    </xdr:to>
    <xdr:sp macro="" textlink="入力専用!EX17">
      <xdr:nvSpPr>
        <xdr:cNvPr id="336" name="四角形吹き出し 335">
          <a:extLst>
            <a:ext uri="{FF2B5EF4-FFF2-40B4-BE49-F238E27FC236}">
              <a16:creationId xmlns:a16="http://schemas.microsoft.com/office/drawing/2014/main" xmlns="" id="{00000000-0008-0000-2400-000050010000}"/>
            </a:ext>
          </a:extLst>
        </xdr:cNvPr>
        <xdr:cNvSpPr/>
      </xdr:nvSpPr>
      <xdr:spPr>
        <a:xfrm>
          <a:off x="4305300" y="18402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CB6F9A9-0AA7-4D0F-8169-CC0B8C65CC5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53</xdr:col>
      <xdr:colOff>19050</xdr:colOff>
      <xdr:row>192</xdr:row>
      <xdr:rowOff>28575</xdr:rowOff>
    </xdr:from>
    <xdr:to>
      <xdr:col>58</xdr:col>
      <xdr:colOff>47625</xdr:colOff>
      <xdr:row>195</xdr:row>
      <xdr:rowOff>19049</xdr:rowOff>
    </xdr:to>
    <xdr:sp macro="" textlink="入力専用!EX20">
      <xdr:nvSpPr>
        <xdr:cNvPr id="337" name="四角形吹き出し 336">
          <a:extLst>
            <a:ext uri="{FF2B5EF4-FFF2-40B4-BE49-F238E27FC236}">
              <a16:creationId xmlns:a16="http://schemas.microsoft.com/office/drawing/2014/main" xmlns="" id="{00000000-0008-0000-2400-000051010000}"/>
            </a:ext>
          </a:extLst>
        </xdr:cNvPr>
        <xdr:cNvSpPr/>
      </xdr:nvSpPr>
      <xdr:spPr>
        <a:xfrm>
          <a:off x="5067300" y="184023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9154794-8D24-4C03-82A5-90259E7FEA37}"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45</xdr:col>
      <xdr:colOff>19050</xdr:colOff>
      <xdr:row>194</xdr:row>
      <xdr:rowOff>28575</xdr:rowOff>
    </xdr:from>
    <xdr:to>
      <xdr:col>50</xdr:col>
      <xdr:colOff>47625</xdr:colOff>
      <xdr:row>197</xdr:row>
      <xdr:rowOff>19049</xdr:rowOff>
    </xdr:to>
    <xdr:sp macro="" textlink="入力専用!EY17">
      <xdr:nvSpPr>
        <xdr:cNvPr id="338" name="四角形吹き出し 337">
          <a:extLst>
            <a:ext uri="{FF2B5EF4-FFF2-40B4-BE49-F238E27FC236}">
              <a16:creationId xmlns:a16="http://schemas.microsoft.com/office/drawing/2014/main" xmlns="" id="{00000000-0008-0000-2400-000052010000}"/>
            </a:ext>
          </a:extLst>
        </xdr:cNvPr>
        <xdr:cNvSpPr/>
      </xdr:nvSpPr>
      <xdr:spPr>
        <a:xfrm>
          <a:off x="4305300" y="18592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1322CE2-9050-4778-AB44-21E2A1F18400}"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53</xdr:col>
      <xdr:colOff>19050</xdr:colOff>
      <xdr:row>194</xdr:row>
      <xdr:rowOff>28575</xdr:rowOff>
    </xdr:from>
    <xdr:to>
      <xdr:col>58</xdr:col>
      <xdr:colOff>47625</xdr:colOff>
      <xdr:row>197</xdr:row>
      <xdr:rowOff>19049</xdr:rowOff>
    </xdr:to>
    <xdr:sp macro="" textlink="入力専用!EY20">
      <xdr:nvSpPr>
        <xdr:cNvPr id="339" name="四角形吹き出し 338">
          <a:extLst>
            <a:ext uri="{FF2B5EF4-FFF2-40B4-BE49-F238E27FC236}">
              <a16:creationId xmlns:a16="http://schemas.microsoft.com/office/drawing/2014/main" xmlns="" id="{00000000-0008-0000-2400-000053010000}"/>
            </a:ext>
          </a:extLst>
        </xdr:cNvPr>
        <xdr:cNvSpPr/>
      </xdr:nvSpPr>
      <xdr:spPr>
        <a:xfrm>
          <a:off x="5067300" y="185928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7559716-0865-4E4D-A5C0-DEC06C31B375}"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38100</xdr:colOff>
      <xdr:row>200</xdr:row>
      <xdr:rowOff>9525</xdr:rowOff>
    </xdr:from>
    <xdr:to>
      <xdr:col>9</xdr:col>
      <xdr:colOff>66675</xdr:colOff>
      <xdr:row>202</xdr:row>
      <xdr:rowOff>95249</xdr:rowOff>
    </xdr:to>
    <xdr:sp macro="" textlink="入力専用!FD13">
      <xdr:nvSpPr>
        <xdr:cNvPr id="340" name="四角形吹き出し 339">
          <a:extLst>
            <a:ext uri="{FF2B5EF4-FFF2-40B4-BE49-F238E27FC236}">
              <a16:creationId xmlns:a16="http://schemas.microsoft.com/office/drawing/2014/main" xmlns="" id="{00000000-0008-0000-2400-000054010000}"/>
            </a:ext>
          </a:extLst>
        </xdr:cNvPr>
        <xdr:cNvSpPr/>
      </xdr:nvSpPr>
      <xdr:spPr>
        <a:xfrm>
          <a:off x="419100" y="19145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35C324C-F222-4D60-9C45-F6F580483580}"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13</xdr:col>
      <xdr:colOff>66675</xdr:colOff>
      <xdr:row>200</xdr:row>
      <xdr:rowOff>9525</xdr:rowOff>
    </xdr:from>
    <xdr:to>
      <xdr:col>19</xdr:col>
      <xdr:colOff>0</xdr:colOff>
      <xdr:row>202</xdr:row>
      <xdr:rowOff>95249</xdr:rowOff>
    </xdr:to>
    <xdr:sp macro="" textlink="入力専用!FE13">
      <xdr:nvSpPr>
        <xdr:cNvPr id="341" name="四角形吹き出し 340">
          <a:extLst>
            <a:ext uri="{FF2B5EF4-FFF2-40B4-BE49-F238E27FC236}">
              <a16:creationId xmlns:a16="http://schemas.microsoft.com/office/drawing/2014/main" xmlns="" id="{00000000-0008-0000-2400-000055010000}"/>
            </a:ext>
          </a:extLst>
        </xdr:cNvPr>
        <xdr:cNvSpPr/>
      </xdr:nvSpPr>
      <xdr:spPr>
        <a:xfrm>
          <a:off x="1304925" y="19145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27A2402-4932-4BE2-A0F6-F16D7854D2CC}"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54</xdr:col>
      <xdr:colOff>85725</xdr:colOff>
      <xdr:row>200</xdr:row>
      <xdr:rowOff>9525</xdr:rowOff>
    </xdr:from>
    <xdr:to>
      <xdr:col>60</xdr:col>
      <xdr:colOff>19050</xdr:colOff>
      <xdr:row>202</xdr:row>
      <xdr:rowOff>95249</xdr:rowOff>
    </xdr:to>
    <xdr:sp macro="" textlink="入力専用!FF13">
      <xdr:nvSpPr>
        <xdr:cNvPr id="342" name="四角形吹き出し 341">
          <a:extLst>
            <a:ext uri="{FF2B5EF4-FFF2-40B4-BE49-F238E27FC236}">
              <a16:creationId xmlns:a16="http://schemas.microsoft.com/office/drawing/2014/main" xmlns="" id="{00000000-0008-0000-2400-000056010000}"/>
            </a:ext>
          </a:extLst>
        </xdr:cNvPr>
        <xdr:cNvSpPr/>
      </xdr:nvSpPr>
      <xdr:spPr>
        <a:xfrm>
          <a:off x="5229225" y="1914525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4732C7C-AE66-42A6-A256-3D0DE5A0E554}"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63</xdr:col>
      <xdr:colOff>76200</xdr:colOff>
      <xdr:row>222</xdr:row>
      <xdr:rowOff>57150</xdr:rowOff>
    </xdr:from>
    <xdr:to>
      <xdr:col>69</xdr:col>
      <xdr:colOff>9525</xdr:colOff>
      <xdr:row>225</xdr:row>
      <xdr:rowOff>47624</xdr:rowOff>
    </xdr:to>
    <xdr:sp macro="" textlink="入力専用!FI13">
      <xdr:nvSpPr>
        <xdr:cNvPr id="343" name="四角形吹き出し 342">
          <a:extLst>
            <a:ext uri="{FF2B5EF4-FFF2-40B4-BE49-F238E27FC236}">
              <a16:creationId xmlns:a16="http://schemas.microsoft.com/office/drawing/2014/main" xmlns="" id="{00000000-0008-0000-2400-000057010000}"/>
            </a:ext>
          </a:extLst>
        </xdr:cNvPr>
        <xdr:cNvSpPr/>
      </xdr:nvSpPr>
      <xdr:spPr>
        <a:xfrm>
          <a:off x="6076950" y="212883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636FACD-A59D-4156-BF9A-F08ADDE1B738}" type="TxLink">
            <a:rPr kumimoji="1" lang="ja-JP" altLang="en-US" sz="900" b="0" i="0" u="none" strike="noStrike">
              <a:solidFill>
                <a:srgbClr val="000000"/>
              </a:solidFill>
              <a:latin typeface="ＭＳ Ｐゴシック"/>
              <a:ea typeface="ＭＳ Ｐゴシック"/>
            </a:rPr>
            <a:pPr algn="l"/>
            <a:t>レ</a:t>
          </a:fld>
          <a:endParaRPr kumimoji="1" lang="en-US" altLang="ja-JP" sz="100"/>
        </a:p>
      </xdr:txBody>
    </xdr:sp>
    <xdr:clientData/>
  </xdr:twoCellAnchor>
  <xdr:twoCellAnchor>
    <xdr:from>
      <xdr:col>68</xdr:col>
      <xdr:colOff>85725</xdr:colOff>
      <xdr:row>222</xdr:row>
      <xdr:rowOff>57150</xdr:rowOff>
    </xdr:from>
    <xdr:to>
      <xdr:col>74</xdr:col>
      <xdr:colOff>19050</xdr:colOff>
      <xdr:row>225</xdr:row>
      <xdr:rowOff>47624</xdr:rowOff>
    </xdr:to>
    <xdr:sp macro="" textlink="入力専用!FM13">
      <xdr:nvSpPr>
        <xdr:cNvPr id="344" name="四角形吹き出し 343">
          <a:extLst>
            <a:ext uri="{FF2B5EF4-FFF2-40B4-BE49-F238E27FC236}">
              <a16:creationId xmlns:a16="http://schemas.microsoft.com/office/drawing/2014/main" xmlns="" id="{00000000-0008-0000-2400-000058010000}"/>
            </a:ext>
          </a:extLst>
        </xdr:cNvPr>
        <xdr:cNvSpPr/>
      </xdr:nvSpPr>
      <xdr:spPr>
        <a:xfrm>
          <a:off x="6562725" y="212883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F128BFC-9B41-4222-AA02-DA33806267C7}"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38</xdr:col>
      <xdr:colOff>57150</xdr:colOff>
      <xdr:row>225</xdr:row>
      <xdr:rowOff>0</xdr:rowOff>
    </xdr:from>
    <xdr:to>
      <xdr:col>43</xdr:col>
      <xdr:colOff>85725</xdr:colOff>
      <xdr:row>227</xdr:row>
      <xdr:rowOff>85724</xdr:rowOff>
    </xdr:to>
    <xdr:sp macro="" textlink="入力専用!FJ13">
      <xdr:nvSpPr>
        <xdr:cNvPr id="345" name="四角形吹き出し 344">
          <a:extLst>
            <a:ext uri="{FF2B5EF4-FFF2-40B4-BE49-F238E27FC236}">
              <a16:creationId xmlns:a16="http://schemas.microsoft.com/office/drawing/2014/main" xmlns="" id="{00000000-0008-0000-2400-000059010000}"/>
            </a:ext>
          </a:extLst>
        </xdr:cNvPr>
        <xdr:cNvSpPr/>
      </xdr:nvSpPr>
      <xdr:spPr>
        <a:xfrm>
          <a:off x="3676650" y="215169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383E0CF-669F-497F-9A56-B3B4BB479F34}" type="TxLink">
            <a:rPr kumimoji="1" lang="ja-JP" altLang="en-US" sz="600" b="0" i="0" u="none" strike="noStrike">
              <a:solidFill>
                <a:srgbClr val="000000"/>
              </a:solidFill>
              <a:latin typeface="ＭＳ Ｐゴシック"/>
              <a:ea typeface="ＭＳ Ｐゴシック"/>
            </a:rPr>
            <a:pPr algn="l"/>
            <a:t>レ</a:t>
          </a:fld>
          <a:endParaRPr kumimoji="1" lang="en-US" altLang="ja-JP" sz="100"/>
        </a:p>
      </xdr:txBody>
    </xdr:sp>
    <xdr:clientData/>
  </xdr:twoCellAnchor>
  <xdr:twoCellAnchor>
    <xdr:from>
      <xdr:col>42</xdr:col>
      <xdr:colOff>47625</xdr:colOff>
      <xdr:row>225</xdr:row>
      <xdr:rowOff>0</xdr:rowOff>
    </xdr:from>
    <xdr:to>
      <xdr:col>47</xdr:col>
      <xdr:colOff>76200</xdr:colOff>
      <xdr:row>227</xdr:row>
      <xdr:rowOff>85724</xdr:rowOff>
    </xdr:to>
    <xdr:sp macro="" textlink="入力専用!FN13">
      <xdr:nvSpPr>
        <xdr:cNvPr id="346" name="四角形吹き出し 345">
          <a:extLst>
            <a:ext uri="{FF2B5EF4-FFF2-40B4-BE49-F238E27FC236}">
              <a16:creationId xmlns:a16="http://schemas.microsoft.com/office/drawing/2014/main" xmlns="" id="{00000000-0008-0000-2400-00005A010000}"/>
            </a:ext>
          </a:extLst>
        </xdr:cNvPr>
        <xdr:cNvSpPr/>
      </xdr:nvSpPr>
      <xdr:spPr>
        <a:xfrm>
          <a:off x="4048125" y="215169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C3B97F-B115-4A13-B22F-4A8BFB000871}" type="TxLink">
            <a:rPr kumimoji="1" lang="ja-JP" altLang="en-US" sz="6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63</xdr:col>
      <xdr:colOff>47625</xdr:colOff>
      <xdr:row>225</xdr:row>
      <xdr:rowOff>9525</xdr:rowOff>
    </xdr:from>
    <xdr:to>
      <xdr:col>68</xdr:col>
      <xdr:colOff>76200</xdr:colOff>
      <xdr:row>227</xdr:row>
      <xdr:rowOff>95249</xdr:rowOff>
    </xdr:to>
    <xdr:sp macro="" textlink="入力専用!FK13">
      <xdr:nvSpPr>
        <xdr:cNvPr id="347" name="四角形吹き出し 346">
          <a:extLst>
            <a:ext uri="{FF2B5EF4-FFF2-40B4-BE49-F238E27FC236}">
              <a16:creationId xmlns:a16="http://schemas.microsoft.com/office/drawing/2014/main" xmlns="" id="{00000000-0008-0000-2400-00005B010000}"/>
            </a:ext>
          </a:extLst>
        </xdr:cNvPr>
        <xdr:cNvSpPr/>
      </xdr:nvSpPr>
      <xdr:spPr>
        <a:xfrm>
          <a:off x="6048375" y="21526500"/>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5C799B8-033F-42B3-9052-71C281436BA7}" type="TxLink">
            <a:rPr kumimoji="1" lang="ja-JP" altLang="en-US" sz="6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67</xdr:col>
      <xdr:colOff>47625</xdr:colOff>
      <xdr:row>225</xdr:row>
      <xdr:rowOff>0</xdr:rowOff>
    </xdr:from>
    <xdr:to>
      <xdr:col>72</xdr:col>
      <xdr:colOff>76200</xdr:colOff>
      <xdr:row>227</xdr:row>
      <xdr:rowOff>85724</xdr:rowOff>
    </xdr:to>
    <xdr:sp macro="" textlink="入力専用!FO13">
      <xdr:nvSpPr>
        <xdr:cNvPr id="348" name="四角形吹き出し 347">
          <a:extLst>
            <a:ext uri="{FF2B5EF4-FFF2-40B4-BE49-F238E27FC236}">
              <a16:creationId xmlns:a16="http://schemas.microsoft.com/office/drawing/2014/main" xmlns="" id="{00000000-0008-0000-2400-00005C010000}"/>
            </a:ext>
          </a:extLst>
        </xdr:cNvPr>
        <xdr:cNvSpPr/>
      </xdr:nvSpPr>
      <xdr:spPr>
        <a:xfrm>
          <a:off x="6429375" y="21516975"/>
          <a:ext cx="5048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F4FB1D-527C-4030-8507-8657215CE01B}" type="TxLink">
            <a:rPr kumimoji="1" lang="ja-JP" altLang="en-US" sz="600" b="0" i="0" u="none" strike="noStrike">
              <a:solidFill>
                <a:srgbClr val="000000"/>
              </a:solidFill>
              <a:latin typeface="ＭＳ Ｐゴシック"/>
              <a:ea typeface="ＭＳ Ｐゴシック"/>
            </a:rPr>
            <a:pPr algn="l"/>
            <a:t>レ</a:t>
          </a:fld>
          <a:endParaRPr kumimoji="1" lang="en-US" altLang="ja-JP" sz="100"/>
        </a:p>
      </xdr:txBody>
    </xdr:sp>
    <xdr:clientData/>
  </xdr:twoCellAnchor>
  <xdr:twoCellAnchor>
    <xdr:from>
      <xdr:col>47</xdr:col>
      <xdr:colOff>38100</xdr:colOff>
      <xdr:row>196</xdr:row>
      <xdr:rowOff>28575</xdr:rowOff>
    </xdr:from>
    <xdr:to>
      <xdr:col>76</xdr:col>
      <xdr:colOff>9525</xdr:colOff>
      <xdr:row>199</xdr:row>
      <xdr:rowOff>19049</xdr:rowOff>
    </xdr:to>
    <xdr:sp macro="" textlink="$CO$217">
      <xdr:nvSpPr>
        <xdr:cNvPr id="350" name="四角形吹き出し 349">
          <a:extLst>
            <a:ext uri="{FF2B5EF4-FFF2-40B4-BE49-F238E27FC236}">
              <a16:creationId xmlns:a16="http://schemas.microsoft.com/office/drawing/2014/main" xmlns="" id="{00000000-0008-0000-2400-00005E010000}"/>
            </a:ext>
          </a:extLst>
        </xdr:cNvPr>
        <xdr:cNvSpPr/>
      </xdr:nvSpPr>
      <xdr:spPr>
        <a:xfrm>
          <a:off x="4514850" y="18783300"/>
          <a:ext cx="27336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17A92C7-056E-4154-83CB-0290E332B6F1}" type="TxLink">
            <a:rPr kumimoji="1" lang="ja-JP" altLang="en-US" sz="800" b="0" i="0" u="none" strike="noStrike">
              <a:solidFill>
                <a:srgbClr val="000000"/>
              </a:solidFill>
              <a:latin typeface="ＭＳ Ｐゴシック"/>
              <a:ea typeface="ＭＳ Ｐゴシック"/>
            </a:rPr>
            <a:pPr algn="l"/>
            <a:t> </a:t>
          </a:fld>
          <a:endParaRPr kumimoji="1" lang="en-US" altLang="ja-JP" sz="200"/>
        </a:p>
      </xdr:txBody>
    </xdr:sp>
    <xdr:clientData/>
  </xdr:twoCellAnchor>
  <xdr:twoCellAnchor>
    <xdr:from>
      <xdr:col>24</xdr:col>
      <xdr:colOff>66675</xdr:colOff>
      <xdr:row>192</xdr:row>
      <xdr:rowOff>28575</xdr:rowOff>
    </xdr:from>
    <xdr:to>
      <xdr:col>41</xdr:col>
      <xdr:colOff>9525</xdr:colOff>
      <xdr:row>195</xdr:row>
      <xdr:rowOff>19049</xdr:rowOff>
    </xdr:to>
    <xdr:sp macro="" textlink="$CO$207">
      <xdr:nvSpPr>
        <xdr:cNvPr id="351" name="四角形吹き出し 350">
          <a:extLst>
            <a:ext uri="{FF2B5EF4-FFF2-40B4-BE49-F238E27FC236}">
              <a16:creationId xmlns:a16="http://schemas.microsoft.com/office/drawing/2014/main" xmlns="" id="{00000000-0008-0000-2400-00005F010000}"/>
            </a:ext>
          </a:extLst>
        </xdr:cNvPr>
        <xdr:cNvSpPr/>
      </xdr:nvSpPr>
      <xdr:spPr>
        <a:xfrm>
          <a:off x="2352675" y="18402300"/>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B52549B-12C4-4368-A302-7A305B905E51}"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24</xdr:col>
      <xdr:colOff>66675</xdr:colOff>
      <xdr:row>194</xdr:row>
      <xdr:rowOff>28575</xdr:rowOff>
    </xdr:from>
    <xdr:to>
      <xdr:col>41</xdr:col>
      <xdr:colOff>9525</xdr:colOff>
      <xdr:row>197</xdr:row>
      <xdr:rowOff>19049</xdr:rowOff>
    </xdr:to>
    <xdr:sp macro="" textlink="$CO$209">
      <xdr:nvSpPr>
        <xdr:cNvPr id="352" name="四角形吹き出し 351">
          <a:extLst>
            <a:ext uri="{FF2B5EF4-FFF2-40B4-BE49-F238E27FC236}">
              <a16:creationId xmlns:a16="http://schemas.microsoft.com/office/drawing/2014/main" xmlns="" id="{00000000-0008-0000-2400-000060010000}"/>
            </a:ext>
          </a:extLst>
        </xdr:cNvPr>
        <xdr:cNvSpPr/>
      </xdr:nvSpPr>
      <xdr:spPr>
        <a:xfrm>
          <a:off x="2352675" y="18592800"/>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DF3C8AD-CEC0-457C-B778-7DB28DCECB6D}"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24</xdr:col>
      <xdr:colOff>66675</xdr:colOff>
      <xdr:row>196</xdr:row>
      <xdr:rowOff>28575</xdr:rowOff>
    </xdr:from>
    <xdr:to>
      <xdr:col>41</xdr:col>
      <xdr:colOff>9525</xdr:colOff>
      <xdr:row>199</xdr:row>
      <xdr:rowOff>19049</xdr:rowOff>
    </xdr:to>
    <xdr:sp macro="" textlink="$CO$211">
      <xdr:nvSpPr>
        <xdr:cNvPr id="353" name="四角形吹き出し 352">
          <a:extLst>
            <a:ext uri="{FF2B5EF4-FFF2-40B4-BE49-F238E27FC236}">
              <a16:creationId xmlns:a16="http://schemas.microsoft.com/office/drawing/2014/main" xmlns="" id="{00000000-0008-0000-2400-000061010000}"/>
            </a:ext>
          </a:extLst>
        </xdr:cNvPr>
        <xdr:cNvSpPr/>
      </xdr:nvSpPr>
      <xdr:spPr>
        <a:xfrm>
          <a:off x="2352675" y="18783300"/>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4B842FC-7969-4054-8BC6-692660B9B1DE}"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38100</xdr:colOff>
      <xdr:row>192</xdr:row>
      <xdr:rowOff>28575</xdr:rowOff>
    </xdr:from>
    <xdr:to>
      <xdr:col>75</xdr:col>
      <xdr:colOff>76200</xdr:colOff>
      <xdr:row>195</xdr:row>
      <xdr:rowOff>19049</xdr:rowOff>
    </xdr:to>
    <xdr:sp macro="" textlink="$CO$213">
      <xdr:nvSpPr>
        <xdr:cNvPr id="354" name="四角形吹き出し 353">
          <a:extLst>
            <a:ext uri="{FF2B5EF4-FFF2-40B4-BE49-F238E27FC236}">
              <a16:creationId xmlns:a16="http://schemas.microsoft.com/office/drawing/2014/main" xmlns="" id="{00000000-0008-0000-2400-000062010000}"/>
            </a:ext>
          </a:extLst>
        </xdr:cNvPr>
        <xdr:cNvSpPr/>
      </xdr:nvSpPr>
      <xdr:spPr>
        <a:xfrm>
          <a:off x="5657850" y="18402300"/>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F5BAE9B-2169-42F7-ACD0-44C229591367}"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59</xdr:col>
      <xdr:colOff>28575</xdr:colOff>
      <xdr:row>194</xdr:row>
      <xdr:rowOff>28575</xdr:rowOff>
    </xdr:from>
    <xdr:to>
      <xdr:col>75</xdr:col>
      <xdr:colOff>66675</xdr:colOff>
      <xdr:row>197</xdr:row>
      <xdr:rowOff>19049</xdr:rowOff>
    </xdr:to>
    <xdr:sp macro="" textlink="$CO$215">
      <xdr:nvSpPr>
        <xdr:cNvPr id="355" name="四角形吹き出し 354">
          <a:extLst>
            <a:ext uri="{FF2B5EF4-FFF2-40B4-BE49-F238E27FC236}">
              <a16:creationId xmlns:a16="http://schemas.microsoft.com/office/drawing/2014/main" xmlns="" id="{00000000-0008-0000-2400-000063010000}"/>
            </a:ext>
          </a:extLst>
        </xdr:cNvPr>
        <xdr:cNvSpPr/>
      </xdr:nvSpPr>
      <xdr:spPr>
        <a:xfrm>
          <a:off x="5648325" y="18592800"/>
          <a:ext cx="15621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A2C518-F803-4965-802A-130307B04255}"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18</xdr:col>
      <xdr:colOff>47625</xdr:colOff>
      <xdr:row>200</xdr:row>
      <xdr:rowOff>19050</xdr:rowOff>
    </xdr:from>
    <xdr:to>
      <xdr:col>55</xdr:col>
      <xdr:colOff>57150</xdr:colOff>
      <xdr:row>203</xdr:row>
      <xdr:rowOff>9524</xdr:rowOff>
    </xdr:to>
    <xdr:sp macro="" textlink="$CO$221">
      <xdr:nvSpPr>
        <xdr:cNvPr id="356" name="四角形吹き出し 355">
          <a:extLst>
            <a:ext uri="{FF2B5EF4-FFF2-40B4-BE49-F238E27FC236}">
              <a16:creationId xmlns:a16="http://schemas.microsoft.com/office/drawing/2014/main" xmlns="" id="{00000000-0008-0000-2400-000064010000}"/>
            </a:ext>
          </a:extLst>
        </xdr:cNvPr>
        <xdr:cNvSpPr/>
      </xdr:nvSpPr>
      <xdr:spPr>
        <a:xfrm>
          <a:off x="1762125" y="19154775"/>
          <a:ext cx="3533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D2C0D7E-8E85-4DD8-B8DC-D645606389EB}" type="TxLink">
            <a:rPr kumimoji="1" lang="ja-JP" altLang="en-US" sz="8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19050</xdr:colOff>
      <xdr:row>205</xdr:row>
      <xdr:rowOff>85725</xdr:rowOff>
    </xdr:from>
    <xdr:to>
      <xdr:col>76</xdr:col>
      <xdr:colOff>0</xdr:colOff>
      <xdr:row>215</xdr:row>
      <xdr:rowOff>28575</xdr:rowOff>
    </xdr:to>
    <xdr:sp macro="" textlink="$CD$225">
      <xdr:nvSpPr>
        <xdr:cNvPr id="357" name="四角形吹き出し 356">
          <a:extLst>
            <a:ext uri="{FF2B5EF4-FFF2-40B4-BE49-F238E27FC236}">
              <a16:creationId xmlns:a16="http://schemas.microsoft.com/office/drawing/2014/main" xmlns="" id="{00000000-0008-0000-2400-000065010000}"/>
            </a:ext>
          </a:extLst>
        </xdr:cNvPr>
        <xdr:cNvSpPr/>
      </xdr:nvSpPr>
      <xdr:spPr>
        <a:xfrm>
          <a:off x="400050" y="19697700"/>
          <a:ext cx="6838950" cy="8953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B0B3DA78-9B0D-4578-B037-2F9609C0C3BF}" type="TxLink">
            <a:rPr kumimoji="1" lang="en-US"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xdr:from>
      <xdr:col>4</xdr:col>
      <xdr:colOff>28575</xdr:colOff>
      <xdr:row>214</xdr:row>
      <xdr:rowOff>19049</xdr:rowOff>
    </xdr:from>
    <xdr:to>
      <xdr:col>76</xdr:col>
      <xdr:colOff>9525</xdr:colOff>
      <xdr:row>224</xdr:row>
      <xdr:rowOff>47624</xdr:rowOff>
    </xdr:to>
    <xdr:sp macro="" textlink="$CD$238">
      <xdr:nvSpPr>
        <xdr:cNvPr id="358" name="四角形吹き出し 357">
          <a:extLst>
            <a:ext uri="{FF2B5EF4-FFF2-40B4-BE49-F238E27FC236}">
              <a16:creationId xmlns:a16="http://schemas.microsoft.com/office/drawing/2014/main" xmlns="" id="{00000000-0008-0000-2400-000066010000}"/>
            </a:ext>
          </a:extLst>
        </xdr:cNvPr>
        <xdr:cNvSpPr/>
      </xdr:nvSpPr>
      <xdr:spPr>
        <a:xfrm>
          <a:off x="409575" y="20488274"/>
          <a:ext cx="6838950" cy="9810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ADA3F99F-E3FB-44D1-B904-D1543B21F283}" type="TxLink">
            <a:rPr kumimoji="1" lang="ja-JP" altLang="en-US" sz="900" b="0" i="0" u="none" strike="noStrike">
              <a:solidFill>
                <a:srgbClr val="000000"/>
              </a:solidFill>
              <a:latin typeface="ＭＳ Ｐゴシック"/>
              <a:ea typeface="ＭＳ Ｐゴシック"/>
            </a:rPr>
            <a:pPr algn="l"/>
            <a:t> </a:t>
          </a:fld>
          <a:endParaRPr kumimoji="1" lang="en-US" altLang="ja-JP" sz="100"/>
        </a:p>
      </xdr:txBody>
    </xdr:sp>
    <xdr:clientData/>
  </xdr:twoCellAnchor>
  <xdr:twoCellAnchor editAs="oneCell">
    <xdr:from>
      <xdr:col>1</xdr:col>
      <xdr:colOff>76201</xdr:colOff>
      <xdr:row>44</xdr:row>
      <xdr:rowOff>66674</xdr:rowOff>
    </xdr:from>
    <xdr:to>
      <xdr:col>4</xdr:col>
      <xdr:colOff>19051</xdr:colOff>
      <xdr:row>70</xdr:row>
      <xdr:rowOff>95249</xdr:rowOff>
    </xdr:to>
    <xdr:pic>
      <xdr:nvPicPr>
        <xdr:cNvPr id="349" name="図 348">
          <a:extLst>
            <a:ext uri="{FF2B5EF4-FFF2-40B4-BE49-F238E27FC236}">
              <a16:creationId xmlns:a16="http://schemas.microsoft.com/office/drawing/2014/main" xmlns="" id="{00000000-0008-0000-2400-00005D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1451" y="4324349"/>
          <a:ext cx="228600" cy="2505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85725</xdr:colOff>
      <xdr:row>18</xdr:row>
      <xdr:rowOff>19049</xdr:rowOff>
    </xdr:from>
    <xdr:to>
      <xdr:col>10</xdr:col>
      <xdr:colOff>1</xdr:colOff>
      <xdr:row>24</xdr:row>
      <xdr:rowOff>9524</xdr:rowOff>
    </xdr:to>
    <xdr:pic>
      <xdr:nvPicPr>
        <xdr:cNvPr id="361" name="図 360">
          <a:extLst>
            <a:ext uri="{FF2B5EF4-FFF2-40B4-BE49-F238E27FC236}">
              <a16:creationId xmlns:a16="http://schemas.microsoft.com/office/drawing/2014/main" xmlns="" id="{00000000-0008-0000-2400-000069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0975" y="1800224"/>
          <a:ext cx="771526" cy="561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9525</xdr:colOff>
      <xdr:row>19</xdr:row>
      <xdr:rowOff>66675</xdr:rowOff>
    </xdr:from>
    <xdr:to>
      <xdr:col>11</xdr:col>
      <xdr:colOff>0</xdr:colOff>
      <xdr:row>22</xdr:row>
      <xdr:rowOff>57149</xdr:rowOff>
    </xdr:to>
    <xdr:sp macro="" textlink="">
      <xdr:nvSpPr>
        <xdr:cNvPr id="362" name="四角形吹き出し 361">
          <a:extLst>
            <a:ext uri="{FF2B5EF4-FFF2-40B4-BE49-F238E27FC236}">
              <a16:creationId xmlns:a16="http://schemas.microsoft.com/office/drawing/2014/main" xmlns="" id="{00000000-0008-0000-2400-00006A010000}"/>
            </a:ext>
          </a:extLst>
        </xdr:cNvPr>
        <xdr:cNvSpPr/>
      </xdr:nvSpPr>
      <xdr:spPr>
        <a:xfrm>
          <a:off x="200025" y="1943100"/>
          <a:ext cx="8477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申 請 者</a:t>
          </a:r>
          <a:endParaRPr kumimoji="1" lang="en-US" altLang="ja-JP" sz="900"/>
        </a:p>
      </xdr:txBody>
    </xdr:sp>
    <xdr:clientData/>
  </xdr:twoCellAnchor>
  <xdr:twoCellAnchor editAs="oneCell">
    <xdr:from>
      <xdr:col>1</xdr:col>
      <xdr:colOff>85724</xdr:colOff>
      <xdr:row>36</xdr:row>
      <xdr:rowOff>19050</xdr:rowOff>
    </xdr:from>
    <xdr:to>
      <xdr:col>9</xdr:col>
      <xdr:colOff>85724</xdr:colOff>
      <xdr:row>38</xdr:row>
      <xdr:rowOff>47625</xdr:rowOff>
    </xdr:to>
    <xdr:pic>
      <xdr:nvPicPr>
        <xdr:cNvPr id="363" name="図 362">
          <a:extLst>
            <a:ext uri="{FF2B5EF4-FFF2-40B4-BE49-F238E27FC236}">
              <a16:creationId xmlns:a16="http://schemas.microsoft.com/office/drawing/2014/main" xmlns="" id="{00000000-0008-0000-2400-00006B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0974" y="3514725"/>
          <a:ext cx="771525" cy="21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9525</xdr:colOff>
      <xdr:row>35</xdr:row>
      <xdr:rowOff>76200</xdr:rowOff>
    </xdr:from>
    <xdr:to>
      <xdr:col>11</xdr:col>
      <xdr:colOff>85725</xdr:colOff>
      <xdr:row>38</xdr:row>
      <xdr:rowOff>66674</xdr:rowOff>
    </xdr:to>
    <xdr:sp macro="" textlink="">
      <xdr:nvSpPr>
        <xdr:cNvPr id="364" name="四角形吹き出し 363">
          <a:extLst>
            <a:ext uri="{FF2B5EF4-FFF2-40B4-BE49-F238E27FC236}">
              <a16:creationId xmlns:a16="http://schemas.microsoft.com/office/drawing/2014/main" xmlns="" id="{00000000-0008-0000-2400-00006C010000}"/>
            </a:ext>
          </a:extLst>
        </xdr:cNvPr>
        <xdr:cNvSpPr/>
      </xdr:nvSpPr>
      <xdr:spPr>
        <a:xfrm>
          <a:off x="104775" y="34766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800"/>
            <a:t>（</a:t>
          </a:r>
          <a:r>
            <a:rPr kumimoji="1" lang="en-US" altLang="ja-JP" sz="800"/>
            <a:t>1</a:t>
          </a:r>
          <a:r>
            <a:rPr kumimoji="1" lang="ja-JP" altLang="en-US" sz="800"/>
            <a:t>）</a:t>
          </a:r>
          <a:r>
            <a:rPr kumimoji="1" lang="ja-JP" altLang="en-US" sz="800" baseline="0"/>
            <a:t> </a:t>
          </a:r>
          <a:r>
            <a:rPr kumimoji="1" lang="ja-JP" altLang="en-US" sz="800"/>
            <a:t>最終診察日</a:t>
          </a:r>
          <a:endParaRPr kumimoji="1" lang="en-US" altLang="ja-JP" sz="800"/>
        </a:p>
      </xdr:txBody>
    </xdr:sp>
    <xdr:clientData/>
  </xdr:twoCellAnchor>
  <xdr:twoCellAnchor editAs="oneCell">
    <xdr:from>
      <xdr:col>29</xdr:col>
      <xdr:colOff>9525</xdr:colOff>
      <xdr:row>36</xdr:row>
      <xdr:rowOff>28574</xdr:rowOff>
    </xdr:from>
    <xdr:to>
      <xdr:col>41</xdr:col>
      <xdr:colOff>47625</xdr:colOff>
      <xdr:row>38</xdr:row>
      <xdr:rowOff>51059</xdr:rowOff>
    </xdr:to>
    <xdr:pic>
      <xdr:nvPicPr>
        <xdr:cNvPr id="366" name="図 365">
          <a:extLst>
            <a:ext uri="{FF2B5EF4-FFF2-40B4-BE49-F238E27FC236}">
              <a16:creationId xmlns:a16="http://schemas.microsoft.com/office/drawing/2014/main" xmlns="" id="{00000000-0008-0000-2400-00006E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771775" y="3524249"/>
          <a:ext cx="1181100" cy="2129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28</xdr:col>
      <xdr:colOff>28575</xdr:colOff>
      <xdr:row>35</xdr:row>
      <xdr:rowOff>85725</xdr:rowOff>
    </xdr:from>
    <xdr:to>
      <xdr:col>44</xdr:col>
      <xdr:colOff>19050</xdr:colOff>
      <xdr:row>38</xdr:row>
      <xdr:rowOff>76199</xdr:rowOff>
    </xdr:to>
    <xdr:sp macro="" textlink="">
      <xdr:nvSpPr>
        <xdr:cNvPr id="367" name="四角形吹き出し 366">
          <a:extLst>
            <a:ext uri="{FF2B5EF4-FFF2-40B4-BE49-F238E27FC236}">
              <a16:creationId xmlns:a16="http://schemas.microsoft.com/office/drawing/2014/main" xmlns="" id="{00000000-0008-0000-2400-00006F010000}"/>
            </a:ext>
          </a:extLst>
        </xdr:cNvPr>
        <xdr:cNvSpPr/>
      </xdr:nvSpPr>
      <xdr:spPr>
        <a:xfrm>
          <a:off x="2695575" y="3486150"/>
          <a:ext cx="15144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a:t>
          </a:r>
          <a:r>
            <a:rPr kumimoji="1" lang="en-US" altLang="ja-JP" sz="900"/>
            <a:t>2</a:t>
          </a:r>
          <a:r>
            <a:rPr kumimoji="1" lang="ja-JP" altLang="en-US" sz="900"/>
            <a:t>）</a:t>
          </a:r>
          <a:r>
            <a:rPr kumimoji="1" lang="ja-JP" altLang="en-US" sz="900" baseline="0"/>
            <a:t> 意見書作成回数</a:t>
          </a:r>
          <a:endParaRPr kumimoji="1" lang="en-US" altLang="ja-JP" sz="900"/>
        </a:p>
      </xdr:txBody>
    </xdr:sp>
    <xdr:clientData/>
  </xdr:twoCellAnchor>
  <xdr:twoCellAnchor editAs="oneCell">
    <xdr:from>
      <xdr:col>1</xdr:col>
      <xdr:colOff>85725</xdr:colOff>
      <xdr:row>39</xdr:row>
      <xdr:rowOff>9525</xdr:rowOff>
    </xdr:from>
    <xdr:to>
      <xdr:col>10</xdr:col>
      <xdr:colOff>0</xdr:colOff>
      <xdr:row>44</xdr:row>
      <xdr:rowOff>9525</xdr:rowOff>
    </xdr:to>
    <xdr:pic>
      <xdr:nvPicPr>
        <xdr:cNvPr id="368" name="図 367">
          <a:extLst>
            <a:ext uri="{FF2B5EF4-FFF2-40B4-BE49-F238E27FC236}">
              <a16:creationId xmlns:a16="http://schemas.microsoft.com/office/drawing/2014/main" xmlns="" id="{00000000-0008-0000-2400-000070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0975" y="3790950"/>
          <a:ext cx="762000"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9526</xdr:colOff>
      <xdr:row>38</xdr:row>
      <xdr:rowOff>85725</xdr:rowOff>
    </xdr:from>
    <xdr:to>
      <xdr:col>11</xdr:col>
      <xdr:colOff>47626</xdr:colOff>
      <xdr:row>44</xdr:row>
      <xdr:rowOff>47625</xdr:rowOff>
    </xdr:to>
    <xdr:sp macro="" textlink="">
      <xdr:nvSpPr>
        <xdr:cNvPr id="369" name="四角形吹き出し 368">
          <a:extLst>
            <a:ext uri="{FF2B5EF4-FFF2-40B4-BE49-F238E27FC236}">
              <a16:creationId xmlns:a16="http://schemas.microsoft.com/office/drawing/2014/main" xmlns="" id="{00000000-0008-0000-2400-000071010000}"/>
            </a:ext>
          </a:extLst>
        </xdr:cNvPr>
        <xdr:cNvSpPr/>
      </xdr:nvSpPr>
      <xdr:spPr>
        <a:xfrm>
          <a:off x="104776" y="3771900"/>
          <a:ext cx="990600" cy="53340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a:t>
          </a:r>
          <a:r>
            <a:rPr kumimoji="1" lang="en-US" altLang="ja-JP" sz="900"/>
            <a:t>3</a:t>
          </a:r>
          <a:r>
            <a:rPr kumimoji="1" lang="ja-JP" altLang="en-US" sz="900"/>
            <a:t>）他科受診</a:t>
          </a:r>
          <a:endParaRPr kumimoji="1" lang="en-US" altLang="ja-JP" sz="900"/>
        </a:p>
        <a:p>
          <a:pPr algn="l"/>
          <a:r>
            <a:rPr kumimoji="1" lang="ja-JP" altLang="en-US" sz="900"/>
            <a:t>　　</a:t>
          </a:r>
          <a:r>
            <a:rPr kumimoji="1" lang="ja-JP" altLang="en-US" sz="900" baseline="0"/>
            <a:t> の有無</a:t>
          </a:r>
          <a:endParaRPr kumimoji="1" lang="en-US" altLang="ja-JP" sz="900"/>
        </a:p>
      </xdr:txBody>
    </xdr:sp>
    <xdr:clientData/>
  </xdr:twoCellAnchor>
  <xdr:twoCellAnchor>
    <xdr:from>
      <xdr:col>1</xdr:col>
      <xdr:colOff>38100</xdr:colOff>
      <xdr:row>47</xdr:row>
      <xdr:rowOff>66674</xdr:rowOff>
    </xdr:from>
    <xdr:to>
      <xdr:col>7</xdr:col>
      <xdr:colOff>66675</xdr:colOff>
      <xdr:row>68</xdr:row>
      <xdr:rowOff>76199</xdr:rowOff>
    </xdr:to>
    <xdr:sp macro="" textlink="">
      <xdr:nvSpPr>
        <xdr:cNvPr id="370" name="四角形吹き出し 369">
          <a:extLst>
            <a:ext uri="{FF2B5EF4-FFF2-40B4-BE49-F238E27FC236}">
              <a16:creationId xmlns:a16="http://schemas.microsoft.com/office/drawing/2014/main" xmlns="" id="{00000000-0008-0000-2400-000072010000}"/>
            </a:ext>
          </a:extLst>
        </xdr:cNvPr>
        <xdr:cNvSpPr/>
      </xdr:nvSpPr>
      <xdr:spPr>
        <a:xfrm>
          <a:off x="133350" y="4610099"/>
          <a:ext cx="600075" cy="20097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１</a:t>
          </a:r>
          <a:endParaRPr kumimoji="1" lang="en-US" altLang="ja-JP" sz="900"/>
        </a:p>
        <a:p>
          <a:pPr algn="l"/>
          <a:endParaRPr kumimoji="1" lang="en-US" altLang="ja-JP" sz="900"/>
        </a:p>
        <a:p>
          <a:pPr algn="l"/>
          <a:r>
            <a:rPr kumimoji="1" lang="ja-JP" altLang="en-US" sz="900"/>
            <a:t>疾</a:t>
          </a:r>
          <a:endParaRPr kumimoji="1" lang="en-US" altLang="ja-JP" sz="900"/>
        </a:p>
        <a:p>
          <a:pPr algn="l"/>
          <a:r>
            <a:rPr kumimoji="1" lang="ja-JP" altLang="en-US" sz="900"/>
            <a:t>病</a:t>
          </a:r>
          <a:endParaRPr kumimoji="1" lang="en-US" altLang="ja-JP" sz="900"/>
        </a:p>
        <a:p>
          <a:pPr algn="l"/>
          <a:r>
            <a:rPr kumimoji="1" lang="ja-JP" altLang="en-US" sz="900"/>
            <a:t>に</a:t>
          </a:r>
          <a:endParaRPr kumimoji="1" lang="en-US" altLang="ja-JP" sz="900"/>
        </a:p>
        <a:p>
          <a:pPr algn="l"/>
          <a:r>
            <a:rPr kumimoji="1" lang="ja-JP" altLang="en-US" sz="900"/>
            <a:t>関</a:t>
          </a:r>
          <a:endParaRPr kumimoji="1" lang="en-US" altLang="ja-JP" sz="900"/>
        </a:p>
        <a:p>
          <a:pPr algn="l"/>
          <a:r>
            <a:rPr kumimoji="1" lang="ja-JP" altLang="en-US" sz="900"/>
            <a:t>す</a:t>
          </a:r>
          <a:endParaRPr kumimoji="1" lang="en-US" altLang="ja-JP" sz="900"/>
        </a:p>
        <a:p>
          <a:pPr algn="l"/>
          <a:r>
            <a:rPr kumimoji="1" lang="ja-JP" altLang="en-US" sz="900"/>
            <a:t>る</a:t>
          </a:r>
          <a:endParaRPr kumimoji="1" lang="en-US" altLang="ja-JP" sz="900"/>
        </a:p>
        <a:p>
          <a:pPr algn="l"/>
          <a:r>
            <a:rPr kumimoji="1" lang="ja-JP" altLang="en-US" sz="900"/>
            <a:t>意</a:t>
          </a:r>
          <a:endParaRPr kumimoji="1" lang="en-US" altLang="ja-JP" sz="900"/>
        </a:p>
        <a:p>
          <a:pPr algn="l"/>
          <a:r>
            <a:rPr kumimoji="1" lang="ja-JP" altLang="en-US" sz="900"/>
            <a:t>見</a:t>
          </a:r>
          <a:endParaRPr kumimoji="1" lang="en-US" altLang="ja-JP" sz="900"/>
        </a:p>
      </xdr:txBody>
    </xdr:sp>
    <xdr:clientData/>
  </xdr:twoCellAnchor>
  <xdr:twoCellAnchor editAs="oneCell">
    <xdr:from>
      <xdr:col>1</xdr:col>
      <xdr:colOff>76200</xdr:colOff>
      <xdr:row>82</xdr:row>
      <xdr:rowOff>57150</xdr:rowOff>
    </xdr:from>
    <xdr:to>
      <xdr:col>4</xdr:col>
      <xdr:colOff>19050</xdr:colOff>
      <xdr:row>108</xdr:row>
      <xdr:rowOff>38100</xdr:rowOff>
    </xdr:to>
    <xdr:pic>
      <xdr:nvPicPr>
        <xdr:cNvPr id="371" name="図 370">
          <a:extLst>
            <a:ext uri="{FF2B5EF4-FFF2-40B4-BE49-F238E27FC236}">
              <a16:creationId xmlns:a16="http://schemas.microsoft.com/office/drawing/2014/main" xmlns="" id="{00000000-0008-0000-2400-000073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1450" y="7934325"/>
          <a:ext cx="228600" cy="2457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xdr:colOff>
      <xdr:row>84</xdr:row>
      <xdr:rowOff>85725</xdr:rowOff>
    </xdr:from>
    <xdr:to>
      <xdr:col>7</xdr:col>
      <xdr:colOff>76200</xdr:colOff>
      <xdr:row>105</xdr:row>
      <xdr:rowOff>85725</xdr:rowOff>
    </xdr:to>
    <xdr:sp macro="" textlink="">
      <xdr:nvSpPr>
        <xdr:cNvPr id="372" name="四角形吹き出し 371">
          <a:extLst>
            <a:ext uri="{FF2B5EF4-FFF2-40B4-BE49-F238E27FC236}">
              <a16:creationId xmlns:a16="http://schemas.microsoft.com/office/drawing/2014/main" xmlns="" id="{00000000-0008-0000-2400-000074010000}"/>
            </a:ext>
          </a:extLst>
        </xdr:cNvPr>
        <xdr:cNvSpPr/>
      </xdr:nvSpPr>
      <xdr:spPr>
        <a:xfrm>
          <a:off x="142875" y="8153400"/>
          <a:ext cx="600075" cy="2000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800"/>
            <a:t>３</a:t>
          </a:r>
          <a:endParaRPr kumimoji="1" lang="en-US" altLang="ja-JP" sz="800"/>
        </a:p>
        <a:p>
          <a:pPr algn="l"/>
          <a:r>
            <a:rPr kumimoji="1" lang="ja-JP" altLang="en-US" sz="800"/>
            <a:t>心</a:t>
          </a:r>
          <a:endParaRPr kumimoji="1" lang="en-US" altLang="ja-JP" sz="800"/>
        </a:p>
        <a:p>
          <a:pPr algn="l"/>
          <a:r>
            <a:rPr kumimoji="1" lang="ja-JP" altLang="en-US" sz="800"/>
            <a:t>身</a:t>
          </a:r>
          <a:endParaRPr kumimoji="1" lang="en-US" altLang="ja-JP" sz="800"/>
        </a:p>
        <a:p>
          <a:pPr algn="l"/>
          <a:r>
            <a:rPr kumimoji="1" lang="ja-JP" altLang="en-US" sz="800"/>
            <a:t>の</a:t>
          </a:r>
          <a:endParaRPr kumimoji="1" lang="en-US" altLang="ja-JP" sz="800"/>
        </a:p>
        <a:p>
          <a:pPr algn="l"/>
          <a:r>
            <a:rPr kumimoji="1" lang="ja-JP" altLang="en-US" sz="800"/>
            <a:t>状</a:t>
          </a:r>
          <a:endParaRPr kumimoji="1" lang="en-US" altLang="ja-JP" sz="800"/>
        </a:p>
        <a:p>
          <a:pPr algn="l"/>
          <a:r>
            <a:rPr kumimoji="1" lang="ja-JP" altLang="en-US" sz="800"/>
            <a:t>態</a:t>
          </a:r>
          <a:endParaRPr kumimoji="1" lang="en-US" altLang="ja-JP" sz="800"/>
        </a:p>
        <a:p>
          <a:pPr algn="l"/>
          <a:r>
            <a:rPr kumimoji="1" lang="ja-JP" altLang="en-US" sz="800"/>
            <a:t>に</a:t>
          </a:r>
          <a:endParaRPr kumimoji="1" lang="en-US" altLang="ja-JP" sz="800"/>
        </a:p>
        <a:p>
          <a:pPr algn="l"/>
          <a:r>
            <a:rPr kumimoji="1" lang="ja-JP" altLang="en-US" sz="800"/>
            <a:t>関</a:t>
          </a:r>
          <a:endParaRPr kumimoji="1" lang="en-US" altLang="ja-JP" sz="800"/>
        </a:p>
        <a:p>
          <a:pPr algn="l"/>
          <a:r>
            <a:rPr kumimoji="1" lang="ja-JP" altLang="en-US" sz="800"/>
            <a:t>す</a:t>
          </a:r>
          <a:endParaRPr kumimoji="1" lang="en-US" altLang="ja-JP" sz="800"/>
        </a:p>
        <a:p>
          <a:pPr algn="l"/>
          <a:r>
            <a:rPr kumimoji="1" lang="ja-JP" altLang="en-US" sz="800"/>
            <a:t>る</a:t>
          </a:r>
          <a:endParaRPr kumimoji="1" lang="en-US" altLang="ja-JP" sz="800"/>
        </a:p>
        <a:p>
          <a:pPr algn="l"/>
          <a:r>
            <a:rPr kumimoji="1" lang="ja-JP" altLang="en-US" sz="800"/>
            <a:t>意</a:t>
          </a:r>
          <a:endParaRPr kumimoji="1" lang="en-US" altLang="ja-JP" sz="800"/>
        </a:p>
        <a:p>
          <a:pPr algn="l"/>
          <a:r>
            <a:rPr kumimoji="1" lang="ja-JP" altLang="en-US" sz="800"/>
            <a:t>見</a:t>
          </a:r>
          <a:endParaRPr kumimoji="1" lang="en-US" altLang="ja-JP" sz="800"/>
        </a:p>
      </xdr:txBody>
    </xdr:sp>
    <xdr:clientData/>
  </xdr:twoCellAnchor>
  <xdr:twoCellAnchor editAs="oneCell">
    <xdr:from>
      <xdr:col>1</xdr:col>
      <xdr:colOff>76200</xdr:colOff>
      <xdr:row>71</xdr:row>
      <xdr:rowOff>38100</xdr:rowOff>
    </xdr:from>
    <xdr:to>
      <xdr:col>4</xdr:col>
      <xdr:colOff>19050</xdr:colOff>
      <xdr:row>82</xdr:row>
      <xdr:rowOff>19050</xdr:rowOff>
    </xdr:to>
    <xdr:pic>
      <xdr:nvPicPr>
        <xdr:cNvPr id="374" name="図 373">
          <a:extLst>
            <a:ext uri="{FF2B5EF4-FFF2-40B4-BE49-F238E27FC236}">
              <a16:creationId xmlns:a16="http://schemas.microsoft.com/office/drawing/2014/main" xmlns="" id="{00000000-0008-0000-2400-000076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1450" y="6867525"/>
          <a:ext cx="228600" cy="1028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xdr:colOff>
      <xdr:row>69</xdr:row>
      <xdr:rowOff>85725</xdr:rowOff>
    </xdr:from>
    <xdr:to>
      <xdr:col>7</xdr:col>
      <xdr:colOff>76200</xdr:colOff>
      <xdr:row>83</xdr:row>
      <xdr:rowOff>66675</xdr:rowOff>
    </xdr:to>
    <xdr:sp macro="" textlink="">
      <xdr:nvSpPr>
        <xdr:cNvPr id="375" name="四角形吹き出し 374">
          <a:extLst>
            <a:ext uri="{FF2B5EF4-FFF2-40B4-BE49-F238E27FC236}">
              <a16:creationId xmlns:a16="http://schemas.microsoft.com/office/drawing/2014/main" xmlns="" id="{00000000-0008-0000-2400-000077010000}"/>
            </a:ext>
          </a:extLst>
        </xdr:cNvPr>
        <xdr:cNvSpPr/>
      </xdr:nvSpPr>
      <xdr:spPr>
        <a:xfrm>
          <a:off x="142875" y="6724650"/>
          <a:ext cx="600075" cy="13144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800"/>
            <a:t>２</a:t>
          </a:r>
          <a:endParaRPr kumimoji="1" lang="en-US" altLang="ja-JP" sz="800"/>
        </a:p>
        <a:p>
          <a:pPr algn="l"/>
          <a:endParaRPr kumimoji="1" lang="en-US" altLang="ja-JP" sz="800"/>
        </a:p>
        <a:p>
          <a:pPr algn="l"/>
          <a:r>
            <a:rPr kumimoji="1" lang="ja-JP" altLang="en-US" sz="800"/>
            <a:t>特</a:t>
          </a:r>
          <a:endParaRPr kumimoji="1" lang="en-US" altLang="ja-JP" sz="800"/>
        </a:p>
        <a:p>
          <a:pPr algn="l"/>
          <a:r>
            <a:rPr kumimoji="1" lang="ja-JP" altLang="en-US" sz="800"/>
            <a:t>別</a:t>
          </a:r>
          <a:endParaRPr kumimoji="1" lang="en-US" altLang="ja-JP" sz="800"/>
        </a:p>
        <a:p>
          <a:pPr algn="l"/>
          <a:r>
            <a:rPr kumimoji="1" lang="ja-JP" altLang="en-US" sz="800"/>
            <a:t>な</a:t>
          </a:r>
          <a:endParaRPr kumimoji="1" lang="en-US" altLang="ja-JP" sz="800"/>
        </a:p>
        <a:p>
          <a:pPr algn="l"/>
          <a:r>
            <a:rPr kumimoji="1" lang="ja-JP" altLang="en-US" sz="800"/>
            <a:t>医</a:t>
          </a:r>
          <a:endParaRPr kumimoji="1" lang="en-US" altLang="ja-JP" sz="800"/>
        </a:p>
        <a:p>
          <a:pPr algn="l"/>
          <a:r>
            <a:rPr kumimoji="1" lang="ja-JP" altLang="en-US" sz="800"/>
            <a:t>療</a:t>
          </a:r>
          <a:endParaRPr kumimoji="1" lang="en-US" altLang="ja-JP" sz="800"/>
        </a:p>
      </xdr:txBody>
    </xdr:sp>
    <xdr:clientData/>
  </xdr:twoCellAnchor>
  <xdr:twoCellAnchor editAs="oneCell">
    <xdr:from>
      <xdr:col>1</xdr:col>
      <xdr:colOff>85725</xdr:colOff>
      <xdr:row>130</xdr:row>
      <xdr:rowOff>0</xdr:rowOff>
    </xdr:from>
    <xdr:to>
      <xdr:col>4</xdr:col>
      <xdr:colOff>28575</xdr:colOff>
      <xdr:row>153</xdr:row>
      <xdr:rowOff>38100</xdr:rowOff>
    </xdr:to>
    <xdr:pic>
      <xdr:nvPicPr>
        <xdr:cNvPr id="376" name="図 375">
          <a:extLst>
            <a:ext uri="{FF2B5EF4-FFF2-40B4-BE49-F238E27FC236}">
              <a16:creationId xmlns:a16="http://schemas.microsoft.com/office/drawing/2014/main" xmlns="" id="{00000000-0008-0000-2400-000078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0975" y="12468225"/>
          <a:ext cx="228600" cy="2228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57150</xdr:colOff>
      <xdr:row>131</xdr:row>
      <xdr:rowOff>9525</xdr:rowOff>
    </xdr:from>
    <xdr:to>
      <xdr:col>7</xdr:col>
      <xdr:colOff>85725</xdr:colOff>
      <xdr:row>152</xdr:row>
      <xdr:rowOff>9525</xdr:rowOff>
    </xdr:to>
    <xdr:sp macro="" textlink="">
      <xdr:nvSpPr>
        <xdr:cNvPr id="377" name="四角形吹き出し 376">
          <a:extLst>
            <a:ext uri="{FF2B5EF4-FFF2-40B4-BE49-F238E27FC236}">
              <a16:creationId xmlns:a16="http://schemas.microsoft.com/office/drawing/2014/main" xmlns="" id="{00000000-0008-0000-2400-000079010000}"/>
            </a:ext>
          </a:extLst>
        </xdr:cNvPr>
        <xdr:cNvSpPr/>
      </xdr:nvSpPr>
      <xdr:spPr>
        <a:xfrm>
          <a:off x="152400" y="12573000"/>
          <a:ext cx="600075" cy="2000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800"/>
            <a:t>３</a:t>
          </a:r>
          <a:endParaRPr kumimoji="1" lang="en-US" altLang="ja-JP" sz="800"/>
        </a:p>
        <a:p>
          <a:pPr algn="l"/>
          <a:r>
            <a:rPr kumimoji="1" lang="ja-JP" altLang="en-US" sz="800"/>
            <a:t>心</a:t>
          </a:r>
          <a:endParaRPr kumimoji="1" lang="en-US" altLang="ja-JP" sz="800"/>
        </a:p>
        <a:p>
          <a:pPr algn="l"/>
          <a:r>
            <a:rPr kumimoji="1" lang="ja-JP" altLang="en-US" sz="800"/>
            <a:t>身</a:t>
          </a:r>
          <a:endParaRPr kumimoji="1" lang="en-US" altLang="ja-JP" sz="800"/>
        </a:p>
        <a:p>
          <a:pPr algn="l"/>
          <a:r>
            <a:rPr kumimoji="1" lang="ja-JP" altLang="en-US" sz="800"/>
            <a:t>の</a:t>
          </a:r>
          <a:endParaRPr kumimoji="1" lang="en-US" altLang="ja-JP" sz="800"/>
        </a:p>
        <a:p>
          <a:pPr algn="l"/>
          <a:r>
            <a:rPr kumimoji="1" lang="ja-JP" altLang="en-US" sz="800"/>
            <a:t>状</a:t>
          </a:r>
          <a:endParaRPr kumimoji="1" lang="en-US" altLang="ja-JP" sz="800"/>
        </a:p>
        <a:p>
          <a:pPr algn="l"/>
          <a:r>
            <a:rPr kumimoji="1" lang="ja-JP" altLang="en-US" sz="800"/>
            <a:t>態</a:t>
          </a:r>
          <a:endParaRPr kumimoji="1" lang="en-US" altLang="ja-JP" sz="800"/>
        </a:p>
        <a:p>
          <a:pPr algn="l"/>
          <a:r>
            <a:rPr kumimoji="1" lang="ja-JP" altLang="en-US" sz="800"/>
            <a:t>に</a:t>
          </a:r>
          <a:endParaRPr kumimoji="1" lang="en-US" altLang="ja-JP" sz="800"/>
        </a:p>
        <a:p>
          <a:pPr algn="l"/>
          <a:r>
            <a:rPr kumimoji="1" lang="ja-JP" altLang="en-US" sz="800"/>
            <a:t>関</a:t>
          </a:r>
          <a:endParaRPr kumimoji="1" lang="en-US" altLang="ja-JP" sz="800"/>
        </a:p>
        <a:p>
          <a:pPr algn="l"/>
          <a:r>
            <a:rPr kumimoji="1" lang="ja-JP" altLang="en-US" sz="800"/>
            <a:t>す</a:t>
          </a:r>
          <a:endParaRPr kumimoji="1" lang="en-US" altLang="ja-JP" sz="800"/>
        </a:p>
        <a:p>
          <a:pPr algn="l"/>
          <a:r>
            <a:rPr kumimoji="1" lang="ja-JP" altLang="en-US" sz="800"/>
            <a:t>る</a:t>
          </a:r>
          <a:endParaRPr kumimoji="1" lang="en-US" altLang="ja-JP" sz="800"/>
        </a:p>
        <a:p>
          <a:pPr algn="l"/>
          <a:r>
            <a:rPr kumimoji="1" lang="ja-JP" altLang="en-US" sz="800"/>
            <a:t>意</a:t>
          </a:r>
          <a:endParaRPr kumimoji="1" lang="en-US" altLang="ja-JP" sz="800"/>
        </a:p>
        <a:p>
          <a:pPr algn="l"/>
          <a:r>
            <a:rPr kumimoji="1" lang="ja-JP" altLang="en-US" sz="800"/>
            <a:t>見</a:t>
          </a:r>
          <a:endParaRPr kumimoji="1" lang="en-US" altLang="ja-JP" sz="800"/>
        </a:p>
      </xdr:txBody>
    </xdr:sp>
    <xdr:clientData/>
  </xdr:twoCellAnchor>
  <xdr:twoCellAnchor editAs="oneCell">
    <xdr:from>
      <xdr:col>2</xdr:col>
      <xdr:colOff>0</xdr:colOff>
      <xdr:row>203</xdr:row>
      <xdr:rowOff>19050</xdr:rowOff>
    </xdr:from>
    <xdr:to>
      <xdr:col>4</xdr:col>
      <xdr:colOff>28575</xdr:colOff>
      <xdr:row>225</xdr:row>
      <xdr:rowOff>9525</xdr:rowOff>
    </xdr:to>
    <xdr:pic>
      <xdr:nvPicPr>
        <xdr:cNvPr id="379" name="図 378">
          <a:extLst>
            <a:ext uri="{FF2B5EF4-FFF2-40B4-BE49-F238E27FC236}">
              <a16:creationId xmlns:a16="http://schemas.microsoft.com/office/drawing/2014/main" xmlns="" id="{00000000-0008-0000-2400-00007B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90500" y="19440525"/>
          <a:ext cx="219075" cy="2085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85725</xdr:colOff>
      <xdr:row>153</xdr:row>
      <xdr:rowOff>76200</xdr:rowOff>
    </xdr:from>
    <xdr:to>
      <xdr:col>4</xdr:col>
      <xdr:colOff>28575</xdr:colOff>
      <xdr:row>202</xdr:row>
      <xdr:rowOff>76200</xdr:rowOff>
    </xdr:to>
    <xdr:pic>
      <xdr:nvPicPr>
        <xdr:cNvPr id="381" name="図 380">
          <a:extLst>
            <a:ext uri="{FF2B5EF4-FFF2-40B4-BE49-F238E27FC236}">
              <a16:creationId xmlns:a16="http://schemas.microsoft.com/office/drawing/2014/main" xmlns="" id="{00000000-0008-0000-2400-00007D01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80975" y="14735175"/>
          <a:ext cx="228600" cy="4667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47625</xdr:colOff>
      <xdr:row>160</xdr:row>
      <xdr:rowOff>66675</xdr:rowOff>
    </xdr:from>
    <xdr:to>
      <xdr:col>7</xdr:col>
      <xdr:colOff>76200</xdr:colOff>
      <xdr:row>196</xdr:row>
      <xdr:rowOff>47626</xdr:rowOff>
    </xdr:to>
    <xdr:sp macro="" textlink="">
      <xdr:nvSpPr>
        <xdr:cNvPr id="382" name="四角形吹き出し 381">
          <a:extLst>
            <a:ext uri="{FF2B5EF4-FFF2-40B4-BE49-F238E27FC236}">
              <a16:creationId xmlns:a16="http://schemas.microsoft.com/office/drawing/2014/main" xmlns="" id="{00000000-0008-0000-2400-00007E010000}"/>
            </a:ext>
          </a:extLst>
        </xdr:cNvPr>
        <xdr:cNvSpPr/>
      </xdr:nvSpPr>
      <xdr:spPr>
        <a:xfrm>
          <a:off x="142875" y="15392400"/>
          <a:ext cx="600075" cy="340995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４</a:t>
          </a:r>
          <a:endParaRPr kumimoji="1" lang="en-US" altLang="ja-JP" sz="900"/>
        </a:p>
        <a:p>
          <a:pPr algn="l"/>
          <a:endParaRPr kumimoji="1" lang="en-US" altLang="ja-JP" sz="900"/>
        </a:p>
        <a:p>
          <a:pPr algn="l"/>
          <a:r>
            <a:rPr kumimoji="1" lang="ja-JP" altLang="en-US" sz="900"/>
            <a:t>生</a:t>
          </a:r>
          <a:endParaRPr kumimoji="1" lang="en-US" altLang="ja-JP" sz="900"/>
        </a:p>
        <a:p>
          <a:pPr algn="l"/>
          <a:r>
            <a:rPr kumimoji="1" lang="ja-JP" altLang="en-US" sz="900"/>
            <a:t>活</a:t>
          </a:r>
          <a:endParaRPr kumimoji="1" lang="en-US" altLang="ja-JP" sz="900"/>
        </a:p>
        <a:p>
          <a:pPr algn="l"/>
          <a:r>
            <a:rPr kumimoji="1" lang="ja-JP" altLang="en-US" sz="900"/>
            <a:t>機</a:t>
          </a:r>
          <a:endParaRPr kumimoji="1" lang="en-US" altLang="ja-JP" sz="900"/>
        </a:p>
        <a:p>
          <a:pPr algn="l"/>
          <a:r>
            <a:rPr kumimoji="1" lang="ja-JP" altLang="en-US" sz="900"/>
            <a:t>能</a:t>
          </a:r>
          <a:endParaRPr kumimoji="1" lang="en-US" altLang="ja-JP" sz="900"/>
        </a:p>
        <a:p>
          <a:pPr algn="l"/>
          <a:r>
            <a:rPr kumimoji="1" lang="ja-JP" altLang="en-US" sz="900"/>
            <a:t>と</a:t>
          </a:r>
          <a:endParaRPr kumimoji="1" lang="en-US" altLang="ja-JP" sz="900"/>
        </a:p>
        <a:p>
          <a:pPr algn="l"/>
          <a:r>
            <a:rPr kumimoji="1" lang="ja-JP" altLang="en-US" sz="900"/>
            <a:t>サ</a:t>
          </a:r>
          <a:endParaRPr kumimoji="1" lang="en-US" altLang="ja-JP" sz="900"/>
        </a:p>
        <a:p>
          <a:pPr algn="l"/>
          <a:r>
            <a:rPr kumimoji="1" lang="en-US" altLang="ja-JP" sz="900"/>
            <a:t> |</a:t>
          </a:r>
        </a:p>
        <a:p>
          <a:pPr algn="l"/>
          <a:r>
            <a:rPr kumimoji="1" lang="ja-JP" altLang="en-US" sz="900"/>
            <a:t>ビ</a:t>
          </a:r>
          <a:endParaRPr kumimoji="1" lang="en-US" altLang="ja-JP" sz="900"/>
        </a:p>
        <a:p>
          <a:pPr algn="l"/>
          <a:r>
            <a:rPr kumimoji="1" lang="ja-JP" altLang="en-US" sz="900"/>
            <a:t>ス</a:t>
          </a:r>
          <a:endParaRPr kumimoji="1" lang="en-US" altLang="ja-JP" sz="900"/>
        </a:p>
        <a:p>
          <a:pPr algn="l"/>
          <a:r>
            <a:rPr kumimoji="1" lang="ja-JP" altLang="en-US" sz="900"/>
            <a:t>に</a:t>
          </a:r>
          <a:endParaRPr kumimoji="1" lang="en-US" altLang="ja-JP" sz="900"/>
        </a:p>
        <a:p>
          <a:pPr algn="l"/>
          <a:r>
            <a:rPr kumimoji="1" lang="ja-JP" altLang="en-US" sz="900"/>
            <a:t>関</a:t>
          </a:r>
          <a:endParaRPr kumimoji="1" lang="en-US" altLang="ja-JP" sz="900"/>
        </a:p>
        <a:p>
          <a:pPr algn="l"/>
          <a:r>
            <a:rPr kumimoji="1" lang="ja-JP" altLang="en-US" sz="900"/>
            <a:t>す</a:t>
          </a:r>
          <a:endParaRPr kumimoji="1" lang="en-US" altLang="ja-JP" sz="900"/>
        </a:p>
        <a:p>
          <a:pPr algn="l"/>
          <a:r>
            <a:rPr kumimoji="1" lang="ja-JP" altLang="en-US" sz="900"/>
            <a:t>る</a:t>
          </a:r>
          <a:endParaRPr kumimoji="1" lang="en-US" altLang="ja-JP" sz="900"/>
        </a:p>
        <a:p>
          <a:pPr algn="l"/>
          <a:r>
            <a:rPr kumimoji="1" lang="ja-JP" altLang="en-US" sz="900"/>
            <a:t>意</a:t>
          </a:r>
          <a:endParaRPr kumimoji="1" lang="en-US" altLang="ja-JP" sz="900"/>
        </a:p>
        <a:p>
          <a:pPr algn="l"/>
          <a:r>
            <a:rPr kumimoji="1" lang="ja-JP" altLang="en-US" sz="900"/>
            <a:t>見</a:t>
          </a:r>
          <a:endParaRPr kumimoji="1" lang="en-US" altLang="ja-JP" sz="900"/>
        </a:p>
      </xdr:txBody>
    </xdr:sp>
    <xdr:clientData/>
  </xdr:twoCellAnchor>
  <xdr:twoCellAnchor>
    <xdr:from>
      <xdr:col>1</xdr:col>
      <xdr:colOff>57150</xdr:colOff>
      <xdr:row>203</xdr:row>
      <xdr:rowOff>57150</xdr:rowOff>
    </xdr:from>
    <xdr:to>
      <xdr:col>7</xdr:col>
      <xdr:colOff>85725</xdr:colOff>
      <xdr:row>224</xdr:row>
      <xdr:rowOff>57150</xdr:rowOff>
    </xdr:to>
    <xdr:sp macro="" textlink="">
      <xdr:nvSpPr>
        <xdr:cNvPr id="383" name="四角形吹き出し 382">
          <a:extLst>
            <a:ext uri="{FF2B5EF4-FFF2-40B4-BE49-F238E27FC236}">
              <a16:creationId xmlns:a16="http://schemas.microsoft.com/office/drawing/2014/main" xmlns="" id="{00000000-0008-0000-2400-00007F010000}"/>
            </a:ext>
          </a:extLst>
        </xdr:cNvPr>
        <xdr:cNvSpPr/>
      </xdr:nvSpPr>
      <xdr:spPr>
        <a:xfrm>
          <a:off x="152400" y="19478625"/>
          <a:ext cx="600075" cy="20002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r>
            <a:rPr kumimoji="1" lang="ja-JP" altLang="en-US" sz="900"/>
            <a:t>５</a:t>
          </a:r>
          <a:endParaRPr kumimoji="1" lang="en-US" altLang="ja-JP" sz="900"/>
        </a:p>
        <a:p>
          <a:pPr algn="l"/>
          <a:endParaRPr kumimoji="1" lang="en-US" altLang="ja-JP" sz="900"/>
        </a:p>
        <a:p>
          <a:pPr algn="l"/>
          <a:r>
            <a:rPr kumimoji="1" lang="ja-JP" altLang="en-US" sz="900"/>
            <a:t>特</a:t>
          </a:r>
          <a:endParaRPr kumimoji="1" lang="en-US" altLang="ja-JP" sz="900"/>
        </a:p>
        <a:p>
          <a:pPr algn="l"/>
          <a:r>
            <a:rPr kumimoji="1" lang="ja-JP" altLang="en-US" sz="900"/>
            <a:t>記</a:t>
          </a:r>
          <a:endParaRPr kumimoji="1" lang="en-US" altLang="ja-JP" sz="900"/>
        </a:p>
        <a:p>
          <a:pPr algn="l"/>
          <a:r>
            <a:rPr kumimoji="1" lang="ja-JP" altLang="en-US" sz="900"/>
            <a:t>す</a:t>
          </a:r>
          <a:endParaRPr kumimoji="1" lang="en-US" altLang="ja-JP" sz="900"/>
        </a:p>
        <a:p>
          <a:pPr algn="l"/>
          <a:r>
            <a:rPr kumimoji="1" lang="ja-JP" altLang="en-US" sz="900"/>
            <a:t>べ</a:t>
          </a:r>
          <a:endParaRPr kumimoji="1" lang="en-US" altLang="ja-JP" sz="900"/>
        </a:p>
        <a:p>
          <a:pPr algn="l"/>
          <a:r>
            <a:rPr kumimoji="1" lang="ja-JP" altLang="en-US" sz="900"/>
            <a:t>き</a:t>
          </a:r>
          <a:endParaRPr kumimoji="1" lang="en-US" altLang="ja-JP" sz="900"/>
        </a:p>
        <a:p>
          <a:pPr algn="l"/>
          <a:r>
            <a:rPr kumimoji="1" lang="ja-JP" altLang="en-US" sz="900"/>
            <a:t>事</a:t>
          </a:r>
          <a:endParaRPr kumimoji="1" lang="en-US" altLang="ja-JP" sz="900"/>
        </a:p>
        <a:p>
          <a:pPr algn="l"/>
          <a:r>
            <a:rPr kumimoji="1" lang="ja-JP" altLang="en-US" sz="900"/>
            <a:t>項</a:t>
          </a:r>
          <a:endParaRPr kumimoji="1" lang="en-US" altLang="ja-JP" sz="900"/>
        </a:p>
      </xdr:txBody>
    </xdr:sp>
    <xdr:clientData/>
  </xdr:twoCellAnchor>
</xdr:wsDr>
</file>

<file path=xl/drawings/drawing2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66</xdr:col>
      <xdr:colOff>13500</xdr:colOff>
      <xdr:row>52</xdr:row>
      <xdr:rowOff>61660</xdr:rowOff>
    </xdr:to>
    <xdr:pic>
      <xdr:nvPicPr>
        <xdr:cNvPr id="3" name="図 2">
          <a:extLst>
            <a:ext uri="{FF2B5EF4-FFF2-40B4-BE49-F238E27FC236}">
              <a16:creationId xmlns:a16="http://schemas.microsoft.com/office/drawing/2014/main" xmlns="" id="{00000000-0008-0000-25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6300000" cy="5014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52</xdr:row>
      <xdr:rowOff>0</xdr:rowOff>
    </xdr:from>
    <xdr:to>
      <xdr:col>66</xdr:col>
      <xdr:colOff>13500</xdr:colOff>
      <xdr:row>98</xdr:row>
      <xdr:rowOff>53006</xdr:rowOff>
    </xdr:to>
    <xdr:pic>
      <xdr:nvPicPr>
        <xdr:cNvPr id="4" name="図 3">
          <a:extLst>
            <a:ext uri="{FF2B5EF4-FFF2-40B4-BE49-F238E27FC236}">
              <a16:creationId xmlns:a16="http://schemas.microsoft.com/office/drawing/2014/main" xmlns="" id="{00000000-0008-0000-25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4953000"/>
          <a:ext cx="6300000" cy="44345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95249</xdr:colOff>
      <xdr:row>42</xdr:row>
      <xdr:rowOff>85725</xdr:rowOff>
    </xdr:from>
    <xdr:to>
      <xdr:col>63</xdr:col>
      <xdr:colOff>66674</xdr:colOff>
      <xdr:row>45</xdr:row>
      <xdr:rowOff>76199</xdr:rowOff>
    </xdr:to>
    <xdr:sp macro="" textlink="入力専用!$AQ$3">
      <xdr:nvSpPr>
        <xdr:cNvPr id="5" name="四角形吹き出し 4">
          <a:extLst>
            <a:ext uri="{FF2B5EF4-FFF2-40B4-BE49-F238E27FC236}">
              <a16:creationId xmlns:a16="http://schemas.microsoft.com/office/drawing/2014/main" xmlns="" id="{00000000-0008-0000-2500-000005000000}"/>
            </a:ext>
          </a:extLst>
        </xdr:cNvPr>
        <xdr:cNvSpPr/>
      </xdr:nvSpPr>
      <xdr:spPr>
        <a:xfrm>
          <a:off x="1047749" y="4086225"/>
          <a:ext cx="50196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4FF4759-E5B9-40A5-A2CB-A664D31D3B1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10</xdr:col>
      <xdr:colOff>95249</xdr:colOff>
      <xdr:row>45</xdr:row>
      <xdr:rowOff>85725</xdr:rowOff>
    </xdr:from>
    <xdr:to>
      <xdr:col>62</xdr:col>
      <xdr:colOff>47624</xdr:colOff>
      <xdr:row>48</xdr:row>
      <xdr:rowOff>76199</xdr:rowOff>
    </xdr:to>
    <xdr:sp macro="" textlink="入力専用!$G$67">
      <xdr:nvSpPr>
        <xdr:cNvPr id="6" name="四角形吹き出し 5">
          <a:extLst>
            <a:ext uri="{FF2B5EF4-FFF2-40B4-BE49-F238E27FC236}">
              <a16:creationId xmlns:a16="http://schemas.microsoft.com/office/drawing/2014/main" xmlns="" id="{00000000-0008-0000-2500-000006000000}"/>
            </a:ext>
          </a:extLst>
        </xdr:cNvPr>
        <xdr:cNvSpPr/>
      </xdr:nvSpPr>
      <xdr:spPr>
        <a:xfrm>
          <a:off x="1047749" y="4371975"/>
          <a:ext cx="49053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856A50B-244A-4424-8A7C-1198F9F58EFC}"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10</xdr:col>
      <xdr:colOff>95249</xdr:colOff>
      <xdr:row>50</xdr:row>
      <xdr:rowOff>76200</xdr:rowOff>
    </xdr:from>
    <xdr:to>
      <xdr:col>43</xdr:col>
      <xdr:colOff>47624</xdr:colOff>
      <xdr:row>53</xdr:row>
      <xdr:rowOff>66674</xdr:rowOff>
    </xdr:to>
    <xdr:sp macro="" textlink="入力専用!$BB$3">
      <xdr:nvSpPr>
        <xdr:cNvPr id="7" name="四角形吹き出し 6">
          <a:extLst>
            <a:ext uri="{FF2B5EF4-FFF2-40B4-BE49-F238E27FC236}">
              <a16:creationId xmlns:a16="http://schemas.microsoft.com/office/drawing/2014/main" xmlns="" id="{00000000-0008-0000-2500-000007000000}"/>
            </a:ext>
          </a:extLst>
        </xdr:cNvPr>
        <xdr:cNvSpPr/>
      </xdr:nvSpPr>
      <xdr:spPr>
        <a:xfrm>
          <a:off x="1047749" y="4838700"/>
          <a:ext cx="30956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23DE8F2-AC37-4509-AA5C-1CCB8BAAAC32}"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49</xdr:col>
      <xdr:colOff>19050</xdr:colOff>
      <xdr:row>50</xdr:row>
      <xdr:rowOff>76200</xdr:rowOff>
    </xdr:from>
    <xdr:to>
      <xdr:col>60</xdr:col>
      <xdr:colOff>0</xdr:colOff>
      <xdr:row>53</xdr:row>
      <xdr:rowOff>66674</xdr:rowOff>
    </xdr:to>
    <xdr:sp macro="" textlink="入力専用!$J$4">
      <xdr:nvSpPr>
        <xdr:cNvPr id="8" name="四角形吹き出し 7">
          <a:extLst>
            <a:ext uri="{FF2B5EF4-FFF2-40B4-BE49-F238E27FC236}">
              <a16:creationId xmlns:a16="http://schemas.microsoft.com/office/drawing/2014/main" xmlns="" id="{00000000-0008-0000-2500-000008000000}"/>
            </a:ext>
          </a:extLst>
        </xdr:cNvPr>
        <xdr:cNvSpPr/>
      </xdr:nvSpPr>
      <xdr:spPr>
        <a:xfrm>
          <a:off x="4686300" y="48387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5466D92-1A9A-4531-BEEE-6639E8544E0E}"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13</xdr:col>
      <xdr:colOff>9525</xdr:colOff>
      <xdr:row>54</xdr:row>
      <xdr:rowOff>85725</xdr:rowOff>
    </xdr:from>
    <xdr:to>
      <xdr:col>23</xdr:col>
      <xdr:colOff>85725</xdr:colOff>
      <xdr:row>57</xdr:row>
      <xdr:rowOff>76199</xdr:rowOff>
    </xdr:to>
    <xdr:sp macro="" textlink="入力専用!$G$77">
      <xdr:nvSpPr>
        <xdr:cNvPr id="9" name="四角形吹き出し 8">
          <a:extLst>
            <a:ext uri="{FF2B5EF4-FFF2-40B4-BE49-F238E27FC236}">
              <a16:creationId xmlns:a16="http://schemas.microsoft.com/office/drawing/2014/main" xmlns="" id="{00000000-0008-0000-2500-000009000000}"/>
            </a:ext>
          </a:extLst>
        </xdr:cNvPr>
        <xdr:cNvSpPr/>
      </xdr:nvSpPr>
      <xdr:spPr>
        <a:xfrm>
          <a:off x="1247775" y="52292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1147399-B3D6-46A3-8B26-11651F7892C0}"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13</xdr:col>
      <xdr:colOff>9524</xdr:colOff>
      <xdr:row>57</xdr:row>
      <xdr:rowOff>76200</xdr:rowOff>
    </xdr:from>
    <xdr:to>
      <xdr:col>65</xdr:col>
      <xdr:colOff>57150</xdr:colOff>
      <xdr:row>60</xdr:row>
      <xdr:rowOff>66674</xdr:rowOff>
    </xdr:to>
    <xdr:sp macro="" textlink="入力専用!$G$78">
      <xdr:nvSpPr>
        <xdr:cNvPr id="10" name="四角形吹き出し 9">
          <a:extLst>
            <a:ext uri="{FF2B5EF4-FFF2-40B4-BE49-F238E27FC236}">
              <a16:creationId xmlns:a16="http://schemas.microsoft.com/office/drawing/2014/main" xmlns="" id="{00000000-0008-0000-2500-00000A000000}"/>
            </a:ext>
          </a:extLst>
        </xdr:cNvPr>
        <xdr:cNvSpPr/>
      </xdr:nvSpPr>
      <xdr:spPr>
        <a:xfrm>
          <a:off x="1247774" y="5505450"/>
          <a:ext cx="5000626"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3F128CE-0DC9-4F47-93E2-FBC967AF914D}"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43</xdr:col>
      <xdr:colOff>47625</xdr:colOff>
      <xdr:row>60</xdr:row>
      <xdr:rowOff>85725</xdr:rowOff>
    </xdr:from>
    <xdr:to>
      <xdr:col>65</xdr:col>
      <xdr:colOff>66675</xdr:colOff>
      <xdr:row>63</xdr:row>
      <xdr:rowOff>76199</xdr:rowOff>
    </xdr:to>
    <xdr:sp macro="" textlink="入力専用!$G$79">
      <xdr:nvSpPr>
        <xdr:cNvPr id="11" name="四角形吹き出し 10">
          <a:extLst>
            <a:ext uri="{FF2B5EF4-FFF2-40B4-BE49-F238E27FC236}">
              <a16:creationId xmlns:a16="http://schemas.microsoft.com/office/drawing/2014/main" xmlns="" id="{00000000-0008-0000-2500-00000B000000}"/>
            </a:ext>
          </a:extLst>
        </xdr:cNvPr>
        <xdr:cNvSpPr/>
      </xdr:nvSpPr>
      <xdr:spPr>
        <a:xfrm>
          <a:off x="4143375" y="5800725"/>
          <a:ext cx="21145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F31DEE4-AFD0-40F5-A1D3-378A3E8DC490}"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11</xdr:col>
      <xdr:colOff>0</xdr:colOff>
      <xdr:row>64</xdr:row>
      <xdr:rowOff>0</xdr:rowOff>
    </xdr:from>
    <xdr:to>
      <xdr:col>21</xdr:col>
      <xdr:colOff>76200</xdr:colOff>
      <xdr:row>66</xdr:row>
      <xdr:rowOff>85724</xdr:rowOff>
    </xdr:to>
    <xdr:sp macro="" textlink="入力専用!HD3">
      <xdr:nvSpPr>
        <xdr:cNvPr id="12" name="四角形吹き出し 11">
          <a:extLst>
            <a:ext uri="{FF2B5EF4-FFF2-40B4-BE49-F238E27FC236}">
              <a16:creationId xmlns:a16="http://schemas.microsoft.com/office/drawing/2014/main" xmlns="" id="{00000000-0008-0000-2500-00000C000000}"/>
            </a:ext>
          </a:extLst>
        </xdr:cNvPr>
        <xdr:cNvSpPr/>
      </xdr:nvSpPr>
      <xdr:spPr>
        <a:xfrm>
          <a:off x="1047750" y="60960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0DBE210-FD24-4858-BFBB-6891C7197DAC}" type="TxLink">
            <a:rPr kumimoji="1" lang="en-US" altLang="en-US" sz="1100" b="0" i="0" u="none" strike="noStrike">
              <a:solidFill>
                <a:srgbClr val="000000"/>
              </a:solidFill>
              <a:latin typeface="ＭＳ Ｐゴシック"/>
              <a:ea typeface="ＭＳ Ｐゴシック"/>
            </a:rPr>
            <a:pPr algn="l"/>
            <a:t>有</a:t>
          </a:fld>
          <a:endParaRPr kumimoji="1" lang="en-US" altLang="ja-JP" sz="1200"/>
        </a:p>
      </xdr:txBody>
    </xdr:sp>
    <xdr:clientData/>
  </xdr:twoCellAnchor>
  <xdr:twoCellAnchor>
    <xdr:from>
      <xdr:col>11</xdr:col>
      <xdr:colOff>0</xdr:colOff>
      <xdr:row>68</xdr:row>
      <xdr:rowOff>38100</xdr:rowOff>
    </xdr:from>
    <xdr:to>
      <xdr:col>21</xdr:col>
      <xdr:colOff>76200</xdr:colOff>
      <xdr:row>71</xdr:row>
      <xdr:rowOff>28574</xdr:rowOff>
    </xdr:to>
    <xdr:sp macro="" textlink="入力専用!$HD$10">
      <xdr:nvSpPr>
        <xdr:cNvPr id="13" name="四角形吹き出し 12">
          <a:extLst>
            <a:ext uri="{FF2B5EF4-FFF2-40B4-BE49-F238E27FC236}">
              <a16:creationId xmlns:a16="http://schemas.microsoft.com/office/drawing/2014/main" xmlns="" id="{00000000-0008-0000-2500-00000D000000}"/>
            </a:ext>
          </a:extLst>
        </xdr:cNvPr>
        <xdr:cNvSpPr/>
      </xdr:nvSpPr>
      <xdr:spPr>
        <a:xfrm>
          <a:off x="1047750" y="65151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F16A074-F6D9-4E37-9CA1-BD98A15A2805}" type="TxLink">
            <a:rPr kumimoji="1" lang="en-US" altLang="en-US" sz="1100" b="0" i="0" u="none" strike="noStrike">
              <a:solidFill>
                <a:srgbClr val="000000"/>
              </a:solidFill>
              <a:latin typeface="ＭＳ Ｐゴシック"/>
              <a:ea typeface="ＭＳ Ｐゴシック"/>
            </a:rPr>
            <a:pPr algn="l"/>
            <a:t>有</a:t>
          </a:fld>
          <a:endParaRPr kumimoji="1" lang="en-US" altLang="ja-JP" sz="1200"/>
        </a:p>
      </xdr:txBody>
    </xdr:sp>
    <xdr:clientData/>
  </xdr:twoCellAnchor>
  <xdr:twoCellAnchor>
    <xdr:from>
      <xdr:col>18</xdr:col>
      <xdr:colOff>9525</xdr:colOff>
      <xdr:row>64</xdr:row>
      <xdr:rowOff>9525</xdr:rowOff>
    </xdr:from>
    <xdr:to>
      <xdr:col>35</xdr:col>
      <xdr:colOff>9525</xdr:colOff>
      <xdr:row>66</xdr:row>
      <xdr:rowOff>95249</xdr:rowOff>
    </xdr:to>
    <xdr:sp macro="" textlink="入力専用!HE3">
      <xdr:nvSpPr>
        <xdr:cNvPr id="14" name="四角形吹き出し 13">
          <a:extLst>
            <a:ext uri="{FF2B5EF4-FFF2-40B4-BE49-F238E27FC236}">
              <a16:creationId xmlns:a16="http://schemas.microsoft.com/office/drawing/2014/main" xmlns="" id="{00000000-0008-0000-2500-00000E000000}"/>
            </a:ext>
          </a:extLst>
        </xdr:cNvPr>
        <xdr:cNvSpPr/>
      </xdr:nvSpPr>
      <xdr:spPr>
        <a:xfrm>
          <a:off x="1724025" y="6105525"/>
          <a:ext cx="16192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981295C-C2A8-4B8D-98E1-9FAEE73E8841}"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14</xdr:col>
      <xdr:colOff>19051</xdr:colOff>
      <xdr:row>68</xdr:row>
      <xdr:rowOff>38100</xdr:rowOff>
    </xdr:from>
    <xdr:to>
      <xdr:col>55</xdr:col>
      <xdr:colOff>66675</xdr:colOff>
      <xdr:row>71</xdr:row>
      <xdr:rowOff>28574</xdr:rowOff>
    </xdr:to>
    <xdr:sp macro="" textlink="入力専用!$HG$13">
      <xdr:nvSpPr>
        <xdr:cNvPr id="15" name="四角形吹き出し 14">
          <a:extLst>
            <a:ext uri="{FF2B5EF4-FFF2-40B4-BE49-F238E27FC236}">
              <a16:creationId xmlns:a16="http://schemas.microsoft.com/office/drawing/2014/main" xmlns="" id="{00000000-0008-0000-2500-00000F000000}"/>
            </a:ext>
          </a:extLst>
        </xdr:cNvPr>
        <xdr:cNvSpPr/>
      </xdr:nvSpPr>
      <xdr:spPr>
        <a:xfrm>
          <a:off x="1352551" y="6515100"/>
          <a:ext cx="3952874"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7DD0D23-BE53-4D07-8E85-0AF85BF1B23D}" type="TxLink">
            <a:rPr kumimoji="1" lang="ja-JP" altLang="en-US" sz="1100" b="0" i="0" u="none" strike="noStrike">
              <a:solidFill>
                <a:srgbClr val="000000"/>
              </a:solidFill>
              <a:latin typeface="ＭＳ Ｐゴシック"/>
              <a:ea typeface="ＭＳ Ｐゴシック"/>
            </a:rPr>
            <a:pPr algn="ctr"/>
            <a:t>要支援  ・ 要介護  １ ・ ２ ・ ３ ・ ４ ・ ５</a:t>
          </a:fld>
          <a:endParaRPr kumimoji="1" lang="en-US" altLang="ja-JP" sz="1200"/>
        </a:p>
      </xdr:txBody>
    </xdr:sp>
    <xdr:clientData/>
  </xdr:twoCellAnchor>
  <xdr:twoCellAnchor>
    <xdr:from>
      <xdr:col>49</xdr:col>
      <xdr:colOff>85725</xdr:colOff>
      <xdr:row>64</xdr:row>
      <xdr:rowOff>9525</xdr:rowOff>
    </xdr:from>
    <xdr:to>
      <xdr:col>60</xdr:col>
      <xdr:colOff>66675</xdr:colOff>
      <xdr:row>66</xdr:row>
      <xdr:rowOff>95249</xdr:rowOff>
    </xdr:to>
    <xdr:sp macro="" textlink="入力専用!HF3">
      <xdr:nvSpPr>
        <xdr:cNvPr id="16" name="四角形吹き出し 15">
          <a:extLst>
            <a:ext uri="{FF2B5EF4-FFF2-40B4-BE49-F238E27FC236}">
              <a16:creationId xmlns:a16="http://schemas.microsoft.com/office/drawing/2014/main" xmlns="" id="{00000000-0008-0000-2500-000010000000}"/>
            </a:ext>
          </a:extLst>
        </xdr:cNvPr>
        <xdr:cNvSpPr/>
      </xdr:nvSpPr>
      <xdr:spPr>
        <a:xfrm>
          <a:off x="4752975" y="61055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C95E084-881B-4AB8-B6B8-EC1811752C2F}"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41</xdr:col>
      <xdr:colOff>0</xdr:colOff>
      <xdr:row>28</xdr:row>
      <xdr:rowOff>57150</xdr:rowOff>
    </xdr:from>
    <xdr:to>
      <xdr:col>45</xdr:col>
      <xdr:colOff>47625</xdr:colOff>
      <xdr:row>31</xdr:row>
      <xdr:rowOff>66675</xdr:rowOff>
    </xdr:to>
    <xdr:pic>
      <xdr:nvPicPr>
        <xdr:cNvPr id="17" name="図 16">
          <a:extLst>
            <a:ext uri="{FF2B5EF4-FFF2-40B4-BE49-F238E27FC236}">
              <a16:creationId xmlns:a16="http://schemas.microsoft.com/office/drawing/2014/main" xmlns="" id="{00000000-0008-0000-2500-000011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905250" y="2724150"/>
          <a:ext cx="428625"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35</xdr:col>
      <xdr:colOff>66675</xdr:colOff>
      <xdr:row>79</xdr:row>
      <xdr:rowOff>28575</xdr:rowOff>
    </xdr:from>
    <xdr:to>
      <xdr:col>40</xdr:col>
      <xdr:colOff>19050</xdr:colOff>
      <xdr:row>82</xdr:row>
      <xdr:rowOff>76200</xdr:rowOff>
    </xdr:to>
    <xdr:pic>
      <xdr:nvPicPr>
        <xdr:cNvPr id="18" name="図 17">
          <a:extLst>
            <a:ext uri="{FF2B5EF4-FFF2-40B4-BE49-F238E27FC236}">
              <a16:creationId xmlns:a16="http://schemas.microsoft.com/office/drawing/2014/main" xmlns="" id="{00000000-0008-0000-2500-000012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400425" y="7553325"/>
          <a:ext cx="428625"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85725</xdr:colOff>
      <xdr:row>87</xdr:row>
      <xdr:rowOff>28575</xdr:rowOff>
    </xdr:from>
    <xdr:to>
      <xdr:col>39</xdr:col>
      <xdr:colOff>38100</xdr:colOff>
      <xdr:row>90</xdr:row>
      <xdr:rowOff>76200</xdr:rowOff>
    </xdr:to>
    <xdr:pic>
      <xdr:nvPicPr>
        <xdr:cNvPr id="20" name="図 19">
          <a:extLst>
            <a:ext uri="{FF2B5EF4-FFF2-40B4-BE49-F238E27FC236}">
              <a16:creationId xmlns:a16="http://schemas.microsoft.com/office/drawing/2014/main" xmlns="" id="{00000000-0008-0000-2500-00001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324225" y="8315325"/>
          <a:ext cx="428625" cy="333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2.xml><?xml version="1.0" encoding="utf-8"?>
<xdr:wsDr xmlns:xdr="http://schemas.openxmlformats.org/drawingml/2006/spreadsheetDrawing" xmlns:a="http://schemas.openxmlformats.org/drawingml/2006/main">
  <xdr:twoCellAnchor>
    <xdr:from>
      <xdr:col>19</xdr:col>
      <xdr:colOff>1</xdr:colOff>
      <xdr:row>121</xdr:row>
      <xdr:rowOff>66675</xdr:rowOff>
    </xdr:from>
    <xdr:to>
      <xdr:col>48</xdr:col>
      <xdr:colOff>85725</xdr:colOff>
      <xdr:row>129</xdr:row>
      <xdr:rowOff>38100</xdr:rowOff>
    </xdr:to>
    <xdr:sp macro="" textlink="入力専用!$G$188">
      <xdr:nvSpPr>
        <xdr:cNvPr id="26" name="四角形吹き出し 25">
          <a:extLst>
            <a:ext uri="{FF2B5EF4-FFF2-40B4-BE49-F238E27FC236}">
              <a16:creationId xmlns:a16="http://schemas.microsoft.com/office/drawing/2014/main" xmlns="" id="{00000000-0008-0000-2600-00001A000000}"/>
            </a:ext>
          </a:extLst>
        </xdr:cNvPr>
        <xdr:cNvSpPr/>
      </xdr:nvSpPr>
      <xdr:spPr>
        <a:xfrm>
          <a:off x="1809751" y="6991350"/>
          <a:ext cx="2847974" cy="7334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3B71BAC-DD7A-46DF-B4BA-6EAE7795465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23</xdr:col>
      <xdr:colOff>9526</xdr:colOff>
      <xdr:row>264</xdr:row>
      <xdr:rowOff>28575</xdr:rowOff>
    </xdr:from>
    <xdr:to>
      <xdr:col>27</xdr:col>
      <xdr:colOff>47625</xdr:colOff>
      <xdr:row>267</xdr:row>
      <xdr:rowOff>19049</xdr:rowOff>
    </xdr:to>
    <xdr:sp macro="" textlink="$Q$3">
      <xdr:nvSpPr>
        <xdr:cNvPr id="38" name="四角形吹き出し 37">
          <a:extLst>
            <a:ext uri="{FF2B5EF4-FFF2-40B4-BE49-F238E27FC236}">
              <a16:creationId xmlns:a16="http://schemas.microsoft.com/office/drawing/2014/main" xmlns="" id="{00000000-0008-0000-2600-000026000000}"/>
            </a:ext>
          </a:extLst>
        </xdr:cNvPr>
        <xdr:cNvSpPr/>
      </xdr:nvSpPr>
      <xdr:spPr>
        <a:xfrm>
          <a:off x="2200276"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D9629F1-9919-43AE-8DE4-F8B0F2CF3077}"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25</xdr:col>
      <xdr:colOff>85725</xdr:colOff>
      <xdr:row>264</xdr:row>
      <xdr:rowOff>28575</xdr:rowOff>
    </xdr:from>
    <xdr:to>
      <xdr:col>30</xdr:col>
      <xdr:colOff>28574</xdr:colOff>
      <xdr:row>267</xdr:row>
      <xdr:rowOff>19049</xdr:rowOff>
    </xdr:to>
    <xdr:sp macro="" textlink="$R$3">
      <xdr:nvSpPr>
        <xdr:cNvPr id="30" name="四角形吹き出し 29">
          <a:extLst>
            <a:ext uri="{FF2B5EF4-FFF2-40B4-BE49-F238E27FC236}">
              <a16:creationId xmlns:a16="http://schemas.microsoft.com/office/drawing/2014/main" xmlns="" id="{00000000-0008-0000-2600-00001E000000}"/>
            </a:ext>
          </a:extLst>
        </xdr:cNvPr>
        <xdr:cNvSpPr/>
      </xdr:nvSpPr>
      <xdr:spPr>
        <a:xfrm>
          <a:off x="2466975"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C3CFA25-83F0-4954-A3BA-9371DBDF5871}"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28</xdr:col>
      <xdr:colOff>85725</xdr:colOff>
      <xdr:row>264</xdr:row>
      <xdr:rowOff>28575</xdr:rowOff>
    </xdr:from>
    <xdr:to>
      <xdr:col>33</xdr:col>
      <xdr:colOff>28574</xdr:colOff>
      <xdr:row>267</xdr:row>
      <xdr:rowOff>19049</xdr:rowOff>
    </xdr:to>
    <xdr:sp macro="" textlink="$S$3">
      <xdr:nvSpPr>
        <xdr:cNvPr id="34" name="四角形吹き出し 33">
          <a:extLst>
            <a:ext uri="{FF2B5EF4-FFF2-40B4-BE49-F238E27FC236}">
              <a16:creationId xmlns:a16="http://schemas.microsoft.com/office/drawing/2014/main" xmlns="" id="{00000000-0008-0000-2600-000022000000}"/>
            </a:ext>
          </a:extLst>
        </xdr:cNvPr>
        <xdr:cNvSpPr/>
      </xdr:nvSpPr>
      <xdr:spPr>
        <a:xfrm>
          <a:off x="2752725"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06E8628E-49D9-43A8-8C2E-643635ADC094}"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31</xdr:col>
      <xdr:colOff>76200</xdr:colOff>
      <xdr:row>264</xdr:row>
      <xdr:rowOff>28575</xdr:rowOff>
    </xdr:from>
    <xdr:to>
      <xdr:col>36</xdr:col>
      <xdr:colOff>19049</xdr:colOff>
      <xdr:row>267</xdr:row>
      <xdr:rowOff>19049</xdr:rowOff>
    </xdr:to>
    <xdr:sp macro="" textlink="$T$3">
      <xdr:nvSpPr>
        <xdr:cNvPr id="36" name="四角形吹き出し 35">
          <a:extLst>
            <a:ext uri="{FF2B5EF4-FFF2-40B4-BE49-F238E27FC236}">
              <a16:creationId xmlns:a16="http://schemas.microsoft.com/office/drawing/2014/main" xmlns="" id="{00000000-0008-0000-2600-000024000000}"/>
            </a:ext>
          </a:extLst>
        </xdr:cNvPr>
        <xdr:cNvSpPr/>
      </xdr:nvSpPr>
      <xdr:spPr>
        <a:xfrm>
          <a:off x="3028950"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54B6D38-AED2-4EEA-9843-7E8FC5CDBB49}"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34</xdr:col>
      <xdr:colOff>57150</xdr:colOff>
      <xdr:row>264</xdr:row>
      <xdr:rowOff>28575</xdr:rowOff>
    </xdr:from>
    <xdr:to>
      <xdr:col>38</xdr:col>
      <xdr:colOff>95249</xdr:colOff>
      <xdr:row>267</xdr:row>
      <xdr:rowOff>19049</xdr:rowOff>
    </xdr:to>
    <xdr:sp macro="" textlink="$U$3">
      <xdr:nvSpPr>
        <xdr:cNvPr id="40" name="四角形吹き出し 39">
          <a:extLst>
            <a:ext uri="{FF2B5EF4-FFF2-40B4-BE49-F238E27FC236}">
              <a16:creationId xmlns:a16="http://schemas.microsoft.com/office/drawing/2014/main" xmlns="" id="{00000000-0008-0000-2600-000028000000}"/>
            </a:ext>
          </a:extLst>
        </xdr:cNvPr>
        <xdr:cNvSpPr/>
      </xdr:nvSpPr>
      <xdr:spPr>
        <a:xfrm>
          <a:off x="3295650"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906A1E5D-5BA9-451A-9A1C-14C80CA99F04}"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37</xdr:col>
      <xdr:colOff>47625</xdr:colOff>
      <xdr:row>264</xdr:row>
      <xdr:rowOff>28575</xdr:rowOff>
    </xdr:from>
    <xdr:to>
      <xdr:col>41</xdr:col>
      <xdr:colOff>85724</xdr:colOff>
      <xdr:row>267</xdr:row>
      <xdr:rowOff>19049</xdr:rowOff>
    </xdr:to>
    <xdr:sp macro="" textlink="$V$3">
      <xdr:nvSpPr>
        <xdr:cNvPr id="41" name="四角形吹き出し 40">
          <a:extLst>
            <a:ext uri="{FF2B5EF4-FFF2-40B4-BE49-F238E27FC236}">
              <a16:creationId xmlns:a16="http://schemas.microsoft.com/office/drawing/2014/main" xmlns="" id="{00000000-0008-0000-2600-000029000000}"/>
            </a:ext>
          </a:extLst>
        </xdr:cNvPr>
        <xdr:cNvSpPr/>
      </xdr:nvSpPr>
      <xdr:spPr>
        <a:xfrm>
          <a:off x="3571875"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A7CBB02-69FC-47EA-B595-B95491E2DDCD}"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40</xdr:col>
      <xdr:colOff>47625</xdr:colOff>
      <xdr:row>264</xdr:row>
      <xdr:rowOff>28575</xdr:rowOff>
    </xdr:from>
    <xdr:to>
      <xdr:col>44</xdr:col>
      <xdr:colOff>85724</xdr:colOff>
      <xdr:row>267</xdr:row>
      <xdr:rowOff>19049</xdr:rowOff>
    </xdr:to>
    <xdr:sp macro="" textlink="$W$3">
      <xdr:nvSpPr>
        <xdr:cNvPr id="42" name="四角形吹き出し 41">
          <a:extLst>
            <a:ext uri="{FF2B5EF4-FFF2-40B4-BE49-F238E27FC236}">
              <a16:creationId xmlns:a16="http://schemas.microsoft.com/office/drawing/2014/main" xmlns="" id="{00000000-0008-0000-2600-00002A000000}"/>
            </a:ext>
          </a:extLst>
        </xdr:cNvPr>
        <xdr:cNvSpPr/>
      </xdr:nvSpPr>
      <xdr:spPr>
        <a:xfrm>
          <a:off x="3857625"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9FAFB05-34F1-4B28-BB84-F186652E06F8}"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43</xdr:col>
      <xdr:colOff>47625</xdr:colOff>
      <xdr:row>264</xdr:row>
      <xdr:rowOff>28575</xdr:rowOff>
    </xdr:from>
    <xdr:to>
      <xdr:col>47</xdr:col>
      <xdr:colOff>85724</xdr:colOff>
      <xdr:row>267</xdr:row>
      <xdr:rowOff>19049</xdr:rowOff>
    </xdr:to>
    <xdr:sp macro="" textlink="$X$3">
      <xdr:nvSpPr>
        <xdr:cNvPr id="43" name="四角形吹き出し 42">
          <a:extLst>
            <a:ext uri="{FF2B5EF4-FFF2-40B4-BE49-F238E27FC236}">
              <a16:creationId xmlns:a16="http://schemas.microsoft.com/office/drawing/2014/main" xmlns="" id="{00000000-0008-0000-2600-00002B000000}"/>
            </a:ext>
          </a:extLst>
        </xdr:cNvPr>
        <xdr:cNvSpPr/>
      </xdr:nvSpPr>
      <xdr:spPr>
        <a:xfrm>
          <a:off x="4143375" y="25269825"/>
          <a:ext cx="41909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E9FCE060-AA9B-4D21-8B93-717C497F6326}" type="TxLink">
            <a:rPr kumimoji="1" lang="en-US" altLang="en-US" sz="1100" b="0" i="0" u="none" strike="noStrike">
              <a:solidFill>
                <a:srgbClr val="000000"/>
              </a:solidFill>
              <a:latin typeface="ＭＳ Ｐゴシック"/>
              <a:ea typeface="ＭＳ Ｐゴシック"/>
            </a:rPr>
            <a:pPr algn="ctr"/>
            <a:t> </a:t>
          </a:fld>
          <a:endParaRPr kumimoji="1" lang="en-US" altLang="ja-JP" sz="1050"/>
        </a:p>
      </xdr:txBody>
    </xdr:sp>
    <xdr:clientData/>
  </xdr:twoCellAnchor>
  <xdr:twoCellAnchor>
    <xdr:from>
      <xdr:col>21</xdr:col>
      <xdr:colOff>38100</xdr:colOff>
      <xdr:row>100</xdr:row>
      <xdr:rowOff>66675</xdr:rowOff>
    </xdr:from>
    <xdr:to>
      <xdr:col>39</xdr:col>
      <xdr:colOff>28575</xdr:colOff>
      <xdr:row>103</xdr:row>
      <xdr:rowOff>57149</xdr:rowOff>
    </xdr:to>
    <xdr:sp macro="" textlink="$H$3">
      <xdr:nvSpPr>
        <xdr:cNvPr id="57" name="四角形吹き出し 56">
          <a:extLst>
            <a:ext uri="{FF2B5EF4-FFF2-40B4-BE49-F238E27FC236}">
              <a16:creationId xmlns:a16="http://schemas.microsoft.com/office/drawing/2014/main" xmlns="" id="{00000000-0008-0000-2600-000039000000}"/>
            </a:ext>
          </a:extLst>
        </xdr:cNvPr>
        <xdr:cNvSpPr/>
      </xdr:nvSpPr>
      <xdr:spPr>
        <a:xfrm>
          <a:off x="2038350" y="9658350"/>
          <a:ext cx="17049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77C6B0C-F0D0-4C51-BAF2-ABE33C0F426E}" type="TxLink">
            <a:rPr kumimoji="1" lang="en-US" altLang="en-US" sz="1100" b="0" i="0" u="none" strike="noStrike">
              <a:solidFill>
                <a:srgbClr val="000000"/>
              </a:solidFill>
              <a:latin typeface="ＭＳ Ｐゴシック"/>
              <a:ea typeface="ＭＳ Ｐゴシック"/>
            </a:rPr>
            <a:pPr algn="l"/>
            <a:t>昭和  ･ 平成</a:t>
          </a:fld>
          <a:endParaRPr kumimoji="1" lang="en-US" altLang="ja-JP" sz="1050"/>
        </a:p>
      </xdr:txBody>
    </xdr:sp>
    <xdr:clientData/>
  </xdr:twoCellAnchor>
  <xdr:twoCellAnchor>
    <xdr:from>
      <xdr:col>29</xdr:col>
      <xdr:colOff>66675</xdr:colOff>
      <xdr:row>73</xdr:row>
      <xdr:rowOff>0</xdr:rowOff>
    </xdr:from>
    <xdr:to>
      <xdr:col>57</xdr:col>
      <xdr:colOff>85725</xdr:colOff>
      <xdr:row>75</xdr:row>
      <xdr:rowOff>85724</xdr:rowOff>
    </xdr:to>
    <xdr:sp macro="" textlink="入力専用!$G$83">
      <xdr:nvSpPr>
        <xdr:cNvPr id="70" name="四角形吹き出し 69">
          <a:extLst>
            <a:ext uri="{FF2B5EF4-FFF2-40B4-BE49-F238E27FC236}">
              <a16:creationId xmlns:a16="http://schemas.microsoft.com/office/drawing/2014/main" xmlns="" id="{00000000-0008-0000-2600-000046000000}"/>
            </a:ext>
          </a:extLst>
        </xdr:cNvPr>
        <xdr:cNvSpPr/>
      </xdr:nvSpPr>
      <xdr:spPr>
        <a:xfrm>
          <a:off x="2828925" y="2352675"/>
          <a:ext cx="26860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E7980ACF-BDF4-468D-91C0-74576ECDBABA}" type="TxLink">
            <a:rPr kumimoji="1" lang="en-US" altLang="en-US" sz="1400" b="0" i="0" u="none" strike="noStrike">
              <a:solidFill>
                <a:srgbClr val="000000"/>
              </a:solidFill>
              <a:latin typeface="ＭＳ Ｐゴシック"/>
              <a:ea typeface="ＭＳ Ｐゴシック"/>
            </a:rPr>
            <a:pPr algn="ctr"/>
            <a:t> </a:t>
          </a:fld>
          <a:endParaRPr kumimoji="1" lang="en-US" altLang="ja-JP" sz="1600"/>
        </a:p>
      </xdr:txBody>
    </xdr:sp>
    <xdr:clientData/>
  </xdr:twoCellAnchor>
  <xdr:twoCellAnchor>
    <xdr:from>
      <xdr:col>25</xdr:col>
      <xdr:colOff>19051</xdr:colOff>
      <xdr:row>101</xdr:row>
      <xdr:rowOff>66675</xdr:rowOff>
    </xdr:from>
    <xdr:to>
      <xdr:col>74</xdr:col>
      <xdr:colOff>1</xdr:colOff>
      <xdr:row>104</xdr:row>
      <xdr:rowOff>57149</xdr:rowOff>
    </xdr:to>
    <xdr:sp macro="" textlink="#REF!">
      <xdr:nvSpPr>
        <xdr:cNvPr id="75" name="四角形吹き出し 74">
          <a:extLst>
            <a:ext uri="{FF2B5EF4-FFF2-40B4-BE49-F238E27FC236}">
              <a16:creationId xmlns:a16="http://schemas.microsoft.com/office/drawing/2014/main" xmlns="" id="{00000000-0008-0000-2600-00004B000000}"/>
            </a:ext>
          </a:extLst>
        </xdr:cNvPr>
        <xdr:cNvSpPr/>
      </xdr:nvSpPr>
      <xdr:spPr>
        <a:xfrm>
          <a:off x="2400301" y="5086350"/>
          <a:ext cx="46482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F385BDF-FA5A-4EEF-8718-DF87609FB60C}"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125</xdr:col>
      <xdr:colOff>47625</xdr:colOff>
      <xdr:row>117</xdr:row>
      <xdr:rowOff>47625</xdr:rowOff>
    </xdr:from>
    <xdr:to>
      <xdr:col>139</xdr:col>
      <xdr:colOff>38100</xdr:colOff>
      <xdr:row>120</xdr:row>
      <xdr:rowOff>38099</xdr:rowOff>
    </xdr:to>
    <xdr:sp macro="" textlink="$D$3">
      <xdr:nvSpPr>
        <xdr:cNvPr id="77" name="四角形吹き出し 76">
          <a:extLst>
            <a:ext uri="{FF2B5EF4-FFF2-40B4-BE49-F238E27FC236}">
              <a16:creationId xmlns:a16="http://schemas.microsoft.com/office/drawing/2014/main" xmlns="" id="{00000000-0008-0000-2600-00004D000000}"/>
            </a:ext>
          </a:extLst>
        </xdr:cNvPr>
        <xdr:cNvSpPr/>
      </xdr:nvSpPr>
      <xdr:spPr>
        <a:xfrm>
          <a:off x="11953875" y="6591300"/>
          <a:ext cx="13239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65DCD04-222B-4FF4-B4D0-51F01640AA12}" type="TxLink">
            <a:rPr kumimoji="1" lang="en-US" altLang="en-US" sz="1200" b="0" i="0" u="none" strike="noStrike">
              <a:solidFill>
                <a:srgbClr val="000000"/>
              </a:solidFill>
              <a:latin typeface="ＭＳ Ｐゴシック"/>
              <a:ea typeface="ＭＳ Ｐゴシック"/>
            </a:rPr>
            <a:pPr algn="ctr"/>
            <a:t> </a:t>
          </a:fld>
          <a:endParaRPr kumimoji="1" lang="en-US" altLang="ja-JP" sz="1400"/>
        </a:p>
      </xdr:txBody>
    </xdr:sp>
    <xdr:clientData/>
  </xdr:twoCellAnchor>
  <xdr:twoCellAnchor editAs="oneCell">
    <xdr:from>
      <xdr:col>0</xdr:col>
      <xdr:colOff>0</xdr:colOff>
      <xdr:row>0</xdr:row>
      <xdr:rowOff>0</xdr:rowOff>
    </xdr:from>
    <xdr:to>
      <xdr:col>76</xdr:col>
      <xdr:colOff>44142</xdr:colOff>
      <xdr:row>119</xdr:row>
      <xdr:rowOff>26967</xdr:rowOff>
    </xdr:to>
    <xdr:pic>
      <xdr:nvPicPr>
        <xdr:cNvPr id="55" name="図 54">
          <a:extLst>
            <a:ext uri="{FF2B5EF4-FFF2-40B4-BE49-F238E27FC236}">
              <a16:creationId xmlns:a16="http://schemas.microsoft.com/office/drawing/2014/main" xmlns="" id="{00000000-0008-0000-2600-00003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7283142" cy="676114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46</xdr:col>
      <xdr:colOff>24847</xdr:colOff>
      <xdr:row>63</xdr:row>
      <xdr:rowOff>82826</xdr:rowOff>
    </xdr:from>
    <xdr:to>
      <xdr:col>57</xdr:col>
      <xdr:colOff>24847</xdr:colOff>
      <xdr:row>66</xdr:row>
      <xdr:rowOff>44727</xdr:rowOff>
    </xdr:to>
    <xdr:pic>
      <xdr:nvPicPr>
        <xdr:cNvPr id="61" name="図 60">
          <a:extLst>
            <a:ext uri="{FF2B5EF4-FFF2-40B4-BE49-F238E27FC236}">
              <a16:creationId xmlns:a16="http://schemas.microsoft.com/office/drawing/2014/main" xmlns="" id="{00000000-0008-0000-2600-00003D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596847" y="1532283"/>
          <a:ext cx="1093304" cy="2600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47</xdr:col>
      <xdr:colOff>33129</xdr:colOff>
      <xdr:row>63</xdr:row>
      <xdr:rowOff>41414</xdr:rowOff>
    </xdr:from>
    <xdr:to>
      <xdr:col>58</xdr:col>
      <xdr:colOff>57977</xdr:colOff>
      <xdr:row>66</xdr:row>
      <xdr:rowOff>31889</xdr:rowOff>
    </xdr:to>
    <xdr:sp macro="" textlink="$N$3">
      <xdr:nvSpPr>
        <xdr:cNvPr id="62" name="四角形吹き出し 55">
          <a:extLst>
            <a:ext uri="{FF2B5EF4-FFF2-40B4-BE49-F238E27FC236}">
              <a16:creationId xmlns:a16="http://schemas.microsoft.com/office/drawing/2014/main" xmlns="" id="{00000000-0008-0000-2600-00003E000000}"/>
            </a:ext>
          </a:extLst>
        </xdr:cNvPr>
        <xdr:cNvSpPr/>
      </xdr:nvSpPr>
      <xdr:spPr>
        <a:xfrm>
          <a:off x="4704520" y="1490871"/>
          <a:ext cx="111815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3E1DEBE-216A-41C6-AE81-D960B5C33200}" type="TxLink">
            <a:rPr kumimoji="1" lang="ja-JP" altLang="en-US" sz="1100" b="0" i="0" u="none" strike="noStrike">
              <a:solidFill>
                <a:srgbClr val="000000"/>
              </a:solidFill>
              <a:latin typeface="ＭＳ Ｐゴシック"/>
              <a:ea typeface="ＭＳ Ｐゴシック"/>
            </a:rPr>
            <a:pPr algn="ctr"/>
            <a:t>令和</a:t>
          </a:fld>
          <a:endParaRPr kumimoji="1" lang="en-US" altLang="ja-JP" sz="1200"/>
        </a:p>
      </xdr:txBody>
    </xdr:sp>
    <xdr:clientData/>
  </xdr:twoCellAnchor>
  <xdr:twoCellAnchor>
    <xdr:from>
      <xdr:col>32</xdr:col>
      <xdr:colOff>33129</xdr:colOff>
      <xdr:row>116</xdr:row>
      <xdr:rowOff>24847</xdr:rowOff>
    </xdr:from>
    <xdr:to>
      <xdr:col>75</xdr:col>
      <xdr:colOff>66261</xdr:colOff>
      <xdr:row>119</xdr:row>
      <xdr:rowOff>11180</xdr:rowOff>
    </xdr:to>
    <xdr:sp macro="" textlink="$CM$77">
      <xdr:nvSpPr>
        <xdr:cNvPr id="63" name="四角形吹き出し 82">
          <a:extLst>
            <a:ext uri="{FF2B5EF4-FFF2-40B4-BE49-F238E27FC236}">
              <a16:creationId xmlns:a16="http://schemas.microsoft.com/office/drawing/2014/main" xmlns="" id="{00000000-0008-0000-2600-00003F000000}"/>
            </a:ext>
          </a:extLst>
        </xdr:cNvPr>
        <xdr:cNvSpPr/>
      </xdr:nvSpPr>
      <xdr:spPr>
        <a:xfrm>
          <a:off x="3213651" y="6742043"/>
          <a:ext cx="4306958" cy="28450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A16D213-EA63-4EE2-8EE8-A060FF8F13C1}"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32</xdr:col>
      <xdr:colOff>33130</xdr:colOff>
      <xdr:row>113</xdr:row>
      <xdr:rowOff>66260</xdr:rowOff>
    </xdr:from>
    <xdr:to>
      <xdr:col>80</xdr:col>
      <xdr:colOff>42655</xdr:colOff>
      <xdr:row>116</xdr:row>
      <xdr:rowOff>56733</xdr:rowOff>
    </xdr:to>
    <xdr:sp macro="" textlink="$CM$75">
      <xdr:nvSpPr>
        <xdr:cNvPr id="64" name="四角形吹き出し 81">
          <a:extLst>
            <a:ext uri="{FF2B5EF4-FFF2-40B4-BE49-F238E27FC236}">
              <a16:creationId xmlns:a16="http://schemas.microsoft.com/office/drawing/2014/main" xmlns="" id="{00000000-0008-0000-2600-000040000000}"/>
            </a:ext>
          </a:extLst>
        </xdr:cNvPr>
        <xdr:cNvSpPr/>
      </xdr:nvSpPr>
      <xdr:spPr>
        <a:xfrm>
          <a:off x="3213652" y="6485282"/>
          <a:ext cx="4780307" cy="28864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40417FB-CCD9-4ABF-900F-7A5005C17817}"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25</xdr:col>
      <xdr:colOff>74543</xdr:colOff>
      <xdr:row>111</xdr:row>
      <xdr:rowOff>41412</xdr:rowOff>
    </xdr:from>
    <xdr:to>
      <xdr:col>44</xdr:col>
      <xdr:colOff>33131</xdr:colOff>
      <xdr:row>113</xdr:row>
      <xdr:rowOff>66261</xdr:rowOff>
    </xdr:to>
    <xdr:pic>
      <xdr:nvPicPr>
        <xdr:cNvPr id="65" name="図 64">
          <a:extLst>
            <a:ext uri="{FF2B5EF4-FFF2-40B4-BE49-F238E27FC236}">
              <a16:creationId xmlns:a16="http://schemas.microsoft.com/office/drawing/2014/main" xmlns="" id="{00000000-0008-0000-2600-000041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559326" y="6261651"/>
          <a:ext cx="1847022" cy="223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91108</xdr:colOff>
      <xdr:row>111</xdr:row>
      <xdr:rowOff>33129</xdr:rowOff>
    </xdr:from>
    <xdr:to>
      <xdr:col>67</xdr:col>
      <xdr:colOff>49696</xdr:colOff>
      <xdr:row>113</xdr:row>
      <xdr:rowOff>57978</xdr:rowOff>
    </xdr:to>
    <xdr:pic>
      <xdr:nvPicPr>
        <xdr:cNvPr id="66" name="図 65">
          <a:extLst>
            <a:ext uri="{FF2B5EF4-FFF2-40B4-BE49-F238E27FC236}">
              <a16:creationId xmlns:a16="http://schemas.microsoft.com/office/drawing/2014/main" xmlns="" id="{00000000-0008-0000-2600-000042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61891" y="6253368"/>
          <a:ext cx="1847022" cy="2236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20</xdr:col>
      <xdr:colOff>74546</xdr:colOff>
      <xdr:row>111</xdr:row>
      <xdr:rowOff>0</xdr:rowOff>
    </xdr:from>
    <xdr:to>
      <xdr:col>50</xdr:col>
      <xdr:colOff>3730</xdr:colOff>
      <xdr:row>113</xdr:row>
      <xdr:rowOff>89865</xdr:rowOff>
    </xdr:to>
    <xdr:sp macro="" textlink="K3">
      <xdr:nvSpPr>
        <xdr:cNvPr id="67" name="四角形吹き出し 79">
          <a:extLst>
            <a:ext uri="{FF2B5EF4-FFF2-40B4-BE49-F238E27FC236}">
              <a16:creationId xmlns:a16="http://schemas.microsoft.com/office/drawing/2014/main" xmlns="" id="{00000000-0008-0000-2600-000043000000}"/>
            </a:ext>
          </a:extLst>
        </xdr:cNvPr>
        <xdr:cNvSpPr/>
      </xdr:nvSpPr>
      <xdr:spPr>
        <a:xfrm>
          <a:off x="2062372" y="6220239"/>
          <a:ext cx="291092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8E674EF-338C-442D-8E06-F77046DD650A}" type="TxLink">
            <a:rPr kumimoji="1" lang="en-US" altLang="en-US" sz="1100" b="0" i="0" u="none" strike="noStrike">
              <a:solidFill>
                <a:srgbClr val="000000"/>
              </a:solidFill>
              <a:latin typeface="ＭＳ Ｐゴシック"/>
              <a:ea typeface="ＭＳ Ｐゴシック"/>
            </a:rPr>
            <a:pPr algn="ctr"/>
            <a:t>令和　　　年　　　月　　　日</a:t>
          </a:fld>
          <a:endParaRPr kumimoji="1" lang="en-US" altLang="ja-JP" sz="1050"/>
        </a:p>
      </xdr:txBody>
    </xdr:sp>
    <xdr:clientData/>
  </xdr:twoCellAnchor>
  <xdr:twoCellAnchor>
    <xdr:from>
      <xdr:col>43</xdr:col>
      <xdr:colOff>66263</xdr:colOff>
      <xdr:row>110</xdr:row>
      <xdr:rowOff>99390</xdr:rowOff>
    </xdr:from>
    <xdr:to>
      <xdr:col>73</xdr:col>
      <xdr:colOff>4971</xdr:colOff>
      <xdr:row>113</xdr:row>
      <xdr:rowOff>89864</xdr:rowOff>
    </xdr:to>
    <xdr:sp macro="" textlink="K4">
      <xdr:nvSpPr>
        <xdr:cNvPr id="68" name="四角形吹き出し 80">
          <a:extLst>
            <a:ext uri="{FF2B5EF4-FFF2-40B4-BE49-F238E27FC236}">
              <a16:creationId xmlns:a16="http://schemas.microsoft.com/office/drawing/2014/main" xmlns="" id="{00000000-0008-0000-2600-000044000000}"/>
            </a:ext>
          </a:extLst>
        </xdr:cNvPr>
        <xdr:cNvSpPr/>
      </xdr:nvSpPr>
      <xdr:spPr>
        <a:xfrm>
          <a:off x="4340089" y="6220238"/>
          <a:ext cx="2920447"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314CF3AE-3EAF-47B1-BAAA-DBE0E971AAF2}" type="TxLink">
            <a:rPr kumimoji="1" lang="ja-JP" altLang="en-US" sz="1100" b="0" i="0" u="none" strike="noStrike">
              <a:solidFill>
                <a:srgbClr val="000000"/>
              </a:solidFill>
              <a:latin typeface="ＭＳ Ｐゴシック"/>
              <a:ea typeface="ＭＳ Ｐゴシック"/>
            </a:rPr>
            <a:pPr algn="ctr"/>
            <a:t>令和　　　年　　　月　　　日</a:t>
          </a:fld>
          <a:endParaRPr kumimoji="1" lang="en-US" altLang="ja-JP" sz="1050"/>
        </a:p>
      </xdr:txBody>
    </xdr:sp>
    <xdr:clientData/>
  </xdr:twoCellAnchor>
  <xdr:twoCellAnchor>
    <xdr:from>
      <xdr:col>60</xdr:col>
      <xdr:colOff>0</xdr:colOff>
      <xdr:row>107</xdr:row>
      <xdr:rowOff>8283</xdr:rowOff>
    </xdr:from>
    <xdr:to>
      <xdr:col>73</xdr:col>
      <xdr:colOff>89866</xdr:colOff>
      <xdr:row>109</xdr:row>
      <xdr:rowOff>98148</xdr:rowOff>
    </xdr:to>
    <xdr:sp macro="" textlink="$D$5">
      <xdr:nvSpPr>
        <xdr:cNvPr id="76" name="四角形吹き出し 51">
          <a:extLst>
            <a:ext uri="{FF2B5EF4-FFF2-40B4-BE49-F238E27FC236}">
              <a16:creationId xmlns:a16="http://schemas.microsoft.com/office/drawing/2014/main" xmlns="" id="{00000000-0008-0000-2600-00004C000000}"/>
            </a:ext>
          </a:extLst>
        </xdr:cNvPr>
        <xdr:cNvSpPr/>
      </xdr:nvSpPr>
      <xdr:spPr>
        <a:xfrm>
          <a:off x="5963478" y="5830957"/>
          <a:ext cx="138195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EC77D73-CFC6-4B8F-A39C-DA74E4E02D92}" type="TxLink">
            <a:rPr kumimoji="1" lang="en-US" altLang="en-US" sz="1100" b="0" i="0" u="none" strike="noStrike">
              <a:solidFill>
                <a:srgbClr val="000000"/>
              </a:solidFill>
              <a:latin typeface="ＭＳ Ｐゴシック"/>
              <a:ea typeface="ＭＳ Ｐゴシック"/>
            </a:rPr>
            <a:pPr algn="ctr"/>
            <a:t> </a:t>
          </a:fld>
          <a:endParaRPr kumimoji="1" lang="en-US" altLang="ja-JP" sz="1400"/>
        </a:p>
      </xdr:txBody>
    </xdr:sp>
    <xdr:clientData/>
  </xdr:twoCellAnchor>
  <xdr:twoCellAnchor editAs="oneCell">
    <xdr:from>
      <xdr:col>12</xdr:col>
      <xdr:colOff>49696</xdr:colOff>
      <xdr:row>103</xdr:row>
      <xdr:rowOff>74543</xdr:rowOff>
    </xdr:from>
    <xdr:to>
      <xdr:col>15</xdr:col>
      <xdr:colOff>41414</xdr:colOff>
      <xdr:row>105</xdr:row>
      <xdr:rowOff>82826</xdr:rowOff>
    </xdr:to>
    <xdr:pic>
      <xdr:nvPicPr>
        <xdr:cNvPr id="85" name="図 84">
          <a:extLst>
            <a:ext uri="{FF2B5EF4-FFF2-40B4-BE49-F238E27FC236}">
              <a16:creationId xmlns:a16="http://schemas.microsoft.com/office/drawing/2014/main" xmlns="" id="{00000000-0008-0000-2600-00005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42392" y="5499652"/>
          <a:ext cx="289892" cy="207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99390</xdr:colOff>
      <xdr:row>103</xdr:row>
      <xdr:rowOff>33131</xdr:rowOff>
    </xdr:from>
    <xdr:to>
      <xdr:col>20</xdr:col>
      <xdr:colOff>89865</xdr:colOff>
      <xdr:row>106</xdr:row>
      <xdr:rowOff>23605</xdr:rowOff>
    </xdr:to>
    <xdr:sp macro="" textlink="$CM$69">
      <xdr:nvSpPr>
        <xdr:cNvPr id="86" name="四角形吹き出し 51">
          <a:extLst>
            <a:ext uri="{FF2B5EF4-FFF2-40B4-BE49-F238E27FC236}">
              <a16:creationId xmlns:a16="http://schemas.microsoft.com/office/drawing/2014/main" xmlns="" id="{00000000-0008-0000-2600-000056000000}"/>
            </a:ext>
          </a:extLst>
        </xdr:cNvPr>
        <xdr:cNvSpPr/>
      </xdr:nvSpPr>
      <xdr:spPr>
        <a:xfrm>
          <a:off x="695738" y="5458240"/>
          <a:ext cx="138195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9113E11-0E4E-4502-8779-6EAA55E284FA}" type="TxLink">
            <a:rPr kumimoji="1" lang="en-US" altLang="en-US" sz="1100" b="0" i="0" u="none" strike="noStrike">
              <a:solidFill>
                <a:srgbClr val="000000"/>
              </a:solidFill>
              <a:latin typeface="ＭＳ Ｐゴシック"/>
              <a:ea typeface="ＭＳ Ｐゴシック"/>
            </a:rPr>
            <a:pPr algn="ctr"/>
            <a:t>□</a:t>
          </a:fld>
          <a:endParaRPr kumimoji="1" lang="en-US" altLang="ja-JP" sz="1800"/>
        </a:p>
      </xdr:txBody>
    </xdr:sp>
    <xdr:clientData/>
  </xdr:twoCellAnchor>
  <xdr:twoCellAnchor>
    <xdr:from>
      <xdr:col>25</xdr:col>
      <xdr:colOff>8283</xdr:colOff>
      <xdr:row>88</xdr:row>
      <xdr:rowOff>16565</xdr:rowOff>
    </xdr:from>
    <xdr:to>
      <xdr:col>67</xdr:col>
      <xdr:colOff>74959</xdr:colOff>
      <xdr:row>91</xdr:row>
      <xdr:rowOff>2897</xdr:rowOff>
    </xdr:to>
    <xdr:sp macro="" textlink="入力専用!$G$67">
      <xdr:nvSpPr>
        <xdr:cNvPr id="87" name="四角形吹き出し 70">
          <a:extLst>
            <a:ext uri="{FF2B5EF4-FFF2-40B4-BE49-F238E27FC236}">
              <a16:creationId xmlns:a16="http://schemas.microsoft.com/office/drawing/2014/main" xmlns="" id="{00000000-0008-0000-2600-000057000000}"/>
            </a:ext>
          </a:extLst>
        </xdr:cNvPr>
        <xdr:cNvSpPr/>
      </xdr:nvSpPr>
      <xdr:spPr>
        <a:xfrm>
          <a:off x="2493066" y="3950804"/>
          <a:ext cx="4241110" cy="28450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260AFEF-F6E5-411C-87DC-90DE35B353EE}"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25</xdr:col>
      <xdr:colOff>73301</xdr:colOff>
      <xdr:row>91</xdr:row>
      <xdr:rowOff>72059</xdr:rowOff>
    </xdr:from>
    <xdr:to>
      <xdr:col>73</xdr:col>
      <xdr:colOff>21535</xdr:colOff>
      <xdr:row>95</xdr:row>
      <xdr:rowOff>14909</xdr:rowOff>
    </xdr:to>
    <xdr:pic>
      <xdr:nvPicPr>
        <xdr:cNvPr id="88" name="図 87">
          <a:extLst>
            <a:ext uri="{FF2B5EF4-FFF2-40B4-BE49-F238E27FC236}">
              <a16:creationId xmlns:a16="http://schemas.microsoft.com/office/drawing/2014/main" xmlns="" id="{00000000-0008-0000-2600-000058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454551" y="4139234"/>
          <a:ext cx="4520234"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32</xdr:col>
      <xdr:colOff>15321</xdr:colOff>
      <xdr:row>92</xdr:row>
      <xdr:rowOff>24849</xdr:rowOff>
    </xdr:from>
    <xdr:to>
      <xdr:col>73</xdr:col>
      <xdr:colOff>57150</xdr:colOff>
      <xdr:row>95</xdr:row>
      <xdr:rowOff>15323</xdr:rowOff>
    </xdr:to>
    <xdr:sp macro="" textlink="$I$3">
      <xdr:nvSpPr>
        <xdr:cNvPr id="89" name="四角形吹き出し 72">
          <a:extLst>
            <a:ext uri="{FF2B5EF4-FFF2-40B4-BE49-F238E27FC236}">
              <a16:creationId xmlns:a16="http://schemas.microsoft.com/office/drawing/2014/main" xmlns="" id="{00000000-0008-0000-2600-000059000000}"/>
            </a:ext>
          </a:extLst>
        </xdr:cNvPr>
        <xdr:cNvSpPr/>
      </xdr:nvSpPr>
      <xdr:spPr>
        <a:xfrm>
          <a:off x="3063321" y="4187274"/>
          <a:ext cx="3947079"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643C509-7278-412A-AC3D-DFDB57898D4D}" type="TxLink">
            <a:rPr kumimoji="1" lang="en-US" altLang="en-US" sz="1100" b="0" i="0" u="none" strike="noStrike">
              <a:solidFill>
                <a:srgbClr val="000000"/>
              </a:solidFill>
              <a:latin typeface="ＭＳ Ｐゴシック"/>
              <a:ea typeface="ＭＳ Ｐゴシック"/>
            </a:rPr>
            <a:pPr algn="l"/>
            <a:t>年　　　　　　月　　　　　　日</a:t>
          </a:fld>
          <a:endParaRPr kumimoji="1" lang="en-US" altLang="ja-JP" sz="1050"/>
        </a:p>
      </xdr:txBody>
    </xdr:sp>
    <xdr:clientData/>
  </xdr:twoCellAnchor>
  <xdr:twoCellAnchor>
    <xdr:from>
      <xdr:col>22</xdr:col>
      <xdr:colOff>82827</xdr:colOff>
      <xdr:row>132</xdr:row>
      <xdr:rowOff>33130</xdr:rowOff>
    </xdr:from>
    <xdr:to>
      <xdr:col>43</xdr:col>
      <xdr:colOff>54253</xdr:colOff>
      <xdr:row>135</xdr:row>
      <xdr:rowOff>23605</xdr:rowOff>
    </xdr:to>
    <xdr:sp macro="" textlink="$CM$67">
      <xdr:nvSpPr>
        <xdr:cNvPr id="90" name="四角形吹き出し 32">
          <a:extLst>
            <a:ext uri="{FF2B5EF4-FFF2-40B4-BE49-F238E27FC236}">
              <a16:creationId xmlns:a16="http://schemas.microsoft.com/office/drawing/2014/main" xmlns="" id="{00000000-0008-0000-2600-00005A000000}"/>
            </a:ext>
          </a:extLst>
        </xdr:cNvPr>
        <xdr:cNvSpPr/>
      </xdr:nvSpPr>
      <xdr:spPr>
        <a:xfrm>
          <a:off x="2269436" y="8340587"/>
          <a:ext cx="205864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18DC302-7393-4557-B283-E82C2F71DAC3}"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14</xdr:col>
      <xdr:colOff>82827</xdr:colOff>
      <xdr:row>129</xdr:row>
      <xdr:rowOff>91108</xdr:rowOff>
    </xdr:from>
    <xdr:to>
      <xdr:col>47</xdr:col>
      <xdr:colOff>63777</xdr:colOff>
      <xdr:row>132</xdr:row>
      <xdr:rowOff>81582</xdr:rowOff>
    </xdr:to>
    <xdr:sp macro="" textlink="$CM$65">
      <xdr:nvSpPr>
        <xdr:cNvPr id="91" name="四角形吹き出し 31">
          <a:extLst>
            <a:ext uri="{FF2B5EF4-FFF2-40B4-BE49-F238E27FC236}">
              <a16:creationId xmlns:a16="http://schemas.microsoft.com/office/drawing/2014/main" xmlns="" id="{00000000-0008-0000-2600-00005B000000}"/>
            </a:ext>
          </a:extLst>
        </xdr:cNvPr>
        <xdr:cNvSpPr/>
      </xdr:nvSpPr>
      <xdr:spPr>
        <a:xfrm>
          <a:off x="1474305" y="8100391"/>
          <a:ext cx="3260863"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26F6C11-FC20-4186-985E-E54E4235B524}"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14</xdr:col>
      <xdr:colOff>74544</xdr:colOff>
      <xdr:row>127</xdr:row>
      <xdr:rowOff>49695</xdr:rowOff>
    </xdr:from>
    <xdr:to>
      <xdr:col>63</xdr:col>
      <xdr:colOff>17394</xdr:colOff>
      <xdr:row>130</xdr:row>
      <xdr:rowOff>40169</xdr:rowOff>
    </xdr:to>
    <xdr:sp macro="" textlink="$AB$3">
      <xdr:nvSpPr>
        <xdr:cNvPr id="92" name="四角形吹き出し 30">
          <a:extLst>
            <a:ext uri="{FF2B5EF4-FFF2-40B4-BE49-F238E27FC236}">
              <a16:creationId xmlns:a16="http://schemas.microsoft.com/office/drawing/2014/main" xmlns="" id="{00000000-0008-0000-2600-00005C000000}"/>
            </a:ext>
          </a:extLst>
        </xdr:cNvPr>
        <xdr:cNvSpPr/>
      </xdr:nvSpPr>
      <xdr:spPr>
        <a:xfrm>
          <a:off x="1466022" y="7860195"/>
          <a:ext cx="4813024"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C531785-4333-4F6F-8CC4-479218A9E575}"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0</xdr:col>
      <xdr:colOff>0</xdr:colOff>
      <xdr:row>120</xdr:row>
      <xdr:rowOff>9525</xdr:rowOff>
    </xdr:from>
    <xdr:to>
      <xdr:col>74</xdr:col>
      <xdr:colOff>5366</xdr:colOff>
      <xdr:row>162</xdr:row>
      <xdr:rowOff>64383</xdr:rowOff>
    </xdr:to>
    <xdr:pic>
      <xdr:nvPicPr>
        <xdr:cNvPr id="35" name="図 34">
          <a:extLst>
            <a:ext uri="{FF2B5EF4-FFF2-40B4-BE49-F238E27FC236}">
              <a16:creationId xmlns:a16="http://schemas.microsoft.com/office/drawing/2014/main" xmlns="" id="{00000000-0008-0000-2600-000023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6838950"/>
          <a:ext cx="7053866" cy="4055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3.xml><?xml version="1.0" encoding="utf-8"?>
<xdr:wsDr xmlns:xdr="http://schemas.openxmlformats.org/drawingml/2006/spreadsheetDrawing" xmlns:a="http://schemas.openxmlformats.org/drawingml/2006/main">
  <xdr:twoCellAnchor editAs="oneCell">
    <xdr:from>
      <xdr:col>1</xdr:col>
      <xdr:colOff>28580</xdr:colOff>
      <xdr:row>0</xdr:row>
      <xdr:rowOff>9</xdr:rowOff>
    </xdr:from>
    <xdr:to>
      <xdr:col>77</xdr:col>
      <xdr:colOff>35878</xdr:colOff>
      <xdr:row>47</xdr:row>
      <xdr:rowOff>22640</xdr:rowOff>
    </xdr:to>
    <xdr:pic>
      <xdr:nvPicPr>
        <xdr:cNvPr id="2" name="図 1">
          <a:extLst>
            <a:ext uri="{FF2B5EF4-FFF2-40B4-BE49-F238E27FC236}">
              <a16:creationId xmlns:a16="http://schemas.microsoft.com/office/drawing/2014/main" xmlns="" id="{00000000-0008-0000-2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3830" y="9"/>
          <a:ext cx="7246298" cy="4499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28576</xdr:colOff>
      <xdr:row>45</xdr:row>
      <xdr:rowOff>9</xdr:rowOff>
    </xdr:from>
    <xdr:to>
      <xdr:col>77</xdr:col>
      <xdr:colOff>27005</xdr:colOff>
      <xdr:row>91</xdr:row>
      <xdr:rowOff>47176</xdr:rowOff>
    </xdr:to>
    <xdr:pic>
      <xdr:nvPicPr>
        <xdr:cNvPr id="3" name="図 2">
          <a:extLst>
            <a:ext uri="{FF2B5EF4-FFF2-40B4-BE49-F238E27FC236}">
              <a16:creationId xmlns:a16="http://schemas.microsoft.com/office/drawing/2014/main" xmlns="" id="{00000000-0008-0000-27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3826" y="4286259"/>
          <a:ext cx="7237429" cy="44286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28585</xdr:colOff>
      <xdr:row>119</xdr:row>
      <xdr:rowOff>38107</xdr:rowOff>
    </xdr:from>
    <xdr:to>
      <xdr:col>77</xdr:col>
      <xdr:colOff>8066</xdr:colOff>
      <xdr:row>158</xdr:row>
      <xdr:rowOff>15071</xdr:rowOff>
    </xdr:to>
    <xdr:pic>
      <xdr:nvPicPr>
        <xdr:cNvPr id="7" name="図 6">
          <a:extLst>
            <a:ext uri="{FF2B5EF4-FFF2-40B4-BE49-F238E27FC236}">
              <a16:creationId xmlns:a16="http://schemas.microsoft.com/office/drawing/2014/main" xmlns="" id="{00000000-0008-0000-27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23835" y="11277607"/>
          <a:ext cx="7218481" cy="3691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57152</xdr:colOff>
      <xdr:row>159</xdr:row>
      <xdr:rowOff>9534</xdr:rowOff>
    </xdr:from>
    <xdr:to>
      <xdr:col>77</xdr:col>
      <xdr:colOff>78521</xdr:colOff>
      <xdr:row>206</xdr:row>
      <xdr:rowOff>32165</xdr:rowOff>
    </xdr:to>
    <xdr:pic>
      <xdr:nvPicPr>
        <xdr:cNvPr id="9" name="図 8">
          <a:extLst>
            <a:ext uri="{FF2B5EF4-FFF2-40B4-BE49-F238E27FC236}">
              <a16:creationId xmlns:a16="http://schemas.microsoft.com/office/drawing/2014/main" xmlns="" id="{00000000-0008-0000-2700-00000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7152" y="15059034"/>
          <a:ext cx="7355619" cy="4499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57150</xdr:colOff>
      <xdr:row>174</xdr:row>
      <xdr:rowOff>85737</xdr:rowOff>
    </xdr:from>
    <xdr:to>
      <xdr:col>77</xdr:col>
      <xdr:colOff>78519</xdr:colOff>
      <xdr:row>221</xdr:row>
      <xdr:rowOff>17963</xdr:rowOff>
    </xdr:to>
    <xdr:pic>
      <xdr:nvPicPr>
        <xdr:cNvPr id="11" name="図 10">
          <a:extLst>
            <a:ext uri="{FF2B5EF4-FFF2-40B4-BE49-F238E27FC236}">
              <a16:creationId xmlns:a16="http://schemas.microsoft.com/office/drawing/2014/main" xmlns="" id="{00000000-0008-0000-2700-00000B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7150" y="16563987"/>
          <a:ext cx="7355619" cy="4408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56</xdr:col>
      <xdr:colOff>0</xdr:colOff>
      <xdr:row>21</xdr:row>
      <xdr:rowOff>76200</xdr:rowOff>
    </xdr:from>
    <xdr:to>
      <xdr:col>66</xdr:col>
      <xdr:colOff>76200</xdr:colOff>
      <xdr:row>24</xdr:row>
      <xdr:rowOff>66674</xdr:rowOff>
    </xdr:to>
    <xdr:sp macro="" textlink="入力専用!BB4">
      <xdr:nvSpPr>
        <xdr:cNvPr id="12" name="四角形吹き出し 11">
          <a:extLst>
            <a:ext uri="{FF2B5EF4-FFF2-40B4-BE49-F238E27FC236}">
              <a16:creationId xmlns:a16="http://schemas.microsoft.com/office/drawing/2014/main" xmlns="" id="{00000000-0008-0000-2700-00000C000000}"/>
            </a:ext>
          </a:extLst>
        </xdr:cNvPr>
        <xdr:cNvSpPr/>
      </xdr:nvSpPr>
      <xdr:spPr>
        <a:xfrm>
          <a:off x="5334000" y="207645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143ACC1-94DA-4F08-838E-7A42DEAEC81C}" type="TxLink">
            <a:rPr kumimoji="1" lang="ja-JP"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editAs="oneCell">
    <xdr:from>
      <xdr:col>39</xdr:col>
      <xdr:colOff>66675</xdr:colOff>
      <xdr:row>24</xdr:row>
      <xdr:rowOff>28575</xdr:rowOff>
    </xdr:from>
    <xdr:to>
      <xdr:col>60</xdr:col>
      <xdr:colOff>57151</xdr:colOff>
      <xdr:row>26</xdr:row>
      <xdr:rowOff>19050</xdr:rowOff>
    </xdr:to>
    <xdr:pic>
      <xdr:nvPicPr>
        <xdr:cNvPr id="13" name="図 12">
          <a:extLst>
            <a:ext uri="{FF2B5EF4-FFF2-40B4-BE49-F238E27FC236}">
              <a16:creationId xmlns:a16="http://schemas.microsoft.com/office/drawing/2014/main" xmlns="" id="{00000000-0008-0000-2700-00000D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781425" y="2314575"/>
          <a:ext cx="1990726"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39</xdr:col>
      <xdr:colOff>19050</xdr:colOff>
      <xdr:row>23</xdr:row>
      <xdr:rowOff>66675</xdr:rowOff>
    </xdr:from>
    <xdr:to>
      <xdr:col>71</xdr:col>
      <xdr:colOff>19050</xdr:colOff>
      <xdr:row>26</xdr:row>
      <xdr:rowOff>57149</xdr:rowOff>
    </xdr:to>
    <xdr:sp macro="" textlink="入力専用!G57">
      <xdr:nvSpPr>
        <xdr:cNvPr id="14" name="四角形吹き出し 13">
          <a:extLst>
            <a:ext uri="{FF2B5EF4-FFF2-40B4-BE49-F238E27FC236}">
              <a16:creationId xmlns:a16="http://schemas.microsoft.com/office/drawing/2014/main" xmlns="" id="{00000000-0008-0000-2700-00000E000000}"/>
            </a:ext>
          </a:extLst>
        </xdr:cNvPr>
        <xdr:cNvSpPr/>
      </xdr:nvSpPr>
      <xdr:spPr>
        <a:xfrm>
          <a:off x="3733800" y="2257425"/>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25A064-3313-4FED-80FF-26CD8F22CFF2}"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37</xdr:col>
      <xdr:colOff>57149</xdr:colOff>
      <xdr:row>17</xdr:row>
      <xdr:rowOff>57150</xdr:rowOff>
    </xdr:from>
    <xdr:to>
      <xdr:col>76</xdr:col>
      <xdr:colOff>85724</xdr:colOff>
      <xdr:row>20</xdr:row>
      <xdr:rowOff>47624</xdr:rowOff>
    </xdr:to>
    <xdr:sp macro="" textlink="入力専用!G56">
      <xdr:nvSpPr>
        <xdr:cNvPr id="15" name="四角形吹き出し 14">
          <a:extLst>
            <a:ext uri="{FF2B5EF4-FFF2-40B4-BE49-F238E27FC236}">
              <a16:creationId xmlns:a16="http://schemas.microsoft.com/office/drawing/2014/main" xmlns="" id="{00000000-0008-0000-2700-00000F000000}"/>
            </a:ext>
          </a:extLst>
        </xdr:cNvPr>
        <xdr:cNvSpPr/>
      </xdr:nvSpPr>
      <xdr:spPr>
        <a:xfrm>
          <a:off x="3581399" y="1676400"/>
          <a:ext cx="37433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FF0895-0B30-4FD8-B42B-6CC31DE3F15B}" type="TxLink">
            <a:rPr kumimoji="1" lang="ja-JP" altLang="en-US" sz="10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37</xdr:col>
      <xdr:colOff>47625</xdr:colOff>
      <xdr:row>19</xdr:row>
      <xdr:rowOff>66675</xdr:rowOff>
    </xdr:from>
    <xdr:to>
      <xdr:col>69</xdr:col>
      <xdr:colOff>47625</xdr:colOff>
      <xdr:row>22</xdr:row>
      <xdr:rowOff>57149</xdr:rowOff>
    </xdr:to>
    <xdr:sp macro="" textlink="入力専用!G63">
      <xdr:nvSpPr>
        <xdr:cNvPr id="16" name="四角形吹き出し 15">
          <a:extLst>
            <a:ext uri="{FF2B5EF4-FFF2-40B4-BE49-F238E27FC236}">
              <a16:creationId xmlns:a16="http://schemas.microsoft.com/office/drawing/2014/main" xmlns="" id="{00000000-0008-0000-2700-000010000000}"/>
            </a:ext>
          </a:extLst>
        </xdr:cNvPr>
        <xdr:cNvSpPr/>
      </xdr:nvSpPr>
      <xdr:spPr>
        <a:xfrm>
          <a:off x="3571875" y="1876425"/>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43A09A-0DF2-412F-A164-CA929D49C4A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13</xdr:col>
      <xdr:colOff>38100</xdr:colOff>
      <xdr:row>30</xdr:row>
      <xdr:rowOff>19050</xdr:rowOff>
    </xdr:from>
    <xdr:to>
      <xdr:col>42</xdr:col>
      <xdr:colOff>9525</xdr:colOff>
      <xdr:row>34</xdr:row>
      <xdr:rowOff>0</xdr:rowOff>
    </xdr:to>
    <xdr:sp macro="" textlink="入力専用!G67">
      <xdr:nvSpPr>
        <xdr:cNvPr id="17" name="四角形吹き出し 16">
          <a:extLst>
            <a:ext uri="{FF2B5EF4-FFF2-40B4-BE49-F238E27FC236}">
              <a16:creationId xmlns:a16="http://schemas.microsoft.com/office/drawing/2014/main" xmlns="" id="{00000000-0008-0000-2700-000011000000}"/>
            </a:ext>
          </a:extLst>
        </xdr:cNvPr>
        <xdr:cNvSpPr/>
      </xdr:nvSpPr>
      <xdr:spPr>
        <a:xfrm>
          <a:off x="1276350" y="2876550"/>
          <a:ext cx="273367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168321-76D4-49EB-BC8A-84BCBE1973CB}"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13</xdr:col>
      <xdr:colOff>66675</xdr:colOff>
      <xdr:row>34</xdr:row>
      <xdr:rowOff>47625</xdr:rowOff>
    </xdr:from>
    <xdr:to>
      <xdr:col>34</xdr:col>
      <xdr:colOff>57151</xdr:colOff>
      <xdr:row>36</xdr:row>
      <xdr:rowOff>76200</xdr:rowOff>
    </xdr:to>
    <xdr:pic>
      <xdr:nvPicPr>
        <xdr:cNvPr id="18" name="図 17">
          <a:extLst>
            <a:ext uri="{FF2B5EF4-FFF2-40B4-BE49-F238E27FC236}">
              <a16:creationId xmlns:a16="http://schemas.microsoft.com/office/drawing/2014/main" xmlns="" id="{00000000-0008-0000-2700-000012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04925" y="3286125"/>
          <a:ext cx="1990726" cy="219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38100</xdr:colOff>
      <xdr:row>33</xdr:row>
      <xdr:rowOff>76200</xdr:rowOff>
    </xdr:from>
    <xdr:to>
      <xdr:col>72</xdr:col>
      <xdr:colOff>47625</xdr:colOff>
      <xdr:row>37</xdr:row>
      <xdr:rowOff>57150</xdr:rowOff>
    </xdr:to>
    <xdr:sp macro="" textlink="入力専用!G78">
      <xdr:nvSpPr>
        <xdr:cNvPr id="20" name="四角形吹き出し 19">
          <a:extLst>
            <a:ext uri="{FF2B5EF4-FFF2-40B4-BE49-F238E27FC236}">
              <a16:creationId xmlns:a16="http://schemas.microsoft.com/office/drawing/2014/main" xmlns="" id="{00000000-0008-0000-2700-000014000000}"/>
            </a:ext>
          </a:extLst>
        </xdr:cNvPr>
        <xdr:cNvSpPr/>
      </xdr:nvSpPr>
      <xdr:spPr>
        <a:xfrm>
          <a:off x="1276350" y="3219450"/>
          <a:ext cx="562927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F2027AB-EC94-4359-AC26-F79EE6D27E3E}"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13</xdr:col>
      <xdr:colOff>85724</xdr:colOff>
      <xdr:row>37</xdr:row>
      <xdr:rowOff>47626</xdr:rowOff>
    </xdr:from>
    <xdr:to>
      <xdr:col>58</xdr:col>
      <xdr:colOff>85724</xdr:colOff>
      <xdr:row>40</xdr:row>
      <xdr:rowOff>19050</xdr:rowOff>
    </xdr:to>
    <xdr:pic>
      <xdr:nvPicPr>
        <xdr:cNvPr id="21" name="図 20">
          <a:extLst>
            <a:ext uri="{FF2B5EF4-FFF2-40B4-BE49-F238E27FC236}">
              <a16:creationId xmlns:a16="http://schemas.microsoft.com/office/drawing/2014/main" xmlns="" id="{00000000-0008-0000-2700-000015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23974" y="3571876"/>
          <a:ext cx="4295775" cy="257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38100</xdr:colOff>
      <xdr:row>37</xdr:row>
      <xdr:rowOff>0</xdr:rowOff>
    </xdr:from>
    <xdr:to>
      <xdr:col>34</xdr:col>
      <xdr:colOff>66675</xdr:colOff>
      <xdr:row>40</xdr:row>
      <xdr:rowOff>76200</xdr:rowOff>
    </xdr:to>
    <xdr:sp macro="" textlink="入力専用!$BB$3">
      <xdr:nvSpPr>
        <xdr:cNvPr id="22" name="四角形吹き出し 21">
          <a:extLst>
            <a:ext uri="{FF2B5EF4-FFF2-40B4-BE49-F238E27FC236}">
              <a16:creationId xmlns:a16="http://schemas.microsoft.com/office/drawing/2014/main" xmlns="" id="{00000000-0008-0000-2700-000016000000}"/>
            </a:ext>
          </a:extLst>
        </xdr:cNvPr>
        <xdr:cNvSpPr/>
      </xdr:nvSpPr>
      <xdr:spPr>
        <a:xfrm>
          <a:off x="1276350" y="3524250"/>
          <a:ext cx="202882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590CC66-C68A-439C-AE01-88B13F861F7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31</xdr:col>
      <xdr:colOff>76200</xdr:colOff>
      <xdr:row>40</xdr:row>
      <xdr:rowOff>85725</xdr:rowOff>
    </xdr:from>
    <xdr:to>
      <xdr:col>40</xdr:col>
      <xdr:colOff>47625</xdr:colOff>
      <xdr:row>43</xdr:row>
      <xdr:rowOff>0</xdr:rowOff>
    </xdr:to>
    <xdr:pic>
      <xdr:nvPicPr>
        <xdr:cNvPr id="23" name="図 22">
          <a:extLst>
            <a:ext uri="{FF2B5EF4-FFF2-40B4-BE49-F238E27FC236}">
              <a16:creationId xmlns:a16="http://schemas.microsoft.com/office/drawing/2014/main" xmlns="" id="{00000000-0008-0000-27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028950" y="3895725"/>
          <a:ext cx="828675" cy="200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26</xdr:col>
      <xdr:colOff>85725</xdr:colOff>
      <xdr:row>40</xdr:row>
      <xdr:rowOff>38100</xdr:rowOff>
    </xdr:from>
    <xdr:to>
      <xdr:col>34</xdr:col>
      <xdr:colOff>38100</xdr:colOff>
      <xdr:row>43</xdr:row>
      <xdr:rowOff>28574</xdr:rowOff>
    </xdr:to>
    <xdr:sp macro="" textlink="入力専用!S89">
      <xdr:nvSpPr>
        <xdr:cNvPr id="24" name="四角形吹き出し 23">
          <a:extLst>
            <a:ext uri="{FF2B5EF4-FFF2-40B4-BE49-F238E27FC236}">
              <a16:creationId xmlns:a16="http://schemas.microsoft.com/office/drawing/2014/main" xmlns="" id="{00000000-0008-0000-2700-000018000000}"/>
            </a:ext>
          </a:extLst>
        </xdr:cNvPr>
        <xdr:cNvSpPr/>
      </xdr:nvSpPr>
      <xdr:spPr>
        <a:xfrm>
          <a:off x="2562225" y="3848100"/>
          <a:ext cx="714375" cy="276224"/>
        </a:xfrm>
        <a:prstGeom prst="wedgeRectCallout">
          <a:avLst>
            <a:gd name="adj1" fmla="val -17945"/>
            <a:gd name="adj2" fmla="val 4787"/>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8DDF66AE-020F-4BCC-8F85-903E56DF66BB}" type="TxLink">
            <a:rPr kumimoji="1" lang="ja-JP"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31</xdr:col>
      <xdr:colOff>85735</xdr:colOff>
      <xdr:row>46</xdr:row>
      <xdr:rowOff>47633</xdr:rowOff>
    </xdr:from>
    <xdr:to>
      <xdr:col>45</xdr:col>
      <xdr:colOff>24857</xdr:colOff>
      <xdr:row>48</xdr:row>
      <xdr:rowOff>51851</xdr:rowOff>
    </xdr:to>
    <xdr:pic>
      <xdr:nvPicPr>
        <xdr:cNvPr id="29" name="図 28">
          <a:extLst>
            <a:ext uri="{FF2B5EF4-FFF2-40B4-BE49-F238E27FC236}">
              <a16:creationId xmlns:a16="http://schemas.microsoft.com/office/drawing/2014/main" xmlns="" id="{00000000-0008-0000-2700-00001D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038485" y="4429133"/>
          <a:ext cx="1272622"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31</xdr:col>
      <xdr:colOff>85725</xdr:colOff>
      <xdr:row>43</xdr:row>
      <xdr:rowOff>76200</xdr:rowOff>
    </xdr:from>
    <xdr:to>
      <xdr:col>45</xdr:col>
      <xdr:colOff>24847</xdr:colOff>
      <xdr:row>45</xdr:row>
      <xdr:rowOff>80418</xdr:rowOff>
    </xdr:to>
    <xdr:pic>
      <xdr:nvPicPr>
        <xdr:cNvPr id="30" name="図 29">
          <a:extLst>
            <a:ext uri="{FF2B5EF4-FFF2-40B4-BE49-F238E27FC236}">
              <a16:creationId xmlns:a16="http://schemas.microsoft.com/office/drawing/2014/main" xmlns="" id="{00000000-0008-0000-2700-00001E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038475" y="4171950"/>
          <a:ext cx="1272622"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85725</xdr:colOff>
      <xdr:row>40</xdr:row>
      <xdr:rowOff>85725</xdr:rowOff>
    </xdr:from>
    <xdr:to>
      <xdr:col>45</xdr:col>
      <xdr:colOff>46070</xdr:colOff>
      <xdr:row>42</xdr:row>
      <xdr:rowOff>89943</xdr:rowOff>
    </xdr:to>
    <xdr:pic>
      <xdr:nvPicPr>
        <xdr:cNvPr id="31" name="図 30">
          <a:extLst>
            <a:ext uri="{FF2B5EF4-FFF2-40B4-BE49-F238E27FC236}">
              <a16:creationId xmlns:a16="http://schemas.microsoft.com/office/drawing/2014/main" xmlns="" id="{00000000-0008-0000-2700-00001F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324225" y="3895725"/>
          <a:ext cx="1008095"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36</xdr:col>
      <xdr:colOff>9525</xdr:colOff>
      <xdr:row>43</xdr:row>
      <xdr:rowOff>28575</xdr:rowOff>
    </xdr:from>
    <xdr:to>
      <xdr:col>47</xdr:col>
      <xdr:colOff>85725</xdr:colOff>
      <xdr:row>46</xdr:row>
      <xdr:rowOff>19049</xdr:rowOff>
    </xdr:to>
    <xdr:sp macro="" textlink="入力専用!V93">
      <xdr:nvSpPr>
        <xdr:cNvPr id="32" name="四角形吹き出し 31">
          <a:extLst>
            <a:ext uri="{FF2B5EF4-FFF2-40B4-BE49-F238E27FC236}">
              <a16:creationId xmlns:a16="http://schemas.microsoft.com/office/drawing/2014/main" xmlns="" id="{00000000-0008-0000-2700-000020000000}"/>
            </a:ext>
          </a:extLst>
        </xdr:cNvPr>
        <xdr:cNvSpPr/>
      </xdr:nvSpPr>
      <xdr:spPr>
        <a:xfrm>
          <a:off x="3438525" y="4124325"/>
          <a:ext cx="11239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864B9EAB-3BB8-44A4-9858-B9BF57BB72E5}"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xdr:from>
      <xdr:col>37</xdr:col>
      <xdr:colOff>9525</xdr:colOff>
      <xdr:row>46</xdr:row>
      <xdr:rowOff>0</xdr:rowOff>
    </xdr:from>
    <xdr:to>
      <xdr:col>47</xdr:col>
      <xdr:colOff>85725</xdr:colOff>
      <xdr:row>48</xdr:row>
      <xdr:rowOff>85724</xdr:rowOff>
    </xdr:to>
    <xdr:sp macro="" textlink="入力専用!V94">
      <xdr:nvSpPr>
        <xdr:cNvPr id="33" name="四角形吹き出し 32">
          <a:extLst>
            <a:ext uri="{FF2B5EF4-FFF2-40B4-BE49-F238E27FC236}">
              <a16:creationId xmlns:a16="http://schemas.microsoft.com/office/drawing/2014/main" xmlns="" id="{00000000-0008-0000-2700-000021000000}"/>
            </a:ext>
          </a:extLst>
        </xdr:cNvPr>
        <xdr:cNvSpPr/>
      </xdr:nvSpPr>
      <xdr:spPr>
        <a:xfrm>
          <a:off x="3533775" y="43815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A6D3CAB4-8714-489B-8996-5F9C7DC989F2}"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66</xdr:col>
      <xdr:colOff>0</xdr:colOff>
      <xdr:row>40</xdr:row>
      <xdr:rowOff>86799</xdr:rowOff>
    </xdr:from>
    <xdr:to>
      <xdr:col>75</xdr:col>
      <xdr:colOff>28575</xdr:colOff>
      <xdr:row>42</xdr:row>
      <xdr:rowOff>76201</xdr:rowOff>
    </xdr:to>
    <xdr:pic>
      <xdr:nvPicPr>
        <xdr:cNvPr id="34" name="図 33">
          <a:extLst>
            <a:ext uri="{FF2B5EF4-FFF2-40B4-BE49-F238E27FC236}">
              <a16:creationId xmlns:a16="http://schemas.microsoft.com/office/drawing/2014/main" xmlns="" id="{00000000-0008-0000-2700-000022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286500" y="3896799"/>
          <a:ext cx="885825" cy="179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65</xdr:col>
      <xdr:colOff>66675</xdr:colOff>
      <xdr:row>43</xdr:row>
      <xdr:rowOff>76200</xdr:rowOff>
    </xdr:from>
    <xdr:to>
      <xdr:col>75</xdr:col>
      <xdr:colOff>0</xdr:colOff>
      <xdr:row>45</xdr:row>
      <xdr:rowOff>65602</xdr:rowOff>
    </xdr:to>
    <xdr:pic>
      <xdr:nvPicPr>
        <xdr:cNvPr id="35" name="図 34">
          <a:extLst>
            <a:ext uri="{FF2B5EF4-FFF2-40B4-BE49-F238E27FC236}">
              <a16:creationId xmlns:a16="http://schemas.microsoft.com/office/drawing/2014/main" xmlns="" id="{00000000-0008-0000-2700-000023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257925" y="4171950"/>
          <a:ext cx="885825" cy="179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65</xdr:col>
      <xdr:colOff>66675</xdr:colOff>
      <xdr:row>46</xdr:row>
      <xdr:rowOff>47625</xdr:rowOff>
    </xdr:from>
    <xdr:to>
      <xdr:col>75</xdr:col>
      <xdr:colOff>0</xdr:colOff>
      <xdr:row>48</xdr:row>
      <xdr:rowOff>37027</xdr:rowOff>
    </xdr:to>
    <xdr:pic>
      <xdr:nvPicPr>
        <xdr:cNvPr id="36" name="図 35">
          <a:extLst>
            <a:ext uri="{FF2B5EF4-FFF2-40B4-BE49-F238E27FC236}">
              <a16:creationId xmlns:a16="http://schemas.microsoft.com/office/drawing/2014/main" xmlns="" id="{00000000-0008-0000-2700-000024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257925" y="4429125"/>
          <a:ext cx="885825" cy="17990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67</xdr:col>
      <xdr:colOff>0</xdr:colOff>
      <xdr:row>40</xdr:row>
      <xdr:rowOff>38100</xdr:rowOff>
    </xdr:from>
    <xdr:to>
      <xdr:col>75</xdr:col>
      <xdr:colOff>19050</xdr:colOff>
      <xdr:row>43</xdr:row>
      <xdr:rowOff>28574</xdr:rowOff>
    </xdr:to>
    <xdr:sp macro="" textlink="入力専用!AF89">
      <xdr:nvSpPr>
        <xdr:cNvPr id="37" name="四角形吹き出し 36">
          <a:extLst>
            <a:ext uri="{FF2B5EF4-FFF2-40B4-BE49-F238E27FC236}">
              <a16:creationId xmlns:a16="http://schemas.microsoft.com/office/drawing/2014/main" xmlns="" id="{00000000-0008-0000-2700-000025000000}"/>
            </a:ext>
          </a:extLst>
        </xdr:cNvPr>
        <xdr:cNvSpPr/>
      </xdr:nvSpPr>
      <xdr:spPr>
        <a:xfrm>
          <a:off x="6381750" y="3848100"/>
          <a:ext cx="7810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20F2DAD-4CD8-4346-A29C-66A598E6A788}"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66</xdr:col>
      <xdr:colOff>85725</xdr:colOff>
      <xdr:row>43</xdr:row>
      <xdr:rowOff>28575</xdr:rowOff>
    </xdr:from>
    <xdr:to>
      <xdr:col>75</xdr:col>
      <xdr:colOff>9525</xdr:colOff>
      <xdr:row>46</xdr:row>
      <xdr:rowOff>19049</xdr:rowOff>
    </xdr:to>
    <xdr:sp macro="" textlink="入力専用!AF93">
      <xdr:nvSpPr>
        <xdr:cNvPr id="38" name="四角形吹き出し 37">
          <a:extLst>
            <a:ext uri="{FF2B5EF4-FFF2-40B4-BE49-F238E27FC236}">
              <a16:creationId xmlns:a16="http://schemas.microsoft.com/office/drawing/2014/main" xmlns="" id="{00000000-0008-0000-2700-000026000000}"/>
            </a:ext>
          </a:extLst>
        </xdr:cNvPr>
        <xdr:cNvSpPr/>
      </xdr:nvSpPr>
      <xdr:spPr>
        <a:xfrm>
          <a:off x="6372225" y="4124325"/>
          <a:ext cx="7810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798439F-6D2E-4AB9-B6E9-A15241E5BC22}"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66</xdr:col>
      <xdr:colOff>47625</xdr:colOff>
      <xdr:row>46</xdr:row>
      <xdr:rowOff>9525</xdr:rowOff>
    </xdr:from>
    <xdr:to>
      <xdr:col>75</xdr:col>
      <xdr:colOff>66675</xdr:colOff>
      <xdr:row>48</xdr:row>
      <xdr:rowOff>95249</xdr:rowOff>
    </xdr:to>
    <xdr:sp macro="" textlink="入力専用!AF94">
      <xdr:nvSpPr>
        <xdr:cNvPr id="39" name="四角形吹き出し 38">
          <a:extLst>
            <a:ext uri="{FF2B5EF4-FFF2-40B4-BE49-F238E27FC236}">
              <a16:creationId xmlns:a16="http://schemas.microsoft.com/office/drawing/2014/main" xmlns="" id="{00000000-0008-0000-2700-000027000000}"/>
            </a:ext>
          </a:extLst>
        </xdr:cNvPr>
        <xdr:cNvSpPr/>
      </xdr:nvSpPr>
      <xdr:spPr>
        <a:xfrm>
          <a:off x="6334125" y="4391025"/>
          <a:ext cx="8763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A83B8FC-9BDC-40A3-9E6E-4A79BD313B55}"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38</xdr:col>
      <xdr:colOff>19050</xdr:colOff>
      <xdr:row>68</xdr:row>
      <xdr:rowOff>57150</xdr:rowOff>
    </xdr:from>
    <xdr:to>
      <xdr:col>60</xdr:col>
      <xdr:colOff>57150</xdr:colOff>
      <xdr:row>71</xdr:row>
      <xdr:rowOff>47624</xdr:rowOff>
    </xdr:to>
    <xdr:sp macro="" textlink="入力専用!AO16">
      <xdr:nvSpPr>
        <xdr:cNvPr id="40" name="四角形吹き出し 39">
          <a:extLst>
            <a:ext uri="{FF2B5EF4-FFF2-40B4-BE49-F238E27FC236}">
              <a16:creationId xmlns:a16="http://schemas.microsoft.com/office/drawing/2014/main" xmlns="" id="{00000000-0008-0000-2700-000028000000}"/>
            </a:ext>
          </a:extLst>
        </xdr:cNvPr>
        <xdr:cNvSpPr/>
      </xdr:nvSpPr>
      <xdr:spPr>
        <a:xfrm>
          <a:off x="3638550" y="6534150"/>
          <a:ext cx="21336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063A3F1-90DB-4F61-AB5F-7DEDE09E5CBA}"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36</xdr:col>
      <xdr:colOff>19050</xdr:colOff>
      <xdr:row>40</xdr:row>
      <xdr:rowOff>38100</xdr:rowOff>
    </xdr:from>
    <xdr:to>
      <xdr:col>48</xdr:col>
      <xdr:colOff>0</xdr:colOff>
      <xdr:row>43</xdr:row>
      <xdr:rowOff>28574</xdr:rowOff>
    </xdr:to>
    <xdr:sp macro="" textlink="入力専用!V89">
      <xdr:nvSpPr>
        <xdr:cNvPr id="44" name="四角形吹き出し 43">
          <a:extLst>
            <a:ext uri="{FF2B5EF4-FFF2-40B4-BE49-F238E27FC236}">
              <a16:creationId xmlns:a16="http://schemas.microsoft.com/office/drawing/2014/main" xmlns="" id="{00000000-0008-0000-2700-00002C000000}"/>
            </a:ext>
          </a:extLst>
        </xdr:cNvPr>
        <xdr:cNvSpPr/>
      </xdr:nvSpPr>
      <xdr:spPr>
        <a:xfrm>
          <a:off x="3448050" y="3848100"/>
          <a:ext cx="11239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A3775127-A4CB-4685-A832-A955DD5CE212}"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57</xdr:col>
      <xdr:colOff>85725</xdr:colOff>
      <xdr:row>13</xdr:row>
      <xdr:rowOff>28575</xdr:rowOff>
    </xdr:from>
    <xdr:to>
      <xdr:col>63</xdr:col>
      <xdr:colOff>0</xdr:colOff>
      <xdr:row>16</xdr:row>
      <xdr:rowOff>66675</xdr:rowOff>
    </xdr:to>
    <xdr:pic>
      <xdr:nvPicPr>
        <xdr:cNvPr id="45" name="図 44">
          <a:extLst>
            <a:ext uri="{FF2B5EF4-FFF2-40B4-BE49-F238E27FC236}">
              <a16:creationId xmlns:a16="http://schemas.microsoft.com/office/drawing/2014/main" xmlns="" id="{00000000-0008-0000-2700-00002D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514975" y="1266825"/>
          <a:ext cx="476250"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53</xdr:col>
      <xdr:colOff>85725</xdr:colOff>
      <xdr:row>13</xdr:row>
      <xdr:rowOff>38100</xdr:rowOff>
    </xdr:from>
    <xdr:to>
      <xdr:col>64</xdr:col>
      <xdr:colOff>66675</xdr:colOff>
      <xdr:row>16</xdr:row>
      <xdr:rowOff>28574</xdr:rowOff>
    </xdr:to>
    <xdr:sp macro="" textlink="$A$1">
      <xdr:nvSpPr>
        <xdr:cNvPr id="46" name="四角形吹き出し 45">
          <a:extLst>
            <a:ext uri="{FF2B5EF4-FFF2-40B4-BE49-F238E27FC236}">
              <a16:creationId xmlns:a16="http://schemas.microsoft.com/office/drawing/2014/main" xmlns="" id="{00000000-0008-0000-2700-00002E000000}"/>
            </a:ext>
          </a:extLst>
        </xdr:cNvPr>
        <xdr:cNvSpPr/>
      </xdr:nvSpPr>
      <xdr:spPr>
        <a:xfrm>
          <a:off x="5133975" y="127635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7140C2-EFBC-4DD7-8F2D-8C8282E76559}" type="TxLink">
            <a:rPr kumimoji="1" lang="ja-JP" altLang="en-US" sz="1100" b="0" i="0" u="none" strike="noStrike">
              <a:solidFill>
                <a:srgbClr val="000000"/>
              </a:solidFill>
              <a:latin typeface="ＭＳ Ｐゴシック"/>
              <a:ea typeface="ＭＳ Ｐゴシック"/>
            </a:rPr>
            <a:pPr algn="ctr"/>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0</xdr:col>
      <xdr:colOff>66675</xdr:colOff>
      <xdr:row>67</xdr:row>
      <xdr:rowOff>57150</xdr:rowOff>
    </xdr:from>
    <xdr:to>
      <xdr:col>77</xdr:col>
      <xdr:colOff>47625</xdr:colOff>
      <xdr:row>91</xdr:row>
      <xdr:rowOff>57150</xdr:rowOff>
    </xdr:to>
    <xdr:pic>
      <xdr:nvPicPr>
        <xdr:cNvPr id="55" name="図 54">
          <a:extLst>
            <a:ext uri="{FF2B5EF4-FFF2-40B4-BE49-F238E27FC236}">
              <a16:creationId xmlns:a16="http://schemas.microsoft.com/office/drawing/2014/main" xmlns="" id="{00000000-0008-0000-2700-000037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6675" y="6438900"/>
          <a:ext cx="7315200" cy="228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76200</xdr:colOff>
      <xdr:row>72</xdr:row>
      <xdr:rowOff>47625</xdr:rowOff>
    </xdr:from>
    <xdr:to>
      <xdr:col>32</xdr:col>
      <xdr:colOff>0</xdr:colOff>
      <xdr:row>76</xdr:row>
      <xdr:rowOff>28575</xdr:rowOff>
    </xdr:to>
    <xdr:pic>
      <xdr:nvPicPr>
        <xdr:cNvPr id="59" name="図 58">
          <a:extLst>
            <a:ext uri="{FF2B5EF4-FFF2-40B4-BE49-F238E27FC236}">
              <a16:creationId xmlns:a16="http://schemas.microsoft.com/office/drawing/2014/main" xmlns="" id="{00000000-0008-0000-2700-00003B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647950" y="6905625"/>
          <a:ext cx="400050" cy="36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82</xdr:row>
      <xdr:rowOff>38100</xdr:rowOff>
    </xdr:from>
    <xdr:to>
      <xdr:col>77</xdr:col>
      <xdr:colOff>21010</xdr:colOff>
      <xdr:row>94</xdr:row>
      <xdr:rowOff>26052</xdr:rowOff>
    </xdr:to>
    <xdr:pic>
      <xdr:nvPicPr>
        <xdr:cNvPr id="63" name="図 62">
          <a:extLst>
            <a:ext uri="{FF2B5EF4-FFF2-40B4-BE49-F238E27FC236}">
              <a16:creationId xmlns:a16="http://schemas.microsoft.com/office/drawing/2014/main" xmlns="" id="{00000000-0008-0000-2700-00003F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33350" y="7848600"/>
          <a:ext cx="7221910" cy="1130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66676</xdr:colOff>
      <xdr:row>94</xdr:row>
      <xdr:rowOff>85726</xdr:rowOff>
    </xdr:from>
    <xdr:to>
      <xdr:col>77</xdr:col>
      <xdr:colOff>24807</xdr:colOff>
      <xdr:row>118</xdr:row>
      <xdr:rowOff>7929</xdr:rowOff>
    </xdr:to>
    <xdr:pic>
      <xdr:nvPicPr>
        <xdr:cNvPr id="65" name="図 64">
          <a:extLst>
            <a:ext uri="{FF2B5EF4-FFF2-40B4-BE49-F238E27FC236}">
              <a16:creationId xmlns:a16="http://schemas.microsoft.com/office/drawing/2014/main" xmlns="" id="{00000000-0008-0000-2700-000041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6676" y="9039226"/>
          <a:ext cx="7292381" cy="220820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56</xdr:col>
      <xdr:colOff>38100</xdr:colOff>
      <xdr:row>83</xdr:row>
      <xdr:rowOff>66675</xdr:rowOff>
    </xdr:from>
    <xdr:to>
      <xdr:col>67</xdr:col>
      <xdr:colOff>19050</xdr:colOff>
      <xdr:row>86</xdr:row>
      <xdr:rowOff>57149</xdr:rowOff>
    </xdr:to>
    <xdr:sp macro="" textlink="$A$1">
      <xdr:nvSpPr>
        <xdr:cNvPr id="66" name="四角形吹き出し 52">
          <a:extLst>
            <a:ext uri="{FF2B5EF4-FFF2-40B4-BE49-F238E27FC236}">
              <a16:creationId xmlns:a16="http://schemas.microsoft.com/office/drawing/2014/main" xmlns="" id="{00000000-0008-0000-2700-000042000000}"/>
            </a:ext>
          </a:extLst>
        </xdr:cNvPr>
        <xdr:cNvSpPr/>
      </xdr:nvSpPr>
      <xdr:spPr>
        <a:xfrm>
          <a:off x="5372100" y="79724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D7140C2-EFBC-4DD7-8F2D-8C8282E76559}" type="TxLink">
            <a:rPr kumimoji="1" lang="ja-JP" altLang="en-US" sz="1100" b="0" i="0" u="none" strike="noStrike">
              <a:solidFill>
                <a:srgbClr val="000000"/>
              </a:solidFill>
              <a:latin typeface="ＭＳ Ｐゴシック"/>
              <a:ea typeface="ＭＳ Ｐゴシック"/>
            </a:rPr>
            <a:pPr algn="l"/>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56</xdr:col>
      <xdr:colOff>9525</xdr:colOff>
      <xdr:row>97</xdr:row>
      <xdr:rowOff>38100</xdr:rowOff>
    </xdr:from>
    <xdr:to>
      <xdr:col>66</xdr:col>
      <xdr:colOff>85725</xdr:colOff>
      <xdr:row>100</xdr:row>
      <xdr:rowOff>28574</xdr:rowOff>
    </xdr:to>
    <xdr:sp macro="" textlink="$A$1">
      <xdr:nvSpPr>
        <xdr:cNvPr id="67" name="四角形吹き出し 52">
          <a:extLst>
            <a:ext uri="{FF2B5EF4-FFF2-40B4-BE49-F238E27FC236}">
              <a16:creationId xmlns:a16="http://schemas.microsoft.com/office/drawing/2014/main" xmlns="" id="{00000000-0008-0000-2700-000043000000}"/>
            </a:ext>
          </a:extLst>
        </xdr:cNvPr>
        <xdr:cNvSpPr/>
      </xdr:nvSpPr>
      <xdr:spPr>
        <a:xfrm>
          <a:off x="5343525" y="927735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D7140C2-EFBC-4DD7-8F2D-8C8282E76559}" type="TxLink">
            <a:rPr kumimoji="1" lang="ja-JP" altLang="en-US" sz="1100" b="0" i="0" u="none" strike="noStrike">
              <a:solidFill>
                <a:srgbClr val="000000"/>
              </a:solidFill>
              <a:latin typeface="ＭＳ Ｐゴシック"/>
              <a:ea typeface="ＭＳ Ｐゴシック"/>
            </a:rPr>
            <a:pPr algn="l"/>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1</xdr:col>
      <xdr:colOff>38101</xdr:colOff>
      <xdr:row>48</xdr:row>
      <xdr:rowOff>66675</xdr:rowOff>
    </xdr:from>
    <xdr:to>
      <xdr:col>77</xdr:col>
      <xdr:colOff>28575</xdr:colOff>
      <xdr:row>81</xdr:row>
      <xdr:rowOff>81044</xdr:rowOff>
    </xdr:to>
    <xdr:pic>
      <xdr:nvPicPr>
        <xdr:cNvPr id="43" name="図 42">
          <a:extLst>
            <a:ext uri="{FF2B5EF4-FFF2-40B4-BE49-F238E27FC236}">
              <a16:creationId xmlns:a16="http://schemas.microsoft.com/office/drawing/2014/main" xmlns="" id="{00000000-0008-0000-2700-00002B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33351" y="4638675"/>
          <a:ext cx="7229474" cy="31576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85725</xdr:colOff>
      <xdr:row>72</xdr:row>
      <xdr:rowOff>57150</xdr:rowOff>
    </xdr:from>
    <xdr:to>
      <xdr:col>32</xdr:col>
      <xdr:colOff>57150</xdr:colOff>
      <xdr:row>76</xdr:row>
      <xdr:rowOff>38100</xdr:rowOff>
    </xdr:to>
    <xdr:pic>
      <xdr:nvPicPr>
        <xdr:cNvPr id="48" name="図 47">
          <a:extLst>
            <a:ext uri="{FF2B5EF4-FFF2-40B4-BE49-F238E27FC236}">
              <a16:creationId xmlns:a16="http://schemas.microsoft.com/office/drawing/2014/main" xmlns="" id="{00000000-0008-0000-2700-000030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2657475" y="6915150"/>
          <a:ext cx="447675" cy="36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27</xdr:col>
      <xdr:colOff>38100</xdr:colOff>
      <xdr:row>72</xdr:row>
      <xdr:rowOff>9525</xdr:rowOff>
    </xdr:from>
    <xdr:to>
      <xdr:col>32</xdr:col>
      <xdr:colOff>47625</xdr:colOff>
      <xdr:row>74</xdr:row>
      <xdr:rowOff>95249</xdr:rowOff>
    </xdr:to>
    <xdr:sp macro="" textlink="入力専用!AN16">
      <xdr:nvSpPr>
        <xdr:cNvPr id="49" name="四角形吹き出し 41">
          <a:extLst>
            <a:ext uri="{FF2B5EF4-FFF2-40B4-BE49-F238E27FC236}">
              <a16:creationId xmlns:a16="http://schemas.microsoft.com/office/drawing/2014/main" xmlns="" id="{00000000-0008-0000-2700-000031000000}"/>
            </a:ext>
          </a:extLst>
        </xdr:cNvPr>
        <xdr:cNvSpPr/>
      </xdr:nvSpPr>
      <xdr:spPr>
        <a:xfrm>
          <a:off x="2609850" y="6867525"/>
          <a:ext cx="485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281B336-DE29-424A-AD40-D72C69BAAA9A}" type="TxLink">
            <a:rPr kumimoji="1" lang="en-US" altLang="en-US" sz="1100" b="0" i="0" u="none" strike="noStrike">
              <a:solidFill>
                <a:srgbClr val="000000"/>
              </a:solidFill>
              <a:latin typeface="ＭＳ Ｐゴシック"/>
              <a:ea typeface="ＭＳ Ｐゴシック"/>
            </a:rPr>
            <a:pPr algn="ctr"/>
            <a:t>□有</a:t>
          </a:fld>
          <a:endParaRPr kumimoji="1" lang="en-US" altLang="ja-JP" sz="1200"/>
        </a:p>
      </xdr:txBody>
    </xdr:sp>
    <xdr:clientData/>
  </xdr:twoCellAnchor>
  <xdr:twoCellAnchor>
    <xdr:from>
      <xdr:col>27</xdr:col>
      <xdr:colOff>38100</xdr:colOff>
      <xdr:row>74</xdr:row>
      <xdr:rowOff>19050</xdr:rowOff>
    </xdr:from>
    <xdr:to>
      <xdr:col>32</xdr:col>
      <xdr:colOff>47625</xdr:colOff>
      <xdr:row>77</xdr:row>
      <xdr:rowOff>9524</xdr:rowOff>
    </xdr:to>
    <xdr:sp macro="" textlink="入力専用!AN17">
      <xdr:nvSpPr>
        <xdr:cNvPr id="50" name="四角形吹き出し 42">
          <a:extLst>
            <a:ext uri="{FF2B5EF4-FFF2-40B4-BE49-F238E27FC236}">
              <a16:creationId xmlns:a16="http://schemas.microsoft.com/office/drawing/2014/main" xmlns="" id="{00000000-0008-0000-2700-000032000000}"/>
            </a:ext>
          </a:extLst>
        </xdr:cNvPr>
        <xdr:cNvSpPr/>
      </xdr:nvSpPr>
      <xdr:spPr>
        <a:xfrm>
          <a:off x="2609850" y="7067550"/>
          <a:ext cx="485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9F27EDC-8ED7-4141-AEDE-6983784073F2}" type="TxLink">
            <a:rPr kumimoji="1" lang="en-US" altLang="en-US" sz="1100" b="0" i="0" u="none" strike="noStrike">
              <a:solidFill>
                <a:srgbClr val="000000"/>
              </a:solidFill>
              <a:latin typeface="ＭＳ Ｐゴシック"/>
              <a:ea typeface="ＭＳ Ｐゴシック"/>
            </a:rPr>
            <a:pPr algn="ctr"/>
            <a:t>☑無</a:t>
          </a:fld>
          <a:endParaRPr kumimoji="1" lang="en-US" altLang="ja-JP" sz="1200"/>
        </a:p>
      </xdr:txBody>
    </xdr:sp>
    <xdr:clientData/>
  </xdr:twoCellAnchor>
  <xdr:twoCellAnchor editAs="oneCell">
    <xdr:from>
      <xdr:col>13</xdr:col>
      <xdr:colOff>85725</xdr:colOff>
      <xdr:row>0</xdr:row>
      <xdr:rowOff>0</xdr:rowOff>
    </xdr:from>
    <xdr:to>
      <xdr:col>25</xdr:col>
      <xdr:colOff>66675</xdr:colOff>
      <xdr:row>3</xdr:row>
      <xdr:rowOff>9525</xdr:rowOff>
    </xdr:to>
    <xdr:pic>
      <xdr:nvPicPr>
        <xdr:cNvPr id="47" name="図 46">
          <a:extLst>
            <a:ext uri="{FF2B5EF4-FFF2-40B4-BE49-F238E27FC236}">
              <a16:creationId xmlns:a16="http://schemas.microsoft.com/office/drawing/2014/main" xmlns="" id="{00000000-0008-0000-2700-00002F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323975" y="0"/>
          <a:ext cx="11239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68</xdr:col>
      <xdr:colOff>0</xdr:colOff>
      <xdr:row>64</xdr:row>
      <xdr:rowOff>66675</xdr:rowOff>
    </xdr:from>
    <xdr:to>
      <xdr:col>72</xdr:col>
      <xdr:colOff>19050</xdr:colOff>
      <xdr:row>67</xdr:row>
      <xdr:rowOff>76200</xdr:rowOff>
    </xdr:to>
    <xdr:pic>
      <xdr:nvPicPr>
        <xdr:cNvPr id="52" name="図 51">
          <a:extLst>
            <a:ext uri="{FF2B5EF4-FFF2-40B4-BE49-F238E27FC236}">
              <a16:creationId xmlns:a16="http://schemas.microsoft.com/office/drawing/2014/main" xmlns="" id="{00000000-0008-0000-2700-000034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477000" y="6162675"/>
          <a:ext cx="4000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68</xdr:col>
      <xdr:colOff>76200</xdr:colOff>
      <xdr:row>90</xdr:row>
      <xdr:rowOff>57150</xdr:rowOff>
    </xdr:from>
    <xdr:to>
      <xdr:col>73</xdr:col>
      <xdr:colOff>0</xdr:colOff>
      <xdr:row>93</xdr:row>
      <xdr:rowOff>66675</xdr:rowOff>
    </xdr:to>
    <xdr:pic>
      <xdr:nvPicPr>
        <xdr:cNvPr id="54" name="図 53">
          <a:extLst>
            <a:ext uri="{FF2B5EF4-FFF2-40B4-BE49-F238E27FC236}">
              <a16:creationId xmlns:a16="http://schemas.microsoft.com/office/drawing/2014/main" xmlns="" id="{00000000-0008-0000-2700-000036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553200" y="8629650"/>
          <a:ext cx="4000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34</xdr:col>
      <xdr:colOff>0</xdr:colOff>
      <xdr:row>125</xdr:row>
      <xdr:rowOff>57150</xdr:rowOff>
    </xdr:from>
    <xdr:to>
      <xdr:col>40</xdr:col>
      <xdr:colOff>9218</xdr:colOff>
      <xdr:row>130</xdr:row>
      <xdr:rowOff>9525</xdr:rowOff>
    </xdr:to>
    <xdr:pic>
      <xdr:nvPicPr>
        <xdr:cNvPr id="57" name="図 56">
          <a:extLst>
            <a:ext uri="{FF2B5EF4-FFF2-40B4-BE49-F238E27FC236}">
              <a16:creationId xmlns:a16="http://schemas.microsoft.com/office/drawing/2014/main" xmlns="" id="{00000000-0008-0000-2700-000039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238500" y="11963400"/>
          <a:ext cx="580718"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85724</xdr:colOff>
      <xdr:row>132</xdr:row>
      <xdr:rowOff>28575</xdr:rowOff>
    </xdr:from>
    <xdr:to>
      <xdr:col>40</xdr:col>
      <xdr:colOff>12597</xdr:colOff>
      <xdr:row>136</xdr:row>
      <xdr:rowOff>85725</xdr:rowOff>
    </xdr:to>
    <xdr:pic>
      <xdr:nvPicPr>
        <xdr:cNvPr id="60" name="図 59">
          <a:extLst>
            <a:ext uri="{FF2B5EF4-FFF2-40B4-BE49-F238E27FC236}">
              <a16:creationId xmlns:a16="http://schemas.microsoft.com/office/drawing/2014/main" xmlns="" id="{00000000-0008-0000-2700-00003C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228974" y="12601575"/>
          <a:ext cx="593623" cy="438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70</xdr:col>
      <xdr:colOff>76200</xdr:colOff>
      <xdr:row>143</xdr:row>
      <xdr:rowOff>85725</xdr:rowOff>
    </xdr:from>
    <xdr:to>
      <xdr:col>75</xdr:col>
      <xdr:colOff>0</xdr:colOff>
      <xdr:row>147</xdr:row>
      <xdr:rowOff>0</xdr:rowOff>
    </xdr:to>
    <xdr:pic>
      <xdr:nvPicPr>
        <xdr:cNvPr id="62" name="図 61">
          <a:extLst>
            <a:ext uri="{FF2B5EF4-FFF2-40B4-BE49-F238E27FC236}">
              <a16:creationId xmlns:a16="http://schemas.microsoft.com/office/drawing/2014/main" xmlns="" id="{00000000-0008-0000-2700-00003E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6743700" y="13706475"/>
          <a:ext cx="4000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4.xml><?xml version="1.0" encoding="utf-8"?>
<xdr:wsDr xmlns:xdr="http://schemas.openxmlformats.org/drawingml/2006/spreadsheetDrawing" xmlns:a="http://schemas.openxmlformats.org/drawingml/2006/main">
  <xdr:twoCellAnchor editAs="oneCell">
    <xdr:from>
      <xdr:col>2</xdr:col>
      <xdr:colOff>28576</xdr:colOff>
      <xdr:row>0</xdr:row>
      <xdr:rowOff>0</xdr:rowOff>
    </xdr:from>
    <xdr:to>
      <xdr:col>76</xdr:col>
      <xdr:colOff>15885</xdr:colOff>
      <xdr:row>46</xdr:row>
      <xdr:rowOff>76155</xdr:rowOff>
    </xdr:to>
    <xdr:pic>
      <xdr:nvPicPr>
        <xdr:cNvPr id="2" name="図 1">
          <a:extLst>
            <a:ext uri="{FF2B5EF4-FFF2-40B4-BE49-F238E27FC236}">
              <a16:creationId xmlns:a16="http://schemas.microsoft.com/office/drawing/2014/main" xmlns="" id="{00000000-0008-0000-28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6" y="0"/>
          <a:ext cx="7035809" cy="44576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28575</xdr:colOff>
      <xdr:row>45</xdr:row>
      <xdr:rowOff>76200</xdr:rowOff>
    </xdr:from>
    <xdr:to>
      <xdr:col>76</xdr:col>
      <xdr:colOff>15884</xdr:colOff>
      <xdr:row>72</xdr:row>
      <xdr:rowOff>1015</xdr:rowOff>
    </xdr:to>
    <xdr:pic>
      <xdr:nvPicPr>
        <xdr:cNvPr id="4" name="図 3">
          <a:extLst>
            <a:ext uri="{FF2B5EF4-FFF2-40B4-BE49-F238E27FC236}">
              <a16:creationId xmlns:a16="http://schemas.microsoft.com/office/drawing/2014/main" xmlns="" id="{00000000-0008-0000-28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4362450"/>
          <a:ext cx="7035809" cy="2496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xdr:colOff>
      <xdr:row>120</xdr:row>
      <xdr:rowOff>38101</xdr:rowOff>
    </xdr:from>
    <xdr:to>
      <xdr:col>76</xdr:col>
      <xdr:colOff>36253</xdr:colOff>
      <xdr:row>159</xdr:row>
      <xdr:rowOff>91542</xdr:rowOff>
    </xdr:to>
    <xdr:pic>
      <xdr:nvPicPr>
        <xdr:cNvPr id="8" name="図 7">
          <a:extLst>
            <a:ext uri="{FF2B5EF4-FFF2-40B4-BE49-F238E27FC236}">
              <a16:creationId xmlns:a16="http://schemas.microsoft.com/office/drawing/2014/main" xmlns="" id="{00000000-0008-0000-2800-000008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4300" y="11087101"/>
          <a:ext cx="7160953" cy="3768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xdr:colOff>
      <xdr:row>162</xdr:row>
      <xdr:rowOff>19050</xdr:rowOff>
    </xdr:from>
    <xdr:to>
      <xdr:col>76</xdr:col>
      <xdr:colOff>21668</xdr:colOff>
      <xdr:row>207</xdr:row>
      <xdr:rowOff>91943</xdr:rowOff>
    </xdr:to>
    <xdr:pic>
      <xdr:nvPicPr>
        <xdr:cNvPr id="10" name="図 9">
          <a:extLst>
            <a:ext uri="{FF2B5EF4-FFF2-40B4-BE49-F238E27FC236}">
              <a16:creationId xmlns:a16="http://schemas.microsoft.com/office/drawing/2014/main" xmlns="" id="{00000000-0008-0000-2800-00000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4775" y="15068550"/>
          <a:ext cx="7155893" cy="43591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xdr:colOff>
      <xdr:row>207</xdr:row>
      <xdr:rowOff>28575</xdr:rowOff>
    </xdr:from>
    <xdr:to>
      <xdr:col>76</xdr:col>
      <xdr:colOff>21668</xdr:colOff>
      <xdr:row>222</xdr:row>
      <xdr:rowOff>81074</xdr:rowOff>
    </xdr:to>
    <xdr:pic>
      <xdr:nvPicPr>
        <xdr:cNvPr id="12" name="図 11">
          <a:extLst>
            <a:ext uri="{FF2B5EF4-FFF2-40B4-BE49-F238E27FC236}">
              <a16:creationId xmlns:a16="http://schemas.microsoft.com/office/drawing/2014/main" xmlns="" id="{00000000-0008-0000-2800-00000C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4775" y="19364325"/>
          <a:ext cx="7155893" cy="14812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38</xdr:col>
      <xdr:colOff>47625</xdr:colOff>
      <xdr:row>16</xdr:row>
      <xdr:rowOff>76200</xdr:rowOff>
    </xdr:from>
    <xdr:to>
      <xdr:col>75</xdr:col>
      <xdr:colOff>85725</xdr:colOff>
      <xdr:row>19</xdr:row>
      <xdr:rowOff>66674</xdr:rowOff>
    </xdr:to>
    <xdr:sp macro="" textlink="入力専用!G56">
      <xdr:nvSpPr>
        <xdr:cNvPr id="13" name="四角形吹き出し 12">
          <a:extLst>
            <a:ext uri="{FF2B5EF4-FFF2-40B4-BE49-F238E27FC236}">
              <a16:creationId xmlns:a16="http://schemas.microsoft.com/office/drawing/2014/main" xmlns="" id="{00000000-0008-0000-2800-00000D000000}"/>
            </a:ext>
          </a:extLst>
        </xdr:cNvPr>
        <xdr:cNvSpPr/>
      </xdr:nvSpPr>
      <xdr:spPr>
        <a:xfrm>
          <a:off x="3667125" y="1600200"/>
          <a:ext cx="35623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FF0895-0B30-4FD8-B42B-6CC31DE3F15B}" type="TxLink">
            <a:rPr kumimoji="1" lang="ja-JP" altLang="en-US" sz="900" b="0" i="0" u="none" strike="noStrike">
              <a:solidFill>
                <a:srgbClr val="000000"/>
              </a:solidFill>
              <a:latin typeface="ＭＳ Ｐゴシック"/>
              <a:ea typeface="ＭＳ Ｐゴシック"/>
            </a:rPr>
            <a:pPr algn="l"/>
            <a:t> </a:t>
          </a:fld>
          <a:endParaRPr kumimoji="1" lang="en-US" altLang="ja-JP" sz="1000"/>
        </a:p>
      </xdr:txBody>
    </xdr:sp>
    <xdr:clientData/>
  </xdr:twoCellAnchor>
  <xdr:twoCellAnchor>
    <xdr:from>
      <xdr:col>38</xdr:col>
      <xdr:colOff>47625</xdr:colOff>
      <xdr:row>19</xdr:row>
      <xdr:rowOff>66675</xdr:rowOff>
    </xdr:from>
    <xdr:to>
      <xdr:col>70</xdr:col>
      <xdr:colOff>47625</xdr:colOff>
      <xdr:row>22</xdr:row>
      <xdr:rowOff>57149</xdr:rowOff>
    </xdr:to>
    <xdr:sp macro="" textlink="入力専用!G63">
      <xdr:nvSpPr>
        <xdr:cNvPr id="14" name="四角形吹き出し 13">
          <a:extLst>
            <a:ext uri="{FF2B5EF4-FFF2-40B4-BE49-F238E27FC236}">
              <a16:creationId xmlns:a16="http://schemas.microsoft.com/office/drawing/2014/main" xmlns="" id="{00000000-0008-0000-2800-00000E000000}"/>
            </a:ext>
          </a:extLst>
        </xdr:cNvPr>
        <xdr:cNvSpPr/>
      </xdr:nvSpPr>
      <xdr:spPr>
        <a:xfrm>
          <a:off x="3667125" y="1876425"/>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F43A09A-0DF2-412F-A164-CA929D49C4AA}"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57</xdr:col>
      <xdr:colOff>19050</xdr:colOff>
      <xdr:row>22</xdr:row>
      <xdr:rowOff>76200</xdr:rowOff>
    </xdr:from>
    <xdr:to>
      <xdr:col>68</xdr:col>
      <xdr:colOff>0</xdr:colOff>
      <xdr:row>25</xdr:row>
      <xdr:rowOff>66674</xdr:rowOff>
    </xdr:to>
    <xdr:sp macro="" textlink="入力専用!BB4">
      <xdr:nvSpPr>
        <xdr:cNvPr id="15" name="四角形吹き出し 14">
          <a:extLst>
            <a:ext uri="{FF2B5EF4-FFF2-40B4-BE49-F238E27FC236}">
              <a16:creationId xmlns:a16="http://schemas.microsoft.com/office/drawing/2014/main" xmlns="" id="{00000000-0008-0000-2800-00000F000000}"/>
            </a:ext>
          </a:extLst>
        </xdr:cNvPr>
        <xdr:cNvSpPr/>
      </xdr:nvSpPr>
      <xdr:spPr>
        <a:xfrm>
          <a:off x="5448300" y="21717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79D7C36-DCBF-4042-8650-B766A7CAD8E3}" type="TxLink">
            <a:rPr kumimoji="1" lang="ja-JP"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editAs="oneCell">
    <xdr:from>
      <xdr:col>40</xdr:col>
      <xdr:colOff>85725</xdr:colOff>
      <xdr:row>25</xdr:row>
      <xdr:rowOff>76200</xdr:rowOff>
    </xdr:from>
    <xdr:to>
      <xdr:col>61</xdr:col>
      <xdr:colOff>76201</xdr:colOff>
      <xdr:row>28</xdr:row>
      <xdr:rowOff>60871</xdr:rowOff>
    </xdr:to>
    <xdr:pic>
      <xdr:nvPicPr>
        <xdr:cNvPr id="16" name="図 15">
          <a:extLst>
            <a:ext uri="{FF2B5EF4-FFF2-40B4-BE49-F238E27FC236}">
              <a16:creationId xmlns:a16="http://schemas.microsoft.com/office/drawing/2014/main" xmlns="" id="{00000000-0008-0000-2800-000010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895725" y="2457450"/>
          <a:ext cx="1990726" cy="270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40</xdr:col>
      <xdr:colOff>19050</xdr:colOff>
      <xdr:row>25</xdr:row>
      <xdr:rowOff>57150</xdr:rowOff>
    </xdr:from>
    <xdr:to>
      <xdr:col>72</xdr:col>
      <xdr:colOff>19050</xdr:colOff>
      <xdr:row>28</xdr:row>
      <xdr:rowOff>47624</xdr:rowOff>
    </xdr:to>
    <xdr:sp macro="" textlink="入力専用!G57">
      <xdr:nvSpPr>
        <xdr:cNvPr id="17" name="四角形吹き出し 16">
          <a:extLst>
            <a:ext uri="{FF2B5EF4-FFF2-40B4-BE49-F238E27FC236}">
              <a16:creationId xmlns:a16="http://schemas.microsoft.com/office/drawing/2014/main" xmlns="" id="{00000000-0008-0000-2800-000011000000}"/>
            </a:ext>
          </a:extLst>
        </xdr:cNvPr>
        <xdr:cNvSpPr/>
      </xdr:nvSpPr>
      <xdr:spPr>
        <a:xfrm>
          <a:off x="3829050" y="2438400"/>
          <a:ext cx="30480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E25A064-3313-4FED-80FF-26CD8F22CFF2}"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10</xdr:col>
      <xdr:colOff>85725</xdr:colOff>
      <xdr:row>34</xdr:row>
      <xdr:rowOff>57150</xdr:rowOff>
    </xdr:from>
    <xdr:to>
      <xdr:col>32</xdr:col>
      <xdr:colOff>19050</xdr:colOff>
      <xdr:row>38</xdr:row>
      <xdr:rowOff>38100</xdr:rowOff>
    </xdr:to>
    <xdr:sp macro="" textlink="入力専用!G67">
      <xdr:nvSpPr>
        <xdr:cNvPr id="18" name="四角形吹き出し 17">
          <a:extLst>
            <a:ext uri="{FF2B5EF4-FFF2-40B4-BE49-F238E27FC236}">
              <a16:creationId xmlns:a16="http://schemas.microsoft.com/office/drawing/2014/main" xmlns="" id="{00000000-0008-0000-2800-000012000000}"/>
            </a:ext>
          </a:extLst>
        </xdr:cNvPr>
        <xdr:cNvSpPr/>
      </xdr:nvSpPr>
      <xdr:spPr>
        <a:xfrm>
          <a:off x="1038225" y="3295650"/>
          <a:ext cx="202882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168321-76D4-49EB-BC8A-84BCBE1973CB}"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47</xdr:col>
      <xdr:colOff>57149</xdr:colOff>
      <xdr:row>35</xdr:row>
      <xdr:rowOff>0</xdr:rowOff>
    </xdr:from>
    <xdr:to>
      <xdr:col>74</xdr:col>
      <xdr:colOff>9524</xdr:colOff>
      <xdr:row>37</xdr:row>
      <xdr:rowOff>79921</xdr:rowOff>
    </xdr:to>
    <xdr:pic>
      <xdr:nvPicPr>
        <xdr:cNvPr id="19" name="図 18">
          <a:extLst>
            <a:ext uri="{FF2B5EF4-FFF2-40B4-BE49-F238E27FC236}">
              <a16:creationId xmlns:a16="http://schemas.microsoft.com/office/drawing/2014/main" xmlns="" id="{00000000-0008-0000-2800-000013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533899" y="3333750"/>
          <a:ext cx="2524125" cy="270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46</xdr:col>
      <xdr:colOff>76200</xdr:colOff>
      <xdr:row>34</xdr:row>
      <xdr:rowOff>47625</xdr:rowOff>
    </xdr:from>
    <xdr:to>
      <xdr:col>68</xdr:col>
      <xdr:colOff>9525</xdr:colOff>
      <xdr:row>38</xdr:row>
      <xdr:rowOff>28575</xdr:rowOff>
    </xdr:to>
    <xdr:sp macro="" textlink="入力専用!$BB$3">
      <xdr:nvSpPr>
        <xdr:cNvPr id="20" name="四角形吹き出し 19">
          <a:extLst>
            <a:ext uri="{FF2B5EF4-FFF2-40B4-BE49-F238E27FC236}">
              <a16:creationId xmlns:a16="http://schemas.microsoft.com/office/drawing/2014/main" xmlns="" id="{00000000-0008-0000-2800-000014000000}"/>
            </a:ext>
          </a:extLst>
        </xdr:cNvPr>
        <xdr:cNvSpPr/>
      </xdr:nvSpPr>
      <xdr:spPr>
        <a:xfrm>
          <a:off x="4457700" y="3286125"/>
          <a:ext cx="2028825" cy="3619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B9E4F62-7447-4880-8C05-A4A71C1E48B8}"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11</xdr:col>
      <xdr:colOff>38100</xdr:colOff>
      <xdr:row>38</xdr:row>
      <xdr:rowOff>85725</xdr:rowOff>
    </xdr:from>
    <xdr:to>
      <xdr:col>32</xdr:col>
      <xdr:colOff>28576</xdr:colOff>
      <xdr:row>41</xdr:row>
      <xdr:rowOff>70396</xdr:rowOff>
    </xdr:to>
    <xdr:pic>
      <xdr:nvPicPr>
        <xdr:cNvPr id="21" name="図 20">
          <a:extLst>
            <a:ext uri="{FF2B5EF4-FFF2-40B4-BE49-F238E27FC236}">
              <a16:creationId xmlns:a16="http://schemas.microsoft.com/office/drawing/2014/main" xmlns="" id="{00000000-0008-0000-2800-000015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085850" y="3705225"/>
          <a:ext cx="1990726" cy="2704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10</xdr:col>
      <xdr:colOff>85725</xdr:colOff>
      <xdr:row>38</xdr:row>
      <xdr:rowOff>76200</xdr:rowOff>
    </xdr:from>
    <xdr:to>
      <xdr:col>72</xdr:col>
      <xdr:colOff>85725</xdr:colOff>
      <xdr:row>41</xdr:row>
      <xdr:rowOff>95249</xdr:rowOff>
    </xdr:to>
    <xdr:sp macro="" textlink="入力専用!G78">
      <xdr:nvSpPr>
        <xdr:cNvPr id="22" name="四角形吹き出し 21">
          <a:extLst>
            <a:ext uri="{FF2B5EF4-FFF2-40B4-BE49-F238E27FC236}">
              <a16:creationId xmlns:a16="http://schemas.microsoft.com/office/drawing/2014/main" xmlns="" id="{00000000-0008-0000-2800-000016000000}"/>
            </a:ext>
          </a:extLst>
        </xdr:cNvPr>
        <xdr:cNvSpPr/>
      </xdr:nvSpPr>
      <xdr:spPr>
        <a:xfrm>
          <a:off x="1038225" y="3695700"/>
          <a:ext cx="5905500" cy="3047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CF70972-43EC-4109-9F7C-FBD06B70F307}"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34</xdr:col>
      <xdr:colOff>57150</xdr:colOff>
      <xdr:row>43</xdr:row>
      <xdr:rowOff>38100</xdr:rowOff>
    </xdr:from>
    <xdr:to>
      <xdr:col>41</xdr:col>
      <xdr:colOff>66675</xdr:colOff>
      <xdr:row>45</xdr:row>
      <xdr:rowOff>28576</xdr:rowOff>
    </xdr:to>
    <xdr:pic>
      <xdr:nvPicPr>
        <xdr:cNvPr id="23" name="図 22">
          <a:extLst>
            <a:ext uri="{FF2B5EF4-FFF2-40B4-BE49-F238E27FC236}">
              <a16:creationId xmlns:a16="http://schemas.microsoft.com/office/drawing/2014/main" xmlns="" id="{00000000-0008-0000-2800-00001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295650" y="4133850"/>
          <a:ext cx="676275" cy="18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25</xdr:col>
      <xdr:colOff>66675</xdr:colOff>
      <xdr:row>43</xdr:row>
      <xdr:rowOff>0</xdr:rowOff>
    </xdr:from>
    <xdr:to>
      <xdr:col>33</xdr:col>
      <xdr:colOff>19050</xdr:colOff>
      <xdr:row>45</xdr:row>
      <xdr:rowOff>85724</xdr:rowOff>
    </xdr:to>
    <xdr:sp macro="" textlink="入力専用!S89">
      <xdr:nvSpPr>
        <xdr:cNvPr id="24" name="四角形吹き出し 23">
          <a:extLst>
            <a:ext uri="{FF2B5EF4-FFF2-40B4-BE49-F238E27FC236}">
              <a16:creationId xmlns:a16="http://schemas.microsoft.com/office/drawing/2014/main" xmlns="" id="{00000000-0008-0000-2800-000018000000}"/>
            </a:ext>
          </a:extLst>
        </xdr:cNvPr>
        <xdr:cNvSpPr/>
      </xdr:nvSpPr>
      <xdr:spPr>
        <a:xfrm>
          <a:off x="2447925" y="4095750"/>
          <a:ext cx="7143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8DDF66AE-020F-4BCC-8F85-903E56DF66BB}" type="TxLink">
            <a:rPr kumimoji="1" lang="ja-JP"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33</xdr:col>
      <xdr:colOff>38100</xdr:colOff>
      <xdr:row>43</xdr:row>
      <xdr:rowOff>28575</xdr:rowOff>
    </xdr:from>
    <xdr:to>
      <xdr:col>43</xdr:col>
      <xdr:colOff>84170</xdr:colOff>
      <xdr:row>45</xdr:row>
      <xdr:rowOff>32793</xdr:rowOff>
    </xdr:to>
    <xdr:pic>
      <xdr:nvPicPr>
        <xdr:cNvPr id="26" name="図 25">
          <a:extLst>
            <a:ext uri="{FF2B5EF4-FFF2-40B4-BE49-F238E27FC236}">
              <a16:creationId xmlns:a16="http://schemas.microsoft.com/office/drawing/2014/main" xmlns="" id="{00000000-0008-0000-2800-00001A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181350" y="4124325"/>
          <a:ext cx="1008095"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34</xdr:col>
      <xdr:colOff>28575</xdr:colOff>
      <xdr:row>43</xdr:row>
      <xdr:rowOff>0</xdr:rowOff>
    </xdr:from>
    <xdr:to>
      <xdr:col>46</xdr:col>
      <xdr:colOff>9525</xdr:colOff>
      <xdr:row>45</xdr:row>
      <xdr:rowOff>85724</xdr:rowOff>
    </xdr:to>
    <xdr:sp macro="" textlink="入力専用!V89">
      <xdr:nvSpPr>
        <xdr:cNvPr id="27" name="四角形吹き出し 26">
          <a:extLst>
            <a:ext uri="{FF2B5EF4-FFF2-40B4-BE49-F238E27FC236}">
              <a16:creationId xmlns:a16="http://schemas.microsoft.com/office/drawing/2014/main" xmlns="" id="{00000000-0008-0000-2800-00001B000000}"/>
            </a:ext>
          </a:extLst>
        </xdr:cNvPr>
        <xdr:cNvSpPr/>
      </xdr:nvSpPr>
      <xdr:spPr>
        <a:xfrm>
          <a:off x="3267075" y="4095750"/>
          <a:ext cx="11239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EEEF7590-2760-43D5-AF67-72E57F4BC604}"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30</xdr:col>
      <xdr:colOff>47625</xdr:colOff>
      <xdr:row>55</xdr:row>
      <xdr:rowOff>66675</xdr:rowOff>
    </xdr:from>
    <xdr:to>
      <xdr:col>43</xdr:col>
      <xdr:colOff>81997</xdr:colOff>
      <xdr:row>57</xdr:row>
      <xdr:rowOff>70893</xdr:rowOff>
    </xdr:to>
    <xdr:pic>
      <xdr:nvPicPr>
        <xdr:cNvPr id="28" name="図 27">
          <a:extLst>
            <a:ext uri="{FF2B5EF4-FFF2-40B4-BE49-F238E27FC236}">
              <a16:creationId xmlns:a16="http://schemas.microsoft.com/office/drawing/2014/main" xmlns="" id="{00000000-0008-0000-2800-00001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905125" y="5305425"/>
          <a:ext cx="1272622"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30</xdr:col>
      <xdr:colOff>57150</xdr:colOff>
      <xdr:row>52</xdr:row>
      <xdr:rowOff>76200</xdr:rowOff>
    </xdr:from>
    <xdr:to>
      <xdr:col>43</xdr:col>
      <xdr:colOff>81997</xdr:colOff>
      <xdr:row>54</xdr:row>
      <xdr:rowOff>80418</xdr:rowOff>
    </xdr:to>
    <xdr:pic>
      <xdr:nvPicPr>
        <xdr:cNvPr id="29" name="図 28">
          <a:extLst>
            <a:ext uri="{FF2B5EF4-FFF2-40B4-BE49-F238E27FC236}">
              <a16:creationId xmlns:a16="http://schemas.microsoft.com/office/drawing/2014/main" xmlns="" id="{00000000-0008-0000-2800-00001D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914650" y="5029200"/>
          <a:ext cx="1272622" cy="1947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34</xdr:col>
      <xdr:colOff>38100</xdr:colOff>
      <xdr:row>52</xdr:row>
      <xdr:rowOff>28575</xdr:rowOff>
    </xdr:from>
    <xdr:to>
      <xdr:col>46</xdr:col>
      <xdr:colOff>19050</xdr:colOff>
      <xdr:row>55</xdr:row>
      <xdr:rowOff>19049</xdr:rowOff>
    </xdr:to>
    <xdr:sp macro="" textlink="入力専用!V93">
      <xdr:nvSpPr>
        <xdr:cNvPr id="30" name="四角形吹き出し 29">
          <a:extLst>
            <a:ext uri="{FF2B5EF4-FFF2-40B4-BE49-F238E27FC236}">
              <a16:creationId xmlns:a16="http://schemas.microsoft.com/office/drawing/2014/main" xmlns="" id="{00000000-0008-0000-2800-00001E000000}"/>
            </a:ext>
          </a:extLst>
        </xdr:cNvPr>
        <xdr:cNvSpPr/>
      </xdr:nvSpPr>
      <xdr:spPr>
        <a:xfrm>
          <a:off x="3276600" y="4981575"/>
          <a:ext cx="11239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1C4AC732-0640-4958-8946-6B9545119D53}"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xdr:from>
      <xdr:col>34</xdr:col>
      <xdr:colOff>38100</xdr:colOff>
      <xdr:row>55</xdr:row>
      <xdr:rowOff>28575</xdr:rowOff>
    </xdr:from>
    <xdr:to>
      <xdr:col>46</xdr:col>
      <xdr:colOff>19050</xdr:colOff>
      <xdr:row>58</xdr:row>
      <xdr:rowOff>19049</xdr:rowOff>
    </xdr:to>
    <xdr:sp macro="" textlink="入力専用!V94">
      <xdr:nvSpPr>
        <xdr:cNvPr id="31" name="四角形吹き出し 30">
          <a:extLst>
            <a:ext uri="{FF2B5EF4-FFF2-40B4-BE49-F238E27FC236}">
              <a16:creationId xmlns:a16="http://schemas.microsoft.com/office/drawing/2014/main" xmlns="" id="{00000000-0008-0000-2800-00001F000000}"/>
            </a:ext>
          </a:extLst>
        </xdr:cNvPr>
        <xdr:cNvSpPr/>
      </xdr:nvSpPr>
      <xdr:spPr>
        <a:xfrm>
          <a:off x="3276600" y="5267325"/>
          <a:ext cx="11239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r"/>
          <a:fld id="{D88CE928-6A5C-41EA-A71A-4AACCAD5F762}" type="TxLink">
            <a:rPr kumimoji="1" lang="en-US" altLang="en-US" sz="1100" b="0" i="0" u="none" strike="noStrike">
              <a:solidFill>
                <a:srgbClr val="000000"/>
              </a:solidFill>
              <a:latin typeface="ＭＳ Ｐゴシック"/>
              <a:ea typeface="ＭＳ Ｐゴシック"/>
            </a:rPr>
            <a:pPr algn="r"/>
            <a:t> </a:t>
          </a:fld>
          <a:endParaRPr kumimoji="1" lang="en-US" altLang="ja-JP" sz="1200"/>
        </a:p>
      </xdr:txBody>
    </xdr:sp>
    <xdr:clientData/>
  </xdr:twoCellAnchor>
  <xdr:twoCellAnchor editAs="oneCell">
    <xdr:from>
      <xdr:col>62</xdr:col>
      <xdr:colOff>76200</xdr:colOff>
      <xdr:row>43</xdr:row>
      <xdr:rowOff>28574</xdr:rowOff>
    </xdr:from>
    <xdr:to>
      <xdr:col>74</xdr:col>
      <xdr:colOff>76200</xdr:colOff>
      <xdr:row>45</xdr:row>
      <xdr:rowOff>66675</xdr:rowOff>
    </xdr:to>
    <xdr:pic>
      <xdr:nvPicPr>
        <xdr:cNvPr id="32" name="図 31">
          <a:extLst>
            <a:ext uri="{FF2B5EF4-FFF2-40B4-BE49-F238E27FC236}">
              <a16:creationId xmlns:a16="http://schemas.microsoft.com/office/drawing/2014/main" xmlns="" id="{00000000-0008-0000-2800-00002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81700" y="4124324"/>
          <a:ext cx="1143000" cy="2286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57150</xdr:colOff>
      <xdr:row>52</xdr:row>
      <xdr:rowOff>57151</xdr:rowOff>
    </xdr:from>
    <xdr:to>
      <xdr:col>74</xdr:col>
      <xdr:colOff>57150</xdr:colOff>
      <xdr:row>54</xdr:row>
      <xdr:rowOff>76201</xdr:rowOff>
    </xdr:to>
    <xdr:pic>
      <xdr:nvPicPr>
        <xdr:cNvPr id="33" name="図 32">
          <a:extLst>
            <a:ext uri="{FF2B5EF4-FFF2-40B4-BE49-F238E27FC236}">
              <a16:creationId xmlns:a16="http://schemas.microsoft.com/office/drawing/2014/main" xmlns="" id="{00000000-0008-0000-2800-00002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62650" y="5010151"/>
          <a:ext cx="1143000" cy="20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62</xdr:col>
      <xdr:colOff>38100</xdr:colOff>
      <xdr:row>55</xdr:row>
      <xdr:rowOff>57150</xdr:rowOff>
    </xdr:from>
    <xdr:to>
      <xdr:col>74</xdr:col>
      <xdr:colOff>38100</xdr:colOff>
      <xdr:row>57</xdr:row>
      <xdr:rowOff>76200</xdr:rowOff>
    </xdr:to>
    <xdr:pic>
      <xdr:nvPicPr>
        <xdr:cNvPr id="34" name="図 33">
          <a:extLst>
            <a:ext uri="{FF2B5EF4-FFF2-40B4-BE49-F238E27FC236}">
              <a16:creationId xmlns:a16="http://schemas.microsoft.com/office/drawing/2014/main" xmlns="" id="{00000000-0008-0000-2800-00002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943600" y="5295900"/>
          <a:ext cx="1143000" cy="209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64</xdr:col>
      <xdr:colOff>19050</xdr:colOff>
      <xdr:row>43</xdr:row>
      <xdr:rowOff>0</xdr:rowOff>
    </xdr:from>
    <xdr:to>
      <xdr:col>73</xdr:col>
      <xdr:colOff>38100</xdr:colOff>
      <xdr:row>45</xdr:row>
      <xdr:rowOff>85724</xdr:rowOff>
    </xdr:to>
    <xdr:sp macro="" textlink="入力専用!AF89">
      <xdr:nvSpPr>
        <xdr:cNvPr id="35" name="四角形吹き出し 34">
          <a:extLst>
            <a:ext uri="{FF2B5EF4-FFF2-40B4-BE49-F238E27FC236}">
              <a16:creationId xmlns:a16="http://schemas.microsoft.com/office/drawing/2014/main" xmlns="" id="{00000000-0008-0000-2800-000023000000}"/>
            </a:ext>
          </a:extLst>
        </xdr:cNvPr>
        <xdr:cNvSpPr/>
      </xdr:nvSpPr>
      <xdr:spPr>
        <a:xfrm>
          <a:off x="6115050" y="4095750"/>
          <a:ext cx="8763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D700010-257F-484F-AC11-4D38D58A23C6}"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64</xdr:col>
      <xdr:colOff>9525</xdr:colOff>
      <xdr:row>52</xdr:row>
      <xdr:rowOff>28575</xdr:rowOff>
    </xdr:from>
    <xdr:to>
      <xdr:col>73</xdr:col>
      <xdr:colOff>28575</xdr:colOff>
      <xdr:row>55</xdr:row>
      <xdr:rowOff>19049</xdr:rowOff>
    </xdr:to>
    <xdr:sp macro="" textlink="入力専用!AF93">
      <xdr:nvSpPr>
        <xdr:cNvPr id="36" name="四角形吹き出し 35">
          <a:extLst>
            <a:ext uri="{FF2B5EF4-FFF2-40B4-BE49-F238E27FC236}">
              <a16:creationId xmlns:a16="http://schemas.microsoft.com/office/drawing/2014/main" xmlns="" id="{00000000-0008-0000-2800-000024000000}"/>
            </a:ext>
          </a:extLst>
        </xdr:cNvPr>
        <xdr:cNvSpPr/>
      </xdr:nvSpPr>
      <xdr:spPr>
        <a:xfrm>
          <a:off x="6105525" y="4981575"/>
          <a:ext cx="8763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E0AD33D9-3FFD-49C9-8CB9-FF14CEA9E0B6}"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64</xdr:col>
      <xdr:colOff>28575</xdr:colOff>
      <xdr:row>55</xdr:row>
      <xdr:rowOff>28575</xdr:rowOff>
    </xdr:from>
    <xdr:to>
      <xdr:col>73</xdr:col>
      <xdr:colOff>47625</xdr:colOff>
      <xdr:row>58</xdr:row>
      <xdr:rowOff>19049</xdr:rowOff>
    </xdr:to>
    <xdr:sp macro="" textlink="入力専用!AF94">
      <xdr:nvSpPr>
        <xdr:cNvPr id="37" name="四角形吹き出し 36">
          <a:extLst>
            <a:ext uri="{FF2B5EF4-FFF2-40B4-BE49-F238E27FC236}">
              <a16:creationId xmlns:a16="http://schemas.microsoft.com/office/drawing/2014/main" xmlns="" id="{00000000-0008-0000-2800-000025000000}"/>
            </a:ext>
          </a:extLst>
        </xdr:cNvPr>
        <xdr:cNvSpPr/>
      </xdr:nvSpPr>
      <xdr:spPr>
        <a:xfrm>
          <a:off x="6124575" y="5267325"/>
          <a:ext cx="8763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CA83B8FC-9BDC-40A3-9E6E-4A79BD313B55}"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editAs="oneCell">
    <xdr:from>
      <xdr:col>28</xdr:col>
      <xdr:colOff>0</xdr:colOff>
      <xdr:row>61</xdr:row>
      <xdr:rowOff>66675</xdr:rowOff>
    </xdr:from>
    <xdr:to>
      <xdr:col>32</xdr:col>
      <xdr:colOff>9525</xdr:colOff>
      <xdr:row>65</xdr:row>
      <xdr:rowOff>28574</xdr:rowOff>
    </xdr:to>
    <xdr:pic>
      <xdr:nvPicPr>
        <xdr:cNvPr id="38" name="図 37">
          <a:extLst>
            <a:ext uri="{FF2B5EF4-FFF2-40B4-BE49-F238E27FC236}">
              <a16:creationId xmlns:a16="http://schemas.microsoft.com/office/drawing/2014/main" xmlns="" id="{00000000-0008-0000-2800-000026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2667000" y="5876925"/>
          <a:ext cx="390525" cy="3428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38</xdr:col>
      <xdr:colOff>38100</xdr:colOff>
      <xdr:row>61</xdr:row>
      <xdr:rowOff>0</xdr:rowOff>
    </xdr:from>
    <xdr:to>
      <xdr:col>59</xdr:col>
      <xdr:colOff>0</xdr:colOff>
      <xdr:row>63</xdr:row>
      <xdr:rowOff>85724</xdr:rowOff>
    </xdr:to>
    <xdr:sp macro="" textlink="入力専用!AO16">
      <xdr:nvSpPr>
        <xdr:cNvPr id="39" name="四角形吹き出し 38">
          <a:extLst>
            <a:ext uri="{FF2B5EF4-FFF2-40B4-BE49-F238E27FC236}">
              <a16:creationId xmlns:a16="http://schemas.microsoft.com/office/drawing/2014/main" xmlns="" id="{00000000-0008-0000-2800-000027000000}"/>
            </a:ext>
          </a:extLst>
        </xdr:cNvPr>
        <xdr:cNvSpPr/>
      </xdr:nvSpPr>
      <xdr:spPr>
        <a:xfrm>
          <a:off x="3657600" y="5810250"/>
          <a:ext cx="19621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063A3F1-90DB-4F61-AB5F-7DEDE09E5CBA}"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27</xdr:col>
      <xdr:colOff>47625</xdr:colOff>
      <xdr:row>60</xdr:row>
      <xdr:rowOff>85725</xdr:rowOff>
    </xdr:from>
    <xdr:to>
      <xdr:col>32</xdr:col>
      <xdr:colOff>57150</xdr:colOff>
      <xdr:row>63</xdr:row>
      <xdr:rowOff>76199</xdr:rowOff>
    </xdr:to>
    <xdr:sp macro="" textlink="入力専用!AN16">
      <xdr:nvSpPr>
        <xdr:cNvPr id="40" name="四角形吹き出し 39">
          <a:extLst>
            <a:ext uri="{FF2B5EF4-FFF2-40B4-BE49-F238E27FC236}">
              <a16:creationId xmlns:a16="http://schemas.microsoft.com/office/drawing/2014/main" xmlns="" id="{00000000-0008-0000-2800-000028000000}"/>
            </a:ext>
          </a:extLst>
        </xdr:cNvPr>
        <xdr:cNvSpPr/>
      </xdr:nvSpPr>
      <xdr:spPr>
        <a:xfrm>
          <a:off x="2619375" y="5800725"/>
          <a:ext cx="485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281B336-DE29-424A-AD40-D72C69BAAA9A}" type="TxLink">
            <a:rPr kumimoji="1" lang="en-US" altLang="en-US" sz="1100" b="0" i="0" u="none" strike="noStrike">
              <a:solidFill>
                <a:srgbClr val="000000"/>
              </a:solidFill>
              <a:latin typeface="ＭＳ Ｐゴシック"/>
              <a:ea typeface="ＭＳ Ｐゴシック"/>
            </a:rPr>
            <a:pPr algn="ctr"/>
            <a:t>□有</a:t>
          </a:fld>
          <a:endParaRPr kumimoji="1" lang="en-US" altLang="ja-JP" sz="1200"/>
        </a:p>
      </xdr:txBody>
    </xdr:sp>
    <xdr:clientData/>
  </xdr:twoCellAnchor>
  <xdr:twoCellAnchor>
    <xdr:from>
      <xdr:col>27</xdr:col>
      <xdr:colOff>47625</xdr:colOff>
      <xdr:row>63</xdr:row>
      <xdr:rowOff>9525</xdr:rowOff>
    </xdr:from>
    <xdr:to>
      <xdr:col>32</xdr:col>
      <xdr:colOff>57150</xdr:colOff>
      <xdr:row>65</xdr:row>
      <xdr:rowOff>95249</xdr:rowOff>
    </xdr:to>
    <xdr:sp macro="" textlink="入力専用!AN17">
      <xdr:nvSpPr>
        <xdr:cNvPr id="41" name="四角形吹き出し 40">
          <a:extLst>
            <a:ext uri="{FF2B5EF4-FFF2-40B4-BE49-F238E27FC236}">
              <a16:creationId xmlns:a16="http://schemas.microsoft.com/office/drawing/2014/main" xmlns="" id="{00000000-0008-0000-2800-000029000000}"/>
            </a:ext>
          </a:extLst>
        </xdr:cNvPr>
        <xdr:cNvSpPr/>
      </xdr:nvSpPr>
      <xdr:spPr>
        <a:xfrm>
          <a:off x="2619375" y="6010275"/>
          <a:ext cx="48577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79F27EDC-8ED7-4141-AEDE-6983784073F2}" type="TxLink">
            <a:rPr kumimoji="1" lang="en-US" altLang="en-US" sz="1100" b="0" i="0" u="none" strike="noStrike">
              <a:solidFill>
                <a:srgbClr val="000000"/>
              </a:solidFill>
              <a:latin typeface="ＭＳ Ｐゴシック"/>
              <a:ea typeface="ＭＳ Ｐゴシック"/>
            </a:rPr>
            <a:pPr algn="ctr"/>
            <a:t>☑無</a:t>
          </a:fld>
          <a:endParaRPr kumimoji="1" lang="en-US" altLang="ja-JP" sz="1200"/>
        </a:p>
      </xdr:txBody>
    </xdr:sp>
    <xdr:clientData/>
  </xdr:twoCellAnchor>
  <xdr:twoCellAnchor editAs="oneCell">
    <xdr:from>
      <xdr:col>27</xdr:col>
      <xdr:colOff>95249</xdr:colOff>
      <xdr:row>46</xdr:row>
      <xdr:rowOff>76200</xdr:rowOff>
    </xdr:from>
    <xdr:to>
      <xdr:col>74</xdr:col>
      <xdr:colOff>9524</xdr:colOff>
      <xdr:row>51</xdr:row>
      <xdr:rowOff>76200</xdr:rowOff>
    </xdr:to>
    <xdr:pic>
      <xdr:nvPicPr>
        <xdr:cNvPr id="42" name="図 41">
          <a:extLst>
            <a:ext uri="{FF2B5EF4-FFF2-40B4-BE49-F238E27FC236}">
              <a16:creationId xmlns:a16="http://schemas.microsoft.com/office/drawing/2014/main" xmlns="" id="{00000000-0008-0000-2800-00002A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2666999" y="4457700"/>
          <a:ext cx="4391025" cy="476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27</xdr:col>
      <xdr:colOff>47625</xdr:colOff>
      <xdr:row>46</xdr:row>
      <xdr:rowOff>57150</xdr:rowOff>
    </xdr:from>
    <xdr:to>
      <xdr:col>75</xdr:col>
      <xdr:colOff>38100</xdr:colOff>
      <xdr:row>52</xdr:row>
      <xdr:rowOff>19049</xdr:rowOff>
    </xdr:to>
    <xdr:sp macro="" textlink="入力専用!AM16">
      <xdr:nvSpPr>
        <xdr:cNvPr id="43" name="四角形吹き出し 42">
          <a:extLst>
            <a:ext uri="{FF2B5EF4-FFF2-40B4-BE49-F238E27FC236}">
              <a16:creationId xmlns:a16="http://schemas.microsoft.com/office/drawing/2014/main" xmlns="" id="{00000000-0008-0000-2800-00002B000000}"/>
            </a:ext>
          </a:extLst>
        </xdr:cNvPr>
        <xdr:cNvSpPr/>
      </xdr:nvSpPr>
      <xdr:spPr>
        <a:xfrm>
          <a:off x="2619375" y="4438650"/>
          <a:ext cx="4562475" cy="5333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DF6836-A526-48AC-BD45-9222A566DA3D}"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56</xdr:col>
      <xdr:colOff>9524</xdr:colOff>
      <xdr:row>10</xdr:row>
      <xdr:rowOff>47625</xdr:rowOff>
    </xdr:from>
    <xdr:to>
      <xdr:col>62</xdr:col>
      <xdr:colOff>57149</xdr:colOff>
      <xdr:row>13</xdr:row>
      <xdr:rowOff>85725</xdr:rowOff>
    </xdr:to>
    <xdr:pic>
      <xdr:nvPicPr>
        <xdr:cNvPr id="44" name="図 43">
          <a:extLst>
            <a:ext uri="{FF2B5EF4-FFF2-40B4-BE49-F238E27FC236}">
              <a16:creationId xmlns:a16="http://schemas.microsoft.com/office/drawing/2014/main" xmlns="" id="{00000000-0008-0000-2800-00002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5343524" y="1000125"/>
          <a:ext cx="61912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52</xdr:col>
      <xdr:colOff>38100</xdr:colOff>
      <xdr:row>10</xdr:row>
      <xdr:rowOff>66675</xdr:rowOff>
    </xdr:from>
    <xdr:to>
      <xdr:col>63</xdr:col>
      <xdr:colOff>19050</xdr:colOff>
      <xdr:row>13</xdr:row>
      <xdr:rowOff>57149</xdr:rowOff>
    </xdr:to>
    <xdr:sp macro="" textlink="$A$1">
      <xdr:nvSpPr>
        <xdr:cNvPr id="45" name="四角形吹き出し 44">
          <a:extLst>
            <a:ext uri="{FF2B5EF4-FFF2-40B4-BE49-F238E27FC236}">
              <a16:creationId xmlns:a16="http://schemas.microsoft.com/office/drawing/2014/main" xmlns="" id="{00000000-0008-0000-2800-00002D000000}"/>
            </a:ext>
          </a:extLst>
        </xdr:cNvPr>
        <xdr:cNvSpPr/>
      </xdr:nvSpPr>
      <xdr:spPr>
        <a:xfrm>
          <a:off x="4991100" y="101917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7140C2-EFBC-4DD7-8F2D-8C8282E76559}" type="TxLink">
            <a:rPr kumimoji="1" lang="ja-JP" altLang="en-US" sz="1100" b="0" i="0" u="none" strike="noStrike">
              <a:solidFill>
                <a:srgbClr val="000000"/>
              </a:solidFill>
              <a:latin typeface="ＭＳ Ｐゴシック"/>
              <a:ea typeface="ＭＳ Ｐゴシック"/>
            </a:rPr>
            <a:pPr algn="ctr"/>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0</xdr:col>
      <xdr:colOff>1</xdr:colOff>
      <xdr:row>73</xdr:row>
      <xdr:rowOff>28576</xdr:rowOff>
    </xdr:from>
    <xdr:to>
      <xdr:col>79</xdr:col>
      <xdr:colOff>5814</xdr:colOff>
      <xdr:row>117</xdr:row>
      <xdr:rowOff>10394</xdr:rowOff>
    </xdr:to>
    <xdr:pic>
      <xdr:nvPicPr>
        <xdr:cNvPr id="49" name="図 48">
          <a:extLst>
            <a:ext uri="{FF2B5EF4-FFF2-40B4-BE49-F238E27FC236}">
              <a16:creationId xmlns:a16="http://schemas.microsoft.com/office/drawing/2014/main" xmlns="" id="{00000000-0008-0000-2800-000031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 y="6981826"/>
          <a:ext cx="7530563" cy="41728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51</xdr:col>
      <xdr:colOff>19050</xdr:colOff>
      <xdr:row>75</xdr:row>
      <xdr:rowOff>66675</xdr:rowOff>
    </xdr:from>
    <xdr:to>
      <xdr:col>62</xdr:col>
      <xdr:colOff>0</xdr:colOff>
      <xdr:row>78</xdr:row>
      <xdr:rowOff>57149</xdr:rowOff>
    </xdr:to>
    <xdr:sp macro="" textlink="$A$1">
      <xdr:nvSpPr>
        <xdr:cNvPr id="50" name="四角形吹き出し 47">
          <a:extLst>
            <a:ext uri="{FF2B5EF4-FFF2-40B4-BE49-F238E27FC236}">
              <a16:creationId xmlns:a16="http://schemas.microsoft.com/office/drawing/2014/main" xmlns="" id="{00000000-0008-0000-2800-000032000000}"/>
            </a:ext>
          </a:extLst>
        </xdr:cNvPr>
        <xdr:cNvSpPr/>
      </xdr:nvSpPr>
      <xdr:spPr>
        <a:xfrm>
          <a:off x="4876800" y="72104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7140C2-EFBC-4DD7-8F2D-8C8282E76559}" type="TxLink">
            <a:rPr kumimoji="1" lang="ja-JP" altLang="en-US" sz="1100" b="0" i="0" u="none" strike="noStrike">
              <a:solidFill>
                <a:srgbClr val="000000"/>
              </a:solidFill>
              <a:latin typeface="ＭＳ Ｐゴシック"/>
              <a:ea typeface="ＭＳ Ｐゴシック"/>
            </a:rPr>
            <a:pPr algn="ctr"/>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51</xdr:col>
      <xdr:colOff>0</xdr:colOff>
      <xdr:row>91</xdr:row>
      <xdr:rowOff>47625</xdr:rowOff>
    </xdr:from>
    <xdr:to>
      <xdr:col>61</xdr:col>
      <xdr:colOff>76200</xdr:colOff>
      <xdr:row>94</xdr:row>
      <xdr:rowOff>38099</xdr:rowOff>
    </xdr:to>
    <xdr:sp macro="" textlink="$A$1">
      <xdr:nvSpPr>
        <xdr:cNvPr id="51" name="四角形吹き出し 47">
          <a:extLst>
            <a:ext uri="{FF2B5EF4-FFF2-40B4-BE49-F238E27FC236}">
              <a16:creationId xmlns:a16="http://schemas.microsoft.com/office/drawing/2014/main" xmlns="" id="{00000000-0008-0000-2800-000033000000}"/>
            </a:ext>
          </a:extLst>
        </xdr:cNvPr>
        <xdr:cNvSpPr/>
      </xdr:nvSpPr>
      <xdr:spPr>
        <a:xfrm>
          <a:off x="4857750" y="871537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7140C2-EFBC-4DD7-8F2D-8C8282E76559}" type="TxLink">
            <a:rPr kumimoji="1" lang="ja-JP" altLang="en-US" sz="1100" b="0" i="0" u="none" strike="noStrike">
              <a:solidFill>
                <a:srgbClr val="000000"/>
              </a:solidFill>
              <a:latin typeface="ＭＳ Ｐゴシック"/>
              <a:ea typeface="ＭＳ Ｐゴシック"/>
            </a:rPr>
            <a:pPr algn="ctr"/>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14</xdr:col>
      <xdr:colOff>95249</xdr:colOff>
      <xdr:row>0</xdr:row>
      <xdr:rowOff>0</xdr:rowOff>
    </xdr:from>
    <xdr:to>
      <xdr:col>26</xdr:col>
      <xdr:colOff>9524</xdr:colOff>
      <xdr:row>3</xdr:row>
      <xdr:rowOff>9525</xdr:rowOff>
    </xdr:to>
    <xdr:pic>
      <xdr:nvPicPr>
        <xdr:cNvPr id="46" name="図 45">
          <a:extLst>
            <a:ext uri="{FF2B5EF4-FFF2-40B4-BE49-F238E27FC236}">
              <a16:creationId xmlns:a16="http://schemas.microsoft.com/office/drawing/2014/main" xmlns="" id="{00000000-0008-0000-2800-00002E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428749" y="0"/>
          <a:ext cx="1057275"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68</xdr:col>
      <xdr:colOff>28575</xdr:colOff>
      <xdr:row>83</xdr:row>
      <xdr:rowOff>66675</xdr:rowOff>
    </xdr:from>
    <xdr:to>
      <xdr:col>72</xdr:col>
      <xdr:colOff>47625</xdr:colOff>
      <xdr:row>86</xdr:row>
      <xdr:rowOff>76200</xdr:rowOff>
    </xdr:to>
    <xdr:pic>
      <xdr:nvPicPr>
        <xdr:cNvPr id="48" name="図 47">
          <a:extLst>
            <a:ext uri="{FF2B5EF4-FFF2-40B4-BE49-F238E27FC236}">
              <a16:creationId xmlns:a16="http://schemas.microsoft.com/office/drawing/2014/main" xmlns="" id="{00000000-0008-0000-2800-000030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505575" y="7972425"/>
          <a:ext cx="4000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95249</xdr:colOff>
      <xdr:row>126</xdr:row>
      <xdr:rowOff>19050</xdr:rowOff>
    </xdr:from>
    <xdr:to>
      <xdr:col>40</xdr:col>
      <xdr:colOff>47624</xdr:colOff>
      <xdr:row>130</xdr:row>
      <xdr:rowOff>95023</xdr:rowOff>
    </xdr:to>
    <xdr:pic>
      <xdr:nvPicPr>
        <xdr:cNvPr id="53" name="図 52">
          <a:extLst>
            <a:ext uri="{FF2B5EF4-FFF2-40B4-BE49-F238E27FC236}">
              <a16:creationId xmlns:a16="http://schemas.microsoft.com/office/drawing/2014/main" xmlns="" id="{00000000-0008-0000-2800-000035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238499" y="12020550"/>
          <a:ext cx="619125" cy="45697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95249</xdr:colOff>
      <xdr:row>133</xdr:row>
      <xdr:rowOff>38100</xdr:rowOff>
    </xdr:from>
    <xdr:to>
      <xdr:col>40</xdr:col>
      <xdr:colOff>28574</xdr:colOff>
      <xdr:row>138</xdr:row>
      <xdr:rowOff>4763</xdr:rowOff>
    </xdr:to>
    <xdr:pic>
      <xdr:nvPicPr>
        <xdr:cNvPr id="55" name="図 54">
          <a:extLst>
            <a:ext uri="{FF2B5EF4-FFF2-40B4-BE49-F238E27FC236}">
              <a16:creationId xmlns:a16="http://schemas.microsoft.com/office/drawing/2014/main" xmlns="" id="{00000000-0008-0000-2800-000037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3238499" y="12706350"/>
          <a:ext cx="600075" cy="442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69</xdr:col>
      <xdr:colOff>85725</xdr:colOff>
      <xdr:row>145</xdr:row>
      <xdr:rowOff>76200</xdr:rowOff>
    </xdr:from>
    <xdr:to>
      <xdr:col>74</xdr:col>
      <xdr:colOff>9525</xdr:colOff>
      <xdr:row>148</xdr:row>
      <xdr:rowOff>85725</xdr:rowOff>
    </xdr:to>
    <xdr:pic>
      <xdr:nvPicPr>
        <xdr:cNvPr id="57" name="図 56">
          <a:extLst>
            <a:ext uri="{FF2B5EF4-FFF2-40B4-BE49-F238E27FC236}">
              <a16:creationId xmlns:a16="http://schemas.microsoft.com/office/drawing/2014/main" xmlns="" id="{00000000-0008-0000-2800-000039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6657975" y="13887450"/>
          <a:ext cx="400050"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85738</xdr:colOff>
      <xdr:row>0</xdr:row>
      <xdr:rowOff>0</xdr:rowOff>
    </xdr:from>
    <xdr:to>
      <xdr:col>68</xdr:col>
      <xdr:colOff>63988</xdr:colOff>
      <xdr:row>40</xdr:row>
      <xdr:rowOff>50000</xdr:rowOff>
    </xdr:to>
    <xdr:pic>
      <xdr:nvPicPr>
        <xdr:cNvPr id="3" name="図 2">
          <a:extLst>
            <a:ext uri="{FF2B5EF4-FFF2-40B4-BE49-F238E27FC236}">
              <a16:creationId xmlns:a16="http://schemas.microsoft.com/office/drawing/2014/main" xmlns="" id="{00000000-0008-0000-29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0988" y="0"/>
          <a:ext cx="6360000" cy="386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76201</xdr:colOff>
      <xdr:row>40</xdr:row>
      <xdr:rowOff>38110</xdr:rowOff>
    </xdr:from>
    <xdr:to>
      <xdr:col>68</xdr:col>
      <xdr:colOff>67784</xdr:colOff>
      <xdr:row>85</xdr:row>
      <xdr:rowOff>45193</xdr:rowOff>
    </xdr:to>
    <xdr:pic>
      <xdr:nvPicPr>
        <xdr:cNvPr id="4" name="図 3">
          <a:extLst>
            <a:ext uri="{FF2B5EF4-FFF2-40B4-BE49-F238E27FC236}">
              <a16:creationId xmlns:a16="http://schemas.microsoft.com/office/drawing/2014/main" xmlns="" id="{00000000-0008-0000-29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1451" y="3848110"/>
          <a:ext cx="6373333" cy="42933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22</xdr:col>
      <xdr:colOff>85724</xdr:colOff>
      <xdr:row>40</xdr:row>
      <xdr:rowOff>85724</xdr:rowOff>
    </xdr:from>
    <xdr:to>
      <xdr:col>67</xdr:col>
      <xdr:colOff>76199</xdr:colOff>
      <xdr:row>45</xdr:row>
      <xdr:rowOff>0</xdr:rowOff>
    </xdr:to>
    <xdr:sp macro="" textlink="入力専用!G67">
      <xdr:nvSpPr>
        <xdr:cNvPr id="7" name="四角形吹き出し 6">
          <a:extLst>
            <a:ext uri="{FF2B5EF4-FFF2-40B4-BE49-F238E27FC236}">
              <a16:creationId xmlns:a16="http://schemas.microsoft.com/office/drawing/2014/main" xmlns="" id="{00000000-0008-0000-2900-000007000000}"/>
            </a:ext>
          </a:extLst>
        </xdr:cNvPr>
        <xdr:cNvSpPr/>
      </xdr:nvSpPr>
      <xdr:spPr>
        <a:xfrm>
          <a:off x="2181224" y="3895724"/>
          <a:ext cx="4276725" cy="3905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78BD125-0291-4EF1-92D2-8EDF8CD85F11}"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22</xdr:col>
      <xdr:colOff>85725</xdr:colOff>
      <xdr:row>45</xdr:row>
      <xdr:rowOff>19050</xdr:rowOff>
    </xdr:from>
    <xdr:to>
      <xdr:col>33</xdr:col>
      <xdr:colOff>19050</xdr:colOff>
      <xdr:row>48</xdr:row>
      <xdr:rowOff>57150</xdr:rowOff>
    </xdr:to>
    <xdr:pic>
      <xdr:nvPicPr>
        <xdr:cNvPr id="8" name="図 7">
          <a:extLst>
            <a:ext uri="{FF2B5EF4-FFF2-40B4-BE49-F238E27FC236}">
              <a16:creationId xmlns:a16="http://schemas.microsoft.com/office/drawing/2014/main" xmlns="" id="{00000000-0008-0000-2900-000008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81225" y="4305300"/>
          <a:ext cx="981075"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30</xdr:col>
      <xdr:colOff>28575</xdr:colOff>
      <xdr:row>59</xdr:row>
      <xdr:rowOff>66675</xdr:rowOff>
    </xdr:from>
    <xdr:to>
      <xdr:col>67</xdr:col>
      <xdr:colOff>66675</xdr:colOff>
      <xdr:row>62</xdr:row>
      <xdr:rowOff>57149</xdr:rowOff>
    </xdr:to>
    <xdr:sp macro="" textlink="入力専用!G73">
      <xdr:nvSpPr>
        <xdr:cNvPr id="9" name="四角形吹き出し 8">
          <a:extLst>
            <a:ext uri="{FF2B5EF4-FFF2-40B4-BE49-F238E27FC236}">
              <a16:creationId xmlns:a16="http://schemas.microsoft.com/office/drawing/2014/main" xmlns="" id="{00000000-0008-0000-2900-000009000000}"/>
            </a:ext>
          </a:extLst>
        </xdr:cNvPr>
        <xdr:cNvSpPr/>
      </xdr:nvSpPr>
      <xdr:spPr>
        <a:xfrm>
          <a:off x="2886075" y="5686425"/>
          <a:ext cx="356235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649FAD1-1A89-476D-8E10-6779EC481AA3}"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23</xdr:col>
      <xdr:colOff>0</xdr:colOff>
      <xdr:row>45</xdr:row>
      <xdr:rowOff>38100</xdr:rowOff>
    </xdr:from>
    <xdr:to>
      <xdr:col>67</xdr:col>
      <xdr:colOff>85725</xdr:colOff>
      <xdr:row>49</xdr:row>
      <xdr:rowOff>47626</xdr:rowOff>
    </xdr:to>
    <xdr:sp macro="" textlink="入力専用!G78">
      <xdr:nvSpPr>
        <xdr:cNvPr id="10" name="四角形吹き出し 9">
          <a:extLst>
            <a:ext uri="{FF2B5EF4-FFF2-40B4-BE49-F238E27FC236}">
              <a16:creationId xmlns:a16="http://schemas.microsoft.com/office/drawing/2014/main" xmlns="" id="{00000000-0008-0000-2900-00000A000000}"/>
            </a:ext>
          </a:extLst>
        </xdr:cNvPr>
        <xdr:cNvSpPr/>
      </xdr:nvSpPr>
      <xdr:spPr>
        <a:xfrm>
          <a:off x="2190750" y="4324350"/>
          <a:ext cx="4276725" cy="3905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6FCC4EB-1828-4887-B480-824573BB7F1A}"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22</xdr:col>
      <xdr:colOff>76200</xdr:colOff>
      <xdr:row>50</xdr:row>
      <xdr:rowOff>38100</xdr:rowOff>
    </xdr:from>
    <xdr:to>
      <xdr:col>62</xdr:col>
      <xdr:colOff>57150</xdr:colOff>
      <xdr:row>52</xdr:row>
      <xdr:rowOff>85725</xdr:rowOff>
    </xdr:to>
    <xdr:pic>
      <xdr:nvPicPr>
        <xdr:cNvPr id="12" name="図 11">
          <a:extLst>
            <a:ext uri="{FF2B5EF4-FFF2-40B4-BE49-F238E27FC236}">
              <a16:creationId xmlns:a16="http://schemas.microsoft.com/office/drawing/2014/main" xmlns="" id="{00000000-0008-0000-2900-00000C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71700" y="4800600"/>
          <a:ext cx="3790950" cy="238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0</xdr:colOff>
      <xdr:row>49</xdr:row>
      <xdr:rowOff>57150</xdr:rowOff>
    </xdr:from>
    <xdr:to>
      <xdr:col>67</xdr:col>
      <xdr:colOff>85725</xdr:colOff>
      <xdr:row>53</xdr:row>
      <xdr:rowOff>66676</xdr:rowOff>
    </xdr:to>
    <xdr:sp macro="" textlink="入力専用!$BB$3">
      <xdr:nvSpPr>
        <xdr:cNvPr id="13" name="四角形吹き出し 12">
          <a:extLst>
            <a:ext uri="{FF2B5EF4-FFF2-40B4-BE49-F238E27FC236}">
              <a16:creationId xmlns:a16="http://schemas.microsoft.com/office/drawing/2014/main" xmlns="" id="{00000000-0008-0000-2900-00000D000000}"/>
            </a:ext>
          </a:extLst>
        </xdr:cNvPr>
        <xdr:cNvSpPr/>
      </xdr:nvSpPr>
      <xdr:spPr>
        <a:xfrm>
          <a:off x="2190750" y="4724400"/>
          <a:ext cx="4276725" cy="3905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416DB01-D609-4EC8-B217-8704F2297BD0}"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23</xdr:col>
      <xdr:colOff>0</xdr:colOff>
      <xdr:row>53</xdr:row>
      <xdr:rowOff>38100</xdr:rowOff>
    </xdr:from>
    <xdr:to>
      <xdr:col>67</xdr:col>
      <xdr:colOff>85725</xdr:colOff>
      <xdr:row>57</xdr:row>
      <xdr:rowOff>47626</xdr:rowOff>
    </xdr:to>
    <xdr:sp macro="" textlink="入力専用!W3">
      <xdr:nvSpPr>
        <xdr:cNvPr id="14" name="四角形吹き出し 13">
          <a:extLst>
            <a:ext uri="{FF2B5EF4-FFF2-40B4-BE49-F238E27FC236}">
              <a16:creationId xmlns:a16="http://schemas.microsoft.com/office/drawing/2014/main" xmlns="" id="{00000000-0008-0000-2900-00000E000000}"/>
            </a:ext>
          </a:extLst>
        </xdr:cNvPr>
        <xdr:cNvSpPr/>
      </xdr:nvSpPr>
      <xdr:spPr>
        <a:xfrm>
          <a:off x="2190750" y="5086350"/>
          <a:ext cx="4276725" cy="39052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4360965-A7B8-4E43-9419-E086FBBB2220}" type="TxLink">
            <a:rPr kumimoji="1" lang="en-US" altLang="en-US" sz="1100" b="0" i="0" u="none" strike="noStrike">
              <a:solidFill>
                <a:srgbClr val="000000"/>
              </a:solidFill>
              <a:latin typeface="ＭＳ Ｐゴシック"/>
              <a:ea typeface="ＭＳ Ｐゴシック"/>
            </a:rPr>
            <a:pPr algn="l"/>
            <a:t>0000000000</a:t>
          </a:fld>
          <a:endParaRPr kumimoji="1" lang="en-US" altLang="ja-JP" sz="1200"/>
        </a:p>
      </xdr:txBody>
    </xdr:sp>
    <xdr:clientData/>
  </xdr:twoCellAnchor>
  <xdr:twoCellAnchor editAs="oneCell">
    <xdr:from>
      <xdr:col>30</xdr:col>
      <xdr:colOff>30956</xdr:colOff>
      <xdr:row>62</xdr:row>
      <xdr:rowOff>68102</xdr:rowOff>
    </xdr:from>
    <xdr:to>
      <xdr:col>41</xdr:col>
      <xdr:colOff>57150</xdr:colOff>
      <xdr:row>71</xdr:row>
      <xdr:rowOff>19049</xdr:rowOff>
    </xdr:to>
    <xdr:pic>
      <xdr:nvPicPr>
        <xdr:cNvPr id="16" name="図 15">
          <a:extLst>
            <a:ext uri="{FF2B5EF4-FFF2-40B4-BE49-F238E27FC236}">
              <a16:creationId xmlns:a16="http://schemas.microsoft.com/office/drawing/2014/main" xmlns="" id="{00000000-0008-0000-2900-000010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888456" y="5973602"/>
          <a:ext cx="1073944" cy="80819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30</xdr:col>
      <xdr:colOff>38099</xdr:colOff>
      <xdr:row>62</xdr:row>
      <xdr:rowOff>28575</xdr:rowOff>
    </xdr:from>
    <xdr:to>
      <xdr:col>44</xdr:col>
      <xdr:colOff>85724</xdr:colOff>
      <xdr:row>65</xdr:row>
      <xdr:rowOff>19049</xdr:rowOff>
    </xdr:to>
    <xdr:sp macro="" textlink="入力専用!AQ16">
      <xdr:nvSpPr>
        <xdr:cNvPr id="17" name="四角形吹き出し 16">
          <a:extLst>
            <a:ext uri="{FF2B5EF4-FFF2-40B4-BE49-F238E27FC236}">
              <a16:creationId xmlns:a16="http://schemas.microsoft.com/office/drawing/2014/main" xmlns="" id="{00000000-0008-0000-2900-000011000000}"/>
            </a:ext>
          </a:extLst>
        </xdr:cNvPr>
        <xdr:cNvSpPr/>
      </xdr:nvSpPr>
      <xdr:spPr>
        <a:xfrm>
          <a:off x="2895599" y="5934075"/>
          <a:ext cx="1381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F05C49F-76BF-4770-8A6B-C51B8CDCD4BC}" type="TxLink">
            <a:rPr kumimoji="1" lang="en-US" altLang="en-US" sz="1050" b="0" i="0" u="none" strike="noStrike">
              <a:solidFill>
                <a:srgbClr val="000000"/>
              </a:solidFill>
              <a:latin typeface="ＭＳ Ｐゴシック"/>
              <a:ea typeface="ＭＳ Ｐゴシック"/>
            </a:rPr>
            <a:pPr algn="l"/>
            <a:t>１　在宅</a:t>
          </a:fld>
          <a:endParaRPr kumimoji="1" lang="en-US" altLang="ja-JP" sz="1100"/>
        </a:p>
      </xdr:txBody>
    </xdr:sp>
    <xdr:clientData/>
  </xdr:twoCellAnchor>
  <xdr:twoCellAnchor>
    <xdr:from>
      <xdr:col>30</xdr:col>
      <xdr:colOff>28575</xdr:colOff>
      <xdr:row>64</xdr:row>
      <xdr:rowOff>19050</xdr:rowOff>
    </xdr:from>
    <xdr:to>
      <xdr:col>44</xdr:col>
      <xdr:colOff>76200</xdr:colOff>
      <xdr:row>67</xdr:row>
      <xdr:rowOff>9524</xdr:rowOff>
    </xdr:to>
    <xdr:sp macro="" textlink="入力専用!AQ17">
      <xdr:nvSpPr>
        <xdr:cNvPr id="18" name="四角形吹き出し 17">
          <a:extLst>
            <a:ext uri="{FF2B5EF4-FFF2-40B4-BE49-F238E27FC236}">
              <a16:creationId xmlns:a16="http://schemas.microsoft.com/office/drawing/2014/main" xmlns="" id="{00000000-0008-0000-2900-000012000000}"/>
            </a:ext>
          </a:extLst>
        </xdr:cNvPr>
        <xdr:cNvSpPr/>
      </xdr:nvSpPr>
      <xdr:spPr>
        <a:xfrm>
          <a:off x="2886075" y="6115050"/>
          <a:ext cx="1381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86C6899-6685-438E-92B9-CD6851D60012}" type="TxLink">
            <a:rPr kumimoji="1" lang="en-US" altLang="en-US" sz="1050" b="0" i="0" u="none" strike="noStrike">
              <a:solidFill>
                <a:srgbClr val="000000"/>
              </a:solidFill>
              <a:latin typeface="ＭＳ Ｐゴシック"/>
              <a:ea typeface="ＭＳ Ｐゴシック"/>
            </a:rPr>
            <a:pPr algn="l"/>
            <a:t>２　施設入所中</a:t>
          </a:fld>
          <a:endParaRPr kumimoji="1" lang="en-US" altLang="ja-JP" sz="1100"/>
        </a:p>
      </xdr:txBody>
    </xdr:sp>
    <xdr:clientData/>
  </xdr:twoCellAnchor>
  <xdr:twoCellAnchor>
    <xdr:from>
      <xdr:col>30</xdr:col>
      <xdr:colOff>28575</xdr:colOff>
      <xdr:row>68</xdr:row>
      <xdr:rowOff>19050</xdr:rowOff>
    </xdr:from>
    <xdr:to>
      <xdr:col>44</xdr:col>
      <xdr:colOff>76200</xdr:colOff>
      <xdr:row>71</xdr:row>
      <xdr:rowOff>9524</xdr:rowOff>
    </xdr:to>
    <xdr:sp macro="" textlink="入力専用!AQ18">
      <xdr:nvSpPr>
        <xdr:cNvPr id="19" name="四角形吹き出し 18">
          <a:extLst>
            <a:ext uri="{FF2B5EF4-FFF2-40B4-BE49-F238E27FC236}">
              <a16:creationId xmlns:a16="http://schemas.microsoft.com/office/drawing/2014/main" xmlns="" id="{00000000-0008-0000-2900-000013000000}"/>
            </a:ext>
          </a:extLst>
        </xdr:cNvPr>
        <xdr:cNvSpPr/>
      </xdr:nvSpPr>
      <xdr:spPr>
        <a:xfrm>
          <a:off x="2886075" y="6496050"/>
          <a:ext cx="1381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71462BC-F3CD-4DF4-8B77-1D962647B158}" type="TxLink">
            <a:rPr kumimoji="1" lang="en-US" altLang="en-US" sz="1050" b="0" i="0" u="none" strike="noStrike">
              <a:solidFill>
                <a:srgbClr val="000000"/>
              </a:solidFill>
              <a:latin typeface="ＭＳ Ｐゴシック"/>
              <a:ea typeface="ＭＳ Ｐゴシック"/>
            </a:rPr>
            <a:pPr algn="l"/>
            <a:t>３　入院中</a:t>
          </a:fld>
          <a:endParaRPr kumimoji="1" lang="en-US" altLang="ja-JP" sz="1100"/>
        </a:p>
      </xdr:txBody>
    </xdr:sp>
    <xdr:clientData/>
  </xdr:twoCellAnchor>
  <xdr:twoCellAnchor editAs="oneCell">
    <xdr:from>
      <xdr:col>49</xdr:col>
      <xdr:colOff>28575</xdr:colOff>
      <xdr:row>64</xdr:row>
      <xdr:rowOff>9525</xdr:rowOff>
    </xdr:from>
    <xdr:to>
      <xdr:col>62</xdr:col>
      <xdr:colOff>57150</xdr:colOff>
      <xdr:row>72</xdr:row>
      <xdr:rowOff>9525</xdr:rowOff>
    </xdr:to>
    <xdr:pic>
      <xdr:nvPicPr>
        <xdr:cNvPr id="21" name="図 20">
          <a:extLst>
            <a:ext uri="{FF2B5EF4-FFF2-40B4-BE49-F238E27FC236}">
              <a16:creationId xmlns:a16="http://schemas.microsoft.com/office/drawing/2014/main" xmlns="" id="{00000000-0008-0000-2900-000015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695825" y="6105525"/>
          <a:ext cx="1266825" cy="762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45</xdr:col>
      <xdr:colOff>85725</xdr:colOff>
      <xdr:row>64</xdr:row>
      <xdr:rowOff>0</xdr:rowOff>
    </xdr:from>
    <xdr:to>
      <xdr:col>56</xdr:col>
      <xdr:colOff>38100</xdr:colOff>
      <xdr:row>66</xdr:row>
      <xdr:rowOff>85724</xdr:rowOff>
    </xdr:to>
    <xdr:sp macro="" textlink="入力専用!AR16">
      <xdr:nvSpPr>
        <xdr:cNvPr id="24" name="四角形吹き出し 23">
          <a:extLst>
            <a:ext uri="{FF2B5EF4-FFF2-40B4-BE49-F238E27FC236}">
              <a16:creationId xmlns:a16="http://schemas.microsoft.com/office/drawing/2014/main" xmlns="" id="{00000000-0008-0000-2900-000018000000}"/>
            </a:ext>
          </a:extLst>
        </xdr:cNvPr>
        <xdr:cNvSpPr/>
      </xdr:nvSpPr>
      <xdr:spPr>
        <a:xfrm>
          <a:off x="4371975" y="6096000"/>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810A4B4-D9F0-4DA8-9620-92D3FF9D1C42}"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editAs="oneCell">
    <xdr:from>
      <xdr:col>66</xdr:col>
      <xdr:colOff>57150</xdr:colOff>
      <xdr:row>64</xdr:row>
      <xdr:rowOff>28575</xdr:rowOff>
    </xdr:from>
    <xdr:to>
      <xdr:col>68</xdr:col>
      <xdr:colOff>9525</xdr:colOff>
      <xdr:row>72</xdr:row>
      <xdr:rowOff>0</xdr:rowOff>
    </xdr:to>
    <xdr:pic>
      <xdr:nvPicPr>
        <xdr:cNvPr id="31" name="図 30">
          <a:extLst>
            <a:ext uri="{FF2B5EF4-FFF2-40B4-BE49-F238E27FC236}">
              <a16:creationId xmlns:a16="http://schemas.microsoft.com/office/drawing/2014/main" xmlns="" id="{00000000-0008-0000-2900-00001F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6343650" y="6124575"/>
          <a:ext cx="142875" cy="733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55</xdr:col>
      <xdr:colOff>57150</xdr:colOff>
      <xdr:row>64</xdr:row>
      <xdr:rowOff>76200</xdr:rowOff>
    </xdr:from>
    <xdr:to>
      <xdr:col>57</xdr:col>
      <xdr:colOff>47625</xdr:colOff>
      <xdr:row>72</xdr:row>
      <xdr:rowOff>0</xdr:rowOff>
    </xdr:to>
    <xdr:pic>
      <xdr:nvPicPr>
        <xdr:cNvPr id="33" name="図 32">
          <a:extLst>
            <a:ext uri="{FF2B5EF4-FFF2-40B4-BE49-F238E27FC236}">
              <a16:creationId xmlns:a16="http://schemas.microsoft.com/office/drawing/2014/main" xmlns="" id="{00000000-0008-0000-2900-00002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295900" y="6172200"/>
          <a:ext cx="180975" cy="685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45</xdr:col>
      <xdr:colOff>85725</xdr:colOff>
      <xdr:row>66</xdr:row>
      <xdr:rowOff>0</xdr:rowOff>
    </xdr:from>
    <xdr:to>
      <xdr:col>56</xdr:col>
      <xdr:colOff>38100</xdr:colOff>
      <xdr:row>68</xdr:row>
      <xdr:rowOff>85724</xdr:rowOff>
    </xdr:to>
    <xdr:sp macro="" textlink="入力専用!AR17">
      <xdr:nvSpPr>
        <xdr:cNvPr id="26" name="四角形吹き出し 25">
          <a:extLst>
            <a:ext uri="{FF2B5EF4-FFF2-40B4-BE49-F238E27FC236}">
              <a16:creationId xmlns:a16="http://schemas.microsoft.com/office/drawing/2014/main" xmlns="" id="{00000000-0008-0000-2900-00001A000000}"/>
            </a:ext>
          </a:extLst>
        </xdr:cNvPr>
        <xdr:cNvSpPr/>
      </xdr:nvSpPr>
      <xdr:spPr>
        <a:xfrm>
          <a:off x="4371975" y="6286500"/>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5BC1F64-0762-4E6F-A97D-095AFF34FE9B}"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45</xdr:col>
      <xdr:colOff>85725</xdr:colOff>
      <xdr:row>68</xdr:row>
      <xdr:rowOff>0</xdr:rowOff>
    </xdr:from>
    <xdr:to>
      <xdr:col>56</xdr:col>
      <xdr:colOff>38100</xdr:colOff>
      <xdr:row>70</xdr:row>
      <xdr:rowOff>85724</xdr:rowOff>
    </xdr:to>
    <xdr:sp macro="" textlink="入力専用!AR18">
      <xdr:nvSpPr>
        <xdr:cNvPr id="27" name="四角形吹き出し 26">
          <a:extLst>
            <a:ext uri="{FF2B5EF4-FFF2-40B4-BE49-F238E27FC236}">
              <a16:creationId xmlns:a16="http://schemas.microsoft.com/office/drawing/2014/main" xmlns="" id="{00000000-0008-0000-2900-00001B000000}"/>
            </a:ext>
          </a:extLst>
        </xdr:cNvPr>
        <xdr:cNvSpPr/>
      </xdr:nvSpPr>
      <xdr:spPr>
        <a:xfrm>
          <a:off x="4371975" y="6477000"/>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263EDC9-7166-477C-BD1E-891D27A784C2}"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45</xdr:col>
      <xdr:colOff>85725</xdr:colOff>
      <xdr:row>69</xdr:row>
      <xdr:rowOff>85725</xdr:rowOff>
    </xdr:from>
    <xdr:to>
      <xdr:col>56</xdr:col>
      <xdr:colOff>38100</xdr:colOff>
      <xdr:row>72</xdr:row>
      <xdr:rowOff>76199</xdr:rowOff>
    </xdr:to>
    <xdr:sp macro="" textlink="入力専用!AR19">
      <xdr:nvSpPr>
        <xdr:cNvPr id="28" name="四角形吹き出し 27">
          <a:extLst>
            <a:ext uri="{FF2B5EF4-FFF2-40B4-BE49-F238E27FC236}">
              <a16:creationId xmlns:a16="http://schemas.microsoft.com/office/drawing/2014/main" xmlns="" id="{00000000-0008-0000-2900-00001C000000}"/>
            </a:ext>
          </a:extLst>
        </xdr:cNvPr>
        <xdr:cNvSpPr/>
      </xdr:nvSpPr>
      <xdr:spPr>
        <a:xfrm>
          <a:off x="4371975" y="6657975"/>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1EEE6613-8F5F-40FF-BDAE-06AB1DF815E7}"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57</xdr:col>
      <xdr:colOff>38100</xdr:colOff>
      <xdr:row>64</xdr:row>
      <xdr:rowOff>0</xdr:rowOff>
    </xdr:from>
    <xdr:to>
      <xdr:col>67</xdr:col>
      <xdr:colOff>85725</xdr:colOff>
      <xdr:row>66</xdr:row>
      <xdr:rowOff>85724</xdr:rowOff>
    </xdr:to>
    <xdr:sp macro="" textlink="入力専用!AS16">
      <xdr:nvSpPr>
        <xdr:cNvPr id="29" name="四角形吹き出し 28">
          <a:extLst>
            <a:ext uri="{FF2B5EF4-FFF2-40B4-BE49-F238E27FC236}">
              <a16:creationId xmlns:a16="http://schemas.microsoft.com/office/drawing/2014/main" xmlns="" id="{00000000-0008-0000-2900-00001D000000}"/>
            </a:ext>
          </a:extLst>
        </xdr:cNvPr>
        <xdr:cNvSpPr/>
      </xdr:nvSpPr>
      <xdr:spPr>
        <a:xfrm>
          <a:off x="5467350" y="6096000"/>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B9BE12A5-2C10-4F81-8851-E47EA6F18F0E}"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57</xdr:col>
      <xdr:colOff>38100</xdr:colOff>
      <xdr:row>65</xdr:row>
      <xdr:rowOff>85725</xdr:rowOff>
    </xdr:from>
    <xdr:to>
      <xdr:col>67</xdr:col>
      <xdr:colOff>85725</xdr:colOff>
      <xdr:row>68</xdr:row>
      <xdr:rowOff>76199</xdr:rowOff>
    </xdr:to>
    <xdr:sp macro="" textlink="入力専用!AS17">
      <xdr:nvSpPr>
        <xdr:cNvPr id="30" name="四角形吹き出し 29">
          <a:extLst>
            <a:ext uri="{FF2B5EF4-FFF2-40B4-BE49-F238E27FC236}">
              <a16:creationId xmlns:a16="http://schemas.microsoft.com/office/drawing/2014/main" xmlns="" id="{00000000-0008-0000-2900-00001E000000}"/>
            </a:ext>
          </a:extLst>
        </xdr:cNvPr>
        <xdr:cNvSpPr/>
      </xdr:nvSpPr>
      <xdr:spPr>
        <a:xfrm>
          <a:off x="5467350" y="6276975"/>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51BFBE35-6E65-4CB8-A893-222869ABD5E1}"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57</xdr:col>
      <xdr:colOff>38100</xdr:colOff>
      <xdr:row>67</xdr:row>
      <xdr:rowOff>85725</xdr:rowOff>
    </xdr:from>
    <xdr:to>
      <xdr:col>67</xdr:col>
      <xdr:colOff>85725</xdr:colOff>
      <xdr:row>70</xdr:row>
      <xdr:rowOff>76199</xdr:rowOff>
    </xdr:to>
    <xdr:sp macro="" textlink="入力専用!AS18">
      <xdr:nvSpPr>
        <xdr:cNvPr id="32" name="四角形吹き出し 31">
          <a:extLst>
            <a:ext uri="{FF2B5EF4-FFF2-40B4-BE49-F238E27FC236}">
              <a16:creationId xmlns:a16="http://schemas.microsoft.com/office/drawing/2014/main" xmlns="" id="{00000000-0008-0000-2900-000020000000}"/>
            </a:ext>
          </a:extLst>
        </xdr:cNvPr>
        <xdr:cNvSpPr/>
      </xdr:nvSpPr>
      <xdr:spPr>
        <a:xfrm>
          <a:off x="5467350" y="6467475"/>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F6EC8FAB-1845-4567-8F19-65C37AFA0F11}"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xdr:from>
      <xdr:col>57</xdr:col>
      <xdr:colOff>38100</xdr:colOff>
      <xdr:row>69</xdr:row>
      <xdr:rowOff>76200</xdr:rowOff>
    </xdr:from>
    <xdr:to>
      <xdr:col>67</xdr:col>
      <xdr:colOff>85725</xdr:colOff>
      <xdr:row>72</xdr:row>
      <xdr:rowOff>66674</xdr:rowOff>
    </xdr:to>
    <xdr:sp macro="" textlink="入力専用!AS19">
      <xdr:nvSpPr>
        <xdr:cNvPr id="34" name="四角形吹き出し 33">
          <a:extLst>
            <a:ext uri="{FF2B5EF4-FFF2-40B4-BE49-F238E27FC236}">
              <a16:creationId xmlns:a16="http://schemas.microsoft.com/office/drawing/2014/main" xmlns="" id="{00000000-0008-0000-2900-000022000000}"/>
            </a:ext>
          </a:extLst>
        </xdr:cNvPr>
        <xdr:cNvSpPr/>
      </xdr:nvSpPr>
      <xdr:spPr>
        <a:xfrm>
          <a:off x="5467350" y="6648450"/>
          <a:ext cx="1000125"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431BF647-D7BB-4C97-BC97-DA8C17EEBE06}" type="TxLink">
            <a:rPr kumimoji="1" lang="en-US" altLang="en-US" sz="1100" b="0" i="0" u="none" strike="noStrike">
              <a:solidFill>
                <a:srgbClr val="000000"/>
              </a:solidFill>
              <a:latin typeface="ＭＳ Ｐゴシック"/>
              <a:ea typeface="ＭＳ Ｐゴシック"/>
            </a:rPr>
            <a:pPr algn="ctr"/>
            <a:t> </a:t>
          </a:fld>
          <a:endParaRPr kumimoji="1" lang="en-US" altLang="ja-JP" sz="1200"/>
        </a:p>
      </xdr:txBody>
    </xdr:sp>
    <xdr:clientData/>
  </xdr:twoCellAnchor>
  <xdr:twoCellAnchor editAs="oneCell">
    <xdr:from>
      <xdr:col>43</xdr:col>
      <xdr:colOff>28575</xdr:colOff>
      <xdr:row>5</xdr:row>
      <xdr:rowOff>76200</xdr:rowOff>
    </xdr:from>
    <xdr:to>
      <xdr:col>48</xdr:col>
      <xdr:colOff>28575</xdr:colOff>
      <xdr:row>9</xdr:row>
      <xdr:rowOff>19050</xdr:rowOff>
    </xdr:to>
    <xdr:pic>
      <xdr:nvPicPr>
        <xdr:cNvPr id="35" name="図 34">
          <a:extLst>
            <a:ext uri="{FF2B5EF4-FFF2-40B4-BE49-F238E27FC236}">
              <a16:creationId xmlns:a16="http://schemas.microsoft.com/office/drawing/2014/main" xmlns="" id="{00000000-0008-0000-2900-000023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124325" y="552450"/>
          <a:ext cx="476250" cy="323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39</xdr:col>
      <xdr:colOff>76200</xdr:colOff>
      <xdr:row>5</xdr:row>
      <xdr:rowOff>66675</xdr:rowOff>
    </xdr:from>
    <xdr:to>
      <xdr:col>50</xdr:col>
      <xdr:colOff>57150</xdr:colOff>
      <xdr:row>8</xdr:row>
      <xdr:rowOff>57149</xdr:rowOff>
    </xdr:to>
    <xdr:sp macro="" textlink="$A$1">
      <xdr:nvSpPr>
        <xdr:cNvPr id="36" name="四角形吹き出し 35">
          <a:extLst>
            <a:ext uri="{FF2B5EF4-FFF2-40B4-BE49-F238E27FC236}">
              <a16:creationId xmlns:a16="http://schemas.microsoft.com/office/drawing/2014/main" xmlns="" id="{00000000-0008-0000-2900-000024000000}"/>
            </a:ext>
          </a:extLst>
        </xdr:cNvPr>
        <xdr:cNvSpPr/>
      </xdr:nvSpPr>
      <xdr:spPr>
        <a:xfrm>
          <a:off x="3790950" y="5429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8D7140C2-EFBC-4DD7-8F2D-8C8282E76559}" type="TxLink">
            <a:rPr kumimoji="1" lang="ja-JP" altLang="en-US" sz="1100" b="0" i="0" u="none" strike="noStrike">
              <a:solidFill>
                <a:srgbClr val="000000"/>
              </a:solidFill>
              <a:latin typeface="ＭＳ Ｐゴシック"/>
              <a:ea typeface="ＭＳ Ｐゴシック"/>
            </a:rPr>
            <a:pPr algn="ctr"/>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2</xdr:col>
      <xdr:colOff>38100</xdr:colOff>
      <xdr:row>74</xdr:row>
      <xdr:rowOff>66675</xdr:rowOff>
    </xdr:from>
    <xdr:to>
      <xdr:col>8</xdr:col>
      <xdr:colOff>28575</xdr:colOff>
      <xdr:row>78</xdr:row>
      <xdr:rowOff>76200</xdr:rowOff>
    </xdr:to>
    <xdr:pic>
      <xdr:nvPicPr>
        <xdr:cNvPr id="38" name="図 37">
          <a:extLst>
            <a:ext uri="{FF2B5EF4-FFF2-40B4-BE49-F238E27FC236}">
              <a16:creationId xmlns:a16="http://schemas.microsoft.com/office/drawing/2014/main" xmlns="" id="{00000000-0008-0000-2900-000026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228600" y="7115175"/>
          <a:ext cx="561975" cy="3905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38100</xdr:colOff>
      <xdr:row>74</xdr:row>
      <xdr:rowOff>66675</xdr:rowOff>
    </xdr:from>
    <xdr:to>
      <xdr:col>12</xdr:col>
      <xdr:colOff>19050</xdr:colOff>
      <xdr:row>77</xdr:row>
      <xdr:rowOff>57149</xdr:rowOff>
    </xdr:to>
    <xdr:sp macro="" textlink="$A$1">
      <xdr:nvSpPr>
        <xdr:cNvPr id="40" name="四角形吹き出し 39">
          <a:extLst>
            <a:ext uri="{FF2B5EF4-FFF2-40B4-BE49-F238E27FC236}">
              <a16:creationId xmlns:a16="http://schemas.microsoft.com/office/drawing/2014/main" xmlns="" id="{00000000-0008-0000-2900-000028000000}"/>
            </a:ext>
          </a:extLst>
        </xdr:cNvPr>
        <xdr:cNvSpPr/>
      </xdr:nvSpPr>
      <xdr:spPr>
        <a:xfrm>
          <a:off x="133350" y="711517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D7140C2-EFBC-4DD7-8F2D-8C8282E76559}" type="TxLink">
            <a:rPr kumimoji="1" lang="ja-JP" altLang="en-US" sz="1100" b="0" i="0" u="none" strike="noStrike">
              <a:solidFill>
                <a:srgbClr val="000000"/>
              </a:solidFill>
              <a:latin typeface="ＭＳ Ｐゴシック"/>
              <a:ea typeface="ＭＳ Ｐゴシック"/>
            </a:rPr>
            <a:pPr algn="l"/>
            <a:t>令和</a:t>
          </a:fld>
          <a:endParaRPr kumimoji="1" lang="en-US" altLang="en-US" sz="1100" b="0" i="0" u="none" strike="noStrike">
            <a:solidFill>
              <a:srgbClr val="000000"/>
            </a:solidFill>
            <a:latin typeface="ＭＳ Ｐゴシック"/>
            <a:ea typeface="ＭＳ Ｐゴシック"/>
          </a:endParaRPr>
        </a:p>
      </xdr:txBody>
    </xdr:sp>
    <xdr:clientData/>
  </xdr:twoCellAnchor>
  <xdr:twoCellAnchor editAs="oneCell">
    <xdr:from>
      <xdr:col>60</xdr:col>
      <xdr:colOff>85725</xdr:colOff>
      <xdr:row>11</xdr:row>
      <xdr:rowOff>57150</xdr:rowOff>
    </xdr:from>
    <xdr:to>
      <xdr:col>66</xdr:col>
      <xdr:colOff>76200</xdr:colOff>
      <xdr:row>14</xdr:row>
      <xdr:rowOff>28575</xdr:rowOff>
    </xdr:to>
    <xdr:pic>
      <xdr:nvPicPr>
        <xdr:cNvPr id="44" name="図 43">
          <a:extLst>
            <a:ext uri="{FF2B5EF4-FFF2-40B4-BE49-F238E27FC236}">
              <a16:creationId xmlns:a16="http://schemas.microsoft.com/office/drawing/2014/main" xmlns="" id="{00000000-0008-0000-2900-00002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5800725" y="1104900"/>
          <a:ext cx="561975" cy="2571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85725</xdr:colOff>
      <xdr:row>72</xdr:row>
      <xdr:rowOff>19050</xdr:rowOff>
    </xdr:from>
    <xdr:to>
      <xdr:col>68</xdr:col>
      <xdr:colOff>83568</xdr:colOff>
      <xdr:row>120</xdr:row>
      <xdr:rowOff>32644</xdr:rowOff>
    </xdr:to>
    <xdr:pic>
      <xdr:nvPicPr>
        <xdr:cNvPr id="39" name="図 38">
          <a:extLst>
            <a:ext uri="{FF2B5EF4-FFF2-40B4-BE49-F238E27FC236}">
              <a16:creationId xmlns:a16="http://schemas.microsoft.com/office/drawing/2014/main" xmlns="" id="{00000000-0008-0000-2900-000027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0975" y="6877050"/>
          <a:ext cx="6379593" cy="4585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0</xdr:colOff>
      <xdr:row>0</xdr:row>
      <xdr:rowOff>0</xdr:rowOff>
    </xdr:from>
    <xdr:to>
      <xdr:col>79</xdr:col>
      <xdr:colOff>5610</xdr:colOff>
      <xdr:row>21</xdr:row>
      <xdr:rowOff>20322</xdr:rowOff>
    </xdr:to>
    <xdr:pic>
      <xdr:nvPicPr>
        <xdr:cNvPr id="19" name="図 18">
          <a:extLst>
            <a:ext uri="{FF2B5EF4-FFF2-40B4-BE49-F238E27FC236}">
              <a16:creationId xmlns:a16="http://schemas.microsoft.com/office/drawing/2014/main" xmlns="" id="{00000000-0008-0000-2A00-00001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 y="0"/>
          <a:ext cx="7435110" cy="2020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85725</xdr:colOff>
      <xdr:row>21</xdr:row>
      <xdr:rowOff>47625</xdr:rowOff>
    </xdr:from>
    <xdr:to>
      <xdr:col>78</xdr:col>
      <xdr:colOff>80225</xdr:colOff>
      <xdr:row>48</xdr:row>
      <xdr:rowOff>82279</xdr:rowOff>
    </xdr:to>
    <xdr:pic>
      <xdr:nvPicPr>
        <xdr:cNvPr id="20" name="図 19">
          <a:extLst>
            <a:ext uri="{FF2B5EF4-FFF2-40B4-BE49-F238E27FC236}">
              <a16:creationId xmlns:a16="http://schemas.microsoft.com/office/drawing/2014/main" xmlns="" id="{00000000-0008-0000-2A00-00001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5725" y="2047875"/>
          <a:ext cx="7424000" cy="26064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85725</xdr:colOff>
      <xdr:row>48</xdr:row>
      <xdr:rowOff>85726</xdr:rowOff>
    </xdr:from>
    <xdr:to>
      <xdr:col>78</xdr:col>
      <xdr:colOff>80225</xdr:colOff>
      <xdr:row>79</xdr:row>
      <xdr:rowOff>4592</xdr:rowOff>
    </xdr:to>
    <xdr:pic>
      <xdr:nvPicPr>
        <xdr:cNvPr id="23" name="図 22">
          <a:extLst>
            <a:ext uri="{FF2B5EF4-FFF2-40B4-BE49-F238E27FC236}">
              <a16:creationId xmlns:a16="http://schemas.microsoft.com/office/drawing/2014/main" xmlns="" id="{00000000-0008-0000-2A00-00001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5725" y="4657726"/>
          <a:ext cx="7424000" cy="28716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66675</xdr:colOff>
      <xdr:row>79</xdr:row>
      <xdr:rowOff>9526</xdr:rowOff>
    </xdr:from>
    <xdr:to>
      <xdr:col>78</xdr:col>
      <xdr:colOff>79461</xdr:colOff>
      <xdr:row>92</xdr:row>
      <xdr:rowOff>51276</xdr:rowOff>
    </xdr:to>
    <xdr:pic>
      <xdr:nvPicPr>
        <xdr:cNvPr id="41" name="図 40">
          <a:extLst>
            <a:ext uri="{FF2B5EF4-FFF2-40B4-BE49-F238E27FC236}">
              <a16:creationId xmlns:a16="http://schemas.microsoft.com/office/drawing/2014/main" xmlns="" id="{00000000-0008-0000-2A00-00002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675" y="7534276"/>
          <a:ext cx="7442286" cy="128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47625</xdr:colOff>
      <xdr:row>93</xdr:row>
      <xdr:rowOff>76201</xdr:rowOff>
    </xdr:from>
    <xdr:to>
      <xdr:col>78</xdr:col>
      <xdr:colOff>78696</xdr:colOff>
      <xdr:row>118</xdr:row>
      <xdr:rowOff>26996</xdr:rowOff>
    </xdr:to>
    <xdr:pic>
      <xdr:nvPicPr>
        <xdr:cNvPr id="43" name="図 42">
          <a:extLst>
            <a:ext uri="{FF2B5EF4-FFF2-40B4-BE49-F238E27FC236}">
              <a16:creationId xmlns:a16="http://schemas.microsoft.com/office/drawing/2014/main" xmlns="" id="{00000000-0008-0000-2A00-00002B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7625" y="8934451"/>
          <a:ext cx="7460571" cy="23320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19</xdr:col>
      <xdr:colOff>66675</xdr:colOff>
      <xdr:row>74</xdr:row>
      <xdr:rowOff>66675</xdr:rowOff>
    </xdr:from>
    <xdr:to>
      <xdr:col>78</xdr:col>
      <xdr:colOff>28575</xdr:colOff>
      <xdr:row>79</xdr:row>
      <xdr:rowOff>29403</xdr:rowOff>
    </xdr:to>
    <xdr:sp macro="" textlink="入力専用!G56">
      <xdr:nvSpPr>
        <xdr:cNvPr id="44" name="四角形吹き出し 25">
          <a:extLst>
            <a:ext uri="{FF2B5EF4-FFF2-40B4-BE49-F238E27FC236}">
              <a16:creationId xmlns:a16="http://schemas.microsoft.com/office/drawing/2014/main" xmlns="" id="{00000000-0008-0000-2A00-00002C000000}"/>
            </a:ext>
          </a:extLst>
        </xdr:cNvPr>
        <xdr:cNvSpPr/>
      </xdr:nvSpPr>
      <xdr:spPr>
        <a:xfrm>
          <a:off x="1876425" y="7115175"/>
          <a:ext cx="5581650" cy="43897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768DE71-5857-4A61-BC46-C582B63AA76C}"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54</xdr:col>
      <xdr:colOff>0</xdr:colOff>
      <xdr:row>68</xdr:row>
      <xdr:rowOff>66675</xdr:rowOff>
    </xdr:from>
    <xdr:to>
      <xdr:col>77</xdr:col>
      <xdr:colOff>9525</xdr:colOff>
      <xdr:row>71</xdr:row>
      <xdr:rowOff>62533</xdr:rowOff>
    </xdr:to>
    <xdr:pic>
      <xdr:nvPicPr>
        <xdr:cNvPr id="45" name="図 44">
          <a:extLst>
            <a:ext uri="{FF2B5EF4-FFF2-40B4-BE49-F238E27FC236}">
              <a16:creationId xmlns:a16="http://schemas.microsoft.com/office/drawing/2014/main" xmlns="" id="{00000000-0008-0000-2A00-00002D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143500" y="6543675"/>
          <a:ext cx="2200275" cy="281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54</xdr:col>
      <xdr:colOff>9525</xdr:colOff>
      <xdr:row>35</xdr:row>
      <xdr:rowOff>0</xdr:rowOff>
    </xdr:from>
    <xdr:to>
      <xdr:col>77</xdr:col>
      <xdr:colOff>0</xdr:colOff>
      <xdr:row>39</xdr:row>
      <xdr:rowOff>16565</xdr:rowOff>
    </xdr:to>
    <xdr:pic>
      <xdr:nvPicPr>
        <xdr:cNvPr id="46" name="図 45">
          <a:extLst>
            <a:ext uri="{FF2B5EF4-FFF2-40B4-BE49-F238E27FC236}">
              <a16:creationId xmlns:a16="http://schemas.microsoft.com/office/drawing/2014/main" xmlns="" id="{00000000-0008-0000-2A00-00002E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153025" y="3333750"/>
          <a:ext cx="2181225" cy="3975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19</xdr:col>
      <xdr:colOff>66675</xdr:colOff>
      <xdr:row>67</xdr:row>
      <xdr:rowOff>85725</xdr:rowOff>
    </xdr:from>
    <xdr:to>
      <xdr:col>57</xdr:col>
      <xdr:colOff>79106</xdr:colOff>
      <xdr:row>72</xdr:row>
      <xdr:rowOff>44313</xdr:rowOff>
    </xdr:to>
    <xdr:sp macro="" textlink="入力専用!G63">
      <xdr:nvSpPr>
        <xdr:cNvPr id="47" name="四角形吹き出し 27">
          <a:extLst>
            <a:ext uri="{FF2B5EF4-FFF2-40B4-BE49-F238E27FC236}">
              <a16:creationId xmlns:a16="http://schemas.microsoft.com/office/drawing/2014/main" xmlns="" id="{00000000-0008-0000-2A00-00002F000000}"/>
            </a:ext>
          </a:extLst>
        </xdr:cNvPr>
        <xdr:cNvSpPr/>
      </xdr:nvSpPr>
      <xdr:spPr>
        <a:xfrm>
          <a:off x="1876425" y="6467475"/>
          <a:ext cx="3631931" cy="43483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0F05FE2-E3A5-4CC1-95C9-07B466D795DE}"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53</xdr:col>
      <xdr:colOff>38101</xdr:colOff>
      <xdr:row>67</xdr:row>
      <xdr:rowOff>76200</xdr:rowOff>
    </xdr:from>
    <xdr:to>
      <xdr:col>79</xdr:col>
      <xdr:colOff>38101</xdr:colOff>
      <xdr:row>72</xdr:row>
      <xdr:rowOff>34788</xdr:rowOff>
    </xdr:to>
    <xdr:sp macro="" textlink="入力専用!$G$57">
      <xdr:nvSpPr>
        <xdr:cNvPr id="48" name="四角形吹き出し 27">
          <a:extLst>
            <a:ext uri="{FF2B5EF4-FFF2-40B4-BE49-F238E27FC236}">
              <a16:creationId xmlns:a16="http://schemas.microsoft.com/office/drawing/2014/main" xmlns="" id="{00000000-0008-0000-2A00-000030000000}"/>
            </a:ext>
          </a:extLst>
        </xdr:cNvPr>
        <xdr:cNvSpPr/>
      </xdr:nvSpPr>
      <xdr:spPr>
        <a:xfrm>
          <a:off x="5086351" y="6457950"/>
          <a:ext cx="2476500" cy="43483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EDA029B-D68A-4B1E-9644-2E019D131A94}"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11</xdr:col>
      <xdr:colOff>28575</xdr:colOff>
      <xdr:row>40</xdr:row>
      <xdr:rowOff>66674</xdr:rowOff>
    </xdr:from>
    <xdr:to>
      <xdr:col>28</xdr:col>
      <xdr:colOff>57150</xdr:colOff>
      <xdr:row>44</xdr:row>
      <xdr:rowOff>57149</xdr:rowOff>
    </xdr:to>
    <xdr:pic>
      <xdr:nvPicPr>
        <xdr:cNvPr id="49" name="図 48">
          <a:extLst>
            <a:ext uri="{FF2B5EF4-FFF2-40B4-BE49-F238E27FC236}">
              <a16:creationId xmlns:a16="http://schemas.microsoft.com/office/drawing/2014/main" xmlns="" id="{00000000-0008-0000-2A00-000031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076325" y="3876674"/>
          <a:ext cx="1647825" cy="371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0</xdr:colOff>
      <xdr:row>39</xdr:row>
      <xdr:rowOff>0</xdr:rowOff>
    </xdr:from>
    <xdr:to>
      <xdr:col>41</xdr:col>
      <xdr:colOff>37270</xdr:colOff>
      <xdr:row>46</xdr:row>
      <xdr:rowOff>28989</xdr:rowOff>
    </xdr:to>
    <xdr:sp macro="" textlink="入力専用!G78">
      <xdr:nvSpPr>
        <xdr:cNvPr id="50" name="四角形吹き出し 31">
          <a:extLst>
            <a:ext uri="{FF2B5EF4-FFF2-40B4-BE49-F238E27FC236}">
              <a16:creationId xmlns:a16="http://schemas.microsoft.com/office/drawing/2014/main" xmlns="" id="{00000000-0008-0000-2A00-000032000000}"/>
            </a:ext>
          </a:extLst>
        </xdr:cNvPr>
        <xdr:cNvSpPr/>
      </xdr:nvSpPr>
      <xdr:spPr>
        <a:xfrm>
          <a:off x="1047750" y="3714750"/>
          <a:ext cx="2894770" cy="695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F84EB80-64D2-4178-AD22-F41572C89716}"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11</xdr:col>
      <xdr:colOff>0</xdr:colOff>
      <xdr:row>35</xdr:row>
      <xdr:rowOff>19050</xdr:rowOff>
    </xdr:from>
    <xdr:to>
      <xdr:col>41</xdr:col>
      <xdr:colOff>28991</xdr:colOff>
      <xdr:row>38</xdr:row>
      <xdr:rowOff>72888</xdr:rowOff>
    </xdr:to>
    <xdr:sp macro="" textlink="入力専用!G67">
      <xdr:nvSpPr>
        <xdr:cNvPr id="51" name="四角形吹き出し 36">
          <a:extLst>
            <a:ext uri="{FF2B5EF4-FFF2-40B4-BE49-F238E27FC236}">
              <a16:creationId xmlns:a16="http://schemas.microsoft.com/office/drawing/2014/main" xmlns="" id="{00000000-0008-0000-2A00-000033000000}"/>
            </a:ext>
          </a:extLst>
        </xdr:cNvPr>
        <xdr:cNvSpPr/>
      </xdr:nvSpPr>
      <xdr:spPr>
        <a:xfrm>
          <a:off x="1047750" y="3352800"/>
          <a:ext cx="2886491" cy="33958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EEBD4C4-AB8C-4864-B108-84502DE34ABB}"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53</xdr:col>
      <xdr:colOff>47625</xdr:colOff>
      <xdr:row>35</xdr:row>
      <xdr:rowOff>0</xdr:rowOff>
    </xdr:from>
    <xdr:to>
      <xdr:col>77</xdr:col>
      <xdr:colOff>66675</xdr:colOff>
      <xdr:row>38</xdr:row>
      <xdr:rowOff>53838</xdr:rowOff>
    </xdr:to>
    <xdr:sp macro="" textlink="入力専用!G79">
      <xdr:nvSpPr>
        <xdr:cNvPr id="52" name="四角形吹き出し 38">
          <a:extLst>
            <a:ext uri="{FF2B5EF4-FFF2-40B4-BE49-F238E27FC236}">
              <a16:creationId xmlns:a16="http://schemas.microsoft.com/office/drawing/2014/main" xmlns="" id="{00000000-0008-0000-2A00-000034000000}"/>
            </a:ext>
          </a:extLst>
        </xdr:cNvPr>
        <xdr:cNvSpPr/>
      </xdr:nvSpPr>
      <xdr:spPr>
        <a:xfrm>
          <a:off x="5095875" y="3333750"/>
          <a:ext cx="2305050" cy="33958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24ECD56-A653-4268-ABBF-6A85BF13AF7C}"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editAs="oneCell">
    <xdr:from>
      <xdr:col>57</xdr:col>
      <xdr:colOff>85725</xdr:colOff>
      <xdr:row>40</xdr:row>
      <xdr:rowOff>28575</xdr:rowOff>
    </xdr:from>
    <xdr:to>
      <xdr:col>76</xdr:col>
      <xdr:colOff>56736</xdr:colOff>
      <xdr:row>44</xdr:row>
      <xdr:rowOff>76200</xdr:rowOff>
    </xdr:to>
    <xdr:pic>
      <xdr:nvPicPr>
        <xdr:cNvPr id="53" name="図 52">
          <a:extLst>
            <a:ext uri="{FF2B5EF4-FFF2-40B4-BE49-F238E27FC236}">
              <a16:creationId xmlns:a16="http://schemas.microsoft.com/office/drawing/2014/main" xmlns="" id="{00000000-0008-0000-2A00-000035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514975" y="3838575"/>
          <a:ext cx="1780761" cy="4286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53</xdr:col>
      <xdr:colOff>47625</xdr:colOff>
      <xdr:row>40</xdr:row>
      <xdr:rowOff>28575</xdr:rowOff>
    </xdr:from>
    <xdr:to>
      <xdr:col>77</xdr:col>
      <xdr:colOff>47625</xdr:colOff>
      <xdr:row>45</xdr:row>
      <xdr:rowOff>12013</xdr:rowOff>
    </xdr:to>
    <xdr:sp macro="" textlink="入力専用!$BB$3">
      <xdr:nvSpPr>
        <xdr:cNvPr id="54" name="四角形吹き出し 34">
          <a:extLst>
            <a:ext uri="{FF2B5EF4-FFF2-40B4-BE49-F238E27FC236}">
              <a16:creationId xmlns:a16="http://schemas.microsoft.com/office/drawing/2014/main" xmlns="" id="{00000000-0008-0000-2A00-000036000000}"/>
            </a:ext>
          </a:extLst>
        </xdr:cNvPr>
        <xdr:cNvSpPr/>
      </xdr:nvSpPr>
      <xdr:spPr>
        <a:xfrm>
          <a:off x="5095875" y="3838575"/>
          <a:ext cx="2286000" cy="45968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405127F-67A8-4147-96F7-39E7FA38A11E}" type="TxLink">
            <a:rPr kumimoji="1" lang="ja-JP"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54</xdr:col>
      <xdr:colOff>76200</xdr:colOff>
      <xdr:row>7</xdr:row>
      <xdr:rowOff>19050</xdr:rowOff>
    </xdr:from>
    <xdr:to>
      <xdr:col>65</xdr:col>
      <xdr:colOff>57150</xdr:colOff>
      <xdr:row>10</xdr:row>
      <xdr:rowOff>9524</xdr:rowOff>
    </xdr:to>
    <xdr:sp macro="" textlink="$A$2">
      <xdr:nvSpPr>
        <xdr:cNvPr id="55" name="四角形吹き出し 35">
          <a:extLst>
            <a:ext uri="{FF2B5EF4-FFF2-40B4-BE49-F238E27FC236}">
              <a16:creationId xmlns:a16="http://schemas.microsoft.com/office/drawing/2014/main" xmlns="" id="{00000000-0008-0000-2A00-000037000000}"/>
            </a:ext>
          </a:extLst>
        </xdr:cNvPr>
        <xdr:cNvSpPr/>
      </xdr:nvSpPr>
      <xdr:spPr>
        <a:xfrm>
          <a:off x="5219700" y="685800"/>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3534B23-B90A-4AAE-BCD6-2BFEE2DA9956}" type="TxLink">
            <a:rPr kumimoji="1" lang="ja-JP" altLang="en-US" sz="1100" b="0" i="0" u="none" strike="noStrike">
              <a:solidFill>
                <a:sysClr val="windowText" lastClr="000000"/>
              </a:solidFill>
              <a:latin typeface="ＭＳ Ｐゴシック"/>
              <a:ea typeface="ＭＳ Ｐゴシック"/>
            </a:rPr>
            <a:pPr algn="ctr"/>
            <a:t>令和</a:t>
          </a:fld>
          <a:endParaRPr kumimoji="1" lang="en-US" altLang="en-US" sz="1100" b="0" i="0" u="none" strike="noStrike">
            <a:solidFill>
              <a:sysClr val="windowText" lastClr="000000"/>
            </a:solidFill>
            <a:latin typeface="ＭＳ Ｐゴシック"/>
            <a:ea typeface="ＭＳ Ｐゴシック"/>
          </a:endParaRPr>
        </a:p>
      </xdr:txBody>
    </xdr:sp>
    <xdr:clientData/>
  </xdr:twoCellAnchor>
  <xdr:twoCellAnchor>
    <xdr:from>
      <xdr:col>51</xdr:col>
      <xdr:colOff>28575</xdr:colOff>
      <xdr:row>53</xdr:row>
      <xdr:rowOff>85725</xdr:rowOff>
    </xdr:from>
    <xdr:to>
      <xdr:col>62</xdr:col>
      <xdr:colOff>9525</xdr:colOff>
      <xdr:row>56</xdr:row>
      <xdr:rowOff>76199</xdr:rowOff>
    </xdr:to>
    <xdr:sp macro="" textlink="$A$2">
      <xdr:nvSpPr>
        <xdr:cNvPr id="56" name="四角形吹き出し 35">
          <a:extLst>
            <a:ext uri="{FF2B5EF4-FFF2-40B4-BE49-F238E27FC236}">
              <a16:creationId xmlns:a16="http://schemas.microsoft.com/office/drawing/2014/main" xmlns="" id="{00000000-0008-0000-2A00-000038000000}"/>
            </a:ext>
          </a:extLst>
        </xdr:cNvPr>
        <xdr:cNvSpPr/>
      </xdr:nvSpPr>
      <xdr:spPr>
        <a:xfrm>
          <a:off x="4886325" y="513397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3534B23-B90A-4AAE-BCD6-2BFEE2DA9956}" type="TxLink">
            <a:rPr kumimoji="1" lang="ja-JP" altLang="en-US" sz="1100" b="0" i="0" u="none" strike="noStrike">
              <a:solidFill>
                <a:sysClr val="windowText" lastClr="000000"/>
              </a:solidFill>
              <a:latin typeface="ＭＳ Ｐゴシック"/>
              <a:ea typeface="ＭＳ Ｐゴシック"/>
            </a:rPr>
            <a:pPr algn="ctr"/>
            <a:t>令和</a:t>
          </a:fld>
          <a:endParaRPr kumimoji="1" lang="en-US" altLang="en-US" sz="1100" b="0" i="0" u="none" strike="noStrike">
            <a:solidFill>
              <a:sysClr val="windowText" lastClr="000000"/>
            </a:solidFill>
            <a:latin typeface="ＭＳ Ｐゴシック"/>
            <a:ea typeface="ＭＳ Ｐゴシック"/>
          </a:endParaRPr>
        </a:p>
      </xdr:txBody>
    </xdr:sp>
    <xdr:clientData/>
  </xdr:twoCellAnchor>
  <xdr:twoCellAnchor editAs="oneCell">
    <xdr:from>
      <xdr:col>51</xdr:col>
      <xdr:colOff>0</xdr:colOff>
      <xdr:row>85</xdr:row>
      <xdr:rowOff>0</xdr:rowOff>
    </xdr:from>
    <xdr:to>
      <xdr:col>57</xdr:col>
      <xdr:colOff>0</xdr:colOff>
      <xdr:row>87</xdr:row>
      <xdr:rowOff>76200</xdr:rowOff>
    </xdr:to>
    <xdr:pic>
      <xdr:nvPicPr>
        <xdr:cNvPr id="59" name="図 58">
          <a:extLst>
            <a:ext uri="{FF2B5EF4-FFF2-40B4-BE49-F238E27FC236}">
              <a16:creationId xmlns:a16="http://schemas.microsoft.com/office/drawing/2014/main" xmlns="" id="{00000000-0008-0000-2A00-00003B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857750" y="8096250"/>
          <a:ext cx="561975"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49</xdr:col>
      <xdr:colOff>66675</xdr:colOff>
      <xdr:row>84</xdr:row>
      <xdr:rowOff>47625</xdr:rowOff>
    </xdr:from>
    <xdr:to>
      <xdr:col>60</xdr:col>
      <xdr:colOff>47625</xdr:colOff>
      <xdr:row>87</xdr:row>
      <xdr:rowOff>38099</xdr:rowOff>
    </xdr:to>
    <xdr:sp macro="" textlink="$A$2">
      <xdr:nvSpPr>
        <xdr:cNvPr id="60" name="四角形吹き出し 35">
          <a:extLst>
            <a:ext uri="{FF2B5EF4-FFF2-40B4-BE49-F238E27FC236}">
              <a16:creationId xmlns:a16="http://schemas.microsoft.com/office/drawing/2014/main" xmlns="" id="{00000000-0008-0000-2A00-00003C000000}"/>
            </a:ext>
          </a:extLst>
        </xdr:cNvPr>
        <xdr:cNvSpPr/>
      </xdr:nvSpPr>
      <xdr:spPr>
        <a:xfrm>
          <a:off x="4733925" y="8048625"/>
          <a:ext cx="1028700" cy="276224"/>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A3534B23-B90A-4AAE-BCD6-2BFEE2DA9956}" type="TxLink">
            <a:rPr kumimoji="1" lang="ja-JP" altLang="en-US" sz="1100" b="0" i="0" u="none" strike="noStrike">
              <a:solidFill>
                <a:sysClr val="windowText" lastClr="000000"/>
              </a:solidFill>
              <a:latin typeface="ＭＳ Ｐゴシック"/>
              <a:ea typeface="ＭＳ Ｐゴシック"/>
            </a:rPr>
            <a:pPr algn="ctr"/>
            <a:t>令和</a:t>
          </a:fld>
          <a:endParaRPr kumimoji="1" lang="en-US" altLang="en-US" sz="1100" b="0" i="0" u="none" strike="noStrike">
            <a:solidFill>
              <a:sysClr val="windowText" lastClr="000000"/>
            </a:solidFill>
            <a:latin typeface="ＭＳ Ｐゴシック"/>
            <a:ea typeface="ＭＳ Ｐゴシック"/>
          </a:endParaRPr>
        </a:p>
      </xdr:txBody>
    </xdr:sp>
    <xdr:clientData/>
  </xdr:twoCellAnchor>
  <xdr:twoCellAnchor editAs="oneCell">
    <xdr:from>
      <xdr:col>0</xdr:col>
      <xdr:colOff>0</xdr:colOff>
      <xdr:row>119</xdr:row>
      <xdr:rowOff>57150</xdr:rowOff>
    </xdr:from>
    <xdr:to>
      <xdr:col>79</xdr:col>
      <xdr:colOff>0</xdr:colOff>
      <xdr:row>162</xdr:row>
      <xdr:rowOff>76200</xdr:rowOff>
    </xdr:to>
    <xdr:pic>
      <xdr:nvPicPr>
        <xdr:cNvPr id="62" name="図 61">
          <a:extLst>
            <a:ext uri="{FF2B5EF4-FFF2-40B4-BE49-F238E27FC236}">
              <a16:creationId xmlns:a16="http://schemas.microsoft.com/office/drawing/2014/main" xmlns="" id="{00000000-0008-0000-2A00-00003E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rot="10800000">
          <a:off x="0" y="11391900"/>
          <a:ext cx="7524750" cy="41148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7.xml><?xml version="1.0" encoding="utf-8"?>
<xdr:wsDr xmlns:xdr="http://schemas.openxmlformats.org/drawingml/2006/spreadsheetDrawing" xmlns:a="http://schemas.openxmlformats.org/drawingml/2006/main">
  <xdr:twoCellAnchor editAs="oneCell">
    <xdr:from>
      <xdr:col>0</xdr:col>
      <xdr:colOff>0</xdr:colOff>
      <xdr:row>114</xdr:row>
      <xdr:rowOff>100853</xdr:rowOff>
    </xdr:from>
    <xdr:to>
      <xdr:col>39</xdr:col>
      <xdr:colOff>0</xdr:colOff>
      <xdr:row>120</xdr:row>
      <xdr:rowOff>134471</xdr:rowOff>
    </xdr:to>
    <xdr:pic>
      <xdr:nvPicPr>
        <xdr:cNvPr id="5" name="図 4">
          <a:extLst>
            <a:ext uri="{FF2B5EF4-FFF2-40B4-BE49-F238E27FC236}">
              <a16:creationId xmlns:a16="http://schemas.microsoft.com/office/drawing/2014/main" xmlns="" id="{00000000-0008-0000-2B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0712824"/>
          <a:ext cx="7866529" cy="10421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8.xml><?xml version="1.0" encoding="utf-8"?>
<xdr:wsDr xmlns:xdr="http://schemas.openxmlformats.org/drawingml/2006/spreadsheetDrawing" xmlns:a="http://schemas.openxmlformats.org/drawingml/2006/main">
  <xdr:twoCellAnchor editAs="oneCell">
    <xdr:from>
      <xdr:col>0</xdr:col>
      <xdr:colOff>0</xdr:colOff>
      <xdr:row>37</xdr:row>
      <xdr:rowOff>41415</xdr:rowOff>
    </xdr:from>
    <xdr:to>
      <xdr:col>73</xdr:col>
      <xdr:colOff>58721</xdr:colOff>
      <xdr:row>103</xdr:row>
      <xdr:rowOff>45230</xdr:rowOff>
    </xdr:to>
    <xdr:pic>
      <xdr:nvPicPr>
        <xdr:cNvPr id="20" name="図 19">
          <a:extLst>
            <a:ext uri="{FF2B5EF4-FFF2-40B4-BE49-F238E27FC236}">
              <a16:creationId xmlns:a16="http://schemas.microsoft.com/office/drawing/2014/main" xmlns="" id="{00000000-0008-0000-2C00-00001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718893"/>
          <a:ext cx="7314286" cy="65636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24848</xdr:colOff>
      <xdr:row>104</xdr:row>
      <xdr:rowOff>66261</xdr:rowOff>
    </xdr:from>
    <xdr:to>
      <xdr:col>73</xdr:col>
      <xdr:colOff>24993</xdr:colOff>
      <xdr:row>111</xdr:row>
      <xdr:rowOff>84808</xdr:rowOff>
    </xdr:to>
    <xdr:pic>
      <xdr:nvPicPr>
        <xdr:cNvPr id="22" name="図 21">
          <a:extLst>
            <a:ext uri="{FF2B5EF4-FFF2-40B4-BE49-F238E27FC236}">
              <a16:creationId xmlns:a16="http://schemas.microsoft.com/office/drawing/2014/main" xmlns="" id="{00000000-0008-0000-2C00-000016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13891" y="10402957"/>
          <a:ext cx="5466667" cy="7142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33133</xdr:colOff>
      <xdr:row>0</xdr:row>
      <xdr:rowOff>0</xdr:rowOff>
    </xdr:from>
    <xdr:to>
      <xdr:col>72</xdr:col>
      <xdr:colOff>84198</xdr:colOff>
      <xdr:row>36</xdr:row>
      <xdr:rowOff>15247</xdr:rowOff>
    </xdr:to>
    <xdr:pic>
      <xdr:nvPicPr>
        <xdr:cNvPr id="23" name="図 22">
          <a:extLst>
            <a:ext uri="{FF2B5EF4-FFF2-40B4-BE49-F238E27FC236}">
              <a16:creationId xmlns:a16="http://schemas.microsoft.com/office/drawing/2014/main" xmlns="" id="{00000000-0008-0000-2C00-00001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3133" y="0"/>
          <a:ext cx="7207239" cy="35933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43</xdr:col>
      <xdr:colOff>49696</xdr:colOff>
      <xdr:row>14</xdr:row>
      <xdr:rowOff>74544</xdr:rowOff>
    </xdr:from>
    <xdr:to>
      <xdr:col>70</xdr:col>
      <xdr:colOff>86140</xdr:colOff>
      <xdr:row>17</xdr:row>
      <xdr:rowOff>65018</xdr:rowOff>
    </xdr:to>
    <xdr:sp macro="" textlink="入力専用!$G$67">
      <xdr:nvSpPr>
        <xdr:cNvPr id="24" name="四角形吹き出し 31">
          <a:extLst>
            <a:ext uri="{FF2B5EF4-FFF2-40B4-BE49-F238E27FC236}">
              <a16:creationId xmlns:a16="http://schemas.microsoft.com/office/drawing/2014/main" xmlns="" id="{00000000-0008-0000-2C00-000018000000}"/>
            </a:ext>
          </a:extLst>
        </xdr:cNvPr>
        <xdr:cNvSpPr/>
      </xdr:nvSpPr>
      <xdr:spPr>
        <a:xfrm>
          <a:off x="4323522" y="1466022"/>
          <a:ext cx="2720009"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56B31C4-0211-4B6A-9854-B4DEA5F4FDE6}" type="TxLink">
            <a:rPr kumimoji="1" lang="ja-JP" altLang="en-US" sz="1100" b="0" i="0" u="none" strike="noStrike">
              <a:solidFill>
                <a:srgbClr val="000000"/>
              </a:solidFill>
              <a:latin typeface="ＭＳ Ｐゴシック"/>
              <a:ea typeface="ＭＳ Ｐゴシック"/>
            </a:rPr>
            <a:pPr algn="l"/>
            <a:t> </a:t>
          </a:fld>
          <a:endParaRPr kumimoji="1" lang="en-US" altLang="en-US"/>
        </a:p>
      </xdr:txBody>
    </xdr:sp>
    <xdr:clientData/>
  </xdr:twoCellAnchor>
  <xdr:twoCellAnchor>
    <xdr:from>
      <xdr:col>43</xdr:col>
      <xdr:colOff>24849</xdr:colOff>
      <xdr:row>18</xdr:row>
      <xdr:rowOff>57979</xdr:rowOff>
    </xdr:from>
    <xdr:to>
      <xdr:col>64</xdr:col>
      <xdr:colOff>57979</xdr:colOff>
      <xdr:row>21</xdr:row>
      <xdr:rowOff>44311</xdr:rowOff>
    </xdr:to>
    <xdr:sp macro="" textlink="入力専用!BB9">
      <xdr:nvSpPr>
        <xdr:cNvPr id="25" name="四角形吹き出し 39">
          <a:extLst>
            <a:ext uri="{FF2B5EF4-FFF2-40B4-BE49-F238E27FC236}">
              <a16:creationId xmlns:a16="http://schemas.microsoft.com/office/drawing/2014/main" xmlns="" id="{00000000-0008-0000-2C00-000019000000}"/>
            </a:ext>
          </a:extLst>
        </xdr:cNvPr>
        <xdr:cNvSpPr/>
      </xdr:nvSpPr>
      <xdr:spPr>
        <a:xfrm>
          <a:off x="4298675" y="1847022"/>
          <a:ext cx="2120347" cy="28450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382117C-CF55-4EC0-B450-9B8D740F58F8}" type="TxLink">
            <a:rPr kumimoji="1" lang="ja-JP" altLang="en-US" sz="1000" b="0" i="0" u="none" strike="noStrike">
              <a:solidFill>
                <a:srgbClr val="000000"/>
              </a:solidFill>
              <a:latin typeface="ＭＳ Ｐゴシック"/>
              <a:ea typeface="ＭＳ Ｐゴシック"/>
            </a:rPr>
            <a:pPr algn="l"/>
            <a:t>明治 ・ 大正 ・ 昭和</a:t>
          </a:fld>
          <a:endParaRPr kumimoji="1" lang="en-US" altLang="ja-JP" sz="1050"/>
        </a:p>
      </xdr:txBody>
    </xdr:sp>
    <xdr:clientData/>
  </xdr:twoCellAnchor>
  <xdr:twoCellAnchor>
    <xdr:from>
      <xdr:col>43</xdr:col>
      <xdr:colOff>41413</xdr:colOff>
      <xdr:row>21</xdr:row>
      <xdr:rowOff>99391</xdr:rowOff>
    </xdr:from>
    <xdr:to>
      <xdr:col>67</xdr:col>
      <xdr:colOff>57990</xdr:colOff>
      <xdr:row>24</xdr:row>
      <xdr:rowOff>89865</xdr:rowOff>
    </xdr:to>
    <xdr:sp macro="" textlink="入力専用!$BL$3">
      <xdr:nvSpPr>
        <xdr:cNvPr id="27" name="四角形吹き出し 34">
          <a:extLst>
            <a:ext uri="{FF2B5EF4-FFF2-40B4-BE49-F238E27FC236}">
              <a16:creationId xmlns:a16="http://schemas.microsoft.com/office/drawing/2014/main" xmlns="" id="{00000000-0008-0000-2C00-00001B000000}"/>
            </a:ext>
          </a:extLst>
        </xdr:cNvPr>
        <xdr:cNvSpPr/>
      </xdr:nvSpPr>
      <xdr:spPr>
        <a:xfrm>
          <a:off x="4315239" y="2186608"/>
          <a:ext cx="2401968"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E735944-E4DE-4297-91FC-8D450FBEEE5B}" type="TxLink">
            <a:rPr kumimoji="1" lang="en-US" altLang="en-US" sz="1100" b="0" i="0" u="none" strike="noStrike">
              <a:solidFill>
                <a:srgbClr val="000000"/>
              </a:solidFill>
              <a:latin typeface="ＭＳ Ｐゴシック"/>
              <a:ea typeface="ＭＳ Ｐゴシック"/>
            </a:rPr>
            <a:pPr algn="l"/>
            <a:t>（　　　　　）　　　　　　－</a:t>
          </a:fld>
          <a:endParaRPr kumimoji="1" lang="en-US" altLang="ja-JP" sz="1200"/>
        </a:p>
      </xdr:txBody>
    </xdr:sp>
    <xdr:clientData/>
  </xdr:twoCellAnchor>
  <xdr:twoCellAnchor>
    <xdr:from>
      <xdr:col>43</xdr:col>
      <xdr:colOff>49695</xdr:colOff>
      <xdr:row>11</xdr:row>
      <xdr:rowOff>8283</xdr:rowOff>
    </xdr:from>
    <xdr:to>
      <xdr:col>73</xdr:col>
      <xdr:colOff>74544</xdr:colOff>
      <xdr:row>13</xdr:row>
      <xdr:rowOff>98148</xdr:rowOff>
    </xdr:to>
    <xdr:sp macro="" textlink="入力専用!$BJ$3">
      <xdr:nvSpPr>
        <xdr:cNvPr id="28" name="四角形吹き出し 37">
          <a:extLst>
            <a:ext uri="{FF2B5EF4-FFF2-40B4-BE49-F238E27FC236}">
              <a16:creationId xmlns:a16="http://schemas.microsoft.com/office/drawing/2014/main" xmlns="" id="{00000000-0008-0000-2C00-00001C000000}"/>
            </a:ext>
          </a:extLst>
        </xdr:cNvPr>
        <xdr:cNvSpPr/>
      </xdr:nvSpPr>
      <xdr:spPr>
        <a:xfrm>
          <a:off x="4323521" y="1101587"/>
          <a:ext cx="3006588" cy="28864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B639CF8-10DF-4D19-8298-1245B120F345}" type="TxLink">
            <a:rPr kumimoji="1" lang="ja-JP" altLang="en-US" sz="1000" b="0" i="0" u="none" strike="noStrike">
              <a:solidFill>
                <a:srgbClr val="000000"/>
              </a:solidFill>
              <a:latin typeface="ＭＳ Ｐゴシック"/>
              <a:ea typeface="ＭＳ Ｐゴシック"/>
            </a:rPr>
            <a:pPr algn="l"/>
            <a:t>東広島市</a:t>
          </a:fld>
          <a:endParaRPr kumimoji="1" lang="en-US" altLang="ja-JP" sz="1050"/>
        </a:p>
      </xdr:txBody>
    </xdr:sp>
    <xdr:clientData/>
  </xdr:twoCellAnchor>
  <xdr:twoCellAnchor editAs="oneCell">
    <xdr:from>
      <xdr:col>23</xdr:col>
      <xdr:colOff>57979</xdr:colOff>
      <xdr:row>73</xdr:row>
      <xdr:rowOff>0</xdr:rowOff>
    </xdr:from>
    <xdr:to>
      <xdr:col>46</xdr:col>
      <xdr:colOff>34788</xdr:colOff>
      <xdr:row>75</xdr:row>
      <xdr:rowOff>29815</xdr:rowOff>
    </xdr:to>
    <xdr:pic>
      <xdr:nvPicPr>
        <xdr:cNvPr id="31" name="図 30">
          <a:extLst>
            <a:ext uri="{FF2B5EF4-FFF2-40B4-BE49-F238E27FC236}">
              <a16:creationId xmlns:a16="http://schemas.microsoft.com/office/drawing/2014/main" xmlns="" id="{00000000-0008-0000-2C00-00001F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343979" y="7255565"/>
          <a:ext cx="2262809" cy="2285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8286</xdr:colOff>
      <xdr:row>72</xdr:row>
      <xdr:rowOff>41413</xdr:rowOff>
    </xdr:from>
    <xdr:to>
      <xdr:col>70</xdr:col>
      <xdr:colOff>49704</xdr:colOff>
      <xdr:row>75</xdr:row>
      <xdr:rowOff>66261</xdr:rowOff>
    </xdr:to>
    <xdr:sp macro="" textlink="$BZ$74">
      <xdr:nvSpPr>
        <xdr:cNvPr id="33" name="四角形吹き出し 44">
          <a:extLst>
            <a:ext uri="{FF2B5EF4-FFF2-40B4-BE49-F238E27FC236}">
              <a16:creationId xmlns:a16="http://schemas.microsoft.com/office/drawing/2014/main" xmlns="" id="{00000000-0008-0000-2C00-000021000000}"/>
            </a:ext>
          </a:extLst>
        </xdr:cNvPr>
        <xdr:cNvSpPr/>
      </xdr:nvSpPr>
      <xdr:spPr>
        <a:xfrm>
          <a:off x="1200982" y="7197587"/>
          <a:ext cx="5806113" cy="32302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788A76B5-C141-4EFE-ABCB-00A03F64B8E7}" type="TxLink">
            <a:rPr kumimoji="1" lang="ja-JP" altLang="en-US" sz="10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12</xdr:col>
      <xdr:colOff>16565</xdr:colOff>
      <xdr:row>75</xdr:row>
      <xdr:rowOff>99387</xdr:rowOff>
    </xdr:from>
    <xdr:to>
      <xdr:col>73</xdr:col>
      <xdr:colOff>54666</xdr:colOff>
      <xdr:row>82</xdr:row>
      <xdr:rowOff>74545</xdr:rowOff>
    </xdr:to>
    <xdr:sp macro="" textlink="$BZ$81">
      <xdr:nvSpPr>
        <xdr:cNvPr id="42" name="四角形吹き出し 45">
          <a:extLst>
            <a:ext uri="{FF2B5EF4-FFF2-40B4-BE49-F238E27FC236}">
              <a16:creationId xmlns:a16="http://schemas.microsoft.com/office/drawing/2014/main" xmlns="" id="{00000000-0008-0000-2C00-00002A000000}"/>
            </a:ext>
          </a:extLst>
        </xdr:cNvPr>
        <xdr:cNvSpPr/>
      </xdr:nvSpPr>
      <xdr:spPr>
        <a:xfrm>
          <a:off x="1209261" y="7553735"/>
          <a:ext cx="6100970" cy="67089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D649D939-D05E-45D7-ADD7-F16A246B5601}" type="TxLink">
            <a:rPr kumimoji="1" lang="en-US" altLang="en-US" sz="1100" b="0" i="0" u="none" strike="noStrike">
              <a:solidFill>
                <a:srgbClr val="000000"/>
              </a:solidFill>
              <a:latin typeface="ＭＳ Ｐゴシック"/>
              <a:ea typeface="ＭＳ Ｐゴシック"/>
            </a:rPr>
            <a:pPr algn="l"/>
            <a:t> </a:t>
          </a:fld>
          <a:endParaRPr kumimoji="1" lang="en-US" altLang="ja-JP" sz="1200"/>
        </a:p>
      </xdr:txBody>
    </xdr:sp>
    <xdr:clientData/>
  </xdr:twoCellAnchor>
  <xdr:twoCellAnchor>
    <xdr:from>
      <xdr:col>12</xdr:col>
      <xdr:colOff>16560</xdr:colOff>
      <xdr:row>85</xdr:row>
      <xdr:rowOff>33125</xdr:rowOff>
    </xdr:from>
    <xdr:to>
      <xdr:col>73</xdr:col>
      <xdr:colOff>54660</xdr:colOff>
      <xdr:row>90</xdr:row>
      <xdr:rowOff>65841</xdr:rowOff>
    </xdr:to>
    <xdr:sp macro="" textlink="$BZ$88">
      <xdr:nvSpPr>
        <xdr:cNvPr id="43" name="四角形吹き出し 46">
          <a:extLst>
            <a:ext uri="{FF2B5EF4-FFF2-40B4-BE49-F238E27FC236}">
              <a16:creationId xmlns:a16="http://schemas.microsoft.com/office/drawing/2014/main" xmlns="" id="{00000000-0008-0000-2C00-00002B000000}"/>
            </a:ext>
          </a:extLst>
        </xdr:cNvPr>
        <xdr:cNvSpPr/>
      </xdr:nvSpPr>
      <xdr:spPr>
        <a:xfrm>
          <a:off x="1209256" y="8481386"/>
          <a:ext cx="6100969" cy="52967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AED9DF8D-E2A7-4A21-99D8-195774065CE9}"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ＭＳ Ｐゴシック"/>
            <a:ea typeface="ＭＳ Ｐゴシック"/>
          </a:endParaRPr>
        </a:p>
      </xdr:txBody>
    </xdr:sp>
    <xdr:clientData/>
  </xdr:twoCellAnchor>
  <xdr:twoCellAnchor>
    <xdr:from>
      <xdr:col>62</xdr:col>
      <xdr:colOff>8283</xdr:colOff>
      <xdr:row>18</xdr:row>
      <xdr:rowOff>49695</xdr:rowOff>
    </xdr:from>
    <xdr:to>
      <xdr:col>73</xdr:col>
      <xdr:colOff>0</xdr:colOff>
      <xdr:row>21</xdr:row>
      <xdr:rowOff>36027</xdr:rowOff>
    </xdr:to>
    <xdr:sp macro="" textlink="$BU$37">
      <xdr:nvSpPr>
        <xdr:cNvPr id="13" name="四角形吹き出し 39">
          <a:extLst>
            <a:ext uri="{FF2B5EF4-FFF2-40B4-BE49-F238E27FC236}">
              <a16:creationId xmlns:a16="http://schemas.microsoft.com/office/drawing/2014/main" xmlns="" id="{00000000-0008-0000-2C00-00000D000000}"/>
            </a:ext>
          </a:extLst>
        </xdr:cNvPr>
        <xdr:cNvSpPr/>
      </xdr:nvSpPr>
      <xdr:spPr>
        <a:xfrm>
          <a:off x="6170544" y="1838738"/>
          <a:ext cx="1085021" cy="28450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855322-1167-421C-B1F5-99BFE91F8C7D}" type="TxLink">
            <a:rPr kumimoji="1" lang="en-US" altLang="en-US" sz="1100" b="0" i="0" u="none" strike="noStrike">
              <a:solidFill>
                <a:srgbClr val="000000"/>
              </a:solidFill>
              <a:latin typeface="ＭＳ Ｐゴシック"/>
              <a:ea typeface="ＭＳ Ｐゴシック"/>
            </a:rPr>
            <a:pPr algn="l"/>
            <a:t>（　　）</a:t>
          </a:fld>
          <a:endParaRPr kumimoji="1" lang="en-US" altLang="en-US"/>
        </a:p>
      </xdr:txBody>
    </xdr:sp>
    <xdr:clientData/>
  </xdr:twoCellAnchor>
</xdr:wsDr>
</file>

<file path=xl/drawings/drawing29.xml><?xml version="1.0" encoding="utf-8"?>
<xdr:wsDr xmlns:xdr="http://schemas.openxmlformats.org/drawingml/2006/spreadsheetDrawing" xmlns:a="http://schemas.openxmlformats.org/drawingml/2006/main">
  <xdr:twoCellAnchor editAs="oneCell">
    <xdr:from>
      <xdr:col>0</xdr:col>
      <xdr:colOff>0</xdr:colOff>
      <xdr:row>98</xdr:row>
      <xdr:rowOff>66675</xdr:rowOff>
    </xdr:from>
    <xdr:to>
      <xdr:col>36</xdr:col>
      <xdr:colOff>34857</xdr:colOff>
      <xdr:row>102</xdr:row>
      <xdr:rowOff>131105</xdr:rowOff>
    </xdr:to>
    <xdr:pic>
      <xdr:nvPicPr>
        <xdr:cNvPr id="3" name="図 2">
          <a:extLst>
            <a:ext uri="{FF2B5EF4-FFF2-40B4-BE49-F238E27FC236}">
              <a16:creationId xmlns:a16="http://schemas.microsoft.com/office/drawing/2014/main" xmlns="" id="{00000000-0008-0000-2D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10220325"/>
          <a:ext cx="6892857" cy="9788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107</xdr:row>
      <xdr:rowOff>66676</xdr:rowOff>
    </xdr:from>
    <xdr:to>
      <xdr:col>35</xdr:col>
      <xdr:colOff>137633</xdr:colOff>
      <xdr:row>118</xdr:row>
      <xdr:rowOff>9232</xdr:rowOff>
    </xdr:to>
    <xdr:pic>
      <xdr:nvPicPr>
        <xdr:cNvPr id="5" name="図 4">
          <a:extLst>
            <a:ext uri="{FF2B5EF4-FFF2-40B4-BE49-F238E27FC236}">
              <a16:creationId xmlns:a16="http://schemas.microsoft.com/office/drawing/2014/main" xmlns="" id="{00000000-0008-0000-2D00-00000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1963401"/>
          <a:ext cx="6805133" cy="23523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118</xdr:row>
      <xdr:rowOff>19050</xdr:rowOff>
    </xdr:from>
    <xdr:to>
      <xdr:col>36</xdr:col>
      <xdr:colOff>477</xdr:colOff>
      <xdr:row>125</xdr:row>
      <xdr:rowOff>138382</xdr:rowOff>
    </xdr:to>
    <xdr:pic>
      <xdr:nvPicPr>
        <xdr:cNvPr id="7" name="図 6">
          <a:extLst>
            <a:ext uri="{FF2B5EF4-FFF2-40B4-BE49-F238E27FC236}">
              <a16:creationId xmlns:a16="http://schemas.microsoft.com/office/drawing/2014/main" xmlns="" id="{00000000-0008-0000-2D00-000007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14325600"/>
          <a:ext cx="6829902" cy="1652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156</xdr:row>
      <xdr:rowOff>85725</xdr:rowOff>
    </xdr:from>
    <xdr:to>
      <xdr:col>36</xdr:col>
      <xdr:colOff>22001</xdr:colOff>
      <xdr:row>164</xdr:row>
      <xdr:rowOff>153125</xdr:rowOff>
    </xdr:to>
    <xdr:pic>
      <xdr:nvPicPr>
        <xdr:cNvPr id="15" name="図 14">
          <a:extLst>
            <a:ext uri="{FF2B5EF4-FFF2-40B4-BE49-F238E27FC236}">
              <a16:creationId xmlns:a16="http://schemas.microsoft.com/office/drawing/2014/main" xmlns="" id="{00000000-0008-0000-2D00-00000F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 y="22717125"/>
          <a:ext cx="6880000" cy="1820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138</xdr:row>
      <xdr:rowOff>163288</xdr:rowOff>
    </xdr:from>
    <xdr:to>
      <xdr:col>36</xdr:col>
      <xdr:colOff>56762</xdr:colOff>
      <xdr:row>154</xdr:row>
      <xdr:rowOff>196051</xdr:rowOff>
    </xdr:to>
    <xdr:pic>
      <xdr:nvPicPr>
        <xdr:cNvPr id="19" name="図 18">
          <a:extLst>
            <a:ext uri="{FF2B5EF4-FFF2-40B4-BE49-F238E27FC236}">
              <a16:creationId xmlns:a16="http://schemas.microsoft.com/office/drawing/2014/main" xmlns="" id="{00000000-0008-0000-2D00-000013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8805074"/>
          <a:ext cx="6914762" cy="35161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136071</xdr:colOff>
      <xdr:row>145</xdr:row>
      <xdr:rowOff>136071</xdr:rowOff>
    </xdr:from>
    <xdr:to>
      <xdr:col>36</xdr:col>
      <xdr:colOff>2721</xdr:colOff>
      <xdr:row>146</xdr:row>
      <xdr:rowOff>205644</xdr:rowOff>
    </xdr:to>
    <xdr:sp macro="" textlink="入力専用!$G$53">
      <xdr:nvSpPr>
        <xdr:cNvPr id="21" name="四角形吹き出し 37">
          <a:extLst>
            <a:ext uri="{FF2B5EF4-FFF2-40B4-BE49-F238E27FC236}">
              <a16:creationId xmlns:a16="http://schemas.microsoft.com/office/drawing/2014/main" xmlns="" id="{00000000-0008-0000-2D00-000015000000}"/>
            </a:ext>
          </a:extLst>
        </xdr:cNvPr>
        <xdr:cNvSpPr/>
      </xdr:nvSpPr>
      <xdr:spPr>
        <a:xfrm>
          <a:off x="2612571" y="20301857"/>
          <a:ext cx="4248150" cy="28728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84758E-085B-43AC-9F27-B1FAD9F5C9ED}" type="TxLink">
            <a:rPr kumimoji="1" lang="ja-JP"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13</xdr:col>
      <xdr:colOff>163286</xdr:colOff>
      <xdr:row>147</xdr:row>
      <xdr:rowOff>68036</xdr:rowOff>
    </xdr:from>
    <xdr:to>
      <xdr:col>23</xdr:col>
      <xdr:colOff>77561</xdr:colOff>
      <xdr:row>148</xdr:row>
      <xdr:rowOff>136248</xdr:rowOff>
    </xdr:to>
    <xdr:sp macro="" textlink="入力専用!$G$63">
      <xdr:nvSpPr>
        <xdr:cNvPr id="22" name="四角形吹き出し 37">
          <a:extLst>
            <a:ext uri="{FF2B5EF4-FFF2-40B4-BE49-F238E27FC236}">
              <a16:creationId xmlns:a16="http://schemas.microsoft.com/office/drawing/2014/main" xmlns="" id="{00000000-0008-0000-2D00-000016000000}"/>
            </a:ext>
          </a:extLst>
        </xdr:cNvPr>
        <xdr:cNvSpPr/>
      </xdr:nvSpPr>
      <xdr:spPr>
        <a:xfrm>
          <a:off x="2639786" y="20669250"/>
          <a:ext cx="1819275" cy="28592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30DFE3E-C652-4F61-BD82-B6A2D96D2014}" type="TxLink">
            <a:rPr kumimoji="1" lang="ja-JP"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xdr:from>
      <xdr:col>26</xdr:col>
      <xdr:colOff>163285</xdr:colOff>
      <xdr:row>147</xdr:row>
      <xdr:rowOff>68036</xdr:rowOff>
    </xdr:from>
    <xdr:to>
      <xdr:col>36</xdr:col>
      <xdr:colOff>10885</xdr:colOff>
      <xdr:row>148</xdr:row>
      <xdr:rowOff>136248</xdr:rowOff>
    </xdr:to>
    <xdr:sp macro="" textlink="入力専用!$G$57">
      <xdr:nvSpPr>
        <xdr:cNvPr id="23" name="四角形吹き出し 37">
          <a:extLst>
            <a:ext uri="{FF2B5EF4-FFF2-40B4-BE49-F238E27FC236}">
              <a16:creationId xmlns:a16="http://schemas.microsoft.com/office/drawing/2014/main" xmlns="" id="{00000000-0008-0000-2D00-000017000000}"/>
            </a:ext>
          </a:extLst>
        </xdr:cNvPr>
        <xdr:cNvSpPr/>
      </xdr:nvSpPr>
      <xdr:spPr>
        <a:xfrm>
          <a:off x="5116285" y="20669250"/>
          <a:ext cx="1752600" cy="28592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1393CE2-CDA3-44D9-B0CD-9E828E52272D}" type="TxLink">
            <a:rPr kumimoji="1" lang="en-US" altLang="en-US" sz="1100" b="0" i="0" u="none" strike="noStrike">
              <a:solidFill>
                <a:srgbClr val="000000"/>
              </a:solidFill>
              <a:latin typeface="ＭＳ Ｐゴシック"/>
              <a:ea typeface="ＭＳ Ｐゴシック"/>
            </a:rPr>
            <a:pPr algn="l"/>
            <a:t> </a:t>
          </a:fld>
          <a:endParaRPr kumimoji="1" lang="en-US" altLang="ja-JP" sz="1050"/>
        </a:p>
      </xdr:txBody>
    </xdr:sp>
    <xdr:clientData/>
  </xdr:twoCellAnchor>
  <xdr:twoCellAnchor editAs="oneCell">
    <xdr:from>
      <xdr:col>0</xdr:col>
      <xdr:colOff>0</xdr:colOff>
      <xdr:row>125</xdr:row>
      <xdr:rowOff>204107</xdr:rowOff>
    </xdr:from>
    <xdr:to>
      <xdr:col>36</xdr:col>
      <xdr:colOff>69143</xdr:colOff>
      <xdr:row>139</xdr:row>
      <xdr:rowOff>31911</xdr:rowOff>
    </xdr:to>
    <xdr:pic>
      <xdr:nvPicPr>
        <xdr:cNvPr id="24" name="図 23">
          <a:extLst>
            <a:ext uri="{FF2B5EF4-FFF2-40B4-BE49-F238E27FC236}">
              <a16:creationId xmlns:a16="http://schemas.microsoft.com/office/drawing/2014/main" xmlns="" id="{00000000-0008-0000-2D00-000018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6015607"/>
          <a:ext cx="6927143" cy="28758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0.xml><?xml version="1.0" encoding="utf-8"?>
<xdr:wsDr xmlns:xdr="http://schemas.openxmlformats.org/drawingml/2006/spreadsheetDrawing" xmlns:a="http://schemas.openxmlformats.org/drawingml/2006/main">
  <xdr:twoCellAnchor editAs="oneCell">
    <xdr:from>
      <xdr:col>0</xdr:col>
      <xdr:colOff>0</xdr:colOff>
      <xdr:row>25</xdr:row>
      <xdr:rowOff>9525</xdr:rowOff>
    </xdr:from>
    <xdr:to>
      <xdr:col>35</xdr:col>
      <xdr:colOff>2501</xdr:colOff>
      <xdr:row>41</xdr:row>
      <xdr:rowOff>128191</xdr:rowOff>
    </xdr:to>
    <xdr:pic>
      <xdr:nvPicPr>
        <xdr:cNvPr id="7" name="図 6">
          <a:extLst>
            <a:ext uri="{FF2B5EF4-FFF2-40B4-BE49-F238E27FC236}">
              <a16:creationId xmlns:a16="http://schemas.microsoft.com/office/drawing/2014/main" xmlns="" id="{00000000-0008-0000-2E00-00000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5248275"/>
          <a:ext cx="6660476" cy="39286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42</xdr:row>
      <xdr:rowOff>0</xdr:rowOff>
    </xdr:from>
    <xdr:to>
      <xdr:col>34</xdr:col>
      <xdr:colOff>161663</xdr:colOff>
      <xdr:row>48</xdr:row>
      <xdr:rowOff>46220</xdr:rowOff>
    </xdr:to>
    <xdr:pic>
      <xdr:nvPicPr>
        <xdr:cNvPr id="9" name="図 8">
          <a:extLst>
            <a:ext uri="{FF2B5EF4-FFF2-40B4-BE49-F238E27FC236}">
              <a16:creationId xmlns:a16="http://schemas.microsoft.com/office/drawing/2014/main" xmlns="" id="{00000000-0008-0000-2E00-000009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9286875"/>
          <a:ext cx="6667238" cy="13320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xdr:colOff>
      <xdr:row>9</xdr:row>
      <xdr:rowOff>161926</xdr:rowOff>
    </xdr:from>
    <xdr:to>
      <xdr:col>11</xdr:col>
      <xdr:colOff>132672</xdr:colOff>
      <xdr:row>10</xdr:row>
      <xdr:rowOff>187921</xdr:rowOff>
    </xdr:to>
    <xdr:pic>
      <xdr:nvPicPr>
        <xdr:cNvPr id="10" name="図 9">
          <a:extLst>
            <a:ext uri="{FF2B5EF4-FFF2-40B4-BE49-F238E27FC236}">
              <a16:creationId xmlns:a16="http://schemas.microsoft.com/office/drawing/2014/main" xmlns="" id="{00000000-0008-0000-2E00-00000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66700" y="2209801"/>
          <a:ext cx="1961472" cy="21649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12</xdr:row>
      <xdr:rowOff>19051</xdr:rowOff>
    </xdr:from>
    <xdr:to>
      <xdr:col>34</xdr:col>
      <xdr:colOff>161663</xdr:colOff>
      <xdr:row>27</xdr:row>
      <xdr:rowOff>58989</xdr:rowOff>
    </xdr:to>
    <xdr:pic>
      <xdr:nvPicPr>
        <xdr:cNvPr id="11" name="図 10">
          <a:extLst>
            <a:ext uri="{FF2B5EF4-FFF2-40B4-BE49-F238E27FC236}">
              <a16:creationId xmlns:a16="http://schemas.microsoft.com/office/drawing/2014/main" xmlns="" id="{00000000-0008-0000-2E00-00000B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2162176"/>
          <a:ext cx="6667238" cy="3611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1.xml><?xml version="1.0" encoding="utf-8"?>
<xdr:wsDr xmlns:xdr="http://schemas.openxmlformats.org/drawingml/2006/spreadsheetDrawing" xmlns:a="http://schemas.openxmlformats.org/drawingml/2006/main">
  <xdr:twoCellAnchor editAs="oneCell">
    <xdr:from>
      <xdr:col>0</xdr:col>
      <xdr:colOff>9525</xdr:colOff>
      <xdr:row>49</xdr:row>
      <xdr:rowOff>76200</xdr:rowOff>
    </xdr:from>
    <xdr:to>
      <xdr:col>37</xdr:col>
      <xdr:colOff>135787</xdr:colOff>
      <xdr:row>75</xdr:row>
      <xdr:rowOff>28758</xdr:rowOff>
    </xdr:to>
    <xdr:pic>
      <xdr:nvPicPr>
        <xdr:cNvPr id="9" name="図 8">
          <a:extLst>
            <a:ext uri="{FF2B5EF4-FFF2-40B4-BE49-F238E27FC236}">
              <a16:creationId xmlns:a16="http://schemas.microsoft.com/office/drawing/2014/main" xmlns="" id="{00000000-0008-0000-2F00-000009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 y="76200"/>
          <a:ext cx="7174762" cy="47150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74</xdr:row>
      <xdr:rowOff>180975</xdr:rowOff>
    </xdr:from>
    <xdr:to>
      <xdr:col>37</xdr:col>
      <xdr:colOff>135310</xdr:colOff>
      <xdr:row>107</xdr:row>
      <xdr:rowOff>184234</xdr:rowOff>
    </xdr:to>
    <xdr:pic>
      <xdr:nvPicPr>
        <xdr:cNvPr id="11" name="図 10">
          <a:extLst>
            <a:ext uri="{FF2B5EF4-FFF2-40B4-BE49-F238E27FC236}">
              <a16:creationId xmlns:a16="http://schemas.microsoft.com/office/drawing/2014/main" xmlns="" id="{00000000-0008-0000-2F00-00000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4087475"/>
          <a:ext cx="7183810" cy="62897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xdr:colOff>
      <xdr:row>108</xdr:row>
      <xdr:rowOff>66676</xdr:rowOff>
    </xdr:from>
    <xdr:to>
      <xdr:col>37</xdr:col>
      <xdr:colOff>93390</xdr:colOff>
      <xdr:row>138</xdr:row>
      <xdr:rowOff>181790</xdr:rowOff>
    </xdr:to>
    <xdr:pic>
      <xdr:nvPicPr>
        <xdr:cNvPr id="14" name="図 13">
          <a:extLst>
            <a:ext uri="{FF2B5EF4-FFF2-40B4-BE49-F238E27FC236}">
              <a16:creationId xmlns:a16="http://schemas.microsoft.com/office/drawing/2014/main" xmlns="" id="{00000000-0008-0000-2F00-00000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 y="11115676"/>
          <a:ext cx="7141889" cy="58301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57150</xdr:colOff>
      <xdr:row>61</xdr:row>
      <xdr:rowOff>0</xdr:rowOff>
    </xdr:from>
    <xdr:to>
      <xdr:col>22</xdr:col>
      <xdr:colOff>0</xdr:colOff>
      <xdr:row>63</xdr:row>
      <xdr:rowOff>19050</xdr:rowOff>
    </xdr:to>
    <xdr:pic>
      <xdr:nvPicPr>
        <xdr:cNvPr id="17" name="図 16">
          <a:extLst>
            <a:ext uri="{FF2B5EF4-FFF2-40B4-BE49-F238E27FC236}">
              <a16:creationId xmlns:a16="http://schemas.microsoft.com/office/drawing/2014/main" xmlns="" id="{00000000-0008-0000-2F00-00001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200150" y="2143125"/>
          <a:ext cx="2990850"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123825</xdr:colOff>
      <xdr:row>71</xdr:row>
      <xdr:rowOff>38100</xdr:rowOff>
    </xdr:from>
    <xdr:to>
      <xdr:col>22</xdr:col>
      <xdr:colOff>66675</xdr:colOff>
      <xdr:row>73</xdr:row>
      <xdr:rowOff>9525</xdr:rowOff>
    </xdr:to>
    <xdr:pic>
      <xdr:nvPicPr>
        <xdr:cNvPr id="18" name="図 17">
          <a:extLst>
            <a:ext uri="{FF2B5EF4-FFF2-40B4-BE49-F238E27FC236}">
              <a16:creationId xmlns:a16="http://schemas.microsoft.com/office/drawing/2014/main" xmlns="" id="{00000000-0008-0000-2F00-000012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266825" y="4038600"/>
          <a:ext cx="2990850" cy="3524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27</xdr:col>
      <xdr:colOff>76200</xdr:colOff>
      <xdr:row>68</xdr:row>
      <xdr:rowOff>9525</xdr:rowOff>
    </xdr:from>
    <xdr:to>
      <xdr:col>37</xdr:col>
      <xdr:colOff>0</xdr:colOff>
      <xdr:row>69</xdr:row>
      <xdr:rowOff>47625</xdr:rowOff>
    </xdr:to>
    <xdr:pic>
      <xdr:nvPicPr>
        <xdr:cNvPr id="19" name="図 18">
          <a:extLst>
            <a:ext uri="{FF2B5EF4-FFF2-40B4-BE49-F238E27FC236}">
              <a16:creationId xmlns:a16="http://schemas.microsoft.com/office/drawing/2014/main" xmlns="" id="{00000000-0008-0000-2F00-00001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219700" y="3438525"/>
          <a:ext cx="1819275" cy="228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38100</xdr:colOff>
      <xdr:row>55</xdr:row>
      <xdr:rowOff>0</xdr:rowOff>
    </xdr:from>
    <xdr:to>
      <xdr:col>37</xdr:col>
      <xdr:colOff>142875</xdr:colOff>
      <xdr:row>56</xdr:row>
      <xdr:rowOff>124239</xdr:rowOff>
    </xdr:to>
    <xdr:sp macro="" textlink="$R$3">
      <xdr:nvSpPr>
        <xdr:cNvPr id="20" name="四角形吹き出し 18">
          <a:extLst>
            <a:ext uri="{FF2B5EF4-FFF2-40B4-BE49-F238E27FC236}">
              <a16:creationId xmlns:a16="http://schemas.microsoft.com/office/drawing/2014/main" xmlns="" id="{00000000-0008-0000-2F00-000014000000}"/>
            </a:ext>
          </a:extLst>
        </xdr:cNvPr>
        <xdr:cNvSpPr/>
      </xdr:nvSpPr>
      <xdr:spPr>
        <a:xfrm>
          <a:off x="1181100" y="1143000"/>
          <a:ext cx="60102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C31FE87-6011-4A72-880F-CAFA28343941}"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38100</xdr:colOff>
      <xdr:row>58</xdr:row>
      <xdr:rowOff>47625</xdr:rowOff>
    </xdr:from>
    <xdr:to>
      <xdr:col>22</xdr:col>
      <xdr:colOff>28575</xdr:colOff>
      <xdr:row>60</xdr:row>
      <xdr:rowOff>76614</xdr:rowOff>
    </xdr:to>
    <xdr:sp macro="" textlink="$AV$55">
      <xdr:nvSpPr>
        <xdr:cNvPr id="21" name="四角形吹き出し 18">
          <a:extLst>
            <a:ext uri="{FF2B5EF4-FFF2-40B4-BE49-F238E27FC236}">
              <a16:creationId xmlns:a16="http://schemas.microsoft.com/office/drawing/2014/main" xmlns="" id="{00000000-0008-0000-2F00-000015000000}"/>
            </a:ext>
          </a:extLst>
        </xdr:cNvPr>
        <xdr:cNvSpPr/>
      </xdr:nvSpPr>
      <xdr:spPr>
        <a:xfrm>
          <a:off x="1181100" y="1762125"/>
          <a:ext cx="30384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829DEC0-C1A1-40A1-A953-296D58DE292D}" type="TxLink">
            <a:rPr kumimoji="1" lang="ja-JP" altLang="en-US" sz="1200" b="1"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25</xdr:col>
      <xdr:colOff>28575</xdr:colOff>
      <xdr:row>57</xdr:row>
      <xdr:rowOff>142875</xdr:rowOff>
    </xdr:from>
    <xdr:to>
      <xdr:col>37</xdr:col>
      <xdr:colOff>114300</xdr:colOff>
      <xdr:row>59</xdr:row>
      <xdr:rowOff>124239</xdr:rowOff>
    </xdr:to>
    <xdr:sp macro="" textlink="$R$6">
      <xdr:nvSpPr>
        <xdr:cNvPr id="22" name="四角形吹き出し 18">
          <a:extLst>
            <a:ext uri="{FF2B5EF4-FFF2-40B4-BE49-F238E27FC236}">
              <a16:creationId xmlns:a16="http://schemas.microsoft.com/office/drawing/2014/main" xmlns="" id="{00000000-0008-0000-2F00-000016000000}"/>
            </a:ext>
          </a:extLst>
        </xdr:cNvPr>
        <xdr:cNvSpPr/>
      </xdr:nvSpPr>
      <xdr:spPr>
        <a:xfrm>
          <a:off x="4791075" y="1666875"/>
          <a:ext cx="237172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0858A8B-E7A5-42A2-A8EE-E1AD67F6FD8D}"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38100</xdr:colOff>
      <xdr:row>61</xdr:row>
      <xdr:rowOff>47625</xdr:rowOff>
    </xdr:from>
    <xdr:to>
      <xdr:col>37</xdr:col>
      <xdr:colOff>38100</xdr:colOff>
      <xdr:row>63</xdr:row>
      <xdr:rowOff>28989</xdr:rowOff>
    </xdr:to>
    <xdr:sp macro="" textlink="$R$4">
      <xdr:nvSpPr>
        <xdr:cNvPr id="23" name="四角形吹き出し 18">
          <a:extLst>
            <a:ext uri="{FF2B5EF4-FFF2-40B4-BE49-F238E27FC236}">
              <a16:creationId xmlns:a16="http://schemas.microsoft.com/office/drawing/2014/main" xmlns="" id="{00000000-0008-0000-2F00-000017000000}"/>
            </a:ext>
          </a:extLst>
        </xdr:cNvPr>
        <xdr:cNvSpPr/>
      </xdr:nvSpPr>
      <xdr:spPr>
        <a:xfrm>
          <a:off x="1181100" y="2190750"/>
          <a:ext cx="5905500"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380803E-1134-400B-AD06-AEB130E3ACB9}"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28575</xdr:colOff>
      <xdr:row>65</xdr:row>
      <xdr:rowOff>142875</xdr:rowOff>
    </xdr:from>
    <xdr:to>
      <xdr:col>37</xdr:col>
      <xdr:colOff>133350</xdr:colOff>
      <xdr:row>67</xdr:row>
      <xdr:rowOff>76614</xdr:rowOff>
    </xdr:to>
    <xdr:sp macro="" textlink="入力専用!$G$78">
      <xdr:nvSpPr>
        <xdr:cNvPr id="24" name="四角形吹き出し 18">
          <a:extLst>
            <a:ext uri="{FF2B5EF4-FFF2-40B4-BE49-F238E27FC236}">
              <a16:creationId xmlns:a16="http://schemas.microsoft.com/office/drawing/2014/main" xmlns="" id="{00000000-0008-0000-2F00-000018000000}"/>
            </a:ext>
          </a:extLst>
        </xdr:cNvPr>
        <xdr:cNvSpPr/>
      </xdr:nvSpPr>
      <xdr:spPr>
        <a:xfrm>
          <a:off x="1171575" y="12334875"/>
          <a:ext cx="60102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5EA52B5-083C-4CFB-82CB-97D0BFB4BDD4}"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28575</xdr:colOff>
      <xdr:row>67</xdr:row>
      <xdr:rowOff>104775</xdr:rowOff>
    </xdr:from>
    <xdr:to>
      <xdr:col>21</xdr:col>
      <xdr:colOff>38100</xdr:colOff>
      <xdr:row>69</xdr:row>
      <xdr:rowOff>38514</xdr:rowOff>
    </xdr:to>
    <xdr:sp macro="" textlink="入力専用!$G$66">
      <xdr:nvSpPr>
        <xdr:cNvPr id="25" name="四角形吹き出し 18">
          <a:extLst>
            <a:ext uri="{FF2B5EF4-FFF2-40B4-BE49-F238E27FC236}">
              <a16:creationId xmlns:a16="http://schemas.microsoft.com/office/drawing/2014/main" xmlns="" id="{00000000-0008-0000-2F00-000019000000}"/>
            </a:ext>
          </a:extLst>
        </xdr:cNvPr>
        <xdr:cNvSpPr/>
      </xdr:nvSpPr>
      <xdr:spPr>
        <a:xfrm>
          <a:off x="1171575" y="12677775"/>
          <a:ext cx="286702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CB114A2-28AF-4FC1-A917-E4D8A5DEEFA9}"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28575</xdr:colOff>
      <xdr:row>69</xdr:row>
      <xdr:rowOff>0</xdr:rowOff>
    </xdr:from>
    <xdr:to>
      <xdr:col>21</xdr:col>
      <xdr:colOff>38100</xdr:colOff>
      <xdr:row>70</xdr:row>
      <xdr:rowOff>124239</xdr:rowOff>
    </xdr:to>
    <xdr:sp macro="" textlink="入力専用!$G$67">
      <xdr:nvSpPr>
        <xdr:cNvPr id="26" name="四角形吹き出し 18">
          <a:extLst>
            <a:ext uri="{FF2B5EF4-FFF2-40B4-BE49-F238E27FC236}">
              <a16:creationId xmlns:a16="http://schemas.microsoft.com/office/drawing/2014/main" xmlns="" id="{00000000-0008-0000-2F00-00001A000000}"/>
            </a:ext>
          </a:extLst>
        </xdr:cNvPr>
        <xdr:cNvSpPr/>
      </xdr:nvSpPr>
      <xdr:spPr>
        <a:xfrm>
          <a:off x="1171575" y="12954000"/>
          <a:ext cx="286702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0533F92-1001-4E90-A6F3-187CE8715E1E}"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6</xdr:col>
      <xdr:colOff>28575</xdr:colOff>
      <xdr:row>71</xdr:row>
      <xdr:rowOff>28575</xdr:rowOff>
    </xdr:from>
    <xdr:to>
      <xdr:col>37</xdr:col>
      <xdr:colOff>123825</xdr:colOff>
      <xdr:row>72</xdr:row>
      <xdr:rowOff>152814</xdr:rowOff>
    </xdr:to>
    <xdr:sp macro="" textlink="入力専用!$G$79">
      <xdr:nvSpPr>
        <xdr:cNvPr id="27" name="四角形吹き出し 18">
          <a:extLst>
            <a:ext uri="{FF2B5EF4-FFF2-40B4-BE49-F238E27FC236}">
              <a16:creationId xmlns:a16="http://schemas.microsoft.com/office/drawing/2014/main" xmlns="" id="{00000000-0008-0000-2F00-00001B000000}"/>
            </a:ext>
          </a:extLst>
        </xdr:cNvPr>
        <xdr:cNvSpPr/>
      </xdr:nvSpPr>
      <xdr:spPr>
        <a:xfrm>
          <a:off x="1171575" y="13363575"/>
          <a:ext cx="6000750"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F393FCA-2298-4E59-8D7D-53720A588502}"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editAs="oneCell">
    <xdr:from>
      <xdr:col>31</xdr:col>
      <xdr:colOff>152400</xdr:colOff>
      <xdr:row>68</xdr:row>
      <xdr:rowOff>171451</xdr:rowOff>
    </xdr:from>
    <xdr:to>
      <xdr:col>35</xdr:col>
      <xdr:colOff>19050</xdr:colOff>
      <xdr:row>70</xdr:row>
      <xdr:rowOff>57151</xdr:rowOff>
    </xdr:to>
    <xdr:pic>
      <xdr:nvPicPr>
        <xdr:cNvPr id="29" name="図 28">
          <a:extLst>
            <a:ext uri="{FF2B5EF4-FFF2-40B4-BE49-F238E27FC236}">
              <a16:creationId xmlns:a16="http://schemas.microsoft.com/office/drawing/2014/main" xmlns="" id="{00000000-0008-0000-2F00-00001D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057900" y="12934951"/>
          <a:ext cx="628650" cy="266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32</xdr:col>
      <xdr:colOff>9525</xdr:colOff>
      <xdr:row>69</xdr:row>
      <xdr:rowOff>9525</xdr:rowOff>
    </xdr:from>
    <xdr:to>
      <xdr:col>36</xdr:col>
      <xdr:colOff>76200</xdr:colOff>
      <xdr:row>70</xdr:row>
      <xdr:rowOff>133764</xdr:rowOff>
    </xdr:to>
    <xdr:sp macro="" textlink="入力専用!$J$3">
      <xdr:nvSpPr>
        <xdr:cNvPr id="30" name="四角形吹き出し 18">
          <a:extLst>
            <a:ext uri="{FF2B5EF4-FFF2-40B4-BE49-F238E27FC236}">
              <a16:creationId xmlns:a16="http://schemas.microsoft.com/office/drawing/2014/main" xmlns="" id="{00000000-0008-0000-2F00-00001E000000}"/>
            </a:ext>
          </a:extLst>
        </xdr:cNvPr>
        <xdr:cNvSpPr/>
      </xdr:nvSpPr>
      <xdr:spPr>
        <a:xfrm>
          <a:off x="6105525" y="12963525"/>
          <a:ext cx="8286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2925712-6975-4860-A786-058672E0B038}"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25</xdr:col>
      <xdr:colOff>28575</xdr:colOff>
      <xdr:row>67</xdr:row>
      <xdr:rowOff>133350</xdr:rowOff>
    </xdr:from>
    <xdr:to>
      <xdr:col>37</xdr:col>
      <xdr:colOff>123825</xdr:colOff>
      <xdr:row>69</xdr:row>
      <xdr:rowOff>67089</xdr:rowOff>
    </xdr:to>
    <xdr:sp macro="" textlink="$Y$3">
      <xdr:nvSpPr>
        <xdr:cNvPr id="31" name="四角形吹き出し 18">
          <a:extLst>
            <a:ext uri="{FF2B5EF4-FFF2-40B4-BE49-F238E27FC236}">
              <a16:creationId xmlns:a16="http://schemas.microsoft.com/office/drawing/2014/main" xmlns="" id="{00000000-0008-0000-2F00-00001F000000}"/>
            </a:ext>
          </a:extLst>
        </xdr:cNvPr>
        <xdr:cNvSpPr/>
      </xdr:nvSpPr>
      <xdr:spPr>
        <a:xfrm>
          <a:off x="4791075" y="12706350"/>
          <a:ext cx="2381250"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2ADC040-9E0F-439F-80CB-FA795A1EF2D5}" type="TxLink">
            <a:rPr kumimoji="1" lang="ja-JP" altLang="en-US" sz="1200" b="0" i="0" u="none" strike="noStrike">
              <a:solidFill>
                <a:srgbClr val="000000"/>
              </a:solidFill>
              <a:latin typeface="ＭＳ Ｐゴシック"/>
              <a:ea typeface="ＭＳ Ｐゴシック"/>
            </a:rPr>
            <a:pPr algn="l"/>
            <a:t>明治 33 年 01 月 00 日</a:t>
          </a:fld>
          <a:endParaRPr kumimoji="1" lang="en-US" altLang="ja-JP" sz="1500" b="0">
            <a:solidFill>
              <a:sysClr val="windowText" lastClr="000000"/>
            </a:solidFill>
          </a:endParaRPr>
        </a:p>
      </xdr:txBody>
    </xdr:sp>
    <xdr:clientData/>
  </xdr:twoCellAnchor>
  <xdr:twoCellAnchor>
    <xdr:from>
      <xdr:col>8</xdr:col>
      <xdr:colOff>76200</xdr:colOff>
      <xdr:row>90</xdr:row>
      <xdr:rowOff>38100</xdr:rowOff>
    </xdr:from>
    <xdr:to>
      <xdr:col>18</xdr:col>
      <xdr:colOff>180975</xdr:colOff>
      <xdr:row>91</xdr:row>
      <xdr:rowOff>162339</xdr:rowOff>
    </xdr:to>
    <xdr:sp macro="" textlink="入力専用!$G$63">
      <xdr:nvSpPr>
        <xdr:cNvPr id="32" name="四角形吹き出し 18">
          <a:extLst>
            <a:ext uri="{FF2B5EF4-FFF2-40B4-BE49-F238E27FC236}">
              <a16:creationId xmlns:a16="http://schemas.microsoft.com/office/drawing/2014/main" xmlns="" id="{00000000-0008-0000-2F00-000020000000}"/>
            </a:ext>
          </a:extLst>
        </xdr:cNvPr>
        <xdr:cNvSpPr/>
      </xdr:nvSpPr>
      <xdr:spPr>
        <a:xfrm>
          <a:off x="1600200" y="16992600"/>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4E392F5-E600-4F35-AC59-6B496B64731D}"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21</xdr:col>
      <xdr:colOff>85725</xdr:colOff>
      <xdr:row>89</xdr:row>
      <xdr:rowOff>0</xdr:rowOff>
    </xdr:from>
    <xdr:to>
      <xdr:col>37</xdr:col>
      <xdr:colOff>161925</xdr:colOff>
      <xdr:row>91</xdr:row>
      <xdr:rowOff>66675</xdr:rowOff>
    </xdr:to>
    <xdr:sp macro="" textlink="入力専用!$G$53">
      <xdr:nvSpPr>
        <xdr:cNvPr id="33" name="四角形吹き出し 18">
          <a:extLst>
            <a:ext uri="{FF2B5EF4-FFF2-40B4-BE49-F238E27FC236}">
              <a16:creationId xmlns:a16="http://schemas.microsoft.com/office/drawing/2014/main" xmlns="" id="{00000000-0008-0000-2F00-000021000000}"/>
            </a:ext>
          </a:extLst>
        </xdr:cNvPr>
        <xdr:cNvSpPr/>
      </xdr:nvSpPr>
      <xdr:spPr>
        <a:xfrm>
          <a:off x="4086225" y="7429500"/>
          <a:ext cx="3124200" cy="4476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08592E2-B41B-4FDD-B808-FFEB877CE04F}" type="TxLink">
            <a:rPr kumimoji="1" lang="ja-JP" altLang="en-US" sz="900" b="0" i="0" u="none" strike="noStrike">
              <a:solidFill>
                <a:srgbClr val="000000"/>
              </a:solidFill>
              <a:latin typeface="ＭＳ Ｐゴシック"/>
              <a:ea typeface="ＭＳ Ｐゴシック"/>
            </a:rPr>
            <a:pPr algn="l"/>
            <a:t> </a:t>
          </a:fld>
          <a:endParaRPr kumimoji="1" lang="en-US" altLang="ja-JP" sz="1100" b="0">
            <a:solidFill>
              <a:sysClr val="windowText" lastClr="000000"/>
            </a:solidFill>
          </a:endParaRPr>
        </a:p>
      </xdr:txBody>
    </xdr:sp>
    <xdr:clientData/>
  </xdr:twoCellAnchor>
  <xdr:twoCellAnchor>
    <xdr:from>
      <xdr:col>26</xdr:col>
      <xdr:colOff>0</xdr:colOff>
      <xdr:row>90</xdr:row>
      <xdr:rowOff>180975</xdr:rowOff>
    </xdr:from>
    <xdr:to>
      <xdr:col>36</xdr:col>
      <xdr:colOff>104775</xdr:colOff>
      <xdr:row>92</xdr:row>
      <xdr:rowOff>114714</xdr:rowOff>
    </xdr:to>
    <xdr:sp macro="" textlink="入力専用!$G$57">
      <xdr:nvSpPr>
        <xdr:cNvPr id="34" name="四角形吹き出し 18">
          <a:extLst>
            <a:ext uri="{FF2B5EF4-FFF2-40B4-BE49-F238E27FC236}">
              <a16:creationId xmlns:a16="http://schemas.microsoft.com/office/drawing/2014/main" xmlns="" id="{00000000-0008-0000-2F00-000022000000}"/>
            </a:ext>
          </a:extLst>
        </xdr:cNvPr>
        <xdr:cNvSpPr/>
      </xdr:nvSpPr>
      <xdr:spPr>
        <a:xfrm>
          <a:off x="4953000" y="17135475"/>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97BBF4F-D295-454F-B510-A083846F1BA7}"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8</xdr:col>
      <xdr:colOff>38100</xdr:colOff>
      <xdr:row>94</xdr:row>
      <xdr:rowOff>57150</xdr:rowOff>
    </xdr:from>
    <xdr:to>
      <xdr:col>18</xdr:col>
      <xdr:colOff>142875</xdr:colOff>
      <xdr:row>95</xdr:row>
      <xdr:rowOff>181389</xdr:rowOff>
    </xdr:to>
    <xdr:sp macro="" textlink="入力専用!$T$152">
      <xdr:nvSpPr>
        <xdr:cNvPr id="35" name="四角形吹き出し 18">
          <a:extLst>
            <a:ext uri="{FF2B5EF4-FFF2-40B4-BE49-F238E27FC236}">
              <a16:creationId xmlns:a16="http://schemas.microsoft.com/office/drawing/2014/main" xmlns="" id="{00000000-0008-0000-2F00-000023000000}"/>
            </a:ext>
          </a:extLst>
        </xdr:cNvPr>
        <xdr:cNvSpPr/>
      </xdr:nvSpPr>
      <xdr:spPr>
        <a:xfrm>
          <a:off x="1562100" y="17773650"/>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D545B7C-3C43-44BE-B296-9EF30A61A7AD}"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8</xdr:col>
      <xdr:colOff>38100</xdr:colOff>
      <xdr:row>95</xdr:row>
      <xdr:rowOff>161925</xdr:rowOff>
    </xdr:from>
    <xdr:to>
      <xdr:col>18</xdr:col>
      <xdr:colOff>142875</xdr:colOff>
      <xdr:row>97</xdr:row>
      <xdr:rowOff>95664</xdr:rowOff>
    </xdr:to>
    <xdr:sp macro="" textlink="入力専用!$G$152">
      <xdr:nvSpPr>
        <xdr:cNvPr id="36" name="四角形吹き出し 18">
          <a:extLst>
            <a:ext uri="{FF2B5EF4-FFF2-40B4-BE49-F238E27FC236}">
              <a16:creationId xmlns:a16="http://schemas.microsoft.com/office/drawing/2014/main" xmlns="" id="{00000000-0008-0000-2F00-000024000000}"/>
            </a:ext>
          </a:extLst>
        </xdr:cNvPr>
        <xdr:cNvSpPr/>
      </xdr:nvSpPr>
      <xdr:spPr>
        <a:xfrm>
          <a:off x="1562100" y="18068925"/>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181DB09-F6D7-45FE-B1EE-9199542724ED}"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24</xdr:col>
      <xdr:colOff>38100</xdr:colOff>
      <xdr:row>94</xdr:row>
      <xdr:rowOff>85725</xdr:rowOff>
    </xdr:from>
    <xdr:to>
      <xdr:col>34</xdr:col>
      <xdr:colOff>142875</xdr:colOff>
      <xdr:row>96</xdr:row>
      <xdr:rowOff>19464</xdr:rowOff>
    </xdr:to>
    <xdr:sp macro="" textlink="入力専用!$G$153">
      <xdr:nvSpPr>
        <xdr:cNvPr id="37" name="四角形吹き出し 18">
          <a:extLst>
            <a:ext uri="{FF2B5EF4-FFF2-40B4-BE49-F238E27FC236}">
              <a16:creationId xmlns:a16="http://schemas.microsoft.com/office/drawing/2014/main" xmlns="" id="{00000000-0008-0000-2F00-000025000000}"/>
            </a:ext>
          </a:extLst>
        </xdr:cNvPr>
        <xdr:cNvSpPr/>
      </xdr:nvSpPr>
      <xdr:spPr>
        <a:xfrm>
          <a:off x="4610100" y="17802225"/>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3CE2A32-A17E-481F-BA83-13911B218822}"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24</xdr:col>
      <xdr:colOff>38100</xdr:colOff>
      <xdr:row>97</xdr:row>
      <xdr:rowOff>57150</xdr:rowOff>
    </xdr:from>
    <xdr:to>
      <xdr:col>34</xdr:col>
      <xdr:colOff>142875</xdr:colOff>
      <xdr:row>98</xdr:row>
      <xdr:rowOff>181389</xdr:rowOff>
    </xdr:to>
    <xdr:sp macro="" textlink="入力専用!$G$161">
      <xdr:nvSpPr>
        <xdr:cNvPr id="38" name="四角形吹き出し 18">
          <a:extLst>
            <a:ext uri="{FF2B5EF4-FFF2-40B4-BE49-F238E27FC236}">
              <a16:creationId xmlns:a16="http://schemas.microsoft.com/office/drawing/2014/main" xmlns="" id="{00000000-0008-0000-2F00-000026000000}"/>
            </a:ext>
          </a:extLst>
        </xdr:cNvPr>
        <xdr:cNvSpPr/>
      </xdr:nvSpPr>
      <xdr:spPr>
        <a:xfrm>
          <a:off x="4610100" y="18345150"/>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8095E36-C3B6-4F37-AB07-C7D96EA8EE76}"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8</xdr:col>
      <xdr:colOff>47625</xdr:colOff>
      <xdr:row>97</xdr:row>
      <xdr:rowOff>47625</xdr:rowOff>
    </xdr:from>
    <xdr:to>
      <xdr:col>18</xdr:col>
      <xdr:colOff>152400</xdr:colOff>
      <xdr:row>98</xdr:row>
      <xdr:rowOff>171864</xdr:rowOff>
    </xdr:to>
    <xdr:sp macro="" textlink="入力専用!$T$160">
      <xdr:nvSpPr>
        <xdr:cNvPr id="39" name="四角形吹き出し 18">
          <a:extLst>
            <a:ext uri="{FF2B5EF4-FFF2-40B4-BE49-F238E27FC236}">
              <a16:creationId xmlns:a16="http://schemas.microsoft.com/office/drawing/2014/main" xmlns="" id="{00000000-0008-0000-2F00-000027000000}"/>
            </a:ext>
          </a:extLst>
        </xdr:cNvPr>
        <xdr:cNvSpPr/>
      </xdr:nvSpPr>
      <xdr:spPr>
        <a:xfrm>
          <a:off x="1571625" y="18335625"/>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4B777BC-32BF-40CC-A4AF-0F7713EB85DD}"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8</xdr:col>
      <xdr:colOff>47625</xdr:colOff>
      <xdr:row>98</xdr:row>
      <xdr:rowOff>133350</xdr:rowOff>
    </xdr:from>
    <xdr:to>
      <xdr:col>18</xdr:col>
      <xdr:colOff>152400</xdr:colOff>
      <xdr:row>100</xdr:row>
      <xdr:rowOff>67089</xdr:rowOff>
    </xdr:to>
    <xdr:sp macro="" textlink="入力専用!$G$160">
      <xdr:nvSpPr>
        <xdr:cNvPr id="40" name="四角形吹き出し 18">
          <a:extLst>
            <a:ext uri="{FF2B5EF4-FFF2-40B4-BE49-F238E27FC236}">
              <a16:creationId xmlns:a16="http://schemas.microsoft.com/office/drawing/2014/main" xmlns="" id="{00000000-0008-0000-2F00-000028000000}"/>
            </a:ext>
          </a:extLst>
        </xdr:cNvPr>
        <xdr:cNvSpPr/>
      </xdr:nvSpPr>
      <xdr:spPr>
        <a:xfrm>
          <a:off x="1571625" y="18611850"/>
          <a:ext cx="200977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7D4ED4E-49B6-4B19-A931-AFF31264D78B}"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editAs="oneCell">
    <xdr:from>
      <xdr:col>24</xdr:col>
      <xdr:colOff>76200</xdr:colOff>
      <xdr:row>96</xdr:row>
      <xdr:rowOff>38100</xdr:rowOff>
    </xdr:from>
    <xdr:to>
      <xdr:col>33</xdr:col>
      <xdr:colOff>152400</xdr:colOff>
      <xdr:row>97</xdr:row>
      <xdr:rowOff>28575</xdr:rowOff>
    </xdr:to>
    <xdr:pic>
      <xdr:nvPicPr>
        <xdr:cNvPr id="42" name="図 41">
          <a:extLst>
            <a:ext uri="{FF2B5EF4-FFF2-40B4-BE49-F238E27FC236}">
              <a16:creationId xmlns:a16="http://schemas.microsoft.com/office/drawing/2014/main" xmlns="" id="{00000000-0008-0000-2F00-00002A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648200" y="18135600"/>
          <a:ext cx="1790700"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76200</xdr:colOff>
      <xdr:row>98</xdr:row>
      <xdr:rowOff>180975</xdr:rowOff>
    </xdr:from>
    <xdr:to>
      <xdr:col>33</xdr:col>
      <xdr:colOff>152400</xdr:colOff>
      <xdr:row>99</xdr:row>
      <xdr:rowOff>171450</xdr:rowOff>
    </xdr:to>
    <xdr:pic>
      <xdr:nvPicPr>
        <xdr:cNvPr id="43" name="図 42">
          <a:extLst>
            <a:ext uri="{FF2B5EF4-FFF2-40B4-BE49-F238E27FC236}">
              <a16:creationId xmlns:a16="http://schemas.microsoft.com/office/drawing/2014/main" xmlns="" id="{00000000-0008-0000-2F00-00002B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648200" y="18659475"/>
          <a:ext cx="1790700" cy="180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24</xdr:col>
      <xdr:colOff>38100</xdr:colOff>
      <xdr:row>95</xdr:row>
      <xdr:rowOff>161925</xdr:rowOff>
    </xdr:from>
    <xdr:to>
      <xdr:col>37</xdr:col>
      <xdr:colOff>85725</xdr:colOff>
      <xdr:row>97</xdr:row>
      <xdr:rowOff>95664</xdr:rowOff>
    </xdr:to>
    <xdr:sp macro="" textlink="入力専用!$G$156">
      <xdr:nvSpPr>
        <xdr:cNvPr id="44" name="四角形吹き出し 18">
          <a:extLst>
            <a:ext uri="{FF2B5EF4-FFF2-40B4-BE49-F238E27FC236}">
              <a16:creationId xmlns:a16="http://schemas.microsoft.com/office/drawing/2014/main" xmlns="" id="{00000000-0008-0000-2F00-00002C000000}"/>
            </a:ext>
          </a:extLst>
        </xdr:cNvPr>
        <xdr:cNvSpPr/>
      </xdr:nvSpPr>
      <xdr:spPr>
        <a:xfrm>
          <a:off x="4610100" y="18068925"/>
          <a:ext cx="252412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08ADAD2-EC57-40A9-8F3E-E788CBF31393}"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24</xdr:col>
      <xdr:colOff>38100</xdr:colOff>
      <xdr:row>98</xdr:row>
      <xdr:rowOff>133350</xdr:rowOff>
    </xdr:from>
    <xdr:to>
      <xdr:col>37</xdr:col>
      <xdr:colOff>85725</xdr:colOff>
      <xdr:row>100</xdr:row>
      <xdr:rowOff>67089</xdr:rowOff>
    </xdr:to>
    <xdr:sp macro="" textlink="入力専用!$G$164">
      <xdr:nvSpPr>
        <xdr:cNvPr id="45" name="四角形吹き出し 18">
          <a:extLst>
            <a:ext uri="{FF2B5EF4-FFF2-40B4-BE49-F238E27FC236}">
              <a16:creationId xmlns:a16="http://schemas.microsoft.com/office/drawing/2014/main" xmlns="" id="{00000000-0008-0000-2F00-00002D000000}"/>
            </a:ext>
          </a:extLst>
        </xdr:cNvPr>
        <xdr:cNvSpPr/>
      </xdr:nvSpPr>
      <xdr:spPr>
        <a:xfrm>
          <a:off x="4610100" y="18611850"/>
          <a:ext cx="2524125" cy="314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09519E-6164-4946-A8E0-64C459578FED}" type="TxLink">
            <a:rPr kumimoji="1" lang="en-US"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0</xdr:col>
      <xdr:colOff>9525</xdr:colOff>
      <xdr:row>76</xdr:row>
      <xdr:rowOff>152400</xdr:rowOff>
    </xdr:from>
    <xdr:to>
      <xdr:col>37</xdr:col>
      <xdr:colOff>123825</xdr:colOff>
      <xdr:row>81</xdr:row>
      <xdr:rowOff>66675</xdr:rowOff>
    </xdr:to>
    <xdr:sp macro="" textlink="$AV$57">
      <xdr:nvSpPr>
        <xdr:cNvPr id="46" name="四角形吹き出し 18">
          <a:extLst>
            <a:ext uri="{FF2B5EF4-FFF2-40B4-BE49-F238E27FC236}">
              <a16:creationId xmlns:a16="http://schemas.microsoft.com/office/drawing/2014/main" xmlns="" id="{00000000-0008-0000-2F00-00002E000000}"/>
            </a:ext>
          </a:extLst>
        </xdr:cNvPr>
        <xdr:cNvSpPr/>
      </xdr:nvSpPr>
      <xdr:spPr>
        <a:xfrm>
          <a:off x="9525" y="14439900"/>
          <a:ext cx="7162800" cy="86677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1A0620AD-5249-440C-A92C-EA6BC8C11E18}"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xdr:from>
      <xdr:col>0</xdr:col>
      <xdr:colOff>0</xdr:colOff>
      <xdr:row>101</xdr:row>
      <xdr:rowOff>95250</xdr:rowOff>
    </xdr:from>
    <xdr:to>
      <xdr:col>37</xdr:col>
      <xdr:colOff>114300</xdr:colOff>
      <xdr:row>107</xdr:row>
      <xdr:rowOff>142875</xdr:rowOff>
    </xdr:to>
    <xdr:sp macro="" textlink="$AV$63">
      <xdr:nvSpPr>
        <xdr:cNvPr id="47" name="四角形吹き出し 18">
          <a:extLst>
            <a:ext uri="{FF2B5EF4-FFF2-40B4-BE49-F238E27FC236}">
              <a16:creationId xmlns:a16="http://schemas.microsoft.com/office/drawing/2014/main" xmlns="" id="{00000000-0008-0000-2F00-00002F000000}"/>
            </a:ext>
          </a:extLst>
        </xdr:cNvPr>
        <xdr:cNvSpPr/>
      </xdr:nvSpPr>
      <xdr:spPr>
        <a:xfrm>
          <a:off x="0" y="19145250"/>
          <a:ext cx="7162800" cy="119062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EC052983-19A4-4700-8589-636668D87FCC}" type="TxLink">
            <a:rPr kumimoji="1" lang="ja-JP" altLang="en-US" sz="1100" b="0" i="0" u="none" strike="noStrike">
              <a:solidFill>
                <a:srgbClr val="000000"/>
              </a:solidFill>
              <a:latin typeface="ＭＳ Ｐゴシック"/>
              <a:ea typeface="ＭＳ Ｐゴシック"/>
            </a:rPr>
            <a:pPr algn="l"/>
            <a:t> </a:t>
          </a:fld>
          <a:endParaRPr kumimoji="1" lang="en-US" altLang="ja-JP" sz="1500" b="0">
            <a:solidFill>
              <a:sysClr val="windowText" lastClr="000000"/>
            </a:solidFill>
          </a:endParaRPr>
        </a:p>
      </xdr:txBody>
    </xdr:sp>
    <xdr:clientData/>
  </xdr:twoCellAnchor>
  <xdr:twoCellAnchor editAs="oneCell">
    <xdr:from>
      <xdr:col>0</xdr:col>
      <xdr:colOff>0</xdr:colOff>
      <xdr:row>140</xdr:row>
      <xdr:rowOff>180975</xdr:rowOff>
    </xdr:from>
    <xdr:to>
      <xdr:col>37</xdr:col>
      <xdr:colOff>95500</xdr:colOff>
      <xdr:row>163</xdr:row>
      <xdr:rowOff>107281</xdr:rowOff>
    </xdr:to>
    <xdr:pic>
      <xdr:nvPicPr>
        <xdr:cNvPr id="48" name="図 47">
          <a:extLst>
            <a:ext uri="{FF2B5EF4-FFF2-40B4-BE49-F238E27FC236}">
              <a16:creationId xmlns:a16="http://schemas.microsoft.com/office/drawing/2014/main" xmlns="" id="{00000000-0008-0000-2F00-000030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0" y="17325975"/>
          <a:ext cx="7144000" cy="43078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6</xdr:col>
      <xdr:colOff>19051</xdr:colOff>
      <xdr:row>49</xdr:row>
      <xdr:rowOff>95251</xdr:rowOff>
    </xdr:from>
    <xdr:to>
      <xdr:col>30</xdr:col>
      <xdr:colOff>141626</xdr:colOff>
      <xdr:row>50</xdr:row>
      <xdr:rowOff>131538</xdr:rowOff>
    </xdr:to>
    <xdr:pic>
      <xdr:nvPicPr>
        <xdr:cNvPr id="2" name="図 1">
          <a:extLst>
            <a:ext uri="{FF2B5EF4-FFF2-40B4-BE49-F238E27FC236}">
              <a16:creationId xmlns:a16="http://schemas.microsoft.com/office/drawing/2014/main" xmlns="" id="{00000000-0008-0000-2F00-00000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162051" y="95251"/>
          <a:ext cx="4694575" cy="2267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2.xml><?xml version="1.0" encoding="utf-8"?>
<xdr:wsDr xmlns:xdr="http://schemas.openxmlformats.org/drawingml/2006/spreadsheetDrawing" xmlns:a="http://schemas.openxmlformats.org/drawingml/2006/main">
  <xdr:twoCellAnchor editAs="oneCell">
    <xdr:from>
      <xdr:col>0</xdr:col>
      <xdr:colOff>0</xdr:colOff>
      <xdr:row>54</xdr:row>
      <xdr:rowOff>28575</xdr:rowOff>
    </xdr:from>
    <xdr:to>
      <xdr:col>71</xdr:col>
      <xdr:colOff>73344</xdr:colOff>
      <xdr:row>95</xdr:row>
      <xdr:rowOff>79325</xdr:rowOff>
    </xdr:to>
    <xdr:pic>
      <xdr:nvPicPr>
        <xdr:cNvPr id="22" name="図 21">
          <a:extLst>
            <a:ext uri="{FF2B5EF4-FFF2-40B4-BE49-F238E27FC236}">
              <a16:creationId xmlns:a16="http://schemas.microsoft.com/office/drawing/2014/main" xmlns="" id="{00000000-0008-0000-3000-00001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504825"/>
          <a:ext cx="6836094" cy="39560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97</xdr:row>
      <xdr:rowOff>47625</xdr:rowOff>
    </xdr:from>
    <xdr:to>
      <xdr:col>71</xdr:col>
      <xdr:colOff>73344</xdr:colOff>
      <xdr:row>149</xdr:row>
      <xdr:rowOff>3482</xdr:rowOff>
    </xdr:to>
    <xdr:pic>
      <xdr:nvPicPr>
        <xdr:cNvPr id="27" name="図 26">
          <a:extLst>
            <a:ext uri="{FF2B5EF4-FFF2-40B4-BE49-F238E27FC236}">
              <a16:creationId xmlns:a16="http://schemas.microsoft.com/office/drawing/2014/main" xmlns="" id="{00000000-0008-0000-3000-00001B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4619625"/>
          <a:ext cx="6836094" cy="49088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19050</xdr:colOff>
      <xdr:row>152</xdr:row>
      <xdr:rowOff>19050</xdr:rowOff>
    </xdr:from>
    <xdr:to>
      <xdr:col>71</xdr:col>
      <xdr:colOff>57729</xdr:colOff>
      <xdr:row>160</xdr:row>
      <xdr:rowOff>91622</xdr:rowOff>
    </xdr:to>
    <xdr:pic>
      <xdr:nvPicPr>
        <xdr:cNvPr id="30" name="図 29">
          <a:extLst>
            <a:ext uri="{FF2B5EF4-FFF2-40B4-BE49-F238E27FC236}">
              <a16:creationId xmlns:a16="http://schemas.microsoft.com/office/drawing/2014/main" xmlns="" id="{00000000-0008-0000-3000-00001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9050" y="9829800"/>
          <a:ext cx="6801429" cy="8345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55</xdr:col>
      <xdr:colOff>28575</xdr:colOff>
      <xdr:row>132</xdr:row>
      <xdr:rowOff>31506</xdr:rowOff>
    </xdr:from>
    <xdr:to>
      <xdr:col>60</xdr:col>
      <xdr:colOff>25262</xdr:colOff>
      <xdr:row>136</xdr:row>
      <xdr:rowOff>93624</xdr:rowOff>
    </xdr:to>
    <xdr:sp macro="" textlink="$H$2">
      <xdr:nvSpPr>
        <xdr:cNvPr id="32" name="四角形吹き出し 20">
          <a:extLst>
            <a:ext uri="{FF2B5EF4-FFF2-40B4-BE49-F238E27FC236}">
              <a16:creationId xmlns:a16="http://schemas.microsoft.com/office/drawing/2014/main" xmlns="" id="{00000000-0008-0000-3000-000020000000}"/>
            </a:ext>
          </a:extLst>
        </xdr:cNvPr>
        <xdr:cNvSpPr/>
      </xdr:nvSpPr>
      <xdr:spPr>
        <a:xfrm>
          <a:off x="5267325" y="7937256"/>
          <a:ext cx="472937" cy="44311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03F17E8-DA19-45E6-AE5F-38D99C13FAC4}"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11</xdr:col>
      <xdr:colOff>28575</xdr:colOff>
      <xdr:row>74</xdr:row>
      <xdr:rowOff>57150</xdr:rowOff>
    </xdr:from>
    <xdr:to>
      <xdr:col>51</xdr:col>
      <xdr:colOff>19050</xdr:colOff>
      <xdr:row>76</xdr:row>
      <xdr:rowOff>28575</xdr:rowOff>
    </xdr:to>
    <xdr:pic>
      <xdr:nvPicPr>
        <xdr:cNvPr id="33" name="図 32">
          <a:extLst>
            <a:ext uri="{FF2B5EF4-FFF2-40B4-BE49-F238E27FC236}">
              <a16:creationId xmlns:a16="http://schemas.microsoft.com/office/drawing/2014/main" xmlns="" id="{00000000-0008-0000-3000-00002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076325" y="7105650"/>
          <a:ext cx="3800475" cy="161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12</xdr:col>
      <xdr:colOff>57150</xdr:colOff>
      <xdr:row>69</xdr:row>
      <xdr:rowOff>19050</xdr:rowOff>
    </xdr:from>
    <xdr:to>
      <xdr:col>38</xdr:col>
      <xdr:colOff>38100</xdr:colOff>
      <xdr:row>73</xdr:row>
      <xdr:rowOff>2486</xdr:rowOff>
    </xdr:to>
    <xdr:sp macro="" textlink="入力専用!$G$77">
      <xdr:nvSpPr>
        <xdr:cNvPr id="34" name="四角形吹き出し 24">
          <a:extLst>
            <a:ext uri="{FF2B5EF4-FFF2-40B4-BE49-F238E27FC236}">
              <a16:creationId xmlns:a16="http://schemas.microsoft.com/office/drawing/2014/main" xmlns="" id="{00000000-0008-0000-3000-000022000000}"/>
            </a:ext>
          </a:extLst>
        </xdr:cNvPr>
        <xdr:cNvSpPr/>
      </xdr:nvSpPr>
      <xdr:spPr>
        <a:xfrm>
          <a:off x="1200150" y="6591300"/>
          <a:ext cx="2457450" cy="36443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8500D3C-5350-43BF-B366-C7AC9C92820F}"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12</xdr:col>
      <xdr:colOff>41030</xdr:colOff>
      <xdr:row>73</xdr:row>
      <xdr:rowOff>38100</xdr:rowOff>
    </xdr:from>
    <xdr:to>
      <xdr:col>42</xdr:col>
      <xdr:colOff>59252</xdr:colOff>
      <xdr:row>77</xdr:row>
      <xdr:rowOff>21537</xdr:rowOff>
    </xdr:to>
    <xdr:sp macro="" textlink="入力専用!$G$79">
      <xdr:nvSpPr>
        <xdr:cNvPr id="35" name="四角形吹き出し 15">
          <a:extLst>
            <a:ext uri="{FF2B5EF4-FFF2-40B4-BE49-F238E27FC236}">
              <a16:creationId xmlns:a16="http://schemas.microsoft.com/office/drawing/2014/main" xmlns="" id="{00000000-0008-0000-3000-000023000000}"/>
            </a:ext>
          </a:extLst>
        </xdr:cNvPr>
        <xdr:cNvSpPr/>
      </xdr:nvSpPr>
      <xdr:spPr>
        <a:xfrm>
          <a:off x="1184030" y="2324100"/>
          <a:ext cx="2875722" cy="36443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D8D247A-4A75-4B12-9EEC-72A01EF35173}"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12</xdr:col>
      <xdr:colOff>28574</xdr:colOff>
      <xdr:row>71</xdr:row>
      <xdr:rowOff>19050</xdr:rowOff>
    </xdr:from>
    <xdr:to>
      <xdr:col>68</xdr:col>
      <xdr:colOff>57149</xdr:colOff>
      <xdr:row>75</xdr:row>
      <xdr:rowOff>2485</xdr:rowOff>
    </xdr:to>
    <xdr:sp macro="" textlink="入力専用!$G$78">
      <xdr:nvSpPr>
        <xdr:cNvPr id="36" name="四角形吹き出し 25">
          <a:extLst>
            <a:ext uri="{FF2B5EF4-FFF2-40B4-BE49-F238E27FC236}">
              <a16:creationId xmlns:a16="http://schemas.microsoft.com/office/drawing/2014/main" xmlns="" id="{00000000-0008-0000-3000-000024000000}"/>
            </a:ext>
          </a:extLst>
        </xdr:cNvPr>
        <xdr:cNvSpPr/>
      </xdr:nvSpPr>
      <xdr:spPr>
        <a:xfrm>
          <a:off x="1171574" y="6781800"/>
          <a:ext cx="5362575" cy="36443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B6BBCC0-369F-431C-A358-3BB9ECC507B1}"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14</xdr:col>
      <xdr:colOff>66674</xdr:colOff>
      <xdr:row>66</xdr:row>
      <xdr:rowOff>38100</xdr:rowOff>
    </xdr:from>
    <xdr:to>
      <xdr:col>59</xdr:col>
      <xdr:colOff>38099</xdr:colOff>
      <xdr:row>70</xdr:row>
      <xdr:rowOff>21537</xdr:rowOff>
    </xdr:to>
    <xdr:sp macro="" textlink="入力専用!$G$67">
      <xdr:nvSpPr>
        <xdr:cNvPr id="37" name="四角形吹き出し 13">
          <a:extLst>
            <a:ext uri="{FF2B5EF4-FFF2-40B4-BE49-F238E27FC236}">
              <a16:creationId xmlns:a16="http://schemas.microsoft.com/office/drawing/2014/main" xmlns="" id="{00000000-0008-0000-3000-000025000000}"/>
            </a:ext>
          </a:extLst>
        </xdr:cNvPr>
        <xdr:cNvSpPr/>
      </xdr:nvSpPr>
      <xdr:spPr>
        <a:xfrm>
          <a:off x="1400174" y="6324600"/>
          <a:ext cx="4257675" cy="36443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13AF547-FBFE-4560-91D8-7274D8498995}"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14</xdr:col>
      <xdr:colOff>76199</xdr:colOff>
      <xdr:row>63</xdr:row>
      <xdr:rowOff>85725</xdr:rowOff>
    </xdr:from>
    <xdr:to>
      <xdr:col>62</xdr:col>
      <xdr:colOff>66674</xdr:colOff>
      <xdr:row>67</xdr:row>
      <xdr:rowOff>69162</xdr:rowOff>
    </xdr:to>
    <xdr:sp macro="" textlink="入力専用!$AQ$3">
      <xdr:nvSpPr>
        <xdr:cNvPr id="38" name="四角形吹き出し 12">
          <a:extLst>
            <a:ext uri="{FF2B5EF4-FFF2-40B4-BE49-F238E27FC236}">
              <a16:creationId xmlns:a16="http://schemas.microsoft.com/office/drawing/2014/main" xmlns="" id="{00000000-0008-0000-3000-000026000000}"/>
            </a:ext>
          </a:extLst>
        </xdr:cNvPr>
        <xdr:cNvSpPr/>
      </xdr:nvSpPr>
      <xdr:spPr>
        <a:xfrm>
          <a:off x="1409699" y="6086475"/>
          <a:ext cx="4562475" cy="364437"/>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3341C5F-C591-4567-A448-751CEBAA912E}"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0</xdr:col>
      <xdr:colOff>0</xdr:colOff>
      <xdr:row>172</xdr:row>
      <xdr:rowOff>19050</xdr:rowOff>
    </xdr:from>
    <xdr:to>
      <xdr:col>71</xdr:col>
      <xdr:colOff>73344</xdr:colOff>
      <xdr:row>208</xdr:row>
      <xdr:rowOff>79479</xdr:rowOff>
    </xdr:to>
    <xdr:pic>
      <xdr:nvPicPr>
        <xdr:cNvPr id="40" name="図 39">
          <a:extLst>
            <a:ext uri="{FF2B5EF4-FFF2-40B4-BE49-F238E27FC236}">
              <a16:creationId xmlns:a16="http://schemas.microsoft.com/office/drawing/2014/main" xmlns="" id="{00000000-0008-0000-3000-000028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0" y="12244180"/>
          <a:ext cx="7130127" cy="36385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85</xdr:row>
      <xdr:rowOff>19050</xdr:rowOff>
    </xdr:from>
    <xdr:to>
      <xdr:col>3</xdr:col>
      <xdr:colOff>9525</xdr:colOff>
      <xdr:row>86</xdr:row>
      <xdr:rowOff>85725</xdr:rowOff>
    </xdr:to>
    <xdr:pic>
      <xdr:nvPicPr>
        <xdr:cNvPr id="50" name="図 49">
          <a:extLst>
            <a:ext uri="{FF2B5EF4-FFF2-40B4-BE49-F238E27FC236}">
              <a16:creationId xmlns:a16="http://schemas.microsoft.com/office/drawing/2014/main" xmlns="" id="{00000000-0008-0000-3000-000032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3350" y="8115300"/>
          <a:ext cx="161925" cy="161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88</xdr:row>
      <xdr:rowOff>53068</xdr:rowOff>
    </xdr:from>
    <xdr:to>
      <xdr:col>3</xdr:col>
      <xdr:colOff>9525</xdr:colOff>
      <xdr:row>90</xdr:row>
      <xdr:rowOff>24493</xdr:rowOff>
    </xdr:to>
    <xdr:pic>
      <xdr:nvPicPr>
        <xdr:cNvPr id="51" name="図 50">
          <a:extLst>
            <a:ext uri="{FF2B5EF4-FFF2-40B4-BE49-F238E27FC236}">
              <a16:creationId xmlns:a16="http://schemas.microsoft.com/office/drawing/2014/main" xmlns="" id="{00000000-0008-0000-3000-000033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6071" y="8674554"/>
          <a:ext cx="167368" cy="167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xdr:colOff>
      <xdr:row>91</xdr:row>
      <xdr:rowOff>69397</xdr:rowOff>
    </xdr:from>
    <xdr:to>
      <xdr:col>3</xdr:col>
      <xdr:colOff>9525</xdr:colOff>
      <xdr:row>93</xdr:row>
      <xdr:rowOff>40822</xdr:rowOff>
    </xdr:to>
    <xdr:pic>
      <xdr:nvPicPr>
        <xdr:cNvPr id="52" name="図 51">
          <a:extLst>
            <a:ext uri="{FF2B5EF4-FFF2-40B4-BE49-F238E27FC236}">
              <a16:creationId xmlns:a16="http://schemas.microsoft.com/office/drawing/2014/main" xmlns="" id="{00000000-0008-0000-3000-000034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36071" y="8984797"/>
          <a:ext cx="167368" cy="1673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57982</xdr:colOff>
      <xdr:row>211</xdr:row>
      <xdr:rowOff>49703</xdr:rowOff>
    </xdr:from>
    <xdr:to>
      <xdr:col>71</xdr:col>
      <xdr:colOff>44056</xdr:colOff>
      <xdr:row>262</xdr:row>
      <xdr:rowOff>66460</xdr:rowOff>
    </xdr:to>
    <xdr:pic>
      <xdr:nvPicPr>
        <xdr:cNvPr id="21" name="図 20">
          <a:extLst>
            <a:ext uri="{FF2B5EF4-FFF2-40B4-BE49-F238E27FC236}">
              <a16:creationId xmlns:a16="http://schemas.microsoft.com/office/drawing/2014/main" xmlns="" id="{00000000-0008-0000-3000-000015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57982" y="16151094"/>
          <a:ext cx="7042857" cy="508571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15</xdr:col>
      <xdr:colOff>91108</xdr:colOff>
      <xdr:row>228</xdr:row>
      <xdr:rowOff>16565</xdr:rowOff>
    </xdr:from>
    <xdr:to>
      <xdr:col>17</xdr:col>
      <xdr:colOff>62534</xdr:colOff>
      <xdr:row>229</xdr:row>
      <xdr:rowOff>83239</xdr:rowOff>
    </xdr:to>
    <xdr:pic>
      <xdr:nvPicPr>
        <xdr:cNvPr id="23" name="図 22">
          <a:extLst>
            <a:ext uri="{FF2B5EF4-FFF2-40B4-BE49-F238E27FC236}">
              <a16:creationId xmlns:a16="http://schemas.microsoft.com/office/drawing/2014/main" xmlns="" id="{00000000-0008-0000-3000-00001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581978" y="17807608"/>
          <a:ext cx="170208" cy="166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33126</xdr:colOff>
      <xdr:row>215</xdr:row>
      <xdr:rowOff>8282</xdr:rowOff>
    </xdr:from>
    <xdr:to>
      <xdr:col>40</xdr:col>
      <xdr:colOff>99388</xdr:colOff>
      <xdr:row>218</xdr:row>
      <xdr:rowOff>91111</xdr:rowOff>
    </xdr:to>
    <xdr:sp macro="" textlink="$C$211">
      <xdr:nvSpPr>
        <xdr:cNvPr id="25" name="四角形吹き出し 13">
          <a:extLst>
            <a:ext uri="{FF2B5EF4-FFF2-40B4-BE49-F238E27FC236}">
              <a16:creationId xmlns:a16="http://schemas.microsoft.com/office/drawing/2014/main" xmlns="" id="{00000000-0008-0000-3000-000019000000}"/>
            </a:ext>
          </a:extLst>
        </xdr:cNvPr>
        <xdr:cNvSpPr/>
      </xdr:nvSpPr>
      <xdr:spPr>
        <a:xfrm>
          <a:off x="1623387" y="16507239"/>
          <a:ext cx="2451653"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25A1A85-20B7-4F6D-9FBE-C04768D1327E}"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54</xdr:col>
      <xdr:colOff>33131</xdr:colOff>
      <xdr:row>214</xdr:row>
      <xdr:rowOff>24848</xdr:rowOff>
    </xdr:from>
    <xdr:to>
      <xdr:col>71</xdr:col>
      <xdr:colOff>16563</xdr:colOff>
      <xdr:row>219</xdr:row>
      <xdr:rowOff>66261</xdr:rowOff>
    </xdr:to>
    <xdr:sp macro="" textlink="$AE$3">
      <xdr:nvSpPr>
        <xdr:cNvPr id="26" name="四角形吹き出し 13">
          <a:extLst>
            <a:ext uri="{FF2B5EF4-FFF2-40B4-BE49-F238E27FC236}">
              <a16:creationId xmlns:a16="http://schemas.microsoft.com/office/drawing/2014/main" xmlns="" id="{00000000-0008-0000-3000-00001A000000}"/>
            </a:ext>
          </a:extLst>
        </xdr:cNvPr>
        <xdr:cNvSpPr/>
      </xdr:nvSpPr>
      <xdr:spPr>
        <a:xfrm>
          <a:off x="5400261" y="16424413"/>
          <a:ext cx="1673085" cy="53837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C0C6B8C-277C-485D-A1C8-93D574684338}" type="TxLink">
            <a:rPr kumimoji="1" lang="ja-JP" altLang="en-US" sz="800" b="0" i="0" u="none" strike="noStrike">
              <a:solidFill>
                <a:srgbClr val="000000"/>
              </a:solidFill>
              <a:latin typeface="ＭＳ Ｐゴシック"/>
              <a:ea typeface="ＭＳ Ｐゴシック"/>
            </a:rPr>
            <a:pPr algn="l"/>
            <a:t> </a:t>
          </a:fld>
          <a:endParaRPr kumimoji="1" lang="en-US" altLang="en-US" sz="8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54</xdr:col>
      <xdr:colOff>16567</xdr:colOff>
      <xdr:row>219</xdr:row>
      <xdr:rowOff>57978</xdr:rowOff>
    </xdr:from>
    <xdr:to>
      <xdr:col>71</xdr:col>
      <xdr:colOff>0</xdr:colOff>
      <xdr:row>224</xdr:row>
      <xdr:rowOff>66261</xdr:rowOff>
    </xdr:to>
    <xdr:sp macro="" textlink="$AG$3">
      <xdr:nvSpPr>
        <xdr:cNvPr id="29" name="四角形吹き出し 13">
          <a:extLst>
            <a:ext uri="{FF2B5EF4-FFF2-40B4-BE49-F238E27FC236}">
              <a16:creationId xmlns:a16="http://schemas.microsoft.com/office/drawing/2014/main" xmlns="" id="{00000000-0008-0000-3000-00001D000000}"/>
            </a:ext>
          </a:extLst>
        </xdr:cNvPr>
        <xdr:cNvSpPr/>
      </xdr:nvSpPr>
      <xdr:spPr>
        <a:xfrm>
          <a:off x="5383697" y="16954500"/>
          <a:ext cx="1673086" cy="5052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4AF5067-411C-4590-91A7-C68206674683}" type="TxLink">
            <a:rPr kumimoji="1" lang="ja-JP" altLang="en-US" sz="800" b="0" i="0" u="none" strike="noStrike">
              <a:solidFill>
                <a:srgbClr val="000000"/>
              </a:solidFill>
              <a:latin typeface="ＭＳ Ｐゴシック"/>
              <a:ea typeface="ＭＳ Ｐゴシック"/>
            </a:rPr>
            <a:pPr algn="l"/>
            <a:t> </a:t>
          </a:fld>
          <a:endParaRPr kumimoji="1" lang="en-US" altLang="en-US" sz="8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55</xdr:col>
      <xdr:colOff>16565</xdr:colOff>
      <xdr:row>225</xdr:row>
      <xdr:rowOff>8283</xdr:rowOff>
    </xdr:from>
    <xdr:to>
      <xdr:col>70</xdr:col>
      <xdr:colOff>49696</xdr:colOff>
      <xdr:row>227</xdr:row>
      <xdr:rowOff>41414</xdr:rowOff>
    </xdr:to>
    <xdr:pic>
      <xdr:nvPicPr>
        <xdr:cNvPr id="39" name="図 38">
          <a:extLst>
            <a:ext uri="{FF2B5EF4-FFF2-40B4-BE49-F238E27FC236}">
              <a16:creationId xmlns:a16="http://schemas.microsoft.com/office/drawing/2014/main" xmlns="" id="{00000000-0008-0000-3000-00002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483087" y="17501153"/>
          <a:ext cx="1524000" cy="2319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54</xdr:col>
      <xdr:colOff>91103</xdr:colOff>
      <xdr:row>224</xdr:row>
      <xdr:rowOff>74549</xdr:rowOff>
    </xdr:from>
    <xdr:to>
      <xdr:col>71</xdr:col>
      <xdr:colOff>49695</xdr:colOff>
      <xdr:row>227</xdr:row>
      <xdr:rowOff>74544</xdr:rowOff>
    </xdr:to>
    <xdr:sp macro="" textlink="$AI$3">
      <xdr:nvSpPr>
        <xdr:cNvPr id="41" name="四角形吹き出し 13">
          <a:extLst>
            <a:ext uri="{FF2B5EF4-FFF2-40B4-BE49-F238E27FC236}">
              <a16:creationId xmlns:a16="http://schemas.microsoft.com/office/drawing/2014/main" xmlns="" id="{00000000-0008-0000-3000-000029000000}"/>
            </a:ext>
          </a:extLst>
        </xdr:cNvPr>
        <xdr:cNvSpPr/>
      </xdr:nvSpPr>
      <xdr:spPr>
        <a:xfrm>
          <a:off x="5458233" y="17468027"/>
          <a:ext cx="1648245" cy="29816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CDC8B00-DEDB-41DF-B7A0-0E2A81D329DD}"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wsDr>
</file>

<file path=xl/drawings/drawing33.xml><?xml version="1.0" encoding="utf-8"?>
<xdr:wsDr xmlns:xdr="http://schemas.openxmlformats.org/drawingml/2006/spreadsheetDrawing" xmlns:a="http://schemas.openxmlformats.org/drawingml/2006/main">
  <xdr:twoCellAnchor editAs="oneCell">
    <xdr:from>
      <xdr:col>0</xdr:col>
      <xdr:colOff>0</xdr:colOff>
      <xdr:row>83</xdr:row>
      <xdr:rowOff>91109</xdr:rowOff>
    </xdr:from>
    <xdr:to>
      <xdr:col>71</xdr:col>
      <xdr:colOff>17978</xdr:colOff>
      <xdr:row>129</xdr:row>
      <xdr:rowOff>88061</xdr:rowOff>
    </xdr:to>
    <xdr:pic>
      <xdr:nvPicPr>
        <xdr:cNvPr id="20" name="図 19">
          <a:extLst>
            <a:ext uri="{FF2B5EF4-FFF2-40B4-BE49-F238E27FC236}">
              <a16:creationId xmlns:a16="http://schemas.microsoft.com/office/drawing/2014/main" xmlns="" id="{00000000-0008-0000-3100-00001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3172239"/>
          <a:ext cx="7074761" cy="45689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52</xdr:row>
      <xdr:rowOff>8283</xdr:rowOff>
    </xdr:from>
    <xdr:to>
      <xdr:col>71</xdr:col>
      <xdr:colOff>17978</xdr:colOff>
      <xdr:row>83</xdr:row>
      <xdr:rowOff>42453</xdr:rowOff>
    </xdr:to>
    <xdr:pic>
      <xdr:nvPicPr>
        <xdr:cNvPr id="21" name="図 20">
          <a:extLst>
            <a:ext uri="{FF2B5EF4-FFF2-40B4-BE49-F238E27FC236}">
              <a16:creationId xmlns:a16="http://schemas.microsoft.com/office/drawing/2014/main" xmlns="" id="{00000000-0008-0000-3100-00001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306457"/>
          <a:ext cx="7074761" cy="3115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33130</xdr:colOff>
      <xdr:row>80</xdr:row>
      <xdr:rowOff>82827</xdr:rowOff>
    </xdr:from>
    <xdr:to>
      <xdr:col>56</xdr:col>
      <xdr:colOff>23605</xdr:colOff>
      <xdr:row>82</xdr:row>
      <xdr:rowOff>54251</xdr:rowOff>
    </xdr:to>
    <xdr:pic>
      <xdr:nvPicPr>
        <xdr:cNvPr id="24" name="図 23">
          <a:extLst>
            <a:ext uri="{FF2B5EF4-FFF2-40B4-BE49-F238E27FC236}">
              <a16:creationId xmlns:a16="http://schemas.microsoft.com/office/drawing/2014/main" xmlns="" id="{00000000-0008-0000-3100-000018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623391" y="3163957"/>
          <a:ext cx="3966127" cy="1702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16</xdr:col>
      <xdr:colOff>66261</xdr:colOff>
      <xdr:row>74</xdr:row>
      <xdr:rowOff>33130</xdr:rowOff>
    </xdr:from>
    <xdr:to>
      <xdr:col>64</xdr:col>
      <xdr:colOff>56737</xdr:colOff>
      <xdr:row>78</xdr:row>
      <xdr:rowOff>12426</xdr:rowOff>
    </xdr:to>
    <xdr:sp macro="" textlink="入力専用!$AQ$3">
      <xdr:nvSpPr>
        <xdr:cNvPr id="25" name="四角形吹き出し 12">
          <a:extLst>
            <a:ext uri="{FF2B5EF4-FFF2-40B4-BE49-F238E27FC236}">
              <a16:creationId xmlns:a16="http://schemas.microsoft.com/office/drawing/2014/main" xmlns="" id="{00000000-0008-0000-3100-000019000000}"/>
            </a:ext>
          </a:extLst>
        </xdr:cNvPr>
        <xdr:cNvSpPr/>
      </xdr:nvSpPr>
      <xdr:spPr>
        <a:xfrm>
          <a:off x="1656522" y="2517913"/>
          <a:ext cx="4761258" cy="37686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3341C5F-C591-4567-A448-751CEBAA912E}"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16</xdr:col>
      <xdr:colOff>49694</xdr:colOff>
      <xdr:row>76</xdr:row>
      <xdr:rowOff>74544</xdr:rowOff>
    </xdr:from>
    <xdr:to>
      <xdr:col>61</xdr:col>
      <xdr:colOff>16978</xdr:colOff>
      <xdr:row>80</xdr:row>
      <xdr:rowOff>57981</xdr:rowOff>
    </xdr:to>
    <xdr:sp macro="" textlink="入力専用!$G$67">
      <xdr:nvSpPr>
        <xdr:cNvPr id="26" name="四角形吹き出し 13">
          <a:extLst>
            <a:ext uri="{FF2B5EF4-FFF2-40B4-BE49-F238E27FC236}">
              <a16:creationId xmlns:a16="http://schemas.microsoft.com/office/drawing/2014/main" xmlns="" id="{00000000-0008-0000-3100-00001A000000}"/>
            </a:ext>
          </a:extLst>
        </xdr:cNvPr>
        <xdr:cNvSpPr/>
      </xdr:nvSpPr>
      <xdr:spPr>
        <a:xfrm>
          <a:off x="1639955" y="2758109"/>
          <a:ext cx="4439893"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13AF547-FBFE-4560-91D8-7274D8498995}"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16</xdr:col>
      <xdr:colOff>74543</xdr:colOff>
      <xdr:row>79</xdr:row>
      <xdr:rowOff>74544</xdr:rowOff>
    </xdr:from>
    <xdr:to>
      <xdr:col>67</xdr:col>
      <xdr:colOff>24848</xdr:colOff>
      <xdr:row>83</xdr:row>
      <xdr:rowOff>57981</xdr:rowOff>
    </xdr:to>
    <xdr:sp macro="" textlink="入力専用!$G$79">
      <xdr:nvSpPr>
        <xdr:cNvPr id="27" name="四角形吹き出し 15">
          <a:extLst>
            <a:ext uri="{FF2B5EF4-FFF2-40B4-BE49-F238E27FC236}">
              <a16:creationId xmlns:a16="http://schemas.microsoft.com/office/drawing/2014/main" xmlns="" id="{00000000-0008-0000-3100-00001B000000}"/>
            </a:ext>
          </a:extLst>
        </xdr:cNvPr>
        <xdr:cNvSpPr/>
      </xdr:nvSpPr>
      <xdr:spPr>
        <a:xfrm>
          <a:off x="1664804" y="3056283"/>
          <a:ext cx="5019261"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D8D247A-4A75-4B12-9EEC-72A01EF35173}"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18</xdr:col>
      <xdr:colOff>49693</xdr:colOff>
      <xdr:row>69</xdr:row>
      <xdr:rowOff>8283</xdr:rowOff>
    </xdr:from>
    <xdr:to>
      <xdr:col>44</xdr:col>
      <xdr:colOff>30643</xdr:colOff>
      <xdr:row>72</xdr:row>
      <xdr:rowOff>91110</xdr:rowOff>
    </xdr:to>
    <xdr:sp macro="" textlink="入力専用!$G$77">
      <xdr:nvSpPr>
        <xdr:cNvPr id="28" name="四角形吹き出し 24">
          <a:extLst>
            <a:ext uri="{FF2B5EF4-FFF2-40B4-BE49-F238E27FC236}">
              <a16:creationId xmlns:a16="http://schemas.microsoft.com/office/drawing/2014/main" xmlns="" id="{00000000-0008-0000-3100-00001C000000}"/>
            </a:ext>
          </a:extLst>
        </xdr:cNvPr>
        <xdr:cNvSpPr/>
      </xdr:nvSpPr>
      <xdr:spPr>
        <a:xfrm>
          <a:off x="1838736" y="1996109"/>
          <a:ext cx="2565124"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8500D3C-5350-43BF-B366-C7AC9C92820F}"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18</xdr:col>
      <xdr:colOff>33129</xdr:colOff>
      <xdr:row>71</xdr:row>
      <xdr:rowOff>66261</xdr:rowOff>
    </xdr:from>
    <xdr:to>
      <xdr:col>71</xdr:col>
      <xdr:colOff>0</xdr:colOff>
      <xdr:row>75</xdr:row>
      <xdr:rowOff>49697</xdr:rowOff>
    </xdr:to>
    <xdr:sp macro="" textlink="入力専用!$G$78">
      <xdr:nvSpPr>
        <xdr:cNvPr id="29" name="四角形吹き出し 25">
          <a:extLst>
            <a:ext uri="{FF2B5EF4-FFF2-40B4-BE49-F238E27FC236}">
              <a16:creationId xmlns:a16="http://schemas.microsoft.com/office/drawing/2014/main" xmlns="" id="{00000000-0008-0000-3100-00001D000000}"/>
            </a:ext>
          </a:extLst>
        </xdr:cNvPr>
        <xdr:cNvSpPr/>
      </xdr:nvSpPr>
      <xdr:spPr>
        <a:xfrm>
          <a:off x="1822172" y="2252870"/>
          <a:ext cx="5234611"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B6BBCC0-369F-431C-A358-3BB9ECC507B1}"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18</xdr:col>
      <xdr:colOff>24847</xdr:colOff>
      <xdr:row>93</xdr:row>
      <xdr:rowOff>66260</xdr:rowOff>
    </xdr:from>
    <xdr:to>
      <xdr:col>20</xdr:col>
      <xdr:colOff>1655</xdr:colOff>
      <xdr:row>95</xdr:row>
      <xdr:rowOff>29402</xdr:rowOff>
    </xdr:to>
    <xdr:pic>
      <xdr:nvPicPr>
        <xdr:cNvPr id="30" name="図 29">
          <a:extLst>
            <a:ext uri="{FF2B5EF4-FFF2-40B4-BE49-F238E27FC236}">
              <a16:creationId xmlns:a16="http://schemas.microsoft.com/office/drawing/2014/main" xmlns="" id="{00000000-0008-0000-3100-00001E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813890" y="4439477"/>
          <a:ext cx="161925" cy="1619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33130</xdr:colOff>
      <xdr:row>108</xdr:row>
      <xdr:rowOff>33130</xdr:rowOff>
    </xdr:from>
    <xdr:to>
      <xdr:col>64</xdr:col>
      <xdr:colOff>41414</xdr:colOff>
      <xdr:row>113</xdr:row>
      <xdr:rowOff>57979</xdr:rowOff>
    </xdr:to>
    <xdr:sp macro="" textlink="$BY$113">
      <xdr:nvSpPr>
        <xdr:cNvPr id="31" name="四角形吹き出し 12">
          <a:extLst>
            <a:ext uri="{FF2B5EF4-FFF2-40B4-BE49-F238E27FC236}">
              <a16:creationId xmlns:a16="http://schemas.microsoft.com/office/drawing/2014/main" xmlns="" id="{00000000-0008-0000-3100-00001F000000}"/>
            </a:ext>
          </a:extLst>
        </xdr:cNvPr>
        <xdr:cNvSpPr/>
      </xdr:nvSpPr>
      <xdr:spPr>
        <a:xfrm>
          <a:off x="2319130" y="5897217"/>
          <a:ext cx="4083327" cy="521805"/>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B48BC0C-F3E7-4B5B-A7E2-551A4F63105D}" type="TxLink">
            <a:rPr kumimoji="1" lang="ja-JP" altLang="en-US" sz="10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17</xdr:col>
      <xdr:colOff>74544</xdr:colOff>
      <xdr:row>106</xdr:row>
      <xdr:rowOff>82827</xdr:rowOff>
    </xdr:from>
    <xdr:to>
      <xdr:col>20</xdr:col>
      <xdr:colOff>16470</xdr:colOff>
      <xdr:row>108</xdr:row>
      <xdr:rowOff>74543</xdr:rowOff>
    </xdr:to>
    <xdr:pic>
      <xdr:nvPicPr>
        <xdr:cNvPr id="34" name="図 33">
          <a:extLst>
            <a:ext uri="{FF2B5EF4-FFF2-40B4-BE49-F238E27FC236}">
              <a16:creationId xmlns:a16="http://schemas.microsoft.com/office/drawing/2014/main" xmlns="" id="{00000000-0008-0000-3100-000022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64196" y="5748131"/>
          <a:ext cx="240100" cy="190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33</xdr:col>
      <xdr:colOff>1</xdr:colOff>
      <xdr:row>106</xdr:row>
      <xdr:rowOff>82827</xdr:rowOff>
    </xdr:from>
    <xdr:to>
      <xdr:col>35</xdr:col>
      <xdr:colOff>41318</xdr:colOff>
      <xdr:row>108</xdr:row>
      <xdr:rowOff>74543</xdr:rowOff>
    </xdr:to>
    <xdr:pic>
      <xdr:nvPicPr>
        <xdr:cNvPr id="35" name="図 34">
          <a:extLst>
            <a:ext uri="{FF2B5EF4-FFF2-40B4-BE49-F238E27FC236}">
              <a16:creationId xmlns:a16="http://schemas.microsoft.com/office/drawing/2014/main" xmlns="" id="{00000000-0008-0000-3100-000023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279914" y="5748131"/>
          <a:ext cx="240100" cy="190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48</xdr:col>
      <xdr:colOff>33137</xdr:colOff>
      <xdr:row>107</xdr:row>
      <xdr:rowOff>8279</xdr:rowOff>
    </xdr:from>
    <xdr:to>
      <xdr:col>50</xdr:col>
      <xdr:colOff>74455</xdr:colOff>
      <xdr:row>109</xdr:row>
      <xdr:rowOff>4137</xdr:rowOff>
    </xdr:to>
    <xdr:pic>
      <xdr:nvPicPr>
        <xdr:cNvPr id="36" name="図 35">
          <a:extLst>
            <a:ext uri="{FF2B5EF4-FFF2-40B4-BE49-F238E27FC236}">
              <a16:creationId xmlns:a16="http://schemas.microsoft.com/office/drawing/2014/main" xmlns="" id="{00000000-0008-0000-3100-00002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03920" y="5772975"/>
          <a:ext cx="240100" cy="1904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41414</xdr:colOff>
      <xdr:row>105</xdr:row>
      <xdr:rowOff>91109</xdr:rowOff>
    </xdr:from>
    <xdr:to>
      <xdr:col>30</xdr:col>
      <xdr:colOff>82827</xdr:colOff>
      <xdr:row>109</xdr:row>
      <xdr:rowOff>74546</xdr:rowOff>
    </xdr:to>
    <xdr:sp macro="" textlink="$BY$104">
      <xdr:nvSpPr>
        <xdr:cNvPr id="37" name="四角形吹き出し 15">
          <a:extLst>
            <a:ext uri="{FF2B5EF4-FFF2-40B4-BE49-F238E27FC236}">
              <a16:creationId xmlns:a16="http://schemas.microsoft.com/office/drawing/2014/main" xmlns="" id="{00000000-0008-0000-3100-000025000000}"/>
            </a:ext>
          </a:extLst>
        </xdr:cNvPr>
        <xdr:cNvSpPr/>
      </xdr:nvSpPr>
      <xdr:spPr>
        <a:xfrm>
          <a:off x="1731066" y="5657022"/>
          <a:ext cx="1333500"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5AAB160-FE5E-44FA-AD4D-A306F58A3762}" type="TxLink">
            <a:rPr kumimoji="1" lang="en-US" altLang="en-US" sz="1400" b="0" i="0" u="none" strike="noStrike">
              <a:solidFill>
                <a:srgbClr val="000000"/>
              </a:solidFill>
              <a:latin typeface="ＭＳ Ｐゴシック"/>
              <a:ea typeface="ＭＳ Ｐゴシック"/>
            </a:rPr>
            <a:pPr algn="l"/>
            <a:t>□</a:t>
          </a:fld>
          <a:endParaRPr kumimoji="1" lang="en-US" altLang="en-US" sz="18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32</xdr:col>
      <xdr:colOff>74548</xdr:colOff>
      <xdr:row>105</xdr:row>
      <xdr:rowOff>91109</xdr:rowOff>
    </xdr:from>
    <xdr:to>
      <xdr:col>46</xdr:col>
      <xdr:colOff>16570</xdr:colOff>
      <xdr:row>109</xdr:row>
      <xdr:rowOff>74546</xdr:rowOff>
    </xdr:to>
    <xdr:sp macro="" textlink="$BY$106">
      <xdr:nvSpPr>
        <xdr:cNvPr id="40" name="四角形吹き出し 15">
          <a:extLst>
            <a:ext uri="{FF2B5EF4-FFF2-40B4-BE49-F238E27FC236}">
              <a16:creationId xmlns:a16="http://schemas.microsoft.com/office/drawing/2014/main" xmlns="" id="{00000000-0008-0000-3100-000028000000}"/>
            </a:ext>
          </a:extLst>
        </xdr:cNvPr>
        <xdr:cNvSpPr/>
      </xdr:nvSpPr>
      <xdr:spPr>
        <a:xfrm>
          <a:off x="3255070" y="5657022"/>
          <a:ext cx="1333500"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3A49A65-D30D-4454-9BB4-07D79D1E06C2}" type="TxLink">
            <a:rPr kumimoji="1" lang="en-US" altLang="en-US" sz="1400" b="0" i="0" u="none" strike="noStrike">
              <a:solidFill>
                <a:srgbClr val="000000"/>
              </a:solidFill>
              <a:latin typeface="ＭＳ Ｐゴシック"/>
              <a:ea typeface="ＭＳ Ｐゴシック"/>
            </a:rPr>
            <a:pPr algn="l"/>
            <a:t>□</a:t>
          </a:fld>
          <a:endParaRPr kumimoji="1" lang="en-US" altLang="en-US" sz="32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48</xdr:col>
      <xdr:colOff>8284</xdr:colOff>
      <xdr:row>105</xdr:row>
      <xdr:rowOff>91108</xdr:rowOff>
    </xdr:from>
    <xdr:to>
      <xdr:col>61</xdr:col>
      <xdr:colOff>49697</xdr:colOff>
      <xdr:row>109</xdr:row>
      <xdr:rowOff>74545</xdr:rowOff>
    </xdr:to>
    <xdr:sp macro="" textlink="$BY$108">
      <xdr:nvSpPr>
        <xdr:cNvPr id="41" name="四角形吹き出し 15">
          <a:extLst>
            <a:ext uri="{FF2B5EF4-FFF2-40B4-BE49-F238E27FC236}">
              <a16:creationId xmlns:a16="http://schemas.microsoft.com/office/drawing/2014/main" xmlns="" id="{00000000-0008-0000-3100-000029000000}"/>
            </a:ext>
          </a:extLst>
        </xdr:cNvPr>
        <xdr:cNvSpPr/>
      </xdr:nvSpPr>
      <xdr:spPr>
        <a:xfrm>
          <a:off x="4779067" y="5657021"/>
          <a:ext cx="1333500" cy="381002"/>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49623D0-A811-42C1-B0EE-8CC43EF8BB6B}" type="TxLink">
            <a:rPr kumimoji="1" lang="en-US" altLang="en-US" sz="1400" b="0" i="0" u="none" strike="noStrike">
              <a:solidFill>
                <a:srgbClr val="000000"/>
              </a:solidFill>
              <a:latin typeface="ＭＳ Ｐゴシック"/>
              <a:ea typeface="ＭＳ Ｐゴシック"/>
            </a:rPr>
            <a:pPr algn="l"/>
            <a:t>□</a:t>
          </a:fld>
          <a:endParaRPr kumimoji="1" lang="en-US" altLang="en-US" sz="32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0</xdr:col>
      <xdr:colOff>16566</xdr:colOff>
      <xdr:row>127</xdr:row>
      <xdr:rowOff>91105</xdr:rowOff>
    </xdr:from>
    <xdr:to>
      <xdr:col>71</xdr:col>
      <xdr:colOff>2974</xdr:colOff>
      <xdr:row>163</xdr:row>
      <xdr:rowOff>1415</xdr:rowOff>
    </xdr:to>
    <xdr:pic>
      <xdr:nvPicPr>
        <xdr:cNvPr id="19" name="図 18">
          <a:extLst>
            <a:ext uri="{FF2B5EF4-FFF2-40B4-BE49-F238E27FC236}">
              <a16:creationId xmlns:a16="http://schemas.microsoft.com/office/drawing/2014/main" xmlns="" id="{00000000-0008-0000-3100-000013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6566" y="7843627"/>
          <a:ext cx="7029524" cy="34842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49696</xdr:colOff>
      <xdr:row>129</xdr:row>
      <xdr:rowOff>99390</xdr:rowOff>
    </xdr:from>
    <xdr:to>
      <xdr:col>39</xdr:col>
      <xdr:colOff>16566</xdr:colOff>
      <xdr:row>133</xdr:row>
      <xdr:rowOff>82827</xdr:rowOff>
    </xdr:to>
    <xdr:sp macro="" textlink="$C$165">
      <xdr:nvSpPr>
        <xdr:cNvPr id="22" name="四角形吹き出し 13">
          <a:extLst>
            <a:ext uri="{FF2B5EF4-FFF2-40B4-BE49-F238E27FC236}">
              <a16:creationId xmlns:a16="http://schemas.microsoft.com/office/drawing/2014/main" xmlns="" id="{00000000-0008-0000-3100-000016000000}"/>
            </a:ext>
          </a:extLst>
        </xdr:cNvPr>
        <xdr:cNvSpPr/>
      </xdr:nvSpPr>
      <xdr:spPr>
        <a:xfrm>
          <a:off x="1441174" y="8050694"/>
          <a:ext cx="2451653" cy="381003"/>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541F39B-944D-420F-B318-E2FBD004CA8D}"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15</xdr:col>
      <xdr:colOff>82824</xdr:colOff>
      <xdr:row>132</xdr:row>
      <xdr:rowOff>41411</xdr:rowOff>
    </xdr:from>
    <xdr:to>
      <xdr:col>70</xdr:col>
      <xdr:colOff>41414</xdr:colOff>
      <xdr:row>136</xdr:row>
      <xdr:rowOff>24849</xdr:rowOff>
    </xdr:to>
    <xdr:sp macro="" textlink="入力専用!$G$55">
      <xdr:nvSpPr>
        <xdr:cNvPr id="32" name="四角形吹き出し 13">
          <a:extLst>
            <a:ext uri="{FF2B5EF4-FFF2-40B4-BE49-F238E27FC236}">
              <a16:creationId xmlns:a16="http://schemas.microsoft.com/office/drawing/2014/main" xmlns="" id="{00000000-0008-0000-3100-000020000000}"/>
            </a:ext>
          </a:extLst>
        </xdr:cNvPr>
        <xdr:cNvSpPr/>
      </xdr:nvSpPr>
      <xdr:spPr>
        <a:xfrm>
          <a:off x="1573694" y="8290889"/>
          <a:ext cx="5425111" cy="381003"/>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625EAB9-FD90-4582-A742-56EF257A64F4}" type="TxLink">
            <a:rPr kumimoji="1" lang="en-US" altLang="en-US" sz="1100" b="0" i="0" u="none" strike="noStrike">
              <a:solidFill>
                <a:srgbClr val="000000"/>
              </a:solidFill>
              <a:latin typeface="ＭＳ Ｐゴシック"/>
              <a:ea typeface="ＭＳ Ｐゴシック"/>
            </a:rPr>
            <a:pPr algn="l"/>
            <a:t> </a:t>
          </a:fld>
          <a:endParaRPr kumimoji="1" lang="en-US" altLang="en-US" sz="10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15</xdr:col>
      <xdr:colOff>57977</xdr:colOff>
      <xdr:row>134</xdr:row>
      <xdr:rowOff>8283</xdr:rowOff>
    </xdr:from>
    <xdr:to>
      <xdr:col>70</xdr:col>
      <xdr:colOff>16567</xdr:colOff>
      <xdr:row>137</xdr:row>
      <xdr:rowOff>91112</xdr:rowOff>
    </xdr:to>
    <xdr:sp macro="" textlink="$AG$3">
      <xdr:nvSpPr>
        <xdr:cNvPr id="33" name="四角形吹き出し 13">
          <a:extLst>
            <a:ext uri="{FF2B5EF4-FFF2-40B4-BE49-F238E27FC236}">
              <a16:creationId xmlns:a16="http://schemas.microsoft.com/office/drawing/2014/main" xmlns="" id="{00000000-0008-0000-3100-000021000000}"/>
            </a:ext>
          </a:extLst>
        </xdr:cNvPr>
        <xdr:cNvSpPr/>
      </xdr:nvSpPr>
      <xdr:spPr>
        <a:xfrm>
          <a:off x="1548847" y="8456544"/>
          <a:ext cx="5425111" cy="381003"/>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A87AAA5-EFEE-437A-AA74-2927863D31CF}" type="TxLink">
            <a:rPr kumimoji="1" lang="ja-JP" altLang="en-US" sz="1100" b="0" i="0" u="none" strike="noStrike">
              <a:solidFill>
                <a:srgbClr val="000000"/>
              </a:solidFill>
              <a:latin typeface="ＭＳ Ｐゴシック"/>
              <a:ea typeface="ＭＳ Ｐゴシック"/>
            </a:rPr>
            <a:pPr algn="l"/>
            <a:t> </a:t>
          </a:fld>
          <a:endParaRPr kumimoji="1" lang="en-US" altLang="en-US" sz="10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14</xdr:col>
      <xdr:colOff>91109</xdr:colOff>
      <xdr:row>137</xdr:row>
      <xdr:rowOff>49696</xdr:rowOff>
    </xdr:from>
    <xdr:to>
      <xdr:col>48</xdr:col>
      <xdr:colOff>0</xdr:colOff>
      <xdr:row>139</xdr:row>
      <xdr:rowOff>57979</xdr:rowOff>
    </xdr:to>
    <xdr:pic>
      <xdr:nvPicPr>
        <xdr:cNvPr id="39" name="図 38">
          <a:extLst>
            <a:ext uri="{FF2B5EF4-FFF2-40B4-BE49-F238E27FC236}">
              <a16:creationId xmlns:a16="http://schemas.microsoft.com/office/drawing/2014/main" xmlns="" id="{00000000-0008-0000-3100-00002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82587" y="8796131"/>
          <a:ext cx="3288196" cy="20706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74543</xdr:colOff>
      <xdr:row>140</xdr:row>
      <xdr:rowOff>82826</xdr:rowOff>
    </xdr:from>
    <xdr:to>
      <xdr:col>16</xdr:col>
      <xdr:colOff>45968</xdr:colOff>
      <xdr:row>142</xdr:row>
      <xdr:rowOff>50110</xdr:rowOff>
    </xdr:to>
    <xdr:pic>
      <xdr:nvPicPr>
        <xdr:cNvPr id="42" name="図 41">
          <a:extLst>
            <a:ext uri="{FF2B5EF4-FFF2-40B4-BE49-F238E27FC236}">
              <a16:creationId xmlns:a16="http://schemas.microsoft.com/office/drawing/2014/main" xmlns="" id="{00000000-0008-0000-3100-00002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466021" y="9127435"/>
          <a:ext cx="170208" cy="1660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14</xdr:col>
      <xdr:colOff>41415</xdr:colOff>
      <xdr:row>136</xdr:row>
      <xdr:rowOff>49696</xdr:rowOff>
    </xdr:from>
    <xdr:to>
      <xdr:col>70</xdr:col>
      <xdr:colOff>41413</xdr:colOff>
      <xdr:row>140</xdr:row>
      <xdr:rowOff>33133</xdr:rowOff>
    </xdr:to>
    <xdr:sp macro="" textlink="$AI$3">
      <xdr:nvSpPr>
        <xdr:cNvPr id="43" name="四角形吹き出し 13">
          <a:extLst>
            <a:ext uri="{FF2B5EF4-FFF2-40B4-BE49-F238E27FC236}">
              <a16:creationId xmlns:a16="http://schemas.microsoft.com/office/drawing/2014/main" xmlns="" id="{00000000-0008-0000-3100-00002B000000}"/>
            </a:ext>
          </a:extLst>
        </xdr:cNvPr>
        <xdr:cNvSpPr/>
      </xdr:nvSpPr>
      <xdr:spPr>
        <a:xfrm>
          <a:off x="1432893" y="8696739"/>
          <a:ext cx="5565911" cy="381003"/>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7947F12-F717-4068-806F-C62800B11143}"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wsDr>
</file>

<file path=xl/drawings/drawing34.xml><?xml version="1.0" encoding="utf-8"?>
<xdr:wsDr xmlns:xdr="http://schemas.openxmlformats.org/drawingml/2006/spreadsheetDrawing" xmlns:a="http://schemas.openxmlformats.org/drawingml/2006/main">
  <xdr:twoCellAnchor editAs="oneCell">
    <xdr:from>
      <xdr:col>0</xdr:col>
      <xdr:colOff>0</xdr:colOff>
      <xdr:row>49</xdr:row>
      <xdr:rowOff>38100</xdr:rowOff>
    </xdr:from>
    <xdr:to>
      <xdr:col>35</xdr:col>
      <xdr:colOff>147160</xdr:colOff>
      <xdr:row>62</xdr:row>
      <xdr:rowOff>43114</xdr:rowOff>
    </xdr:to>
    <xdr:pic>
      <xdr:nvPicPr>
        <xdr:cNvPr id="2" name="図 1">
          <a:extLst>
            <a:ext uri="{FF2B5EF4-FFF2-40B4-BE49-F238E27FC236}">
              <a16:creationId xmlns:a16="http://schemas.microsoft.com/office/drawing/2014/main" xmlns="" id="{00000000-0008-0000-3200-000002000000}"/>
            </a:ext>
          </a:extLst>
        </xdr:cNvPr>
        <xdr:cNvPicPr>
          <a:picLocks noChangeAspect="1"/>
        </xdr:cNvPicPr>
      </xdr:nvPicPr>
      <xdr:blipFill>
        <a:blip xmlns:r="http://schemas.openxmlformats.org/officeDocument/2006/relationships" r:embed="rId1"/>
        <a:stretch>
          <a:fillRect/>
        </a:stretch>
      </xdr:blipFill>
      <xdr:spPr>
        <a:xfrm>
          <a:off x="0" y="609600"/>
          <a:ext cx="6814660" cy="2481514"/>
        </a:xfrm>
        <a:prstGeom prst="rect">
          <a:avLst/>
        </a:prstGeom>
      </xdr:spPr>
    </xdr:pic>
    <xdr:clientData/>
  </xdr:twoCellAnchor>
  <xdr:twoCellAnchor editAs="oneCell">
    <xdr:from>
      <xdr:col>0</xdr:col>
      <xdr:colOff>0</xdr:colOff>
      <xdr:row>62</xdr:row>
      <xdr:rowOff>7041</xdr:rowOff>
    </xdr:from>
    <xdr:to>
      <xdr:col>35</xdr:col>
      <xdr:colOff>136300</xdr:colOff>
      <xdr:row>82</xdr:row>
      <xdr:rowOff>101217</xdr:rowOff>
    </xdr:to>
    <xdr:pic>
      <xdr:nvPicPr>
        <xdr:cNvPr id="3" name="図 2">
          <a:extLst>
            <a:ext uri="{FF2B5EF4-FFF2-40B4-BE49-F238E27FC236}">
              <a16:creationId xmlns:a16="http://schemas.microsoft.com/office/drawing/2014/main" xmlns="" id="{00000000-0008-0000-3200-000003000000}"/>
            </a:ext>
          </a:extLst>
        </xdr:cNvPr>
        <xdr:cNvPicPr>
          <a:picLocks noChangeAspect="1"/>
        </xdr:cNvPicPr>
      </xdr:nvPicPr>
      <xdr:blipFill>
        <a:blip xmlns:r="http://schemas.openxmlformats.org/officeDocument/2006/relationships" r:embed="rId2"/>
        <a:stretch>
          <a:fillRect/>
        </a:stretch>
      </xdr:blipFill>
      <xdr:spPr>
        <a:xfrm>
          <a:off x="0" y="3055041"/>
          <a:ext cx="6803800" cy="3904176"/>
        </a:xfrm>
        <a:prstGeom prst="rect">
          <a:avLst/>
        </a:prstGeom>
      </xdr:spPr>
    </xdr:pic>
    <xdr:clientData/>
  </xdr:twoCellAnchor>
  <xdr:twoCellAnchor editAs="oneCell">
    <xdr:from>
      <xdr:col>0</xdr:col>
      <xdr:colOff>0</xdr:colOff>
      <xdr:row>80</xdr:row>
      <xdr:rowOff>115955</xdr:rowOff>
    </xdr:from>
    <xdr:to>
      <xdr:col>35</xdr:col>
      <xdr:colOff>130869</xdr:colOff>
      <xdr:row>104</xdr:row>
      <xdr:rowOff>94301</xdr:rowOff>
    </xdr:to>
    <xdr:pic>
      <xdr:nvPicPr>
        <xdr:cNvPr id="5" name="図 4">
          <a:extLst>
            <a:ext uri="{FF2B5EF4-FFF2-40B4-BE49-F238E27FC236}">
              <a16:creationId xmlns:a16="http://schemas.microsoft.com/office/drawing/2014/main" xmlns="" id="{00000000-0008-0000-3200-000005000000}"/>
            </a:ext>
          </a:extLst>
        </xdr:cNvPr>
        <xdr:cNvPicPr>
          <a:picLocks noChangeAspect="1"/>
        </xdr:cNvPicPr>
      </xdr:nvPicPr>
      <xdr:blipFill>
        <a:blip xmlns:r="http://schemas.openxmlformats.org/officeDocument/2006/relationships" r:embed="rId3"/>
        <a:stretch>
          <a:fillRect/>
        </a:stretch>
      </xdr:blipFill>
      <xdr:spPr>
        <a:xfrm>
          <a:off x="0" y="15355955"/>
          <a:ext cx="6798369" cy="4550346"/>
        </a:xfrm>
        <a:prstGeom prst="rect">
          <a:avLst/>
        </a:prstGeom>
      </xdr:spPr>
    </xdr:pic>
    <xdr:clientData/>
  </xdr:twoCellAnchor>
  <xdr:twoCellAnchor editAs="oneCell">
    <xdr:from>
      <xdr:col>36</xdr:col>
      <xdr:colOff>164647</xdr:colOff>
      <xdr:row>49</xdr:row>
      <xdr:rowOff>76200</xdr:rowOff>
    </xdr:from>
    <xdr:to>
      <xdr:col>54</xdr:col>
      <xdr:colOff>114301</xdr:colOff>
      <xdr:row>63</xdr:row>
      <xdr:rowOff>119905</xdr:rowOff>
    </xdr:to>
    <xdr:pic>
      <xdr:nvPicPr>
        <xdr:cNvPr id="6" name="図 5">
          <a:extLst>
            <a:ext uri="{FF2B5EF4-FFF2-40B4-BE49-F238E27FC236}">
              <a16:creationId xmlns:a16="http://schemas.microsoft.com/office/drawing/2014/main" xmlns="" id="{00000000-0008-0000-3200-000006000000}"/>
            </a:ext>
          </a:extLst>
        </xdr:cNvPr>
        <xdr:cNvPicPr>
          <a:picLocks noChangeAspect="1"/>
        </xdr:cNvPicPr>
      </xdr:nvPicPr>
      <xdr:blipFill>
        <a:blip xmlns:r="http://schemas.openxmlformats.org/officeDocument/2006/relationships" r:embed="rId4"/>
        <a:stretch>
          <a:fillRect/>
        </a:stretch>
      </xdr:blipFill>
      <xdr:spPr>
        <a:xfrm>
          <a:off x="7022647" y="9601200"/>
          <a:ext cx="3378654" cy="2710705"/>
        </a:xfrm>
        <a:prstGeom prst="rect">
          <a:avLst/>
        </a:prstGeom>
      </xdr:spPr>
    </xdr:pic>
    <xdr:clientData/>
  </xdr:twoCellAnchor>
  <xdr:twoCellAnchor editAs="oneCell">
    <xdr:from>
      <xdr:col>48</xdr:col>
      <xdr:colOff>24493</xdr:colOff>
      <xdr:row>59</xdr:row>
      <xdr:rowOff>161925</xdr:rowOff>
    </xdr:from>
    <xdr:to>
      <xdr:col>67</xdr:col>
      <xdr:colOff>76201</xdr:colOff>
      <xdr:row>72</xdr:row>
      <xdr:rowOff>65253</xdr:rowOff>
    </xdr:to>
    <xdr:pic>
      <xdr:nvPicPr>
        <xdr:cNvPr id="7" name="図 6">
          <a:extLst>
            <a:ext uri="{FF2B5EF4-FFF2-40B4-BE49-F238E27FC236}">
              <a16:creationId xmlns:a16="http://schemas.microsoft.com/office/drawing/2014/main" xmlns="" id="{00000000-0008-0000-3200-000007000000}"/>
            </a:ext>
          </a:extLst>
        </xdr:cNvPr>
        <xdr:cNvPicPr>
          <a:picLocks noChangeAspect="1"/>
        </xdr:cNvPicPr>
      </xdr:nvPicPr>
      <xdr:blipFill>
        <a:blip xmlns:r="http://schemas.openxmlformats.org/officeDocument/2006/relationships" r:embed="rId5"/>
        <a:stretch>
          <a:fillRect/>
        </a:stretch>
      </xdr:blipFill>
      <xdr:spPr>
        <a:xfrm>
          <a:off x="9168493" y="2066925"/>
          <a:ext cx="3671208" cy="2379828"/>
        </a:xfrm>
        <a:prstGeom prst="rect">
          <a:avLst/>
        </a:prstGeom>
      </xdr:spPr>
    </xdr:pic>
    <xdr:clientData/>
  </xdr:twoCellAnchor>
  <xdr:twoCellAnchor>
    <xdr:from>
      <xdr:col>20</xdr:col>
      <xdr:colOff>66675</xdr:colOff>
      <xdr:row>53</xdr:row>
      <xdr:rowOff>38101</xdr:rowOff>
    </xdr:from>
    <xdr:to>
      <xdr:col>35</xdr:col>
      <xdr:colOff>114300</xdr:colOff>
      <xdr:row>56</xdr:row>
      <xdr:rowOff>57151</xdr:rowOff>
    </xdr:to>
    <xdr:sp macro="" textlink="AA24">
      <xdr:nvSpPr>
        <xdr:cNvPr id="9" name="四角形吹き出し 25">
          <a:extLst>
            <a:ext uri="{FF2B5EF4-FFF2-40B4-BE49-F238E27FC236}">
              <a16:creationId xmlns:a16="http://schemas.microsoft.com/office/drawing/2014/main" xmlns="" id="{00000000-0008-0000-3200-000009000000}"/>
            </a:ext>
          </a:extLst>
        </xdr:cNvPr>
        <xdr:cNvSpPr/>
      </xdr:nvSpPr>
      <xdr:spPr>
        <a:xfrm>
          <a:off x="3876675" y="9563101"/>
          <a:ext cx="2905125" cy="5905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b"/>
        <a:lstStyle/>
        <a:p>
          <a:pPr algn="l"/>
          <a:fld id="{B08C2EBC-C75E-46EA-AD12-45C290F038C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20</xdr:col>
      <xdr:colOff>57150</xdr:colOff>
      <xdr:row>56</xdr:row>
      <xdr:rowOff>0</xdr:rowOff>
    </xdr:from>
    <xdr:to>
      <xdr:col>35</xdr:col>
      <xdr:colOff>142875</xdr:colOff>
      <xdr:row>58</xdr:row>
      <xdr:rowOff>1</xdr:rowOff>
    </xdr:to>
    <xdr:sp macro="" textlink="Z24">
      <xdr:nvSpPr>
        <xdr:cNvPr id="10" name="四角形吹き出し 25">
          <a:extLst>
            <a:ext uri="{FF2B5EF4-FFF2-40B4-BE49-F238E27FC236}">
              <a16:creationId xmlns:a16="http://schemas.microsoft.com/office/drawing/2014/main" xmlns="" id="{00000000-0008-0000-3200-00000A000000}"/>
            </a:ext>
          </a:extLst>
        </xdr:cNvPr>
        <xdr:cNvSpPr/>
      </xdr:nvSpPr>
      <xdr:spPr>
        <a:xfrm>
          <a:off x="3867150" y="10096500"/>
          <a:ext cx="29432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8C03BF1-5792-4021-8C87-03FEA6ABB5D0}"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47626</xdr:colOff>
      <xdr:row>57</xdr:row>
      <xdr:rowOff>85725</xdr:rowOff>
    </xdr:from>
    <xdr:to>
      <xdr:col>34</xdr:col>
      <xdr:colOff>85726</xdr:colOff>
      <xdr:row>59</xdr:row>
      <xdr:rowOff>85726</xdr:rowOff>
    </xdr:to>
    <xdr:sp macro="" textlink="AB24">
      <xdr:nvSpPr>
        <xdr:cNvPr id="11" name="四角形吹き出し 25">
          <a:extLst>
            <a:ext uri="{FF2B5EF4-FFF2-40B4-BE49-F238E27FC236}">
              <a16:creationId xmlns:a16="http://schemas.microsoft.com/office/drawing/2014/main" xmlns="" id="{00000000-0008-0000-3200-00000B000000}"/>
            </a:ext>
          </a:extLst>
        </xdr:cNvPr>
        <xdr:cNvSpPr/>
      </xdr:nvSpPr>
      <xdr:spPr>
        <a:xfrm>
          <a:off x="4619626" y="10372725"/>
          <a:ext cx="194310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0269403-4F34-4412-8923-A2C00E936128}"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20</xdr:col>
      <xdr:colOff>142875</xdr:colOff>
      <xdr:row>59</xdr:row>
      <xdr:rowOff>57150</xdr:rowOff>
    </xdr:from>
    <xdr:to>
      <xdr:col>34</xdr:col>
      <xdr:colOff>57150</xdr:colOff>
      <xdr:row>60</xdr:row>
      <xdr:rowOff>142875</xdr:rowOff>
    </xdr:to>
    <xdr:pic>
      <xdr:nvPicPr>
        <xdr:cNvPr id="13" name="図 12">
          <a:extLst>
            <a:ext uri="{FF2B5EF4-FFF2-40B4-BE49-F238E27FC236}">
              <a16:creationId xmlns:a16="http://schemas.microsoft.com/office/drawing/2014/main" xmlns="" id="{00000000-0008-0000-3200-00000D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952875" y="10725150"/>
          <a:ext cx="2581275" cy="276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20</xdr:col>
      <xdr:colOff>57150</xdr:colOff>
      <xdr:row>58</xdr:row>
      <xdr:rowOff>180975</xdr:rowOff>
    </xdr:from>
    <xdr:to>
      <xdr:col>35</xdr:col>
      <xdr:colOff>142875</xdr:colOff>
      <xdr:row>60</xdr:row>
      <xdr:rowOff>180976</xdr:rowOff>
    </xdr:to>
    <xdr:sp macro="" textlink="AC24">
      <xdr:nvSpPr>
        <xdr:cNvPr id="14" name="四角形吹き出し 25">
          <a:extLst>
            <a:ext uri="{FF2B5EF4-FFF2-40B4-BE49-F238E27FC236}">
              <a16:creationId xmlns:a16="http://schemas.microsoft.com/office/drawing/2014/main" xmlns="" id="{00000000-0008-0000-3200-00000E000000}"/>
            </a:ext>
          </a:extLst>
        </xdr:cNvPr>
        <xdr:cNvSpPr/>
      </xdr:nvSpPr>
      <xdr:spPr>
        <a:xfrm>
          <a:off x="3867150" y="10658475"/>
          <a:ext cx="29432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29B34D8-EDEF-4518-9733-B177D37C5C9C}"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xdr:col>
      <xdr:colOff>133350</xdr:colOff>
      <xdr:row>66</xdr:row>
      <xdr:rowOff>66675</xdr:rowOff>
    </xdr:from>
    <xdr:to>
      <xdr:col>13</xdr:col>
      <xdr:colOff>142875</xdr:colOff>
      <xdr:row>68</xdr:row>
      <xdr:rowOff>66676</xdr:rowOff>
    </xdr:to>
    <xdr:sp macro="" textlink="$BE$3">
      <xdr:nvSpPr>
        <xdr:cNvPr id="15" name="四角形吹き出し 25">
          <a:extLst>
            <a:ext uri="{FF2B5EF4-FFF2-40B4-BE49-F238E27FC236}">
              <a16:creationId xmlns:a16="http://schemas.microsoft.com/office/drawing/2014/main" xmlns="" id="{00000000-0008-0000-3200-00000F000000}"/>
            </a:ext>
          </a:extLst>
        </xdr:cNvPr>
        <xdr:cNvSpPr/>
      </xdr:nvSpPr>
      <xdr:spPr>
        <a:xfrm>
          <a:off x="1085850" y="12068175"/>
          <a:ext cx="15335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197E8D-B4B1-49C0-868D-DF0C17D48963}"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22</xdr:col>
      <xdr:colOff>0</xdr:colOff>
      <xdr:row>66</xdr:row>
      <xdr:rowOff>85725</xdr:rowOff>
    </xdr:from>
    <xdr:to>
      <xdr:col>29</xdr:col>
      <xdr:colOff>104775</xdr:colOff>
      <xdr:row>68</xdr:row>
      <xdr:rowOff>85726</xdr:rowOff>
    </xdr:to>
    <xdr:sp macro="" textlink="$BE$9">
      <xdr:nvSpPr>
        <xdr:cNvPr id="16" name="四角形吹き出し 25">
          <a:extLst>
            <a:ext uri="{FF2B5EF4-FFF2-40B4-BE49-F238E27FC236}">
              <a16:creationId xmlns:a16="http://schemas.microsoft.com/office/drawing/2014/main" xmlns="" id="{00000000-0008-0000-3200-000010000000}"/>
            </a:ext>
          </a:extLst>
        </xdr:cNvPr>
        <xdr:cNvSpPr/>
      </xdr:nvSpPr>
      <xdr:spPr>
        <a:xfrm>
          <a:off x="4191000" y="12087225"/>
          <a:ext cx="143827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C7ED89-747C-4E32-B43E-0292FB85B5B0}"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27</xdr:col>
      <xdr:colOff>180975</xdr:colOff>
      <xdr:row>66</xdr:row>
      <xdr:rowOff>76200</xdr:rowOff>
    </xdr:from>
    <xdr:to>
      <xdr:col>36</xdr:col>
      <xdr:colOff>47624</xdr:colOff>
      <xdr:row>68</xdr:row>
      <xdr:rowOff>76201</xdr:rowOff>
    </xdr:to>
    <xdr:sp macro="" textlink="$BE$15">
      <xdr:nvSpPr>
        <xdr:cNvPr id="17" name="四角形吹き出し 25">
          <a:extLst>
            <a:ext uri="{FF2B5EF4-FFF2-40B4-BE49-F238E27FC236}">
              <a16:creationId xmlns:a16="http://schemas.microsoft.com/office/drawing/2014/main" xmlns="" id="{00000000-0008-0000-3200-000011000000}"/>
            </a:ext>
          </a:extLst>
        </xdr:cNvPr>
        <xdr:cNvSpPr/>
      </xdr:nvSpPr>
      <xdr:spPr>
        <a:xfrm>
          <a:off x="5324475" y="12077700"/>
          <a:ext cx="1581149"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DF4717B-FCD5-4067-B279-2B247D62E6B5}" type="TxLink">
            <a:rPr kumimoji="1" lang="en-US"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14</xdr:col>
      <xdr:colOff>57150</xdr:colOff>
      <xdr:row>66</xdr:row>
      <xdr:rowOff>180975</xdr:rowOff>
    </xdr:from>
    <xdr:to>
      <xdr:col>22</xdr:col>
      <xdr:colOff>0</xdr:colOff>
      <xdr:row>68</xdr:row>
      <xdr:rowOff>47625</xdr:rowOff>
    </xdr:to>
    <xdr:pic>
      <xdr:nvPicPr>
        <xdr:cNvPr id="19" name="図 18">
          <a:extLst>
            <a:ext uri="{FF2B5EF4-FFF2-40B4-BE49-F238E27FC236}">
              <a16:creationId xmlns:a16="http://schemas.microsoft.com/office/drawing/2014/main" xmlns="" id="{00000000-0008-0000-3200-000013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724150" y="12182475"/>
          <a:ext cx="1457325"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104775</xdr:colOff>
      <xdr:row>66</xdr:row>
      <xdr:rowOff>85725</xdr:rowOff>
    </xdr:from>
    <xdr:to>
      <xdr:col>23</xdr:col>
      <xdr:colOff>38100</xdr:colOff>
      <xdr:row>68</xdr:row>
      <xdr:rowOff>85726</xdr:rowOff>
    </xdr:to>
    <xdr:sp macro="" textlink="$BE$5">
      <xdr:nvSpPr>
        <xdr:cNvPr id="20" name="四角形吹き出し 25">
          <a:extLst>
            <a:ext uri="{FF2B5EF4-FFF2-40B4-BE49-F238E27FC236}">
              <a16:creationId xmlns:a16="http://schemas.microsoft.com/office/drawing/2014/main" xmlns="" id="{00000000-0008-0000-3200-000014000000}"/>
            </a:ext>
          </a:extLst>
        </xdr:cNvPr>
        <xdr:cNvSpPr/>
      </xdr:nvSpPr>
      <xdr:spPr>
        <a:xfrm>
          <a:off x="2581275" y="12087225"/>
          <a:ext cx="18383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9C5786-1B3F-4E58-A3DD-9A6A43FD73BF}" type="TxLink">
            <a:rPr kumimoji="1" lang="en-US" altLang="en-US" sz="1100" b="0" i="0" u="none" strike="noStrike">
              <a:solidFill>
                <a:srgbClr val="000000"/>
              </a:solidFill>
              <a:latin typeface="ＭＳ Ｐゴシック"/>
              <a:ea typeface="ＭＳ Ｐゴシック"/>
            </a:rPr>
            <a:pPr algn="l"/>
            <a:t>明治 33 年 01 月 00 日</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6</xdr:col>
      <xdr:colOff>38100</xdr:colOff>
      <xdr:row>72</xdr:row>
      <xdr:rowOff>123825</xdr:rowOff>
    </xdr:from>
    <xdr:to>
      <xdr:col>7</xdr:col>
      <xdr:colOff>84189</xdr:colOff>
      <xdr:row>73</xdr:row>
      <xdr:rowOff>180975</xdr:rowOff>
    </xdr:to>
    <xdr:pic>
      <xdr:nvPicPr>
        <xdr:cNvPr id="21" name="図 20">
          <a:extLst>
            <a:ext uri="{FF2B5EF4-FFF2-40B4-BE49-F238E27FC236}">
              <a16:creationId xmlns:a16="http://schemas.microsoft.com/office/drawing/2014/main" xmlns="" id="{00000000-0008-0000-3200-000015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181100" y="13268325"/>
          <a:ext cx="236589"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19050</xdr:colOff>
      <xdr:row>72</xdr:row>
      <xdr:rowOff>114300</xdr:rowOff>
    </xdr:from>
    <xdr:to>
      <xdr:col>14</xdr:col>
      <xdr:colOff>65139</xdr:colOff>
      <xdr:row>73</xdr:row>
      <xdr:rowOff>171450</xdr:rowOff>
    </xdr:to>
    <xdr:pic>
      <xdr:nvPicPr>
        <xdr:cNvPr id="22" name="図 21">
          <a:extLst>
            <a:ext uri="{FF2B5EF4-FFF2-40B4-BE49-F238E27FC236}">
              <a16:creationId xmlns:a16="http://schemas.microsoft.com/office/drawing/2014/main" xmlns="" id="{00000000-0008-0000-3200-000016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495550" y="13258800"/>
          <a:ext cx="236589"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24</xdr:col>
      <xdr:colOff>28575</xdr:colOff>
      <xdr:row>72</xdr:row>
      <xdr:rowOff>152400</xdr:rowOff>
    </xdr:from>
    <xdr:to>
      <xdr:col>25</xdr:col>
      <xdr:colOff>74664</xdr:colOff>
      <xdr:row>74</xdr:row>
      <xdr:rowOff>19050</xdr:rowOff>
    </xdr:to>
    <xdr:pic>
      <xdr:nvPicPr>
        <xdr:cNvPr id="23" name="図 22">
          <a:extLst>
            <a:ext uri="{FF2B5EF4-FFF2-40B4-BE49-F238E27FC236}">
              <a16:creationId xmlns:a16="http://schemas.microsoft.com/office/drawing/2014/main" xmlns="" id="{00000000-0008-0000-3200-000017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600575" y="13296900"/>
          <a:ext cx="236589" cy="2476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0</xdr:colOff>
      <xdr:row>72</xdr:row>
      <xdr:rowOff>66675</xdr:rowOff>
    </xdr:from>
    <xdr:to>
      <xdr:col>9</xdr:col>
      <xdr:colOff>161925</xdr:colOff>
      <xdr:row>74</xdr:row>
      <xdr:rowOff>66676</xdr:rowOff>
    </xdr:to>
    <xdr:sp macro="" textlink="AH18">
      <xdr:nvSpPr>
        <xdr:cNvPr id="24" name="四角形吹き出し 25">
          <a:extLst>
            <a:ext uri="{FF2B5EF4-FFF2-40B4-BE49-F238E27FC236}">
              <a16:creationId xmlns:a16="http://schemas.microsoft.com/office/drawing/2014/main" xmlns="" id="{00000000-0008-0000-3200-000018000000}"/>
            </a:ext>
          </a:extLst>
        </xdr:cNvPr>
        <xdr:cNvSpPr/>
      </xdr:nvSpPr>
      <xdr:spPr>
        <a:xfrm>
          <a:off x="1143000" y="132111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872F665-3C18-4C56-A184-BC478A90220D}"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9525</xdr:colOff>
      <xdr:row>72</xdr:row>
      <xdr:rowOff>66675</xdr:rowOff>
    </xdr:from>
    <xdr:to>
      <xdr:col>16</xdr:col>
      <xdr:colOff>171450</xdr:colOff>
      <xdr:row>74</xdr:row>
      <xdr:rowOff>66676</xdr:rowOff>
    </xdr:to>
    <xdr:sp macro="" textlink="AI18">
      <xdr:nvSpPr>
        <xdr:cNvPr id="25" name="四角形吹き出し 25">
          <a:extLst>
            <a:ext uri="{FF2B5EF4-FFF2-40B4-BE49-F238E27FC236}">
              <a16:creationId xmlns:a16="http://schemas.microsoft.com/office/drawing/2014/main" xmlns="" id="{00000000-0008-0000-3200-000019000000}"/>
            </a:ext>
          </a:extLst>
        </xdr:cNvPr>
        <xdr:cNvSpPr/>
      </xdr:nvSpPr>
      <xdr:spPr>
        <a:xfrm>
          <a:off x="2486025" y="132111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766963A-8773-4197-8589-ECEDEC024ACB}"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38100</xdr:colOff>
      <xdr:row>72</xdr:row>
      <xdr:rowOff>66675</xdr:rowOff>
    </xdr:from>
    <xdr:to>
      <xdr:col>28</xdr:col>
      <xdr:colOff>9525</xdr:colOff>
      <xdr:row>74</xdr:row>
      <xdr:rowOff>66676</xdr:rowOff>
    </xdr:to>
    <xdr:sp macro="" textlink="AJ18">
      <xdr:nvSpPr>
        <xdr:cNvPr id="26" name="四角形吹き出し 25">
          <a:extLst>
            <a:ext uri="{FF2B5EF4-FFF2-40B4-BE49-F238E27FC236}">
              <a16:creationId xmlns:a16="http://schemas.microsoft.com/office/drawing/2014/main" xmlns="" id="{00000000-0008-0000-3200-00001A000000}"/>
            </a:ext>
          </a:extLst>
        </xdr:cNvPr>
        <xdr:cNvSpPr/>
      </xdr:nvSpPr>
      <xdr:spPr>
        <a:xfrm>
          <a:off x="4610100" y="132111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FC1352CF-790B-4251-A339-43AFBB7C87FF}"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6</xdr:col>
      <xdr:colOff>9525</xdr:colOff>
      <xdr:row>74</xdr:row>
      <xdr:rowOff>66675</xdr:rowOff>
    </xdr:from>
    <xdr:to>
      <xdr:col>7</xdr:col>
      <xdr:colOff>76200</xdr:colOff>
      <xdr:row>77</xdr:row>
      <xdr:rowOff>85725</xdr:rowOff>
    </xdr:to>
    <xdr:pic>
      <xdr:nvPicPr>
        <xdr:cNvPr id="28" name="図 27">
          <a:extLst>
            <a:ext uri="{FF2B5EF4-FFF2-40B4-BE49-F238E27FC236}">
              <a16:creationId xmlns:a16="http://schemas.microsoft.com/office/drawing/2014/main" xmlns="" id="{00000000-0008-0000-3200-00001C000000}"/>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152525" y="13592175"/>
          <a:ext cx="257175" cy="590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180975</xdr:colOff>
      <xdr:row>73</xdr:row>
      <xdr:rowOff>180975</xdr:rowOff>
    </xdr:from>
    <xdr:to>
      <xdr:col>9</xdr:col>
      <xdr:colOff>152400</xdr:colOff>
      <xdr:row>75</xdr:row>
      <xdr:rowOff>180976</xdr:rowOff>
    </xdr:to>
    <xdr:sp macro="" textlink="AO18">
      <xdr:nvSpPr>
        <xdr:cNvPr id="29" name="四角形吹き出し 25">
          <a:extLst>
            <a:ext uri="{FF2B5EF4-FFF2-40B4-BE49-F238E27FC236}">
              <a16:creationId xmlns:a16="http://schemas.microsoft.com/office/drawing/2014/main" xmlns="" id="{00000000-0008-0000-3200-00001D000000}"/>
            </a:ext>
          </a:extLst>
        </xdr:cNvPr>
        <xdr:cNvSpPr/>
      </xdr:nvSpPr>
      <xdr:spPr>
        <a:xfrm>
          <a:off x="1133475" y="135159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7805F6D-8F58-4945-ABD3-E50533D70170}"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xdr:col>
      <xdr:colOff>180975</xdr:colOff>
      <xdr:row>74</xdr:row>
      <xdr:rowOff>180975</xdr:rowOff>
    </xdr:from>
    <xdr:to>
      <xdr:col>9</xdr:col>
      <xdr:colOff>152400</xdr:colOff>
      <xdr:row>76</xdr:row>
      <xdr:rowOff>180976</xdr:rowOff>
    </xdr:to>
    <xdr:sp macro="" textlink="AP18">
      <xdr:nvSpPr>
        <xdr:cNvPr id="30" name="四角形吹き出し 25">
          <a:extLst>
            <a:ext uri="{FF2B5EF4-FFF2-40B4-BE49-F238E27FC236}">
              <a16:creationId xmlns:a16="http://schemas.microsoft.com/office/drawing/2014/main" xmlns="" id="{00000000-0008-0000-3200-00001E000000}"/>
            </a:ext>
          </a:extLst>
        </xdr:cNvPr>
        <xdr:cNvSpPr/>
      </xdr:nvSpPr>
      <xdr:spPr>
        <a:xfrm>
          <a:off x="1133475" y="137064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28D9BB0-42AD-4BE4-A79E-ECFD82A6DA4B}"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xdr:col>
      <xdr:colOff>180975</xdr:colOff>
      <xdr:row>76</xdr:row>
      <xdr:rowOff>9525</xdr:rowOff>
    </xdr:from>
    <xdr:to>
      <xdr:col>9</xdr:col>
      <xdr:colOff>152400</xdr:colOff>
      <xdr:row>78</xdr:row>
      <xdr:rowOff>9526</xdr:rowOff>
    </xdr:to>
    <xdr:sp macro="" textlink="AQ18">
      <xdr:nvSpPr>
        <xdr:cNvPr id="31" name="四角形吹き出し 25">
          <a:extLst>
            <a:ext uri="{FF2B5EF4-FFF2-40B4-BE49-F238E27FC236}">
              <a16:creationId xmlns:a16="http://schemas.microsoft.com/office/drawing/2014/main" xmlns="" id="{00000000-0008-0000-3200-00001F000000}"/>
            </a:ext>
          </a:extLst>
        </xdr:cNvPr>
        <xdr:cNvSpPr/>
      </xdr:nvSpPr>
      <xdr:spPr>
        <a:xfrm>
          <a:off x="1133475" y="1391602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B38D962-9DC2-4B1A-AF34-0ED5CA97E185}"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21</xdr:col>
      <xdr:colOff>57150</xdr:colOff>
      <xdr:row>78</xdr:row>
      <xdr:rowOff>142875</xdr:rowOff>
    </xdr:from>
    <xdr:to>
      <xdr:col>35</xdr:col>
      <xdr:colOff>104775</xdr:colOff>
      <xdr:row>80</xdr:row>
      <xdr:rowOff>142876</xdr:rowOff>
    </xdr:to>
    <xdr:sp macro="" textlink="$AY$18">
      <xdr:nvSpPr>
        <xdr:cNvPr id="35" name="四角形吹き出し 25">
          <a:extLst>
            <a:ext uri="{FF2B5EF4-FFF2-40B4-BE49-F238E27FC236}">
              <a16:creationId xmlns:a16="http://schemas.microsoft.com/office/drawing/2014/main" xmlns="" id="{00000000-0008-0000-3200-000023000000}"/>
            </a:ext>
          </a:extLst>
        </xdr:cNvPr>
        <xdr:cNvSpPr/>
      </xdr:nvSpPr>
      <xdr:spPr>
        <a:xfrm>
          <a:off x="4057650" y="14430375"/>
          <a:ext cx="27146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56DFA5-0A37-43F2-8612-9EE13C0E0663}"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6</xdr:col>
      <xdr:colOff>28575</xdr:colOff>
      <xdr:row>79</xdr:row>
      <xdr:rowOff>19050</xdr:rowOff>
    </xdr:from>
    <xdr:to>
      <xdr:col>7</xdr:col>
      <xdr:colOff>85725</xdr:colOff>
      <xdr:row>80</xdr:row>
      <xdr:rowOff>47897</xdr:rowOff>
    </xdr:to>
    <xdr:pic>
      <xdr:nvPicPr>
        <xdr:cNvPr id="37" name="図 36">
          <a:extLst>
            <a:ext uri="{FF2B5EF4-FFF2-40B4-BE49-F238E27FC236}">
              <a16:creationId xmlns:a16="http://schemas.microsoft.com/office/drawing/2014/main" xmlns="" id="{00000000-0008-0000-3200-000025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171575" y="14497050"/>
          <a:ext cx="247650" cy="219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133350</xdr:colOff>
      <xdr:row>79</xdr:row>
      <xdr:rowOff>47625</xdr:rowOff>
    </xdr:from>
    <xdr:to>
      <xdr:col>12</xdr:col>
      <xdr:colOff>0</xdr:colOff>
      <xdr:row>80</xdr:row>
      <xdr:rowOff>76472</xdr:rowOff>
    </xdr:to>
    <xdr:pic>
      <xdr:nvPicPr>
        <xdr:cNvPr id="38" name="図 37">
          <a:extLst>
            <a:ext uri="{FF2B5EF4-FFF2-40B4-BE49-F238E27FC236}">
              <a16:creationId xmlns:a16="http://schemas.microsoft.com/office/drawing/2014/main" xmlns="" id="{00000000-0008-0000-3200-000026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038350" y="14525625"/>
          <a:ext cx="247650" cy="219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9525</xdr:colOff>
      <xdr:row>79</xdr:row>
      <xdr:rowOff>47625</xdr:rowOff>
    </xdr:from>
    <xdr:to>
      <xdr:col>18</xdr:col>
      <xdr:colOff>66675</xdr:colOff>
      <xdr:row>80</xdr:row>
      <xdr:rowOff>76472</xdr:rowOff>
    </xdr:to>
    <xdr:pic>
      <xdr:nvPicPr>
        <xdr:cNvPr id="39" name="図 38">
          <a:extLst>
            <a:ext uri="{FF2B5EF4-FFF2-40B4-BE49-F238E27FC236}">
              <a16:creationId xmlns:a16="http://schemas.microsoft.com/office/drawing/2014/main" xmlns="" id="{00000000-0008-0000-3200-000027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3248025" y="14525625"/>
          <a:ext cx="247650" cy="21934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6</xdr:col>
      <xdr:colOff>38100</xdr:colOff>
      <xdr:row>78</xdr:row>
      <xdr:rowOff>142875</xdr:rowOff>
    </xdr:from>
    <xdr:to>
      <xdr:col>10</xdr:col>
      <xdr:colOff>9525</xdr:colOff>
      <xdr:row>80</xdr:row>
      <xdr:rowOff>142876</xdr:rowOff>
    </xdr:to>
    <xdr:sp macro="" textlink="AV18">
      <xdr:nvSpPr>
        <xdr:cNvPr id="40" name="四角形吹き出し 25">
          <a:extLst>
            <a:ext uri="{FF2B5EF4-FFF2-40B4-BE49-F238E27FC236}">
              <a16:creationId xmlns:a16="http://schemas.microsoft.com/office/drawing/2014/main" xmlns="" id="{00000000-0008-0000-3200-000028000000}"/>
            </a:ext>
          </a:extLst>
        </xdr:cNvPr>
        <xdr:cNvSpPr/>
      </xdr:nvSpPr>
      <xdr:spPr>
        <a:xfrm>
          <a:off x="1181100" y="144303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396A8684-3CC0-40AB-8F11-ED67ADE55A6F}"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114300</xdr:colOff>
      <xdr:row>78</xdr:row>
      <xdr:rowOff>142875</xdr:rowOff>
    </xdr:from>
    <xdr:to>
      <xdr:col>14</xdr:col>
      <xdr:colOff>85725</xdr:colOff>
      <xdr:row>80</xdr:row>
      <xdr:rowOff>142876</xdr:rowOff>
    </xdr:to>
    <xdr:sp macro="" textlink="AW18">
      <xdr:nvSpPr>
        <xdr:cNvPr id="41" name="四角形吹き出し 25">
          <a:extLst>
            <a:ext uri="{FF2B5EF4-FFF2-40B4-BE49-F238E27FC236}">
              <a16:creationId xmlns:a16="http://schemas.microsoft.com/office/drawing/2014/main" xmlns="" id="{00000000-0008-0000-3200-000029000000}"/>
            </a:ext>
          </a:extLst>
        </xdr:cNvPr>
        <xdr:cNvSpPr/>
      </xdr:nvSpPr>
      <xdr:spPr>
        <a:xfrm>
          <a:off x="2019300" y="144303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131A312-3BA1-43EB-9794-BCDD932738F1}"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16</xdr:col>
      <xdr:colOff>142875</xdr:colOff>
      <xdr:row>78</xdr:row>
      <xdr:rowOff>142875</xdr:rowOff>
    </xdr:from>
    <xdr:to>
      <xdr:col>20</xdr:col>
      <xdr:colOff>114300</xdr:colOff>
      <xdr:row>80</xdr:row>
      <xdr:rowOff>142876</xdr:rowOff>
    </xdr:to>
    <xdr:sp macro="" textlink="AX18">
      <xdr:nvSpPr>
        <xdr:cNvPr id="42" name="四角形吹き出し 25">
          <a:extLst>
            <a:ext uri="{FF2B5EF4-FFF2-40B4-BE49-F238E27FC236}">
              <a16:creationId xmlns:a16="http://schemas.microsoft.com/office/drawing/2014/main" xmlns="" id="{00000000-0008-0000-3200-00002A000000}"/>
            </a:ext>
          </a:extLst>
        </xdr:cNvPr>
        <xdr:cNvSpPr/>
      </xdr:nvSpPr>
      <xdr:spPr>
        <a:xfrm>
          <a:off x="3190875" y="14430375"/>
          <a:ext cx="7334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8FD11C0-9806-4406-ACA0-8FDA42D804E6}" type="TxLink">
            <a:rPr kumimoji="1" lang="en-US" altLang="en-US" sz="1100" b="0" i="0" u="none" strike="noStrike">
              <a:solidFill>
                <a:srgbClr val="000000"/>
              </a:solidFill>
              <a:latin typeface="ＭＳ Ｐゴシック"/>
              <a:ea typeface="ＭＳ Ｐゴシック"/>
            </a:rPr>
            <a:pPr algn="l"/>
            <a:t>□</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95251</xdr:colOff>
      <xdr:row>82</xdr:row>
      <xdr:rowOff>66675</xdr:rowOff>
    </xdr:from>
    <xdr:to>
      <xdr:col>20</xdr:col>
      <xdr:colOff>114301</xdr:colOff>
      <xdr:row>84</xdr:row>
      <xdr:rowOff>66676</xdr:rowOff>
    </xdr:to>
    <xdr:sp macro="" textlink="BC22">
      <xdr:nvSpPr>
        <xdr:cNvPr id="43" name="四角形吹き出し 25">
          <a:extLst>
            <a:ext uri="{FF2B5EF4-FFF2-40B4-BE49-F238E27FC236}">
              <a16:creationId xmlns:a16="http://schemas.microsoft.com/office/drawing/2014/main" xmlns="" id="{00000000-0008-0000-3200-00002B000000}"/>
            </a:ext>
          </a:extLst>
        </xdr:cNvPr>
        <xdr:cNvSpPr/>
      </xdr:nvSpPr>
      <xdr:spPr>
        <a:xfrm>
          <a:off x="2571751" y="15116175"/>
          <a:ext cx="135255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4AB9122-72AA-47A9-8A08-96EB00C810B7}"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76200</xdr:colOff>
      <xdr:row>80</xdr:row>
      <xdr:rowOff>104775</xdr:rowOff>
    </xdr:from>
    <xdr:to>
      <xdr:col>35</xdr:col>
      <xdr:colOff>114300</xdr:colOff>
      <xdr:row>82</xdr:row>
      <xdr:rowOff>104776</xdr:rowOff>
    </xdr:to>
    <xdr:sp macro="" textlink="BD22">
      <xdr:nvSpPr>
        <xdr:cNvPr id="44" name="四角形吹き出し 25">
          <a:extLst>
            <a:ext uri="{FF2B5EF4-FFF2-40B4-BE49-F238E27FC236}">
              <a16:creationId xmlns:a16="http://schemas.microsoft.com/office/drawing/2014/main" xmlns="" id="{00000000-0008-0000-3200-00002C000000}"/>
            </a:ext>
          </a:extLst>
        </xdr:cNvPr>
        <xdr:cNvSpPr/>
      </xdr:nvSpPr>
      <xdr:spPr>
        <a:xfrm>
          <a:off x="2552700" y="14773275"/>
          <a:ext cx="422910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CF24C5C-B72C-4723-83AF-65BC1A51A17A}"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20</xdr:col>
      <xdr:colOff>95249</xdr:colOff>
      <xdr:row>82</xdr:row>
      <xdr:rowOff>66675</xdr:rowOff>
    </xdr:from>
    <xdr:to>
      <xdr:col>24</xdr:col>
      <xdr:colOff>142874</xdr:colOff>
      <xdr:row>84</xdr:row>
      <xdr:rowOff>66676</xdr:rowOff>
    </xdr:to>
    <xdr:sp macro="" textlink="BE22">
      <xdr:nvSpPr>
        <xdr:cNvPr id="45" name="四角形吹き出し 25">
          <a:extLst>
            <a:ext uri="{FF2B5EF4-FFF2-40B4-BE49-F238E27FC236}">
              <a16:creationId xmlns:a16="http://schemas.microsoft.com/office/drawing/2014/main" xmlns="" id="{00000000-0008-0000-3200-00002D000000}"/>
            </a:ext>
          </a:extLst>
        </xdr:cNvPr>
        <xdr:cNvSpPr/>
      </xdr:nvSpPr>
      <xdr:spPr>
        <a:xfrm>
          <a:off x="3905249" y="15687675"/>
          <a:ext cx="8096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48B5CAA-DED7-4537-AD88-D737DF00CE94}" type="TxLink">
            <a:rPr kumimoji="1" lang="ja-JP" altLang="en-US" sz="900" b="0" i="0" u="none" strike="noStrike">
              <a:solidFill>
                <a:srgbClr val="000000"/>
              </a:solidFill>
              <a:latin typeface="ＭＳ Ｐゴシック"/>
              <a:ea typeface="ＭＳ Ｐゴシック"/>
            </a:rPr>
            <a:pPr algn="l"/>
            <a:t> </a:t>
          </a:fld>
          <a:endParaRPr kumimoji="1" lang="en-US" altLang="en-US" sz="9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26</xdr:col>
      <xdr:colOff>57150</xdr:colOff>
      <xdr:row>82</xdr:row>
      <xdr:rowOff>66675</xdr:rowOff>
    </xdr:from>
    <xdr:to>
      <xdr:col>35</xdr:col>
      <xdr:colOff>114300</xdr:colOff>
      <xdr:row>84</xdr:row>
      <xdr:rowOff>66676</xdr:rowOff>
    </xdr:to>
    <xdr:sp macro="" textlink="BF22">
      <xdr:nvSpPr>
        <xdr:cNvPr id="46" name="四角形吹き出し 25">
          <a:extLst>
            <a:ext uri="{FF2B5EF4-FFF2-40B4-BE49-F238E27FC236}">
              <a16:creationId xmlns:a16="http://schemas.microsoft.com/office/drawing/2014/main" xmlns="" id="{00000000-0008-0000-3200-00002E000000}"/>
            </a:ext>
          </a:extLst>
        </xdr:cNvPr>
        <xdr:cNvSpPr/>
      </xdr:nvSpPr>
      <xdr:spPr>
        <a:xfrm>
          <a:off x="5010150" y="15687675"/>
          <a:ext cx="177165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7081B4A-7F70-439F-8A9C-C7FF1CDD13C1}"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76200</xdr:colOff>
      <xdr:row>84</xdr:row>
      <xdr:rowOff>28575</xdr:rowOff>
    </xdr:from>
    <xdr:to>
      <xdr:col>35</xdr:col>
      <xdr:colOff>114300</xdr:colOff>
      <xdr:row>86</xdr:row>
      <xdr:rowOff>28576</xdr:rowOff>
    </xdr:to>
    <xdr:sp macro="" textlink="$AG$2">
      <xdr:nvSpPr>
        <xdr:cNvPr id="47" name="四角形吹き出し 25">
          <a:extLst>
            <a:ext uri="{FF2B5EF4-FFF2-40B4-BE49-F238E27FC236}">
              <a16:creationId xmlns:a16="http://schemas.microsoft.com/office/drawing/2014/main" xmlns="" id="{00000000-0008-0000-3200-00002F000000}"/>
            </a:ext>
          </a:extLst>
        </xdr:cNvPr>
        <xdr:cNvSpPr/>
      </xdr:nvSpPr>
      <xdr:spPr>
        <a:xfrm>
          <a:off x="2552700" y="15459075"/>
          <a:ext cx="422910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2C54B41-8BFD-468D-9BC3-6696F177FFE6}"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76200</xdr:colOff>
      <xdr:row>85</xdr:row>
      <xdr:rowOff>171450</xdr:rowOff>
    </xdr:from>
    <xdr:to>
      <xdr:col>35</xdr:col>
      <xdr:colOff>114300</xdr:colOff>
      <xdr:row>87</xdr:row>
      <xdr:rowOff>171451</xdr:rowOff>
    </xdr:to>
    <xdr:sp macro="" textlink="$AG$5">
      <xdr:nvSpPr>
        <xdr:cNvPr id="48" name="四角形吹き出し 25">
          <a:extLst>
            <a:ext uri="{FF2B5EF4-FFF2-40B4-BE49-F238E27FC236}">
              <a16:creationId xmlns:a16="http://schemas.microsoft.com/office/drawing/2014/main" xmlns="" id="{00000000-0008-0000-3200-000030000000}"/>
            </a:ext>
          </a:extLst>
        </xdr:cNvPr>
        <xdr:cNvSpPr/>
      </xdr:nvSpPr>
      <xdr:spPr>
        <a:xfrm>
          <a:off x="2552700" y="15792450"/>
          <a:ext cx="422910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D2F06B6-CB9E-4A4D-86F1-3D9EDCD49824}"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13</xdr:col>
      <xdr:colOff>85725</xdr:colOff>
      <xdr:row>87</xdr:row>
      <xdr:rowOff>123825</xdr:rowOff>
    </xdr:from>
    <xdr:to>
      <xdr:col>25</xdr:col>
      <xdr:colOff>180975</xdr:colOff>
      <xdr:row>89</xdr:row>
      <xdr:rowOff>123826</xdr:rowOff>
    </xdr:to>
    <xdr:sp macro="" textlink="$AG$12">
      <xdr:nvSpPr>
        <xdr:cNvPr id="49" name="四角形吹き出し 25">
          <a:extLst>
            <a:ext uri="{FF2B5EF4-FFF2-40B4-BE49-F238E27FC236}">
              <a16:creationId xmlns:a16="http://schemas.microsoft.com/office/drawing/2014/main" xmlns="" id="{00000000-0008-0000-3200-000031000000}"/>
            </a:ext>
          </a:extLst>
        </xdr:cNvPr>
        <xdr:cNvSpPr/>
      </xdr:nvSpPr>
      <xdr:spPr>
        <a:xfrm>
          <a:off x="2562225" y="16125825"/>
          <a:ext cx="238125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3AFF8F2-E15C-450D-A33C-A4D0EFB1A574}"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26</xdr:col>
      <xdr:colOff>47625</xdr:colOff>
      <xdr:row>87</xdr:row>
      <xdr:rowOff>123825</xdr:rowOff>
    </xdr:from>
    <xdr:to>
      <xdr:col>35</xdr:col>
      <xdr:colOff>152400</xdr:colOff>
      <xdr:row>89</xdr:row>
      <xdr:rowOff>123826</xdr:rowOff>
    </xdr:to>
    <xdr:sp macro="" textlink="$AG$6">
      <xdr:nvSpPr>
        <xdr:cNvPr id="50" name="四角形吹き出し 25">
          <a:extLst>
            <a:ext uri="{FF2B5EF4-FFF2-40B4-BE49-F238E27FC236}">
              <a16:creationId xmlns:a16="http://schemas.microsoft.com/office/drawing/2014/main" xmlns="" id="{00000000-0008-0000-3200-000032000000}"/>
            </a:ext>
          </a:extLst>
        </xdr:cNvPr>
        <xdr:cNvSpPr/>
      </xdr:nvSpPr>
      <xdr:spPr>
        <a:xfrm>
          <a:off x="5000625" y="16125825"/>
          <a:ext cx="181927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C955F99-BA2B-4502-A8C4-C8386B0D17F9}" type="TxLink">
            <a:rPr kumimoji="1" lang="en-US"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38100</xdr:colOff>
      <xdr:row>89</xdr:row>
      <xdr:rowOff>66676</xdr:rowOff>
    </xdr:from>
    <xdr:to>
      <xdr:col>35</xdr:col>
      <xdr:colOff>133350</xdr:colOff>
      <xdr:row>94</xdr:row>
      <xdr:rowOff>123826</xdr:rowOff>
    </xdr:to>
    <xdr:sp macro="" textlink="$AP$76">
      <xdr:nvSpPr>
        <xdr:cNvPr id="51" name="四角形吹き出し 25">
          <a:extLst>
            <a:ext uri="{FF2B5EF4-FFF2-40B4-BE49-F238E27FC236}">
              <a16:creationId xmlns:a16="http://schemas.microsoft.com/office/drawing/2014/main" xmlns="" id="{00000000-0008-0000-3200-000033000000}"/>
            </a:ext>
          </a:extLst>
        </xdr:cNvPr>
        <xdr:cNvSpPr/>
      </xdr:nvSpPr>
      <xdr:spPr>
        <a:xfrm>
          <a:off x="1943100" y="16449676"/>
          <a:ext cx="4857750" cy="1009650"/>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8AEEDD90-A1D1-4051-81CF-CFBAAC78C08A}"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wsDr>
</file>

<file path=xl/drawings/drawing35.xml><?xml version="1.0" encoding="utf-8"?>
<xdr:wsDr xmlns:xdr="http://schemas.openxmlformats.org/drawingml/2006/spreadsheetDrawing" xmlns:a="http://schemas.openxmlformats.org/drawingml/2006/main">
  <xdr:twoCellAnchor editAs="oneCell">
    <xdr:from>
      <xdr:col>0</xdr:col>
      <xdr:colOff>0</xdr:colOff>
      <xdr:row>49</xdr:row>
      <xdr:rowOff>24849</xdr:rowOff>
    </xdr:from>
    <xdr:to>
      <xdr:col>35</xdr:col>
      <xdr:colOff>151447</xdr:colOff>
      <xdr:row>70</xdr:row>
      <xdr:rowOff>65418</xdr:rowOff>
    </xdr:to>
    <xdr:pic>
      <xdr:nvPicPr>
        <xdr:cNvPr id="3" name="図 2">
          <a:extLst>
            <a:ext uri="{FF2B5EF4-FFF2-40B4-BE49-F238E27FC236}">
              <a16:creationId xmlns:a16="http://schemas.microsoft.com/office/drawing/2014/main" xmlns="" id="{00000000-0008-0000-3300-000003000000}"/>
            </a:ext>
          </a:extLst>
        </xdr:cNvPr>
        <xdr:cNvPicPr>
          <a:picLocks noChangeAspect="1"/>
        </xdr:cNvPicPr>
      </xdr:nvPicPr>
      <xdr:blipFill>
        <a:blip xmlns:r="http://schemas.openxmlformats.org/officeDocument/2006/relationships" r:embed="rId1"/>
        <a:stretch>
          <a:fillRect/>
        </a:stretch>
      </xdr:blipFill>
      <xdr:spPr>
        <a:xfrm>
          <a:off x="0" y="1548849"/>
          <a:ext cx="6818947" cy="4041069"/>
        </a:xfrm>
        <a:prstGeom prst="rect">
          <a:avLst/>
        </a:prstGeom>
      </xdr:spPr>
    </xdr:pic>
    <xdr:clientData/>
  </xdr:twoCellAnchor>
  <xdr:twoCellAnchor editAs="oneCell">
    <xdr:from>
      <xdr:col>0</xdr:col>
      <xdr:colOff>0</xdr:colOff>
      <xdr:row>69</xdr:row>
      <xdr:rowOff>74541</xdr:rowOff>
    </xdr:from>
    <xdr:to>
      <xdr:col>35</xdr:col>
      <xdr:colOff>151447</xdr:colOff>
      <xdr:row>89</xdr:row>
      <xdr:rowOff>134136</xdr:rowOff>
    </xdr:to>
    <xdr:pic>
      <xdr:nvPicPr>
        <xdr:cNvPr id="5" name="図 4">
          <a:extLst>
            <a:ext uri="{FF2B5EF4-FFF2-40B4-BE49-F238E27FC236}">
              <a16:creationId xmlns:a16="http://schemas.microsoft.com/office/drawing/2014/main" xmlns="" id="{00000000-0008-0000-3300-000005000000}"/>
            </a:ext>
          </a:extLst>
        </xdr:cNvPr>
        <xdr:cNvPicPr>
          <a:picLocks noChangeAspect="1"/>
        </xdr:cNvPicPr>
      </xdr:nvPicPr>
      <xdr:blipFill>
        <a:blip xmlns:r="http://schemas.openxmlformats.org/officeDocument/2006/relationships" r:embed="rId2"/>
        <a:stretch>
          <a:fillRect/>
        </a:stretch>
      </xdr:blipFill>
      <xdr:spPr>
        <a:xfrm>
          <a:off x="0" y="3884541"/>
          <a:ext cx="6818947" cy="3869595"/>
        </a:xfrm>
        <a:prstGeom prst="rect">
          <a:avLst/>
        </a:prstGeom>
      </xdr:spPr>
    </xdr:pic>
    <xdr:clientData/>
  </xdr:twoCellAnchor>
  <xdr:twoCellAnchor editAs="oneCell">
    <xdr:from>
      <xdr:col>0</xdr:col>
      <xdr:colOff>0</xdr:colOff>
      <xdr:row>89</xdr:row>
      <xdr:rowOff>124236</xdr:rowOff>
    </xdr:from>
    <xdr:to>
      <xdr:col>35</xdr:col>
      <xdr:colOff>159069</xdr:colOff>
      <xdr:row>104</xdr:row>
      <xdr:rowOff>164645</xdr:rowOff>
    </xdr:to>
    <xdr:pic>
      <xdr:nvPicPr>
        <xdr:cNvPr id="6" name="図 5">
          <a:extLst>
            <a:ext uri="{FF2B5EF4-FFF2-40B4-BE49-F238E27FC236}">
              <a16:creationId xmlns:a16="http://schemas.microsoft.com/office/drawing/2014/main" xmlns="" id="{00000000-0008-0000-3300-000006000000}"/>
            </a:ext>
          </a:extLst>
        </xdr:cNvPr>
        <xdr:cNvPicPr>
          <a:picLocks noChangeAspect="1"/>
        </xdr:cNvPicPr>
      </xdr:nvPicPr>
      <xdr:blipFill>
        <a:blip xmlns:r="http://schemas.openxmlformats.org/officeDocument/2006/relationships" r:embed="rId3"/>
        <a:stretch>
          <a:fillRect/>
        </a:stretch>
      </xdr:blipFill>
      <xdr:spPr>
        <a:xfrm>
          <a:off x="0" y="7744236"/>
          <a:ext cx="6836094" cy="2897909"/>
        </a:xfrm>
        <a:prstGeom prst="rect">
          <a:avLst/>
        </a:prstGeom>
      </xdr:spPr>
    </xdr:pic>
    <xdr:clientData/>
  </xdr:twoCellAnchor>
  <xdr:twoCellAnchor editAs="oneCell">
    <xdr:from>
      <xdr:col>24</xdr:col>
      <xdr:colOff>49696</xdr:colOff>
      <xdr:row>62</xdr:row>
      <xdr:rowOff>57979</xdr:rowOff>
    </xdr:from>
    <xdr:to>
      <xdr:col>33</xdr:col>
      <xdr:colOff>107674</xdr:colOff>
      <xdr:row>65</xdr:row>
      <xdr:rowOff>77029</xdr:rowOff>
    </xdr:to>
    <xdr:pic>
      <xdr:nvPicPr>
        <xdr:cNvPr id="7" name="図 6">
          <a:extLst>
            <a:ext uri="{FF2B5EF4-FFF2-40B4-BE49-F238E27FC236}">
              <a16:creationId xmlns:a16="http://schemas.microsoft.com/office/drawing/2014/main" xmlns="" id="{00000000-0008-0000-3300-00000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621696" y="2534479"/>
          <a:ext cx="1772478" cy="5905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149085</xdr:colOff>
      <xdr:row>58</xdr:row>
      <xdr:rowOff>91111</xdr:rowOff>
    </xdr:from>
    <xdr:to>
      <xdr:col>35</xdr:col>
      <xdr:colOff>115957</xdr:colOff>
      <xdr:row>61</xdr:row>
      <xdr:rowOff>107677</xdr:rowOff>
    </xdr:to>
    <xdr:sp macro="" textlink="収集!$BE$14">
      <xdr:nvSpPr>
        <xdr:cNvPr id="10" name="四角形吹き出し 25">
          <a:extLst>
            <a:ext uri="{FF2B5EF4-FFF2-40B4-BE49-F238E27FC236}">
              <a16:creationId xmlns:a16="http://schemas.microsoft.com/office/drawing/2014/main" xmlns="" id="{00000000-0008-0000-3300-00000A000000}"/>
            </a:ext>
          </a:extLst>
        </xdr:cNvPr>
        <xdr:cNvSpPr/>
      </xdr:nvSpPr>
      <xdr:spPr>
        <a:xfrm>
          <a:off x="4530585" y="11140111"/>
          <a:ext cx="2252872" cy="588066"/>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6CD0954-2525-4580-B588-EC67AC429E1B}"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23</xdr:col>
      <xdr:colOff>132521</xdr:colOff>
      <xdr:row>60</xdr:row>
      <xdr:rowOff>173934</xdr:rowOff>
    </xdr:from>
    <xdr:to>
      <xdr:col>35</xdr:col>
      <xdr:colOff>140804</xdr:colOff>
      <xdr:row>62</xdr:row>
      <xdr:rowOff>173935</xdr:rowOff>
    </xdr:to>
    <xdr:sp macro="" textlink="収集!$BE$3">
      <xdr:nvSpPr>
        <xdr:cNvPr id="11" name="四角形吹き出し 25">
          <a:extLst>
            <a:ext uri="{FF2B5EF4-FFF2-40B4-BE49-F238E27FC236}">
              <a16:creationId xmlns:a16="http://schemas.microsoft.com/office/drawing/2014/main" xmlns="" id="{00000000-0008-0000-3300-00000B000000}"/>
            </a:ext>
          </a:extLst>
        </xdr:cNvPr>
        <xdr:cNvSpPr/>
      </xdr:nvSpPr>
      <xdr:spPr>
        <a:xfrm>
          <a:off x="4514021" y="2269434"/>
          <a:ext cx="229428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67B0E09-AF97-4636-BC8F-6F6190913A49}"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23</xdr:col>
      <xdr:colOff>149087</xdr:colOff>
      <xdr:row>62</xdr:row>
      <xdr:rowOff>82825</xdr:rowOff>
    </xdr:from>
    <xdr:to>
      <xdr:col>35</xdr:col>
      <xdr:colOff>157370</xdr:colOff>
      <xdr:row>64</xdr:row>
      <xdr:rowOff>82826</xdr:rowOff>
    </xdr:to>
    <xdr:sp macro="" textlink="収集!$BE$15">
      <xdr:nvSpPr>
        <xdr:cNvPr id="12" name="四角形吹き出し 25">
          <a:extLst>
            <a:ext uri="{FF2B5EF4-FFF2-40B4-BE49-F238E27FC236}">
              <a16:creationId xmlns:a16="http://schemas.microsoft.com/office/drawing/2014/main" xmlns="" id="{00000000-0008-0000-3300-00000C000000}"/>
            </a:ext>
          </a:extLst>
        </xdr:cNvPr>
        <xdr:cNvSpPr/>
      </xdr:nvSpPr>
      <xdr:spPr>
        <a:xfrm>
          <a:off x="4530587" y="2559325"/>
          <a:ext cx="229428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BBFDA6C-1B24-47D2-9B65-8BDE132FA385}" type="TxLink">
            <a:rPr kumimoji="1" lang="en-US"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11</xdr:col>
      <xdr:colOff>149088</xdr:colOff>
      <xdr:row>69</xdr:row>
      <xdr:rowOff>165651</xdr:rowOff>
    </xdr:from>
    <xdr:to>
      <xdr:col>13</xdr:col>
      <xdr:colOff>3728</xdr:colOff>
      <xdr:row>71</xdr:row>
      <xdr:rowOff>57978</xdr:rowOff>
    </xdr:to>
    <xdr:pic>
      <xdr:nvPicPr>
        <xdr:cNvPr id="14" name="図 13">
          <a:extLst>
            <a:ext uri="{FF2B5EF4-FFF2-40B4-BE49-F238E27FC236}">
              <a16:creationId xmlns:a16="http://schemas.microsoft.com/office/drawing/2014/main" xmlns="" id="{00000000-0008-0000-3300-00000E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244588" y="13310151"/>
          <a:ext cx="207065" cy="273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140804</xdr:colOff>
      <xdr:row>69</xdr:row>
      <xdr:rowOff>173935</xdr:rowOff>
    </xdr:from>
    <xdr:to>
      <xdr:col>18</xdr:col>
      <xdr:colOff>157369</xdr:colOff>
      <xdr:row>71</xdr:row>
      <xdr:rowOff>66262</xdr:rowOff>
    </xdr:to>
    <xdr:pic>
      <xdr:nvPicPr>
        <xdr:cNvPr id="15" name="図 14">
          <a:extLst>
            <a:ext uri="{FF2B5EF4-FFF2-40B4-BE49-F238E27FC236}">
              <a16:creationId xmlns:a16="http://schemas.microsoft.com/office/drawing/2014/main" xmlns="" id="{00000000-0008-0000-3300-00000F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379304" y="13318435"/>
          <a:ext cx="207065" cy="273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22</xdr:col>
      <xdr:colOff>8283</xdr:colOff>
      <xdr:row>69</xdr:row>
      <xdr:rowOff>165653</xdr:rowOff>
    </xdr:from>
    <xdr:to>
      <xdr:col>23</xdr:col>
      <xdr:colOff>24848</xdr:colOff>
      <xdr:row>71</xdr:row>
      <xdr:rowOff>57980</xdr:rowOff>
    </xdr:to>
    <xdr:pic>
      <xdr:nvPicPr>
        <xdr:cNvPr id="16" name="図 15">
          <a:extLst>
            <a:ext uri="{FF2B5EF4-FFF2-40B4-BE49-F238E27FC236}">
              <a16:creationId xmlns:a16="http://schemas.microsoft.com/office/drawing/2014/main" xmlns="" id="{00000000-0008-0000-3300-000010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4199283" y="13310153"/>
          <a:ext cx="207065" cy="273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26</xdr:col>
      <xdr:colOff>66261</xdr:colOff>
      <xdr:row>69</xdr:row>
      <xdr:rowOff>157370</xdr:rowOff>
    </xdr:from>
    <xdr:to>
      <xdr:col>27</xdr:col>
      <xdr:colOff>82826</xdr:colOff>
      <xdr:row>71</xdr:row>
      <xdr:rowOff>49697</xdr:rowOff>
    </xdr:to>
    <xdr:pic>
      <xdr:nvPicPr>
        <xdr:cNvPr id="17" name="図 16">
          <a:extLst>
            <a:ext uri="{FF2B5EF4-FFF2-40B4-BE49-F238E27FC236}">
              <a16:creationId xmlns:a16="http://schemas.microsoft.com/office/drawing/2014/main" xmlns="" id="{00000000-0008-0000-3300-000011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019261" y="13301870"/>
          <a:ext cx="207065" cy="2733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11</xdr:col>
      <xdr:colOff>132523</xdr:colOff>
      <xdr:row>69</xdr:row>
      <xdr:rowOff>107674</xdr:rowOff>
    </xdr:from>
    <xdr:to>
      <xdr:col>17</xdr:col>
      <xdr:colOff>66263</xdr:colOff>
      <xdr:row>71</xdr:row>
      <xdr:rowOff>107675</xdr:rowOff>
    </xdr:to>
    <xdr:sp macro="" textlink="I2">
      <xdr:nvSpPr>
        <xdr:cNvPr id="18" name="四角形吹き出し 25">
          <a:extLst>
            <a:ext uri="{FF2B5EF4-FFF2-40B4-BE49-F238E27FC236}">
              <a16:creationId xmlns:a16="http://schemas.microsoft.com/office/drawing/2014/main" xmlns="" id="{00000000-0008-0000-3300-000012000000}"/>
            </a:ext>
          </a:extLst>
        </xdr:cNvPr>
        <xdr:cNvSpPr/>
      </xdr:nvSpPr>
      <xdr:spPr>
        <a:xfrm>
          <a:off x="2228023" y="13252174"/>
          <a:ext cx="107674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E2A5811-CC6E-44AC-9A3C-964D9F7499BC}" type="TxLink">
            <a:rPr kumimoji="1" lang="en-US" altLang="en-US" sz="1100" b="0" i="0" u="none" strike="noStrike">
              <a:solidFill>
                <a:srgbClr val="000000"/>
              </a:solidFill>
              <a:latin typeface="ＭＳ Ｐゴシック"/>
              <a:ea typeface="ＭＳ Ｐゴシック"/>
            </a:rPr>
            <a:pPr algn="l"/>
            <a:t>１</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17</xdr:col>
      <xdr:colOff>82825</xdr:colOff>
      <xdr:row>69</xdr:row>
      <xdr:rowOff>115957</xdr:rowOff>
    </xdr:from>
    <xdr:to>
      <xdr:col>23</xdr:col>
      <xdr:colOff>16565</xdr:colOff>
      <xdr:row>71</xdr:row>
      <xdr:rowOff>115958</xdr:rowOff>
    </xdr:to>
    <xdr:sp macro="" textlink="I3">
      <xdr:nvSpPr>
        <xdr:cNvPr id="19" name="四角形吹き出し 25">
          <a:extLst>
            <a:ext uri="{FF2B5EF4-FFF2-40B4-BE49-F238E27FC236}">
              <a16:creationId xmlns:a16="http://schemas.microsoft.com/office/drawing/2014/main" xmlns="" id="{00000000-0008-0000-3300-000013000000}"/>
            </a:ext>
          </a:extLst>
        </xdr:cNvPr>
        <xdr:cNvSpPr/>
      </xdr:nvSpPr>
      <xdr:spPr>
        <a:xfrm>
          <a:off x="3321325" y="13260457"/>
          <a:ext cx="107674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0C4421F-B0DB-4EC0-BE2E-347291912B48}" type="TxLink">
            <a:rPr kumimoji="1" lang="en-US" altLang="en-US" sz="1100" b="0" i="0" u="none" strike="noStrike">
              <a:solidFill>
                <a:srgbClr val="000000"/>
              </a:solidFill>
              <a:latin typeface="ＭＳ Ｐゴシック"/>
              <a:ea typeface="ＭＳ Ｐゴシック"/>
            </a:rPr>
            <a:pPr algn="l"/>
            <a:t>２</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21</xdr:col>
      <xdr:colOff>190499</xdr:colOff>
      <xdr:row>69</xdr:row>
      <xdr:rowOff>107674</xdr:rowOff>
    </xdr:from>
    <xdr:to>
      <xdr:col>27</xdr:col>
      <xdr:colOff>124239</xdr:colOff>
      <xdr:row>71</xdr:row>
      <xdr:rowOff>107675</xdr:rowOff>
    </xdr:to>
    <xdr:sp macro="" textlink="I4">
      <xdr:nvSpPr>
        <xdr:cNvPr id="20" name="四角形吹き出し 25">
          <a:extLst>
            <a:ext uri="{FF2B5EF4-FFF2-40B4-BE49-F238E27FC236}">
              <a16:creationId xmlns:a16="http://schemas.microsoft.com/office/drawing/2014/main" xmlns="" id="{00000000-0008-0000-3300-000014000000}"/>
            </a:ext>
          </a:extLst>
        </xdr:cNvPr>
        <xdr:cNvSpPr/>
      </xdr:nvSpPr>
      <xdr:spPr>
        <a:xfrm>
          <a:off x="4190999" y="13252174"/>
          <a:ext cx="107674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7135EFBE-1074-421C-9732-E7751171BE07}" type="TxLink">
            <a:rPr kumimoji="1" lang="en-US" altLang="en-US" sz="1100" b="0" i="0" u="none" strike="noStrike">
              <a:solidFill>
                <a:srgbClr val="000000"/>
              </a:solidFill>
              <a:latin typeface="ＭＳ Ｐゴシック"/>
              <a:ea typeface="ＭＳ Ｐゴシック"/>
            </a:rPr>
            <a:pPr algn="l"/>
            <a:t>３</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26</xdr:col>
      <xdr:colOff>66261</xdr:colOff>
      <xdr:row>69</xdr:row>
      <xdr:rowOff>124239</xdr:rowOff>
    </xdr:from>
    <xdr:to>
      <xdr:col>32</xdr:col>
      <xdr:colOff>1</xdr:colOff>
      <xdr:row>71</xdr:row>
      <xdr:rowOff>124240</xdr:rowOff>
    </xdr:to>
    <xdr:sp macro="" textlink="I5">
      <xdr:nvSpPr>
        <xdr:cNvPr id="21" name="四角形吹き出し 25">
          <a:extLst>
            <a:ext uri="{FF2B5EF4-FFF2-40B4-BE49-F238E27FC236}">
              <a16:creationId xmlns:a16="http://schemas.microsoft.com/office/drawing/2014/main" xmlns="" id="{00000000-0008-0000-3300-000015000000}"/>
            </a:ext>
          </a:extLst>
        </xdr:cNvPr>
        <xdr:cNvSpPr/>
      </xdr:nvSpPr>
      <xdr:spPr>
        <a:xfrm>
          <a:off x="5019261" y="13268739"/>
          <a:ext cx="107674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B9FE196-46DD-40D4-A11E-5D6681FDAB63}" type="TxLink">
            <a:rPr kumimoji="1" lang="en-US" altLang="en-US" sz="1100" b="0" i="0" u="none" strike="noStrike">
              <a:solidFill>
                <a:srgbClr val="000000"/>
              </a:solidFill>
              <a:latin typeface="ＭＳ Ｐゴシック"/>
              <a:ea typeface="ＭＳ Ｐゴシック"/>
            </a:rPr>
            <a:pPr algn="l"/>
            <a:t>４</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30</xdr:col>
      <xdr:colOff>124239</xdr:colOff>
      <xdr:row>69</xdr:row>
      <xdr:rowOff>124240</xdr:rowOff>
    </xdr:from>
    <xdr:to>
      <xdr:col>35</xdr:col>
      <xdr:colOff>140804</xdr:colOff>
      <xdr:row>71</xdr:row>
      <xdr:rowOff>124241</xdr:rowOff>
    </xdr:to>
    <xdr:sp macro="" textlink="$I$6">
      <xdr:nvSpPr>
        <xdr:cNvPr id="22" name="四角形吹き出し 25">
          <a:extLst>
            <a:ext uri="{FF2B5EF4-FFF2-40B4-BE49-F238E27FC236}">
              <a16:creationId xmlns:a16="http://schemas.microsoft.com/office/drawing/2014/main" xmlns="" id="{00000000-0008-0000-3300-000016000000}"/>
            </a:ext>
          </a:extLst>
        </xdr:cNvPr>
        <xdr:cNvSpPr/>
      </xdr:nvSpPr>
      <xdr:spPr>
        <a:xfrm>
          <a:off x="5839239" y="13268740"/>
          <a:ext cx="96906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823306-C6B1-4417-BE2E-5102085359C7}"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11</xdr:col>
      <xdr:colOff>91110</xdr:colOff>
      <xdr:row>71</xdr:row>
      <xdr:rowOff>124239</xdr:rowOff>
    </xdr:from>
    <xdr:to>
      <xdr:col>35</xdr:col>
      <xdr:colOff>115958</xdr:colOff>
      <xdr:row>75</xdr:row>
      <xdr:rowOff>82827</xdr:rowOff>
    </xdr:to>
    <xdr:sp macro="" textlink="$AP$71">
      <xdr:nvSpPr>
        <xdr:cNvPr id="23" name="四角形吹き出し 25">
          <a:extLst>
            <a:ext uri="{FF2B5EF4-FFF2-40B4-BE49-F238E27FC236}">
              <a16:creationId xmlns:a16="http://schemas.microsoft.com/office/drawing/2014/main" xmlns="" id="{00000000-0008-0000-3300-000017000000}"/>
            </a:ext>
          </a:extLst>
        </xdr:cNvPr>
        <xdr:cNvSpPr/>
      </xdr:nvSpPr>
      <xdr:spPr>
        <a:xfrm>
          <a:off x="2186610" y="13649739"/>
          <a:ext cx="4596848" cy="720588"/>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t"/>
        <a:lstStyle/>
        <a:p>
          <a:pPr algn="l"/>
          <a:fld id="{7C437B63-04A1-4D1B-AE36-F2B9B6B6CC8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26</xdr:col>
      <xdr:colOff>182217</xdr:colOff>
      <xdr:row>75</xdr:row>
      <xdr:rowOff>173934</xdr:rowOff>
    </xdr:from>
    <xdr:to>
      <xdr:col>35</xdr:col>
      <xdr:colOff>8283</xdr:colOff>
      <xdr:row>77</xdr:row>
      <xdr:rowOff>77027</xdr:rowOff>
    </xdr:to>
    <xdr:pic>
      <xdr:nvPicPr>
        <xdr:cNvPr id="25" name="図 24">
          <a:extLst>
            <a:ext uri="{FF2B5EF4-FFF2-40B4-BE49-F238E27FC236}">
              <a16:creationId xmlns:a16="http://schemas.microsoft.com/office/drawing/2014/main" xmlns="" id="{00000000-0008-0000-3300-00001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5135217" y="14461434"/>
          <a:ext cx="1540566" cy="284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23</xdr:col>
      <xdr:colOff>182216</xdr:colOff>
      <xdr:row>75</xdr:row>
      <xdr:rowOff>91107</xdr:rowOff>
    </xdr:from>
    <xdr:to>
      <xdr:col>35</xdr:col>
      <xdr:colOff>149087</xdr:colOff>
      <xdr:row>77</xdr:row>
      <xdr:rowOff>91108</xdr:rowOff>
    </xdr:to>
    <xdr:sp macro="" textlink="$AP$74">
      <xdr:nvSpPr>
        <xdr:cNvPr id="26" name="四角形吹き出し 25">
          <a:extLst>
            <a:ext uri="{FF2B5EF4-FFF2-40B4-BE49-F238E27FC236}">
              <a16:creationId xmlns:a16="http://schemas.microsoft.com/office/drawing/2014/main" xmlns="" id="{00000000-0008-0000-3300-00001A000000}"/>
            </a:ext>
          </a:extLst>
        </xdr:cNvPr>
        <xdr:cNvSpPr/>
      </xdr:nvSpPr>
      <xdr:spPr>
        <a:xfrm>
          <a:off x="4563716" y="14378607"/>
          <a:ext cx="2252871"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DE5C9E27-E62C-4DD0-85CD-8B1EA30A0050}" type="TxLink">
            <a:rPr kumimoji="1" lang="en-US" altLang="en-US" sz="1100" b="0" i="0" u="none" strike="noStrike">
              <a:solidFill>
                <a:srgbClr val="000000"/>
              </a:solidFill>
              <a:latin typeface="ＭＳ Ｐゴシック"/>
              <a:ea typeface="ＭＳ Ｐゴシック"/>
            </a:rPr>
            <a:pPr algn="ctr"/>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xdr:col>
      <xdr:colOff>49696</xdr:colOff>
      <xdr:row>93</xdr:row>
      <xdr:rowOff>99392</xdr:rowOff>
    </xdr:from>
    <xdr:to>
      <xdr:col>35</xdr:col>
      <xdr:colOff>182217</xdr:colOff>
      <xdr:row>95</xdr:row>
      <xdr:rowOff>99391</xdr:rowOff>
    </xdr:to>
    <xdr:sp macro="" textlink="収集!Z34">
      <xdr:nvSpPr>
        <xdr:cNvPr id="24" name="四角形吹き出し 25">
          <a:extLst>
            <a:ext uri="{FF2B5EF4-FFF2-40B4-BE49-F238E27FC236}">
              <a16:creationId xmlns:a16="http://schemas.microsoft.com/office/drawing/2014/main" xmlns="" id="{00000000-0008-0000-3300-000018000000}"/>
            </a:ext>
          </a:extLst>
        </xdr:cNvPr>
        <xdr:cNvSpPr/>
      </xdr:nvSpPr>
      <xdr:spPr>
        <a:xfrm>
          <a:off x="1002196" y="17815892"/>
          <a:ext cx="5847521" cy="3809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A735E40-5D30-450E-A4D2-886F26D95CB7}"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5</xdr:col>
      <xdr:colOff>41412</xdr:colOff>
      <xdr:row>91</xdr:row>
      <xdr:rowOff>66261</xdr:rowOff>
    </xdr:from>
    <xdr:to>
      <xdr:col>35</xdr:col>
      <xdr:colOff>173933</xdr:colOff>
      <xdr:row>93</xdr:row>
      <xdr:rowOff>66260</xdr:rowOff>
    </xdr:to>
    <xdr:sp macro="" textlink="収集!AA34">
      <xdr:nvSpPr>
        <xdr:cNvPr id="27" name="四角形吹き出し 25">
          <a:extLst>
            <a:ext uri="{FF2B5EF4-FFF2-40B4-BE49-F238E27FC236}">
              <a16:creationId xmlns:a16="http://schemas.microsoft.com/office/drawing/2014/main" xmlns="" id="{00000000-0008-0000-3300-00001B000000}"/>
            </a:ext>
          </a:extLst>
        </xdr:cNvPr>
        <xdr:cNvSpPr/>
      </xdr:nvSpPr>
      <xdr:spPr>
        <a:xfrm>
          <a:off x="993912" y="17401761"/>
          <a:ext cx="5847521" cy="3809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96D6ED7-3366-48FD-BE8B-0AD1C0226E5A}"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6</xdr:col>
      <xdr:colOff>33131</xdr:colOff>
      <xdr:row>99</xdr:row>
      <xdr:rowOff>24848</xdr:rowOff>
    </xdr:from>
    <xdr:to>
      <xdr:col>35</xdr:col>
      <xdr:colOff>99391</xdr:colOff>
      <xdr:row>101</xdr:row>
      <xdr:rowOff>24847</xdr:rowOff>
    </xdr:to>
    <xdr:sp macro="" textlink="収集!AB34">
      <xdr:nvSpPr>
        <xdr:cNvPr id="28" name="四角形吹き出し 25">
          <a:extLst>
            <a:ext uri="{FF2B5EF4-FFF2-40B4-BE49-F238E27FC236}">
              <a16:creationId xmlns:a16="http://schemas.microsoft.com/office/drawing/2014/main" xmlns="" id="{00000000-0008-0000-3300-00001C000000}"/>
            </a:ext>
          </a:extLst>
        </xdr:cNvPr>
        <xdr:cNvSpPr/>
      </xdr:nvSpPr>
      <xdr:spPr>
        <a:xfrm>
          <a:off x="1176131" y="18884348"/>
          <a:ext cx="5590760" cy="3809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EC194FE5-3819-4C88-AA27-34A9EA57E8FC}"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5</xdr:col>
      <xdr:colOff>82826</xdr:colOff>
      <xdr:row>95</xdr:row>
      <xdr:rowOff>99391</xdr:rowOff>
    </xdr:from>
    <xdr:to>
      <xdr:col>11</xdr:col>
      <xdr:colOff>159026</xdr:colOff>
      <xdr:row>97</xdr:row>
      <xdr:rowOff>38514</xdr:rowOff>
    </xdr:to>
    <xdr:pic>
      <xdr:nvPicPr>
        <xdr:cNvPr id="31" name="図 30">
          <a:extLst>
            <a:ext uri="{FF2B5EF4-FFF2-40B4-BE49-F238E27FC236}">
              <a16:creationId xmlns:a16="http://schemas.microsoft.com/office/drawing/2014/main" xmlns="" id="{00000000-0008-0000-3300-00001F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035326" y="18196891"/>
          <a:ext cx="1228725" cy="3201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5</xdr:col>
      <xdr:colOff>41415</xdr:colOff>
      <xdr:row>95</xdr:row>
      <xdr:rowOff>140804</xdr:rowOff>
    </xdr:from>
    <xdr:to>
      <xdr:col>35</xdr:col>
      <xdr:colOff>3</xdr:colOff>
      <xdr:row>97</xdr:row>
      <xdr:rowOff>140803</xdr:rowOff>
    </xdr:to>
    <xdr:sp macro="" textlink="収集!AC34">
      <xdr:nvSpPr>
        <xdr:cNvPr id="32" name="四角形吹き出し 25">
          <a:extLst>
            <a:ext uri="{FF2B5EF4-FFF2-40B4-BE49-F238E27FC236}">
              <a16:creationId xmlns:a16="http://schemas.microsoft.com/office/drawing/2014/main" xmlns="" id="{00000000-0008-0000-3300-000020000000}"/>
            </a:ext>
          </a:extLst>
        </xdr:cNvPr>
        <xdr:cNvSpPr/>
      </xdr:nvSpPr>
      <xdr:spPr>
        <a:xfrm>
          <a:off x="993915" y="18238304"/>
          <a:ext cx="5673588" cy="3809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197CF6C-37F8-4FE7-9E83-1018F2EF1008}"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1</xdr:col>
      <xdr:colOff>82825</xdr:colOff>
      <xdr:row>75</xdr:row>
      <xdr:rowOff>157371</xdr:rowOff>
    </xdr:from>
    <xdr:to>
      <xdr:col>22</xdr:col>
      <xdr:colOff>8282</xdr:colOff>
      <xdr:row>79</xdr:row>
      <xdr:rowOff>57979</xdr:rowOff>
    </xdr:to>
    <xdr:pic>
      <xdr:nvPicPr>
        <xdr:cNvPr id="30" name="図 29">
          <a:extLst>
            <a:ext uri="{FF2B5EF4-FFF2-40B4-BE49-F238E27FC236}">
              <a16:creationId xmlns:a16="http://schemas.microsoft.com/office/drawing/2014/main" xmlns="" id="{00000000-0008-0000-3300-00001E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73325" y="14444871"/>
          <a:ext cx="3925957" cy="6626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76</xdr:row>
      <xdr:rowOff>173934</xdr:rowOff>
    </xdr:from>
    <xdr:to>
      <xdr:col>23</xdr:col>
      <xdr:colOff>157370</xdr:colOff>
      <xdr:row>78</xdr:row>
      <xdr:rowOff>173933</xdr:rowOff>
    </xdr:to>
    <xdr:sp macro="" textlink="$K$2">
      <xdr:nvSpPr>
        <xdr:cNvPr id="33" name="四角形吹き出し 25">
          <a:extLst>
            <a:ext uri="{FF2B5EF4-FFF2-40B4-BE49-F238E27FC236}">
              <a16:creationId xmlns:a16="http://schemas.microsoft.com/office/drawing/2014/main" xmlns="" id="{00000000-0008-0000-3300-000021000000}"/>
            </a:ext>
          </a:extLst>
        </xdr:cNvPr>
        <xdr:cNvSpPr/>
      </xdr:nvSpPr>
      <xdr:spPr>
        <a:xfrm>
          <a:off x="0" y="14651934"/>
          <a:ext cx="4538870" cy="3809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6A97F6BE-1DA0-4BFF-890F-19D38AC14554}" type="TxLink">
            <a:rPr kumimoji="1" lang="en-US" altLang="en-US" sz="1100" b="0" i="0" u="none" strike="noStrike">
              <a:solidFill>
                <a:srgbClr val="000000"/>
              </a:solidFill>
              <a:latin typeface="ＭＳ Ｐゴシック"/>
              <a:ea typeface="ＭＳ Ｐゴシック"/>
            </a:rPr>
            <a:pPr algn="ctr"/>
            <a:t>（　一時停止　・　中止　・　再開　・　その他　）を希望する日</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wsDr>
</file>

<file path=xl/drawings/drawing36.xml><?xml version="1.0" encoding="utf-8"?>
<xdr:wsDr xmlns:xdr="http://schemas.openxmlformats.org/drawingml/2006/spreadsheetDrawing" xmlns:a="http://schemas.openxmlformats.org/drawingml/2006/main">
  <xdr:twoCellAnchor editAs="oneCell">
    <xdr:from>
      <xdr:col>1</xdr:col>
      <xdr:colOff>34635</xdr:colOff>
      <xdr:row>80</xdr:row>
      <xdr:rowOff>95250</xdr:rowOff>
    </xdr:from>
    <xdr:to>
      <xdr:col>36</xdr:col>
      <xdr:colOff>53496</xdr:colOff>
      <xdr:row>111</xdr:row>
      <xdr:rowOff>138545</xdr:rowOff>
    </xdr:to>
    <xdr:pic>
      <xdr:nvPicPr>
        <xdr:cNvPr id="3" name="図 2">
          <a:extLst>
            <a:ext uri="{FF2B5EF4-FFF2-40B4-BE49-F238E27FC236}">
              <a16:creationId xmlns:a16="http://schemas.microsoft.com/office/drawing/2014/main" xmlns="" id="{00000000-0008-0000-3400-000003000000}"/>
            </a:ext>
          </a:extLst>
        </xdr:cNvPr>
        <xdr:cNvPicPr>
          <a:picLocks noChangeAspect="1"/>
        </xdr:cNvPicPr>
      </xdr:nvPicPr>
      <xdr:blipFill>
        <a:blip xmlns:r="http://schemas.openxmlformats.org/officeDocument/2006/relationships" r:embed="rId1"/>
        <a:stretch>
          <a:fillRect/>
        </a:stretch>
      </xdr:blipFill>
      <xdr:spPr>
        <a:xfrm>
          <a:off x="181840" y="15335250"/>
          <a:ext cx="6643065" cy="5948795"/>
        </a:xfrm>
        <a:prstGeom prst="rect">
          <a:avLst/>
        </a:prstGeom>
      </xdr:spPr>
    </xdr:pic>
    <xdr:clientData/>
  </xdr:twoCellAnchor>
  <xdr:twoCellAnchor editAs="oneCell">
    <xdr:from>
      <xdr:col>44</xdr:col>
      <xdr:colOff>74755</xdr:colOff>
      <xdr:row>0</xdr:row>
      <xdr:rowOff>0</xdr:rowOff>
    </xdr:from>
    <xdr:to>
      <xdr:col>83</xdr:col>
      <xdr:colOff>161529</xdr:colOff>
      <xdr:row>55</xdr:row>
      <xdr:rowOff>161530</xdr:rowOff>
    </xdr:to>
    <xdr:pic>
      <xdr:nvPicPr>
        <xdr:cNvPr id="5" name="図 4">
          <a:extLst>
            <a:ext uri="{FF2B5EF4-FFF2-40B4-BE49-F238E27FC236}">
              <a16:creationId xmlns:a16="http://schemas.microsoft.com/office/drawing/2014/main" xmlns="" id="{00000000-0008-0000-3400-000005000000}"/>
            </a:ext>
          </a:extLst>
        </xdr:cNvPr>
        <xdr:cNvPicPr>
          <a:picLocks noChangeAspect="1"/>
        </xdr:cNvPicPr>
      </xdr:nvPicPr>
      <xdr:blipFill>
        <a:blip xmlns:r="http://schemas.openxmlformats.org/officeDocument/2006/relationships" r:embed="rId2"/>
        <a:stretch>
          <a:fillRect/>
        </a:stretch>
      </xdr:blipFill>
      <xdr:spPr>
        <a:xfrm rot="16200000">
          <a:off x="6808786" y="1561378"/>
          <a:ext cx="10639030" cy="7516274"/>
        </a:xfrm>
        <a:prstGeom prst="rect">
          <a:avLst/>
        </a:prstGeom>
      </xdr:spPr>
    </xdr:pic>
    <xdr:clientData/>
  </xdr:twoCellAnchor>
  <xdr:twoCellAnchor editAs="oneCell">
    <xdr:from>
      <xdr:col>44</xdr:col>
      <xdr:colOff>53540</xdr:colOff>
      <xdr:row>56</xdr:row>
      <xdr:rowOff>59027</xdr:rowOff>
    </xdr:from>
    <xdr:to>
      <xdr:col>83</xdr:col>
      <xdr:colOff>159371</xdr:colOff>
      <xdr:row>117</xdr:row>
      <xdr:rowOff>127333</xdr:rowOff>
    </xdr:to>
    <xdr:pic>
      <xdr:nvPicPr>
        <xdr:cNvPr id="6" name="図 5">
          <a:extLst>
            <a:ext uri="{FF2B5EF4-FFF2-40B4-BE49-F238E27FC236}">
              <a16:creationId xmlns:a16="http://schemas.microsoft.com/office/drawing/2014/main" xmlns="" id="{00000000-0008-0000-3400-000006000000}"/>
            </a:ext>
          </a:extLst>
        </xdr:cNvPr>
        <xdr:cNvPicPr>
          <a:picLocks noChangeAspect="1"/>
        </xdr:cNvPicPr>
      </xdr:nvPicPr>
      <xdr:blipFill>
        <a:blip xmlns:r="http://schemas.openxmlformats.org/officeDocument/2006/relationships" r:embed="rId3"/>
        <a:stretch>
          <a:fillRect/>
        </a:stretch>
      </xdr:blipFill>
      <xdr:spPr>
        <a:xfrm rot="16200000">
          <a:off x="6286499" y="12789477"/>
          <a:ext cx="11688806" cy="7563906"/>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xdr:twoCellAnchor editAs="oneCell">
    <xdr:from>
      <xdr:col>0</xdr:col>
      <xdr:colOff>0</xdr:colOff>
      <xdr:row>51</xdr:row>
      <xdr:rowOff>16566</xdr:rowOff>
    </xdr:from>
    <xdr:to>
      <xdr:col>35</xdr:col>
      <xdr:colOff>157370</xdr:colOff>
      <xdr:row>64</xdr:row>
      <xdr:rowOff>36161</xdr:rowOff>
    </xdr:to>
    <xdr:pic>
      <xdr:nvPicPr>
        <xdr:cNvPr id="43" name="図 42">
          <a:extLst>
            <a:ext uri="{FF2B5EF4-FFF2-40B4-BE49-F238E27FC236}">
              <a16:creationId xmlns:a16="http://schemas.microsoft.com/office/drawing/2014/main" xmlns="" id="{00000000-0008-0000-3500-00002B000000}"/>
            </a:ext>
          </a:extLst>
        </xdr:cNvPr>
        <xdr:cNvPicPr>
          <a:picLocks noChangeAspect="1"/>
        </xdr:cNvPicPr>
      </xdr:nvPicPr>
      <xdr:blipFill>
        <a:blip xmlns:r="http://schemas.openxmlformats.org/officeDocument/2006/relationships" r:embed="rId1"/>
        <a:stretch>
          <a:fillRect/>
        </a:stretch>
      </xdr:blipFill>
      <xdr:spPr>
        <a:xfrm>
          <a:off x="0" y="397566"/>
          <a:ext cx="6824870" cy="2496095"/>
        </a:xfrm>
        <a:prstGeom prst="rect">
          <a:avLst/>
        </a:prstGeom>
      </xdr:spPr>
    </xdr:pic>
    <xdr:clientData/>
  </xdr:twoCellAnchor>
  <xdr:twoCellAnchor editAs="oneCell">
    <xdr:from>
      <xdr:col>0</xdr:col>
      <xdr:colOff>0</xdr:colOff>
      <xdr:row>66</xdr:row>
      <xdr:rowOff>49694</xdr:rowOff>
    </xdr:from>
    <xdr:to>
      <xdr:col>35</xdr:col>
      <xdr:colOff>140804</xdr:colOff>
      <xdr:row>103</xdr:row>
      <xdr:rowOff>61336</xdr:rowOff>
    </xdr:to>
    <xdr:pic>
      <xdr:nvPicPr>
        <xdr:cNvPr id="44" name="図 43">
          <a:extLst>
            <a:ext uri="{FF2B5EF4-FFF2-40B4-BE49-F238E27FC236}">
              <a16:creationId xmlns:a16="http://schemas.microsoft.com/office/drawing/2014/main" xmlns="" id="{00000000-0008-0000-3500-00002C000000}"/>
            </a:ext>
          </a:extLst>
        </xdr:cNvPr>
        <xdr:cNvPicPr>
          <a:picLocks noChangeAspect="1"/>
        </xdr:cNvPicPr>
      </xdr:nvPicPr>
      <xdr:blipFill>
        <a:blip xmlns:r="http://schemas.openxmlformats.org/officeDocument/2006/relationships" r:embed="rId2"/>
        <a:stretch>
          <a:fillRect/>
        </a:stretch>
      </xdr:blipFill>
      <xdr:spPr>
        <a:xfrm>
          <a:off x="0" y="3288194"/>
          <a:ext cx="6808304" cy="7060142"/>
        </a:xfrm>
        <a:prstGeom prst="rect">
          <a:avLst/>
        </a:prstGeom>
      </xdr:spPr>
    </xdr:pic>
    <xdr:clientData/>
  </xdr:twoCellAnchor>
  <xdr:twoCellAnchor editAs="oneCell">
    <xdr:from>
      <xdr:col>0</xdr:col>
      <xdr:colOff>0</xdr:colOff>
      <xdr:row>107</xdr:row>
      <xdr:rowOff>33131</xdr:rowOff>
    </xdr:from>
    <xdr:to>
      <xdr:col>35</xdr:col>
      <xdr:colOff>157370</xdr:colOff>
      <xdr:row>121</xdr:row>
      <xdr:rowOff>116708</xdr:rowOff>
    </xdr:to>
    <xdr:pic>
      <xdr:nvPicPr>
        <xdr:cNvPr id="45" name="図 44">
          <a:extLst>
            <a:ext uri="{FF2B5EF4-FFF2-40B4-BE49-F238E27FC236}">
              <a16:creationId xmlns:a16="http://schemas.microsoft.com/office/drawing/2014/main" xmlns="" id="{00000000-0008-0000-3500-00002D000000}"/>
            </a:ext>
          </a:extLst>
        </xdr:cNvPr>
        <xdr:cNvPicPr>
          <a:picLocks noChangeAspect="1"/>
        </xdr:cNvPicPr>
      </xdr:nvPicPr>
      <xdr:blipFill>
        <a:blip xmlns:r="http://schemas.openxmlformats.org/officeDocument/2006/relationships" r:embed="rId3"/>
        <a:stretch>
          <a:fillRect/>
        </a:stretch>
      </xdr:blipFill>
      <xdr:spPr>
        <a:xfrm>
          <a:off x="0" y="11082131"/>
          <a:ext cx="6824870" cy="2750577"/>
        </a:xfrm>
        <a:prstGeom prst="rect">
          <a:avLst/>
        </a:prstGeom>
      </xdr:spPr>
    </xdr:pic>
    <xdr:clientData/>
  </xdr:twoCellAnchor>
  <xdr:twoCellAnchor editAs="oneCell">
    <xdr:from>
      <xdr:col>0</xdr:col>
      <xdr:colOff>0</xdr:colOff>
      <xdr:row>123</xdr:row>
      <xdr:rowOff>33130</xdr:rowOff>
    </xdr:from>
    <xdr:to>
      <xdr:col>35</xdr:col>
      <xdr:colOff>149087</xdr:colOff>
      <xdr:row>159</xdr:row>
      <xdr:rowOff>95391</xdr:rowOff>
    </xdr:to>
    <xdr:pic>
      <xdr:nvPicPr>
        <xdr:cNvPr id="46" name="図 45">
          <a:extLst>
            <a:ext uri="{FF2B5EF4-FFF2-40B4-BE49-F238E27FC236}">
              <a16:creationId xmlns:a16="http://schemas.microsoft.com/office/drawing/2014/main" xmlns="" id="{00000000-0008-0000-3500-00002E000000}"/>
            </a:ext>
          </a:extLst>
        </xdr:cNvPr>
        <xdr:cNvPicPr>
          <a:picLocks noChangeAspect="1"/>
        </xdr:cNvPicPr>
      </xdr:nvPicPr>
      <xdr:blipFill>
        <a:blip xmlns:r="http://schemas.openxmlformats.org/officeDocument/2006/relationships" r:embed="rId4"/>
        <a:stretch>
          <a:fillRect/>
        </a:stretch>
      </xdr:blipFill>
      <xdr:spPr>
        <a:xfrm>
          <a:off x="0" y="14130130"/>
          <a:ext cx="6816587" cy="6920261"/>
        </a:xfrm>
        <a:prstGeom prst="rect">
          <a:avLst/>
        </a:prstGeom>
      </xdr:spPr>
    </xdr:pic>
    <xdr:clientData/>
  </xdr:twoCellAnchor>
  <xdr:twoCellAnchor>
    <xdr:from>
      <xdr:col>20</xdr:col>
      <xdr:colOff>157368</xdr:colOff>
      <xdr:row>57</xdr:row>
      <xdr:rowOff>132521</xdr:rowOff>
    </xdr:from>
    <xdr:to>
      <xdr:col>35</xdr:col>
      <xdr:colOff>173935</xdr:colOff>
      <xdr:row>59</xdr:row>
      <xdr:rowOff>132522</xdr:rowOff>
    </xdr:to>
    <xdr:sp macro="" textlink="Z24">
      <xdr:nvSpPr>
        <xdr:cNvPr id="47" name="四角形吹き出し 25">
          <a:extLst>
            <a:ext uri="{FF2B5EF4-FFF2-40B4-BE49-F238E27FC236}">
              <a16:creationId xmlns:a16="http://schemas.microsoft.com/office/drawing/2014/main" xmlns="" id="{00000000-0008-0000-3500-00002F000000}"/>
            </a:ext>
          </a:extLst>
        </xdr:cNvPr>
        <xdr:cNvSpPr/>
      </xdr:nvSpPr>
      <xdr:spPr>
        <a:xfrm>
          <a:off x="3967368" y="1656521"/>
          <a:ext cx="2874067"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EC1DD52-3454-4C91-B09B-7A12C8739C4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41413</xdr:colOff>
      <xdr:row>59</xdr:row>
      <xdr:rowOff>182217</xdr:rowOff>
    </xdr:from>
    <xdr:to>
      <xdr:col>34</xdr:col>
      <xdr:colOff>79513</xdr:colOff>
      <xdr:row>61</xdr:row>
      <xdr:rowOff>182218</xdr:rowOff>
    </xdr:to>
    <xdr:sp macro="" textlink="AB24">
      <xdr:nvSpPr>
        <xdr:cNvPr id="48" name="四角形吹き出し 25">
          <a:extLst>
            <a:ext uri="{FF2B5EF4-FFF2-40B4-BE49-F238E27FC236}">
              <a16:creationId xmlns:a16="http://schemas.microsoft.com/office/drawing/2014/main" xmlns="" id="{00000000-0008-0000-3500-000030000000}"/>
            </a:ext>
          </a:extLst>
        </xdr:cNvPr>
        <xdr:cNvSpPr/>
      </xdr:nvSpPr>
      <xdr:spPr>
        <a:xfrm>
          <a:off x="4613413" y="2087217"/>
          <a:ext cx="194310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5DF29FF-6C38-4D63-87A2-A4ADA228583C}"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20</xdr:col>
      <xdr:colOff>140805</xdr:colOff>
      <xdr:row>62</xdr:row>
      <xdr:rowOff>82827</xdr:rowOff>
    </xdr:from>
    <xdr:to>
      <xdr:col>36</xdr:col>
      <xdr:colOff>36030</xdr:colOff>
      <xdr:row>64</xdr:row>
      <xdr:rowOff>82828</xdr:rowOff>
    </xdr:to>
    <xdr:sp macro="" textlink="AC24">
      <xdr:nvSpPr>
        <xdr:cNvPr id="49" name="四角形吹き出し 25">
          <a:extLst>
            <a:ext uri="{FF2B5EF4-FFF2-40B4-BE49-F238E27FC236}">
              <a16:creationId xmlns:a16="http://schemas.microsoft.com/office/drawing/2014/main" xmlns="" id="{00000000-0008-0000-3500-000031000000}"/>
            </a:ext>
          </a:extLst>
        </xdr:cNvPr>
        <xdr:cNvSpPr/>
      </xdr:nvSpPr>
      <xdr:spPr>
        <a:xfrm>
          <a:off x="3950805" y="2559327"/>
          <a:ext cx="29432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5527632-D6AC-4C52-A23F-421A2D9E6C3B}"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20</xdr:col>
      <xdr:colOff>82826</xdr:colOff>
      <xdr:row>60</xdr:row>
      <xdr:rowOff>157371</xdr:rowOff>
    </xdr:from>
    <xdr:to>
      <xdr:col>35</xdr:col>
      <xdr:colOff>130451</xdr:colOff>
      <xdr:row>63</xdr:row>
      <xdr:rowOff>157370</xdr:rowOff>
    </xdr:to>
    <xdr:sp macro="" textlink="AA24">
      <xdr:nvSpPr>
        <xdr:cNvPr id="50" name="四角形吹き出し 25">
          <a:extLst>
            <a:ext uri="{FF2B5EF4-FFF2-40B4-BE49-F238E27FC236}">
              <a16:creationId xmlns:a16="http://schemas.microsoft.com/office/drawing/2014/main" xmlns="" id="{00000000-0008-0000-3500-000032000000}"/>
            </a:ext>
          </a:extLst>
        </xdr:cNvPr>
        <xdr:cNvSpPr/>
      </xdr:nvSpPr>
      <xdr:spPr>
        <a:xfrm>
          <a:off x="3892826" y="11587371"/>
          <a:ext cx="2905125" cy="57149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C18DCA2-E606-4D28-AB60-5D4A0EABB7B4}" type="TxLink">
            <a:rPr kumimoji="1" lang="ja-JP" altLang="en-US" sz="1100" b="0" i="0" u="none" strike="noStrike">
              <a:solidFill>
                <a:srgbClr val="000000"/>
              </a:solidFill>
              <a:latin typeface="ＭＳ Ｐゴシック"/>
              <a:ea typeface="ＭＳ Ｐゴシック"/>
            </a:rPr>
            <a:pPr algn="l"/>
            <a:t> </a:t>
          </a:fld>
          <a:endParaRPr kumimoji="1" lang="en-US" altLang="en-US" sz="105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8</xdr:col>
      <xdr:colOff>74545</xdr:colOff>
      <xdr:row>69</xdr:row>
      <xdr:rowOff>33131</xdr:rowOff>
    </xdr:from>
    <xdr:to>
      <xdr:col>21</xdr:col>
      <xdr:colOff>182217</xdr:colOff>
      <xdr:row>71</xdr:row>
      <xdr:rowOff>33132</xdr:rowOff>
    </xdr:to>
    <xdr:sp macro="" textlink="$BE$3">
      <xdr:nvSpPr>
        <xdr:cNvPr id="51" name="四角形吹き出し 25">
          <a:extLst>
            <a:ext uri="{FF2B5EF4-FFF2-40B4-BE49-F238E27FC236}">
              <a16:creationId xmlns:a16="http://schemas.microsoft.com/office/drawing/2014/main" xmlns="" id="{00000000-0008-0000-3500-000033000000}"/>
            </a:ext>
          </a:extLst>
        </xdr:cNvPr>
        <xdr:cNvSpPr/>
      </xdr:nvSpPr>
      <xdr:spPr>
        <a:xfrm>
          <a:off x="1598545" y="3843131"/>
          <a:ext cx="258417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197E8D-B4B1-49C0-868D-DF0C17D48963}"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8</xdr:col>
      <xdr:colOff>124238</xdr:colOff>
      <xdr:row>71</xdr:row>
      <xdr:rowOff>124237</xdr:rowOff>
    </xdr:from>
    <xdr:to>
      <xdr:col>29</xdr:col>
      <xdr:colOff>161924</xdr:colOff>
      <xdr:row>73</xdr:row>
      <xdr:rowOff>73713</xdr:rowOff>
    </xdr:to>
    <xdr:pic>
      <xdr:nvPicPr>
        <xdr:cNvPr id="54" name="図 53">
          <a:extLst>
            <a:ext uri="{FF2B5EF4-FFF2-40B4-BE49-F238E27FC236}">
              <a16:creationId xmlns:a16="http://schemas.microsoft.com/office/drawing/2014/main" xmlns="" id="{00000000-0008-0000-3500-00003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648238" y="4315237"/>
          <a:ext cx="4066761" cy="330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132521</xdr:colOff>
      <xdr:row>74</xdr:row>
      <xdr:rowOff>41412</xdr:rowOff>
    </xdr:from>
    <xdr:to>
      <xdr:col>16</xdr:col>
      <xdr:colOff>75371</xdr:colOff>
      <xdr:row>75</xdr:row>
      <xdr:rowOff>164823</xdr:rowOff>
    </xdr:to>
    <xdr:pic>
      <xdr:nvPicPr>
        <xdr:cNvPr id="55" name="図 54">
          <a:extLst>
            <a:ext uri="{FF2B5EF4-FFF2-40B4-BE49-F238E27FC236}">
              <a16:creationId xmlns:a16="http://schemas.microsoft.com/office/drawing/2014/main" xmlns="" id="{00000000-0008-0000-3500-000037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656521" y="4803912"/>
          <a:ext cx="1466850" cy="3139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74542</xdr:colOff>
      <xdr:row>71</xdr:row>
      <xdr:rowOff>99391</xdr:rowOff>
    </xdr:from>
    <xdr:to>
      <xdr:col>18</xdr:col>
      <xdr:colOff>7867</xdr:colOff>
      <xdr:row>73</xdr:row>
      <xdr:rowOff>99392</xdr:rowOff>
    </xdr:to>
    <xdr:sp macro="" textlink="$BE$5">
      <xdr:nvSpPr>
        <xdr:cNvPr id="56" name="四角形吹き出し 25">
          <a:extLst>
            <a:ext uri="{FF2B5EF4-FFF2-40B4-BE49-F238E27FC236}">
              <a16:creationId xmlns:a16="http://schemas.microsoft.com/office/drawing/2014/main" xmlns="" id="{00000000-0008-0000-3500-000038000000}"/>
            </a:ext>
          </a:extLst>
        </xdr:cNvPr>
        <xdr:cNvSpPr/>
      </xdr:nvSpPr>
      <xdr:spPr>
        <a:xfrm>
          <a:off x="1598542" y="4290391"/>
          <a:ext cx="183832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49C5786-1B3F-4E58-A3DD-9A6A43FD73BF}" type="TxLink">
            <a:rPr kumimoji="1" lang="en-US" altLang="en-US" sz="1100" b="0" i="0" u="none" strike="noStrike">
              <a:solidFill>
                <a:srgbClr val="000000"/>
              </a:solidFill>
              <a:latin typeface="ＭＳ Ｐゴシック"/>
              <a:ea typeface="ＭＳ Ｐゴシック"/>
            </a:rPr>
            <a:pPr algn="l"/>
            <a:t>明治 33 年 01 月 00 日</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12</xdr:col>
      <xdr:colOff>16565</xdr:colOff>
      <xdr:row>94</xdr:row>
      <xdr:rowOff>124240</xdr:rowOff>
    </xdr:from>
    <xdr:to>
      <xdr:col>35</xdr:col>
      <xdr:colOff>115957</xdr:colOff>
      <xdr:row>96</xdr:row>
      <xdr:rowOff>124241</xdr:rowOff>
    </xdr:to>
    <xdr:sp macro="" textlink="$AG$2">
      <xdr:nvSpPr>
        <xdr:cNvPr id="58" name="四角形吹き出し 25">
          <a:extLst>
            <a:ext uri="{FF2B5EF4-FFF2-40B4-BE49-F238E27FC236}">
              <a16:creationId xmlns:a16="http://schemas.microsoft.com/office/drawing/2014/main" xmlns="" id="{00000000-0008-0000-3500-00003A000000}"/>
            </a:ext>
          </a:extLst>
        </xdr:cNvPr>
        <xdr:cNvSpPr/>
      </xdr:nvSpPr>
      <xdr:spPr>
        <a:xfrm>
          <a:off x="2302565" y="8696740"/>
          <a:ext cx="448089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2C54B41-8BFD-468D-9BC3-6696F177FFE6}"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12</xdr:col>
      <xdr:colOff>8282</xdr:colOff>
      <xdr:row>96</xdr:row>
      <xdr:rowOff>8282</xdr:rowOff>
    </xdr:from>
    <xdr:to>
      <xdr:col>35</xdr:col>
      <xdr:colOff>24847</xdr:colOff>
      <xdr:row>98</xdr:row>
      <xdr:rowOff>8283</xdr:rowOff>
    </xdr:to>
    <xdr:sp macro="" textlink="$AG$12">
      <xdr:nvSpPr>
        <xdr:cNvPr id="59" name="四角形吹き出し 25">
          <a:extLst>
            <a:ext uri="{FF2B5EF4-FFF2-40B4-BE49-F238E27FC236}">
              <a16:creationId xmlns:a16="http://schemas.microsoft.com/office/drawing/2014/main" xmlns="" id="{00000000-0008-0000-3500-00003B000000}"/>
            </a:ext>
          </a:extLst>
        </xdr:cNvPr>
        <xdr:cNvSpPr/>
      </xdr:nvSpPr>
      <xdr:spPr>
        <a:xfrm>
          <a:off x="2294282" y="8961782"/>
          <a:ext cx="4398065"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3AFF8F2-E15C-450D-A33C-A4D0EFB1A574}" type="TxLink">
            <a:rPr kumimoji="1" lang="ja-JP" altLang="en-US" sz="1100" b="0" i="0" u="none" strike="noStrike">
              <a:solidFill>
                <a:srgbClr val="000000"/>
              </a:solidFill>
              <a:latin typeface="ＭＳ Ｐゴシック"/>
              <a:ea typeface="ＭＳ Ｐゴシック"/>
            </a:rPr>
            <a:pPr algn="l"/>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8</xdr:col>
      <xdr:colOff>74545</xdr:colOff>
      <xdr:row>73</xdr:row>
      <xdr:rowOff>165653</xdr:rowOff>
    </xdr:from>
    <xdr:to>
      <xdr:col>35</xdr:col>
      <xdr:colOff>149087</xdr:colOff>
      <xdr:row>75</xdr:row>
      <xdr:rowOff>165654</xdr:rowOff>
    </xdr:to>
    <xdr:sp macro="" textlink="入力専用!G78">
      <xdr:nvSpPr>
        <xdr:cNvPr id="61" name="四角形吹き出し 25">
          <a:extLst>
            <a:ext uri="{FF2B5EF4-FFF2-40B4-BE49-F238E27FC236}">
              <a16:creationId xmlns:a16="http://schemas.microsoft.com/office/drawing/2014/main" xmlns="" id="{00000000-0008-0000-3500-00003D000000}"/>
            </a:ext>
          </a:extLst>
        </xdr:cNvPr>
        <xdr:cNvSpPr/>
      </xdr:nvSpPr>
      <xdr:spPr>
        <a:xfrm>
          <a:off x="1598545" y="14072153"/>
          <a:ext cx="521804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1A544799-1739-4677-B3D5-60E38883AFAF}"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49695</xdr:colOff>
      <xdr:row>79</xdr:row>
      <xdr:rowOff>182217</xdr:rowOff>
    </xdr:from>
    <xdr:to>
      <xdr:col>35</xdr:col>
      <xdr:colOff>91108</xdr:colOff>
      <xdr:row>81</xdr:row>
      <xdr:rowOff>182218</xdr:rowOff>
    </xdr:to>
    <xdr:sp macro="" textlink="BD22">
      <xdr:nvSpPr>
        <xdr:cNvPr id="18" name="四角形吹き出し 25">
          <a:extLst>
            <a:ext uri="{FF2B5EF4-FFF2-40B4-BE49-F238E27FC236}">
              <a16:creationId xmlns:a16="http://schemas.microsoft.com/office/drawing/2014/main" xmlns="" id="{00000000-0008-0000-3500-000012000000}"/>
            </a:ext>
          </a:extLst>
        </xdr:cNvPr>
        <xdr:cNvSpPr/>
      </xdr:nvSpPr>
      <xdr:spPr>
        <a:xfrm>
          <a:off x="1954695" y="15231717"/>
          <a:ext cx="480391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2900E3B5-E0E5-45E5-B8D1-EA8CC5BF796F}"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33131</xdr:colOff>
      <xdr:row>76</xdr:row>
      <xdr:rowOff>99394</xdr:rowOff>
    </xdr:from>
    <xdr:to>
      <xdr:col>23</xdr:col>
      <xdr:colOff>99391</xdr:colOff>
      <xdr:row>78</xdr:row>
      <xdr:rowOff>99395</xdr:rowOff>
    </xdr:to>
    <xdr:sp macro="" textlink="$AS$58">
      <xdr:nvSpPr>
        <xdr:cNvPr id="19" name="四角形吹き出し 25">
          <a:extLst>
            <a:ext uri="{FF2B5EF4-FFF2-40B4-BE49-F238E27FC236}">
              <a16:creationId xmlns:a16="http://schemas.microsoft.com/office/drawing/2014/main" xmlns="" id="{00000000-0008-0000-3500-000013000000}"/>
            </a:ext>
          </a:extLst>
        </xdr:cNvPr>
        <xdr:cNvSpPr/>
      </xdr:nvSpPr>
      <xdr:spPr>
        <a:xfrm>
          <a:off x="1938131" y="14577394"/>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E1C9ED4-828F-4DFF-9766-E679DD261BC0}"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57977</xdr:colOff>
      <xdr:row>76</xdr:row>
      <xdr:rowOff>41413</xdr:rowOff>
    </xdr:from>
    <xdr:to>
      <xdr:col>35</xdr:col>
      <xdr:colOff>91109</xdr:colOff>
      <xdr:row>78</xdr:row>
      <xdr:rowOff>41414</xdr:rowOff>
    </xdr:to>
    <xdr:sp macro="" textlink="BF22">
      <xdr:nvSpPr>
        <xdr:cNvPr id="20" name="四角形吹き出し 25">
          <a:extLst>
            <a:ext uri="{FF2B5EF4-FFF2-40B4-BE49-F238E27FC236}">
              <a16:creationId xmlns:a16="http://schemas.microsoft.com/office/drawing/2014/main" xmlns="" id="{00000000-0008-0000-3500-000014000000}"/>
            </a:ext>
          </a:extLst>
        </xdr:cNvPr>
        <xdr:cNvSpPr/>
      </xdr:nvSpPr>
      <xdr:spPr>
        <a:xfrm>
          <a:off x="4629977" y="14519413"/>
          <a:ext cx="212863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7081B4A-7F70-439F-8A9C-C7FF1CDD13C1}"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15</xdr:col>
      <xdr:colOff>41413</xdr:colOff>
      <xdr:row>78</xdr:row>
      <xdr:rowOff>74544</xdr:rowOff>
    </xdr:from>
    <xdr:to>
      <xdr:col>22</xdr:col>
      <xdr:colOff>16565</xdr:colOff>
      <xdr:row>80</xdr:row>
      <xdr:rowOff>74545</xdr:rowOff>
    </xdr:to>
    <xdr:sp macro="" textlink="BE22">
      <xdr:nvSpPr>
        <xdr:cNvPr id="21" name="四角形吹き出し 25">
          <a:extLst>
            <a:ext uri="{FF2B5EF4-FFF2-40B4-BE49-F238E27FC236}">
              <a16:creationId xmlns:a16="http://schemas.microsoft.com/office/drawing/2014/main" xmlns="" id="{00000000-0008-0000-3500-000015000000}"/>
            </a:ext>
          </a:extLst>
        </xdr:cNvPr>
        <xdr:cNvSpPr/>
      </xdr:nvSpPr>
      <xdr:spPr>
        <a:xfrm>
          <a:off x="2898913" y="14933544"/>
          <a:ext cx="130865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848B5CAA-DED7-4537-AD88-D737DF00CE94}" type="TxLink">
            <a:rPr kumimoji="1" lang="ja-JP" altLang="en-US" sz="900" b="0" i="0" u="none" strike="noStrike">
              <a:solidFill>
                <a:srgbClr val="000000"/>
              </a:solidFill>
              <a:latin typeface="ＭＳ Ｐゴシック"/>
              <a:ea typeface="ＭＳ Ｐゴシック"/>
            </a:rPr>
            <a:pPr algn="l"/>
            <a:t> </a:t>
          </a:fld>
          <a:endParaRPr kumimoji="1" lang="en-US" altLang="en-US" sz="9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49696</xdr:colOff>
      <xdr:row>75</xdr:row>
      <xdr:rowOff>132522</xdr:rowOff>
    </xdr:from>
    <xdr:to>
      <xdr:col>23</xdr:col>
      <xdr:colOff>115956</xdr:colOff>
      <xdr:row>77</xdr:row>
      <xdr:rowOff>132523</xdr:rowOff>
    </xdr:to>
    <xdr:sp macro="" textlink="$AS$59">
      <xdr:nvSpPr>
        <xdr:cNvPr id="22" name="四角形吹き出し 25">
          <a:extLst>
            <a:ext uri="{FF2B5EF4-FFF2-40B4-BE49-F238E27FC236}">
              <a16:creationId xmlns:a16="http://schemas.microsoft.com/office/drawing/2014/main" xmlns="" id="{00000000-0008-0000-3500-000016000000}"/>
            </a:ext>
          </a:extLst>
        </xdr:cNvPr>
        <xdr:cNvSpPr/>
      </xdr:nvSpPr>
      <xdr:spPr>
        <a:xfrm>
          <a:off x="1954696" y="14420022"/>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9796AEAC-661C-47F5-811E-879D99DFD70D}" type="TxLink">
            <a:rPr kumimoji="1" lang="en-US" altLang="en-US" sz="800" b="0" i="0" u="none" strike="noStrike">
              <a:solidFill>
                <a:srgbClr val="000000"/>
              </a:solidFill>
              <a:latin typeface="ＭＳ Ｐゴシック"/>
              <a:ea typeface="ＭＳ Ｐゴシック"/>
            </a:rPr>
            <a:pPr algn="l"/>
            <a:t> </a:t>
          </a:fld>
          <a:endParaRPr kumimoji="1" lang="en-US" altLang="en-US" sz="4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41413</xdr:colOff>
      <xdr:row>77</xdr:row>
      <xdr:rowOff>107665</xdr:rowOff>
    </xdr:from>
    <xdr:to>
      <xdr:col>35</xdr:col>
      <xdr:colOff>82826</xdr:colOff>
      <xdr:row>81</xdr:row>
      <xdr:rowOff>41404</xdr:rowOff>
    </xdr:to>
    <xdr:sp macro="" textlink="$AS$61">
      <xdr:nvSpPr>
        <xdr:cNvPr id="23" name="四角形吹き出し 25">
          <a:extLst>
            <a:ext uri="{FF2B5EF4-FFF2-40B4-BE49-F238E27FC236}">
              <a16:creationId xmlns:a16="http://schemas.microsoft.com/office/drawing/2014/main" xmlns="" id="{00000000-0008-0000-3500-000017000000}"/>
            </a:ext>
          </a:extLst>
        </xdr:cNvPr>
        <xdr:cNvSpPr/>
      </xdr:nvSpPr>
      <xdr:spPr>
        <a:xfrm>
          <a:off x="4613413" y="14776165"/>
          <a:ext cx="2136913" cy="695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68345091-DF2C-486E-8B83-9421FA485D64}"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41412</xdr:colOff>
      <xdr:row>83</xdr:row>
      <xdr:rowOff>124238</xdr:rowOff>
    </xdr:from>
    <xdr:to>
      <xdr:col>35</xdr:col>
      <xdr:colOff>82825</xdr:colOff>
      <xdr:row>87</xdr:row>
      <xdr:rowOff>24847</xdr:rowOff>
    </xdr:to>
    <xdr:sp macro="" textlink="$AS$65">
      <xdr:nvSpPr>
        <xdr:cNvPr id="24" name="四角形吹き出し 25">
          <a:extLst>
            <a:ext uri="{FF2B5EF4-FFF2-40B4-BE49-F238E27FC236}">
              <a16:creationId xmlns:a16="http://schemas.microsoft.com/office/drawing/2014/main" xmlns="" id="{00000000-0008-0000-3500-000018000000}"/>
            </a:ext>
          </a:extLst>
        </xdr:cNvPr>
        <xdr:cNvSpPr/>
      </xdr:nvSpPr>
      <xdr:spPr>
        <a:xfrm>
          <a:off x="4613412" y="15935738"/>
          <a:ext cx="2136913" cy="66260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FC44ABF-52E9-4DAA-9134-4B9F308B54B5}"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endParaRPr>
        </a:p>
      </xdr:txBody>
    </xdr:sp>
    <xdr:clientData/>
  </xdr:twoCellAnchor>
  <xdr:twoCellAnchor>
    <xdr:from>
      <xdr:col>24</xdr:col>
      <xdr:colOff>41413</xdr:colOff>
      <xdr:row>89</xdr:row>
      <xdr:rowOff>82817</xdr:rowOff>
    </xdr:from>
    <xdr:to>
      <xdr:col>35</xdr:col>
      <xdr:colOff>82826</xdr:colOff>
      <xdr:row>93</xdr:row>
      <xdr:rowOff>16556</xdr:rowOff>
    </xdr:to>
    <xdr:sp macro="" textlink="$AS$69">
      <xdr:nvSpPr>
        <xdr:cNvPr id="25" name="四角形吹き出し 25">
          <a:extLst>
            <a:ext uri="{FF2B5EF4-FFF2-40B4-BE49-F238E27FC236}">
              <a16:creationId xmlns:a16="http://schemas.microsoft.com/office/drawing/2014/main" xmlns="" id="{00000000-0008-0000-3500-000019000000}"/>
            </a:ext>
          </a:extLst>
        </xdr:cNvPr>
        <xdr:cNvSpPr/>
      </xdr:nvSpPr>
      <xdr:spPr>
        <a:xfrm>
          <a:off x="4613413" y="17037317"/>
          <a:ext cx="2136913" cy="695739"/>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CE44FF27-3088-402F-BC47-EFE726596942}"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66259</xdr:colOff>
      <xdr:row>82</xdr:row>
      <xdr:rowOff>91109</xdr:rowOff>
    </xdr:from>
    <xdr:to>
      <xdr:col>35</xdr:col>
      <xdr:colOff>99391</xdr:colOff>
      <xdr:row>84</xdr:row>
      <xdr:rowOff>91110</xdr:rowOff>
    </xdr:to>
    <xdr:sp macro="" textlink="$AS$64">
      <xdr:nvSpPr>
        <xdr:cNvPr id="26" name="四角形吹き出し 25">
          <a:extLst>
            <a:ext uri="{FF2B5EF4-FFF2-40B4-BE49-F238E27FC236}">
              <a16:creationId xmlns:a16="http://schemas.microsoft.com/office/drawing/2014/main" xmlns="" id="{00000000-0008-0000-3500-00001A000000}"/>
            </a:ext>
          </a:extLst>
        </xdr:cNvPr>
        <xdr:cNvSpPr/>
      </xdr:nvSpPr>
      <xdr:spPr>
        <a:xfrm>
          <a:off x="4638259" y="15712109"/>
          <a:ext cx="212863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D8F6AEC8-0C1E-4D00-868E-C94752435F4D}"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24</xdr:col>
      <xdr:colOff>74543</xdr:colOff>
      <xdr:row>88</xdr:row>
      <xdr:rowOff>49694</xdr:rowOff>
    </xdr:from>
    <xdr:to>
      <xdr:col>35</xdr:col>
      <xdr:colOff>107675</xdr:colOff>
      <xdr:row>90</xdr:row>
      <xdr:rowOff>49695</xdr:rowOff>
    </xdr:to>
    <xdr:sp macro="" textlink="$AS$68">
      <xdr:nvSpPr>
        <xdr:cNvPr id="27" name="四角形吹き出し 25">
          <a:extLst>
            <a:ext uri="{FF2B5EF4-FFF2-40B4-BE49-F238E27FC236}">
              <a16:creationId xmlns:a16="http://schemas.microsoft.com/office/drawing/2014/main" xmlns="" id="{00000000-0008-0000-3500-00001B000000}"/>
            </a:ext>
          </a:extLst>
        </xdr:cNvPr>
        <xdr:cNvSpPr/>
      </xdr:nvSpPr>
      <xdr:spPr>
        <a:xfrm>
          <a:off x="4646543" y="16813694"/>
          <a:ext cx="212863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2744C97-1885-4961-AE8B-C0C50972A50F}" type="TxLink">
            <a:rPr kumimoji="1" lang="en-US"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15</xdr:col>
      <xdr:colOff>57978</xdr:colOff>
      <xdr:row>84</xdr:row>
      <xdr:rowOff>99391</xdr:rowOff>
    </xdr:from>
    <xdr:to>
      <xdr:col>22</xdr:col>
      <xdr:colOff>33130</xdr:colOff>
      <xdr:row>86</xdr:row>
      <xdr:rowOff>99392</xdr:rowOff>
    </xdr:to>
    <xdr:sp macro="" textlink="BK22">
      <xdr:nvSpPr>
        <xdr:cNvPr id="28" name="四角形吹き出し 25">
          <a:extLst>
            <a:ext uri="{FF2B5EF4-FFF2-40B4-BE49-F238E27FC236}">
              <a16:creationId xmlns:a16="http://schemas.microsoft.com/office/drawing/2014/main" xmlns="" id="{00000000-0008-0000-3500-00001C000000}"/>
            </a:ext>
          </a:extLst>
        </xdr:cNvPr>
        <xdr:cNvSpPr/>
      </xdr:nvSpPr>
      <xdr:spPr>
        <a:xfrm>
          <a:off x="2915478" y="16101391"/>
          <a:ext cx="130865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B33BF007-1BDC-4A5C-A778-3DABE1286962}" type="TxLink">
            <a:rPr kumimoji="1" lang="ja-JP" altLang="en-US" sz="900" b="0" i="0" u="none" strike="noStrike">
              <a:solidFill>
                <a:srgbClr val="000000"/>
              </a:solidFill>
              <a:latin typeface="ＭＳ Ｐゴシック"/>
              <a:ea typeface="ＭＳ Ｐゴシック"/>
            </a:rPr>
            <a:pPr algn="l"/>
            <a:t> </a:t>
          </a:fld>
          <a:endParaRPr kumimoji="1" lang="en-US" altLang="en-US" sz="6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15</xdr:col>
      <xdr:colOff>33130</xdr:colOff>
      <xdr:row>90</xdr:row>
      <xdr:rowOff>49696</xdr:rowOff>
    </xdr:from>
    <xdr:to>
      <xdr:col>22</xdr:col>
      <xdr:colOff>8282</xdr:colOff>
      <xdr:row>92</xdr:row>
      <xdr:rowOff>49697</xdr:rowOff>
    </xdr:to>
    <xdr:sp macro="" textlink="BQ22">
      <xdr:nvSpPr>
        <xdr:cNvPr id="29" name="四角形吹き出し 25">
          <a:extLst>
            <a:ext uri="{FF2B5EF4-FFF2-40B4-BE49-F238E27FC236}">
              <a16:creationId xmlns:a16="http://schemas.microsoft.com/office/drawing/2014/main" xmlns="" id="{00000000-0008-0000-3500-00001D000000}"/>
            </a:ext>
          </a:extLst>
        </xdr:cNvPr>
        <xdr:cNvSpPr/>
      </xdr:nvSpPr>
      <xdr:spPr>
        <a:xfrm>
          <a:off x="2890630" y="17194696"/>
          <a:ext cx="130865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C79398A-1A0C-4ACC-9D72-6179C116E665}" type="TxLink">
            <a:rPr kumimoji="1" lang="ja-JP" altLang="en-US" sz="900" b="0" i="0" u="none" strike="noStrike">
              <a:solidFill>
                <a:srgbClr val="000000"/>
              </a:solidFill>
              <a:latin typeface="ＭＳ Ｐゴシック"/>
              <a:ea typeface="ＭＳ Ｐゴシック"/>
            </a:rPr>
            <a:pPr algn="l"/>
            <a:t> </a:t>
          </a:fld>
          <a:endParaRPr kumimoji="1" lang="en-US" altLang="en-US" sz="6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66261</xdr:colOff>
      <xdr:row>82</xdr:row>
      <xdr:rowOff>24848</xdr:rowOff>
    </xdr:from>
    <xdr:to>
      <xdr:col>23</xdr:col>
      <xdr:colOff>132521</xdr:colOff>
      <xdr:row>84</xdr:row>
      <xdr:rowOff>24849</xdr:rowOff>
    </xdr:to>
    <xdr:sp macro="" textlink="$AS$63">
      <xdr:nvSpPr>
        <xdr:cNvPr id="30" name="四角形吹き出し 25">
          <a:extLst>
            <a:ext uri="{FF2B5EF4-FFF2-40B4-BE49-F238E27FC236}">
              <a16:creationId xmlns:a16="http://schemas.microsoft.com/office/drawing/2014/main" xmlns="" id="{00000000-0008-0000-3500-00001E000000}"/>
            </a:ext>
          </a:extLst>
        </xdr:cNvPr>
        <xdr:cNvSpPr/>
      </xdr:nvSpPr>
      <xdr:spPr>
        <a:xfrm>
          <a:off x="1971261" y="15645848"/>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5FE7EDC9-87FD-45D7-8505-B43B90E517AA}" type="TxLink">
            <a:rPr kumimoji="1" lang="ja-JP" altLang="en-US" sz="800" b="0" i="0" u="none" strike="noStrike">
              <a:solidFill>
                <a:srgbClr val="000000"/>
              </a:solidFill>
              <a:latin typeface="ＭＳ Ｐゴシック"/>
              <a:ea typeface="ＭＳ Ｐゴシック"/>
            </a:rPr>
            <a:pPr algn="l"/>
            <a:t> </a:t>
          </a:fld>
          <a:endParaRPr kumimoji="1" lang="en-US" altLang="en-US" sz="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74544</xdr:colOff>
      <xdr:row>87</xdr:row>
      <xdr:rowOff>182217</xdr:rowOff>
    </xdr:from>
    <xdr:to>
      <xdr:col>23</xdr:col>
      <xdr:colOff>140804</xdr:colOff>
      <xdr:row>89</xdr:row>
      <xdr:rowOff>182218</xdr:rowOff>
    </xdr:to>
    <xdr:sp macro="" textlink="$AS$67">
      <xdr:nvSpPr>
        <xdr:cNvPr id="31" name="四角形吹き出し 25">
          <a:extLst>
            <a:ext uri="{FF2B5EF4-FFF2-40B4-BE49-F238E27FC236}">
              <a16:creationId xmlns:a16="http://schemas.microsoft.com/office/drawing/2014/main" xmlns="" id="{00000000-0008-0000-3500-00001F000000}"/>
            </a:ext>
          </a:extLst>
        </xdr:cNvPr>
        <xdr:cNvSpPr/>
      </xdr:nvSpPr>
      <xdr:spPr>
        <a:xfrm>
          <a:off x="1979544" y="16755717"/>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9F1D8E8-BC76-4371-AF8B-3A869928338D}" type="TxLink">
            <a:rPr kumimoji="1" lang="ja-JP" altLang="en-US" sz="800" b="0" i="0" u="none" strike="noStrike">
              <a:solidFill>
                <a:srgbClr val="000000"/>
              </a:solidFill>
              <a:latin typeface="ＭＳ Ｐゴシック"/>
              <a:ea typeface="ＭＳ Ｐゴシック"/>
            </a:rPr>
            <a:pPr algn="l"/>
            <a:t> </a:t>
          </a:fld>
          <a:endParaRPr kumimoji="1" lang="en-US" altLang="en-US" sz="2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33130</xdr:colOff>
      <xdr:row>82</xdr:row>
      <xdr:rowOff>182217</xdr:rowOff>
    </xdr:from>
    <xdr:to>
      <xdr:col>23</xdr:col>
      <xdr:colOff>99390</xdr:colOff>
      <xdr:row>84</xdr:row>
      <xdr:rowOff>182218</xdr:rowOff>
    </xdr:to>
    <xdr:sp macro="" textlink="$AS$62">
      <xdr:nvSpPr>
        <xdr:cNvPr id="33" name="四角形吹き出し 25">
          <a:extLst>
            <a:ext uri="{FF2B5EF4-FFF2-40B4-BE49-F238E27FC236}">
              <a16:creationId xmlns:a16="http://schemas.microsoft.com/office/drawing/2014/main" xmlns="" id="{00000000-0008-0000-3500-000021000000}"/>
            </a:ext>
          </a:extLst>
        </xdr:cNvPr>
        <xdr:cNvSpPr/>
      </xdr:nvSpPr>
      <xdr:spPr>
        <a:xfrm>
          <a:off x="1938130" y="15803217"/>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1ABBF89-E9BC-4589-98CF-69B52C85497B}"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41413</xdr:colOff>
      <xdr:row>88</xdr:row>
      <xdr:rowOff>149087</xdr:rowOff>
    </xdr:from>
    <xdr:to>
      <xdr:col>23</xdr:col>
      <xdr:colOff>107673</xdr:colOff>
      <xdr:row>90</xdr:row>
      <xdr:rowOff>149088</xdr:rowOff>
    </xdr:to>
    <xdr:sp macro="" textlink="$AS$66">
      <xdr:nvSpPr>
        <xdr:cNvPr id="34" name="四角形吹き出し 25">
          <a:extLst>
            <a:ext uri="{FF2B5EF4-FFF2-40B4-BE49-F238E27FC236}">
              <a16:creationId xmlns:a16="http://schemas.microsoft.com/office/drawing/2014/main" xmlns="" id="{00000000-0008-0000-3500-000022000000}"/>
            </a:ext>
          </a:extLst>
        </xdr:cNvPr>
        <xdr:cNvSpPr/>
      </xdr:nvSpPr>
      <xdr:spPr>
        <a:xfrm>
          <a:off x="1946413" y="16913087"/>
          <a:ext cx="2542760"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28133B8-37E8-4E11-8991-F4DAB2DEB2D4}"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66261</xdr:colOff>
      <xdr:row>86</xdr:row>
      <xdr:rowOff>8283</xdr:rowOff>
    </xdr:from>
    <xdr:to>
      <xdr:col>35</xdr:col>
      <xdr:colOff>107674</xdr:colOff>
      <xdr:row>88</xdr:row>
      <xdr:rowOff>8284</xdr:rowOff>
    </xdr:to>
    <xdr:sp macro="" textlink="BJ22">
      <xdr:nvSpPr>
        <xdr:cNvPr id="35" name="四角形吹き出し 25">
          <a:extLst>
            <a:ext uri="{FF2B5EF4-FFF2-40B4-BE49-F238E27FC236}">
              <a16:creationId xmlns:a16="http://schemas.microsoft.com/office/drawing/2014/main" xmlns="" id="{00000000-0008-0000-3500-000023000000}"/>
            </a:ext>
          </a:extLst>
        </xdr:cNvPr>
        <xdr:cNvSpPr/>
      </xdr:nvSpPr>
      <xdr:spPr>
        <a:xfrm>
          <a:off x="1971261" y="16391283"/>
          <a:ext cx="480391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0AB3981A-3661-4BEE-B4C9-A4D6A4FA5256}"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10</xdr:col>
      <xdr:colOff>57978</xdr:colOff>
      <xdr:row>91</xdr:row>
      <xdr:rowOff>149087</xdr:rowOff>
    </xdr:from>
    <xdr:to>
      <xdr:col>35</xdr:col>
      <xdr:colOff>99391</xdr:colOff>
      <xdr:row>93</xdr:row>
      <xdr:rowOff>149088</xdr:rowOff>
    </xdr:to>
    <xdr:sp macro="" textlink="BP22">
      <xdr:nvSpPr>
        <xdr:cNvPr id="36" name="四角形吹き出し 25">
          <a:extLst>
            <a:ext uri="{FF2B5EF4-FFF2-40B4-BE49-F238E27FC236}">
              <a16:creationId xmlns:a16="http://schemas.microsoft.com/office/drawing/2014/main" xmlns="" id="{00000000-0008-0000-3500-000024000000}"/>
            </a:ext>
          </a:extLst>
        </xdr:cNvPr>
        <xdr:cNvSpPr/>
      </xdr:nvSpPr>
      <xdr:spPr>
        <a:xfrm>
          <a:off x="1962978" y="17484587"/>
          <a:ext cx="480391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49C0BB1C-C2A0-475E-AF45-50AE73456CA0}"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xdr:from>
      <xdr:col>8</xdr:col>
      <xdr:colOff>66261</xdr:colOff>
      <xdr:row>67</xdr:row>
      <xdr:rowOff>66261</xdr:rowOff>
    </xdr:from>
    <xdr:to>
      <xdr:col>21</xdr:col>
      <xdr:colOff>173933</xdr:colOff>
      <xdr:row>69</xdr:row>
      <xdr:rowOff>66262</xdr:rowOff>
    </xdr:to>
    <xdr:sp macro="" textlink="入力専用!$G$66">
      <xdr:nvSpPr>
        <xdr:cNvPr id="37" name="四角形吹き出し 25">
          <a:extLst>
            <a:ext uri="{FF2B5EF4-FFF2-40B4-BE49-F238E27FC236}">
              <a16:creationId xmlns:a16="http://schemas.microsoft.com/office/drawing/2014/main" xmlns="" id="{00000000-0008-0000-3500-000025000000}"/>
            </a:ext>
          </a:extLst>
        </xdr:cNvPr>
        <xdr:cNvSpPr/>
      </xdr:nvSpPr>
      <xdr:spPr>
        <a:xfrm>
          <a:off x="1590261" y="12829761"/>
          <a:ext cx="2584172"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l"/>
          <a:fld id="{AE840D4E-CF52-4836-ABFD-E068A959FFAD}" type="TxLink">
            <a:rPr kumimoji="1" lang="ja-JP" altLang="en-US" sz="1100" b="0" i="0" u="none" strike="noStrike">
              <a:solidFill>
                <a:srgbClr val="000000"/>
              </a:solidFill>
              <a:latin typeface="ＭＳ Ｐゴシック"/>
              <a:ea typeface="ＭＳ Ｐゴシック"/>
            </a:rPr>
            <a:pPr algn="l"/>
            <a:t> </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twoCellAnchor editAs="oneCell">
    <xdr:from>
      <xdr:col>26</xdr:col>
      <xdr:colOff>49696</xdr:colOff>
      <xdr:row>68</xdr:row>
      <xdr:rowOff>1</xdr:rowOff>
    </xdr:from>
    <xdr:to>
      <xdr:col>34</xdr:col>
      <xdr:colOff>91110</xdr:colOff>
      <xdr:row>70</xdr:row>
      <xdr:rowOff>165653</xdr:rowOff>
    </xdr:to>
    <xdr:pic>
      <xdr:nvPicPr>
        <xdr:cNvPr id="39" name="図 38">
          <a:extLst>
            <a:ext uri="{FF2B5EF4-FFF2-40B4-BE49-F238E27FC236}">
              <a16:creationId xmlns:a16="http://schemas.microsoft.com/office/drawing/2014/main" xmlns="" id="{00000000-0008-0000-3500-000027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5002696" y="12954001"/>
          <a:ext cx="1565414" cy="546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25</xdr:col>
      <xdr:colOff>190499</xdr:colOff>
      <xdr:row>68</xdr:row>
      <xdr:rowOff>91108</xdr:rowOff>
    </xdr:from>
    <xdr:to>
      <xdr:col>35</xdr:col>
      <xdr:colOff>41412</xdr:colOff>
      <xdr:row>70</xdr:row>
      <xdr:rowOff>91109</xdr:rowOff>
    </xdr:to>
    <xdr:sp macro="" textlink="$BE$4">
      <xdr:nvSpPr>
        <xdr:cNvPr id="40" name="四角形吹き出し 25">
          <a:extLst>
            <a:ext uri="{FF2B5EF4-FFF2-40B4-BE49-F238E27FC236}">
              <a16:creationId xmlns:a16="http://schemas.microsoft.com/office/drawing/2014/main" xmlns="" id="{00000000-0008-0000-3500-000028000000}"/>
            </a:ext>
          </a:extLst>
        </xdr:cNvPr>
        <xdr:cNvSpPr/>
      </xdr:nvSpPr>
      <xdr:spPr>
        <a:xfrm>
          <a:off x="4952999" y="13045108"/>
          <a:ext cx="1755913" cy="381001"/>
        </a:xfrm>
        <a:prstGeom prst="wedgeRectCallout">
          <a:avLst>
            <a:gd name="adj1" fmla="val -15278"/>
            <a:gd name="adj2" fmla="val 15132"/>
          </a:avLst>
        </a:prstGeom>
        <a:noFill/>
        <a:ln>
          <a:noFill/>
        </a:ln>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fld id="{91C9501E-61DD-4BF1-9F16-19D694B901EA}" type="TxLink">
            <a:rPr kumimoji="1" lang="ja-JP" altLang="en-US" sz="1100" b="0" i="0" u="none" strike="noStrike">
              <a:solidFill>
                <a:srgbClr val="000000"/>
              </a:solidFill>
              <a:latin typeface="ＭＳ Ｐゴシック"/>
              <a:ea typeface="ＭＳ Ｐゴシック"/>
            </a:rPr>
            <a:pPr algn="ctr"/>
            <a:t>0</a:t>
          </a:fld>
          <a:endParaRPr kumimoji="1" lang="en-US" altLang="en-US" sz="1100" b="0" i="0" u="none" strike="noStrike">
            <a:solidFill>
              <a:srgbClr val="000000"/>
            </a:solidFill>
            <a:latin typeface="HG明朝B" panose="02020809000000000000" pitchFamily="17" charset="-128"/>
            <a:ea typeface="HG明朝B" panose="02020809000000000000" pitchFamily="17" charset="-128"/>
          </a:endParaRPr>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5</xdr:col>
      <xdr:colOff>51954</xdr:colOff>
      <xdr:row>59</xdr:row>
      <xdr:rowOff>155864</xdr:rowOff>
    </xdr:from>
    <xdr:to>
      <xdr:col>6</xdr:col>
      <xdr:colOff>3307773</xdr:colOff>
      <xdr:row>61</xdr:row>
      <xdr:rowOff>329047</xdr:rowOff>
    </xdr:to>
    <xdr:sp macro="" textlink="">
      <xdr:nvSpPr>
        <xdr:cNvPr id="2" name="正方形/長方形 1">
          <a:extLst>
            <a:ext uri="{FF2B5EF4-FFF2-40B4-BE49-F238E27FC236}">
              <a16:creationId xmlns:a16="http://schemas.microsoft.com/office/drawing/2014/main" xmlns="" id="{00000000-0008-0000-3E00-000002000000}"/>
            </a:ext>
          </a:extLst>
        </xdr:cNvPr>
        <xdr:cNvSpPr/>
      </xdr:nvSpPr>
      <xdr:spPr>
        <a:xfrm>
          <a:off x="5081154" y="21383625"/>
          <a:ext cx="2522394"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b="1">
              <a:solidFill>
                <a:schemeClr val="tx1"/>
              </a:solidFill>
            </a:rPr>
            <a:t>＜修正点＞</a:t>
          </a:r>
          <a:endParaRPr kumimoji="1" lang="en-US" altLang="ja-JP" sz="1400" b="1">
            <a:solidFill>
              <a:schemeClr val="tx1"/>
            </a:solidFill>
          </a:endParaRPr>
        </a:p>
        <a:p>
          <a:pPr algn="l"/>
          <a:r>
            <a:rPr kumimoji="1" lang="en-US" altLang="ja-JP" sz="1400" b="1">
              <a:solidFill>
                <a:schemeClr val="tx1"/>
              </a:solidFill>
            </a:rPr>
            <a:t>R5/10/16</a:t>
          </a:r>
          <a:r>
            <a:rPr kumimoji="1" lang="ja-JP" altLang="en-US" sz="1400" b="1">
              <a:solidFill>
                <a:schemeClr val="tx1"/>
              </a:solidFill>
            </a:rPr>
            <a:t>に出た課題分析標準項目の改訂版に合わせて一式記載を見直しました</a:t>
          </a:r>
          <a:endParaRPr kumimoji="1" lang="en-US" altLang="ja-JP" sz="1400" b="1">
            <a:solidFill>
              <a:schemeClr val="tx1"/>
            </a:solidFill>
          </a:endParaRPr>
        </a:p>
        <a:p>
          <a:pPr algn="l"/>
          <a:r>
            <a:rPr kumimoji="1" lang="ja-JP" altLang="en-US" sz="1400" b="1">
              <a:solidFill>
                <a:schemeClr val="tx1"/>
              </a:solidFill>
            </a:rPr>
            <a:t>ケアマネジャーからの依頼割合が</a:t>
          </a:r>
          <a:r>
            <a:rPr kumimoji="1" lang="en-US" altLang="ja-JP" sz="1400" b="1">
              <a:solidFill>
                <a:schemeClr val="tx1"/>
              </a:solidFill>
            </a:rPr>
            <a:t>10</a:t>
          </a:r>
          <a:r>
            <a:rPr kumimoji="1" lang="ja-JP" altLang="en-US" sz="1400" b="1">
              <a:solidFill>
                <a:schemeClr val="tx1"/>
              </a:solidFill>
            </a:rPr>
            <a:t>％以下の項目（居室内の環境・周辺の環境・特別な状況）を削除する案はありますが、項目見直しをうけて削除しないこととしました。</a:t>
          </a:r>
          <a:endParaRPr kumimoji="1" lang="en-US" altLang="ja-JP" sz="1400" b="1">
            <a:solidFill>
              <a:schemeClr val="tx1"/>
            </a:solidFill>
          </a:endParaRPr>
        </a:p>
        <a:p>
          <a:pPr algn="l"/>
          <a:endParaRPr kumimoji="1" lang="ja-JP" altLang="en-US" sz="1400" b="1">
            <a:solidFill>
              <a:schemeClr val="tx1"/>
            </a:solidFill>
          </a:endParaRPr>
        </a:p>
      </xdr:txBody>
    </xdr:sp>
    <xdr:clientData/>
  </xdr:twoCellAnchor>
  <xdr:twoCellAnchor>
    <xdr:from>
      <xdr:col>5</xdr:col>
      <xdr:colOff>138543</xdr:colOff>
      <xdr:row>72</xdr:row>
      <xdr:rowOff>692728</xdr:rowOff>
    </xdr:from>
    <xdr:to>
      <xdr:col>9</xdr:col>
      <xdr:colOff>51954</xdr:colOff>
      <xdr:row>73</xdr:row>
      <xdr:rowOff>1056407</xdr:rowOff>
    </xdr:to>
    <xdr:sp macro="" textlink="">
      <xdr:nvSpPr>
        <xdr:cNvPr id="3" name="正方形/長方形 2">
          <a:extLst>
            <a:ext uri="{FF2B5EF4-FFF2-40B4-BE49-F238E27FC236}">
              <a16:creationId xmlns:a16="http://schemas.microsoft.com/office/drawing/2014/main" xmlns="" id="{00000000-0008-0000-3E00-000003000000}"/>
            </a:ext>
          </a:extLst>
        </xdr:cNvPr>
        <xdr:cNvSpPr/>
      </xdr:nvSpPr>
      <xdr:spPr>
        <a:xfrm>
          <a:off x="5167743" y="21383625"/>
          <a:ext cx="5428386"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b="1">
              <a:solidFill>
                <a:schemeClr val="tx1"/>
              </a:solidFill>
            </a:rPr>
            <a:t>＜修正点＞</a:t>
          </a:r>
          <a:endParaRPr kumimoji="1" lang="en-US" altLang="ja-JP" sz="1400" b="1">
            <a:solidFill>
              <a:schemeClr val="tx1"/>
            </a:solidFill>
          </a:endParaRPr>
        </a:p>
        <a:p>
          <a:pPr algn="l"/>
          <a:r>
            <a:rPr kumimoji="1" lang="ja-JP" altLang="en-US" sz="1400" b="1">
              <a:solidFill>
                <a:schemeClr val="tx1"/>
              </a:solidFill>
            </a:rPr>
            <a:t>負担軽減のため、「特記事項」・「ケアマネジャーによる総括」、「利用者について、関係者への共有・申し送り事項」を統合しました。</a:t>
          </a:r>
        </a:p>
      </xdr:txBody>
    </xdr:sp>
    <xdr:clientData/>
  </xdr:twoCellAnchor>
  <xdr:twoCellAnchor>
    <xdr:from>
      <xdr:col>5</xdr:col>
      <xdr:colOff>62346</xdr:colOff>
      <xdr:row>56</xdr:row>
      <xdr:rowOff>737755</xdr:rowOff>
    </xdr:from>
    <xdr:to>
      <xdr:col>6</xdr:col>
      <xdr:colOff>3318165</xdr:colOff>
      <xdr:row>58</xdr:row>
      <xdr:rowOff>640773</xdr:rowOff>
    </xdr:to>
    <xdr:sp macro="" textlink="">
      <xdr:nvSpPr>
        <xdr:cNvPr id="4" name="正方形/長方形 3">
          <a:extLst>
            <a:ext uri="{FF2B5EF4-FFF2-40B4-BE49-F238E27FC236}">
              <a16:creationId xmlns:a16="http://schemas.microsoft.com/office/drawing/2014/main" xmlns="" id="{00000000-0008-0000-3E00-000004000000}"/>
            </a:ext>
          </a:extLst>
        </xdr:cNvPr>
        <xdr:cNvSpPr/>
      </xdr:nvSpPr>
      <xdr:spPr>
        <a:xfrm>
          <a:off x="5091546" y="21383625"/>
          <a:ext cx="2512869"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b="1">
              <a:solidFill>
                <a:schemeClr val="tx1"/>
              </a:solidFill>
            </a:rPr>
            <a:t>＜修正点＞</a:t>
          </a:r>
          <a:endParaRPr kumimoji="1" lang="en-US" altLang="ja-JP" sz="1400" b="1">
            <a:solidFill>
              <a:schemeClr val="tx1"/>
            </a:solidFill>
          </a:endParaRPr>
        </a:p>
        <a:p>
          <a:pPr algn="l"/>
          <a:r>
            <a:rPr kumimoji="1" lang="ja-JP" altLang="en-US" sz="1400" b="1">
              <a:solidFill>
                <a:schemeClr val="tx1"/>
              </a:solidFill>
            </a:rPr>
            <a:t>「居宅サービス計画・個別援助計画変更の必要性」→「居宅サービス計画・個別援助計画変更の必要性」としました。</a:t>
          </a:r>
        </a:p>
      </xdr:txBody>
    </xdr:sp>
    <xdr:clientData/>
  </xdr:twoCellAnchor>
  <xdr:twoCellAnchor>
    <xdr:from>
      <xdr:col>5</xdr:col>
      <xdr:colOff>26470</xdr:colOff>
      <xdr:row>54</xdr:row>
      <xdr:rowOff>403266</xdr:rowOff>
    </xdr:from>
    <xdr:to>
      <xdr:col>6</xdr:col>
      <xdr:colOff>3377044</xdr:colOff>
      <xdr:row>55</xdr:row>
      <xdr:rowOff>512123</xdr:rowOff>
    </xdr:to>
    <xdr:sp macro="" textlink="">
      <xdr:nvSpPr>
        <xdr:cNvPr id="5" name="正方形/長方形 4">
          <a:extLst>
            <a:ext uri="{FF2B5EF4-FFF2-40B4-BE49-F238E27FC236}">
              <a16:creationId xmlns:a16="http://schemas.microsoft.com/office/drawing/2014/main" xmlns="" id="{00000000-0008-0000-3E00-000005000000}"/>
            </a:ext>
          </a:extLst>
        </xdr:cNvPr>
        <xdr:cNvSpPr/>
      </xdr:nvSpPr>
      <xdr:spPr>
        <a:xfrm>
          <a:off x="5055670" y="21383625"/>
          <a:ext cx="2540949"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kumimoji="1" lang="ja-JP" altLang="en-US" sz="1400" b="1">
              <a:solidFill>
                <a:schemeClr val="tx1"/>
              </a:solidFill>
              <a:latin typeface="+mn-lt"/>
              <a:ea typeface="+mn-ea"/>
              <a:cs typeface="+mn-cs"/>
            </a:rPr>
            <a:t>＜修正点＞</a:t>
          </a:r>
          <a:endParaRPr kumimoji="1" lang="en-US" altLang="ja-JP" sz="1400" b="1">
            <a:solidFill>
              <a:schemeClr val="tx1"/>
            </a:solidFill>
            <a:latin typeface="+mn-lt"/>
            <a:ea typeface="+mn-ea"/>
            <a:cs typeface="+mn-cs"/>
          </a:endParaRPr>
        </a:p>
        <a:p>
          <a:pPr marL="0" indent="0" algn="l"/>
          <a:r>
            <a:rPr kumimoji="1" lang="ja-JP" altLang="en-US" sz="1400" b="1">
              <a:solidFill>
                <a:schemeClr val="tx1"/>
              </a:solidFill>
              <a:latin typeface="+mn-lt"/>
              <a:ea typeface="+mn-ea"/>
              <a:cs typeface="+mn-cs"/>
            </a:rPr>
            <a:t>利用者・家族の要望を追加しました</a:t>
          </a:r>
        </a:p>
      </xdr:txBody>
    </xdr:sp>
    <xdr:clientData/>
  </xdr:twoCellAnchor>
  <xdr:twoCellAnchor>
    <xdr:from>
      <xdr:col>9</xdr:col>
      <xdr:colOff>329046</xdr:colOff>
      <xdr:row>63</xdr:row>
      <xdr:rowOff>339187</xdr:rowOff>
    </xdr:from>
    <xdr:to>
      <xdr:col>9</xdr:col>
      <xdr:colOff>3273137</xdr:colOff>
      <xdr:row>64</xdr:row>
      <xdr:rowOff>242455</xdr:rowOff>
    </xdr:to>
    <xdr:sp macro="" textlink="">
      <xdr:nvSpPr>
        <xdr:cNvPr id="6" name="正方形/長方形 5">
          <a:extLst>
            <a:ext uri="{FF2B5EF4-FFF2-40B4-BE49-F238E27FC236}">
              <a16:creationId xmlns:a16="http://schemas.microsoft.com/office/drawing/2014/main" xmlns="" id="{00000000-0008-0000-3E00-000006000000}"/>
            </a:ext>
          </a:extLst>
        </xdr:cNvPr>
        <xdr:cNvSpPr/>
      </xdr:nvSpPr>
      <xdr:spPr>
        <a:xfrm>
          <a:off x="10873221" y="21383625"/>
          <a:ext cx="2944091" cy="0"/>
        </a:xfrm>
        <a:prstGeom prst="rect">
          <a:avLst/>
        </a:prstGeom>
        <a:solidFill>
          <a:schemeClr val="accent6"/>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kumimoji="1" lang="ja-JP" altLang="en-US" sz="1400" b="1">
              <a:solidFill>
                <a:schemeClr val="tx1"/>
              </a:solidFill>
            </a:rPr>
            <a:t>＜修正点＞</a:t>
          </a:r>
          <a:endParaRPr kumimoji="1" lang="en-US" altLang="ja-JP" sz="1400" b="1">
            <a:solidFill>
              <a:schemeClr val="tx1"/>
            </a:solidFill>
          </a:endParaRPr>
        </a:p>
        <a:p>
          <a:pPr algn="l"/>
          <a:r>
            <a:rPr kumimoji="1" lang="ja-JP" altLang="en-US" sz="1400" b="1">
              <a:solidFill>
                <a:schemeClr val="tx1"/>
              </a:solidFill>
            </a:rPr>
            <a:t>ステップ③は削除しました</a:t>
          </a:r>
          <a:endParaRPr kumimoji="1" lang="en-US" altLang="ja-JP" sz="1400" b="1">
            <a:solidFill>
              <a:schemeClr val="tx1"/>
            </a:solidFill>
          </a:endParaRPr>
        </a:p>
        <a:p>
          <a:pPr algn="l"/>
          <a:r>
            <a:rPr kumimoji="1" lang="ja-JP" altLang="en-US" sz="1400" b="1">
              <a:solidFill>
                <a:schemeClr val="tx1"/>
              </a:solidFill>
            </a:rPr>
            <a:t>（ボリュームを減らすため）</a:t>
          </a:r>
        </a:p>
      </xdr:txBody>
    </xdr:sp>
    <xdr:clientData/>
  </xdr:twoCellAnchor>
  <xdr:twoCellAnchor>
    <xdr:from>
      <xdr:col>5</xdr:col>
      <xdr:colOff>23006</xdr:colOff>
      <xdr:row>52</xdr:row>
      <xdr:rowOff>53437</xdr:rowOff>
    </xdr:from>
    <xdr:to>
      <xdr:col>6</xdr:col>
      <xdr:colOff>3498273</xdr:colOff>
      <xdr:row>54</xdr:row>
      <xdr:rowOff>259773</xdr:rowOff>
    </xdr:to>
    <xdr:sp macro="" textlink="">
      <xdr:nvSpPr>
        <xdr:cNvPr id="7" name="正方形/長方形 6">
          <a:extLst>
            <a:ext uri="{FF2B5EF4-FFF2-40B4-BE49-F238E27FC236}">
              <a16:creationId xmlns:a16="http://schemas.microsoft.com/office/drawing/2014/main" xmlns="" id="{00000000-0008-0000-3E00-000007000000}"/>
            </a:ext>
          </a:extLst>
        </xdr:cNvPr>
        <xdr:cNvSpPr/>
      </xdr:nvSpPr>
      <xdr:spPr>
        <a:xfrm>
          <a:off x="5052206" y="21383625"/>
          <a:ext cx="2551342"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kumimoji="1" lang="ja-JP" altLang="en-US" sz="1400" b="1">
              <a:solidFill>
                <a:schemeClr val="tx1"/>
              </a:solidFill>
              <a:latin typeface="+mn-lt"/>
              <a:ea typeface="+mn-ea"/>
              <a:cs typeface="+mn-cs"/>
            </a:rPr>
            <a:t>＜説明＞</a:t>
          </a:r>
          <a:endParaRPr kumimoji="1" lang="en-US" altLang="ja-JP" sz="1400" b="1">
            <a:solidFill>
              <a:schemeClr val="tx1"/>
            </a:solidFill>
            <a:latin typeface="+mn-lt"/>
            <a:ea typeface="+mn-ea"/>
            <a:cs typeface="+mn-cs"/>
          </a:endParaRPr>
        </a:p>
        <a:p>
          <a:pPr marL="0" indent="0" algn="l"/>
          <a:r>
            <a:rPr kumimoji="1" lang="ja-JP" altLang="en-US" sz="1400" b="1">
              <a:solidFill>
                <a:schemeClr val="tx1"/>
              </a:solidFill>
              <a:latin typeface="+mn-lt"/>
              <a:ea typeface="+mn-ea"/>
              <a:cs typeface="+mn-cs"/>
            </a:rPr>
            <a:t>実証と同様、下記の項目のうち事業所に確認してほしい項目をケアマネから依頼し、</a:t>
          </a:r>
          <a:r>
            <a:rPr kumimoji="1" lang="ja-JP" altLang="en-US" sz="1400" b="1">
              <a:solidFill>
                <a:srgbClr val="FF0000"/>
              </a:solidFill>
              <a:latin typeface="+mn-lt"/>
              <a:ea typeface="+mn-ea"/>
              <a:cs typeface="+mn-cs"/>
            </a:rPr>
            <a:t>ケアマネから依頼があった項目のみ事業所が回答します。実証では６～</a:t>
          </a:r>
          <a:r>
            <a:rPr kumimoji="1" lang="en-US" altLang="ja-JP" sz="1400" b="1">
              <a:solidFill>
                <a:srgbClr val="FF0000"/>
              </a:solidFill>
              <a:latin typeface="+mn-lt"/>
              <a:ea typeface="+mn-ea"/>
              <a:cs typeface="+mn-cs"/>
            </a:rPr>
            <a:t>10</a:t>
          </a:r>
          <a:r>
            <a:rPr kumimoji="1" lang="ja-JP" altLang="en-US" sz="1400" b="1">
              <a:solidFill>
                <a:srgbClr val="FF0000"/>
              </a:solidFill>
              <a:latin typeface="+mn-lt"/>
              <a:ea typeface="+mn-ea"/>
              <a:cs typeface="+mn-cs"/>
            </a:rPr>
            <a:t>項目が最多でした。</a:t>
          </a:r>
        </a:p>
      </xdr:txBody>
    </xdr:sp>
    <xdr:clientData/>
  </xdr:twoCellAnchor>
  <xdr:twoCellAnchor>
    <xdr:from>
      <xdr:col>9</xdr:col>
      <xdr:colOff>34636</xdr:colOff>
      <xdr:row>54</xdr:row>
      <xdr:rowOff>477981</xdr:rowOff>
    </xdr:from>
    <xdr:to>
      <xdr:col>9</xdr:col>
      <xdr:colOff>3867150</xdr:colOff>
      <xdr:row>57</xdr:row>
      <xdr:rowOff>17318</xdr:rowOff>
    </xdr:to>
    <xdr:sp macro="" textlink="">
      <xdr:nvSpPr>
        <xdr:cNvPr id="8" name="正方形/長方形 7">
          <a:extLst>
            <a:ext uri="{FF2B5EF4-FFF2-40B4-BE49-F238E27FC236}">
              <a16:creationId xmlns:a16="http://schemas.microsoft.com/office/drawing/2014/main" xmlns="" id="{00000000-0008-0000-3E00-000008000000}"/>
            </a:ext>
          </a:extLst>
        </xdr:cNvPr>
        <xdr:cNvSpPr/>
      </xdr:nvSpPr>
      <xdr:spPr>
        <a:xfrm>
          <a:off x="10578811" y="21383625"/>
          <a:ext cx="3832514" cy="0"/>
        </a:xfrm>
        <a:prstGeom prst="rect">
          <a:avLst/>
        </a:prstGeom>
        <a:solidFill>
          <a:schemeClr val="accent6">
            <a:lumMod val="20000"/>
            <a:lumOff val="80000"/>
          </a:schemeClr>
        </a:solidFill>
        <a:ln>
          <a:solidFill>
            <a:srgbClr val="00B05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r>
            <a:rPr kumimoji="1" lang="ja-JP" altLang="en-US" sz="1400" b="1">
              <a:solidFill>
                <a:schemeClr val="tx1"/>
              </a:solidFill>
              <a:latin typeface="+mn-lt"/>
              <a:ea typeface="+mn-ea"/>
              <a:cs typeface="+mn-cs"/>
            </a:rPr>
            <a:t>＜修正点＞</a:t>
          </a:r>
          <a:endParaRPr kumimoji="1" lang="en-US" altLang="ja-JP" sz="1400" b="1">
            <a:solidFill>
              <a:schemeClr val="tx1"/>
            </a:solidFill>
            <a:latin typeface="+mn-lt"/>
            <a:ea typeface="+mn-ea"/>
            <a:cs typeface="+mn-cs"/>
          </a:endParaRPr>
        </a:p>
        <a:p>
          <a:pPr marL="0" indent="0" algn="l"/>
          <a:r>
            <a:rPr kumimoji="1" lang="ja-JP" altLang="en-US" sz="1400" b="1">
              <a:solidFill>
                <a:schemeClr val="tx1"/>
              </a:solidFill>
              <a:latin typeface="+mn-lt"/>
              <a:ea typeface="+mn-ea"/>
              <a:cs typeface="+mn-cs"/>
            </a:rPr>
            <a:t>負担軽減のため、変化や課題があるかの選択式とし、変化や課題があればコメント（情報共有）する形式とすることとしました。</a:t>
          </a:r>
        </a:p>
      </xdr:txBody>
    </xdr:sp>
    <xdr:clientData/>
  </xdr:twoCellAnchor>
</xdr:wsDr>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8" Type="http://schemas.openxmlformats.org/officeDocument/2006/relationships/ctrlProp" Target="../ctrlProps/ctrlProp5.xml"/><Relationship Id="rId13" Type="http://schemas.openxmlformats.org/officeDocument/2006/relationships/ctrlProp" Target="../ctrlProps/ctrlProp10.xml"/><Relationship Id="rId18" Type="http://schemas.openxmlformats.org/officeDocument/2006/relationships/ctrlProp" Target="../ctrlProps/ctrlProp15.xml"/><Relationship Id="rId26" Type="http://schemas.openxmlformats.org/officeDocument/2006/relationships/ctrlProp" Target="../ctrlProps/ctrlProp23.xml"/><Relationship Id="rId3" Type="http://schemas.openxmlformats.org/officeDocument/2006/relationships/vmlDrawing" Target="../drawings/vmlDrawing1.vml"/><Relationship Id="rId21" Type="http://schemas.openxmlformats.org/officeDocument/2006/relationships/ctrlProp" Target="../ctrlProps/ctrlProp18.xml"/><Relationship Id="rId7" Type="http://schemas.openxmlformats.org/officeDocument/2006/relationships/ctrlProp" Target="../ctrlProps/ctrlProp4.xml"/><Relationship Id="rId12" Type="http://schemas.openxmlformats.org/officeDocument/2006/relationships/ctrlProp" Target="../ctrlProps/ctrlProp9.xml"/><Relationship Id="rId17" Type="http://schemas.openxmlformats.org/officeDocument/2006/relationships/ctrlProp" Target="../ctrlProps/ctrlProp14.xml"/><Relationship Id="rId25" Type="http://schemas.openxmlformats.org/officeDocument/2006/relationships/ctrlProp" Target="../ctrlProps/ctrlProp22.xml"/><Relationship Id="rId2" Type="http://schemas.openxmlformats.org/officeDocument/2006/relationships/drawing" Target="../drawings/drawing1.xml"/><Relationship Id="rId16" Type="http://schemas.openxmlformats.org/officeDocument/2006/relationships/ctrlProp" Target="../ctrlProps/ctrlProp13.xml"/><Relationship Id="rId20" Type="http://schemas.openxmlformats.org/officeDocument/2006/relationships/ctrlProp" Target="../ctrlProps/ctrlProp17.xml"/><Relationship Id="rId29" Type="http://schemas.openxmlformats.org/officeDocument/2006/relationships/ctrlProp" Target="../ctrlProps/ctrlProp26.xml"/><Relationship Id="rId1" Type="http://schemas.openxmlformats.org/officeDocument/2006/relationships/printerSettings" Target="../printerSettings/printerSettings1.bin"/><Relationship Id="rId6" Type="http://schemas.openxmlformats.org/officeDocument/2006/relationships/ctrlProp" Target="../ctrlProps/ctrlProp3.xml"/><Relationship Id="rId11" Type="http://schemas.openxmlformats.org/officeDocument/2006/relationships/ctrlProp" Target="../ctrlProps/ctrlProp8.xml"/><Relationship Id="rId24" Type="http://schemas.openxmlformats.org/officeDocument/2006/relationships/ctrlProp" Target="../ctrlProps/ctrlProp21.xml"/><Relationship Id="rId5" Type="http://schemas.openxmlformats.org/officeDocument/2006/relationships/ctrlProp" Target="../ctrlProps/ctrlProp2.xml"/><Relationship Id="rId15" Type="http://schemas.openxmlformats.org/officeDocument/2006/relationships/ctrlProp" Target="../ctrlProps/ctrlProp12.xml"/><Relationship Id="rId23" Type="http://schemas.openxmlformats.org/officeDocument/2006/relationships/ctrlProp" Target="../ctrlProps/ctrlProp20.xml"/><Relationship Id="rId28" Type="http://schemas.openxmlformats.org/officeDocument/2006/relationships/ctrlProp" Target="../ctrlProps/ctrlProp25.xml"/><Relationship Id="rId10" Type="http://schemas.openxmlformats.org/officeDocument/2006/relationships/ctrlProp" Target="../ctrlProps/ctrlProp7.xml"/><Relationship Id="rId19" Type="http://schemas.openxmlformats.org/officeDocument/2006/relationships/ctrlProp" Target="../ctrlProps/ctrlProp16.xml"/><Relationship Id="rId31" Type="http://schemas.openxmlformats.org/officeDocument/2006/relationships/ctrlProp" Target="../ctrlProps/ctrlProp28.xml"/><Relationship Id="rId4" Type="http://schemas.openxmlformats.org/officeDocument/2006/relationships/ctrlProp" Target="../ctrlProps/ctrlProp1.xml"/><Relationship Id="rId9" Type="http://schemas.openxmlformats.org/officeDocument/2006/relationships/ctrlProp" Target="../ctrlProps/ctrlProp6.xml"/><Relationship Id="rId14" Type="http://schemas.openxmlformats.org/officeDocument/2006/relationships/ctrlProp" Target="../ctrlProps/ctrlProp11.xml"/><Relationship Id="rId22" Type="http://schemas.openxmlformats.org/officeDocument/2006/relationships/ctrlProp" Target="../ctrlProps/ctrlProp19.xml"/><Relationship Id="rId27" Type="http://schemas.openxmlformats.org/officeDocument/2006/relationships/ctrlProp" Target="../ctrlProps/ctrlProp24.xml"/><Relationship Id="rId30" Type="http://schemas.openxmlformats.org/officeDocument/2006/relationships/ctrlProp" Target="../ctrlProps/ctrlProp27.xml"/></Relationships>
</file>

<file path=xl/worksheets/_rels/sheet2.xml.rels><?xml version="1.0" encoding="UTF-8" standalone="yes"?>
<Relationships xmlns="http://schemas.openxmlformats.org/package/2006/relationships"><Relationship Id="rId8" Type="http://schemas.openxmlformats.org/officeDocument/2006/relationships/ctrlProp" Target="../ctrlProps/ctrlProp33.xml"/><Relationship Id="rId3" Type="http://schemas.openxmlformats.org/officeDocument/2006/relationships/vmlDrawing" Target="../drawings/vmlDrawing2.vml"/><Relationship Id="rId7" Type="http://schemas.openxmlformats.org/officeDocument/2006/relationships/ctrlProp" Target="../ctrlProps/ctrlProp32.xml"/><Relationship Id="rId2" Type="http://schemas.openxmlformats.org/officeDocument/2006/relationships/drawing" Target="../drawings/drawing2.xml"/><Relationship Id="rId1" Type="http://schemas.openxmlformats.org/officeDocument/2006/relationships/printerSettings" Target="../printerSettings/printerSettings2.bin"/><Relationship Id="rId6" Type="http://schemas.openxmlformats.org/officeDocument/2006/relationships/ctrlProp" Target="../ctrlProps/ctrlProp31.xml"/><Relationship Id="rId5" Type="http://schemas.openxmlformats.org/officeDocument/2006/relationships/ctrlProp" Target="../ctrlProps/ctrlProp30.xml"/><Relationship Id="rId4" Type="http://schemas.openxmlformats.org/officeDocument/2006/relationships/ctrlProp" Target="../ctrlProps/ctrlProp29.xml"/><Relationship Id="rId9" Type="http://schemas.openxmlformats.org/officeDocument/2006/relationships/ctrlProp" Target="../ctrlProps/ctrlProp34.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3.v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9.xml"/><Relationship Id="rId1" Type="http://schemas.openxmlformats.org/officeDocument/2006/relationships/printerSettings" Target="../printerSettings/printerSettings21.bin"/><Relationship Id="rId4" Type="http://schemas.openxmlformats.org/officeDocument/2006/relationships/comments" Target="../comments2.xm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5.xml"/><Relationship Id="rId1" Type="http://schemas.openxmlformats.org/officeDocument/2006/relationships/printerSettings" Target="../printerSettings/printerSettings29.bin"/><Relationship Id="rId4" Type="http://schemas.openxmlformats.org/officeDocument/2006/relationships/comments" Target="../comments3.xml"/></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7.v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8.xml"/><Relationship Id="rId1" Type="http://schemas.openxmlformats.org/officeDocument/2006/relationships/printerSettings" Target="../printerSettings/printerSettings33.bin"/><Relationship Id="rId4" Type="http://schemas.openxmlformats.org/officeDocument/2006/relationships/comments" Target="../comments5.xml"/></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2" Type="http://schemas.openxmlformats.org/officeDocument/2006/relationships/drawing" Target="../drawings/drawing25.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26.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27.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28.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9.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30.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34.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35.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36.xml"/><Relationship Id="rId1" Type="http://schemas.openxmlformats.org/officeDocument/2006/relationships/printerSettings" Target="../printerSettings/printerSettings53.bin"/><Relationship Id="rId4" Type="http://schemas.openxmlformats.org/officeDocument/2006/relationships/comments" Target="../comments6.xml"/></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37.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0.v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38.xml"/><Relationship Id="rId1" Type="http://schemas.openxmlformats.org/officeDocument/2006/relationships/printerSettings" Target="../printerSettings/printerSettings6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8" tint="0.39997558519241921"/>
  </sheetPr>
  <dimension ref="A1:AM43"/>
  <sheetViews>
    <sheetView showGridLines="0" zoomScale="115" zoomScaleNormal="115" workbookViewId="0">
      <selection activeCell="AN11" sqref="AN11"/>
    </sheetView>
  </sheetViews>
  <sheetFormatPr defaultColWidth="9" defaultRowHeight="13.5"/>
  <cols>
    <col min="1" max="1" width="3.625" style="68" customWidth="1"/>
    <col min="2" max="3" width="4.625" style="68" customWidth="1"/>
    <col min="4" max="4" width="3.625" style="68" customWidth="1"/>
    <col min="5" max="12" width="2" style="68" customWidth="1"/>
    <col min="13" max="13" width="3.875" style="68" customWidth="1"/>
    <col min="14" max="17" width="2" style="68" customWidth="1"/>
    <col min="18" max="18" width="3.875" style="68" customWidth="1"/>
    <col min="19" max="19" width="2.125" style="68" customWidth="1"/>
    <col min="20" max="23" width="2" style="68" customWidth="1"/>
    <col min="24" max="24" width="3.125" style="68" customWidth="1"/>
    <col min="25" max="26" width="2" style="68" customWidth="1"/>
    <col min="27" max="27" width="3.875" style="68" customWidth="1"/>
    <col min="28" max="35" width="2" style="68" customWidth="1"/>
    <col min="36" max="37" width="3.875" style="68" customWidth="1"/>
    <col min="38" max="16384" width="9" style="68"/>
  </cols>
  <sheetData>
    <row r="1" spans="1:37" ht="24.95" customHeight="1">
      <c r="A1" s="758" t="s">
        <v>0</v>
      </c>
      <c r="B1" s="758"/>
      <c r="C1" s="758"/>
      <c r="D1" s="758"/>
      <c r="E1" s="758"/>
      <c r="F1" s="758"/>
      <c r="G1" s="758"/>
      <c r="H1" s="758"/>
      <c r="I1" s="758"/>
      <c r="J1" s="758"/>
      <c r="K1" s="758"/>
      <c r="L1" s="758"/>
      <c r="M1" s="758"/>
      <c r="N1" s="758"/>
      <c r="O1" s="758"/>
      <c r="P1" s="758"/>
      <c r="Q1" s="758"/>
      <c r="R1" s="758"/>
      <c r="S1" s="758"/>
      <c r="T1" s="758"/>
      <c r="U1" s="758"/>
      <c r="V1" s="758"/>
      <c r="W1" s="758"/>
      <c r="X1" s="758"/>
      <c r="Y1" s="758"/>
      <c r="Z1" s="758"/>
      <c r="AA1" s="758"/>
      <c r="AB1" s="758"/>
      <c r="AC1" s="758"/>
      <c r="AD1" s="758"/>
      <c r="AE1" s="758"/>
      <c r="AF1" s="758"/>
      <c r="AG1" s="758"/>
      <c r="AH1" s="758"/>
      <c r="AI1" s="758"/>
      <c r="AJ1" s="758"/>
      <c r="AK1" s="758"/>
    </row>
    <row r="2" spans="1:37" ht="8.1" customHeight="1" thickBot="1"/>
    <row r="3" spans="1:37" ht="24.95" customHeight="1" thickBot="1">
      <c r="A3" s="759" t="s">
        <v>1</v>
      </c>
      <c r="B3" s="760"/>
      <c r="C3" s="760"/>
      <c r="D3" s="760"/>
      <c r="E3" s="760"/>
      <c r="F3" s="761"/>
      <c r="G3" s="69"/>
      <c r="H3" s="69"/>
      <c r="I3" s="69"/>
      <c r="J3" s="69"/>
      <c r="K3" s="69"/>
      <c r="L3" s="69"/>
      <c r="Z3" s="762" t="s">
        <v>2</v>
      </c>
      <c r="AA3" s="762"/>
      <c r="AB3" s="763"/>
      <c r="AC3" s="763"/>
      <c r="AD3" s="764" t="s">
        <v>3</v>
      </c>
      <c r="AE3" s="764"/>
      <c r="AF3" s="763"/>
      <c r="AG3" s="763"/>
      <c r="AH3" s="764" t="s">
        <v>4</v>
      </c>
      <c r="AI3" s="764"/>
      <c r="AJ3" s="95"/>
      <c r="AK3" s="69" t="s">
        <v>5</v>
      </c>
    </row>
    <row r="4" spans="1:37" ht="8.1" customHeight="1">
      <c r="AA4" s="75"/>
      <c r="AB4" s="75"/>
      <c r="AC4" s="69"/>
      <c r="AD4" s="69"/>
      <c r="AE4" s="69"/>
      <c r="AF4" s="69"/>
      <c r="AG4" s="69"/>
      <c r="AH4" s="69"/>
      <c r="AI4" s="69"/>
      <c r="AJ4" s="69"/>
      <c r="AK4" s="69"/>
    </row>
    <row r="5" spans="1:37" ht="18" customHeight="1">
      <c r="A5" s="750" t="s">
        <v>6</v>
      </c>
      <c r="B5" s="751"/>
      <c r="C5" s="751"/>
      <c r="D5" s="752"/>
      <c r="E5" s="750" t="s">
        <v>7</v>
      </c>
      <c r="F5" s="751"/>
      <c r="G5" s="751"/>
      <c r="H5" s="751"/>
      <c r="I5" s="751"/>
      <c r="J5" s="751"/>
      <c r="K5" s="751"/>
      <c r="L5" s="751"/>
      <c r="M5" s="751"/>
      <c r="N5" s="751"/>
      <c r="O5" s="751"/>
      <c r="P5" s="753"/>
      <c r="Q5" s="753"/>
      <c r="R5" s="753"/>
      <c r="S5" s="753"/>
      <c r="T5" s="753"/>
      <c r="U5" s="753"/>
      <c r="V5" s="753"/>
      <c r="W5" s="753"/>
      <c r="X5" s="753"/>
      <c r="Y5" s="753"/>
      <c r="Z5" s="753"/>
      <c r="AA5" s="753"/>
      <c r="AB5" s="753"/>
      <c r="AC5" s="753"/>
      <c r="AD5" s="753"/>
      <c r="AE5" s="753"/>
      <c r="AF5" s="753"/>
      <c r="AG5" s="753"/>
      <c r="AH5" s="753"/>
      <c r="AI5" s="753"/>
      <c r="AJ5" s="753"/>
      <c r="AK5" s="463" t="s">
        <v>8</v>
      </c>
    </row>
    <row r="6" spans="1:37" ht="8.1" customHeight="1">
      <c r="A6" s="70"/>
      <c r="B6" s="70"/>
      <c r="C6" s="70"/>
      <c r="D6" s="70"/>
      <c r="E6" s="70"/>
      <c r="F6" s="70"/>
      <c r="G6" s="70"/>
      <c r="H6" s="70"/>
      <c r="I6" s="70"/>
      <c r="J6" s="70"/>
      <c r="K6" s="70"/>
      <c r="L6" s="70"/>
      <c r="M6" s="70"/>
      <c r="N6" s="70"/>
      <c r="O6" s="70"/>
      <c r="P6" s="70"/>
      <c r="Q6" s="70"/>
      <c r="R6" s="70"/>
      <c r="S6" s="70"/>
      <c r="T6" s="70"/>
      <c r="U6" s="70"/>
      <c r="V6" s="70"/>
      <c r="W6" s="70"/>
      <c r="X6" s="70"/>
      <c r="Y6" s="70"/>
      <c r="Z6" s="70"/>
      <c r="AA6" s="70"/>
      <c r="AB6" s="70"/>
      <c r="AC6" s="70"/>
      <c r="AD6" s="70"/>
      <c r="AE6" s="70"/>
      <c r="AF6" s="70"/>
      <c r="AG6" s="70"/>
      <c r="AH6" s="70"/>
      <c r="AI6" s="70"/>
      <c r="AJ6" s="70"/>
      <c r="AK6" s="70"/>
    </row>
    <row r="7" spans="1:37" ht="18" customHeight="1">
      <c r="A7" s="754" t="s">
        <v>9</v>
      </c>
      <c r="B7" s="754"/>
      <c r="C7" s="754"/>
      <c r="D7" s="754"/>
      <c r="E7" s="755"/>
      <c r="F7" s="753"/>
      <c r="G7" s="753"/>
      <c r="H7" s="753"/>
      <c r="I7" s="753"/>
      <c r="J7" s="753"/>
      <c r="K7" s="753"/>
      <c r="L7" s="753"/>
      <c r="M7" s="753"/>
      <c r="N7" s="753"/>
      <c r="O7" s="753"/>
      <c r="P7" s="753"/>
      <c r="Q7" s="753"/>
      <c r="R7" s="753"/>
      <c r="S7" s="753"/>
      <c r="T7" s="753"/>
      <c r="U7" s="756"/>
      <c r="V7" s="750" t="s">
        <v>10</v>
      </c>
      <c r="W7" s="751"/>
      <c r="X7" s="751"/>
      <c r="Y7" s="751"/>
      <c r="Z7" s="752"/>
      <c r="AA7" s="757"/>
      <c r="AB7" s="757"/>
      <c r="AC7" s="757"/>
      <c r="AD7" s="757"/>
      <c r="AE7" s="757"/>
      <c r="AF7" s="757"/>
      <c r="AG7" s="757"/>
      <c r="AH7" s="757"/>
      <c r="AI7" s="757"/>
      <c r="AJ7" s="757"/>
      <c r="AK7" s="757"/>
    </row>
    <row r="8" spans="1:37" ht="18" customHeight="1">
      <c r="A8" s="754" t="s">
        <v>11</v>
      </c>
      <c r="B8" s="754"/>
      <c r="C8" s="754"/>
      <c r="D8" s="754"/>
      <c r="E8" s="755"/>
      <c r="F8" s="753"/>
      <c r="G8" s="753"/>
      <c r="H8" s="753"/>
      <c r="I8" s="753"/>
      <c r="J8" s="753"/>
      <c r="K8" s="753"/>
      <c r="L8" s="753"/>
      <c r="M8" s="753"/>
      <c r="N8" s="753"/>
      <c r="O8" s="753"/>
      <c r="P8" s="753"/>
      <c r="Q8" s="753"/>
      <c r="R8" s="753"/>
      <c r="S8" s="753"/>
      <c r="T8" s="753"/>
      <c r="U8" s="756"/>
      <c r="V8" s="750" t="s">
        <v>12</v>
      </c>
      <c r="W8" s="751"/>
      <c r="X8" s="751"/>
      <c r="Y8" s="751"/>
      <c r="Z8" s="752"/>
      <c r="AA8" s="757"/>
      <c r="AB8" s="757"/>
      <c r="AC8" s="757"/>
      <c r="AD8" s="757"/>
      <c r="AE8" s="757"/>
      <c r="AF8" s="757"/>
      <c r="AG8" s="757"/>
      <c r="AH8" s="757"/>
      <c r="AI8" s="757"/>
      <c r="AJ8" s="757"/>
      <c r="AK8" s="757"/>
    </row>
    <row r="9" spans="1:37" ht="8.1" customHeight="1">
      <c r="A9" s="70"/>
      <c r="B9" s="70"/>
      <c r="C9" s="70"/>
      <c r="D9" s="70"/>
      <c r="E9" s="70"/>
      <c r="F9" s="70"/>
      <c r="G9" s="70"/>
      <c r="H9" s="70"/>
      <c r="I9" s="70"/>
      <c r="J9" s="70"/>
      <c r="K9" s="70"/>
      <c r="L9" s="70"/>
      <c r="M9" s="70"/>
      <c r="N9" s="70"/>
      <c r="O9" s="70"/>
      <c r="P9" s="70"/>
      <c r="Q9" s="70"/>
      <c r="R9" s="70"/>
      <c r="S9" s="70"/>
      <c r="T9" s="70"/>
      <c r="U9" s="70"/>
      <c r="V9" s="70"/>
      <c r="W9" s="70"/>
      <c r="X9" s="70"/>
      <c r="Y9" s="70"/>
      <c r="Z9" s="70"/>
      <c r="AA9" s="70"/>
      <c r="AB9" s="70"/>
      <c r="AC9" s="70"/>
      <c r="AD9" s="70"/>
      <c r="AE9" s="70"/>
      <c r="AF9" s="70"/>
      <c r="AG9" s="70"/>
      <c r="AH9" s="70"/>
      <c r="AI9" s="70"/>
      <c r="AJ9" s="70"/>
      <c r="AK9" s="70"/>
    </row>
    <row r="10" spans="1:37" ht="20.100000000000001" customHeight="1">
      <c r="A10" s="774" t="s">
        <v>13</v>
      </c>
      <c r="B10" s="71" t="s">
        <v>14</v>
      </c>
      <c r="C10" s="775"/>
      <c r="D10" s="775"/>
      <c r="E10" s="775"/>
      <c r="F10" s="775"/>
      <c r="G10" s="775"/>
      <c r="H10" s="775"/>
      <c r="I10" s="775"/>
      <c r="J10" s="775"/>
      <c r="K10" s="775"/>
      <c r="L10" s="775"/>
      <c r="M10" s="775"/>
      <c r="N10" s="754" t="s">
        <v>15</v>
      </c>
      <c r="O10" s="754"/>
      <c r="P10" s="754"/>
      <c r="Q10" s="754"/>
      <c r="R10" s="750" t="s">
        <v>16</v>
      </c>
      <c r="S10" s="751"/>
      <c r="T10" s="751"/>
      <c r="U10" s="751"/>
      <c r="V10" s="751"/>
      <c r="W10" s="751"/>
      <c r="X10" s="751"/>
      <c r="Y10" s="751"/>
      <c r="Z10" s="751"/>
      <c r="AA10" s="464"/>
      <c r="AB10" s="751" t="s">
        <v>3</v>
      </c>
      <c r="AC10" s="751"/>
      <c r="AD10" s="765"/>
      <c r="AE10" s="765"/>
      <c r="AF10" s="751" t="s">
        <v>4</v>
      </c>
      <c r="AG10" s="751"/>
      <c r="AH10" s="765"/>
      <c r="AI10" s="765"/>
      <c r="AJ10" s="766" t="s">
        <v>17</v>
      </c>
      <c r="AK10" s="767"/>
    </row>
    <row r="11" spans="1:37" ht="20.100000000000001" customHeight="1">
      <c r="A11" s="774"/>
      <c r="B11" s="768"/>
      <c r="C11" s="769"/>
      <c r="D11" s="769"/>
      <c r="E11" s="769"/>
      <c r="F11" s="769"/>
      <c r="G11" s="769"/>
      <c r="H11" s="769"/>
      <c r="I11" s="769"/>
      <c r="J11" s="769"/>
      <c r="K11" s="769"/>
      <c r="L11" s="769"/>
      <c r="M11" s="770"/>
      <c r="N11" s="754" t="s">
        <v>18</v>
      </c>
      <c r="O11" s="754"/>
      <c r="P11" s="754"/>
      <c r="Q11" s="754"/>
      <c r="R11" s="771" t="s">
        <v>19</v>
      </c>
      <c r="S11" s="771"/>
      <c r="T11" s="771"/>
      <c r="U11" s="771"/>
      <c r="V11" s="771"/>
      <c r="W11" s="771"/>
      <c r="X11" s="771"/>
      <c r="Y11" s="771"/>
      <c r="Z11" s="772"/>
      <c r="AA11" s="754" t="s">
        <v>20</v>
      </c>
      <c r="AB11" s="754"/>
      <c r="AC11" s="754"/>
      <c r="AD11" s="754"/>
      <c r="AE11" s="754"/>
      <c r="AF11" s="754"/>
      <c r="AG11" s="754"/>
      <c r="AH11" s="773"/>
      <c r="AI11" s="765"/>
      <c r="AJ11" s="765"/>
      <c r="AK11" s="465" t="s">
        <v>21</v>
      </c>
    </row>
    <row r="12" spans="1:37" ht="15" customHeight="1">
      <c r="A12" s="774" t="s">
        <v>22</v>
      </c>
      <c r="B12" s="466" t="s">
        <v>23</v>
      </c>
      <c r="C12" s="792"/>
      <c r="D12" s="792"/>
      <c r="E12" s="792"/>
      <c r="F12" s="792"/>
      <c r="G12" s="787"/>
      <c r="H12" s="787"/>
      <c r="I12" s="787"/>
      <c r="J12" s="787"/>
      <c r="K12" s="787"/>
      <c r="L12" s="787"/>
      <c r="M12" s="787"/>
      <c r="N12" s="787"/>
      <c r="O12" s="787"/>
      <c r="P12" s="787"/>
      <c r="Q12" s="787"/>
      <c r="R12" s="787"/>
      <c r="S12" s="787"/>
      <c r="T12" s="787"/>
      <c r="U12" s="788"/>
      <c r="V12" s="782" t="s">
        <v>24</v>
      </c>
      <c r="W12" s="783"/>
      <c r="X12" s="783"/>
      <c r="Y12" s="783"/>
      <c r="Z12" s="784"/>
      <c r="AA12" s="786"/>
      <c r="AB12" s="787"/>
      <c r="AC12" s="787"/>
      <c r="AD12" s="787"/>
      <c r="AE12" s="787"/>
      <c r="AF12" s="787"/>
      <c r="AG12" s="787"/>
      <c r="AH12" s="787"/>
      <c r="AI12" s="787"/>
      <c r="AJ12" s="787"/>
      <c r="AK12" s="788"/>
    </row>
    <row r="13" spans="1:37" ht="18" customHeight="1">
      <c r="A13" s="774"/>
      <c r="B13" s="793"/>
      <c r="C13" s="794"/>
      <c r="D13" s="794"/>
      <c r="E13" s="794"/>
      <c r="F13" s="794"/>
      <c r="G13" s="794"/>
      <c r="H13" s="794"/>
      <c r="I13" s="794"/>
      <c r="J13" s="794"/>
      <c r="K13" s="794"/>
      <c r="L13" s="794"/>
      <c r="M13" s="794"/>
      <c r="N13" s="794"/>
      <c r="O13" s="794"/>
      <c r="P13" s="794"/>
      <c r="Q13" s="794"/>
      <c r="R13" s="794"/>
      <c r="S13" s="794"/>
      <c r="T13" s="794"/>
      <c r="U13" s="795"/>
      <c r="V13" s="785"/>
      <c r="W13" s="771"/>
      <c r="X13" s="771"/>
      <c r="Y13" s="771"/>
      <c r="Z13" s="772"/>
      <c r="AA13" s="789"/>
      <c r="AB13" s="790"/>
      <c r="AC13" s="790"/>
      <c r="AD13" s="790"/>
      <c r="AE13" s="790"/>
      <c r="AF13" s="790"/>
      <c r="AG13" s="790"/>
      <c r="AH13" s="790"/>
      <c r="AI13" s="790"/>
      <c r="AJ13" s="790"/>
      <c r="AK13" s="791"/>
    </row>
    <row r="14" spans="1:37" ht="90" customHeight="1">
      <c r="A14" s="467" t="s">
        <v>25</v>
      </c>
      <c r="B14" s="789"/>
      <c r="C14" s="790"/>
      <c r="D14" s="790"/>
      <c r="E14" s="790"/>
      <c r="F14" s="790"/>
      <c r="G14" s="790"/>
      <c r="H14" s="790"/>
      <c r="I14" s="790"/>
      <c r="J14" s="790"/>
      <c r="K14" s="790"/>
      <c r="L14" s="790"/>
      <c r="M14" s="790"/>
      <c r="N14" s="790"/>
      <c r="O14" s="790"/>
      <c r="P14" s="790"/>
      <c r="Q14" s="790"/>
      <c r="R14" s="790"/>
      <c r="S14" s="790"/>
      <c r="T14" s="790"/>
      <c r="U14" s="791"/>
      <c r="V14" s="773"/>
      <c r="W14" s="765"/>
      <c r="X14" s="765"/>
      <c r="Y14" s="765"/>
      <c r="Z14" s="765"/>
      <c r="AA14" s="765"/>
      <c r="AB14" s="765"/>
      <c r="AC14" s="765"/>
      <c r="AD14" s="765"/>
      <c r="AE14" s="765"/>
      <c r="AF14" s="765"/>
      <c r="AG14" s="765"/>
      <c r="AH14" s="765"/>
      <c r="AI14" s="765"/>
      <c r="AJ14" s="765"/>
      <c r="AK14" s="796"/>
    </row>
    <row r="15" spans="1:37" ht="12.95" customHeight="1">
      <c r="A15" s="776" t="s">
        <v>26</v>
      </c>
      <c r="B15" s="779" t="s">
        <v>27</v>
      </c>
      <c r="C15" s="72" t="s">
        <v>14</v>
      </c>
      <c r="D15" s="775"/>
      <c r="E15" s="775"/>
      <c r="F15" s="775"/>
      <c r="G15" s="775"/>
      <c r="H15" s="775"/>
      <c r="I15" s="775"/>
      <c r="J15" s="775"/>
      <c r="K15" s="775"/>
      <c r="L15" s="775"/>
      <c r="M15" s="775"/>
      <c r="N15" s="781"/>
      <c r="O15" s="782" t="s">
        <v>28</v>
      </c>
      <c r="P15" s="783"/>
      <c r="Q15" s="784"/>
      <c r="R15" s="786"/>
      <c r="S15" s="787"/>
      <c r="T15" s="787"/>
      <c r="U15" s="788"/>
      <c r="V15" s="782" t="s">
        <v>29</v>
      </c>
      <c r="W15" s="783"/>
      <c r="X15" s="783"/>
      <c r="Y15" s="783"/>
      <c r="Z15" s="784"/>
      <c r="AA15" s="787"/>
      <c r="AB15" s="787"/>
      <c r="AC15" s="787"/>
      <c r="AD15" s="787"/>
      <c r="AE15" s="787"/>
      <c r="AF15" s="787"/>
      <c r="AG15" s="787"/>
      <c r="AH15" s="787"/>
      <c r="AI15" s="787"/>
      <c r="AJ15" s="787"/>
      <c r="AK15" s="788"/>
    </row>
    <row r="16" spans="1:37" ht="20.100000000000001" customHeight="1">
      <c r="A16" s="777"/>
      <c r="B16" s="780"/>
      <c r="C16" s="789"/>
      <c r="D16" s="790"/>
      <c r="E16" s="790"/>
      <c r="F16" s="790"/>
      <c r="G16" s="790"/>
      <c r="H16" s="790"/>
      <c r="I16" s="790"/>
      <c r="J16" s="790"/>
      <c r="K16" s="790"/>
      <c r="L16" s="790"/>
      <c r="M16" s="790"/>
      <c r="N16" s="791"/>
      <c r="O16" s="785"/>
      <c r="P16" s="771"/>
      <c r="Q16" s="772"/>
      <c r="R16" s="789"/>
      <c r="S16" s="790"/>
      <c r="T16" s="790"/>
      <c r="U16" s="791"/>
      <c r="V16" s="785"/>
      <c r="W16" s="771"/>
      <c r="X16" s="771"/>
      <c r="Y16" s="771"/>
      <c r="Z16" s="772"/>
      <c r="AA16" s="790"/>
      <c r="AB16" s="790"/>
      <c r="AC16" s="790"/>
      <c r="AD16" s="790"/>
      <c r="AE16" s="790"/>
      <c r="AF16" s="790"/>
      <c r="AG16" s="790"/>
      <c r="AH16" s="790"/>
      <c r="AI16" s="790"/>
      <c r="AJ16" s="790"/>
      <c r="AK16" s="791"/>
    </row>
    <row r="17" spans="1:37" ht="12.95" customHeight="1">
      <c r="A17" s="777"/>
      <c r="B17" s="779" t="s">
        <v>30</v>
      </c>
      <c r="C17" s="72" t="s">
        <v>14</v>
      </c>
      <c r="D17" s="775"/>
      <c r="E17" s="775"/>
      <c r="F17" s="775"/>
      <c r="G17" s="775"/>
      <c r="H17" s="775"/>
      <c r="I17" s="775"/>
      <c r="J17" s="775"/>
      <c r="K17" s="775"/>
      <c r="L17" s="775"/>
      <c r="M17" s="775"/>
      <c r="N17" s="781"/>
      <c r="O17" s="782" t="s">
        <v>28</v>
      </c>
      <c r="P17" s="783"/>
      <c r="Q17" s="784"/>
      <c r="R17" s="786"/>
      <c r="S17" s="787"/>
      <c r="T17" s="787"/>
      <c r="U17" s="788"/>
      <c r="V17" s="782" t="s">
        <v>29</v>
      </c>
      <c r="W17" s="783"/>
      <c r="X17" s="783"/>
      <c r="Y17" s="783"/>
      <c r="Z17" s="784"/>
      <c r="AA17" s="787"/>
      <c r="AB17" s="787"/>
      <c r="AC17" s="787"/>
      <c r="AD17" s="787"/>
      <c r="AE17" s="787"/>
      <c r="AF17" s="787"/>
      <c r="AG17" s="787"/>
      <c r="AH17" s="787"/>
      <c r="AI17" s="787"/>
      <c r="AJ17" s="787"/>
      <c r="AK17" s="788"/>
    </row>
    <row r="18" spans="1:37" ht="20.100000000000001" customHeight="1">
      <c r="A18" s="778"/>
      <c r="B18" s="780"/>
      <c r="C18" s="789"/>
      <c r="D18" s="790"/>
      <c r="E18" s="790"/>
      <c r="F18" s="790"/>
      <c r="G18" s="790"/>
      <c r="H18" s="790"/>
      <c r="I18" s="790"/>
      <c r="J18" s="790"/>
      <c r="K18" s="790"/>
      <c r="L18" s="790"/>
      <c r="M18" s="790"/>
      <c r="N18" s="791"/>
      <c r="O18" s="785"/>
      <c r="P18" s="771"/>
      <c r="Q18" s="772"/>
      <c r="R18" s="789"/>
      <c r="S18" s="790"/>
      <c r="T18" s="790"/>
      <c r="U18" s="791"/>
      <c r="V18" s="785"/>
      <c r="W18" s="771"/>
      <c r="X18" s="771"/>
      <c r="Y18" s="771"/>
      <c r="Z18" s="772"/>
      <c r="AA18" s="790"/>
      <c r="AB18" s="790"/>
      <c r="AC18" s="790"/>
      <c r="AD18" s="790"/>
      <c r="AE18" s="790"/>
      <c r="AF18" s="790"/>
      <c r="AG18" s="790"/>
      <c r="AH18" s="790"/>
      <c r="AI18" s="790"/>
      <c r="AJ18" s="790"/>
      <c r="AK18" s="791"/>
    </row>
    <row r="19" spans="1:37" ht="8.1" customHeight="1">
      <c r="A19" s="70"/>
      <c r="B19" s="70"/>
      <c r="C19" s="70"/>
      <c r="D19" s="70"/>
      <c r="E19" s="70"/>
      <c r="F19" s="70"/>
      <c r="G19" s="70"/>
      <c r="H19" s="70"/>
      <c r="I19" s="70"/>
      <c r="J19" s="70"/>
      <c r="K19" s="70"/>
      <c r="L19" s="70"/>
      <c r="M19" s="70"/>
      <c r="N19" s="70"/>
      <c r="O19" s="70"/>
      <c r="P19" s="70"/>
      <c r="Q19" s="70"/>
      <c r="R19" s="70"/>
      <c r="S19" s="70"/>
      <c r="T19" s="70"/>
      <c r="U19" s="70"/>
      <c r="V19" s="70"/>
      <c r="W19" s="70"/>
      <c r="X19" s="70"/>
      <c r="Y19" s="70"/>
      <c r="Z19" s="70"/>
      <c r="AA19" s="70"/>
      <c r="AB19" s="70"/>
      <c r="AC19" s="70"/>
      <c r="AD19" s="70"/>
      <c r="AE19" s="70"/>
      <c r="AF19" s="70"/>
      <c r="AG19" s="70"/>
      <c r="AH19" s="70"/>
      <c r="AI19" s="70"/>
      <c r="AJ19" s="70"/>
      <c r="AK19" s="70"/>
    </row>
    <row r="20" spans="1:37" ht="15" customHeight="1">
      <c r="A20" s="774" t="s">
        <v>31</v>
      </c>
      <c r="B20" s="751" t="s">
        <v>32</v>
      </c>
      <c r="C20" s="751"/>
      <c r="D20" s="751"/>
      <c r="E20" s="751"/>
      <c r="F20" s="751"/>
      <c r="G20" s="751"/>
      <c r="H20" s="751"/>
      <c r="I20" s="751"/>
      <c r="J20" s="751"/>
      <c r="K20" s="751"/>
      <c r="L20" s="751"/>
      <c r="M20" s="751"/>
      <c r="N20" s="751"/>
      <c r="O20" s="751"/>
      <c r="P20" s="751"/>
      <c r="Q20" s="751"/>
      <c r="R20" s="751"/>
      <c r="S20" s="751"/>
      <c r="T20" s="751"/>
      <c r="U20" s="751"/>
      <c r="V20" s="751"/>
      <c r="W20" s="751"/>
      <c r="X20" s="751"/>
      <c r="Y20" s="751"/>
      <c r="Z20" s="752"/>
      <c r="AA20" s="754" t="s">
        <v>33</v>
      </c>
      <c r="AB20" s="754"/>
      <c r="AC20" s="754"/>
      <c r="AD20" s="754"/>
      <c r="AE20" s="754"/>
      <c r="AF20" s="754"/>
      <c r="AG20" s="754"/>
      <c r="AH20" s="754"/>
      <c r="AI20" s="754"/>
      <c r="AJ20" s="754"/>
      <c r="AK20" s="754"/>
    </row>
    <row r="21" spans="1:37" ht="18" customHeight="1">
      <c r="A21" s="774"/>
      <c r="B21" s="84" t="s">
        <v>34</v>
      </c>
      <c r="C21" s="817"/>
      <c r="D21" s="817"/>
      <c r="E21" s="817"/>
      <c r="F21" s="817"/>
      <c r="G21" s="817"/>
      <c r="H21" s="817"/>
      <c r="I21" s="817"/>
      <c r="J21" s="817"/>
      <c r="K21" s="817"/>
      <c r="L21" s="817"/>
      <c r="M21" s="817"/>
      <c r="N21" s="817"/>
      <c r="O21" s="812" t="s">
        <v>35</v>
      </c>
      <c r="P21" s="813"/>
      <c r="Q21" s="813"/>
      <c r="R21" s="814"/>
      <c r="S21" s="818"/>
      <c r="T21" s="818"/>
      <c r="U21" s="818"/>
      <c r="V21" s="818"/>
      <c r="W21" s="818"/>
      <c r="X21" s="818"/>
      <c r="Y21" s="818"/>
      <c r="Z21" s="819"/>
      <c r="AA21" s="802"/>
      <c r="AB21" s="803"/>
      <c r="AC21" s="803"/>
      <c r="AD21" s="803"/>
      <c r="AE21" s="803"/>
      <c r="AF21" s="803"/>
      <c r="AG21" s="803"/>
      <c r="AH21" s="803"/>
      <c r="AI21" s="803"/>
      <c r="AJ21" s="803"/>
      <c r="AK21" s="804"/>
    </row>
    <row r="22" spans="1:37" ht="18" customHeight="1">
      <c r="A22" s="774"/>
      <c r="B22" s="73" t="s">
        <v>36</v>
      </c>
      <c r="C22" s="811"/>
      <c r="D22" s="811"/>
      <c r="E22" s="811"/>
      <c r="F22" s="811"/>
      <c r="G22" s="811"/>
      <c r="H22" s="811"/>
      <c r="I22" s="811"/>
      <c r="J22" s="811"/>
      <c r="K22" s="811"/>
      <c r="L22" s="811"/>
      <c r="M22" s="811"/>
      <c r="N22" s="811"/>
      <c r="O22" s="812" t="s">
        <v>35</v>
      </c>
      <c r="P22" s="813"/>
      <c r="Q22" s="813"/>
      <c r="R22" s="814"/>
      <c r="S22" s="815"/>
      <c r="T22" s="815"/>
      <c r="U22" s="815"/>
      <c r="V22" s="815"/>
      <c r="W22" s="815"/>
      <c r="X22" s="815"/>
      <c r="Y22" s="815"/>
      <c r="Z22" s="816"/>
      <c r="AA22" s="805"/>
      <c r="AB22" s="806"/>
      <c r="AC22" s="806"/>
      <c r="AD22" s="806"/>
      <c r="AE22" s="806"/>
      <c r="AF22" s="806"/>
      <c r="AG22" s="806"/>
      <c r="AH22" s="806"/>
      <c r="AI22" s="806"/>
      <c r="AJ22" s="806"/>
      <c r="AK22" s="807"/>
    </row>
    <row r="23" spans="1:37" ht="18" customHeight="1">
      <c r="A23" s="774"/>
      <c r="B23" s="468" t="s">
        <v>37</v>
      </c>
      <c r="C23" s="799"/>
      <c r="D23" s="799"/>
      <c r="E23" s="799"/>
      <c r="F23" s="799"/>
      <c r="G23" s="799"/>
      <c r="H23" s="799"/>
      <c r="I23" s="799"/>
      <c r="J23" s="799"/>
      <c r="K23" s="799"/>
      <c r="L23" s="799"/>
      <c r="M23" s="799"/>
      <c r="N23" s="799"/>
      <c r="O23" s="750" t="s">
        <v>35</v>
      </c>
      <c r="P23" s="751"/>
      <c r="Q23" s="751"/>
      <c r="R23" s="752"/>
      <c r="S23" s="800"/>
      <c r="T23" s="800"/>
      <c r="U23" s="800"/>
      <c r="V23" s="800"/>
      <c r="W23" s="800"/>
      <c r="X23" s="800"/>
      <c r="Y23" s="800"/>
      <c r="Z23" s="801"/>
      <c r="AA23" s="808"/>
      <c r="AB23" s="809"/>
      <c r="AC23" s="809"/>
      <c r="AD23" s="809"/>
      <c r="AE23" s="809"/>
      <c r="AF23" s="809"/>
      <c r="AG23" s="809"/>
      <c r="AH23" s="809"/>
      <c r="AI23" s="809"/>
      <c r="AJ23" s="809"/>
      <c r="AK23" s="810"/>
    </row>
    <row r="24" spans="1:37" ht="18" customHeight="1">
      <c r="A24" s="774"/>
      <c r="B24" s="754" t="s">
        <v>38</v>
      </c>
      <c r="C24" s="754"/>
      <c r="D24" s="754"/>
      <c r="E24" s="773"/>
      <c r="F24" s="797"/>
      <c r="G24" s="798"/>
      <c r="H24" s="796"/>
      <c r="I24" s="773"/>
      <c r="J24" s="797"/>
      <c r="K24" s="798"/>
      <c r="L24" s="796"/>
      <c r="M24" s="469"/>
      <c r="N24" s="798"/>
      <c r="O24" s="797"/>
      <c r="P24" s="765"/>
      <c r="Q24" s="796"/>
      <c r="R24" s="470"/>
      <c r="S24" s="750" t="s">
        <v>39</v>
      </c>
      <c r="T24" s="751"/>
      <c r="U24" s="751"/>
      <c r="V24" s="751"/>
      <c r="W24" s="751"/>
      <c r="X24" s="752"/>
      <c r="Y24" s="773"/>
      <c r="Z24" s="765"/>
      <c r="AA24" s="94"/>
      <c r="AB24" s="773"/>
      <c r="AC24" s="797"/>
      <c r="AD24" s="765"/>
      <c r="AE24" s="796"/>
      <c r="AF24" s="773"/>
      <c r="AG24" s="765"/>
      <c r="AH24" s="798"/>
      <c r="AI24" s="797"/>
      <c r="AJ24" s="470"/>
      <c r="AK24" s="470"/>
    </row>
    <row r="25" spans="1:37" ht="18" customHeight="1">
      <c r="A25" s="774"/>
      <c r="B25" s="754" t="s">
        <v>40</v>
      </c>
      <c r="C25" s="754"/>
      <c r="D25" s="754"/>
      <c r="E25" s="755"/>
      <c r="F25" s="753"/>
      <c r="G25" s="753"/>
      <c r="H25" s="753"/>
      <c r="I25" s="753"/>
      <c r="J25" s="753"/>
      <c r="K25" s="753"/>
      <c r="L25" s="753"/>
      <c r="M25" s="753"/>
      <c r="N25" s="753"/>
      <c r="O25" s="753"/>
      <c r="P25" s="753"/>
      <c r="Q25" s="753"/>
      <c r="R25" s="756"/>
      <c r="S25" s="750" t="s">
        <v>41</v>
      </c>
      <c r="T25" s="751"/>
      <c r="U25" s="751"/>
      <c r="V25" s="751"/>
      <c r="W25" s="751"/>
      <c r="X25" s="751"/>
      <c r="Y25" s="751"/>
      <c r="Z25" s="752"/>
      <c r="AA25" s="469"/>
      <c r="AB25" s="798"/>
      <c r="AC25" s="797"/>
      <c r="AD25" s="765"/>
      <c r="AE25" s="796"/>
      <c r="AF25" s="773"/>
      <c r="AG25" s="765"/>
      <c r="AH25" s="798"/>
      <c r="AI25" s="797"/>
      <c r="AJ25" s="470"/>
      <c r="AK25" s="470"/>
    </row>
    <row r="26" spans="1:37" ht="15" customHeight="1">
      <c r="A26" s="782" t="s">
        <v>42</v>
      </c>
      <c r="B26" s="783"/>
      <c r="C26" s="783"/>
      <c r="D26" s="784"/>
      <c r="E26" s="782" t="s">
        <v>43</v>
      </c>
      <c r="F26" s="783"/>
      <c r="G26" s="783"/>
      <c r="H26" s="471" t="s">
        <v>44</v>
      </c>
      <c r="I26" s="792"/>
      <c r="J26" s="792"/>
      <c r="K26" s="792"/>
      <c r="L26" s="792"/>
      <c r="M26" s="792"/>
      <c r="N26" s="792"/>
      <c r="O26" s="472" t="s">
        <v>8</v>
      </c>
      <c r="P26" s="472" t="s">
        <v>45</v>
      </c>
      <c r="Q26" s="783" t="s">
        <v>46</v>
      </c>
      <c r="R26" s="783"/>
      <c r="S26" s="471" t="s">
        <v>44</v>
      </c>
      <c r="T26" s="792"/>
      <c r="U26" s="792"/>
      <c r="V26" s="792"/>
      <c r="W26" s="792"/>
      <c r="X26" s="792"/>
      <c r="Y26" s="792"/>
      <c r="Z26" s="783" t="s">
        <v>47</v>
      </c>
      <c r="AA26" s="783"/>
      <c r="AB26" s="783" t="s">
        <v>48</v>
      </c>
      <c r="AC26" s="783"/>
      <c r="AD26" s="783"/>
      <c r="AE26" s="471" t="s">
        <v>44</v>
      </c>
      <c r="AF26" s="792"/>
      <c r="AG26" s="792"/>
      <c r="AH26" s="792"/>
      <c r="AI26" s="792"/>
      <c r="AJ26" s="792"/>
      <c r="AK26" s="473" t="s">
        <v>8</v>
      </c>
    </row>
    <row r="27" spans="1:37" ht="15" customHeight="1">
      <c r="A27" s="785"/>
      <c r="B27" s="771"/>
      <c r="C27" s="771"/>
      <c r="D27" s="772"/>
      <c r="E27" s="785" t="s">
        <v>49</v>
      </c>
      <c r="F27" s="771"/>
      <c r="G27" s="771"/>
      <c r="H27" s="468" t="s">
        <v>45</v>
      </c>
      <c r="I27" s="771" t="s">
        <v>50</v>
      </c>
      <c r="J27" s="771"/>
      <c r="K27" s="771"/>
      <c r="L27" s="771"/>
      <c r="M27" s="771"/>
      <c r="N27" s="820"/>
      <c r="O27" s="820"/>
      <c r="P27" s="820"/>
      <c r="Q27" s="820"/>
      <c r="R27" s="820"/>
      <c r="S27" s="820"/>
      <c r="T27" s="820"/>
      <c r="U27" s="820"/>
      <c r="V27" s="820"/>
      <c r="W27" s="820"/>
      <c r="X27" s="820"/>
      <c r="Y27" s="820"/>
      <c r="Z27" s="820"/>
      <c r="AA27" s="820"/>
      <c r="AB27" s="474" t="s">
        <v>8</v>
      </c>
      <c r="AC27" s="474"/>
      <c r="AD27" s="474"/>
      <c r="AE27" s="474"/>
      <c r="AF27" s="474"/>
      <c r="AG27" s="474"/>
      <c r="AH27" s="474"/>
      <c r="AI27" s="474"/>
      <c r="AJ27" s="474"/>
      <c r="AK27" s="475"/>
    </row>
    <row r="28" spans="1:37" ht="20.100000000000001" customHeight="1">
      <c r="A28" s="754" t="s">
        <v>51</v>
      </c>
      <c r="B28" s="754"/>
      <c r="C28" s="754"/>
      <c r="D28" s="754"/>
      <c r="E28" s="476"/>
      <c r="F28" s="477"/>
      <c r="G28" s="478"/>
      <c r="H28" s="477" t="s">
        <v>44</v>
      </c>
      <c r="I28" s="765"/>
      <c r="J28" s="765"/>
      <c r="K28" s="765"/>
      <c r="L28" s="765"/>
      <c r="M28" s="765"/>
      <c r="N28" s="765"/>
      <c r="O28" s="765"/>
      <c r="P28" s="765"/>
      <c r="Q28" s="765"/>
      <c r="R28" s="765"/>
      <c r="S28" s="765"/>
      <c r="T28" s="765"/>
      <c r="U28" s="765"/>
      <c r="V28" s="765"/>
      <c r="W28" s="765"/>
      <c r="X28" s="765"/>
      <c r="Y28" s="765"/>
      <c r="Z28" s="765"/>
      <c r="AA28" s="765"/>
      <c r="AB28" s="765"/>
      <c r="AC28" s="765"/>
      <c r="AD28" s="765"/>
      <c r="AE28" s="765"/>
      <c r="AF28" s="765"/>
      <c r="AG28" s="765"/>
      <c r="AH28" s="476" t="s">
        <v>8</v>
      </c>
      <c r="AI28" s="479"/>
      <c r="AJ28" s="476"/>
      <c r="AK28" s="465"/>
    </row>
    <row r="29" spans="1:37" ht="8.1" customHeight="1"/>
    <row r="30" spans="1:37" ht="18" customHeight="1">
      <c r="A30" s="776" t="s">
        <v>52</v>
      </c>
      <c r="B30" s="754" t="s">
        <v>53</v>
      </c>
      <c r="C30" s="754"/>
      <c r="D30" s="750"/>
      <c r="E30" s="821"/>
      <c r="F30" s="822"/>
      <c r="G30" s="822"/>
      <c r="H30" s="822"/>
      <c r="I30" s="822"/>
      <c r="J30" s="822"/>
      <c r="K30" s="822"/>
      <c r="L30" s="822"/>
      <c r="M30" s="93"/>
      <c r="N30" s="822"/>
      <c r="O30" s="822"/>
      <c r="P30" s="822"/>
      <c r="Q30" s="822"/>
      <c r="R30" s="93"/>
      <c r="S30" s="822"/>
      <c r="T30" s="822"/>
      <c r="U30" s="822"/>
      <c r="V30" s="833"/>
      <c r="W30" s="750" t="s">
        <v>38</v>
      </c>
      <c r="X30" s="751"/>
      <c r="Y30" s="751"/>
      <c r="Z30" s="751"/>
      <c r="AA30" s="751"/>
      <c r="AB30" s="751"/>
      <c r="AC30" s="751"/>
      <c r="AD30" s="821"/>
      <c r="AE30" s="822"/>
      <c r="AF30" s="822"/>
      <c r="AG30" s="822"/>
      <c r="AH30" s="822"/>
      <c r="AI30" s="822"/>
      <c r="AJ30" s="93"/>
      <c r="AK30" s="94"/>
    </row>
    <row r="31" spans="1:37" ht="18" customHeight="1">
      <c r="A31" s="777"/>
      <c r="B31" s="754" t="s">
        <v>54</v>
      </c>
      <c r="C31" s="754"/>
      <c r="D31" s="754"/>
      <c r="E31" s="829" t="s">
        <v>55</v>
      </c>
      <c r="F31" s="830"/>
      <c r="G31" s="830"/>
      <c r="H31" s="830"/>
      <c r="I31" s="830"/>
      <c r="J31" s="830"/>
      <c r="K31" s="830"/>
      <c r="L31" s="830"/>
      <c r="M31" s="830"/>
      <c r="N31" s="830"/>
      <c r="O31" s="830"/>
      <c r="P31" s="830"/>
      <c r="Q31" s="830"/>
      <c r="R31" s="830"/>
      <c r="S31" s="830"/>
      <c r="T31" s="830"/>
      <c r="U31" s="830"/>
      <c r="V31" s="830"/>
      <c r="W31" s="824"/>
      <c r="X31" s="824"/>
      <c r="Y31" s="824"/>
      <c r="Z31" s="824"/>
      <c r="AA31" s="824"/>
      <c r="AB31" s="824"/>
      <c r="AC31" s="824"/>
      <c r="AD31" s="824"/>
      <c r="AE31" s="824"/>
      <c r="AF31" s="824"/>
      <c r="AG31" s="824"/>
      <c r="AH31" s="824"/>
      <c r="AI31" s="824"/>
      <c r="AJ31" s="824"/>
      <c r="AK31" s="831"/>
    </row>
    <row r="32" spans="1:37" ht="18" customHeight="1">
      <c r="A32" s="777"/>
      <c r="B32" s="754" t="s">
        <v>56</v>
      </c>
      <c r="C32" s="754"/>
      <c r="D32" s="754"/>
      <c r="E32" s="823" t="s">
        <v>2</v>
      </c>
      <c r="F32" s="824"/>
      <c r="G32" s="824"/>
      <c r="H32" s="824"/>
      <c r="I32" s="832"/>
      <c r="J32" s="832"/>
      <c r="K32" s="824" t="s">
        <v>3</v>
      </c>
      <c r="L32" s="824"/>
      <c r="M32" s="480"/>
      <c r="N32" s="824" t="s">
        <v>4</v>
      </c>
      <c r="O32" s="824"/>
      <c r="P32" s="832"/>
      <c r="Q32" s="832"/>
      <c r="R32" s="481" t="s">
        <v>5</v>
      </c>
      <c r="S32" s="478"/>
      <c r="T32" s="478"/>
      <c r="U32" s="481"/>
      <c r="V32" s="481"/>
      <c r="W32" s="824" t="s">
        <v>57</v>
      </c>
      <c r="X32" s="824"/>
      <c r="Y32" s="824"/>
      <c r="Z32" s="824"/>
      <c r="AA32" s="824"/>
      <c r="AB32" s="832"/>
      <c r="AC32" s="832"/>
      <c r="AD32" s="824" t="s">
        <v>3</v>
      </c>
      <c r="AE32" s="824"/>
      <c r="AF32" s="832"/>
      <c r="AG32" s="832"/>
      <c r="AH32" s="824" t="s">
        <v>4</v>
      </c>
      <c r="AI32" s="824"/>
      <c r="AJ32" s="480"/>
      <c r="AK32" s="482" t="s">
        <v>5</v>
      </c>
    </row>
    <row r="33" spans="1:39" ht="18" customHeight="1">
      <c r="A33" s="777"/>
      <c r="B33" s="754" t="s">
        <v>58</v>
      </c>
      <c r="C33" s="754"/>
      <c r="D33" s="754"/>
      <c r="E33" s="823" t="s">
        <v>59</v>
      </c>
      <c r="F33" s="824"/>
      <c r="G33" s="824"/>
      <c r="H33" s="825" t="s">
        <v>60</v>
      </c>
      <c r="I33" s="825"/>
      <c r="J33" s="825"/>
      <c r="K33" s="825"/>
      <c r="L33" s="825"/>
      <c r="M33" s="825"/>
      <c r="N33" s="825"/>
      <c r="O33" s="825"/>
      <c r="P33" s="825"/>
      <c r="Q33" s="825"/>
      <c r="R33" s="825"/>
      <c r="S33" s="825"/>
      <c r="T33" s="825"/>
      <c r="U33" s="825"/>
      <c r="V33" s="825"/>
      <c r="W33" s="825"/>
      <c r="X33" s="825"/>
      <c r="Y33" s="825"/>
      <c r="Z33" s="826"/>
      <c r="AA33" s="827" t="s">
        <v>61</v>
      </c>
      <c r="AB33" s="827"/>
      <c r="AC33" s="827"/>
      <c r="AD33" s="828"/>
      <c r="AE33" s="828"/>
      <c r="AF33" s="828"/>
      <c r="AG33" s="828"/>
      <c r="AH33" s="828"/>
      <c r="AI33" s="828"/>
      <c r="AJ33" s="828"/>
      <c r="AK33" s="828"/>
    </row>
    <row r="34" spans="1:39" ht="18" customHeight="1">
      <c r="A34" s="778"/>
      <c r="B34" s="779" t="s">
        <v>62</v>
      </c>
      <c r="C34" s="779"/>
      <c r="D34" s="779"/>
      <c r="E34" s="834" t="s">
        <v>59</v>
      </c>
      <c r="F34" s="835"/>
      <c r="G34" s="835"/>
      <c r="H34" s="836" t="s">
        <v>63</v>
      </c>
      <c r="I34" s="836"/>
      <c r="J34" s="836"/>
      <c r="K34" s="836"/>
      <c r="L34" s="836"/>
      <c r="M34" s="836"/>
      <c r="N34" s="836"/>
      <c r="O34" s="836"/>
      <c r="P34" s="836"/>
      <c r="Q34" s="836"/>
      <c r="R34" s="836"/>
      <c r="S34" s="836"/>
      <c r="T34" s="836"/>
      <c r="U34" s="836"/>
      <c r="V34" s="836"/>
      <c r="W34" s="836"/>
      <c r="X34" s="836"/>
      <c r="Y34" s="836"/>
      <c r="Z34" s="837"/>
      <c r="AA34" s="838" t="s">
        <v>61</v>
      </c>
      <c r="AB34" s="838"/>
      <c r="AC34" s="838"/>
      <c r="AD34" s="839"/>
      <c r="AE34" s="839"/>
      <c r="AF34" s="839"/>
      <c r="AG34" s="839"/>
      <c r="AH34" s="839"/>
      <c r="AI34" s="839"/>
      <c r="AJ34" s="839"/>
      <c r="AK34" s="839"/>
    </row>
    <row r="35" spans="1:39" ht="15.95" customHeight="1">
      <c r="A35" s="847" t="s">
        <v>64</v>
      </c>
      <c r="B35" s="483" t="s">
        <v>65</v>
      </c>
      <c r="C35" s="484"/>
      <c r="D35" s="484"/>
      <c r="E35" s="484"/>
      <c r="F35" s="484"/>
      <c r="G35" s="484"/>
      <c r="H35" s="484"/>
      <c r="I35" s="484"/>
      <c r="J35" s="484"/>
      <c r="K35" s="484"/>
      <c r="L35" s="484"/>
      <c r="M35" s="471" t="s">
        <v>44</v>
      </c>
      <c r="N35" s="792"/>
      <c r="O35" s="792"/>
      <c r="P35" s="792"/>
      <c r="Q35" s="792"/>
      <c r="R35" s="792"/>
      <c r="S35" s="485" t="s">
        <v>8</v>
      </c>
      <c r="T35" s="782" t="s">
        <v>66</v>
      </c>
      <c r="U35" s="783"/>
      <c r="V35" s="783"/>
      <c r="W35" s="783"/>
      <c r="X35" s="485"/>
      <c r="Y35" s="484"/>
      <c r="Z35" s="484"/>
      <c r="AA35" s="484"/>
      <c r="AB35" s="484"/>
      <c r="AC35" s="484"/>
      <c r="AD35" s="486"/>
      <c r="AE35" s="471" t="s">
        <v>44</v>
      </c>
      <c r="AF35" s="792"/>
      <c r="AG35" s="792"/>
      <c r="AH35" s="792"/>
      <c r="AI35" s="792"/>
      <c r="AJ35" s="792"/>
      <c r="AK35" s="473" t="s">
        <v>8</v>
      </c>
    </row>
    <row r="36" spans="1:39" ht="15.95" customHeight="1">
      <c r="A36" s="847"/>
      <c r="B36" s="487" t="s">
        <v>67</v>
      </c>
      <c r="M36" s="74" t="s">
        <v>44</v>
      </c>
      <c r="N36" s="840"/>
      <c r="O36" s="840"/>
      <c r="P36" s="840"/>
      <c r="Q36" s="840"/>
      <c r="R36" s="840"/>
      <c r="S36" s="70" t="s">
        <v>8</v>
      </c>
      <c r="T36" s="848" t="s">
        <v>68</v>
      </c>
      <c r="U36" s="849"/>
      <c r="V36" s="849"/>
      <c r="W36" s="849"/>
      <c r="X36" s="70"/>
      <c r="AD36" s="75"/>
      <c r="AE36" s="74" t="s">
        <v>44</v>
      </c>
      <c r="AF36" s="840"/>
      <c r="AG36" s="840"/>
      <c r="AH36" s="840"/>
      <c r="AI36" s="840"/>
      <c r="AJ36" s="840"/>
      <c r="AK36" s="76" t="s">
        <v>8</v>
      </c>
    </row>
    <row r="37" spans="1:39" ht="15.95" customHeight="1">
      <c r="A37" s="847"/>
      <c r="B37" s="487" t="s">
        <v>69</v>
      </c>
      <c r="M37" s="74" t="s">
        <v>44</v>
      </c>
      <c r="N37" s="840"/>
      <c r="O37" s="840"/>
      <c r="P37" s="840"/>
      <c r="Q37" s="840"/>
      <c r="R37" s="840"/>
      <c r="S37" s="70" t="s">
        <v>8</v>
      </c>
      <c r="T37" s="850" t="s">
        <v>70</v>
      </c>
      <c r="U37" s="851"/>
      <c r="V37" s="851"/>
      <c r="W37" s="851"/>
      <c r="X37" s="70"/>
      <c r="Y37" s="75"/>
      <c r="Z37" s="75" t="s">
        <v>44</v>
      </c>
      <c r="AA37" s="852"/>
      <c r="AB37" s="852"/>
      <c r="AC37" s="852"/>
      <c r="AD37" s="852"/>
      <c r="AE37" s="852"/>
      <c r="AF37" s="852"/>
      <c r="AG37" s="852"/>
      <c r="AH37" s="852"/>
      <c r="AI37" s="70" t="s">
        <v>8</v>
      </c>
      <c r="AJ37" s="92"/>
      <c r="AK37" s="76"/>
    </row>
    <row r="38" spans="1:39" ht="15.95" customHeight="1">
      <c r="A38" s="847"/>
      <c r="B38" s="488" t="s">
        <v>71</v>
      </c>
      <c r="C38" s="489"/>
      <c r="D38" s="489"/>
      <c r="E38" s="489"/>
      <c r="F38" s="489"/>
      <c r="G38" s="489"/>
      <c r="H38" s="489"/>
      <c r="I38" s="489"/>
      <c r="J38" s="489"/>
      <c r="K38" s="489"/>
      <c r="L38" s="489"/>
      <c r="M38" s="490" t="s">
        <v>44</v>
      </c>
      <c r="N38" s="820"/>
      <c r="O38" s="820"/>
      <c r="P38" s="820"/>
      <c r="Q38" s="820"/>
      <c r="R38" s="820"/>
      <c r="S38" s="474" t="s">
        <v>8</v>
      </c>
      <c r="T38" s="853" t="s">
        <v>72</v>
      </c>
      <c r="U38" s="854"/>
      <c r="V38" s="854"/>
      <c r="W38" s="854"/>
      <c r="X38" s="474"/>
      <c r="Y38" s="491"/>
      <c r="Z38" s="491" t="s">
        <v>44</v>
      </c>
      <c r="AA38" s="846"/>
      <c r="AB38" s="846"/>
      <c r="AC38" s="846"/>
      <c r="AD38" s="846"/>
      <c r="AE38" s="846"/>
      <c r="AF38" s="846"/>
      <c r="AG38" s="846"/>
      <c r="AH38" s="846"/>
      <c r="AI38" s="474" t="s">
        <v>8</v>
      </c>
      <c r="AJ38" s="492"/>
      <c r="AK38" s="475"/>
    </row>
    <row r="39" spans="1:39" ht="18" customHeight="1">
      <c r="A39" s="774"/>
      <c r="B39" s="785" t="s">
        <v>73</v>
      </c>
      <c r="C39" s="772"/>
      <c r="D39" s="493"/>
      <c r="F39" s="474"/>
      <c r="G39" s="474"/>
      <c r="I39" s="490" t="s">
        <v>74</v>
      </c>
      <c r="J39" s="845"/>
      <c r="K39" s="845"/>
      <c r="L39" s="845"/>
      <c r="M39" s="845"/>
      <c r="N39" s="845"/>
      <c r="O39" s="845"/>
      <c r="P39" s="845"/>
      <c r="Q39" s="845"/>
      <c r="R39" s="845"/>
      <c r="S39" s="845"/>
      <c r="T39" s="846"/>
      <c r="U39" s="846"/>
      <c r="V39" s="846"/>
      <c r="W39" s="846"/>
      <c r="X39" s="846"/>
      <c r="Y39" s="846"/>
      <c r="Z39" s="846"/>
      <c r="AA39" s="846"/>
      <c r="AB39" s="846"/>
      <c r="AC39" s="846"/>
      <c r="AD39" s="846"/>
      <c r="AE39" s="846"/>
      <c r="AF39" s="846"/>
      <c r="AG39" s="846"/>
      <c r="AH39" s="846"/>
      <c r="AI39" s="474" t="s">
        <v>8</v>
      </c>
      <c r="AJ39" s="492"/>
      <c r="AK39" s="475"/>
      <c r="AM39" s="77"/>
    </row>
    <row r="40" spans="1:39" ht="18" customHeight="1">
      <c r="A40" s="774"/>
      <c r="B40" s="750" t="s">
        <v>75</v>
      </c>
      <c r="C40" s="752"/>
      <c r="D40" s="494"/>
      <c r="E40" s="478"/>
      <c r="F40" s="481" t="s">
        <v>44</v>
      </c>
      <c r="G40" s="845"/>
      <c r="H40" s="845"/>
      <c r="I40" s="845"/>
      <c r="J40" s="845"/>
      <c r="K40" s="845"/>
      <c r="L40" s="479" t="s">
        <v>8</v>
      </c>
      <c r="M40" s="479"/>
      <c r="N40" s="824" t="s">
        <v>44</v>
      </c>
      <c r="O40" s="824"/>
      <c r="P40" s="845"/>
      <c r="Q40" s="845"/>
      <c r="R40" s="845"/>
      <c r="S40" s="845"/>
      <c r="T40" s="495" t="s">
        <v>8</v>
      </c>
      <c r="U40" s="495"/>
      <c r="V40" s="495"/>
      <c r="W40" s="495"/>
      <c r="X40" s="478" t="s">
        <v>44</v>
      </c>
      <c r="Y40" s="845"/>
      <c r="Z40" s="845"/>
      <c r="AA40" s="845"/>
      <c r="AB40" s="478" t="s">
        <v>8</v>
      </c>
      <c r="AC40" s="478"/>
      <c r="AD40" s="478"/>
      <c r="AE40" s="478"/>
      <c r="AF40" s="477" t="s">
        <v>44</v>
      </c>
      <c r="AG40" s="845"/>
      <c r="AH40" s="845"/>
      <c r="AI40" s="845"/>
      <c r="AJ40" s="845"/>
      <c r="AK40" s="496" t="s">
        <v>8</v>
      </c>
    </row>
    <row r="41" spans="1:39" ht="18" customHeight="1">
      <c r="A41" s="750" t="s">
        <v>76</v>
      </c>
      <c r="B41" s="751"/>
      <c r="C41" s="751"/>
      <c r="D41" s="752"/>
      <c r="E41" s="755"/>
      <c r="F41" s="753"/>
      <c r="G41" s="753"/>
      <c r="H41" s="753"/>
      <c r="I41" s="753"/>
      <c r="J41" s="753"/>
      <c r="K41" s="753"/>
      <c r="L41" s="753"/>
      <c r="M41" s="753"/>
      <c r="N41" s="753"/>
      <c r="O41" s="753"/>
      <c r="P41" s="753"/>
      <c r="Q41" s="753"/>
      <c r="R41" s="753"/>
      <c r="S41" s="753"/>
      <c r="T41" s="753"/>
      <c r="U41" s="753"/>
      <c r="V41" s="753"/>
      <c r="W41" s="753"/>
      <c r="X41" s="753"/>
      <c r="Y41" s="753"/>
      <c r="Z41" s="753"/>
      <c r="AA41" s="753"/>
      <c r="AB41" s="753"/>
      <c r="AC41" s="753"/>
      <c r="AD41" s="753"/>
      <c r="AE41" s="753"/>
      <c r="AF41" s="753"/>
      <c r="AG41" s="753"/>
      <c r="AH41" s="753"/>
      <c r="AI41" s="753"/>
      <c r="AJ41" s="753"/>
      <c r="AK41" s="756"/>
    </row>
    <row r="42" spans="1:39" ht="30" customHeight="1">
      <c r="A42" s="841" t="s">
        <v>77</v>
      </c>
      <c r="B42" s="751"/>
      <c r="C42" s="751"/>
      <c r="D42" s="752"/>
      <c r="E42" s="755"/>
      <c r="F42" s="753"/>
      <c r="G42" s="753"/>
      <c r="H42" s="753"/>
      <c r="I42" s="753"/>
      <c r="J42" s="753"/>
      <c r="K42" s="753"/>
      <c r="L42" s="753"/>
      <c r="M42" s="753"/>
      <c r="N42" s="753"/>
      <c r="O42" s="753"/>
      <c r="P42" s="753"/>
      <c r="Q42" s="753"/>
      <c r="R42" s="753"/>
      <c r="S42" s="753"/>
      <c r="T42" s="753"/>
      <c r="U42" s="753"/>
      <c r="V42" s="753"/>
      <c r="W42" s="753"/>
      <c r="X42" s="753"/>
      <c r="Y42" s="753"/>
      <c r="Z42" s="753"/>
      <c r="AA42" s="753"/>
      <c r="AB42" s="753"/>
      <c r="AC42" s="753"/>
      <c r="AD42" s="753"/>
      <c r="AE42" s="753"/>
      <c r="AF42" s="753"/>
      <c r="AG42" s="753"/>
      <c r="AH42" s="753"/>
      <c r="AI42" s="753"/>
      <c r="AJ42" s="753"/>
      <c r="AK42" s="756"/>
    </row>
    <row r="43" spans="1:39" ht="50.1" customHeight="1">
      <c r="A43" s="497" t="s">
        <v>78</v>
      </c>
      <c r="B43" s="842"/>
      <c r="C43" s="843"/>
      <c r="D43" s="843"/>
      <c r="E43" s="843"/>
      <c r="F43" s="843"/>
      <c r="G43" s="843"/>
      <c r="H43" s="843"/>
      <c r="I43" s="843"/>
      <c r="J43" s="843"/>
      <c r="K43" s="843"/>
      <c r="L43" s="843"/>
      <c r="M43" s="843"/>
      <c r="N43" s="843"/>
      <c r="O43" s="843"/>
      <c r="P43" s="843"/>
      <c r="Q43" s="843"/>
      <c r="R43" s="843"/>
      <c r="S43" s="843"/>
      <c r="T43" s="843"/>
      <c r="U43" s="843"/>
      <c r="V43" s="843"/>
      <c r="W43" s="843"/>
      <c r="X43" s="843"/>
      <c r="Y43" s="843"/>
      <c r="Z43" s="843"/>
      <c r="AA43" s="843"/>
      <c r="AB43" s="843"/>
      <c r="AC43" s="843"/>
      <c r="AD43" s="843"/>
      <c r="AE43" s="843"/>
      <c r="AF43" s="843"/>
      <c r="AG43" s="843"/>
      <c r="AH43" s="843"/>
      <c r="AI43" s="843"/>
      <c r="AJ43" s="843"/>
      <c r="AK43" s="844"/>
    </row>
  </sheetData>
  <sheetProtection password="DE4F" sheet="1" scenarios="1" selectLockedCells="1"/>
  <mergeCells count="164">
    <mergeCell ref="N36:R36"/>
    <mergeCell ref="A41:D41"/>
    <mergeCell ref="E41:AK41"/>
    <mergeCell ref="A42:D42"/>
    <mergeCell ref="E42:AK42"/>
    <mergeCell ref="B43:AK43"/>
    <mergeCell ref="B39:C39"/>
    <mergeCell ref="J39:AH39"/>
    <mergeCell ref="B40:C40"/>
    <mergeCell ref="G40:K40"/>
    <mergeCell ref="N40:O40"/>
    <mergeCell ref="P40:S40"/>
    <mergeCell ref="Y40:AA40"/>
    <mergeCell ref="AG40:AJ40"/>
    <mergeCell ref="A35:A40"/>
    <mergeCell ref="T36:W36"/>
    <mergeCell ref="AF36:AJ36"/>
    <mergeCell ref="N37:R37"/>
    <mergeCell ref="T37:W37"/>
    <mergeCell ref="AA37:AH37"/>
    <mergeCell ref="N38:R38"/>
    <mergeCell ref="T38:W38"/>
    <mergeCell ref="AA38:AH38"/>
    <mergeCell ref="AH32:AI32"/>
    <mergeCell ref="B34:D34"/>
    <mergeCell ref="E34:G34"/>
    <mergeCell ref="H34:Z34"/>
    <mergeCell ref="AA34:AC34"/>
    <mergeCell ref="AD34:AK34"/>
    <mergeCell ref="N35:R35"/>
    <mergeCell ref="T35:W35"/>
    <mergeCell ref="AF35:AJ35"/>
    <mergeCell ref="P30:Q30"/>
    <mergeCell ref="S30:T30"/>
    <mergeCell ref="U30:V30"/>
    <mergeCell ref="W30:AC30"/>
    <mergeCell ref="AD30:AE30"/>
    <mergeCell ref="W32:AA32"/>
    <mergeCell ref="AB32:AC32"/>
    <mergeCell ref="AD32:AE32"/>
    <mergeCell ref="AF32:AG32"/>
    <mergeCell ref="A28:D28"/>
    <mergeCell ref="I28:AG28"/>
    <mergeCell ref="A30:A34"/>
    <mergeCell ref="B30:D30"/>
    <mergeCell ref="E30:F30"/>
    <mergeCell ref="G30:H30"/>
    <mergeCell ref="I30:J30"/>
    <mergeCell ref="K30:L30"/>
    <mergeCell ref="AF30:AG30"/>
    <mergeCell ref="B33:D33"/>
    <mergeCell ref="E33:G33"/>
    <mergeCell ref="H33:Z33"/>
    <mergeCell ref="AA33:AC33"/>
    <mergeCell ref="AD33:AK33"/>
    <mergeCell ref="AH30:AI30"/>
    <mergeCell ref="B31:D31"/>
    <mergeCell ref="E31:AK31"/>
    <mergeCell ref="B32:D32"/>
    <mergeCell ref="E32:H32"/>
    <mergeCell ref="I32:J32"/>
    <mergeCell ref="K32:L32"/>
    <mergeCell ref="N32:O32"/>
    <mergeCell ref="P32:Q32"/>
    <mergeCell ref="N30:O30"/>
    <mergeCell ref="AH25:AI25"/>
    <mergeCell ref="A26:D27"/>
    <mergeCell ref="E26:G26"/>
    <mergeCell ref="I26:N26"/>
    <mergeCell ref="Q26:R26"/>
    <mergeCell ref="T26:Y26"/>
    <mergeCell ref="Z26:AA26"/>
    <mergeCell ref="AB26:AD26"/>
    <mergeCell ref="AF26:AJ26"/>
    <mergeCell ref="E27:G27"/>
    <mergeCell ref="B25:D25"/>
    <mergeCell ref="E25:R25"/>
    <mergeCell ref="S25:Z25"/>
    <mergeCell ref="AB25:AC25"/>
    <mergeCell ref="AD25:AE25"/>
    <mergeCell ref="AF25:AG25"/>
    <mergeCell ref="A20:A25"/>
    <mergeCell ref="B20:Z20"/>
    <mergeCell ref="AA20:AK20"/>
    <mergeCell ref="C21:N21"/>
    <mergeCell ref="O21:R21"/>
    <mergeCell ref="S21:Z21"/>
    <mergeCell ref="I27:M27"/>
    <mergeCell ref="N27:AA27"/>
    <mergeCell ref="S24:X24"/>
    <mergeCell ref="Y24:Z24"/>
    <mergeCell ref="AB24:AC24"/>
    <mergeCell ref="AD24:AE24"/>
    <mergeCell ref="AF24:AG24"/>
    <mergeCell ref="AH24:AI24"/>
    <mergeCell ref="C23:N23"/>
    <mergeCell ref="O23:R23"/>
    <mergeCell ref="S23:Z23"/>
    <mergeCell ref="B24:D24"/>
    <mergeCell ref="E24:F24"/>
    <mergeCell ref="G24:H24"/>
    <mergeCell ref="I24:J24"/>
    <mergeCell ref="K24:L24"/>
    <mergeCell ref="N24:O24"/>
    <mergeCell ref="P24:Q24"/>
    <mergeCell ref="AA21:AK23"/>
    <mergeCell ref="C22:N22"/>
    <mergeCell ref="O22:R22"/>
    <mergeCell ref="S22:Z22"/>
    <mergeCell ref="A15:A18"/>
    <mergeCell ref="B15:B16"/>
    <mergeCell ref="D15:N15"/>
    <mergeCell ref="O15:Q16"/>
    <mergeCell ref="R15:U16"/>
    <mergeCell ref="V15:Z16"/>
    <mergeCell ref="AA15:AK16"/>
    <mergeCell ref="C16:N16"/>
    <mergeCell ref="A12:A13"/>
    <mergeCell ref="C12:F12"/>
    <mergeCell ref="G12:U12"/>
    <mergeCell ref="V12:Z13"/>
    <mergeCell ref="AA12:AK13"/>
    <mergeCell ref="B13:U13"/>
    <mergeCell ref="B17:B18"/>
    <mergeCell ref="D17:N17"/>
    <mergeCell ref="O17:Q18"/>
    <mergeCell ref="R17:U18"/>
    <mergeCell ref="V17:Z18"/>
    <mergeCell ref="AA17:AK18"/>
    <mergeCell ref="C18:N18"/>
    <mergeCell ref="B14:U14"/>
    <mergeCell ref="V14:AK14"/>
    <mergeCell ref="AF10:AG10"/>
    <mergeCell ref="AH10:AI10"/>
    <mergeCell ref="AJ10:AK10"/>
    <mergeCell ref="B11:M11"/>
    <mergeCell ref="N11:Q11"/>
    <mergeCell ref="R11:Z11"/>
    <mergeCell ref="AA11:AG11"/>
    <mergeCell ref="AH11:AJ11"/>
    <mergeCell ref="A8:D8"/>
    <mergeCell ref="E8:U8"/>
    <mergeCell ref="V8:Z8"/>
    <mergeCell ref="AA8:AK8"/>
    <mergeCell ref="A10:A11"/>
    <mergeCell ref="C10:M10"/>
    <mergeCell ref="N10:Q10"/>
    <mergeCell ref="R10:Z10"/>
    <mergeCell ref="AB10:AC10"/>
    <mergeCell ref="AD10:AE10"/>
    <mergeCell ref="A5:D5"/>
    <mergeCell ref="E5:O5"/>
    <mergeCell ref="P5:AJ5"/>
    <mergeCell ref="A7:D7"/>
    <mergeCell ref="E7:U7"/>
    <mergeCell ref="V7:Z7"/>
    <mergeCell ref="AA7:AK7"/>
    <mergeCell ref="A1:AK1"/>
    <mergeCell ref="A3:F3"/>
    <mergeCell ref="Z3:AA3"/>
    <mergeCell ref="AB3:AC3"/>
    <mergeCell ref="AD3:AE3"/>
    <mergeCell ref="AF3:AG3"/>
    <mergeCell ref="AH3:AI3"/>
  </mergeCells>
  <phoneticPr fontId="16"/>
  <dataValidations count="2">
    <dataValidation type="whole" imeMode="fullAlpha" allowBlank="1" showInputMessage="1" showErrorMessage="1" sqref="E24:R24 Y24:AK24 AA25:AK25 E30:V30 AD30:AK30">
      <formula1>0</formula1>
      <formula2>9</formula2>
    </dataValidation>
    <dataValidation imeMode="fullKatakana" allowBlank="1" showInputMessage="1" showErrorMessage="1" sqref="D17:N17 C10:M10 D15:N15"/>
  </dataValidations>
  <pageMargins left="0.62992125984251968" right="0.47244094488188981" top="0.55118110236220474" bottom="0.55118110236220474" header="0.51181102362204722" footer="0"/>
  <pageSetup paperSize="9" orientation="portrait" horizontalDpi="300" verticalDpi="300" r:id="rId1"/>
  <headerFooter>
    <oddHeader>&amp;R&amp;"HG丸ｺﾞｼｯｸM-PRO,標準"&amp;10&amp;K01+034東広島市多職種共通標準様式</oddHeader>
    <oddFooter>&amp;L&amp;K01+047情報共有シート検討委員会（平成28年7月1日改訂）
&amp;10（東広島市地域包括支援センター，東広島地区医師会，東広島介護支援専門員連絡協議会，地域連携室あざれあ）&amp;R&amp;"HG丸ｺﾞｼｯｸM-PRO,標準"&amp;10&amp;K01+027　　</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41985" r:id="rId4" name="Check Box 1">
              <controlPr locked="0" defaultSize="0" autoFill="0" autoLine="0" autoPict="0">
                <anchor moveWithCells="1">
                  <from>
                    <xdr:col>2</xdr:col>
                    <xdr:colOff>85725</xdr:colOff>
                    <xdr:row>33</xdr:row>
                    <xdr:rowOff>219075</xdr:rowOff>
                  </from>
                  <to>
                    <xdr:col>4</xdr:col>
                    <xdr:colOff>28575</xdr:colOff>
                    <xdr:row>35</xdr:row>
                    <xdr:rowOff>38100</xdr:rowOff>
                  </to>
                </anchor>
              </controlPr>
            </control>
          </mc:Choice>
        </mc:AlternateContent>
        <mc:AlternateContent xmlns:mc="http://schemas.openxmlformats.org/markup-compatibility/2006">
          <mc:Choice Requires="x14">
            <control shapeId="41986" r:id="rId5" name="Check Box 2">
              <controlPr locked="0" defaultSize="0" autoFill="0" autoLine="0" autoPict="0">
                <anchor moveWithCells="1">
                  <from>
                    <xdr:col>3</xdr:col>
                    <xdr:colOff>247650</xdr:colOff>
                    <xdr:row>33</xdr:row>
                    <xdr:rowOff>219075</xdr:rowOff>
                  </from>
                  <to>
                    <xdr:col>8</xdr:col>
                    <xdr:colOff>95250</xdr:colOff>
                    <xdr:row>35</xdr:row>
                    <xdr:rowOff>28575</xdr:rowOff>
                  </to>
                </anchor>
              </controlPr>
            </control>
          </mc:Choice>
        </mc:AlternateContent>
        <mc:AlternateContent xmlns:mc="http://schemas.openxmlformats.org/markup-compatibility/2006">
          <mc:Choice Requires="x14">
            <control shapeId="41987" r:id="rId6" name="Check Box 3">
              <controlPr locked="0" defaultSize="0" autoFill="0" autoLine="0" autoPict="0">
                <anchor moveWithCells="1">
                  <from>
                    <xdr:col>9</xdr:col>
                    <xdr:colOff>19050</xdr:colOff>
                    <xdr:row>33</xdr:row>
                    <xdr:rowOff>219075</xdr:rowOff>
                  </from>
                  <to>
                    <xdr:col>12</xdr:col>
                    <xdr:colOff>180975</xdr:colOff>
                    <xdr:row>35</xdr:row>
                    <xdr:rowOff>38100</xdr:rowOff>
                  </to>
                </anchor>
              </controlPr>
            </control>
          </mc:Choice>
        </mc:AlternateContent>
        <mc:AlternateContent xmlns:mc="http://schemas.openxmlformats.org/markup-compatibility/2006">
          <mc:Choice Requires="x14">
            <control shapeId="41988" r:id="rId7" name="Check Box 4">
              <controlPr locked="0" defaultSize="0" autoFill="0" autoLine="0" autoPict="0">
                <anchor moveWithCells="1">
                  <from>
                    <xdr:col>23</xdr:col>
                    <xdr:colOff>133350</xdr:colOff>
                    <xdr:row>34</xdr:row>
                    <xdr:rowOff>0</xdr:rowOff>
                  </from>
                  <to>
                    <xdr:col>26</xdr:col>
                    <xdr:colOff>190500</xdr:colOff>
                    <xdr:row>35</xdr:row>
                    <xdr:rowOff>28575</xdr:rowOff>
                  </to>
                </anchor>
              </controlPr>
            </control>
          </mc:Choice>
        </mc:AlternateContent>
        <mc:AlternateContent xmlns:mc="http://schemas.openxmlformats.org/markup-compatibility/2006">
          <mc:Choice Requires="x14">
            <control shapeId="41989" r:id="rId8" name="Check Box 5">
              <controlPr locked="0" defaultSize="0" autoFill="0" autoLine="0" autoPict="0">
                <anchor moveWithCells="1">
                  <from>
                    <xdr:col>26</xdr:col>
                    <xdr:colOff>171450</xdr:colOff>
                    <xdr:row>34</xdr:row>
                    <xdr:rowOff>0</xdr:rowOff>
                  </from>
                  <to>
                    <xdr:col>30</xdr:col>
                    <xdr:colOff>76200</xdr:colOff>
                    <xdr:row>35</xdr:row>
                    <xdr:rowOff>28575</xdr:rowOff>
                  </to>
                </anchor>
              </controlPr>
            </control>
          </mc:Choice>
        </mc:AlternateContent>
        <mc:AlternateContent xmlns:mc="http://schemas.openxmlformats.org/markup-compatibility/2006">
          <mc:Choice Requires="x14">
            <control shapeId="41990" r:id="rId9" name="Check Box 6">
              <controlPr locked="0" defaultSize="0" autoFill="0" autoLine="0" autoPict="0">
                <anchor moveWithCells="1">
                  <from>
                    <xdr:col>27</xdr:col>
                    <xdr:colOff>123825</xdr:colOff>
                    <xdr:row>39</xdr:row>
                    <xdr:rowOff>38100</xdr:rowOff>
                  </from>
                  <to>
                    <xdr:col>31</xdr:col>
                    <xdr:colOff>76200</xdr:colOff>
                    <xdr:row>40</xdr:row>
                    <xdr:rowOff>19050</xdr:rowOff>
                  </to>
                </anchor>
              </controlPr>
            </control>
          </mc:Choice>
        </mc:AlternateContent>
        <mc:AlternateContent xmlns:mc="http://schemas.openxmlformats.org/markup-compatibility/2006">
          <mc:Choice Requires="x14">
            <control shapeId="41991" r:id="rId10" name="Check Box 7">
              <controlPr locked="0" defaultSize="0" autoFill="0" autoLine="0" autoPict="0">
                <anchor moveWithCells="1">
                  <from>
                    <xdr:col>3</xdr:col>
                    <xdr:colOff>19050</xdr:colOff>
                    <xdr:row>38</xdr:row>
                    <xdr:rowOff>47625</xdr:rowOff>
                  </from>
                  <to>
                    <xdr:col>5</xdr:col>
                    <xdr:colOff>47625</xdr:colOff>
                    <xdr:row>39</xdr:row>
                    <xdr:rowOff>28575</xdr:rowOff>
                  </to>
                </anchor>
              </controlPr>
            </control>
          </mc:Choice>
        </mc:AlternateContent>
        <mc:AlternateContent xmlns:mc="http://schemas.openxmlformats.org/markup-compatibility/2006">
          <mc:Choice Requires="x14">
            <control shapeId="41992" r:id="rId11" name="Check Box 8">
              <controlPr locked="0" defaultSize="0" autoFill="0" autoLine="0" autoPict="0">
                <anchor moveWithCells="1">
                  <from>
                    <xdr:col>35</xdr:col>
                    <xdr:colOff>95250</xdr:colOff>
                    <xdr:row>38</xdr:row>
                    <xdr:rowOff>28575</xdr:rowOff>
                  </from>
                  <to>
                    <xdr:col>36</xdr:col>
                    <xdr:colOff>247650</xdr:colOff>
                    <xdr:row>39</xdr:row>
                    <xdr:rowOff>9525</xdr:rowOff>
                  </to>
                </anchor>
              </controlPr>
            </control>
          </mc:Choice>
        </mc:AlternateContent>
        <mc:AlternateContent xmlns:mc="http://schemas.openxmlformats.org/markup-compatibility/2006">
          <mc:Choice Requires="x14">
            <control shapeId="41993" r:id="rId12" name="Check Box 9">
              <controlPr locked="0" defaultSize="0" autoFill="0" autoLine="0" autoPict="0">
                <anchor moveWithCells="1">
                  <from>
                    <xdr:col>3</xdr:col>
                    <xdr:colOff>19050</xdr:colOff>
                    <xdr:row>39</xdr:row>
                    <xdr:rowOff>28575</xdr:rowOff>
                  </from>
                  <to>
                    <xdr:col>5</xdr:col>
                    <xdr:colOff>95250</xdr:colOff>
                    <xdr:row>40</xdr:row>
                    <xdr:rowOff>9525</xdr:rowOff>
                  </to>
                </anchor>
              </controlPr>
            </control>
          </mc:Choice>
        </mc:AlternateContent>
        <mc:AlternateContent xmlns:mc="http://schemas.openxmlformats.org/markup-compatibility/2006">
          <mc:Choice Requires="x14">
            <control shapeId="41994" r:id="rId13" name="Check Box 10">
              <controlPr locked="0" defaultSize="0" autoFill="0" autoLine="0" autoPict="0">
                <anchor moveWithCells="1">
                  <from>
                    <xdr:col>11</xdr:col>
                    <xdr:colOff>142875</xdr:colOff>
                    <xdr:row>39</xdr:row>
                    <xdr:rowOff>28575</xdr:rowOff>
                  </from>
                  <to>
                    <xdr:col>14</xdr:col>
                    <xdr:colOff>85725</xdr:colOff>
                    <xdr:row>40</xdr:row>
                    <xdr:rowOff>9525</xdr:rowOff>
                  </to>
                </anchor>
              </controlPr>
            </control>
          </mc:Choice>
        </mc:AlternateContent>
        <mc:AlternateContent xmlns:mc="http://schemas.openxmlformats.org/markup-compatibility/2006">
          <mc:Choice Requires="x14">
            <control shapeId="41995" r:id="rId14" name="Check Box 11">
              <controlPr locked="0" defaultSize="0" autoFill="0" autoLine="0" autoPict="0">
                <anchor moveWithCells="1">
                  <from>
                    <xdr:col>20</xdr:col>
                    <xdr:colOff>66675</xdr:colOff>
                    <xdr:row>39</xdr:row>
                    <xdr:rowOff>38100</xdr:rowOff>
                  </from>
                  <to>
                    <xdr:col>23</xdr:col>
                    <xdr:colOff>104775</xdr:colOff>
                    <xdr:row>40</xdr:row>
                    <xdr:rowOff>19050</xdr:rowOff>
                  </to>
                </anchor>
              </controlPr>
            </control>
          </mc:Choice>
        </mc:AlternateContent>
        <mc:AlternateContent xmlns:mc="http://schemas.openxmlformats.org/markup-compatibility/2006">
          <mc:Choice Requires="x14">
            <control shapeId="41996" r:id="rId15" name="Check Box 12">
              <controlPr locked="0" defaultSize="0" autoFill="0" autoLine="0" autoPict="0">
                <anchor moveWithCells="1">
                  <from>
                    <xdr:col>23</xdr:col>
                    <xdr:colOff>38100</xdr:colOff>
                    <xdr:row>36</xdr:row>
                    <xdr:rowOff>0</xdr:rowOff>
                  </from>
                  <to>
                    <xdr:col>26</xdr:col>
                    <xdr:colOff>0</xdr:colOff>
                    <xdr:row>37</xdr:row>
                    <xdr:rowOff>47625</xdr:rowOff>
                  </to>
                </anchor>
              </controlPr>
            </control>
          </mc:Choice>
        </mc:AlternateContent>
        <mc:AlternateContent xmlns:mc="http://schemas.openxmlformats.org/markup-compatibility/2006">
          <mc:Choice Requires="x14">
            <control shapeId="41997" r:id="rId16" name="Check Box 13">
              <controlPr locked="0" defaultSize="0" autoFill="0" autoLine="0" autoPict="0">
                <anchor moveWithCells="1">
                  <from>
                    <xdr:col>35</xdr:col>
                    <xdr:colOff>95250</xdr:colOff>
                    <xdr:row>36</xdr:row>
                    <xdr:rowOff>0</xdr:rowOff>
                  </from>
                  <to>
                    <xdr:col>37</xdr:col>
                    <xdr:colOff>0</xdr:colOff>
                    <xdr:row>37</xdr:row>
                    <xdr:rowOff>66675</xdr:rowOff>
                  </to>
                </anchor>
              </controlPr>
            </control>
          </mc:Choice>
        </mc:AlternateContent>
        <mc:AlternateContent xmlns:mc="http://schemas.openxmlformats.org/markup-compatibility/2006">
          <mc:Choice Requires="x14">
            <control shapeId="41998" r:id="rId17" name="Check Box 14">
              <controlPr locked="0" defaultSize="0" autoFill="0" autoLine="0" autoPict="0">
                <anchor moveWithCells="1">
                  <from>
                    <xdr:col>2</xdr:col>
                    <xdr:colOff>85725</xdr:colOff>
                    <xdr:row>35</xdr:row>
                    <xdr:rowOff>9525</xdr:rowOff>
                  </from>
                  <to>
                    <xdr:col>4</xdr:col>
                    <xdr:colOff>28575</xdr:colOff>
                    <xdr:row>36</xdr:row>
                    <xdr:rowOff>28575</xdr:rowOff>
                  </to>
                </anchor>
              </controlPr>
            </control>
          </mc:Choice>
        </mc:AlternateContent>
        <mc:AlternateContent xmlns:mc="http://schemas.openxmlformats.org/markup-compatibility/2006">
          <mc:Choice Requires="x14">
            <control shapeId="41999" r:id="rId18" name="Check Box 15">
              <controlPr locked="0" defaultSize="0" autoFill="0" autoLine="0" autoPict="0">
                <anchor moveWithCells="1">
                  <from>
                    <xdr:col>3</xdr:col>
                    <xdr:colOff>257175</xdr:colOff>
                    <xdr:row>35</xdr:row>
                    <xdr:rowOff>9525</xdr:rowOff>
                  </from>
                  <to>
                    <xdr:col>8</xdr:col>
                    <xdr:colOff>104775</xdr:colOff>
                    <xdr:row>36</xdr:row>
                    <xdr:rowOff>28575</xdr:rowOff>
                  </to>
                </anchor>
              </controlPr>
            </control>
          </mc:Choice>
        </mc:AlternateContent>
        <mc:AlternateContent xmlns:mc="http://schemas.openxmlformats.org/markup-compatibility/2006">
          <mc:Choice Requires="x14">
            <control shapeId="42000" r:id="rId19" name="Check Box 16">
              <controlPr locked="0" defaultSize="0" autoFill="0" autoLine="0" autoPict="0">
                <anchor moveWithCells="1">
                  <from>
                    <xdr:col>2</xdr:col>
                    <xdr:colOff>85725</xdr:colOff>
                    <xdr:row>36</xdr:row>
                    <xdr:rowOff>19050</xdr:rowOff>
                  </from>
                  <to>
                    <xdr:col>4</xdr:col>
                    <xdr:colOff>28575</xdr:colOff>
                    <xdr:row>37</xdr:row>
                    <xdr:rowOff>28575</xdr:rowOff>
                  </to>
                </anchor>
              </controlPr>
            </control>
          </mc:Choice>
        </mc:AlternateContent>
        <mc:AlternateContent xmlns:mc="http://schemas.openxmlformats.org/markup-compatibility/2006">
          <mc:Choice Requires="x14">
            <control shapeId="42001" r:id="rId20" name="Check Box 17">
              <controlPr locked="0" defaultSize="0" autoFill="0" autoLine="0" autoPict="0">
                <anchor moveWithCells="1">
                  <from>
                    <xdr:col>3</xdr:col>
                    <xdr:colOff>257175</xdr:colOff>
                    <xdr:row>36</xdr:row>
                    <xdr:rowOff>19050</xdr:rowOff>
                  </from>
                  <to>
                    <xdr:col>8</xdr:col>
                    <xdr:colOff>104775</xdr:colOff>
                    <xdr:row>37</xdr:row>
                    <xdr:rowOff>28575</xdr:rowOff>
                  </to>
                </anchor>
              </controlPr>
            </control>
          </mc:Choice>
        </mc:AlternateContent>
        <mc:AlternateContent xmlns:mc="http://schemas.openxmlformats.org/markup-compatibility/2006">
          <mc:Choice Requires="x14">
            <control shapeId="42002" r:id="rId21" name="Check Box 18">
              <controlPr locked="0" defaultSize="0" autoFill="0" autoLine="0" autoPict="0">
                <anchor moveWithCells="1">
                  <from>
                    <xdr:col>2</xdr:col>
                    <xdr:colOff>85725</xdr:colOff>
                    <xdr:row>37</xdr:row>
                    <xdr:rowOff>19050</xdr:rowOff>
                  </from>
                  <to>
                    <xdr:col>4</xdr:col>
                    <xdr:colOff>28575</xdr:colOff>
                    <xdr:row>38</xdr:row>
                    <xdr:rowOff>38100</xdr:rowOff>
                  </to>
                </anchor>
              </controlPr>
            </control>
          </mc:Choice>
        </mc:AlternateContent>
        <mc:AlternateContent xmlns:mc="http://schemas.openxmlformats.org/markup-compatibility/2006">
          <mc:Choice Requires="x14">
            <control shapeId="42003" r:id="rId22" name="Check Box 19">
              <controlPr locked="0" defaultSize="0" autoFill="0" autoLine="0" autoPict="0">
                <anchor moveWithCells="1">
                  <from>
                    <xdr:col>3</xdr:col>
                    <xdr:colOff>257175</xdr:colOff>
                    <xdr:row>37</xdr:row>
                    <xdr:rowOff>19050</xdr:rowOff>
                  </from>
                  <to>
                    <xdr:col>8</xdr:col>
                    <xdr:colOff>104775</xdr:colOff>
                    <xdr:row>38</xdr:row>
                    <xdr:rowOff>38100</xdr:rowOff>
                  </to>
                </anchor>
              </controlPr>
            </control>
          </mc:Choice>
        </mc:AlternateContent>
        <mc:AlternateContent xmlns:mc="http://schemas.openxmlformats.org/markup-compatibility/2006">
          <mc:Choice Requires="x14">
            <control shapeId="42004" r:id="rId23" name="Check Box 20">
              <controlPr locked="0" defaultSize="0" autoFill="0" autoLine="0" autoPict="0">
                <anchor moveWithCells="1">
                  <from>
                    <xdr:col>35</xdr:col>
                    <xdr:colOff>95250</xdr:colOff>
                    <xdr:row>36</xdr:row>
                    <xdr:rowOff>180975</xdr:rowOff>
                  </from>
                  <to>
                    <xdr:col>37</xdr:col>
                    <xdr:colOff>0</xdr:colOff>
                    <xdr:row>38</xdr:row>
                    <xdr:rowOff>38100</xdr:rowOff>
                  </to>
                </anchor>
              </controlPr>
            </control>
          </mc:Choice>
        </mc:AlternateContent>
        <mc:AlternateContent xmlns:mc="http://schemas.openxmlformats.org/markup-compatibility/2006">
          <mc:Choice Requires="x14">
            <control shapeId="42005" r:id="rId24" name="Check Box 21">
              <controlPr locked="0" defaultSize="0" autoFill="0" autoLine="0" autoPict="0">
                <anchor moveWithCells="1">
                  <from>
                    <xdr:col>9</xdr:col>
                    <xdr:colOff>19050</xdr:colOff>
                    <xdr:row>35</xdr:row>
                    <xdr:rowOff>19050</xdr:rowOff>
                  </from>
                  <to>
                    <xdr:col>12</xdr:col>
                    <xdr:colOff>180975</xdr:colOff>
                    <xdr:row>36</xdr:row>
                    <xdr:rowOff>38100</xdr:rowOff>
                  </to>
                </anchor>
              </controlPr>
            </control>
          </mc:Choice>
        </mc:AlternateContent>
        <mc:AlternateContent xmlns:mc="http://schemas.openxmlformats.org/markup-compatibility/2006">
          <mc:Choice Requires="x14">
            <control shapeId="42006" r:id="rId25" name="Check Box 22">
              <controlPr locked="0" defaultSize="0" autoFill="0" autoLine="0" autoPict="0">
                <anchor moveWithCells="1">
                  <from>
                    <xdr:col>9</xdr:col>
                    <xdr:colOff>19050</xdr:colOff>
                    <xdr:row>36</xdr:row>
                    <xdr:rowOff>19050</xdr:rowOff>
                  </from>
                  <to>
                    <xdr:col>12</xdr:col>
                    <xdr:colOff>180975</xdr:colOff>
                    <xdr:row>37</xdr:row>
                    <xdr:rowOff>38100</xdr:rowOff>
                  </to>
                </anchor>
              </controlPr>
            </control>
          </mc:Choice>
        </mc:AlternateContent>
        <mc:AlternateContent xmlns:mc="http://schemas.openxmlformats.org/markup-compatibility/2006">
          <mc:Choice Requires="x14">
            <control shapeId="42007" r:id="rId26" name="Check Box 23">
              <controlPr locked="0" defaultSize="0" autoFill="0" autoLine="0" autoPict="0">
                <anchor moveWithCells="1">
                  <from>
                    <xdr:col>9</xdr:col>
                    <xdr:colOff>19050</xdr:colOff>
                    <xdr:row>37</xdr:row>
                    <xdr:rowOff>19050</xdr:rowOff>
                  </from>
                  <to>
                    <xdr:col>12</xdr:col>
                    <xdr:colOff>180975</xdr:colOff>
                    <xdr:row>38</xdr:row>
                    <xdr:rowOff>38100</xdr:rowOff>
                  </to>
                </anchor>
              </controlPr>
            </control>
          </mc:Choice>
        </mc:AlternateContent>
        <mc:AlternateContent xmlns:mc="http://schemas.openxmlformats.org/markup-compatibility/2006">
          <mc:Choice Requires="x14">
            <control shapeId="42008" r:id="rId27" name="Check Box 24">
              <controlPr locked="0" defaultSize="0" autoFill="0" autoLine="0" autoPict="0">
                <anchor moveWithCells="1">
                  <from>
                    <xdr:col>23</xdr:col>
                    <xdr:colOff>133350</xdr:colOff>
                    <xdr:row>35</xdr:row>
                    <xdr:rowOff>19050</xdr:rowOff>
                  </from>
                  <to>
                    <xdr:col>26</xdr:col>
                    <xdr:colOff>190500</xdr:colOff>
                    <xdr:row>36</xdr:row>
                    <xdr:rowOff>38100</xdr:rowOff>
                  </to>
                </anchor>
              </controlPr>
            </control>
          </mc:Choice>
        </mc:AlternateContent>
        <mc:AlternateContent xmlns:mc="http://schemas.openxmlformats.org/markup-compatibility/2006">
          <mc:Choice Requires="x14">
            <control shapeId="42009" r:id="rId28" name="Check Box 25">
              <controlPr locked="0" defaultSize="0" autoFill="0" autoLine="0" autoPict="0">
                <anchor moveWithCells="1">
                  <from>
                    <xdr:col>26</xdr:col>
                    <xdr:colOff>171450</xdr:colOff>
                    <xdr:row>35</xdr:row>
                    <xdr:rowOff>19050</xdr:rowOff>
                  </from>
                  <to>
                    <xdr:col>30</xdr:col>
                    <xdr:colOff>76200</xdr:colOff>
                    <xdr:row>36</xdr:row>
                    <xdr:rowOff>38100</xdr:rowOff>
                  </to>
                </anchor>
              </controlPr>
            </control>
          </mc:Choice>
        </mc:AlternateContent>
        <mc:AlternateContent xmlns:mc="http://schemas.openxmlformats.org/markup-compatibility/2006">
          <mc:Choice Requires="x14">
            <control shapeId="42010" r:id="rId29" name="Check Box 26">
              <controlPr locked="0" defaultSize="0" autoFill="0" autoLine="0" autoPict="0">
                <anchor moveWithCells="1">
                  <from>
                    <xdr:col>23</xdr:col>
                    <xdr:colOff>38100</xdr:colOff>
                    <xdr:row>37</xdr:row>
                    <xdr:rowOff>0</xdr:rowOff>
                  </from>
                  <to>
                    <xdr:col>26</xdr:col>
                    <xdr:colOff>0</xdr:colOff>
                    <xdr:row>38</xdr:row>
                    <xdr:rowOff>38100</xdr:rowOff>
                  </to>
                </anchor>
              </controlPr>
            </control>
          </mc:Choice>
        </mc:AlternateContent>
        <mc:AlternateContent xmlns:mc="http://schemas.openxmlformats.org/markup-compatibility/2006">
          <mc:Choice Requires="x14">
            <control shapeId="42011" r:id="rId30" name="Check Box 27">
              <controlPr locked="0" defaultSize="0" autoFill="0" autoLine="0" autoPict="0">
                <anchor moveWithCells="1">
                  <from>
                    <xdr:col>4</xdr:col>
                    <xdr:colOff>19050</xdr:colOff>
                    <xdr:row>27</xdr:row>
                    <xdr:rowOff>0</xdr:rowOff>
                  </from>
                  <to>
                    <xdr:col>7</xdr:col>
                    <xdr:colOff>47625</xdr:colOff>
                    <xdr:row>28</xdr:row>
                    <xdr:rowOff>19050</xdr:rowOff>
                  </to>
                </anchor>
              </controlPr>
            </control>
          </mc:Choice>
        </mc:AlternateContent>
        <mc:AlternateContent xmlns:mc="http://schemas.openxmlformats.org/markup-compatibility/2006">
          <mc:Choice Requires="x14">
            <control shapeId="42012" r:id="rId31" name="Check Box 28">
              <controlPr locked="0" defaultSize="0" autoFill="0" autoLine="0" autoPict="0">
                <anchor moveWithCells="1">
                  <from>
                    <xdr:col>34</xdr:col>
                    <xdr:colOff>95250</xdr:colOff>
                    <xdr:row>27</xdr:row>
                    <xdr:rowOff>0</xdr:rowOff>
                  </from>
                  <to>
                    <xdr:col>36</xdr:col>
                    <xdr:colOff>104775</xdr:colOff>
                    <xdr:row>28</xdr:row>
                    <xdr:rowOff>38100</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7" tint="0.39997558519241921"/>
  </sheetPr>
  <dimension ref="A1:R45"/>
  <sheetViews>
    <sheetView zoomScale="115" zoomScaleNormal="115" workbookViewId="0">
      <selection activeCell="AN11" sqref="AN11"/>
    </sheetView>
  </sheetViews>
  <sheetFormatPr defaultColWidth="9" defaultRowHeight="13.5"/>
  <cols>
    <col min="1" max="1" width="5.125" style="68" customWidth="1"/>
    <col min="2" max="2" width="9.125" style="68" customWidth="1"/>
    <col min="3" max="3" width="3.625" style="68" customWidth="1"/>
    <col min="4" max="4" width="9.125" style="68" customWidth="1"/>
    <col min="5" max="5" width="5.625" style="68" customWidth="1"/>
    <col min="6" max="6" width="5.125" style="68" customWidth="1"/>
    <col min="7" max="7" width="3.625" style="68" customWidth="1"/>
    <col min="8" max="8" width="5.125" style="68" customWidth="1"/>
    <col min="9" max="9" width="3.625" style="68" customWidth="1"/>
    <col min="10" max="10" width="5.125" style="68" customWidth="1"/>
    <col min="11" max="11" width="6.625" style="68" customWidth="1"/>
    <col min="12" max="12" width="3.125" style="68" customWidth="1"/>
    <col min="13" max="13" width="4.875" style="68" customWidth="1"/>
    <col min="14" max="14" width="3.875" style="68" customWidth="1"/>
    <col min="15" max="15" width="4.875" style="68" customWidth="1"/>
    <col min="16" max="16" width="3.875" style="68" customWidth="1"/>
    <col min="17" max="17" width="4.875" style="68" customWidth="1"/>
    <col min="18" max="18" width="5.125" style="68" customWidth="1"/>
    <col min="19" max="16384" width="9" style="68"/>
  </cols>
  <sheetData>
    <row r="1" spans="1:18" ht="24.95" customHeight="1">
      <c r="A1" s="855" t="s">
        <v>79</v>
      </c>
      <c r="B1" s="855"/>
      <c r="C1" s="855"/>
      <c r="D1" s="855"/>
      <c r="E1" s="855"/>
      <c r="F1" s="855"/>
      <c r="G1" s="855"/>
      <c r="H1" s="855"/>
      <c r="I1" s="855"/>
      <c r="J1" s="855"/>
      <c r="K1" s="855"/>
      <c r="L1" s="855"/>
      <c r="M1" s="855"/>
      <c r="N1" s="855"/>
      <c r="O1" s="855"/>
      <c r="P1" s="855"/>
      <c r="Q1" s="855"/>
      <c r="R1" s="855"/>
    </row>
    <row r="2" spans="1:18" ht="13.5" customHeight="1" thickBot="1">
      <c r="B2" s="79"/>
      <c r="C2" s="80"/>
      <c r="D2" s="80"/>
      <c r="E2" s="80"/>
      <c r="F2" s="80"/>
      <c r="G2" s="80"/>
      <c r="H2" s="80"/>
      <c r="I2" s="80"/>
      <c r="J2" s="80"/>
      <c r="K2" s="80"/>
      <c r="L2" s="80"/>
      <c r="M2" s="80"/>
      <c r="N2" s="80"/>
      <c r="O2" s="80"/>
    </row>
    <row r="3" spans="1:18" ht="30" customHeight="1" thickBot="1">
      <c r="A3" s="856" t="s">
        <v>1</v>
      </c>
      <c r="B3" s="857"/>
      <c r="C3" s="857"/>
      <c r="D3" s="858"/>
      <c r="E3" s="81"/>
      <c r="F3" s="81"/>
      <c r="G3" s="81"/>
      <c r="H3" s="82"/>
      <c r="L3" s="74" t="s">
        <v>2</v>
      </c>
      <c r="M3" s="83"/>
      <c r="N3" s="84" t="s">
        <v>3</v>
      </c>
      <c r="O3" s="83"/>
      <c r="P3" s="84" t="s">
        <v>4</v>
      </c>
      <c r="Q3" s="83"/>
      <c r="R3" s="84" t="s">
        <v>5</v>
      </c>
    </row>
    <row r="5" spans="1:18" ht="24.95" customHeight="1">
      <c r="A5" s="754" t="s">
        <v>80</v>
      </c>
      <c r="B5" s="754"/>
      <c r="C5" s="859" t="s">
        <v>81</v>
      </c>
      <c r="D5" s="860"/>
      <c r="E5" s="860"/>
      <c r="F5" s="860"/>
      <c r="G5" s="860"/>
      <c r="H5" s="860"/>
      <c r="I5" s="860"/>
      <c r="J5" s="860"/>
      <c r="K5" s="860"/>
      <c r="L5" s="860"/>
      <c r="M5" s="860"/>
      <c r="N5" s="860"/>
      <c r="O5" s="860"/>
      <c r="P5" s="860"/>
      <c r="Q5" s="860"/>
      <c r="R5" s="861"/>
    </row>
    <row r="7" spans="1:18" ht="20.100000000000001" customHeight="1">
      <c r="A7" s="754" t="s">
        <v>82</v>
      </c>
      <c r="B7" s="754"/>
      <c r="C7" s="862"/>
      <c r="D7" s="862"/>
      <c r="E7" s="862"/>
      <c r="F7" s="862"/>
      <c r="G7" s="862"/>
      <c r="J7" s="754" t="s">
        <v>82</v>
      </c>
      <c r="K7" s="754"/>
      <c r="L7" s="754"/>
      <c r="M7" s="862"/>
      <c r="N7" s="862"/>
      <c r="O7" s="862"/>
      <c r="P7" s="862"/>
      <c r="Q7" s="862"/>
      <c r="R7" s="862"/>
    </row>
    <row r="8" spans="1:18" ht="20.100000000000001" customHeight="1">
      <c r="A8" s="754" t="s">
        <v>83</v>
      </c>
      <c r="B8" s="754"/>
      <c r="C8" s="862"/>
      <c r="D8" s="862"/>
      <c r="E8" s="862"/>
      <c r="F8" s="862"/>
      <c r="G8" s="862"/>
      <c r="J8" s="754" t="s">
        <v>83</v>
      </c>
      <c r="K8" s="754"/>
      <c r="L8" s="754"/>
      <c r="M8" s="862"/>
      <c r="N8" s="862"/>
      <c r="O8" s="862"/>
      <c r="P8" s="862"/>
      <c r="Q8" s="862"/>
      <c r="R8" s="862"/>
    </row>
    <row r="9" spans="1:18" ht="30" customHeight="1">
      <c r="A9" s="863" t="s">
        <v>11</v>
      </c>
      <c r="B9" s="863"/>
      <c r="C9" s="864"/>
      <c r="D9" s="865"/>
      <c r="E9" s="865"/>
      <c r="F9" s="865"/>
      <c r="G9" s="866"/>
      <c r="I9" s="78"/>
      <c r="J9" s="863" t="s">
        <v>11</v>
      </c>
      <c r="K9" s="863"/>
      <c r="L9" s="863"/>
      <c r="M9" s="864"/>
      <c r="N9" s="865"/>
      <c r="O9" s="865"/>
      <c r="P9" s="865"/>
      <c r="Q9" s="865"/>
      <c r="R9" s="866"/>
    </row>
    <row r="10" spans="1:18" ht="20.100000000000001" customHeight="1">
      <c r="A10" s="754" t="s">
        <v>84</v>
      </c>
      <c r="B10" s="754"/>
      <c r="C10" s="862"/>
      <c r="D10" s="862"/>
      <c r="E10" s="862"/>
      <c r="F10" s="862"/>
      <c r="G10" s="862"/>
      <c r="J10" s="754" t="s">
        <v>84</v>
      </c>
      <c r="K10" s="754"/>
      <c r="L10" s="754"/>
      <c r="M10" s="862"/>
      <c r="N10" s="862"/>
      <c r="O10" s="862"/>
      <c r="P10" s="862"/>
      <c r="Q10" s="862"/>
      <c r="R10" s="862"/>
    </row>
    <row r="11" spans="1:18" ht="20.100000000000001" customHeight="1">
      <c r="A11" s="754" t="s">
        <v>85</v>
      </c>
      <c r="B11" s="754"/>
      <c r="C11" s="862"/>
      <c r="D11" s="862"/>
      <c r="E11" s="862"/>
      <c r="F11" s="862"/>
      <c r="G11" s="862"/>
      <c r="J11" s="754" t="s">
        <v>85</v>
      </c>
      <c r="K11" s="754"/>
      <c r="L11" s="754"/>
      <c r="M11" s="862"/>
      <c r="N11" s="862"/>
      <c r="O11" s="862"/>
      <c r="P11" s="862"/>
      <c r="Q11" s="862"/>
      <c r="R11" s="862"/>
    </row>
    <row r="12" spans="1:18" ht="30" customHeight="1">
      <c r="A12" s="754" t="s">
        <v>86</v>
      </c>
      <c r="B12" s="754"/>
      <c r="C12" s="868"/>
      <c r="D12" s="869"/>
      <c r="E12" s="869"/>
      <c r="F12" s="869"/>
      <c r="G12" s="870"/>
      <c r="J12" s="754" t="s">
        <v>86</v>
      </c>
      <c r="K12" s="754"/>
      <c r="L12" s="754"/>
      <c r="M12" s="871"/>
      <c r="N12" s="872"/>
      <c r="O12" s="872"/>
      <c r="P12" s="872"/>
      <c r="Q12" s="872"/>
      <c r="R12" s="873"/>
    </row>
    <row r="14" spans="1:18" ht="20.100000000000001" customHeight="1">
      <c r="A14" s="85" t="s">
        <v>87</v>
      </c>
      <c r="L14" s="86"/>
    </row>
    <row r="15" spans="1:18" ht="20.100000000000001" customHeight="1">
      <c r="B15" s="70" t="s">
        <v>88</v>
      </c>
    </row>
    <row r="16" spans="1:18" ht="20.100000000000001" customHeight="1">
      <c r="B16" s="70" t="s">
        <v>89</v>
      </c>
    </row>
    <row r="17" spans="1:18" ht="13.5" customHeight="1">
      <c r="B17" s="70"/>
    </row>
    <row r="18" spans="1:18" ht="20.100000000000001" customHeight="1">
      <c r="A18" s="85" t="s">
        <v>90</v>
      </c>
    </row>
    <row r="19" spans="1:18" ht="20.100000000000001" customHeight="1">
      <c r="B19" s="70" t="s">
        <v>91</v>
      </c>
    </row>
    <row r="20" spans="1:18" ht="20.100000000000001" customHeight="1">
      <c r="B20" s="70" t="s">
        <v>92</v>
      </c>
      <c r="F20" s="70"/>
      <c r="G20" s="70"/>
      <c r="H20" s="70"/>
      <c r="I20" s="70"/>
      <c r="J20" s="70"/>
      <c r="K20" s="70"/>
      <c r="L20" s="70"/>
      <c r="M20" s="70"/>
      <c r="N20" s="70"/>
      <c r="O20" s="851"/>
      <c r="P20" s="851"/>
      <c r="Q20" s="851"/>
      <c r="R20" s="851"/>
    </row>
    <row r="21" spans="1:18" ht="20.100000000000001" customHeight="1">
      <c r="B21" s="70" t="s">
        <v>93</v>
      </c>
      <c r="D21" s="74"/>
      <c r="E21" s="74" t="s">
        <v>94</v>
      </c>
      <c r="F21" s="83"/>
      <c r="G21" s="84" t="s">
        <v>4</v>
      </c>
      <c r="H21" s="83"/>
      <c r="I21" s="84" t="s">
        <v>5</v>
      </c>
      <c r="J21" s="83"/>
      <c r="K21" s="84" t="s">
        <v>95</v>
      </c>
      <c r="L21" s="867"/>
      <c r="M21" s="867"/>
      <c r="N21" s="867"/>
      <c r="O21" s="851" t="s">
        <v>96</v>
      </c>
      <c r="P21" s="851"/>
      <c r="Q21" s="851"/>
      <c r="R21" s="851"/>
    </row>
    <row r="22" spans="1:18" ht="20.100000000000001" customHeight="1">
      <c r="B22" s="70" t="s">
        <v>97</v>
      </c>
      <c r="C22" s="70"/>
      <c r="D22" s="70"/>
      <c r="E22" s="74" t="s">
        <v>98</v>
      </c>
      <c r="F22" s="83"/>
      <c r="G22" s="84" t="s">
        <v>4</v>
      </c>
      <c r="H22" s="83"/>
      <c r="I22" s="84" t="s">
        <v>5</v>
      </c>
      <c r="J22" s="83"/>
      <c r="K22" s="84" t="s">
        <v>95</v>
      </c>
      <c r="L22" s="867"/>
      <c r="M22" s="867"/>
      <c r="N22" s="867"/>
      <c r="O22" s="851" t="s">
        <v>99</v>
      </c>
      <c r="P22" s="851"/>
      <c r="Q22" s="851"/>
      <c r="R22" s="851"/>
    </row>
    <row r="24" spans="1:18" ht="20.100000000000001" customHeight="1">
      <c r="A24" s="750" t="s">
        <v>100</v>
      </c>
      <c r="B24" s="752"/>
      <c r="C24" s="874"/>
      <c r="D24" s="875"/>
      <c r="E24" s="875"/>
      <c r="F24" s="498" t="s">
        <v>101</v>
      </c>
      <c r="G24" s="750" t="s">
        <v>102</v>
      </c>
      <c r="H24" s="751"/>
      <c r="I24" s="752"/>
      <c r="J24" s="750" t="s">
        <v>103</v>
      </c>
      <c r="K24" s="751"/>
      <c r="L24" s="751"/>
      <c r="M24" s="464"/>
      <c r="N24" s="476" t="s">
        <v>3</v>
      </c>
      <c r="O24" s="464"/>
      <c r="P24" s="476" t="s">
        <v>4</v>
      </c>
      <c r="Q24" s="464"/>
      <c r="R24" s="499" t="s">
        <v>104</v>
      </c>
    </row>
    <row r="25" spans="1:18" ht="20.100000000000001" customHeight="1">
      <c r="A25" s="754" t="s">
        <v>105</v>
      </c>
      <c r="B25" s="754"/>
      <c r="C25" s="754" t="s">
        <v>106</v>
      </c>
      <c r="D25" s="754"/>
      <c r="E25" s="754"/>
      <c r="F25" s="754"/>
      <c r="G25" s="754"/>
      <c r="H25" s="754"/>
      <c r="I25" s="754"/>
      <c r="J25" s="754" t="s">
        <v>107</v>
      </c>
      <c r="K25" s="754"/>
      <c r="L25" s="754"/>
      <c r="M25" s="754"/>
      <c r="N25" s="754"/>
      <c r="O25" s="754"/>
      <c r="P25" s="754"/>
      <c r="Q25" s="754"/>
      <c r="R25" s="754"/>
    </row>
    <row r="26" spans="1:18">
      <c r="A26" s="754"/>
      <c r="B26" s="754"/>
      <c r="C26" s="876"/>
      <c r="D26" s="877"/>
      <c r="E26" s="877"/>
      <c r="F26" s="877"/>
      <c r="G26" s="877"/>
      <c r="H26" s="877"/>
      <c r="I26" s="878"/>
      <c r="J26" s="876"/>
      <c r="K26" s="877"/>
      <c r="L26" s="877"/>
      <c r="M26" s="877"/>
      <c r="N26" s="877"/>
      <c r="O26" s="877"/>
      <c r="P26" s="877"/>
      <c r="Q26" s="877"/>
      <c r="R26" s="878"/>
    </row>
    <row r="27" spans="1:18">
      <c r="A27" s="754"/>
      <c r="B27" s="754"/>
      <c r="C27" s="879"/>
      <c r="D27" s="880"/>
      <c r="E27" s="880"/>
      <c r="F27" s="880"/>
      <c r="G27" s="880"/>
      <c r="H27" s="880"/>
      <c r="I27" s="881"/>
      <c r="J27" s="879"/>
      <c r="K27" s="880"/>
      <c r="L27" s="880"/>
      <c r="M27" s="880"/>
      <c r="N27" s="880"/>
      <c r="O27" s="880"/>
      <c r="P27" s="880"/>
      <c r="Q27" s="880"/>
      <c r="R27" s="881"/>
    </row>
    <row r="28" spans="1:18">
      <c r="A28" s="754"/>
      <c r="B28" s="754"/>
      <c r="C28" s="879"/>
      <c r="D28" s="880"/>
      <c r="E28" s="880"/>
      <c r="F28" s="880"/>
      <c r="G28" s="880"/>
      <c r="H28" s="880"/>
      <c r="I28" s="881"/>
      <c r="J28" s="879"/>
      <c r="K28" s="880"/>
      <c r="L28" s="880"/>
      <c r="M28" s="880"/>
      <c r="N28" s="880"/>
      <c r="O28" s="880"/>
      <c r="P28" s="880"/>
      <c r="Q28" s="880"/>
      <c r="R28" s="881"/>
    </row>
    <row r="29" spans="1:18">
      <c r="A29" s="754"/>
      <c r="B29" s="754"/>
      <c r="C29" s="879"/>
      <c r="D29" s="880"/>
      <c r="E29" s="880"/>
      <c r="F29" s="880"/>
      <c r="G29" s="880"/>
      <c r="H29" s="880"/>
      <c r="I29" s="881"/>
      <c r="J29" s="879"/>
      <c r="K29" s="880"/>
      <c r="L29" s="880"/>
      <c r="M29" s="880"/>
      <c r="N29" s="880"/>
      <c r="O29" s="880"/>
      <c r="P29" s="880"/>
      <c r="Q29" s="880"/>
      <c r="R29" s="881"/>
    </row>
    <row r="30" spans="1:18">
      <c r="A30" s="754"/>
      <c r="B30" s="754"/>
      <c r="C30" s="879"/>
      <c r="D30" s="880"/>
      <c r="E30" s="880"/>
      <c r="F30" s="880"/>
      <c r="G30" s="880"/>
      <c r="H30" s="880"/>
      <c r="I30" s="881"/>
      <c r="J30" s="879"/>
      <c r="K30" s="880"/>
      <c r="L30" s="880"/>
      <c r="M30" s="880"/>
      <c r="N30" s="880"/>
      <c r="O30" s="880"/>
      <c r="P30" s="880"/>
      <c r="Q30" s="880"/>
      <c r="R30" s="881"/>
    </row>
    <row r="31" spans="1:18">
      <c r="A31" s="754"/>
      <c r="B31" s="754"/>
      <c r="C31" s="879"/>
      <c r="D31" s="880"/>
      <c r="E31" s="880"/>
      <c r="F31" s="880"/>
      <c r="G31" s="880"/>
      <c r="H31" s="880"/>
      <c r="I31" s="881"/>
      <c r="J31" s="879"/>
      <c r="K31" s="880"/>
      <c r="L31" s="880"/>
      <c r="M31" s="880"/>
      <c r="N31" s="880"/>
      <c r="O31" s="880"/>
      <c r="P31" s="880"/>
      <c r="Q31" s="880"/>
      <c r="R31" s="881"/>
    </row>
    <row r="32" spans="1:18">
      <c r="A32" s="754"/>
      <c r="B32" s="754"/>
      <c r="C32" s="879"/>
      <c r="D32" s="880"/>
      <c r="E32" s="880"/>
      <c r="F32" s="880"/>
      <c r="G32" s="880"/>
      <c r="H32" s="880"/>
      <c r="I32" s="881"/>
      <c r="J32" s="879"/>
      <c r="K32" s="880"/>
      <c r="L32" s="880"/>
      <c r="M32" s="880"/>
      <c r="N32" s="880"/>
      <c r="O32" s="880"/>
      <c r="P32" s="880"/>
      <c r="Q32" s="880"/>
      <c r="R32" s="881"/>
    </row>
    <row r="33" spans="1:18">
      <c r="A33" s="754"/>
      <c r="B33" s="754"/>
      <c r="C33" s="879"/>
      <c r="D33" s="880"/>
      <c r="E33" s="880"/>
      <c r="F33" s="880"/>
      <c r="G33" s="880"/>
      <c r="H33" s="880"/>
      <c r="I33" s="881"/>
      <c r="J33" s="879"/>
      <c r="K33" s="880"/>
      <c r="L33" s="880"/>
      <c r="M33" s="880"/>
      <c r="N33" s="880"/>
      <c r="O33" s="880"/>
      <c r="P33" s="880"/>
      <c r="Q33" s="880"/>
      <c r="R33" s="881"/>
    </row>
    <row r="34" spans="1:18">
      <c r="A34" s="754"/>
      <c r="B34" s="754"/>
      <c r="C34" s="879"/>
      <c r="D34" s="880"/>
      <c r="E34" s="880"/>
      <c r="F34" s="880"/>
      <c r="G34" s="880"/>
      <c r="H34" s="880"/>
      <c r="I34" s="881"/>
      <c r="J34" s="879"/>
      <c r="K34" s="880"/>
      <c r="L34" s="880"/>
      <c r="M34" s="880"/>
      <c r="N34" s="880"/>
      <c r="O34" s="880"/>
      <c r="P34" s="880"/>
      <c r="Q34" s="880"/>
      <c r="R34" s="881"/>
    </row>
    <row r="35" spans="1:18">
      <c r="A35" s="754"/>
      <c r="B35" s="754"/>
      <c r="C35" s="879"/>
      <c r="D35" s="880"/>
      <c r="E35" s="880"/>
      <c r="F35" s="880"/>
      <c r="G35" s="880"/>
      <c r="H35" s="880"/>
      <c r="I35" s="881"/>
      <c r="J35" s="879"/>
      <c r="K35" s="880"/>
      <c r="L35" s="880"/>
      <c r="M35" s="880"/>
      <c r="N35" s="880"/>
      <c r="O35" s="880"/>
      <c r="P35" s="880"/>
      <c r="Q35" s="880"/>
      <c r="R35" s="881"/>
    </row>
    <row r="36" spans="1:18">
      <c r="A36" s="754"/>
      <c r="B36" s="754"/>
      <c r="C36" s="879"/>
      <c r="D36" s="880"/>
      <c r="E36" s="880"/>
      <c r="F36" s="880"/>
      <c r="G36" s="880"/>
      <c r="H36" s="880"/>
      <c r="I36" s="881"/>
      <c r="J36" s="879"/>
      <c r="K36" s="880"/>
      <c r="L36" s="880"/>
      <c r="M36" s="880"/>
      <c r="N36" s="880"/>
      <c r="O36" s="880"/>
      <c r="P36" s="880"/>
      <c r="Q36" s="880"/>
      <c r="R36" s="881"/>
    </row>
    <row r="37" spans="1:18">
      <c r="A37" s="754"/>
      <c r="B37" s="754"/>
      <c r="C37" s="879"/>
      <c r="D37" s="880"/>
      <c r="E37" s="880"/>
      <c r="F37" s="880"/>
      <c r="G37" s="880"/>
      <c r="H37" s="880"/>
      <c r="I37" s="881"/>
      <c r="J37" s="879"/>
      <c r="K37" s="880"/>
      <c r="L37" s="880"/>
      <c r="M37" s="880"/>
      <c r="N37" s="880"/>
      <c r="O37" s="880"/>
      <c r="P37" s="880"/>
      <c r="Q37" s="880"/>
      <c r="R37" s="881"/>
    </row>
    <row r="38" spans="1:18">
      <c r="A38" s="754"/>
      <c r="B38" s="754"/>
      <c r="C38" s="879"/>
      <c r="D38" s="880"/>
      <c r="E38" s="880"/>
      <c r="F38" s="880"/>
      <c r="G38" s="880"/>
      <c r="H38" s="880"/>
      <c r="I38" s="881"/>
      <c r="J38" s="879"/>
      <c r="K38" s="880"/>
      <c r="L38" s="880"/>
      <c r="M38" s="880"/>
      <c r="N38" s="880"/>
      <c r="O38" s="880"/>
      <c r="P38" s="880"/>
      <c r="Q38" s="880"/>
      <c r="R38" s="881"/>
    </row>
    <row r="39" spans="1:18">
      <c r="A39" s="754"/>
      <c r="B39" s="754"/>
      <c r="C39" s="879"/>
      <c r="D39" s="880"/>
      <c r="E39" s="880"/>
      <c r="F39" s="880"/>
      <c r="G39" s="880"/>
      <c r="H39" s="880"/>
      <c r="I39" s="881"/>
      <c r="J39" s="879"/>
      <c r="K39" s="880"/>
      <c r="L39" s="880"/>
      <c r="M39" s="880"/>
      <c r="N39" s="880"/>
      <c r="O39" s="880"/>
      <c r="P39" s="880"/>
      <c r="Q39" s="880"/>
      <c r="R39" s="881"/>
    </row>
    <row r="40" spans="1:18">
      <c r="A40" s="754"/>
      <c r="B40" s="754"/>
      <c r="C40" s="879"/>
      <c r="D40" s="880"/>
      <c r="E40" s="880"/>
      <c r="F40" s="880"/>
      <c r="G40" s="880"/>
      <c r="H40" s="880"/>
      <c r="I40" s="881"/>
      <c r="J40" s="879"/>
      <c r="K40" s="880"/>
      <c r="L40" s="880"/>
      <c r="M40" s="880"/>
      <c r="N40" s="880"/>
      <c r="O40" s="880"/>
      <c r="P40" s="880"/>
      <c r="Q40" s="880"/>
      <c r="R40" s="881"/>
    </row>
    <row r="41" spans="1:18">
      <c r="A41" s="754"/>
      <c r="B41" s="754"/>
      <c r="C41" s="879"/>
      <c r="D41" s="880"/>
      <c r="E41" s="880"/>
      <c r="F41" s="880"/>
      <c r="G41" s="880"/>
      <c r="H41" s="880"/>
      <c r="I41" s="881"/>
      <c r="J41" s="879"/>
      <c r="K41" s="880"/>
      <c r="L41" s="880"/>
      <c r="M41" s="880"/>
      <c r="N41" s="880"/>
      <c r="O41" s="880"/>
      <c r="P41" s="880"/>
      <c r="Q41" s="880"/>
      <c r="R41" s="881"/>
    </row>
    <row r="42" spans="1:18">
      <c r="A42" s="754"/>
      <c r="B42" s="754"/>
      <c r="C42" s="879"/>
      <c r="D42" s="880"/>
      <c r="E42" s="880"/>
      <c r="F42" s="880"/>
      <c r="G42" s="880"/>
      <c r="H42" s="880"/>
      <c r="I42" s="881"/>
      <c r="J42" s="879"/>
      <c r="K42" s="880"/>
      <c r="L42" s="880"/>
      <c r="M42" s="880"/>
      <c r="N42" s="880"/>
      <c r="O42" s="880"/>
      <c r="P42" s="880"/>
      <c r="Q42" s="880"/>
      <c r="R42" s="881"/>
    </row>
    <row r="43" spans="1:18">
      <c r="A43" s="754"/>
      <c r="B43" s="754"/>
      <c r="C43" s="879"/>
      <c r="D43" s="880"/>
      <c r="E43" s="880"/>
      <c r="F43" s="880"/>
      <c r="G43" s="880"/>
      <c r="H43" s="880"/>
      <c r="I43" s="881"/>
      <c r="J43" s="879"/>
      <c r="K43" s="880"/>
      <c r="L43" s="880"/>
      <c r="M43" s="880"/>
      <c r="N43" s="880"/>
      <c r="O43" s="880"/>
      <c r="P43" s="880"/>
      <c r="Q43" s="880"/>
      <c r="R43" s="881"/>
    </row>
    <row r="44" spans="1:18">
      <c r="A44" s="754"/>
      <c r="B44" s="754"/>
      <c r="C44" s="879"/>
      <c r="D44" s="880"/>
      <c r="E44" s="880"/>
      <c r="F44" s="880"/>
      <c r="G44" s="880"/>
      <c r="H44" s="880"/>
      <c r="I44" s="881"/>
      <c r="J44" s="879"/>
      <c r="K44" s="880"/>
      <c r="L44" s="880"/>
      <c r="M44" s="880"/>
      <c r="N44" s="880"/>
      <c r="O44" s="880"/>
      <c r="P44" s="880"/>
      <c r="Q44" s="880"/>
      <c r="R44" s="881"/>
    </row>
    <row r="45" spans="1:18">
      <c r="A45" s="754"/>
      <c r="B45" s="754"/>
      <c r="C45" s="882"/>
      <c r="D45" s="883"/>
      <c r="E45" s="883"/>
      <c r="F45" s="883"/>
      <c r="G45" s="883"/>
      <c r="H45" s="883"/>
      <c r="I45" s="884"/>
      <c r="J45" s="882"/>
      <c r="K45" s="883"/>
      <c r="L45" s="883"/>
      <c r="M45" s="883"/>
      <c r="N45" s="883"/>
      <c r="O45" s="883"/>
      <c r="P45" s="883"/>
      <c r="Q45" s="883"/>
      <c r="R45" s="884"/>
    </row>
  </sheetData>
  <sheetProtection password="DE4F" sheet="1" scenarios="1" selectLockedCells="1"/>
  <mergeCells count="42">
    <mergeCell ref="A25:B45"/>
    <mergeCell ref="C25:I25"/>
    <mergeCell ref="J25:R25"/>
    <mergeCell ref="C26:I45"/>
    <mergeCell ref="J26:R45"/>
    <mergeCell ref="L22:N22"/>
    <mergeCell ref="O22:R22"/>
    <mergeCell ref="A24:B24"/>
    <mergeCell ref="C24:E24"/>
    <mergeCell ref="G24:I24"/>
    <mergeCell ref="J24:L24"/>
    <mergeCell ref="L21:N21"/>
    <mergeCell ref="O21:R21"/>
    <mergeCell ref="A10:B10"/>
    <mergeCell ref="C10:G10"/>
    <mergeCell ref="J10:L10"/>
    <mergeCell ref="M10:R10"/>
    <mergeCell ref="A11:B11"/>
    <mergeCell ref="C11:G11"/>
    <mergeCell ref="J11:L11"/>
    <mergeCell ref="M11:R11"/>
    <mergeCell ref="A12:B12"/>
    <mergeCell ref="C12:G12"/>
    <mergeCell ref="J12:L12"/>
    <mergeCell ref="M12:R12"/>
    <mergeCell ref="O20:R20"/>
    <mergeCell ref="A8:B8"/>
    <mergeCell ref="C8:G8"/>
    <mergeCell ref="J8:L8"/>
    <mergeCell ref="M8:R8"/>
    <mergeCell ref="A9:B9"/>
    <mergeCell ref="C9:G9"/>
    <mergeCell ref="J9:L9"/>
    <mergeCell ref="M9:R9"/>
    <mergeCell ref="A1:R1"/>
    <mergeCell ref="A3:D3"/>
    <mergeCell ref="A5:B5"/>
    <mergeCell ref="C5:R5"/>
    <mergeCell ref="A7:B7"/>
    <mergeCell ref="C7:G7"/>
    <mergeCell ref="J7:L7"/>
    <mergeCell ref="M7:R7"/>
  </mergeCells>
  <phoneticPr fontId="16"/>
  <dataValidations count="2">
    <dataValidation type="list" allowBlank="1" showInputMessage="1" showErrorMessage="1" sqref="C8:G8 M8:R8">
      <formula1>"医   師,歯科医師,薬剤師,看護師,理学療法士,作業療法士,言語聴覚士,ソーシャルワーカー,ケアマネジャー,ヘルパー（介護士）,保健師,栄養士,福祉用具専門指導員,その他"</formula1>
    </dataValidation>
    <dataValidation type="list" errorStyle="warning" allowBlank="1" showInputMessage="1" showErrorMessage="1" errorTitle="追記後確認事項" error="４．その他に追記した場合は、セル内に文字がすべて収まっていることを確認し、”はい”をクリックしてください。_x000a_※リスト１～３を選択している場合は、”キャンセル”をクリックしてください。" promptTitle="連携事項の選択" prompt="セル右下のリストボタン（▼）から項目を選択してください。_x000a_４．その他に追記が必要な場合は、（　）内に入力してください。_x000a_追記の際は、なるべく簡潔にセル内に収まるよう調整をお願いします。" sqref="C5:R5">
      <formula1>"1．訪問看護・訪問リハビリ・通所リハビリ等の導入について,2．軽度者（要支援１、要支援２、要介護１）への福祉用具貸与について,3．介護サービス利用時の留意事項について,4．その他（　　　　　　　　　　　　　　　　　　　　　　　　　　　　　　　　）"</formula1>
    </dataValidation>
  </dataValidations>
  <pageMargins left="0.43307086614173229" right="0.23622047244094491" top="0.94488188976377963" bottom="0.74803149606299213" header="0.51181102362204722" footer="0.31496062992125984"/>
  <pageSetup paperSize="9" orientation="portrait" horizontalDpi="300" verticalDpi="300" r:id="rId1"/>
  <headerFooter>
    <oddHeader>&amp;R&amp;"ＤＦ平成ゴシック体W5,標準"&amp;10&amp;K01+034東広島市多職種共通標準様式</oddHeader>
    <oddFooter>&amp;L&amp;K01+047情報共有シート検討委員会（平成28年7月1日改訂）
&amp;10（東広島市包括支援センター，東広島地区医師会，東広島介護支援専門員連絡協議会，地域連携室あざれあ）</oddFooter>
  </headerFooter>
  <drawing r:id="rId2"/>
  <legacyDrawing r:id="rId3"/>
  <mc:AlternateContent xmlns:mc="http://schemas.openxmlformats.org/markup-compatibility/2006">
    <mc:Choice Requires="x14">
      <controls>
        <mc:AlternateContent xmlns:mc="http://schemas.openxmlformats.org/markup-compatibility/2006">
          <mc:Choice Requires="x14">
            <control shapeId="26625" r:id="rId4" name="Check Box 1">
              <controlPr locked="0" defaultSize="0" autoFill="0" autoLine="0" autoPict="0">
                <anchor moveWithCells="1">
                  <from>
                    <xdr:col>0</xdr:col>
                    <xdr:colOff>76200</xdr:colOff>
                    <xdr:row>15</xdr:row>
                    <xdr:rowOff>38100</xdr:rowOff>
                  </from>
                  <to>
                    <xdr:col>1</xdr:col>
                    <xdr:colOff>0</xdr:colOff>
                    <xdr:row>16</xdr:row>
                    <xdr:rowOff>0</xdr:rowOff>
                  </to>
                </anchor>
              </controlPr>
            </control>
          </mc:Choice>
        </mc:AlternateContent>
        <mc:AlternateContent xmlns:mc="http://schemas.openxmlformats.org/markup-compatibility/2006">
          <mc:Choice Requires="x14">
            <control shapeId="26626" r:id="rId5" name="Check Box 2">
              <controlPr locked="0" defaultSize="0" autoFill="0" autoLine="0" autoPict="0">
                <anchor moveWithCells="1">
                  <from>
                    <xdr:col>0</xdr:col>
                    <xdr:colOff>76200</xdr:colOff>
                    <xdr:row>14</xdr:row>
                    <xdr:rowOff>38100</xdr:rowOff>
                  </from>
                  <to>
                    <xdr:col>1</xdr:col>
                    <xdr:colOff>0</xdr:colOff>
                    <xdr:row>15</xdr:row>
                    <xdr:rowOff>0</xdr:rowOff>
                  </to>
                </anchor>
              </controlPr>
            </control>
          </mc:Choice>
        </mc:AlternateContent>
        <mc:AlternateContent xmlns:mc="http://schemas.openxmlformats.org/markup-compatibility/2006">
          <mc:Choice Requires="x14">
            <control shapeId="26627" r:id="rId6" name="Check Box 3">
              <controlPr locked="0" defaultSize="0" autoFill="0" autoLine="0" autoPict="0">
                <anchor moveWithCells="1">
                  <from>
                    <xdr:col>0</xdr:col>
                    <xdr:colOff>76200</xdr:colOff>
                    <xdr:row>19</xdr:row>
                    <xdr:rowOff>38100</xdr:rowOff>
                  </from>
                  <to>
                    <xdr:col>1</xdr:col>
                    <xdr:colOff>0</xdr:colOff>
                    <xdr:row>20</xdr:row>
                    <xdr:rowOff>0</xdr:rowOff>
                  </to>
                </anchor>
              </controlPr>
            </control>
          </mc:Choice>
        </mc:AlternateContent>
        <mc:AlternateContent xmlns:mc="http://schemas.openxmlformats.org/markup-compatibility/2006">
          <mc:Choice Requires="x14">
            <control shapeId="26628" r:id="rId7" name="Check Box 4">
              <controlPr locked="0" defaultSize="0" autoFill="0" autoLine="0" autoPict="0">
                <anchor moveWithCells="1">
                  <from>
                    <xdr:col>0</xdr:col>
                    <xdr:colOff>76200</xdr:colOff>
                    <xdr:row>20</xdr:row>
                    <xdr:rowOff>38100</xdr:rowOff>
                  </from>
                  <to>
                    <xdr:col>1</xdr:col>
                    <xdr:colOff>0</xdr:colOff>
                    <xdr:row>21</xdr:row>
                    <xdr:rowOff>0</xdr:rowOff>
                  </to>
                </anchor>
              </controlPr>
            </control>
          </mc:Choice>
        </mc:AlternateContent>
        <mc:AlternateContent xmlns:mc="http://schemas.openxmlformats.org/markup-compatibility/2006">
          <mc:Choice Requires="x14">
            <control shapeId="26629" r:id="rId8" name="Check Box 5">
              <controlPr locked="0" defaultSize="0" autoFill="0" autoLine="0" autoPict="0">
                <anchor moveWithCells="1">
                  <from>
                    <xdr:col>0</xdr:col>
                    <xdr:colOff>76200</xdr:colOff>
                    <xdr:row>21</xdr:row>
                    <xdr:rowOff>38100</xdr:rowOff>
                  </from>
                  <to>
                    <xdr:col>1</xdr:col>
                    <xdr:colOff>0</xdr:colOff>
                    <xdr:row>22</xdr:row>
                    <xdr:rowOff>0</xdr:rowOff>
                  </to>
                </anchor>
              </controlPr>
            </control>
          </mc:Choice>
        </mc:AlternateContent>
        <mc:AlternateContent xmlns:mc="http://schemas.openxmlformats.org/markup-compatibility/2006">
          <mc:Choice Requires="x14">
            <control shapeId="26630" r:id="rId9" name="Check Box 6">
              <controlPr locked="0" defaultSize="0" autoFill="0" autoLine="0" autoPict="0">
                <anchor moveWithCells="1">
                  <from>
                    <xdr:col>0</xdr:col>
                    <xdr:colOff>76200</xdr:colOff>
                    <xdr:row>18</xdr:row>
                    <xdr:rowOff>38100</xdr:rowOff>
                  </from>
                  <to>
                    <xdr:col>1</xdr:col>
                    <xdr:colOff>0</xdr:colOff>
                    <xdr:row>19</xdr:row>
                    <xdr:rowOff>0</xdr:rowOff>
                  </to>
                </anchor>
              </controlPr>
            </control>
          </mc:Choice>
        </mc:AlternateContent>
      </controls>
    </mc:Choice>
  </mc:AlternateConten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39997558519241921"/>
  </sheetPr>
  <dimension ref="A1:AL59"/>
  <sheetViews>
    <sheetView showZeros="0" topLeftCell="A10" zoomScale="115" zoomScaleNormal="115" workbookViewId="0">
      <selection activeCell="AN11" sqref="AN11"/>
    </sheetView>
  </sheetViews>
  <sheetFormatPr defaultColWidth="2.375" defaultRowHeight="17.25" customHeight="1"/>
  <cols>
    <col min="1" max="16384" width="2.375" style="1"/>
  </cols>
  <sheetData>
    <row r="1" spans="1:38" ht="17.25" hidden="1" customHeight="1"/>
    <row r="2" spans="1:38" ht="17.25" hidden="1" customHeight="1">
      <c r="B2" s="156" t="s">
        <v>108</v>
      </c>
      <c r="C2" s="500">
        <f ca="1">NOW()</f>
        <v>46119.699162037039</v>
      </c>
    </row>
    <row r="3" spans="1:38" ht="17.25" hidden="1" customHeight="1"/>
    <row r="4" spans="1:38" ht="17.25" hidden="1" customHeight="1"/>
    <row r="5" spans="1:38" ht="17.25" hidden="1" customHeight="1"/>
    <row r="6" spans="1:38" ht="17.25" hidden="1" customHeight="1"/>
    <row r="7" spans="1:38" ht="17.25" hidden="1" customHeight="1"/>
    <row r="8" spans="1:38" ht="17.25" hidden="1" customHeight="1"/>
    <row r="9" spans="1:38" ht="17.25" hidden="1" customHeight="1"/>
    <row r="10" spans="1:38" ht="15" customHeight="1">
      <c r="A10" s="887" t="s">
        <v>79</v>
      </c>
      <c r="B10" s="887"/>
      <c r="C10" s="887"/>
      <c r="D10" s="887"/>
      <c r="E10" s="887"/>
      <c r="F10" s="887"/>
      <c r="G10" s="887"/>
      <c r="H10" s="887"/>
      <c r="I10" s="887"/>
      <c r="J10" s="887"/>
      <c r="K10" s="887"/>
      <c r="L10" s="887"/>
      <c r="M10" s="887"/>
      <c r="N10" s="887"/>
      <c r="O10" s="887"/>
      <c r="P10" s="887"/>
      <c r="Q10" s="887"/>
      <c r="R10" s="887"/>
      <c r="S10" s="887"/>
      <c r="T10" s="887"/>
      <c r="U10" s="887"/>
      <c r="V10" s="887"/>
      <c r="W10" s="887"/>
      <c r="X10" s="887"/>
      <c r="Y10" s="887"/>
      <c r="Z10" s="887"/>
      <c r="AA10" s="887"/>
      <c r="AB10" s="887"/>
      <c r="AC10" s="887"/>
      <c r="AD10" s="887"/>
      <c r="AE10" s="887"/>
      <c r="AF10" s="887"/>
      <c r="AG10" s="887"/>
      <c r="AH10" s="887"/>
      <c r="AI10" s="887"/>
      <c r="AJ10" s="887"/>
      <c r="AK10" s="887"/>
      <c r="AL10" s="887"/>
    </row>
    <row r="11" spans="1:38" ht="15" customHeight="1">
      <c r="A11" s="887"/>
      <c r="B11" s="887"/>
      <c r="C11" s="887"/>
      <c r="D11" s="887"/>
      <c r="E11" s="887"/>
      <c r="F11" s="887"/>
      <c r="G11" s="887"/>
      <c r="H11" s="887"/>
      <c r="I11" s="887"/>
      <c r="J11" s="887"/>
      <c r="K11" s="887"/>
      <c r="L11" s="887"/>
      <c r="M11" s="887"/>
      <c r="N11" s="887"/>
      <c r="O11" s="887"/>
      <c r="P11" s="887"/>
      <c r="Q11" s="887"/>
      <c r="R11" s="887"/>
      <c r="S11" s="887"/>
      <c r="T11" s="887"/>
      <c r="U11" s="887"/>
      <c r="V11" s="887"/>
      <c r="W11" s="887"/>
      <c r="X11" s="887"/>
      <c r="Y11" s="887"/>
      <c r="Z11" s="887"/>
      <c r="AA11" s="887"/>
      <c r="AB11" s="887"/>
      <c r="AC11" s="887"/>
      <c r="AD11" s="887"/>
      <c r="AE11" s="887"/>
      <c r="AF11" s="887"/>
      <c r="AG11" s="887"/>
      <c r="AH11" s="887"/>
      <c r="AI11" s="887"/>
      <c r="AJ11" s="887"/>
      <c r="AK11" s="887"/>
      <c r="AL11" s="887"/>
    </row>
    <row r="12" spans="1:38" ht="15" customHeight="1" thickBot="1"/>
    <row r="13" spans="1:38" ht="15" customHeight="1">
      <c r="A13" s="888" t="s">
        <v>109</v>
      </c>
      <c r="B13" s="889"/>
      <c r="C13" s="889"/>
      <c r="D13" s="889"/>
      <c r="E13" s="889"/>
      <c r="F13" s="890"/>
      <c r="W13" s="894" t="s">
        <v>108</v>
      </c>
      <c r="X13" s="894"/>
      <c r="Y13" s="894"/>
      <c r="Z13" s="894"/>
      <c r="AA13" s="894"/>
      <c r="AB13" s="894"/>
      <c r="AC13" s="894"/>
      <c r="AD13" s="894"/>
      <c r="AE13" s="894"/>
      <c r="AF13" s="894"/>
      <c r="AG13" s="894"/>
      <c r="AH13" s="894"/>
      <c r="AI13" s="894"/>
      <c r="AJ13" s="894"/>
      <c r="AK13" s="894"/>
      <c r="AL13" s="894"/>
    </row>
    <row r="14" spans="1:38" ht="15" customHeight="1" thickBot="1">
      <c r="A14" s="891"/>
      <c r="B14" s="892"/>
      <c r="C14" s="892"/>
      <c r="D14" s="892"/>
      <c r="E14" s="892"/>
      <c r="F14" s="893"/>
      <c r="W14" s="894"/>
      <c r="X14" s="894"/>
      <c r="Y14" s="894"/>
      <c r="Z14" s="894"/>
      <c r="AA14" s="894"/>
      <c r="AB14" s="894"/>
      <c r="AC14" s="894"/>
      <c r="AD14" s="894"/>
      <c r="AE14" s="894"/>
      <c r="AF14" s="894"/>
      <c r="AG14" s="894"/>
      <c r="AH14" s="894"/>
      <c r="AI14" s="894"/>
      <c r="AJ14" s="894"/>
      <c r="AK14" s="894"/>
      <c r="AL14" s="894"/>
    </row>
    <row r="15" spans="1:38" ht="15" customHeight="1"/>
    <row r="16" spans="1:38" ht="17.25" customHeight="1">
      <c r="A16" s="754" t="s">
        <v>80</v>
      </c>
      <c r="B16" s="754"/>
      <c r="C16" s="754"/>
      <c r="D16" s="754"/>
      <c r="E16" s="754"/>
      <c r="F16" s="754"/>
      <c r="G16" s="895" t="s">
        <v>110</v>
      </c>
      <c r="H16" s="895"/>
      <c r="I16" s="895"/>
      <c r="J16" s="895"/>
      <c r="K16" s="895"/>
      <c r="L16" s="895"/>
      <c r="M16" s="895"/>
      <c r="N16" s="895"/>
      <c r="O16" s="895"/>
      <c r="P16" s="895"/>
      <c r="Q16" s="895"/>
      <c r="R16" s="895"/>
      <c r="S16" s="895"/>
      <c r="T16" s="895"/>
      <c r="U16" s="895"/>
      <c r="V16" s="895"/>
      <c r="W16" s="895"/>
      <c r="X16" s="895"/>
      <c r="Y16" s="895"/>
      <c r="Z16" s="895"/>
      <c r="AA16" s="895"/>
      <c r="AB16" s="895"/>
      <c r="AC16" s="895"/>
      <c r="AD16" s="895"/>
      <c r="AE16" s="895"/>
      <c r="AF16" s="895"/>
      <c r="AG16" s="895"/>
      <c r="AH16" s="895"/>
      <c r="AI16" s="895"/>
      <c r="AJ16" s="895"/>
      <c r="AK16" s="895"/>
      <c r="AL16" s="895"/>
    </row>
    <row r="17" spans="1:38" ht="17.25" customHeight="1">
      <c r="A17" s="754"/>
      <c r="B17" s="754"/>
      <c r="C17" s="754"/>
      <c r="D17" s="754"/>
      <c r="E17" s="754"/>
      <c r="F17" s="754"/>
      <c r="G17" s="895"/>
      <c r="H17" s="895"/>
      <c r="I17" s="895"/>
      <c r="J17" s="895"/>
      <c r="K17" s="895"/>
      <c r="L17" s="895"/>
      <c r="M17" s="895"/>
      <c r="N17" s="895"/>
      <c r="O17" s="895"/>
      <c r="P17" s="895"/>
      <c r="Q17" s="895"/>
      <c r="R17" s="895"/>
      <c r="S17" s="895"/>
      <c r="T17" s="895"/>
      <c r="U17" s="895"/>
      <c r="V17" s="895"/>
      <c r="W17" s="895"/>
      <c r="X17" s="895"/>
      <c r="Y17" s="895"/>
      <c r="Z17" s="895"/>
      <c r="AA17" s="895"/>
      <c r="AB17" s="895"/>
      <c r="AC17" s="895"/>
      <c r="AD17" s="895"/>
      <c r="AE17" s="895"/>
      <c r="AF17" s="895"/>
      <c r="AG17" s="895"/>
      <c r="AH17" s="895"/>
      <c r="AI17" s="895"/>
      <c r="AJ17" s="895"/>
      <c r="AK17" s="895"/>
      <c r="AL17" s="895"/>
    </row>
    <row r="18" spans="1:38" ht="15" customHeight="1"/>
    <row r="19" spans="1:38" ht="17.25" customHeight="1">
      <c r="A19" s="754" t="s">
        <v>82</v>
      </c>
      <c r="B19" s="754"/>
      <c r="C19" s="754"/>
      <c r="D19" s="754"/>
      <c r="E19" s="754"/>
      <c r="F19" s="754"/>
      <c r="G19" s="446"/>
      <c r="H19" s="885"/>
      <c r="I19" s="885"/>
      <c r="J19" s="885"/>
      <c r="K19" s="885"/>
      <c r="L19" s="885"/>
      <c r="M19" s="885"/>
      <c r="N19" s="885"/>
      <c r="O19" s="885"/>
      <c r="P19" s="885"/>
      <c r="Q19" s="886"/>
      <c r="V19" s="754" t="s">
        <v>82</v>
      </c>
      <c r="W19" s="754"/>
      <c r="X19" s="754"/>
      <c r="Y19" s="754"/>
      <c r="Z19" s="754"/>
      <c r="AA19" s="754"/>
      <c r="AB19" s="446"/>
      <c r="AC19" s="885"/>
      <c r="AD19" s="885"/>
      <c r="AE19" s="885"/>
      <c r="AF19" s="885"/>
      <c r="AG19" s="885"/>
      <c r="AH19" s="885"/>
      <c r="AI19" s="885"/>
      <c r="AJ19" s="885"/>
      <c r="AK19" s="885"/>
      <c r="AL19" s="886"/>
    </row>
    <row r="20" spans="1:38" ht="17.25" customHeight="1">
      <c r="A20" s="754" t="s">
        <v>83</v>
      </c>
      <c r="B20" s="754"/>
      <c r="C20" s="754"/>
      <c r="D20" s="754"/>
      <c r="E20" s="754"/>
      <c r="F20" s="754"/>
      <c r="G20" s="446"/>
      <c r="H20" s="885"/>
      <c r="I20" s="885"/>
      <c r="J20" s="885"/>
      <c r="K20" s="885"/>
      <c r="L20" s="885"/>
      <c r="M20" s="885"/>
      <c r="N20" s="885"/>
      <c r="O20" s="885"/>
      <c r="P20" s="885"/>
      <c r="Q20" s="886"/>
      <c r="V20" s="754" t="s">
        <v>83</v>
      </c>
      <c r="W20" s="754"/>
      <c r="X20" s="754"/>
      <c r="Y20" s="754"/>
      <c r="Z20" s="754"/>
      <c r="AA20" s="754"/>
      <c r="AB20" s="446"/>
      <c r="AC20" s="885"/>
      <c r="AD20" s="885"/>
      <c r="AE20" s="885"/>
      <c r="AF20" s="885"/>
      <c r="AG20" s="885"/>
      <c r="AH20" s="885"/>
      <c r="AI20" s="885"/>
      <c r="AJ20" s="885"/>
      <c r="AK20" s="885"/>
      <c r="AL20" s="886"/>
    </row>
    <row r="21" spans="1:38" ht="17.25" customHeight="1">
      <c r="A21" s="896" t="s">
        <v>11</v>
      </c>
      <c r="B21" s="897"/>
      <c r="C21" s="897"/>
      <c r="D21" s="897"/>
      <c r="E21" s="897"/>
      <c r="F21" s="898"/>
      <c r="G21" s="501"/>
      <c r="H21" s="902"/>
      <c r="I21" s="902"/>
      <c r="J21" s="902"/>
      <c r="K21" s="902"/>
      <c r="L21" s="902"/>
      <c r="M21" s="902"/>
      <c r="N21" s="902"/>
      <c r="O21" s="902"/>
      <c r="P21" s="902"/>
      <c r="Q21" s="903"/>
      <c r="V21" s="896" t="s">
        <v>11</v>
      </c>
      <c r="W21" s="897"/>
      <c r="X21" s="897"/>
      <c r="Y21" s="897"/>
      <c r="Z21" s="897"/>
      <c r="AA21" s="898"/>
      <c r="AB21" s="501"/>
      <c r="AC21" s="902"/>
      <c r="AD21" s="902"/>
      <c r="AE21" s="902"/>
      <c r="AF21" s="902"/>
      <c r="AG21" s="902"/>
      <c r="AH21" s="902"/>
      <c r="AI21" s="902"/>
      <c r="AJ21" s="902"/>
      <c r="AK21" s="902"/>
      <c r="AL21" s="903"/>
    </row>
    <row r="22" spans="1:38" ht="17.25" customHeight="1">
      <c r="A22" s="899"/>
      <c r="B22" s="900"/>
      <c r="C22" s="900"/>
      <c r="D22" s="900"/>
      <c r="E22" s="900"/>
      <c r="F22" s="901"/>
      <c r="G22" s="502"/>
      <c r="H22" s="904"/>
      <c r="I22" s="904"/>
      <c r="J22" s="904"/>
      <c r="K22" s="904"/>
      <c r="L22" s="904"/>
      <c r="M22" s="904"/>
      <c r="N22" s="904"/>
      <c r="O22" s="904"/>
      <c r="P22" s="904"/>
      <c r="Q22" s="905"/>
      <c r="V22" s="899"/>
      <c r="W22" s="900"/>
      <c r="X22" s="900"/>
      <c r="Y22" s="900"/>
      <c r="Z22" s="900"/>
      <c r="AA22" s="901"/>
      <c r="AB22" s="502"/>
      <c r="AC22" s="904"/>
      <c r="AD22" s="904"/>
      <c r="AE22" s="904"/>
      <c r="AF22" s="904"/>
      <c r="AG22" s="904"/>
      <c r="AH22" s="904"/>
      <c r="AI22" s="904"/>
      <c r="AJ22" s="904"/>
      <c r="AK22" s="904"/>
      <c r="AL22" s="905"/>
    </row>
    <row r="23" spans="1:38" ht="17.25" customHeight="1">
      <c r="A23" s="754" t="s">
        <v>84</v>
      </c>
      <c r="B23" s="754"/>
      <c r="C23" s="754"/>
      <c r="D23" s="754"/>
      <c r="E23" s="754"/>
      <c r="F23" s="754"/>
      <c r="G23" s="446"/>
      <c r="H23" s="885"/>
      <c r="I23" s="885"/>
      <c r="J23" s="885"/>
      <c r="K23" s="885"/>
      <c r="L23" s="885"/>
      <c r="M23" s="885"/>
      <c r="N23" s="885"/>
      <c r="O23" s="885"/>
      <c r="P23" s="885"/>
      <c r="Q23" s="886"/>
      <c r="V23" s="754" t="s">
        <v>84</v>
      </c>
      <c r="W23" s="754"/>
      <c r="X23" s="754"/>
      <c r="Y23" s="754"/>
      <c r="Z23" s="754"/>
      <c r="AA23" s="754"/>
      <c r="AB23" s="446"/>
      <c r="AC23" s="885"/>
      <c r="AD23" s="885"/>
      <c r="AE23" s="885"/>
      <c r="AF23" s="885"/>
      <c r="AG23" s="885"/>
      <c r="AH23" s="885"/>
      <c r="AI23" s="885"/>
      <c r="AJ23" s="885"/>
      <c r="AK23" s="885"/>
      <c r="AL23" s="886"/>
    </row>
    <row r="24" spans="1:38" ht="17.25" customHeight="1">
      <c r="A24" s="754" t="s">
        <v>85</v>
      </c>
      <c r="B24" s="754"/>
      <c r="C24" s="754"/>
      <c r="D24" s="754"/>
      <c r="E24" s="754"/>
      <c r="F24" s="754"/>
      <c r="G24" s="446"/>
      <c r="H24" s="885"/>
      <c r="I24" s="885"/>
      <c r="J24" s="885"/>
      <c r="K24" s="885"/>
      <c r="L24" s="885"/>
      <c r="M24" s="885"/>
      <c r="N24" s="885"/>
      <c r="O24" s="885"/>
      <c r="P24" s="885"/>
      <c r="Q24" s="886"/>
      <c r="V24" s="754" t="s">
        <v>85</v>
      </c>
      <c r="W24" s="754"/>
      <c r="X24" s="754"/>
      <c r="Y24" s="754"/>
      <c r="Z24" s="754"/>
      <c r="AA24" s="754"/>
      <c r="AB24" s="446"/>
      <c r="AC24" s="885"/>
      <c r="AD24" s="885"/>
      <c r="AE24" s="885"/>
      <c r="AF24" s="885"/>
      <c r="AG24" s="885"/>
      <c r="AH24" s="885"/>
      <c r="AI24" s="885"/>
      <c r="AJ24" s="885"/>
      <c r="AK24" s="885"/>
      <c r="AL24" s="886"/>
    </row>
    <row r="25" spans="1:38" ht="17.25" customHeight="1">
      <c r="A25" s="754" t="s">
        <v>86</v>
      </c>
      <c r="B25" s="754"/>
      <c r="C25" s="754"/>
      <c r="D25" s="754"/>
      <c r="E25" s="754"/>
      <c r="F25" s="754"/>
      <c r="G25" s="446"/>
      <c r="H25" s="885"/>
      <c r="I25" s="885"/>
      <c r="J25" s="885"/>
      <c r="K25" s="885"/>
      <c r="L25" s="885"/>
      <c r="M25" s="885"/>
      <c r="N25" s="885"/>
      <c r="O25" s="885"/>
      <c r="P25" s="885"/>
      <c r="Q25" s="886"/>
      <c r="V25" s="754" t="s">
        <v>86</v>
      </c>
      <c r="W25" s="754"/>
      <c r="X25" s="754"/>
      <c r="Y25" s="754"/>
      <c r="Z25" s="754"/>
      <c r="AA25" s="754"/>
      <c r="AB25" s="446"/>
      <c r="AC25" s="885"/>
      <c r="AD25" s="885"/>
      <c r="AE25" s="885"/>
      <c r="AF25" s="885"/>
      <c r="AG25" s="885"/>
      <c r="AH25" s="885"/>
      <c r="AI25" s="885"/>
      <c r="AJ25" s="885"/>
      <c r="AK25" s="885"/>
      <c r="AL25" s="886"/>
    </row>
    <row r="26" spans="1:38" ht="15" customHeight="1"/>
    <row r="27" spans="1:38" ht="17.25" customHeight="1">
      <c r="A27" s="908" t="s">
        <v>87</v>
      </c>
      <c r="B27" s="908"/>
      <c r="C27" s="908"/>
      <c r="D27" s="908"/>
      <c r="E27" s="908"/>
      <c r="F27" s="908"/>
      <c r="G27" s="908"/>
      <c r="H27" s="908"/>
      <c r="I27" s="908"/>
      <c r="J27" s="908"/>
      <c r="K27" s="908"/>
      <c r="L27" s="908"/>
      <c r="M27" s="908"/>
      <c r="N27" s="908"/>
      <c r="O27" s="908"/>
      <c r="P27" s="908"/>
      <c r="Q27" s="908"/>
      <c r="R27" s="908"/>
      <c r="S27" s="908"/>
      <c r="T27" s="908"/>
      <c r="U27" s="908"/>
      <c r="V27" s="908"/>
      <c r="W27" s="908"/>
      <c r="X27" s="908"/>
      <c r="Y27" s="908"/>
      <c r="Z27" s="908"/>
      <c r="AA27" s="908"/>
      <c r="AB27" s="908"/>
      <c r="AC27" s="908"/>
      <c r="AD27" s="908"/>
      <c r="AE27" s="908"/>
      <c r="AF27" s="908"/>
      <c r="AG27" s="908"/>
      <c r="AH27" s="908"/>
      <c r="AI27" s="908"/>
      <c r="AJ27" s="908"/>
      <c r="AK27" s="908"/>
      <c r="AL27" s="908"/>
    </row>
    <row r="28" spans="1:38" ht="17.25" customHeight="1">
      <c r="A28" s="906" t="s">
        <v>111</v>
      </c>
      <c r="B28" s="906"/>
      <c r="C28" s="906"/>
      <c r="D28" s="907" t="s">
        <v>112</v>
      </c>
      <c r="E28" s="907"/>
      <c r="F28" s="907"/>
      <c r="G28" s="907"/>
      <c r="H28" s="907"/>
      <c r="I28" s="907"/>
      <c r="J28" s="907"/>
      <c r="K28" s="907"/>
      <c r="L28" s="907"/>
      <c r="M28" s="907"/>
      <c r="N28" s="907"/>
      <c r="O28" s="907"/>
      <c r="P28" s="907"/>
      <c r="Q28" s="907"/>
      <c r="R28" s="907"/>
      <c r="S28" s="907"/>
      <c r="T28" s="907"/>
      <c r="U28" s="907"/>
      <c r="V28" s="907"/>
      <c r="W28" s="907"/>
      <c r="X28" s="907"/>
      <c r="Y28" s="907"/>
      <c r="Z28" s="907"/>
      <c r="AA28" s="907"/>
      <c r="AB28" s="907"/>
      <c r="AC28" s="907"/>
      <c r="AD28" s="907"/>
      <c r="AE28" s="907"/>
      <c r="AF28" s="907"/>
      <c r="AG28" s="907"/>
      <c r="AH28" s="907"/>
      <c r="AI28" s="907"/>
      <c r="AJ28" s="907"/>
      <c r="AK28" s="907"/>
      <c r="AL28" s="907"/>
    </row>
    <row r="29" spans="1:38" ht="17.25" customHeight="1">
      <c r="A29" s="906" t="s">
        <v>111</v>
      </c>
      <c r="B29" s="906"/>
      <c r="C29" s="906"/>
      <c r="D29" s="907" t="s">
        <v>89</v>
      </c>
      <c r="E29" s="907"/>
      <c r="F29" s="907"/>
      <c r="G29" s="907"/>
      <c r="H29" s="907"/>
      <c r="I29" s="907"/>
      <c r="J29" s="907"/>
      <c r="K29" s="907"/>
      <c r="L29" s="907"/>
      <c r="M29" s="907"/>
      <c r="N29" s="907"/>
      <c r="O29" s="907"/>
      <c r="P29" s="907"/>
      <c r="Q29" s="907"/>
      <c r="R29" s="907"/>
      <c r="S29" s="907"/>
      <c r="T29" s="907"/>
      <c r="U29" s="907"/>
      <c r="V29" s="907"/>
      <c r="W29" s="907"/>
      <c r="X29" s="907"/>
      <c r="Y29" s="907"/>
      <c r="Z29" s="907"/>
      <c r="AA29" s="907"/>
      <c r="AB29" s="907"/>
      <c r="AC29" s="907"/>
      <c r="AD29" s="907"/>
      <c r="AE29" s="907"/>
      <c r="AF29" s="907"/>
      <c r="AG29" s="907"/>
      <c r="AH29" s="907"/>
      <c r="AI29" s="907"/>
      <c r="AJ29" s="907"/>
      <c r="AK29" s="907"/>
      <c r="AL29" s="907"/>
    </row>
    <row r="30" spans="1:38" ht="15" customHeight="1">
      <c r="A30" s="78"/>
      <c r="B30" s="78"/>
      <c r="C30" s="78"/>
      <c r="D30" s="78"/>
      <c r="E30" s="78"/>
      <c r="F30" s="78"/>
      <c r="G30" s="78"/>
      <c r="H30" s="78"/>
      <c r="I30" s="78"/>
      <c r="J30" s="78"/>
      <c r="K30" s="78"/>
      <c r="L30" s="78"/>
      <c r="M30" s="78"/>
      <c r="N30" s="78"/>
      <c r="O30" s="78"/>
      <c r="P30" s="78"/>
      <c r="Q30" s="78"/>
      <c r="R30" s="78"/>
      <c r="S30" s="78"/>
      <c r="T30" s="78"/>
      <c r="U30" s="78"/>
      <c r="V30" s="78"/>
      <c r="W30" s="78"/>
      <c r="X30" s="78"/>
      <c r="Y30" s="78"/>
      <c r="Z30" s="78"/>
      <c r="AA30" s="78"/>
      <c r="AB30" s="78"/>
      <c r="AC30" s="78"/>
      <c r="AD30" s="78"/>
      <c r="AE30" s="78"/>
      <c r="AF30" s="78"/>
      <c r="AG30" s="78"/>
      <c r="AH30" s="78"/>
      <c r="AI30" s="78"/>
      <c r="AJ30" s="78"/>
      <c r="AK30" s="78"/>
      <c r="AL30" s="78"/>
    </row>
    <row r="31" spans="1:38" ht="17.25" customHeight="1">
      <c r="A31" s="908" t="s">
        <v>90</v>
      </c>
      <c r="B31" s="908"/>
      <c r="C31" s="908"/>
      <c r="D31" s="908"/>
      <c r="E31" s="908"/>
      <c r="F31" s="908"/>
      <c r="G31" s="908"/>
      <c r="H31" s="908"/>
      <c r="I31" s="908"/>
      <c r="J31" s="908"/>
      <c r="K31" s="908"/>
      <c r="L31" s="908"/>
      <c r="M31" s="908"/>
      <c r="N31" s="908"/>
      <c r="O31" s="908"/>
      <c r="P31" s="908"/>
      <c r="Q31" s="908"/>
      <c r="R31" s="908"/>
      <c r="S31" s="908"/>
      <c r="T31" s="908"/>
      <c r="U31" s="908"/>
      <c r="V31" s="908"/>
      <c r="W31" s="908"/>
      <c r="X31" s="908"/>
      <c r="Y31" s="908"/>
      <c r="Z31" s="908"/>
      <c r="AA31" s="908"/>
      <c r="AB31" s="908"/>
      <c r="AC31" s="908"/>
      <c r="AD31" s="908"/>
      <c r="AE31" s="908"/>
      <c r="AF31" s="908"/>
      <c r="AG31" s="908"/>
      <c r="AH31" s="908"/>
      <c r="AI31" s="908"/>
      <c r="AJ31" s="908"/>
      <c r="AK31" s="908"/>
      <c r="AL31" s="908"/>
    </row>
    <row r="32" spans="1:38" ht="17.25" customHeight="1">
      <c r="A32" s="906" t="s">
        <v>111</v>
      </c>
      <c r="B32" s="906"/>
      <c r="C32" s="906"/>
      <c r="D32" s="907" t="s">
        <v>91</v>
      </c>
      <c r="E32" s="907"/>
      <c r="F32" s="907"/>
      <c r="G32" s="907"/>
      <c r="H32" s="907"/>
      <c r="I32" s="907"/>
      <c r="J32" s="907"/>
      <c r="K32" s="907"/>
      <c r="L32" s="907"/>
      <c r="M32" s="907"/>
      <c r="N32" s="907"/>
      <c r="O32" s="907"/>
      <c r="P32" s="907"/>
      <c r="Q32" s="907"/>
      <c r="R32" s="907"/>
      <c r="S32" s="907"/>
      <c r="T32" s="907"/>
      <c r="U32" s="907"/>
      <c r="V32" s="907"/>
      <c r="W32" s="907"/>
      <c r="X32" s="907"/>
      <c r="Y32" s="907"/>
      <c r="Z32" s="907"/>
      <c r="AA32" s="907"/>
      <c r="AB32" s="907"/>
      <c r="AC32" s="907"/>
      <c r="AD32" s="907"/>
      <c r="AE32" s="907"/>
      <c r="AF32" s="907"/>
      <c r="AG32" s="907"/>
      <c r="AH32" s="907"/>
      <c r="AI32" s="907"/>
      <c r="AJ32" s="907"/>
      <c r="AK32" s="907"/>
      <c r="AL32" s="907"/>
    </row>
    <row r="33" spans="1:38" ht="17.25" customHeight="1">
      <c r="A33" s="906" t="s">
        <v>111</v>
      </c>
      <c r="B33" s="906"/>
      <c r="C33" s="906"/>
      <c r="D33" s="907" t="s">
        <v>92</v>
      </c>
      <c r="E33" s="907"/>
      <c r="F33" s="907"/>
      <c r="G33" s="907"/>
      <c r="H33" s="907"/>
      <c r="I33" s="907"/>
      <c r="J33" s="907"/>
      <c r="K33" s="907"/>
      <c r="L33" s="907"/>
      <c r="M33" s="907"/>
      <c r="N33" s="907"/>
      <c r="O33" s="907"/>
      <c r="P33" s="907"/>
      <c r="Q33" s="907"/>
      <c r="R33" s="907"/>
      <c r="S33" s="907"/>
      <c r="T33" s="907"/>
      <c r="U33" s="907"/>
      <c r="V33" s="907"/>
      <c r="W33" s="907"/>
      <c r="X33" s="907"/>
      <c r="Y33" s="907"/>
      <c r="Z33" s="907"/>
      <c r="AA33" s="907"/>
      <c r="AB33" s="907"/>
      <c r="AC33" s="907"/>
      <c r="AD33" s="907"/>
      <c r="AE33" s="907"/>
      <c r="AF33" s="907"/>
      <c r="AG33" s="907"/>
      <c r="AH33" s="907"/>
      <c r="AI33" s="907"/>
      <c r="AJ33" s="907"/>
      <c r="AK33" s="907"/>
      <c r="AL33" s="907"/>
    </row>
    <row r="34" spans="1:38" ht="17.25" customHeight="1">
      <c r="A34" s="906" t="s">
        <v>111</v>
      </c>
      <c r="B34" s="906"/>
      <c r="C34" s="906"/>
      <c r="D34" s="907" t="s">
        <v>93</v>
      </c>
      <c r="E34" s="907"/>
      <c r="F34" s="907"/>
      <c r="G34" s="907"/>
      <c r="H34" s="907"/>
      <c r="I34" s="907"/>
      <c r="J34" s="907"/>
      <c r="K34" s="907"/>
      <c r="L34" s="907"/>
      <c r="M34" s="907" t="s">
        <v>94</v>
      </c>
      <c r="N34" s="907"/>
      <c r="O34" s="907"/>
      <c r="P34" s="909"/>
      <c r="Q34" s="909"/>
      <c r="R34" s="78" t="s">
        <v>113</v>
      </c>
      <c r="S34" s="909"/>
      <c r="T34" s="909"/>
      <c r="U34" s="78" t="s">
        <v>5</v>
      </c>
      <c r="V34" s="909"/>
      <c r="W34" s="909"/>
      <c r="X34" s="907" t="s">
        <v>95</v>
      </c>
      <c r="Y34" s="907"/>
      <c r="Z34" s="907"/>
      <c r="AA34" s="909"/>
      <c r="AB34" s="909"/>
      <c r="AC34" s="909"/>
      <c r="AD34" s="909"/>
      <c r="AE34" s="907" t="s">
        <v>96</v>
      </c>
      <c r="AF34" s="907"/>
      <c r="AG34" s="907"/>
      <c r="AH34" s="907"/>
      <c r="AI34" s="907"/>
      <c r="AJ34" s="907"/>
      <c r="AK34" s="907"/>
      <c r="AL34" s="907"/>
    </row>
    <row r="35" spans="1:38" ht="17.25" customHeight="1">
      <c r="A35" s="906" t="s">
        <v>111</v>
      </c>
      <c r="B35" s="906"/>
      <c r="C35" s="906"/>
      <c r="D35" s="907" t="s">
        <v>97</v>
      </c>
      <c r="E35" s="907"/>
      <c r="F35" s="907"/>
      <c r="G35" s="907"/>
      <c r="H35" s="907"/>
      <c r="I35" s="907"/>
      <c r="J35" s="907"/>
      <c r="K35" s="907"/>
      <c r="L35" s="907"/>
      <c r="M35" s="907" t="s">
        <v>94</v>
      </c>
      <c r="N35" s="907"/>
      <c r="O35" s="907"/>
      <c r="P35" s="909"/>
      <c r="Q35" s="909"/>
      <c r="R35" s="78" t="s">
        <v>113</v>
      </c>
      <c r="S35" s="909"/>
      <c r="T35" s="909"/>
      <c r="U35" s="78" t="s">
        <v>5</v>
      </c>
      <c r="V35" s="909"/>
      <c r="W35" s="909"/>
      <c r="X35" s="907" t="s">
        <v>95</v>
      </c>
      <c r="Y35" s="907"/>
      <c r="Z35" s="907"/>
      <c r="AA35" s="909"/>
      <c r="AB35" s="909"/>
      <c r="AC35" s="909"/>
      <c r="AD35" s="909"/>
      <c r="AE35" s="907" t="s">
        <v>99</v>
      </c>
      <c r="AF35" s="907"/>
      <c r="AG35" s="907"/>
      <c r="AH35" s="907"/>
      <c r="AI35" s="907"/>
      <c r="AJ35" s="907"/>
      <c r="AK35" s="907"/>
      <c r="AL35" s="907"/>
    </row>
    <row r="36" spans="1:38" ht="15" customHeight="1"/>
    <row r="37" spans="1:38" ht="17.25" customHeight="1">
      <c r="A37" s="750" t="s">
        <v>100</v>
      </c>
      <c r="B37" s="751"/>
      <c r="C37" s="751"/>
      <c r="D37" s="751"/>
      <c r="E37" s="751"/>
      <c r="F37" s="752"/>
      <c r="G37" s="503"/>
      <c r="H37" s="910">
        <f>入力専用!$G$67</f>
        <v>0</v>
      </c>
      <c r="I37" s="910"/>
      <c r="J37" s="910"/>
      <c r="K37" s="910"/>
      <c r="L37" s="910"/>
      <c r="M37" s="910"/>
      <c r="N37" s="910"/>
      <c r="O37" s="910"/>
      <c r="P37" s="911"/>
      <c r="Q37" s="912" t="s">
        <v>114</v>
      </c>
      <c r="R37" s="913"/>
      <c r="S37" s="913"/>
      <c r="T37" s="913">
        <f>入力専用!$G$68</f>
        <v>0</v>
      </c>
      <c r="U37" s="913"/>
      <c r="V37" s="914"/>
      <c r="W37" s="912" t="s">
        <v>115</v>
      </c>
      <c r="X37" s="913"/>
      <c r="Y37" s="913"/>
      <c r="Z37" s="913"/>
      <c r="AA37" s="914"/>
      <c r="AB37" s="504"/>
      <c r="AC37" s="915">
        <f>入力専用!$G$69</f>
        <v>0</v>
      </c>
      <c r="AD37" s="915"/>
      <c r="AE37" s="915"/>
      <c r="AF37" s="915"/>
      <c r="AG37" s="915"/>
      <c r="AH37" s="915"/>
      <c r="AI37" s="915"/>
      <c r="AJ37" s="915"/>
      <c r="AK37" s="915"/>
      <c r="AL37" s="916"/>
    </row>
    <row r="38" spans="1:38" ht="17.25" customHeight="1">
      <c r="A38" s="754" t="s">
        <v>105</v>
      </c>
      <c r="B38" s="754"/>
      <c r="C38" s="754"/>
      <c r="D38" s="754"/>
      <c r="E38" s="754"/>
      <c r="F38" s="754"/>
      <c r="G38" s="754" t="s">
        <v>106</v>
      </c>
      <c r="H38" s="754"/>
      <c r="I38" s="754"/>
      <c r="J38" s="754"/>
      <c r="K38" s="754"/>
      <c r="L38" s="754"/>
      <c r="M38" s="754"/>
      <c r="N38" s="754"/>
      <c r="O38" s="754"/>
      <c r="P38" s="754"/>
      <c r="Q38" s="754"/>
      <c r="R38" s="754"/>
      <c r="S38" s="754"/>
      <c r="T38" s="754"/>
      <c r="U38" s="754"/>
      <c r="V38" s="754"/>
      <c r="W38" s="754" t="s">
        <v>107</v>
      </c>
      <c r="X38" s="754"/>
      <c r="Y38" s="754"/>
      <c r="Z38" s="754"/>
      <c r="AA38" s="754"/>
      <c r="AB38" s="754"/>
      <c r="AC38" s="754"/>
      <c r="AD38" s="754"/>
      <c r="AE38" s="754"/>
      <c r="AF38" s="754"/>
      <c r="AG38" s="754"/>
      <c r="AH38" s="754"/>
      <c r="AI38" s="754"/>
      <c r="AJ38" s="754"/>
      <c r="AK38" s="754"/>
      <c r="AL38" s="754"/>
    </row>
    <row r="39" spans="1:38" ht="17.25" customHeight="1">
      <c r="A39" s="754"/>
      <c r="B39" s="754"/>
      <c r="C39" s="754"/>
      <c r="D39" s="754"/>
      <c r="E39" s="754"/>
      <c r="F39" s="754"/>
      <c r="G39" s="917"/>
      <c r="H39" s="917"/>
      <c r="I39" s="917"/>
      <c r="J39" s="917"/>
      <c r="K39" s="917"/>
      <c r="L39" s="917"/>
      <c r="M39" s="917"/>
      <c r="N39" s="917"/>
      <c r="O39" s="917"/>
      <c r="P39" s="917"/>
      <c r="Q39" s="917"/>
      <c r="R39" s="917"/>
      <c r="S39" s="917"/>
      <c r="T39" s="917"/>
      <c r="U39" s="917"/>
      <c r="V39" s="917"/>
      <c r="W39" s="917"/>
      <c r="X39" s="917"/>
      <c r="Y39" s="917"/>
      <c r="Z39" s="917"/>
      <c r="AA39" s="917"/>
      <c r="AB39" s="917"/>
      <c r="AC39" s="917"/>
      <c r="AD39" s="917"/>
      <c r="AE39" s="917"/>
      <c r="AF39" s="917"/>
      <c r="AG39" s="917"/>
      <c r="AH39" s="917"/>
      <c r="AI39" s="917"/>
      <c r="AJ39" s="917"/>
      <c r="AK39" s="917"/>
      <c r="AL39" s="917"/>
    </row>
    <row r="40" spans="1:38" ht="17.25" customHeight="1">
      <c r="A40" s="754"/>
      <c r="B40" s="754"/>
      <c r="C40" s="754"/>
      <c r="D40" s="754"/>
      <c r="E40" s="754"/>
      <c r="F40" s="754"/>
      <c r="G40" s="917"/>
      <c r="H40" s="917"/>
      <c r="I40" s="917"/>
      <c r="J40" s="917"/>
      <c r="K40" s="917"/>
      <c r="L40" s="917"/>
      <c r="M40" s="917"/>
      <c r="N40" s="917"/>
      <c r="O40" s="917"/>
      <c r="P40" s="917"/>
      <c r="Q40" s="917"/>
      <c r="R40" s="917"/>
      <c r="S40" s="917"/>
      <c r="T40" s="917"/>
      <c r="U40" s="917"/>
      <c r="V40" s="917"/>
      <c r="W40" s="917"/>
      <c r="X40" s="917"/>
      <c r="Y40" s="917"/>
      <c r="Z40" s="917"/>
      <c r="AA40" s="917"/>
      <c r="AB40" s="917"/>
      <c r="AC40" s="917"/>
      <c r="AD40" s="917"/>
      <c r="AE40" s="917"/>
      <c r="AF40" s="917"/>
      <c r="AG40" s="917"/>
      <c r="AH40" s="917"/>
      <c r="AI40" s="917"/>
      <c r="AJ40" s="917"/>
      <c r="AK40" s="917"/>
      <c r="AL40" s="917"/>
    </row>
    <row r="41" spans="1:38" ht="17.25" customHeight="1">
      <c r="A41" s="754"/>
      <c r="B41" s="754"/>
      <c r="C41" s="754"/>
      <c r="D41" s="754"/>
      <c r="E41" s="754"/>
      <c r="F41" s="754"/>
      <c r="G41" s="917"/>
      <c r="H41" s="917"/>
      <c r="I41" s="917"/>
      <c r="J41" s="917"/>
      <c r="K41" s="917"/>
      <c r="L41" s="917"/>
      <c r="M41" s="917"/>
      <c r="N41" s="917"/>
      <c r="O41" s="917"/>
      <c r="P41" s="917"/>
      <c r="Q41" s="917"/>
      <c r="R41" s="917"/>
      <c r="S41" s="917"/>
      <c r="T41" s="917"/>
      <c r="U41" s="917"/>
      <c r="V41" s="917"/>
      <c r="W41" s="917"/>
      <c r="X41" s="917"/>
      <c r="Y41" s="917"/>
      <c r="Z41" s="917"/>
      <c r="AA41" s="917"/>
      <c r="AB41" s="917"/>
      <c r="AC41" s="917"/>
      <c r="AD41" s="917"/>
      <c r="AE41" s="917"/>
      <c r="AF41" s="917"/>
      <c r="AG41" s="917"/>
      <c r="AH41" s="917"/>
      <c r="AI41" s="917"/>
      <c r="AJ41" s="917"/>
      <c r="AK41" s="917"/>
      <c r="AL41" s="917"/>
    </row>
    <row r="42" spans="1:38" ht="17.25" customHeight="1">
      <c r="A42" s="754"/>
      <c r="B42" s="754"/>
      <c r="C42" s="754"/>
      <c r="D42" s="754"/>
      <c r="E42" s="754"/>
      <c r="F42" s="754"/>
      <c r="G42" s="917"/>
      <c r="H42" s="917"/>
      <c r="I42" s="917"/>
      <c r="J42" s="917"/>
      <c r="K42" s="917"/>
      <c r="L42" s="917"/>
      <c r="M42" s="917"/>
      <c r="N42" s="917"/>
      <c r="O42" s="917"/>
      <c r="P42" s="917"/>
      <c r="Q42" s="917"/>
      <c r="R42" s="917"/>
      <c r="S42" s="917"/>
      <c r="T42" s="917"/>
      <c r="U42" s="917"/>
      <c r="V42" s="917"/>
      <c r="W42" s="917"/>
      <c r="X42" s="917"/>
      <c r="Y42" s="917"/>
      <c r="Z42" s="917"/>
      <c r="AA42" s="917"/>
      <c r="AB42" s="917"/>
      <c r="AC42" s="917"/>
      <c r="AD42" s="917"/>
      <c r="AE42" s="917"/>
      <c r="AF42" s="917"/>
      <c r="AG42" s="917"/>
      <c r="AH42" s="917"/>
      <c r="AI42" s="917"/>
      <c r="AJ42" s="917"/>
      <c r="AK42" s="917"/>
      <c r="AL42" s="917"/>
    </row>
    <row r="43" spans="1:38" ht="17.25" customHeight="1">
      <c r="A43" s="754"/>
      <c r="B43" s="754"/>
      <c r="C43" s="754"/>
      <c r="D43" s="754"/>
      <c r="E43" s="754"/>
      <c r="F43" s="754"/>
      <c r="G43" s="917"/>
      <c r="H43" s="917"/>
      <c r="I43" s="917"/>
      <c r="J43" s="917"/>
      <c r="K43" s="917"/>
      <c r="L43" s="917"/>
      <c r="M43" s="917"/>
      <c r="N43" s="917"/>
      <c r="O43" s="917"/>
      <c r="P43" s="917"/>
      <c r="Q43" s="917"/>
      <c r="R43" s="917"/>
      <c r="S43" s="917"/>
      <c r="T43" s="917"/>
      <c r="U43" s="917"/>
      <c r="V43" s="917"/>
      <c r="W43" s="917"/>
      <c r="X43" s="917"/>
      <c r="Y43" s="917"/>
      <c r="Z43" s="917"/>
      <c r="AA43" s="917"/>
      <c r="AB43" s="917"/>
      <c r="AC43" s="917"/>
      <c r="AD43" s="917"/>
      <c r="AE43" s="917"/>
      <c r="AF43" s="917"/>
      <c r="AG43" s="917"/>
      <c r="AH43" s="917"/>
      <c r="AI43" s="917"/>
      <c r="AJ43" s="917"/>
      <c r="AK43" s="917"/>
      <c r="AL43" s="917"/>
    </row>
    <row r="44" spans="1:38" ht="17.25" customHeight="1">
      <c r="A44" s="754"/>
      <c r="B44" s="754"/>
      <c r="C44" s="754"/>
      <c r="D44" s="754"/>
      <c r="E44" s="754"/>
      <c r="F44" s="754"/>
      <c r="G44" s="917"/>
      <c r="H44" s="917"/>
      <c r="I44" s="917"/>
      <c r="J44" s="917"/>
      <c r="K44" s="917"/>
      <c r="L44" s="917"/>
      <c r="M44" s="917"/>
      <c r="N44" s="917"/>
      <c r="O44" s="917"/>
      <c r="P44" s="917"/>
      <c r="Q44" s="917"/>
      <c r="R44" s="917"/>
      <c r="S44" s="917"/>
      <c r="T44" s="917"/>
      <c r="U44" s="917"/>
      <c r="V44" s="917"/>
      <c r="W44" s="917"/>
      <c r="X44" s="917"/>
      <c r="Y44" s="917"/>
      <c r="Z44" s="917"/>
      <c r="AA44" s="917"/>
      <c r="AB44" s="917"/>
      <c r="AC44" s="917"/>
      <c r="AD44" s="917"/>
      <c r="AE44" s="917"/>
      <c r="AF44" s="917"/>
      <c r="AG44" s="917"/>
      <c r="AH44" s="917"/>
      <c r="AI44" s="917"/>
      <c r="AJ44" s="917"/>
      <c r="AK44" s="917"/>
      <c r="AL44" s="917"/>
    </row>
    <row r="45" spans="1:38" ht="17.25" customHeight="1">
      <c r="A45" s="754"/>
      <c r="B45" s="754"/>
      <c r="C45" s="754"/>
      <c r="D45" s="754"/>
      <c r="E45" s="754"/>
      <c r="F45" s="754"/>
      <c r="G45" s="917"/>
      <c r="H45" s="917"/>
      <c r="I45" s="917"/>
      <c r="J45" s="917"/>
      <c r="K45" s="917"/>
      <c r="L45" s="917"/>
      <c r="M45" s="917"/>
      <c r="N45" s="917"/>
      <c r="O45" s="917"/>
      <c r="P45" s="917"/>
      <c r="Q45" s="917"/>
      <c r="R45" s="917"/>
      <c r="S45" s="917"/>
      <c r="T45" s="917"/>
      <c r="U45" s="917"/>
      <c r="V45" s="917"/>
      <c r="W45" s="917"/>
      <c r="X45" s="917"/>
      <c r="Y45" s="917"/>
      <c r="Z45" s="917"/>
      <c r="AA45" s="917"/>
      <c r="AB45" s="917"/>
      <c r="AC45" s="917"/>
      <c r="AD45" s="917"/>
      <c r="AE45" s="917"/>
      <c r="AF45" s="917"/>
      <c r="AG45" s="917"/>
      <c r="AH45" s="917"/>
      <c r="AI45" s="917"/>
      <c r="AJ45" s="917"/>
      <c r="AK45" s="917"/>
      <c r="AL45" s="917"/>
    </row>
    <row r="46" spans="1:38" ht="17.25" customHeight="1">
      <c r="A46" s="754"/>
      <c r="B46" s="754"/>
      <c r="C46" s="754"/>
      <c r="D46" s="754"/>
      <c r="E46" s="754"/>
      <c r="F46" s="754"/>
      <c r="G46" s="917"/>
      <c r="H46" s="917"/>
      <c r="I46" s="917"/>
      <c r="J46" s="917"/>
      <c r="K46" s="917"/>
      <c r="L46" s="917"/>
      <c r="M46" s="917"/>
      <c r="N46" s="917"/>
      <c r="O46" s="917"/>
      <c r="P46" s="917"/>
      <c r="Q46" s="917"/>
      <c r="R46" s="917"/>
      <c r="S46" s="917"/>
      <c r="T46" s="917"/>
      <c r="U46" s="917"/>
      <c r="V46" s="917"/>
      <c r="W46" s="917"/>
      <c r="X46" s="917"/>
      <c r="Y46" s="917"/>
      <c r="Z46" s="917"/>
      <c r="AA46" s="917"/>
      <c r="AB46" s="917"/>
      <c r="AC46" s="917"/>
      <c r="AD46" s="917"/>
      <c r="AE46" s="917"/>
      <c r="AF46" s="917"/>
      <c r="AG46" s="917"/>
      <c r="AH46" s="917"/>
      <c r="AI46" s="917"/>
      <c r="AJ46" s="917"/>
      <c r="AK46" s="917"/>
      <c r="AL46" s="917"/>
    </row>
    <row r="47" spans="1:38" ht="17.25" customHeight="1">
      <c r="A47" s="754"/>
      <c r="B47" s="754"/>
      <c r="C47" s="754"/>
      <c r="D47" s="754"/>
      <c r="E47" s="754"/>
      <c r="F47" s="754"/>
      <c r="G47" s="917"/>
      <c r="H47" s="917"/>
      <c r="I47" s="917"/>
      <c r="J47" s="917"/>
      <c r="K47" s="917"/>
      <c r="L47" s="917"/>
      <c r="M47" s="917"/>
      <c r="N47" s="917"/>
      <c r="O47" s="917"/>
      <c r="P47" s="917"/>
      <c r="Q47" s="917"/>
      <c r="R47" s="917"/>
      <c r="S47" s="917"/>
      <c r="T47" s="917"/>
      <c r="U47" s="917"/>
      <c r="V47" s="917"/>
      <c r="W47" s="917"/>
      <c r="X47" s="917"/>
      <c r="Y47" s="917"/>
      <c r="Z47" s="917"/>
      <c r="AA47" s="917"/>
      <c r="AB47" s="917"/>
      <c r="AC47" s="917"/>
      <c r="AD47" s="917"/>
      <c r="AE47" s="917"/>
      <c r="AF47" s="917"/>
      <c r="AG47" s="917"/>
      <c r="AH47" s="917"/>
      <c r="AI47" s="917"/>
      <c r="AJ47" s="917"/>
      <c r="AK47" s="917"/>
      <c r="AL47" s="917"/>
    </row>
    <row r="48" spans="1:38" ht="17.25" customHeight="1">
      <c r="A48" s="754"/>
      <c r="B48" s="754"/>
      <c r="C48" s="754"/>
      <c r="D48" s="754"/>
      <c r="E48" s="754"/>
      <c r="F48" s="754"/>
      <c r="G48" s="917"/>
      <c r="H48" s="917"/>
      <c r="I48" s="917"/>
      <c r="J48" s="917"/>
      <c r="K48" s="917"/>
      <c r="L48" s="917"/>
      <c r="M48" s="917"/>
      <c r="N48" s="917"/>
      <c r="O48" s="917"/>
      <c r="P48" s="917"/>
      <c r="Q48" s="917"/>
      <c r="R48" s="917"/>
      <c r="S48" s="917"/>
      <c r="T48" s="917"/>
      <c r="U48" s="917"/>
      <c r="V48" s="917"/>
      <c r="W48" s="917"/>
      <c r="X48" s="917"/>
      <c r="Y48" s="917"/>
      <c r="Z48" s="917"/>
      <c r="AA48" s="917"/>
      <c r="AB48" s="917"/>
      <c r="AC48" s="917"/>
      <c r="AD48" s="917"/>
      <c r="AE48" s="917"/>
      <c r="AF48" s="917"/>
      <c r="AG48" s="917"/>
      <c r="AH48" s="917"/>
      <c r="AI48" s="917"/>
      <c r="AJ48" s="917"/>
      <c r="AK48" s="917"/>
      <c r="AL48" s="917"/>
    </row>
    <row r="49" spans="1:38" ht="17.25" customHeight="1">
      <c r="A49" s="754"/>
      <c r="B49" s="754"/>
      <c r="C49" s="754"/>
      <c r="D49" s="754"/>
      <c r="E49" s="754"/>
      <c r="F49" s="754"/>
      <c r="G49" s="917"/>
      <c r="H49" s="917"/>
      <c r="I49" s="917"/>
      <c r="J49" s="917"/>
      <c r="K49" s="917"/>
      <c r="L49" s="917"/>
      <c r="M49" s="917"/>
      <c r="N49" s="917"/>
      <c r="O49" s="917"/>
      <c r="P49" s="917"/>
      <c r="Q49" s="917"/>
      <c r="R49" s="917"/>
      <c r="S49" s="917"/>
      <c r="T49" s="917"/>
      <c r="U49" s="917"/>
      <c r="V49" s="917"/>
      <c r="W49" s="917"/>
      <c r="X49" s="917"/>
      <c r="Y49" s="917"/>
      <c r="Z49" s="917"/>
      <c r="AA49" s="917"/>
      <c r="AB49" s="917"/>
      <c r="AC49" s="917"/>
      <c r="AD49" s="917"/>
      <c r="AE49" s="917"/>
      <c r="AF49" s="917"/>
      <c r="AG49" s="917"/>
      <c r="AH49" s="917"/>
      <c r="AI49" s="917"/>
      <c r="AJ49" s="917"/>
      <c r="AK49" s="917"/>
      <c r="AL49" s="917"/>
    </row>
    <row r="50" spans="1:38" ht="17.25" customHeight="1">
      <c r="A50" s="754"/>
      <c r="B50" s="754"/>
      <c r="C50" s="754"/>
      <c r="D50" s="754"/>
      <c r="E50" s="754"/>
      <c r="F50" s="754"/>
      <c r="G50" s="917"/>
      <c r="H50" s="917"/>
      <c r="I50" s="917"/>
      <c r="J50" s="917"/>
      <c r="K50" s="917"/>
      <c r="L50" s="917"/>
      <c r="M50" s="917"/>
      <c r="N50" s="917"/>
      <c r="O50" s="917"/>
      <c r="P50" s="917"/>
      <c r="Q50" s="917"/>
      <c r="R50" s="917"/>
      <c r="S50" s="917"/>
      <c r="T50" s="917"/>
      <c r="U50" s="917"/>
      <c r="V50" s="917"/>
      <c r="W50" s="917"/>
      <c r="X50" s="917"/>
      <c r="Y50" s="917"/>
      <c r="Z50" s="917"/>
      <c r="AA50" s="917"/>
      <c r="AB50" s="917"/>
      <c r="AC50" s="917"/>
      <c r="AD50" s="917"/>
      <c r="AE50" s="917"/>
      <c r="AF50" s="917"/>
      <c r="AG50" s="917"/>
      <c r="AH50" s="917"/>
      <c r="AI50" s="917"/>
      <c r="AJ50" s="917"/>
      <c r="AK50" s="917"/>
      <c r="AL50" s="917"/>
    </row>
    <row r="51" spans="1:38" ht="17.25" customHeight="1">
      <c r="A51" s="754"/>
      <c r="B51" s="754"/>
      <c r="C51" s="754"/>
      <c r="D51" s="754"/>
      <c r="E51" s="754"/>
      <c r="F51" s="754"/>
      <c r="G51" s="917"/>
      <c r="H51" s="917"/>
      <c r="I51" s="917"/>
      <c r="J51" s="917"/>
      <c r="K51" s="917"/>
      <c r="L51" s="917"/>
      <c r="M51" s="917"/>
      <c r="N51" s="917"/>
      <c r="O51" s="917"/>
      <c r="P51" s="917"/>
      <c r="Q51" s="917"/>
      <c r="R51" s="917"/>
      <c r="S51" s="917"/>
      <c r="T51" s="917"/>
      <c r="U51" s="917"/>
      <c r="V51" s="917"/>
      <c r="W51" s="917"/>
      <c r="X51" s="917"/>
      <c r="Y51" s="917"/>
      <c r="Z51" s="917"/>
      <c r="AA51" s="917"/>
      <c r="AB51" s="917"/>
      <c r="AC51" s="917"/>
      <c r="AD51" s="917"/>
      <c r="AE51" s="917"/>
      <c r="AF51" s="917"/>
      <c r="AG51" s="917"/>
      <c r="AH51" s="917"/>
      <c r="AI51" s="917"/>
      <c r="AJ51" s="917"/>
      <c r="AK51" s="917"/>
      <c r="AL51" s="917"/>
    </row>
    <row r="52" spans="1:38" ht="17.25" customHeight="1">
      <c r="A52" s="754"/>
      <c r="B52" s="754"/>
      <c r="C52" s="754"/>
      <c r="D52" s="754"/>
      <c r="E52" s="754"/>
      <c r="F52" s="754"/>
      <c r="G52" s="917"/>
      <c r="H52" s="917"/>
      <c r="I52" s="917"/>
      <c r="J52" s="917"/>
      <c r="K52" s="917"/>
      <c r="L52" s="917"/>
      <c r="M52" s="917"/>
      <c r="N52" s="917"/>
      <c r="O52" s="917"/>
      <c r="P52" s="917"/>
      <c r="Q52" s="917"/>
      <c r="R52" s="917"/>
      <c r="S52" s="917"/>
      <c r="T52" s="917"/>
      <c r="U52" s="917"/>
      <c r="V52" s="917"/>
      <c r="W52" s="917"/>
      <c r="X52" s="917"/>
      <c r="Y52" s="917"/>
      <c r="Z52" s="917"/>
      <c r="AA52" s="917"/>
      <c r="AB52" s="917"/>
      <c r="AC52" s="917"/>
      <c r="AD52" s="917"/>
      <c r="AE52" s="917"/>
      <c r="AF52" s="917"/>
      <c r="AG52" s="917"/>
      <c r="AH52" s="917"/>
      <c r="AI52" s="917"/>
      <c r="AJ52" s="917"/>
      <c r="AK52" s="917"/>
      <c r="AL52" s="917"/>
    </row>
    <row r="53" spans="1:38" ht="17.25" customHeight="1">
      <c r="A53" s="754"/>
      <c r="B53" s="754"/>
      <c r="C53" s="754"/>
      <c r="D53" s="754"/>
      <c r="E53" s="754"/>
      <c r="F53" s="754"/>
      <c r="G53" s="917"/>
      <c r="H53" s="917"/>
      <c r="I53" s="917"/>
      <c r="J53" s="917"/>
      <c r="K53" s="917"/>
      <c r="L53" s="917"/>
      <c r="M53" s="917"/>
      <c r="N53" s="917"/>
      <c r="O53" s="917"/>
      <c r="P53" s="917"/>
      <c r="Q53" s="917"/>
      <c r="R53" s="917"/>
      <c r="S53" s="917"/>
      <c r="T53" s="917"/>
      <c r="U53" s="917"/>
      <c r="V53" s="917"/>
      <c r="W53" s="917"/>
      <c r="X53" s="917"/>
      <c r="Y53" s="917"/>
      <c r="Z53" s="917"/>
      <c r="AA53" s="917"/>
      <c r="AB53" s="917"/>
      <c r="AC53" s="917"/>
      <c r="AD53" s="917"/>
      <c r="AE53" s="917"/>
      <c r="AF53" s="917"/>
      <c r="AG53" s="917"/>
      <c r="AH53" s="917"/>
      <c r="AI53" s="917"/>
      <c r="AJ53" s="917"/>
      <c r="AK53" s="917"/>
      <c r="AL53" s="917"/>
    </row>
    <row r="54" spans="1:38" ht="17.25" customHeight="1">
      <c r="A54" s="754"/>
      <c r="B54" s="754"/>
      <c r="C54" s="754"/>
      <c r="D54" s="754"/>
      <c r="E54" s="754"/>
      <c r="F54" s="754"/>
      <c r="G54" s="917"/>
      <c r="H54" s="917"/>
      <c r="I54" s="917"/>
      <c r="J54" s="917"/>
      <c r="K54" s="917"/>
      <c r="L54" s="917"/>
      <c r="M54" s="917"/>
      <c r="N54" s="917"/>
      <c r="O54" s="917"/>
      <c r="P54" s="917"/>
      <c r="Q54" s="917"/>
      <c r="R54" s="917"/>
      <c r="S54" s="917"/>
      <c r="T54" s="917"/>
      <c r="U54" s="917"/>
      <c r="V54" s="917"/>
      <c r="W54" s="917"/>
      <c r="X54" s="917"/>
      <c r="Y54" s="917"/>
      <c r="Z54" s="917"/>
      <c r="AA54" s="917"/>
      <c r="AB54" s="917"/>
      <c r="AC54" s="917"/>
      <c r="AD54" s="917"/>
      <c r="AE54" s="917"/>
      <c r="AF54" s="917"/>
      <c r="AG54" s="917"/>
      <c r="AH54" s="917"/>
      <c r="AI54" s="917"/>
      <c r="AJ54" s="917"/>
      <c r="AK54" s="917"/>
      <c r="AL54" s="917"/>
    </row>
    <row r="55" spans="1:38" ht="17.25" customHeight="1">
      <c r="A55" s="754"/>
      <c r="B55" s="754"/>
      <c r="C55" s="754"/>
      <c r="D55" s="754"/>
      <c r="E55" s="754"/>
      <c r="F55" s="754"/>
      <c r="G55" s="917"/>
      <c r="H55" s="917"/>
      <c r="I55" s="917"/>
      <c r="J55" s="917"/>
      <c r="K55" s="917"/>
      <c r="L55" s="917"/>
      <c r="M55" s="917"/>
      <c r="N55" s="917"/>
      <c r="O55" s="917"/>
      <c r="P55" s="917"/>
      <c r="Q55" s="917"/>
      <c r="R55" s="917"/>
      <c r="S55" s="917"/>
      <c r="T55" s="917"/>
      <c r="U55" s="917"/>
      <c r="V55" s="917"/>
      <c r="W55" s="917"/>
      <c r="X55" s="917"/>
      <c r="Y55" s="917"/>
      <c r="Z55" s="917"/>
      <c r="AA55" s="917"/>
      <c r="AB55" s="917"/>
      <c r="AC55" s="917"/>
      <c r="AD55" s="917"/>
      <c r="AE55" s="917"/>
      <c r="AF55" s="917"/>
      <c r="AG55" s="917"/>
      <c r="AH55" s="917"/>
      <c r="AI55" s="917"/>
      <c r="AJ55" s="917"/>
      <c r="AK55" s="917"/>
      <c r="AL55" s="917"/>
    </row>
    <row r="56" spans="1:38" ht="17.25" customHeight="1">
      <c r="A56" s="754"/>
      <c r="B56" s="754"/>
      <c r="C56" s="754"/>
      <c r="D56" s="754"/>
      <c r="E56" s="754"/>
      <c r="F56" s="754"/>
      <c r="G56" s="917"/>
      <c r="H56" s="917"/>
      <c r="I56" s="917"/>
      <c r="J56" s="917"/>
      <c r="K56" s="917"/>
      <c r="L56" s="917"/>
      <c r="M56" s="917"/>
      <c r="N56" s="917"/>
      <c r="O56" s="917"/>
      <c r="P56" s="917"/>
      <c r="Q56" s="917"/>
      <c r="R56" s="917"/>
      <c r="S56" s="917"/>
      <c r="T56" s="917"/>
      <c r="U56" s="917"/>
      <c r="V56" s="917"/>
      <c r="W56" s="917"/>
      <c r="X56" s="917"/>
      <c r="Y56" s="917"/>
      <c r="Z56" s="917"/>
      <c r="AA56" s="917"/>
      <c r="AB56" s="917"/>
      <c r="AC56" s="917"/>
      <c r="AD56" s="917"/>
      <c r="AE56" s="917"/>
      <c r="AF56" s="917"/>
      <c r="AG56" s="917"/>
      <c r="AH56" s="917"/>
      <c r="AI56" s="917"/>
      <c r="AJ56" s="917"/>
      <c r="AK56" s="917"/>
      <c r="AL56" s="917"/>
    </row>
    <row r="57" spans="1:38" ht="17.25" customHeight="1">
      <c r="A57" s="754"/>
      <c r="B57" s="754"/>
      <c r="C57" s="754"/>
      <c r="D57" s="754"/>
      <c r="E57" s="754"/>
      <c r="F57" s="754"/>
      <c r="G57" s="917"/>
      <c r="H57" s="917"/>
      <c r="I57" s="917"/>
      <c r="J57" s="917"/>
      <c r="K57" s="917"/>
      <c r="L57" s="917"/>
      <c r="M57" s="917"/>
      <c r="N57" s="917"/>
      <c r="O57" s="917"/>
      <c r="P57" s="917"/>
      <c r="Q57" s="917"/>
      <c r="R57" s="917"/>
      <c r="S57" s="917"/>
      <c r="T57" s="917"/>
      <c r="U57" s="917"/>
      <c r="V57" s="917"/>
      <c r="W57" s="917"/>
      <c r="X57" s="917"/>
      <c r="Y57" s="917"/>
      <c r="Z57" s="917"/>
      <c r="AA57" s="917"/>
      <c r="AB57" s="917"/>
      <c r="AC57" s="917"/>
      <c r="AD57" s="917"/>
      <c r="AE57" s="917"/>
      <c r="AF57" s="917"/>
      <c r="AG57" s="917"/>
      <c r="AH57" s="917"/>
      <c r="AI57" s="917"/>
      <c r="AJ57" s="917"/>
      <c r="AK57" s="917"/>
      <c r="AL57" s="917"/>
    </row>
    <row r="58" spans="1:38" ht="17.25" customHeight="1">
      <c r="A58" s="754"/>
      <c r="B58" s="754"/>
      <c r="C58" s="754"/>
      <c r="D58" s="754"/>
      <c r="E58" s="754"/>
      <c r="F58" s="754"/>
      <c r="G58" s="917"/>
      <c r="H58" s="917"/>
      <c r="I58" s="917"/>
      <c r="J58" s="917"/>
      <c r="K58" s="917"/>
      <c r="L58" s="917"/>
      <c r="M58" s="917"/>
      <c r="N58" s="917"/>
      <c r="O58" s="917"/>
      <c r="P58" s="917"/>
      <c r="Q58" s="917"/>
      <c r="R58" s="917"/>
      <c r="S58" s="917"/>
      <c r="T58" s="917"/>
      <c r="U58" s="917"/>
      <c r="V58" s="917"/>
      <c r="W58" s="917"/>
      <c r="X58" s="917"/>
      <c r="Y58" s="917"/>
      <c r="Z58" s="917"/>
      <c r="AA58" s="917"/>
      <c r="AB58" s="917"/>
      <c r="AC58" s="917"/>
      <c r="AD58" s="917"/>
      <c r="AE58" s="917"/>
      <c r="AF58" s="917"/>
      <c r="AG58" s="917"/>
      <c r="AH58" s="917"/>
      <c r="AI58" s="917"/>
      <c r="AJ58" s="917"/>
      <c r="AK58" s="917"/>
      <c r="AL58" s="917"/>
    </row>
    <row r="59" spans="1:38" ht="17.25" customHeight="1">
      <c r="A59" s="754"/>
      <c r="B59" s="754"/>
      <c r="C59" s="754"/>
      <c r="D59" s="754"/>
      <c r="E59" s="754"/>
      <c r="F59" s="754"/>
      <c r="G59" s="917"/>
      <c r="H59" s="917"/>
      <c r="I59" s="917"/>
      <c r="J59" s="917"/>
      <c r="K59" s="917"/>
      <c r="L59" s="917"/>
      <c r="M59" s="917"/>
      <c r="N59" s="917"/>
      <c r="O59" s="917"/>
      <c r="P59" s="917"/>
      <c r="Q59" s="917"/>
      <c r="R59" s="917"/>
      <c r="S59" s="917"/>
      <c r="T59" s="917"/>
      <c r="U59" s="917"/>
      <c r="V59" s="917"/>
      <c r="W59" s="917"/>
      <c r="X59" s="917"/>
      <c r="Y59" s="917"/>
      <c r="Z59" s="917"/>
      <c r="AA59" s="917"/>
      <c r="AB59" s="917"/>
      <c r="AC59" s="917"/>
      <c r="AD59" s="917"/>
      <c r="AE59" s="917"/>
      <c r="AF59" s="917"/>
      <c r="AG59" s="917"/>
      <c r="AH59" s="917"/>
      <c r="AI59" s="917"/>
      <c r="AJ59" s="917"/>
      <c r="AK59" s="917"/>
      <c r="AL59" s="917"/>
    </row>
  </sheetData>
  <sheetProtection algorithmName="SHA-512" hashValue="aak2B5DJ8uNttLJJL48IaTxmO+pQGwmAmqhtBxuEdko7lHhOTYaM1OxkLmCLuYTFcTOkHVpcH1TegEkPgwguog==" saltValue="RWy6G+rG2Z7EIeL4fkdYxw==" spinCount="100000" sheet="1" objects="1" scenarios="1" formatCells="0"/>
  <mergeCells count="68">
    <mergeCell ref="A38:F59"/>
    <mergeCell ref="G38:V38"/>
    <mergeCell ref="W38:AL38"/>
    <mergeCell ref="G39:V59"/>
    <mergeCell ref="W39:AL59"/>
    <mergeCell ref="AA35:AD35"/>
    <mergeCell ref="AE35:AL35"/>
    <mergeCell ref="A37:F37"/>
    <mergeCell ref="H37:P37"/>
    <mergeCell ref="Q37:S37"/>
    <mergeCell ref="T37:V37"/>
    <mergeCell ref="W37:AA37"/>
    <mergeCell ref="AC37:AL37"/>
    <mergeCell ref="X34:Z34"/>
    <mergeCell ref="AA34:AD34"/>
    <mergeCell ref="AE34:AL34"/>
    <mergeCell ref="A35:C35"/>
    <mergeCell ref="D35:L35"/>
    <mergeCell ref="M35:O35"/>
    <mergeCell ref="P35:Q35"/>
    <mergeCell ref="S35:T35"/>
    <mergeCell ref="V35:W35"/>
    <mergeCell ref="X35:Z35"/>
    <mergeCell ref="A34:C34"/>
    <mergeCell ref="D34:L34"/>
    <mergeCell ref="M34:O34"/>
    <mergeCell ref="P34:Q34"/>
    <mergeCell ref="S34:T34"/>
    <mergeCell ref="V34:W34"/>
    <mergeCell ref="A33:C33"/>
    <mergeCell ref="D33:AL33"/>
    <mergeCell ref="A25:F25"/>
    <mergeCell ref="H25:Q25"/>
    <mergeCell ref="V25:AA25"/>
    <mergeCell ref="AC25:AL25"/>
    <mergeCell ref="A27:AL27"/>
    <mergeCell ref="A28:C28"/>
    <mergeCell ref="D28:AL28"/>
    <mergeCell ref="A29:C29"/>
    <mergeCell ref="D29:AL29"/>
    <mergeCell ref="A31:AL31"/>
    <mergeCell ref="A32:C32"/>
    <mergeCell ref="D32:AL32"/>
    <mergeCell ref="A23:F23"/>
    <mergeCell ref="H23:Q23"/>
    <mergeCell ref="V23:AA23"/>
    <mergeCell ref="AC23:AL23"/>
    <mergeCell ref="A24:F24"/>
    <mergeCell ref="H24:Q24"/>
    <mergeCell ref="V24:AA24"/>
    <mergeCell ref="AC24:AL24"/>
    <mergeCell ref="A20:F20"/>
    <mergeCell ref="H20:Q20"/>
    <mergeCell ref="V20:AA20"/>
    <mergeCell ref="AC20:AL20"/>
    <mergeCell ref="A21:F22"/>
    <mergeCell ref="H21:Q22"/>
    <mergeCell ref="V21:AA22"/>
    <mergeCell ref="AC21:AL22"/>
    <mergeCell ref="A19:F19"/>
    <mergeCell ref="H19:Q19"/>
    <mergeCell ref="V19:AA19"/>
    <mergeCell ref="AC19:AL19"/>
    <mergeCell ref="A10:AL11"/>
    <mergeCell ref="A13:F14"/>
    <mergeCell ref="W13:AL14"/>
    <mergeCell ref="A16:F17"/>
    <mergeCell ref="G16:AL17"/>
  </mergeCells>
  <phoneticPr fontId="16"/>
  <dataValidations count="4">
    <dataValidation type="list" allowBlank="1" showInputMessage="1" showErrorMessage="1" sqref="A28:B29 A32:B35">
      <formula1>"☑, □,"</formula1>
    </dataValidation>
    <dataValidation type="list" errorStyle="warning" allowBlank="1" showInputMessage="1" showErrorMessage="1" errorTitle="追記後確認事項" error="４．その他に追記した場合は、セル内に文字がすべて収まっていることを確認し、”はい”をクリックしてください。_x000a_※リスト１～３を選択している場合は、”キャンセル”をクリックしてください。" promptTitle="連携事項の選択" prompt="セル右下のリストボタン（▼）から項目を選択してください。_x000a_４．その他に追記が必要な場合は、（　）内に入力してください。_x000a_追記の際は、なるべく簡潔にセル内に収まるよう調整をお願いします。" sqref="G16:V16">
      <formula1>"1．訪問看護・訪問リハビリ・通所リハビリ等の導入について,2．軽度者（要支援１、要支援２、要介護１）への福祉用具貸与について,3．介護サービス利用時の留意事項について,4．その他（　　　　　　　　　　　　　　　　　　　　　　　　　　　　　　　　）"</formula1>
    </dataValidation>
    <dataValidation type="list" allowBlank="1" showInputMessage="1" showErrorMessage="1" sqref="W13:AL14">
      <formula1>$B$2:$C$2</formula1>
    </dataValidation>
    <dataValidation type="list" allowBlank="1" showInputMessage="1" showErrorMessage="1" sqref="A13:F14">
      <formula1>"初回, 継続,"</formula1>
    </dataValidation>
  </dataValidations>
  <hyperlinks>
    <hyperlink ref="A10:AL11" location="目次!A1" display="連絡シート"/>
  </hyperlinks>
  <pageMargins left="0.51181102362204722" right="0.19685039370078741" top="0.19685039370078741" bottom="0.19685039370078741" header="0.31496062992125984" footer="0.31496062992125984"/>
  <pageSetup paperSize="9" orientation="portrait" r:id="rId1"/>
  <headerFooter>
    <oddHeader>&amp;R東広島市多職種共通標準様式</oddHeader>
    <oddFooter>&amp;L情報共有シート検討委員会（平成28年7月1日改訂）
（東広島市地域包括支援センター，東広島地区医師会，東広島介護支援専門員連絡協議会，地域連携室あざれあ）</oddFooter>
  </headerFooter>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7" tint="0.39997558519241921"/>
  </sheetPr>
  <dimension ref="A1:AL60"/>
  <sheetViews>
    <sheetView showZeros="0" topLeftCell="A10" zoomScale="115" zoomScaleNormal="115" workbookViewId="0">
      <selection activeCell="AN11" sqref="AN11"/>
    </sheetView>
  </sheetViews>
  <sheetFormatPr defaultColWidth="2.375" defaultRowHeight="17.25" customHeight="1"/>
  <cols>
    <col min="1" max="16384" width="2.375" style="1"/>
  </cols>
  <sheetData>
    <row r="1" spans="1:38" ht="17.25" hidden="1" customHeight="1"/>
    <row r="2" spans="1:38" ht="17.25" hidden="1" customHeight="1">
      <c r="B2" s="156" t="s">
        <v>108</v>
      </c>
      <c r="C2" s="500">
        <f ca="1">NOW()</f>
        <v>46119.699162037039</v>
      </c>
    </row>
    <row r="3" spans="1:38" ht="17.25" hidden="1" customHeight="1"/>
    <row r="4" spans="1:38" ht="17.25" hidden="1" customHeight="1"/>
    <row r="5" spans="1:38" ht="17.25" hidden="1" customHeight="1"/>
    <row r="6" spans="1:38" ht="17.25" hidden="1" customHeight="1"/>
    <row r="7" spans="1:38" ht="17.25" hidden="1" customHeight="1"/>
    <row r="8" spans="1:38" ht="17.25" hidden="1" customHeight="1"/>
    <row r="9" spans="1:38" ht="17.25" hidden="1" customHeight="1"/>
    <row r="10" spans="1:38" ht="15" customHeight="1">
      <c r="A10" s="887" t="s">
        <v>79</v>
      </c>
      <c r="B10" s="887"/>
      <c r="C10" s="887"/>
      <c r="D10" s="887"/>
      <c r="E10" s="887"/>
      <c r="F10" s="887"/>
      <c r="G10" s="887"/>
      <c r="H10" s="887"/>
      <c r="I10" s="887"/>
      <c r="J10" s="887"/>
      <c r="K10" s="887"/>
      <c r="L10" s="887"/>
      <c r="M10" s="887"/>
      <c r="N10" s="887"/>
      <c r="O10" s="887"/>
      <c r="P10" s="887"/>
      <c r="Q10" s="887"/>
      <c r="R10" s="887"/>
      <c r="S10" s="887"/>
      <c r="T10" s="887"/>
      <c r="U10" s="887"/>
      <c r="V10" s="887"/>
      <c r="W10" s="887"/>
      <c r="X10" s="887"/>
      <c r="Y10" s="887"/>
      <c r="Z10" s="887"/>
      <c r="AA10" s="887"/>
      <c r="AB10" s="887"/>
      <c r="AC10" s="887"/>
      <c r="AD10" s="887"/>
      <c r="AE10" s="887"/>
      <c r="AF10" s="887"/>
      <c r="AG10" s="887"/>
      <c r="AH10" s="887"/>
      <c r="AI10" s="887"/>
      <c r="AJ10" s="887"/>
      <c r="AK10" s="887"/>
      <c r="AL10" s="887"/>
    </row>
    <row r="11" spans="1:38" ht="15" customHeight="1">
      <c r="A11" s="887"/>
      <c r="B11" s="887"/>
      <c r="C11" s="887"/>
      <c r="D11" s="887"/>
      <c r="E11" s="887"/>
      <c r="F11" s="887"/>
      <c r="G11" s="887"/>
      <c r="H11" s="887"/>
      <c r="I11" s="887"/>
      <c r="J11" s="887"/>
      <c r="K11" s="887"/>
      <c r="L11" s="887"/>
      <c r="M11" s="887"/>
      <c r="N11" s="887"/>
      <c r="O11" s="887"/>
      <c r="P11" s="887"/>
      <c r="Q11" s="887"/>
      <c r="R11" s="887"/>
      <c r="S11" s="887"/>
      <c r="T11" s="887"/>
      <c r="U11" s="887"/>
      <c r="V11" s="887"/>
      <c r="W11" s="887"/>
      <c r="X11" s="887"/>
      <c r="Y11" s="887"/>
      <c r="Z11" s="887"/>
      <c r="AA11" s="887"/>
      <c r="AB11" s="887"/>
      <c r="AC11" s="887"/>
      <c r="AD11" s="887"/>
      <c r="AE11" s="887"/>
      <c r="AF11" s="887"/>
      <c r="AG11" s="887"/>
      <c r="AH11" s="887"/>
      <c r="AI11" s="887"/>
      <c r="AJ11" s="887"/>
      <c r="AK11" s="887"/>
      <c r="AL11" s="887"/>
    </row>
    <row r="12" spans="1:38" ht="15" customHeight="1" thickBot="1"/>
    <row r="13" spans="1:38" ht="15" customHeight="1">
      <c r="A13" s="888" t="s">
        <v>109</v>
      </c>
      <c r="B13" s="889"/>
      <c r="C13" s="889"/>
      <c r="D13" s="889"/>
      <c r="E13" s="889"/>
      <c r="F13" s="890"/>
      <c r="W13" s="894" t="s">
        <v>108</v>
      </c>
      <c r="X13" s="894"/>
      <c r="Y13" s="894"/>
      <c r="Z13" s="894"/>
      <c r="AA13" s="894"/>
      <c r="AB13" s="894"/>
      <c r="AC13" s="894"/>
      <c r="AD13" s="894"/>
      <c r="AE13" s="894"/>
      <c r="AF13" s="894"/>
      <c r="AG13" s="894"/>
      <c r="AH13" s="894"/>
      <c r="AI13" s="894"/>
      <c r="AJ13" s="894"/>
      <c r="AK13" s="894"/>
      <c r="AL13" s="894"/>
    </row>
    <row r="14" spans="1:38" ht="15" customHeight="1" thickBot="1">
      <c r="A14" s="891"/>
      <c r="B14" s="892"/>
      <c r="C14" s="892"/>
      <c r="D14" s="892"/>
      <c r="E14" s="892"/>
      <c r="F14" s="893"/>
      <c r="W14" s="894"/>
      <c r="X14" s="894"/>
      <c r="Y14" s="894"/>
      <c r="Z14" s="894"/>
      <c r="AA14" s="894"/>
      <c r="AB14" s="894"/>
      <c r="AC14" s="894"/>
      <c r="AD14" s="894"/>
      <c r="AE14" s="894"/>
      <c r="AF14" s="894"/>
      <c r="AG14" s="894"/>
      <c r="AH14" s="894"/>
      <c r="AI14" s="894"/>
      <c r="AJ14" s="894"/>
      <c r="AK14" s="894"/>
      <c r="AL14" s="894"/>
    </row>
    <row r="15" spans="1:38" ht="15" customHeight="1"/>
    <row r="16" spans="1:38" ht="17.25" customHeight="1">
      <c r="A16" s="754" t="s">
        <v>80</v>
      </c>
      <c r="B16" s="754"/>
      <c r="C16" s="754"/>
      <c r="D16" s="754"/>
      <c r="E16" s="754"/>
      <c r="F16" s="754"/>
      <c r="G16" s="895" t="s">
        <v>110</v>
      </c>
      <c r="H16" s="895"/>
      <c r="I16" s="895"/>
      <c r="J16" s="895"/>
      <c r="K16" s="895"/>
      <c r="L16" s="895"/>
      <c r="M16" s="895"/>
      <c r="N16" s="895"/>
      <c r="O16" s="895"/>
      <c r="P16" s="895"/>
      <c r="Q16" s="895"/>
      <c r="R16" s="895"/>
      <c r="S16" s="895"/>
      <c r="T16" s="895"/>
      <c r="U16" s="895"/>
      <c r="V16" s="895"/>
      <c r="W16" s="895"/>
      <c r="X16" s="895"/>
      <c r="Y16" s="895"/>
      <c r="Z16" s="895"/>
      <c r="AA16" s="895"/>
      <c r="AB16" s="895"/>
      <c r="AC16" s="895"/>
      <c r="AD16" s="895"/>
      <c r="AE16" s="895"/>
      <c r="AF16" s="895"/>
      <c r="AG16" s="895"/>
      <c r="AH16" s="895"/>
      <c r="AI16" s="895"/>
      <c r="AJ16" s="895"/>
      <c r="AK16" s="895"/>
      <c r="AL16" s="895"/>
    </row>
    <row r="17" spans="1:38" ht="17.25" customHeight="1">
      <c r="A17" s="754"/>
      <c r="B17" s="754"/>
      <c r="C17" s="754"/>
      <c r="D17" s="754"/>
      <c r="E17" s="754"/>
      <c r="F17" s="754"/>
      <c r="G17" s="895"/>
      <c r="H17" s="895"/>
      <c r="I17" s="895"/>
      <c r="J17" s="895"/>
      <c r="K17" s="895"/>
      <c r="L17" s="895"/>
      <c r="M17" s="895"/>
      <c r="N17" s="895"/>
      <c r="O17" s="895"/>
      <c r="P17" s="895"/>
      <c r="Q17" s="895"/>
      <c r="R17" s="895"/>
      <c r="S17" s="895"/>
      <c r="T17" s="895"/>
      <c r="U17" s="895"/>
      <c r="V17" s="895"/>
      <c r="W17" s="895"/>
      <c r="X17" s="895"/>
      <c r="Y17" s="895"/>
      <c r="Z17" s="895"/>
      <c r="AA17" s="895"/>
      <c r="AB17" s="895"/>
      <c r="AC17" s="895"/>
      <c r="AD17" s="895"/>
      <c r="AE17" s="895"/>
      <c r="AF17" s="895"/>
      <c r="AG17" s="895"/>
      <c r="AH17" s="895"/>
      <c r="AI17" s="895"/>
      <c r="AJ17" s="895"/>
      <c r="AK17" s="895"/>
      <c r="AL17" s="895"/>
    </row>
    <row r="18" spans="1:38" ht="15" customHeight="1"/>
    <row r="19" spans="1:38" ht="17.25" customHeight="1">
      <c r="A19" s="754" t="s">
        <v>82</v>
      </c>
      <c r="B19" s="754"/>
      <c r="C19" s="754"/>
      <c r="D19" s="754"/>
      <c r="E19" s="754"/>
      <c r="F19" s="754"/>
      <c r="G19" s="446"/>
      <c r="H19" s="885"/>
      <c r="I19" s="885"/>
      <c r="J19" s="885"/>
      <c r="K19" s="885"/>
      <c r="L19" s="885"/>
      <c r="M19" s="885"/>
      <c r="N19" s="885"/>
      <c r="O19" s="885"/>
      <c r="P19" s="885"/>
      <c r="Q19" s="886"/>
      <c r="V19" s="754" t="s">
        <v>82</v>
      </c>
      <c r="W19" s="754"/>
      <c r="X19" s="754"/>
      <c r="Y19" s="754"/>
      <c r="Z19" s="754"/>
      <c r="AA19" s="754"/>
      <c r="AB19" s="446"/>
      <c r="AC19" s="885"/>
      <c r="AD19" s="885"/>
      <c r="AE19" s="885"/>
      <c r="AF19" s="885"/>
      <c r="AG19" s="885"/>
      <c r="AH19" s="885"/>
      <c r="AI19" s="885"/>
      <c r="AJ19" s="885"/>
      <c r="AK19" s="885"/>
      <c r="AL19" s="886"/>
    </row>
    <row r="20" spans="1:38" ht="17.25" customHeight="1">
      <c r="A20" s="754" t="s">
        <v>83</v>
      </c>
      <c r="B20" s="754"/>
      <c r="C20" s="754"/>
      <c r="D20" s="754"/>
      <c r="E20" s="754"/>
      <c r="F20" s="754"/>
      <c r="G20" s="446"/>
      <c r="H20" s="885"/>
      <c r="I20" s="885"/>
      <c r="J20" s="885"/>
      <c r="K20" s="885"/>
      <c r="L20" s="885"/>
      <c r="M20" s="885"/>
      <c r="N20" s="885"/>
      <c r="O20" s="885"/>
      <c r="P20" s="885"/>
      <c r="Q20" s="886"/>
      <c r="V20" s="754" t="s">
        <v>83</v>
      </c>
      <c r="W20" s="754"/>
      <c r="X20" s="754"/>
      <c r="Y20" s="754"/>
      <c r="Z20" s="754"/>
      <c r="AA20" s="754"/>
      <c r="AB20" s="446"/>
      <c r="AC20" s="885"/>
      <c r="AD20" s="885"/>
      <c r="AE20" s="885"/>
      <c r="AF20" s="885"/>
      <c r="AG20" s="885"/>
      <c r="AH20" s="885"/>
      <c r="AI20" s="885"/>
      <c r="AJ20" s="885"/>
      <c r="AK20" s="885"/>
      <c r="AL20" s="886"/>
    </row>
    <row r="21" spans="1:38" ht="17.25" customHeight="1">
      <c r="A21" s="896" t="s">
        <v>11</v>
      </c>
      <c r="B21" s="897"/>
      <c r="C21" s="897"/>
      <c r="D21" s="897"/>
      <c r="E21" s="897"/>
      <c r="F21" s="898"/>
      <c r="G21" s="501"/>
      <c r="H21" s="902"/>
      <c r="I21" s="902"/>
      <c r="J21" s="902"/>
      <c r="K21" s="902"/>
      <c r="L21" s="902"/>
      <c r="M21" s="902"/>
      <c r="N21" s="902"/>
      <c r="O21" s="902"/>
      <c r="P21" s="902"/>
      <c r="Q21" s="903"/>
      <c r="V21" s="896" t="s">
        <v>11</v>
      </c>
      <c r="W21" s="897"/>
      <c r="X21" s="897"/>
      <c r="Y21" s="897"/>
      <c r="Z21" s="897"/>
      <c r="AA21" s="898"/>
      <c r="AB21" s="501"/>
      <c r="AC21" s="902"/>
      <c r="AD21" s="902"/>
      <c r="AE21" s="902"/>
      <c r="AF21" s="902"/>
      <c r="AG21" s="902"/>
      <c r="AH21" s="902"/>
      <c r="AI21" s="902"/>
      <c r="AJ21" s="902"/>
      <c r="AK21" s="902"/>
      <c r="AL21" s="903"/>
    </row>
    <row r="22" spans="1:38" ht="17.25" customHeight="1">
      <c r="A22" s="899"/>
      <c r="B22" s="900"/>
      <c r="C22" s="900"/>
      <c r="D22" s="900"/>
      <c r="E22" s="900"/>
      <c r="F22" s="901"/>
      <c r="G22" s="502"/>
      <c r="H22" s="904"/>
      <c r="I22" s="904"/>
      <c r="J22" s="904"/>
      <c r="K22" s="904"/>
      <c r="L22" s="904"/>
      <c r="M22" s="904"/>
      <c r="N22" s="904"/>
      <c r="O22" s="904"/>
      <c r="P22" s="904"/>
      <c r="Q22" s="905"/>
      <c r="V22" s="899"/>
      <c r="W22" s="900"/>
      <c r="X22" s="900"/>
      <c r="Y22" s="900"/>
      <c r="Z22" s="900"/>
      <c r="AA22" s="901"/>
      <c r="AB22" s="502"/>
      <c r="AC22" s="904"/>
      <c r="AD22" s="904"/>
      <c r="AE22" s="904"/>
      <c r="AF22" s="904"/>
      <c r="AG22" s="904"/>
      <c r="AH22" s="904"/>
      <c r="AI22" s="904"/>
      <c r="AJ22" s="904"/>
      <c r="AK22" s="904"/>
      <c r="AL22" s="905"/>
    </row>
    <row r="23" spans="1:38" ht="17.25" customHeight="1">
      <c r="A23" s="754" t="s">
        <v>84</v>
      </c>
      <c r="B23" s="754"/>
      <c r="C23" s="754"/>
      <c r="D23" s="754"/>
      <c r="E23" s="754"/>
      <c r="F23" s="754"/>
      <c r="G23" s="446"/>
      <c r="H23" s="885"/>
      <c r="I23" s="885"/>
      <c r="J23" s="885"/>
      <c r="K23" s="885"/>
      <c r="L23" s="885"/>
      <c r="M23" s="885"/>
      <c r="N23" s="885"/>
      <c r="O23" s="885"/>
      <c r="P23" s="885"/>
      <c r="Q23" s="886"/>
      <c r="V23" s="754" t="s">
        <v>84</v>
      </c>
      <c r="W23" s="754"/>
      <c r="X23" s="754"/>
      <c r="Y23" s="754"/>
      <c r="Z23" s="754"/>
      <c r="AA23" s="754"/>
      <c r="AB23" s="446"/>
      <c r="AC23" s="885"/>
      <c r="AD23" s="885"/>
      <c r="AE23" s="885"/>
      <c r="AF23" s="885"/>
      <c r="AG23" s="885"/>
      <c r="AH23" s="885"/>
      <c r="AI23" s="885"/>
      <c r="AJ23" s="885"/>
      <c r="AK23" s="885"/>
      <c r="AL23" s="886"/>
    </row>
    <row r="24" spans="1:38" ht="17.25" customHeight="1">
      <c r="A24" s="754" t="s">
        <v>85</v>
      </c>
      <c r="B24" s="754"/>
      <c r="C24" s="754"/>
      <c r="D24" s="754"/>
      <c r="E24" s="754"/>
      <c r="F24" s="754"/>
      <c r="G24" s="446"/>
      <c r="H24" s="885"/>
      <c r="I24" s="885"/>
      <c r="J24" s="885"/>
      <c r="K24" s="885"/>
      <c r="L24" s="885"/>
      <c r="M24" s="885"/>
      <c r="N24" s="885"/>
      <c r="O24" s="885"/>
      <c r="P24" s="885"/>
      <c r="Q24" s="886"/>
      <c r="V24" s="754" t="s">
        <v>85</v>
      </c>
      <c r="W24" s="754"/>
      <c r="X24" s="754"/>
      <c r="Y24" s="754"/>
      <c r="Z24" s="754"/>
      <c r="AA24" s="754"/>
      <c r="AB24" s="446"/>
      <c r="AC24" s="885"/>
      <c r="AD24" s="885"/>
      <c r="AE24" s="885"/>
      <c r="AF24" s="885"/>
      <c r="AG24" s="885"/>
      <c r="AH24" s="885"/>
      <c r="AI24" s="885"/>
      <c r="AJ24" s="885"/>
      <c r="AK24" s="885"/>
      <c r="AL24" s="886"/>
    </row>
    <row r="25" spans="1:38" ht="17.25" customHeight="1">
      <c r="A25" s="754" t="s">
        <v>86</v>
      </c>
      <c r="B25" s="754"/>
      <c r="C25" s="754"/>
      <c r="D25" s="754"/>
      <c r="E25" s="754"/>
      <c r="F25" s="754"/>
      <c r="G25" s="446"/>
      <c r="H25" s="885"/>
      <c r="I25" s="885"/>
      <c r="J25" s="885"/>
      <c r="K25" s="885"/>
      <c r="L25" s="885"/>
      <c r="M25" s="885"/>
      <c r="N25" s="885"/>
      <c r="O25" s="885"/>
      <c r="P25" s="885"/>
      <c r="Q25" s="886"/>
      <c r="V25" s="754" t="s">
        <v>86</v>
      </c>
      <c r="W25" s="754"/>
      <c r="X25" s="754"/>
      <c r="Y25" s="754"/>
      <c r="Z25" s="754"/>
      <c r="AA25" s="754"/>
      <c r="AB25" s="446"/>
      <c r="AC25" s="885"/>
      <c r="AD25" s="885"/>
      <c r="AE25" s="885"/>
      <c r="AF25" s="885"/>
      <c r="AG25" s="885"/>
      <c r="AH25" s="885"/>
      <c r="AI25" s="885"/>
      <c r="AJ25" s="885"/>
      <c r="AK25" s="885"/>
      <c r="AL25" s="886"/>
    </row>
    <row r="26" spans="1:38" ht="15" customHeight="1"/>
    <row r="27" spans="1:38" ht="17.25" customHeight="1">
      <c r="A27" s="908" t="s">
        <v>87</v>
      </c>
      <c r="B27" s="908"/>
      <c r="C27" s="908"/>
      <c r="D27" s="908"/>
      <c r="E27" s="908"/>
      <c r="F27" s="908"/>
      <c r="G27" s="908"/>
      <c r="H27" s="908"/>
      <c r="I27" s="908"/>
      <c r="J27" s="908"/>
      <c r="K27" s="908"/>
      <c r="L27" s="908"/>
      <c r="M27" s="908"/>
      <c r="N27" s="908"/>
      <c r="O27" s="908"/>
      <c r="P27" s="908"/>
      <c r="Q27" s="908"/>
      <c r="R27" s="908"/>
      <c r="S27" s="908"/>
      <c r="T27" s="908"/>
      <c r="U27" s="908"/>
      <c r="V27" s="908"/>
      <c r="W27" s="908"/>
      <c r="X27" s="908"/>
      <c r="Y27" s="908"/>
      <c r="Z27" s="908"/>
      <c r="AA27" s="908"/>
      <c r="AB27" s="908"/>
      <c r="AC27" s="908"/>
      <c r="AD27" s="908"/>
      <c r="AE27" s="908"/>
      <c r="AF27" s="908"/>
      <c r="AG27" s="908"/>
      <c r="AH27" s="908"/>
      <c r="AI27" s="908"/>
      <c r="AJ27" s="908"/>
      <c r="AK27" s="908"/>
      <c r="AL27" s="908"/>
    </row>
    <row r="28" spans="1:38" ht="17.25" customHeight="1">
      <c r="A28" s="906" t="s">
        <v>111</v>
      </c>
      <c r="B28" s="906"/>
      <c r="C28" s="906"/>
      <c r="D28" s="907" t="s">
        <v>112</v>
      </c>
      <c r="E28" s="907"/>
      <c r="F28" s="907"/>
      <c r="G28" s="907"/>
      <c r="H28" s="907"/>
      <c r="I28" s="907"/>
      <c r="J28" s="907"/>
      <c r="K28" s="907"/>
      <c r="L28" s="907"/>
      <c r="M28" s="907"/>
      <c r="N28" s="907"/>
      <c r="O28" s="907"/>
      <c r="P28" s="907"/>
      <c r="Q28" s="907"/>
      <c r="R28" s="907"/>
      <c r="S28" s="907"/>
      <c r="T28" s="907"/>
      <c r="U28" s="907"/>
      <c r="V28" s="907"/>
      <c r="W28" s="907"/>
      <c r="X28" s="907"/>
      <c r="Y28" s="907"/>
      <c r="Z28" s="907"/>
      <c r="AA28" s="907"/>
      <c r="AB28" s="907"/>
      <c r="AC28" s="907"/>
      <c r="AD28" s="907"/>
      <c r="AE28" s="907"/>
      <c r="AF28" s="907"/>
      <c r="AG28" s="907"/>
      <c r="AH28" s="907"/>
      <c r="AI28" s="907"/>
      <c r="AJ28" s="907"/>
      <c r="AK28" s="907"/>
      <c r="AL28" s="907"/>
    </row>
    <row r="29" spans="1:38" ht="17.25" customHeight="1">
      <c r="A29" s="906" t="s">
        <v>111</v>
      </c>
      <c r="B29" s="906"/>
      <c r="C29" s="906"/>
      <c r="D29" s="907" t="s">
        <v>89</v>
      </c>
      <c r="E29" s="907"/>
      <c r="F29" s="907"/>
      <c r="G29" s="907"/>
      <c r="H29" s="907"/>
      <c r="I29" s="907"/>
      <c r="J29" s="907"/>
      <c r="K29" s="907"/>
      <c r="L29" s="907"/>
      <c r="M29" s="907"/>
      <c r="N29" s="907"/>
      <c r="O29" s="907"/>
      <c r="P29" s="907"/>
      <c r="Q29" s="907"/>
      <c r="R29" s="907"/>
      <c r="S29" s="907"/>
      <c r="T29" s="907"/>
      <c r="U29" s="907"/>
      <c r="V29" s="907"/>
      <c r="W29" s="907"/>
      <c r="X29" s="907"/>
      <c r="Y29" s="907"/>
      <c r="Z29" s="907"/>
      <c r="AA29" s="907"/>
      <c r="AB29" s="907"/>
      <c r="AC29" s="907"/>
      <c r="AD29" s="907"/>
      <c r="AE29" s="907"/>
      <c r="AF29" s="907"/>
      <c r="AG29" s="907"/>
      <c r="AH29" s="907"/>
      <c r="AI29" s="907"/>
      <c r="AJ29" s="907"/>
      <c r="AK29" s="907"/>
      <c r="AL29" s="907"/>
    </row>
    <row r="30" spans="1:38" ht="15" customHeight="1">
      <c r="A30" s="78"/>
      <c r="B30" s="78"/>
      <c r="C30" s="78"/>
      <c r="D30" s="78"/>
      <c r="E30" s="78"/>
      <c r="F30" s="78"/>
      <c r="G30" s="78"/>
      <c r="H30" s="78"/>
      <c r="I30" s="78"/>
      <c r="J30" s="78"/>
      <c r="K30" s="78"/>
      <c r="L30" s="78"/>
      <c r="M30" s="78"/>
      <c r="N30" s="78"/>
      <c r="O30" s="78"/>
      <c r="P30" s="78"/>
      <c r="Q30" s="78"/>
      <c r="R30" s="78"/>
      <c r="S30" s="78"/>
      <c r="T30" s="78"/>
      <c r="U30" s="78"/>
      <c r="V30" s="78"/>
      <c r="W30" s="78"/>
      <c r="X30" s="78"/>
      <c r="Y30" s="78"/>
      <c r="Z30" s="78"/>
      <c r="AA30" s="78"/>
      <c r="AB30" s="78"/>
      <c r="AC30" s="78"/>
      <c r="AD30" s="78"/>
      <c r="AE30" s="78"/>
      <c r="AF30" s="78"/>
      <c r="AG30" s="78"/>
      <c r="AH30" s="78"/>
      <c r="AI30" s="78"/>
      <c r="AJ30" s="78"/>
      <c r="AK30" s="78"/>
      <c r="AL30" s="78"/>
    </row>
    <row r="31" spans="1:38" ht="17.25" customHeight="1">
      <c r="A31" s="908" t="s">
        <v>90</v>
      </c>
      <c r="B31" s="908"/>
      <c r="C31" s="908"/>
      <c r="D31" s="908"/>
      <c r="E31" s="908"/>
      <c r="F31" s="908"/>
      <c r="G31" s="908"/>
      <c r="H31" s="908"/>
      <c r="I31" s="908"/>
      <c r="J31" s="908"/>
      <c r="K31" s="908"/>
      <c r="L31" s="908"/>
      <c r="M31" s="908"/>
      <c r="N31" s="908"/>
      <c r="O31" s="908"/>
      <c r="P31" s="908"/>
      <c r="Q31" s="908"/>
      <c r="R31" s="908"/>
      <c r="S31" s="908"/>
      <c r="T31" s="908"/>
      <c r="U31" s="908"/>
      <c r="V31" s="908"/>
      <c r="W31" s="908"/>
      <c r="X31" s="908"/>
      <c r="Y31" s="908"/>
      <c r="Z31" s="908"/>
      <c r="AA31" s="908"/>
      <c r="AB31" s="908"/>
      <c r="AC31" s="908"/>
      <c r="AD31" s="908"/>
      <c r="AE31" s="908"/>
      <c r="AF31" s="908"/>
      <c r="AG31" s="908"/>
      <c r="AH31" s="908"/>
      <c r="AI31" s="908"/>
      <c r="AJ31" s="908"/>
      <c r="AK31" s="908"/>
      <c r="AL31" s="908"/>
    </row>
    <row r="32" spans="1:38" ht="17.25" customHeight="1">
      <c r="A32" s="906" t="s">
        <v>111</v>
      </c>
      <c r="B32" s="906"/>
      <c r="C32" s="906"/>
      <c r="D32" s="907" t="s">
        <v>91</v>
      </c>
      <c r="E32" s="907"/>
      <c r="F32" s="907"/>
      <c r="G32" s="907"/>
      <c r="H32" s="907"/>
      <c r="I32" s="907"/>
      <c r="J32" s="907"/>
      <c r="K32" s="907"/>
      <c r="L32" s="907"/>
      <c r="M32" s="907"/>
      <c r="N32" s="907"/>
      <c r="O32" s="907"/>
      <c r="P32" s="907"/>
      <c r="Q32" s="907"/>
      <c r="R32" s="907"/>
      <c r="S32" s="907"/>
      <c r="T32" s="907"/>
      <c r="U32" s="907"/>
      <c r="V32" s="907"/>
      <c r="W32" s="907"/>
      <c r="X32" s="907"/>
      <c r="Y32" s="907"/>
      <c r="Z32" s="907"/>
      <c r="AA32" s="907"/>
      <c r="AB32" s="907"/>
      <c r="AC32" s="907"/>
      <c r="AD32" s="907"/>
      <c r="AE32" s="907"/>
      <c r="AF32" s="907"/>
      <c r="AG32" s="907"/>
      <c r="AH32" s="907"/>
      <c r="AI32" s="907"/>
      <c r="AJ32" s="907"/>
      <c r="AK32" s="907"/>
      <c r="AL32" s="907"/>
    </row>
    <row r="33" spans="1:38" ht="17.25" customHeight="1">
      <c r="A33" s="906" t="s">
        <v>111</v>
      </c>
      <c r="B33" s="906"/>
      <c r="C33" s="906"/>
      <c r="D33" s="907" t="s">
        <v>92</v>
      </c>
      <c r="E33" s="907"/>
      <c r="F33" s="907"/>
      <c r="G33" s="907"/>
      <c r="H33" s="907"/>
      <c r="I33" s="907"/>
      <c r="J33" s="907"/>
      <c r="K33" s="907"/>
      <c r="L33" s="907"/>
      <c r="M33" s="907"/>
      <c r="N33" s="907"/>
      <c r="O33" s="907"/>
      <c r="P33" s="907"/>
      <c r="Q33" s="907"/>
      <c r="R33" s="907"/>
      <c r="S33" s="907"/>
      <c r="T33" s="907"/>
      <c r="U33" s="907"/>
      <c r="V33" s="907"/>
      <c r="W33" s="907"/>
      <c r="X33" s="907"/>
      <c r="Y33" s="907"/>
      <c r="Z33" s="907"/>
      <c r="AA33" s="907"/>
      <c r="AB33" s="907"/>
      <c r="AC33" s="907"/>
      <c r="AD33" s="907"/>
      <c r="AE33" s="907"/>
      <c r="AF33" s="907"/>
      <c r="AG33" s="907"/>
      <c r="AH33" s="907"/>
      <c r="AI33" s="907"/>
      <c r="AJ33" s="907"/>
      <c r="AK33" s="907"/>
      <c r="AL33" s="907"/>
    </row>
    <row r="34" spans="1:38" ht="17.25" customHeight="1">
      <c r="A34" s="906" t="s">
        <v>111</v>
      </c>
      <c r="B34" s="906"/>
      <c r="C34" s="906"/>
      <c r="D34" s="907" t="s">
        <v>93</v>
      </c>
      <c r="E34" s="907"/>
      <c r="F34" s="907"/>
      <c r="G34" s="907"/>
      <c r="H34" s="907"/>
      <c r="I34" s="907"/>
      <c r="J34" s="907"/>
      <c r="K34" s="907"/>
      <c r="L34" s="907"/>
      <c r="M34" s="907" t="s">
        <v>94</v>
      </c>
      <c r="N34" s="907"/>
      <c r="O34" s="907"/>
      <c r="P34" s="909"/>
      <c r="Q34" s="909"/>
      <c r="R34" s="78" t="s">
        <v>113</v>
      </c>
      <c r="S34" s="909"/>
      <c r="T34" s="909"/>
      <c r="U34" s="78" t="s">
        <v>5</v>
      </c>
      <c r="V34" s="909"/>
      <c r="W34" s="909"/>
      <c r="X34" s="907" t="s">
        <v>95</v>
      </c>
      <c r="Y34" s="907"/>
      <c r="Z34" s="907"/>
      <c r="AA34" s="909"/>
      <c r="AB34" s="909"/>
      <c r="AC34" s="909"/>
      <c r="AD34" s="909"/>
      <c r="AE34" s="907" t="s">
        <v>96</v>
      </c>
      <c r="AF34" s="907"/>
      <c r="AG34" s="907"/>
      <c r="AH34" s="907"/>
      <c r="AI34" s="907"/>
      <c r="AJ34" s="907"/>
      <c r="AK34" s="907"/>
      <c r="AL34" s="907"/>
    </row>
    <row r="35" spans="1:38" ht="17.25" customHeight="1">
      <c r="A35" s="906" t="s">
        <v>111</v>
      </c>
      <c r="B35" s="906"/>
      <c r="C35" s="906"/>
      <c r="D35" s="907" t="s">
        <v>97</v>
      </c>
      <c r="E35" s="907"/>
      <c r="F35" s="907"/>
      <c r="G35" s="907"/>
      <c r="H35" s="907"/>
      <c r="I35" s="907"/>
      <c r="J35" s="907"/>
      <c r="K35" s="907"/>
      <c r="L35" s="907"/>
      <c r="M35" s="907" t="s">
        <v>94</v>
      </c>
      <c r="N35" s="907"/>
      <c r="O35" s="907"/>
      <c r="P35" s="909"/>
      <c r="Q35" s="909"/>
      <c r="R35" s="78" t="s">
        <v>113</v>
      </c>
      <c r="S35" s="909"/>
      <c r="T35" s="909"/>
      <c r="U35" s="78" t="s">
        <v>5</v>
      </c>
      <c r="V35" s="909"/>
      <c r="W35" s="909"/>
      <c r="X35" s="907" t="s">
        <v>95</v>
      </c>
      <c r="Y35" s="907"/>
      <c r="Z35" s="907"/>
      <c r="AA35" s="909"/>
      <c r="AB35" s="909"/>
      <c r="AC35" s="909"/>
      <c r="AD35" s="909"/>
      <c r="AE35" s="907" t="s">
        <v>99</v>
      </c>
      <c r="AF35" s="907"/>
      <c r="AG35" s="907"/>
      <c r="AH35" s="907"/>
      <c r="AI35" s="907"/>
      <c r="AJ35" s="907"/>
      <c r="AK35" s="907"/>
      <c r="AL35" s="907"/>
    </row>
    <row r="36" spans="1:38" ht="15" customHeight="1"/>
    <row r="37" spans="1:38" ht="17.25" customHeight="1">
      <c r="A37" s="750" t="s">
        <v>100</v>
      </c>
      <c r="B37" s="751"/>
      <c r="C37" s="751"/>
      <c r="D37" s="751"/>
      <c r="E37" s="751"/>
      <c r="F37" s="752"/>
      <c r="G37" s="503"/>
      <c r="H37" s="910">
        <f>入力専用!$G$67</f>
        <v>0</v>
      </c>
      <c r="I37" s="910"/>
      <c r="J37" s="910"/>
      <c r="K37" s="910"/>
      <c r="L37" s="910"/>
      <c r="M37" s="910"/>
      <c r="N37" s="910"/>
      <c r="O37" s="910"/>
      <c r="P37" s="911"/>
      <c r="Q37" s="912" t="s">
        <v>114</v>
      </c>
      <c r="R37" s="913"/>
      <c r="S37" s="913"/>
      <c r="T37" s="913">
        <f>入力専用!$G$68</f>
        <v>0</v>
      </c>
      <c r="U37" s="913"/>
      <c r="V37" s="914"/>
      <c r="W37" s="912" t="s">
        <v>115</v>
      </c>
      <c r="X37" s="913"/>
      <c r="Y37" s="913"/>
      <c r="Z37" s="913"/>
      <c r="AA37" s="914"/>
      <c r="AB37" s="504"/>
      <c r="AC37" s="915">
        <f>入力専用!$G$69</f>
        <v>0</v>
      </c>
      <c r="AD37" s="915"/>
      <c r="AE37" s="915"/>
      <c r="AF37" s="915"/>
      <c r="AG37" s="915"/>
      <c r="AH37" s="915"/>
      <c r="AI37" s="915"/>
      <c r="AJ37" s="915"/>
      <c r="AK37" s="915"/>
      <c r="AL37" s="916"/>
    </row>
    <row r="39" spans="1:38" ht="17.25" customHeight="1">
      <c r="A39" s="931" t="s">
        <v>116</v>
      </c>
      <c r="B39" s="931"/>
      <c r="C39" s="931"/>
      <c r="D39" s="931"/>
      <c r="E39" s="931"/>
      <c r="F39" s="931"/>
      <c r="G39" s="931"/>
      <c r="H39" s="931"/>
      <c r="I39" s="931"/>
      <c r="J39" s="931"/>
      <c r="K39" s="931"/>
      <c r="L39" s="931"/>
      <c r="M39" s="931"/>
      <c r="N39" s="931"/>
      <c r="O39" s="931"/>
      <c r="P39" s="931"/>
      <c r="Q39" s="931" t="s">
        <v>117</v>
      </c>
      <c r="R39" s="931"/>
      <c r="S39" s="931"/>
      <c r="T39" s="931"/>
      <c r="U39" s="931"/>
      <c r="V39" s="931"/>
      <c r="W39" s="931"/>
      <c r="X39" s="931"/>
      <c r="Y39" s="931"/>
      <c r="Z39" s="931"/>
      <c r="AA39" s="931"/>
      <c r="AB39" s="931"/>
      <c r="AC39" s="931"/>
      <c r="AD39" s="931"/>
      <c r="AE39" s="931"/>
      <c r="AF39" s="931"/>
      <c r="AG39" s="931"/>
      <c r="AH39" s="931"/>
      <c r="AI39" s="931"/>
      <c r="AJ39" s="931"/>
      <c r="AK39" s="931"/>
      <c r="AL39" s="931"/>
    </row>
    <row r="40" spans="1:38" ht="17.25" customHeight="1">
      <c r="A40" s="931"/>
      <c r="B40" s="931"/>
      <c r="C40" s="931"/>
      <c r="D40" s="931"/>
      <c r="E40" s="931"/>
      <c r="F40" s="931"/>
      <c r="G40" s="931"/>
      <c r="H40" s="931"/>
      <c r="I40" s="931"/>
      <c r="J40" s="931"/>
      <c r="K40" s="931"/>
      <c r="L40" s="931"/>
      <c r="M40" s="931"/>
      <c r="N40" s="931"/>
      <c r="O40" s="931"/>
      <c r="P40" s="931"/>
      <c r="Q40" s="931"/>
      <c r="R40" s="931"/>
      <c r="S40" s="931"/>
      <c r="T40" s="931"/>
      <c r="U40" s="931"/>
      <c r="V40" s="931"/>
      <c r="W40" s="931"/>
      <c r="X40" s="931"/>
      <c r="Y40" s="931"/>
      <c r="Z40" s="931"/>
      <c r="AA40" s="931"/>
      <c r="AB40" s="931"/>
      <c r="AC40" s="931"/>
      <c r="AD40" s="931"/>
      <c r="AE40" s="931"/>
      <c r="AF40" s="931"/>
      <c r="AG40" s="931"/>
      <c r="AH40" s="931"/>
      <c r="AI40" s="931"/>
      <c r="AJ40" s="931"/>
      <c r="AK40" s="931"/>
      <c r="AL40" s="931"/>
    </row>
    <row r="41" spans="1:38" ht="17.25" customHeight="1">
      <c r="A41" s="920" t="s">
        <v>111</v>
      </c>
      <c r="B41" s="919"/>
      <c r="C41" s="939" t="s">
        <v>118</v>
      </c>
      <c r="D41" s="939"/>
      <c r="E41" s="939"/>
      <c r="F41" s="939"/>
      <c r="G41" s="939"/>
      <c r="H41" s="939"/>
      <c r="I41" s="939"/>
      <c r="J41" s="939"/>
      <c r="K41" s="939"/>
      <c r="L41" s="939"/>
      <c r="M41" s="939"/>
      <c r="N41" s="939"/>
      <c r="O41" s="939"/>
      <c r="P41" s="940"/>
      <c r="Q41" s="920" t="s">
        <v>111</v>
      </c>
      <c r="R41" s="919"/>
      <c r="S41" s="918" t="s">
        <v>119</v>
      </c>
      <c r="T41" s="918"/>
      <c r="U41" s="918"/>
      <c r="V41" s="440"/>
      <c r="W41" s="440"/>
      <c r="X41" s="919" t="s">
        <v>111</v>
      </c>
      <c r="Y41" s="919"/>
      <c r="Z41" s="918" t="s">
        <v>120</v>
      </c>
      <c r="AA41" s="918"/>
      <c r="AB41" s="918"/>
      <c r="AC41" s="440"/>
      <c r="AD41" s="440"/>
      <c r="AE41" s="440"/>
      <c r="AF41" s="440"/>
      <c r="AG41" s="440"/>
      <c r="AH41" s="440"/>
      <c r="AI41" s="440"/>
      <c r="AJ41" s="440"/>
      <c r="AK41" s="440"/>
      <c r="AL41" s="505"/>
    </row>
    <row r="42" spans="1:38" ht="17.25" customHeight="1">
      <c r="A42" s="506"/>
      <c r="B42" s="89"/>
      <c r="C42" s="941"/>
      <c r="D42" s="941"/>
      <c r="E42" s="941"/>
      <c r="F42" s="941"/>
      <c r="G42" s="941"/>
      <c r="H42" s="941"/>
      <c r="I42" s="941"/>
      <c r="J42" s="941"/>
      <c r="K42" s="941"/>
      <c r="L42" s="941"/>
      <c r="M42" s="941"/>
      <c r="N42" s="941"/>
      <c r="O42" s="941"/>
      <c r="P42" s="942"/>
      <c r="Q42" s="932"/>
      <c r="R42" s="933"/>
      <c r="S42" s="937"/>
      <c r="T42" s="937"/>
      <c r="U42" s="937"/>
      <c r="V42" s="937"/>
      <c r="W42" s="937"/>
      <c r="X42" s="937"/>
      <c r="Y42" s="937"/>
      <c r="Z42" s="937"/>
      <c r="AA42" s="937"/>
      <c r="AB42" s="937"/>
      <c r="AC42" s="937"/>
      <c r="AD42" s="937"/>
      <c r="AE42" s="937"/>
      <c r="AF42" s="937"/>
      <c r="AG42" s="937"/>
      <c r="AH42" s="937"/>
      <c r="AI42" s="937"/>
      <c r="AJ42" s="937"/>
      <c r="AK42" s="933"/>
      <c r="AL42" s="935"/>
    </row>
    <row r="43" spans="1:38" ht="17.25" customHeight="1">
      <c r="A43" s="506"/>
      <c r="B43" s="89"/>
      <c r="C43" s="937"/>
      <c r="D43" s="937"/>
      <c r="E43" s="937"/>
      <c r="F43" s="937"/>
      <c r="G43" s="937"/>
      <c r="H43" s="937"/>
      <c r="I43" s="937"/>
      <c r="J43" s="937"/>
      <c r="K43" s="937"/>
      <c r="L43" s="937"/>
      <c r="M43" s="937"/>
      <c r="N43" s="937"/>
      <c r="O43" s="937"/>
      <c r="P43" s="943"/>
      <c r="Q43" s="932"/>
      <c r="R43" s="933"/>
      <c r="S43" s="937"/>
      <c r="T43" s="937"/>
      <c r="U43" s="937"/>
      <c r="V43" s="937"/>
      <c r="W43" s="937"/>
      <c r="X43" s="937"/>
      <c r="Y43" s="937"/>
      <c r="Z43" s="937"/>
      <c r="AA43" s="937"/>
      <c r="AB43" s="937"/>
      <c r="AC43" s="937"/>
      <c r="AD43" s="937"/>
      <c r="AE43" s="937"/>
      <c r="AF43" s="937"/>
      <c r="AG43" s="937"/>
      <c r="AH43" s="937"/>
      <c r="AI43" s="937"/>
      <c r="AJ43" s="937"/>
      <c r="AK43" s="933"/>
      <c r="AL43" s="935"/>
    </row>
    <row r="44" spans="1:38" ht="17.25" customHeight="1">
      <c r="A44" s="506"/>
      <c r="B44" s="89"/>
      <c r="C44" s="937"/>
      <c r="D44" s="937"/>
      <c r="E44" s="937"/>
      <c r="F44" s="937"/>
      <c r="G44" s="937"/>
      <c r="H44" s="937"/>
      <c r="I44" s="937"/>
      <c r="J44" s="937"/>
      <c r="K44" s="937"/>
      <c r="L44" s="937"/>
      <c r="M44" s="937"/>
      <c r="N44" s="937"/>
      <c r="O44" s="937"/>
      <c r="P44" s="943"/>
      <c r="Q44" s="932"/>
      <c r="R44" s="933"/>
      <c r="S44" s="937"/>
      <c r="T44" s="937"/>
      <c r="U44" s="937"/>
      <c r="V44" s="937"/>
      <c r="W44" s="937"/>
      <c r="X44" s="937"/>
      <c r="Y44" s="937"/>
      <c r="Z44" s="937"/>
      <c r="AA44" s="937"/>
      <c r="AB44" s="937"/>
      <c r="AC44" s="937"/>
      <c r="AD44" s="937"/>
      <c r="AE44" s="937"/>
      <c r="AF44" s="937"/>
      <c r="AG44" s="937"/>
      <c r="AH44" s="937"/>
      <c r="AI44" s="937"/>
      <c r="AJ44" s="937"/>
      <c r="AK44" s="933"/>
      <c r="AL44" s="935"/>
    </row>
    <row r="45" spans="1:38" ht="17.25" customHeight="1">
      <c r="A45" s="507"/>
      <c r="B45" s="443"/>
      <c r="C45" s="938"/>
      <c r="D45" s="938"/>
      <c r="E45" s="938"/>
      <c r="F45" s="938"/>
      <c r="G45" s="938"/>
      <c r="H45" s="938"/>
      <c r="I45" s="938"/>
      <c r="J45" s="938"/>
      <c r="K45" s="938"/>
      <c r="L45" s="938"/>
      <c r="M45" s="938"/>
      <c r="N45" s="938"/>
      <c r="O45" s="938"/>
      <c r="P45" s="944"/>
      <c r="Q45" s="934"/>
      <c r="R45" s="921"/>
      <c r="S45" s="938"/>
      <c r="T45" s="938"/>
      <c r="U45" s="938"/>
      <c r="V45" s="938"/>
      <c r="W45" s="938"/>
      <c r="X45" s="938"/>
      <c r="Y45" s="938"/>
      <c r="Z45" s="938"/>
      <c r="AA45" s="938"/>
      <c r="AB45" s="938"/>
      <c r="AC45" s="938"/>
      <c r="AD45" s="938"/>
      <c r="AE45" s="938"/>
      <c r="AF45" s="938"/>
      <c r="AG45" s="938"/>
      <c r="AH45" s="938"/>
      <c r="AI45" s="938"/>
      <c r="AJ45" s="938"/>
      <c r="AK45" s="921"/>
      <c r="AL45" s="936"/>
    </row>
    <row r="46" spans="1:38" ht="17.25" customHeight="1">
      <c r="A46" s="920" t="s">
        <v>111</v>
      </c>
      <c r="B46" s="919"/>
      <c r="C46" s="939" t="s">
        <v>121</v>
      </c>
      <c r="D46" s="939"/>
      <c r="E46" s="939"/>
      <c r="F46" s="939"/>
      <c r="G46" s="939"/>
      <c r="H46" s="939"/>
      <c r="I46" s="939"/>
      <c r="J46" s="939"/>
      <c r="K46" s="939"/>
      <c r="L46" s="939"/>
      <c r="M46" s="939"/>
      <c r="N46" s="939"/>
      <c r="O46" s="939"/>
      <c r="P46" s="940"/>
      <c r="Q46" s="920" t="s">
        <v>111</v>
      </c>
      <c r="R46" s="919"/>
      <c r="S46" s="918" t="s">
        <v>119</v>
      </c>
      <c r="T46" s="918"/>
      <c r="U46" s="918"/>
      <c r="V46" s="440"/>
      <c r="W46" s="440"/>
      <c r="X46" s="919" t="s">
        <v>111</v>
      </c>
      <c r="Y46" s="919"/>
      <c r="Z46" s="918" t="s">
        <v>120</v>
      </c>
      <c r="AA46" s="918"/>
      <c r="AB46" s="918"/>
      <c r="AC46" s="440"/>
      <c r="AD46" s="440"/>
      <c r="AE46" s="440"/>
      <c r="AF46" s="440"/>
      <c r="AG46" s="440"/>
      <c r="AH46" s="440"/>
      <c r="AI46" s="440"/>
      <c r="AJ46" s="440"/>
      <c r="AK46" s="440"/>
      <c r="AL46" s="505"/>
    </row>
    <row r="47" spans="1:38" ht="17.25" customHeight="1">
      <c r="A47" s="506"/>
      <c r="B47" s="89"/>
      <c r="C47" s="941"/>
      <c r="D47" s="941"/>
      <c r="E47" s="941"/>
      <c r="F47" s="941"/>
      <c r="G47" s="941"/>
      <c r="H47" s="941"/>
      <c r="I47" s="941"/>
      <c r="J47" s="941"/>
      <c r="K47" s="941"/>
      <c r="L47" s="941"/>
      <c r="M47" s="941"/>
      <c r="N47" s="941"/>
      <c r="O47" s="941"/>
      <c r="P47" s="942"/>
      <c r="Q47" s="306"/>
      <c r="S47" s="933" t="s">
        <v>122</v>
      </c>
      <c r="T47" s="933"/>
      <c r="U47" s="933"/>
      <c r="V47" s="933"/>
      <c r="W47" s="933"/>
      <c r="X47" s="933"/>
      <c r="Y47" s="933"/>
      <c r="Z47" s="933"/>
      <c r="AA47" s="933"/>
      <c r="AB47" s="933"/>
      <c r="AC47" s="933"/>
      <c r="AD47" s="933"/>
      <c r="AE47" s="933"/>
      <c r="AF47" s="933"/>
      <c r="AG47" s="933"/>
      <c r="AH47" s="933"/>
      <c r="AI47" s="933"/>
      <c r="AJ47" s="933"/>
      <c r="AK47" s="933"/>
      <c r="AL47" s="935"/>
    </row>
    <row r="48" spans="1:38" ht="17.25" customHeight="1">
      <c r="A48" s="506"/>
      <c r="B48" s="89"/>
      <c r="C48" s="945" t="s">
        <v>123</v>
      </c>
      <c r="D48" s="945"/>
      <c r="E48" s="945"/>
      <c r="F48" s="945"/>
      <c r="G48" s="945"/>
      <c r="H48" s="945"/>
      <c r="I48" s="945"/>
      <c r="J48" s="945"/>
      <c r="K48" s="945"/>
      <c r="L48" s="945"/>
      <c r="M48" s="945"/>
      <c r="N48" s="945"/>
      <c r="O48" s="945"/>
      <c r="P48" s="946"/>
      <c r="Q48" s="932"/>
      <c r="R48" s="933"/>
      <c r="S48" s="937"/>
      <c r="T48" s="937"/>
      <c r="U48" s="937"/>
      <c r="V48" s="937"/>
      <c r="W48" s="937"/>
      <c r="X48" s="937"/>
      <c r="Y48" s="937"/>
      <c r="Z48" s="937"/>
      <c r="AA48" s="937"/>
      <c r="AB48" s="937"/>
      <c r="AC48" s="937"/>
      <c r="AD48" s="937"/>
      <c r="AE48" s="937"/>
      <c r="AF48" s="937"/>
      <c r="AG48" s="937"/>
      <c r="AH48" s="937"/>
      <c r="AI48" s="937"/>
      <c r="AJ48" s="937"/>
      <c r="AK48" s="933"/>
      <c r="AL48" s="935"/>
    </row>
    <row r="49" spans="1:38" ht="17.25" customHeight="1">
      <c r="A49" s="506"/>
      <c r="B49" s="89"/>
      <c r="C49" s="945"/>
      <c r="D49" s="945"/>
      <c r="E49" s="945"/>
      <c r="F49" s="945"/>
      <c r="G49" s="945"/>
      <c r="H49" s="945"/>
      <c r="I49" s="945"/>
      <c r="J49" s="945"/>
      <c r="K49" s="945"/>
      <c r="L49" s="945"/>
      <c r="M49" s="945"/>
      <c r="N49" s="945"/>
      <c r="O49" s="945"/>
      <c r="P49" s="946"/>
      <c r="Q49" s="932"/>
      <c r="R49" s="933"/>
      <c r="S49" s="937"/>
      <c r="T49" s="937"/>
      <c r="U49" s="937"/>
      <c r="V49" s="937"/>
      <c r="W49" s="937"/>
      <c r="X49" s="937"/>
      <c r="Y49" s="937"/>
      <c r="Z49" s="937"/>
      <c r="AA49" s="937"/>
      <c r="AB49" s="937"/>
      <c r="AC49" s="937"/>
      <c r="AD49" s="937"/>
      <c r="AE49" s="937"/>
      <c r="AF49" s="937"/>
      <c r="AG49" s="937"/>
      <c r="AH49" s="937"/>
      <c r="AI49" s="937"/>
      <c r="AJ49" s="937"/>
      <c r="AK49" s="933"/>
      <c r="AL49" s="935"/>
    </row>
    <row r="50" spans="1:38" ht="17.25" customHeight="1">
      <c r="A50" s="507"/>
      <c r="B50" s="443"/>
      <c r="C50" s="947"/>
      <c r="D50" s="947"/>
      <c r="E50" s="947"/>
      <c r="F50" s="947"/>
      <c r="G50" s="947"/>
      <c r="H50" s="947"/>
      <c r="I50" s="947"/>
      <c r="J50" s="947"/>
      <c r="K50" s="947"/>
      <c r="L50" s="947"/>
      <c r="M50" s="947"/>
      <c r="N50" s="947"/>
      <c r="O50" s="947"/>
      <c r="P50" s="948"/>
      <c r="Q50" s="150"/>
      <c r="R50" s="438"/>
      <c r="S50" s="921" t="s">
        <v>124</v>
      </c>
      <c r="T50" s="921"/>
      <c r="U50" s="921"/>
      <c r="V50" s="921"/>
      <c r="W50" s="921"/>
      <c r="X50" s="921"/>
      <c r="Y50" s="921"/>
      <c r="Z50" s="922" t="s">
        <v>125</v>
      </c>
      <c r="AA50" s="922"/>
      <c r="AB50" s="922"/>
      <c r="AC50" s="438"/>
      <c r="AD50" s="922" t="s">
        <v>126</v>
      </c>
      <c r="AE50" s="922"/>
      <c r="AF50" s="922"/>
      <c r="AG50" s="438"/>
      <c r="AH50" s="923" t="s">
        <v>127</v>
      </c>
      <c r="AI50" s="922"/>
      <c r="AJ50" s="922"/>
      <c r="AK50" s="438"/>
      <c r="AL50" s="442"/>
    </row>
    <row r="51" spans="1:38" ht="17.25" customHeight="1">
      <c r="A51" s="920" t="s">
        <v>111</v>
      </c>
      <c r="B51" s="919"/>
      <c r="C51" s="939" t="s">
        <v>128</v>
      </c>
      <c r="D51" s="939"/>
      <c r="E51" s="939"/>
      <c r="F51" s="939"/>
      <c r="G51" s="939"/>
      <c r="H51" s="939"/>
      <c r="I51" s="939"/>
      <c r="J51" s="939"/>
      <c r="K51" s="939"/>
      <c r="L51" s="939"/>
      <c r="M51" s="939"/>
      <c r="N51" s="939"/>
      <c r="O51" s="939"/>
      <c r="P51" s="940"/>
      <c r="Q51" s="920" t="s">
        <v>111</v>
      </c>
      <c r="R51" s="919"/>
      <c r="S51" s="918" t="s">
        <v>129</v>
      </c>
      <c r="T51" s="918"/>
      <c r="U51" s="918"/>
      <c r="V51" s="918"/>
      <c r="W51" s="918"/>
      <c r="X51" s="919" t="s">
        <v>111</v>
      </c>
      <c r="Y51" s="919"/>
      <c r="Z51" s="918" t="s">
        <v>130</v>
      </c>
      <c r="AA51" s="918"/>
      <c r="AB51" s="918"/>
      <c r="AC51" s="918"/>
      <c r="AD51" s="918"/>
      <c r="AE51" s="919" t="s">
        <v>111</v>
      </c>
      <c r="AF51" s="919"/>
      <c r="AG51" s="918" t="s">
        <v>131</v>
      </c>
      <c r="AH51" s="918"/>
      <c r="AI51" s="918"/>
      <c r="AJ51" s="918"/>
      <c r="AK51" s="918"/>
      <c r="AL51" s="505"/>
    </row>
    <row r="52" spans="1:38" ht="17.25" customHeight="1">
      <c r="A52" s="506"/>
      <c r="B52" s="89"/>
      <c r="C52" s="941"/>
      <c r="D52" s="941"/>
      <c r="E52" s="941"/>
      <c r="F52" s="941"/>
      <c r="G52" s="941"/>
      <c r="H52" s="941"/>
      <c r="I52" s="941"/>
      <c r="J52" s="941"/>
      <c r="K52" s="941"/>
      <c r="L52" s="941"/>
      <c r="M52" s="941"/>
      <c r="N52" s="941"/>
      <c r="O52" s="941"/>
      <c r="P52" s="942"/>
      <c r="Q52" s="932"/>
      <c r="R52" s="933"/>
      <c r="S52" s="937"/>
      <c r="T52" s="937"/>
      <c r="U52" s="937"/>
      <c r="V52" s="937"/>
      <c r="W52" s="937"/>
      <c r="X52" s="937"/>
      <c r="Y52" s="937"/>
      <c r="Z52" s="937"/>
      <c r="AA52" s="937"/>
      <c r="AB52" s="937"/>
      <c r="AC52" s="937"/>
      <c r="AD52" s="937"/>
      <c r="AE52" s="937"/>
      <c r="AF52" s="937"/>
      <c r="AG52" s="937"/>
      <c r="AH52" s="937"/>
      <c r="AI52" s="937"/>
      <c r="AJ52" s="937"/>
      <c r="AK52" s="933"/>
      <c r="AL52" s="935"/>
    </row>
    <row r="53" spans="1:38" ht="17.25" customHeight="1">
      <c r="A53" s="506"/>
      <c r="B53" s="89"/>
      <c r="C53" s="927" t="s">
        <v>132</v>
      </c>
      <c r="D53" s="927"/>
      <c r="E53" s="927"/>
      <c r="F53" s="927"/>
      <c r="G53" s="927"/>
      <c r="H53" s="927"/>
      <c r="I53" s="927"/>
      <c r="J53" s="927"/>
      <c r="K53" s="927"/>
      <c r="L53" s="927"/>
      <c r="M53" s="927"/>
      <c r="N53" s="927"/>
      <c r="O53" s="927"/>
      <c r="P53" s="928"/>
      <c r="Q53" s="932"/>
      <c r="R53" s="933"/>
      <c r="S53" s="937"/>
      <c r="T53" s="937"/>
      <c r="U53" s="937"/>
      <c r="V53" s="937"/>
      <c r="W53" s="937"/>
      <c r="X53" s="937"/>
      <c r="Y53" s="937"/>
      <c r="Z53" s="937"/>
      <c r="AA53" s="937"/>
      <c r="AB53" s="937"/>
      <c r="AC53" s="937"/>
      <c r="AD53" s="937"/>
      <c r="AE53" s="937"/>
      <c r="AF53" s="937"/>
      <c r="AG53" s="937"/>
      <c r="AH53" s="937"/>
      <c r="AI53" s="937"/>
      <c r="AJ53" s="937"/>
      <c r="AK53" s="933"/>
      <c r="AL53" s="935"/>
    </row>
    <row r="54" spans="1:38" ht="17.25" customHeight="1">
      <c r="A54" s="506"/>
      <c r="B54" s="89"/>
      <c r="C54" s="927"/>
      <c r="D54" s="927"/>
      <c r="E54" s="927"/>
      <c r="F54" s="927"/>
      <c r="G54" s="927"/>
      <c r="H54" s="927"/>
      <c r="I54" s="927"/>
      <c r="J54" s="927"/>
      <c r="K54" s="927"/>
      <c r="L54" s="927"/>
      <c r="M54" s="927"/>
      <c r="N54" s="927"/>
      <c r="O54" s="927"/>
      <c r="P54" s="928"/>
      <c r="Q54" s="932"/>
      <c r="R54" s="933"/>
      <c r="S54" s="937"/>
      <c r="T54" s="937"/>
      <c r="U54" s="937"/>
      <c r="V54" s="937"/>
      <c r="W54" s="937"/>
      <c r="X54" s="937"/>
      <c r="Y54" s="937"/>
      <c r="Z54" s="937"/>
      <c r="AA54" s="937"/>
      <c r="AB54" s="937"/>
      <c r="AC54" s="937"/>
      <c r="AD54" s="937"/>
      <c r="AE54" s="937"/>
      <c r="AF54" s="937"/>
      <c r="AG54" s="937"/>
      <c r="AH54" s="937"/>
      <c r="AI54" s="937"/>
      <c r="AJ54" s="937"/>
      <c r="AK54" s="933"/>
      <c r="AL54" s="935"/>
    </row>
    <row r="55" spans="1:38" ht="17.25" customHeight="1">
      <c r="A55" s="507"/>
      <c r="B55" s="443"/>
      <c r="C55" s="929"/>
      <c r="D55" s="929"/>
      <c r="E55" s="929"/>
      <c r="F55" s="929"/>
      <c r="G55" s="929"/>
      <c r="H55" s="929"/>
      <c r="I55" s="929"/>
      <c r="J55" s="929"/>
      <c r="K55" s="929"/>
      <c r="L55" s="929"/>
      <c r="M55" s="929"/>
      <c r="N55" s="929"/>
      <c r="O55" s="929"/>
      <c r="P55" s="930"/>
      <c r="Q55" s="934"/>
      <c r="R55" s="921"/>
      <c r="S55" s="938"/>
      <c r="T55" s="938"/>
      <c r="U55" s="938"/>
      <c r="V55" s="938"/>
      <c r="W55" s="938"/>
      <c r="X55" s="938"/>
      <c r="Y55" s="938"/>
      <c r="Z55" s="938"/>
      <c r="AA55" s="938"/>
      <c r="AB55" s="938"/>
      <c r="AC55" s="938"/>
      <c r="AD55" s="938"/>
      <c r="AE55" s="938"/>
      <c r="AF55" s="938"/>
      <c r="AG55" s="938"/>
      <c r="AH55" s="938"/>
      <c r="AI55" s="938"/>
      <c r="AJ55" s="938"/>
      <c r="AK55" s="921"/>
      <c r="AL55" s="936"/>
    </row>
    <row r="56" spans="1:38" ht="17.25" customHeight="1">
      <c r="A56" s="508"/>
      <c r="B56" s="925" t="s">
        <v>133</v>
      </c>
      <c r="C56" s="925"/>
      <c r="D56" s="925"/>
      <c r="E56" s="925"/>
      <c r="F56" s="925"/>
      <c r="G56" s="925"/>
      <c r="H56" s="925"/>
      <c r="I56" s="925"/>
      <c r="J56" s="925"/>
      <c r="K56" s="925"/>
      <c r="L56" s="925"/>
      <c r="M56" s="925"/>
      <c r="N56" s="925"/>
      <c r="O56" s="925"/>
      <c r="P56" s="925"/>
      <c r="Q56" s="925"/>
      <c r="R56" s="925"/>
      <c r="S56" s="925"/>
      <c r="T56" s="925"/>
      <c r="U56" s="925"/>
      <c r="V56" s="925"/>
      <c r="W56" s="925"/>
      <c r="X56" s="925"/>
      <c r="Y56" s="925"/>
      <c r="Z56" s="925"/>
      <c r="AA56" s="925"/>
      <c r="AB56" s="925"/>
      <c r="AC56" s="925"/>
      <c r="AD56" s="925"/>
      <c r="AE56" s="925"/>
      <c r="AF56" s="925"/>
      <c r="AG56" s="925"/>
      <c r="AH56" s="925"/>
      <c r="AI56" s="925"/>
      <c r="AJ56" s="925"/>
      <c r="AK56" s="925"/>
      <c r="AL56" s="926"/>
    </row>
    <row r="57" spans="1:38" ht="17.25" customHeight="1">
      <c r="A57" s="506"/>
      <c r="B57" s="949"/>
      <c r="C57" s="949"/>
      <c r="D57" s="949"/>
      <c r="E57" s="949"/>
      <c r="F57" s="949"/>
      <c r="G57" s="949"/>
      <c r="H57" s="949"/>
      <c r="I57" s="949"/>
      <c r="J57" s="949"/>
      <c r="K57" s="949"/>
      <c r="L57" s="949"/>
      <c r="M57" s="949"/>
      <c r="N57" s="949"/>
      <c r="O57" s="949"/>
      <c r="P57" s="949"/>
      <c r="Q57" s="949"/>
      <c r="R57" s="949"/>
      <c r="S57" s="949"/>
      <c r="T57" s="949"/>
      <c r="U57" s="949"/>
      <c r="V57" s="949"/>
      <c r="W57" s="949"/>
      <c r="X57" s="949"/>
      <c r="Y57" s="949"/>
      <c r="Z57" s="949"/>
      <c r="AA57" s="949"/>
      <c r="AB57" s="949"/>
      <c r="AC57" s="949"/>
      <c r="AD57" s="949"/>
      <c r="AE57" s="949"/>
      <c r="AF57" s="949"/>
      <c r="AG57" s="949"/>
      <c r="AH57" s="949"/>
      <c r="AI57" s="949"/>
      <c r="AJ57" s="949"/>
      <c r="AK57" s="949"/>
      <c r="AL57" s="90"/>
    </row>
    <row r="58" spans="1:38" ht="17.25" customHeight="1">
      <c r="A58" s="506"/>
      <c r="B58" s="949"/>
      <c r="C58" s="949"/>
      <c r="D58" s="949"/>
      <c r="E58" s="949"/>
      <c r="F58" s="949"/>
      <c r="G58" s="949"/>
      <c r="H58" s="949"/>
      <c r="I58" s="949"/>
      <c r="J58" s="949"/>
      <c r="K58" s="949"/>
      <c r="L58" s="949"/>
      <c r="M58" s="949"/>
      <c r="N58" s="949"/>
      <c r="O58" s="949"/>
      <c r="P58" s="949"/>
      <c r="Q58" s="949"/>
      <c r="R58" s="949"/>
      <c r="S58" s="949"/>
      <c r="T58" s="949"/>
      <c r="U58" s="949"/>
      <c r="V58" s="949"/>
      <c r="W58" s="949"/>
      <c r="X58" s="949"/>
      <c r="Y58" s="949"/>
      <c r="Z58" s="949"/>
      <c r="AA58" s="949"/>
      <c r="AB58" s="949"/>
      <c r="AC58" s="949"/>
      <c r="AD58" s="949"/>
      <c r="AE58" s="949"/>
      <c r="AF58" s="949"/>
      <c r="AG58" s="949"/>
      <c r="AH58" s="949"/>
      <c r="AI58" s="949"/>
      <c r="AJ58" s="949"/>
      <c r="AK58" s="949"/>
      <c r="AL58" s="90"/>
    </row>
    <row r="59" spans="1:38" ht="17.25" customHeight="1">
      <c r="A59" s="507"/>
      <c r="B59" s="950"/>
      <c r="C59" s="950"/>
      <c r="D59" s="950"/>
      <c r="E59" s="950"/>
      <c r="F59" s="950"/>
      <c r="G59" s="950"/>
      <c r="H59" s="950"/>
      <c r="I59" s="950"/>
      <c r="J59" s="950"/>
      <c r="K59" s="950"/>
      <c r="L59" s="950"/>
      <c r="M59" s="950"/>
      <c r="N59" s="950"/>
      <c r="O59" s="950"/>
      <c r="P59" s="950"/>
      <c r="Q59" s="950"/>
      <c r="R59" s="950"/>
      <c r="S59" s="950"/>
      <c r="T59" s="950"/>
      <c r="U59" s="950"/>
      <c r="V59" s="950"/>
      <c r="W59" s="950"/>
      <c r="X59" s="950"/>
      <c r="Y59" s="950"/>
      <c r="Z59" s="950"/>
      <c r="AA59" s="950"/>
      <c r="AB59" s="950"/>
      <c r="AC59" s="950"/>
      <c r="AD59" s="950"/>
      <c r="AE59" s="950"/>
      <c r="AF59" s="950"/>
      <c r="AG59" s="950"/>
      <c r="AH59" s="950"/>
      <c r="AI59" s="950"/>
      <c r="AJ59" s="950"/>
      <c r="AK59" s="950"/>
      <c r="AL59" s="444"/>
    </row>
    <row r="60" spans="1:38" ht="17.25" customHeight="1">
      <c r="A60" s="924" t="s">
        <v>134</v>
      </c>
      <c r="B60" s="924"/>
      <c r="C60" s="924"/>
      <c r="D60" s="924"/>
      <c r="E60" s="924"/>
      <c r="F60" s="924"/>
      <c r="G60" s="924"/>
      <c r="H60" s="924"/>
      <c r="I60" s="924"/>
      <c r="J60" s="924"/>
      <c r="K60" s="924"/>
      <c r="L60" s="924"/>
      <c r="M60" s="924"/>
      <c r="N60" s="924"/>
      <c r="O60" s="924"/>
      <c r="P60" s="924"/>
      <c r="Q60" s="924"/>
      <c r="R60" s="924"/>
      <c r="S60" s="924"/>
      <c r="T60" s="924"/>
      <c r="U60" s="924"/>
      <c r="V60" s="924"/>
      <c r="W60" s="924"/>
      <c r="X60" s="924"/>
      <c r="Y60" s="924"/>
      <c r="Z60" s="924"/>
      <c r="AA60" s="924"/>
      <c r="AB60" s="924"/>
      <c r="AC60" s="924"/>
      <c r="AD60" s="924"/>
      <c r="AE60" s="924"/>
      <c r="AF60" s="924"/>
      <c r="AG60" s="924"/>
      <c r="AH60" s="924"/>
      <c r="AI60" s="924"/>
      <c r="AJ60" s="924"/>
      <c r="AK60" s="924"/>
      <c r="AL60" s="924"/>
    </row>
  </sheetData>
  <sheetProtection algorithmName="SHA-512" hashValue="f1kiYZWQdceG4nB+5yuyWwFcJDfm5BZwCqVkWOFZoBIm/pWpGTtStJOpPAPRQUPF2YUlhS2fVTXxanCqFOm1OA==" saltValue="UyEFXSbj0TT9WFzohypXTw==" spinCount="100000" sheet="1" objects="1" scenarios="1" formatCells="0" selectLockedCells="1"/>
  <mergeCells count="105">
    <mergeCell ref="Q52:R55"/>
    <mergeCell ref="S52:AJ55"/>
    <mergeCell ref="AK52:AL55"/>
    <mergeCell ref="Q48:R49"/>
    <mergeCell ref="S48:AJ49"/>
    <mergeCell ref="AK48:AL49"/>
    <mergeCell ref="S51:W51"/>
    <mergeCell ref="Z51:AD51"/>
    <mergeCell ref="AE51:AF51"/>
    <mergeCell ref="AG51:AK51"/>
    <mergeCell ref="Q51:R51"/>
    <mergeCell ref="A60:AL60"/>
    <mergeCell ref="B56:AL56"/>
    <mergeCell ref="C53:P55"/>
    <mergeCell ref="Q41:R41"/>
    <mergeCell ref="A39:P40"/>
    <mergeCell ref="Q39:AL40"/>
    <mergeCell ref="S41:U41"/>
    <mergeCell ref="X41:Y41"/>
    <mergeCell ref="Q42:R45"/>
    <mergeCell ref="AK42:AL45"/>
    <mergeCell ref="S42:AJ45"/>
    <mergeCell ref="Q46:R46"/>
    <mergeCell ref="S46:U46"/>
    <mergeCell ref="X46:Y46"/>
    <mergeCell ref="Z46:AB46"/>
    <mergeCell ref="A46:B46"/>
    <mergeCell ref="A41:B41"/>
    <mergeCell ref="C41:P42"/>
    <mergeCell ref="C43:P45"/>
    <mergeCell ref="C46:P47"/>
    <mergeCell ref="C48:P50"/>
    <mergeCell ref="C51:P52"/>
    <mergeCell ref="B57:AK59"/>
    <mergeCell ref="S47:AL47"/>
    <mergeCell ref="A37:F37"/>
    <mergeCell ref="H37:P37"/>
    <mergeCell ref="Q37:S37"/>
    <mergeCell ref="T37:V37"/>
    <mergeCell ref="W37:AA37"/>
    <mergeCell ref="AC37:AL37"/>
    <mergeCell ref="Z41:AB41"/>
    <mergeCell ref="X51:Y51"/>
    <mergeCell ref="A51:B51"/>
    <mergeCell ref="S50:Y50"/>
    <mergeCell ref="AD50:AF50"/>
    <mergeCell ref="Z50:AB50"/>
    <mergeCell ref="AH50:AJ50"/>
    <mergeCell ref="X34:Z34"/>
    <mergeCell ref="AA34:AD34"/>
    <mergeCell ref="AE34:AL34"/>
    <mergeCell ref="A35:C35"/>
    <mergeCell ref="D35:L35"/>
    <mergeCell ref="M35:O35"/>
    <mergeCell ref="P35:Q35"/>
    <mergeCell ref="S35:T35"/>
    <mergeCell ref="V35:W35"/>
    <mergeCell ref="X35:Z35"/>
    <mergeCell ref="A34:C34"/>
    <mergeCell ref="D34:L34"/>
    <mergeCell ref="M34:O34"/>
    <mergeCell ref="P34:Q34"/>
    <mergeCell ref="S34:T34"/>
    <mergeCell ref="V34:W34"/>
    <mergeCell ref="AA35:AD35"/>
    <mergeCell ref="AE35:AL35"/>
    <mergeCell ref="A29:C29"/>
    <mergeCell ref="D29:AL29"/>
    <mergeCell ref="A31:AL31"/>
    <mergeCell ref="A32:C32"/>
    <mergeCell ref="D32:AL32"/>
    <mergeCell ref="A33:C33"/>
    <mergeCell ref="D33:AL33"/>
    <mergeCell ref="A25:F25"/>
    <mergeCell ref="H25:Q25"/>
    <mergeCell ref="V25:AA25"/>
    <mergeCell ref="AC25:AL25"/>
    <mergeCell ref="A27:AL27"/>
    <mergeCell ref="A28:C28"/>
    <mergeCell ref="D28:AL28"/>
    <mergeCell ref="A23:F23"/>
    <mergeCell ref="H23:Q23"/>
    <mergeCell ref="V23:AA23"/>
    <mergeCell ref="AC23:AL23"/>
    <mergeCell ref="A24:F24"/>
    <mergeCell ref="H24:Q24"/>
    <mergeCell ref="V24:AA24"/>
    <mergeCell ref="AC24:AL24"/>
    <mergeCell ref="A20:F20"/>
    <mergeCell ref="H20:Q20"/>
    <mergeCell ref="V20:AA20"/>
    <mergeCell ref="AC20:AL20"/>
    <mergeCell ref="A21:F22"/>
    <mergeCell ref="H21:Q22"/>
    <mergeCell ref="V21:AA22"/>
    <mergeCell ref="AC21:AL22"/>
    <mergeCell ref="A10:AL11"/>
    <mergeCell ref="A13:F14"/>
    <mergeCell ref="W13:AL14"/>
    <mergeCell ref="A16:F17"/>
    <mergeCell ref="G16:AL17"/>
    <mergeCell ref="A19:F19"/>
    <mergeCell ref="H19:Q19"/>
    <mergeCell ref="V19:AA19"/>
    <mergeCell ref="AC19:AL19"/>
  </mergeCells>
  <phoneticPr fontId="16"/>
  <dataValidations count="7">
    <dataValidation type="list" allowBlank="1" showInputMessage="1" showErrorMessage="1" sqref="A13:F14">
      <formula1>"初回, 継続,"</formula1>
    </dataValidation>
    <dataValidation type="list" allowBlank="1" showInputMessage="1" showErrorMessage="1" sqref="W13:AL14">
      <formula1>$B$2:$C$2</formula1>
    </dataValidation>
    <dataValidation type="list" errorStyle="warning" allowBlank="1" showInputMessage="1" showErrorMessage="1" errorTitle="追記後確認事項" error="４．その他に追記した場合は、セル内に文字がすべて収まっていることを確認し、”はい”をクリックしてください。_x000a_※リスト１～３を選択している場合は、”キャンセル”をクリックしてください。" promptTitle="連携事項の選択" prompt="セル右下のリストボタン（▼）から項目を選択してください。_x000a_４．その他に追記が必要な場合は、（　）内に入力してください。_x000a_追記の際は、なるべく簡潔にセル内に収まるよう調整をお願いします。" sqref="G16:V16">
      <formula1>"1．訪問看護・訪問リハビリ・通所リハビリ等の導入について,2．軽度者（要支援１、要支援２、要介護１）への福祉用具貸与について,3．介護サービス利用時の留意事項について,4．その他（　　　　　　　　　　　　　　　　　　　　　　　　　　　　　　　　）"</formula1>
    </dataValidation>
    <dataValidation type="list" allowBlank="1" showInputMessage="1" showErrorMessage="1" sqref="A28:B29 A32:B35 A46 A41 A51 Q41 X41 Q46 X46 Q51 X51 AE51">
      <formula1>"☑, □,"</formula1>
    </dataValidation>
    <dataValidation type="list" allowBlank="1" showInputMessage="1" showErrorMessage="1" sqref="Z50:AB50">
      <formula1>"□ ⅰ）, ☑ ⅰ）,"</formula1>
    </dataValidation>
    <dataValidation type="list" allowBlank="1" showInputMessage="1" showErrorMessage="1" sqref="AD50:AF50">
      <formula1>"□ ⅱ）, ☑ ⅱ）,"</formula1>
    </dataValidation>
    <dataValidation type="list" allowBlank="1" showInputMessage="1" showErrorMessage="1" sqref="AH50:AJ50">
      <formula1>"□ ⅲ）, ☑ ⅲ）,"</formula1>
    </dataValidation>
  </dataValidations>
  <hyperlinks>
    <hyperlink ref="A10:AL11" location="目次!A1" display="連絡シート"/>
  </hyperlinks>
  <pageMargins left="0.51181102362204722" right="0.19685039370078741" top="0.19685039370078741" bottom="0.19685039370078741" header="0.31496062992125984" footer="0.31496062992125984"/>
  <pageSetup paperSize="9" orientation="portrait" horizontalDpi="0" verticalDpi="0" r:id="rId1"/>
  <headerFooter>
    <oddHeader>&amp;R東広島市多職種共通標準様式</oddHeader>
    <oddFooter>&amp;L情報共有シート検討委員会（平成28年7月1日改訂）
（東広島市地域包括支援センター，東広島地区医師会，東広島介護支援専門員連絡協議会，地域連携室あざれあ）</oddFoot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zoomScale="115" zoomScaleNormal="115" workbookViewId="0">
      <selection activeCell="AN11" sqref="AN11"/>
    </sheetView>
  </sheetViews>
  <sheetFormatPr defaultColWidth="2.625" defaultRowHeight="15" customHeight="1"/>
  <sheetData/>
  <sheetProtection algorithmName="SHA-512" hashValue="HBYVyFbIwKNKVlDsLEq/Fw0b8gkOBmPfEUWucqBp+5V3AnZLqlbwz2rNDveQXXbpHnfT+GTjQ1zeWp6rWIklPQ==" saltValue="WN9lrPkKkmYFKKIb6v5RcA==" spinCount="100000" sheet="1" objects="1" scenarios="1" selectLockedCells="1"/>
  <phoneticPr fontId="16"/>
  <pageMargins left="0.51181102362204722" right="0.31496062992125984" top="0.35433070866141736" bottom="0.15748031496062992" header="0.31496062992125984" footer="0.31496062992125984"/>
  <pageSetup paperSize="9" orientation="portrait" horizontalDpi="0" verticalDpi="0"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zoomScaleNormal="100" workbookViewId="0">
      <selection activeCell="AN11" sqref="AN11"/>
    </sheetView>
  </sheetViews>
  <sheetFormatPr defaultColWidth="2.625" defaultRowHeight="15" customHeight="1"/>
  <sheetData/>
  <sheetProtection algorithmName="SHA-512" hashValue="3GdNbx8QfaiM90SC35fSdmnMXZL51jP/OqGio3/T1BTs7hEXqq/8ONEKM6m6y9uG3TQQ/1v4OQfMj9HFQvIFIg==" saltValue="QO6DufGKWEIgCn5f44S65g==" spinCount="100000" sheet="1" objects="1" scenarios="1" selectLockedCells="1"/>
  <phoneticPr fontId="16"/>
  <pageMargins left="0.51181102362204722" right="0.31496062992125984" top="0.35433070866141736" bottom="0.15748031496062992" header="0.31496062992125984" footer="0.31496062992125984"/>
  <pageSetup paperSize="9" orientation="portrait" horizontalDpi="0"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zoomScale="115" zoomScaleNormal="115" workbookViewId="0">
      <selection activeCell="AN11" sqref="AN11"/>
    </sheetView>
  </sheetViews>
  <sheetFormatPr defaultColWidth="2.625" defaultRowHeight="15" customHeight="1"/>
  <sheetData/>
  <sheetProtection algorithmName="SHA-512" hashValue="EfXiYyAeo3oM3IWQZ/SXgxeu4BKbY9K+K3pA/BxfnJsrxBOZFxrSMFNKy0yI7AmMQBna99Azfowv+LIDnz9zvg==" saltValue="1qbFS8DCJzOlCNX5v0n8Xw==" spinCount="100000" sheet="1" objects="1" scenarios="1" selectLockedCells="1"/>
  <phoneticPr fontId="16"/>
  <pageMargins left="0.51181102362204722" right="0.31496062992125984" top="0.35433070866141736" bottom="0.15748031496062992" header="0.31496062992125984" footer="0.31496062992125984"/>
  <pageSetup paperSize="9" orientation="portrait" horizontalDpi="0"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0"/>
  <sheetViews>
    <sheetView showZeros="0" topLeftCell="A50" zoomScale="85" zoomScaleNormal="85" workbookViewId="0">
      <selection activeCell="AN11" sqref="AN11"/>
    </sheetView>
  </sheetViews>
  <sheetFormatPr defaultColWidth="2.375" defaultRowHeight="14.25" customHeight="1"/>
  <cols>
    <col min="1" max="1" width="1.25" style="10" customWidth="1"/>
    <col min="2" max="61" width="2.375" style="10"/>
    <col min="62" max="62" width="1.25" style="10" customWidth="1"/>
    <col min="63" max="16384" width="2.375" style="10"/>
  </cols>
  <sheetData>
    <row r="1" spans="3:14" ht="14.25" hidden="1" customHeight="1"/>
    <row r="2" spans="3:14" ht="14.25" hidden="1" customHeight="1">
      <c r="C2" s="450" t="str">
        <f>IF(LEFT(入力専用!$G$73,2)=LEFT("要支",2),"支"&amp;RIGHT(入力専用!$G$73,LEN(入力専用!$G$73)-FIND("援",入力専用!$G$73)),"")</f>
        <v/>
      </c>
      <c r="F2" s="509" t="e">
        <f>B57</f>
        <v>#NUM!</v>
      </c>
      <c r="K2" s="958" t="s">
        <v>135</v>
      </c>
      <c r="L2" s="958"/>
      <c r="M2" s="959" t="s">
        <v>136</v>
      </c>
      <c r="N2" s="960"/>
    </row>
    <row r="3" spans="3:14" ht="14.25" hidden="1" customHeight="1">
      <c r="C3" s="450" t="str">
        <f>IF(LEFT(入力専用!$G$73,2)=LEFT("要介",2),"介"&amp;RIGHT(入力専用!$G$73,LEN(入力専用!$G$73)-FIND("護",入力専用!$G$73)),"")</f>
        <v/>
      </c>
      <c r="E3" s="10">
        <v>1</v>
      </c>
      <c r="F3" s="509" t="e">
        <f t="shared" ref="F3:F13" si="0">F2+31</f>
        <v>#NUM!</v>
      </c>
      <c r="K3" s="958"/>
      <c r="L3" s="958"/>
      <c r="M3" s="960"/>
      <c r="N3" s="960"/>
    </row>
    <row r="4" spans="3:14" ht="14.25" hidden="1" customHeight="1">
      <c r="C4" s="510" t="str">
        <f>C2&amp;C3</f>
        <v/>
      </c>
      <c r="E4" s="10">
        <v>2</v>
      </c>
      <c r="F4" s="509" t="e">
        <f t="shared" si="0"/>
        <v>#NUM!</v>
      </c>
      <c r="G4" s="451" t="e">
        <f t="shared" ref="G4:G27" si="1">IF(E4&gt;$C$7,"×","○")</f>
        <v>#NUM!</v>
      </c>
      <c r="I4" s="511" t="e">
        <f>IF(LEFT("×",2)=LEFT(G5,2),IF(LEFT("○",2)=LEFT(G4,2),$C$9,""),"")</f>
        <v>#NUM!</v>
      </c>
      <c r="K4" s="958"/>
      <c r="L4" s="958"/>
      <c r="M4" s="960"/>
      <c r="N4" s="960"/>
    </row>
    <row r="5" spans="3:14" ht="14.25" hidden="1" customHeight="1">
      <c r="E5" s="10">
        <v>3</v>
      </c>
      <c r="F5" s="509" t="e">
        <f t="shared" si="0"/>
        <v>#NUM!</v>
      </c>
      <c r="G5" s="451" t="e">
        <f t="shared" si="1"/>
        <v>#NUM!</v>
      </c>
      <c r="I5" s="511" t="e">
        <f t="shared" ref="I5:I26" si="2">IF(LEFT("×",2)=LEFT(G6,2),IF(LEFT("○",2)=LEFT(G5,2),$C$9,""),"")</f>
        <v>#NUM!</v>
      </c>
      <c r="K5" s="961" t="e">
        <f>B81+31</f>
        <v>#NUM!</v>
      </c>
      <c r="L5" s="961"/>
      <c r="M5" s="962" t="e">
        <f>I15</f>
        <v>#NUM!</v>
      </c>
      <c r="N5" s="962"/>
    </row>
    <row r="6" spans="3:14" ht="14.25" hidden="1" customHeight="1">
      <c r="C6" s="512">
        <f>入力専用!$O$75-31</f>
        <v>-31</v>
      </c>
      <c r="E6" s="10">
        <v>4</v>
      </c>
      <c r="F6" s="509" t="e">
        <f t="shared" si="0"/>
        <v>#NUM!</v>
      </c>
      <c r="G6" s="451" t="e">
        <f t="shared" si="1"/>
        <v>#NUM!</v>
      </c>
      <c r="I6" s="511" t="e">
        <f t="shared" si="2"/>
        <v>#NUM!</v>
      </c>
      <c r="K6" s="961"/>
      <c r="L6" s="961"/>
      <c r="M6" s="962"/>
      <c r="N6" s="962"/>
    </row>
    <row r="7" spans="3:14" ht="14.25" hidden="1" customHeight="1">
      <c r="C7" s="510" t="e">
        <f>DATEDIF(保管!$F$33,入力専用!$O$75,"M")</f>
        <v>#NUM!</v>
      </c>
      <c r="E7" s="10">
        <v>5</v>
      </c>
      <c r="F7" s="509" t="e">
        <f t="shared" si="0"/>
        <v>#NUM!</v>
      </c>
      <c r="G7" s="451" t="e">
        <f t="shared" si="1"/>
        <v>#NUM!</v>
      </c>
      <c r="I7" s="511" t="e">
        <f t="shared" si="2"/>
        <v>#NUM!</v>
      </c>
      <c r="K7" s="961" t="e">
        <f>K5+31</f>
        <v>#NUM!</v>
      </c>
      <c r="L7" s="961"/>
      <c r="M7" s="962" t="e">
        <f>I16</f>
        <v>#NUM!</v>
      </c>
      <c r="N7" s="962"/>
    </row>
    <row r="8" spans="3:14" ht="14.25" hidden="1" customHeight="1">
      <c r="E8" s="10">
        <v>6</v>
      </c>
      <c r="F8" s="509" t="e">
        <f t="shared" si="0"/>
        <v>#NUM!</v>
      </c>
      <c r="G8" s="451" t="e">
        <f t="shared" si="1"/>
        <v>#NUM!</v>
      </c>
      <c r="I8" s="511" t="e">
        <f t="shared" si="2"/>
        <v>#NUM!</v>
      </c>
      <c r="K8" s="961"/>
      <c r="L8" s="961"/>
      <c r="M8" s="962"/>
      <c r="N8" s="962"/>
    </row>
    <row r="9" spans="3:14" ht="14.25" hidden="1" customHeight="1">
      <c r="C9" s="513">
        <f>入力専用!$O$75</f>
        <v>0</v>
      </c>
      <c r="E9" s="10">
        <v>7</v>
      </c>
      <c r="F9" s="509" t="e">
        <f t="shared" si="0"/>
        <v>#NUM!</v>
      </c>
      <c r="G9" s="451" t="e">
        <f t="shared" si="1"/>
        <v>#NUM!</v>
      </c>
      <c r="I9" s="511" t="e">
        <f t="shared" si="2"/>
        <v>#NUM!</v>
      </c>
      <c r="K9" s="961" t="e">
        <f>K7+31</f>
        <v>#NUM!</v>
      </c>
      <c r="L9" s="961"/>
      <c r="M9" s="962" t="e">
        <f>I17</f>
        <v>#NUM!</v>
      </c>
      <c r="N9" s="962"/>
    </row>
    <row r="10" spans="3:14" ht="14.25" hidden="1" customHeight="1">
      <c r="E10" s="10">
        <v>8</v>
      </c>
      <c r="F10" s="509" t="e">
        <f t="shared" si="0"/>
        <v>#NUM!</v>
      </c>
      <c r="G10" s="451" t="e">
        <f t="shared" si="1"/>
        <v>#NUM!</v>
      </c>
      <c r="I10" s="511" t="e">
        <f t="shared" si="2"/>
        <v>#NUM!</v>
      </c>
      <c r="K10" s="961"/>
      <c r="L10" s="961"/>
      <c r="M10" s="962"/>
      <c r="N10" s="962"/>
    </row>
    <row r="11" spans="3:14" ht="14.25" hidden="1" customHeight="1">
      <c r="E11" s="10">
        <v>9</v>
      </c>
      <c r="F11" s="509" t="e">
        <f t="shared" si="0"/>
        <v>#NUM!</v>
      </c>
      <c r="G11" s="451" t="e">
        <f t="shared" si="1"/>
        <v>#NUM!</v>
      </c>
      <c r="I11" s="511" t="e">
        <f t="shared" si="2"/>
        <v>#NUM!</v>
      </c>
      <c r="K11" s="961" t="e">
        <f>K9+31</f>
        <v>#NUM!</v>
      </c>
      <c r="L11" s="961"/>
      <c r="M11" s="962" t="e">
        <f>I18</f>
        <v>#NUM!</v>
      </c>
      <c r="N11" s="962"/>
    </row>
    <row r="12" spans="3:14" ht="14.25" hidden="1" customHeight="1">
      <c r="E12" s="10">
        <v>10</v>
      </c>
      <c r="F12" s="509" t="e">
        <f t="shared" si="0"/>
        <v>#NUM!</v>
      </c>
      <c r="G12" s="451" t="e">
        <f t="shared" si="1"/>
        <v>#NUM!</v>
      </c>
      <c r="I12" s="511" t="e">
        <f t="shared" si="2"/>
        <v>#NUM!</v>
      </c>
      <c r="K12" s="961"/>
      <c r="L12" s="961"/>
      <c r="M12" s="962"/>
      <c r="N12" s="962"/>
    </row>
    <row r="13" spans="3:14" ht="14.25" hidden="1" customHeight="1">
      <c r="E13" s="10">
        <v>11</v>
      </c>
      <c r="F13" s="509" t="e">
        <f t="shared" si="0"/>
        <v>#NUM!</v>
      </c>
      <c r="G13" s="451" t="e">
        <f t="shared" si="1"/>
        <v>#NUM!</v>
      </c>
      <c r="I13" s="511" t="e">
        <f t="shared" si="2"/>
        <v>#NUM!</v>
      </c>
      <c r="K13" s="961" t="e">
        <f>K11+31</f>
        <v>#NUM!</v>
      </c>
      <c r="L13" s="961"/>
      <c r="M13" s="962" t="e">
        <f>I19</f>
        <v>#NUM!</v>
      </c>
      <c r="N13" s="962"/>
    </row>
    <row r="14" spans="3:14" ht="14.25" hidden="1" customHeight="1">
      <c r="E14" s="10">
        <v>12</v>
      </c>
      <c r="F14" s="509" t="e">
        <f>F13+31</f>
        <v>#NUM!</v>
      </c>
      <c r="G14" s="451" t="e">
        <f t="shared" si="1"/>
        <v>#NUM!</v>
      </c>
      <c r="I14" s="511" t="e">
        <f t="shared" si="2"/>
        <v>#NUM!</v>
      </c>
      <c r="K14" s="961"/>
      <c r="L14" s="961"/>
      <c r="M14" s="962"/>
      <c r="N14" s="962"/>
    </row>
    <row r="15" spans="3:14" ht="14.25" hidden="1" customHeight="1">
      <c r="E15" s="10">
        <v>13</v>
      </c>
      <c r="F15" s="509" t="e">
        <f>F14+31</f>
        <v>#NUM!</v>
      </c>
      <c r="G15" s="451" t="e">
        <f t="shared" si="1"/>
        <v>#NUM!</v>
      </c>
      <c r="I15" s="511" t="e">
        <f t="shared" si="2"/>
        <v>#NUM!</v>
      </c>
      <c r="K15" s="961" t="e">
        <f>K13+31</f>
        <v>#NUM!</v>
      </c>
      <c r="L15" s="961"/>
      <c r="M15" s="962" t="e">
        <f>I20</f>
        <v>#NUM!</v>
      </c>
      <c r="N15" s="962"/>
    </row>
    <row r="16" spans="3:14" ht="14.25" hidden="1" customHeight="1">
      <c r="E16" s="10">
        <v>14</v>
      </c>
      <c r="F16" s="509" t="e">
        <f>F15+31</f>
        <v>#NUM!</v>
      </c>
      <c r="G16" s="451" t="e">
        <f t="shared" si="1"/>
        <v>#NUM!</v>
      </c>
      <c r="I16" s="511" t="e">
        <f t="shared" si="2"/>
        <v>#NUM!</v>
      </c>
      <c r="K16" s="961"/>
      <c r="L16" s="961"/>
      <c r="M16" s="962"/>
      <c r="N16" s="962"/>
    </row>
    <row r="17" spans="5:14" ht="14.25" hidden="1" customHeight="1">
      <c r="E17" s="10">
        <v>15</v>
      </c>
      <c r="F17" s="509" t="e">
        <f t="shared" ref="F17:F27" si="3">F16+31</f>
        <v>#NUM!</v>
      </c>
      <c r="G17" s="451" t="e">
        <f t="shared" si="1"/>
        <v>#NUM!</v>
      </c>
      <c r="I17" s="511" t="e">
        <f t="shared" si="2"/>
        <v>#NUM!</v>
      </c>
      <c r="K17" s="961" t="e">
        <f>K15+31</f>
        <v>#NUM!</v>
      </c>
      <c r="L17" s="961"/>
      <c r="M17" s="962" t="e">
        <f>I21</f>
        <v>#NUM!</v>
      </c>
      <c r="N17" s="962"/>
    </row>
    <row r="18" spans="5:14" ht="14.25" hidden="1" customHeight="1">
      <c r="E18" s="10">
        <v>16</v>
      </c>
      <c r="F18" s="509" t="e">
        <f t="shared" si="3"/>
        <v>#NUM!</v>
      </c>
      <c r="G18" s="451" t="e">
        <f t="shared" si="1"/>
        <v>#NUM!</v>
      </c>
      <c r="I18" s="511" t="e">
        <f t="shared" si="2"/>
        <v>#NUM!</v>
      </c>
      <c r="K18" s="961"/>
      <c r="L18" s="961"/>
      <c r="M18" s="962"/>
      <c r="N18" s="962"/>
    </row>
    <row r="19" spans="5:14" ht="14.25" hidden="1" customHeight="1">
      <c r="E19" s="10">
        <v>17</v>
      </c>
      <c r="F19" s="509" t="e">
        <f t="shared" si="3"/>
        <v>#NUM!</v>
      </c>
      <c r="G19" s="451" t="e">
        <f t="shared" si="1"/>
        <v>#NUM!</v>
      </c>
      <c r="I19" s="511" t="e">
        <f t="shared" si="2"/>
        <v>#NUM!</v>
      </c>
      <c r="K19" s="961" t="e">
        <f>K17+31</f>
        <v>#NUM!</v>
      </c>
      <c r="L19" s="961"/>
      <c r="M19" s="962" t="e">
        <f>I22</f>
        <v>#NUM!</v>
      </c>
      <c r="N19" s="962"/>
    </row>
    <row r="20" spans="5:14" ht="14.25" hidden="1" customHeight="1">
      <c r="E20" s="10">
        <v>18</v>
      </c>
      <c r="F20" s="509" t="e">
        <f t="shared" si="3"/>
        <v>#NUM!</v>
      </c>
      <c r="G20" s="451" t="e">
        <f t="shared" si="1"/>
        <v>#NUM!</v>
      </c>
      <c r="I20" s="511" t="e">
        <f t="shared" si="2"/>
        <v>#NUM!</v>
      </c>
      <c r="K20" s="961"/>
      <c r="L20" s="961"/>
      <c r="M20" s="962"/>
      <c r="N20" s="962"/>
    </row>
    <row r="21" spans="5:14" ht="14.25" hidden="1" customHeight="1">
      <c r="E21" s="10">
        <v>19</v>
      </c>
      <c r="F21" s="509" t="e">
        <f t="shared" si="3"/>
        <v>#NUM!</v>
      </c>
      <c r="G21" s="451" t="e">
        <f t="shared" si="1"/>
        <v>#NUM!</v>
      </c>
      <c r="I21" s="511" t="e">
        <f t="shared" si="2"/>
        <v>#NUM!</v>
      </c>
      <c r="K21" s="961" t="e">
        <f>K19+31</f>
        <v>#NUM!</v>
      </c>
      <c r="L21" s="961"/>
      <c r="M21" s="962" t="e">
        <f>I23</f>
        <v>#NUM!</v>
      </c>
      <c r="N21" s="962"/>
    </row>
    <row r="22" spans="5:14" ht="14.25" hidden="1" customHeight="1">
      <c r="E22" s="10">
        <v>20</v>
      </c>
      <c r="F22" s="509" t="e">
        <f t="shared" si="3"/>
        <v>#NUM!</v>
      </c>
      <c r="G22" s="451" t="e">
        <f t="shared" si="1"/>
        <v>#NUM!</v>
      </c>
      <c r="I22" s="511" t="e">
        <f t="shared" si="2"/>
        <v>#NUM!</v>
      </c>
      <c r="K22" s="961"/>
      <c r="L22" s="961"/>
      <c r="M22" s="962"/>
      <c r="N22" s="962"/>
    </row>
    <row r="23" spans="5:14" ht="14.25" hidden="1" customHeight="1">
      <c r="E23" s="10">
        <v>21</v>
      </c>
      <c r="F23" s="509" t="e">
        <f t="shared" si="3"/>
        <v>#NUM!</v>
      </c>
      <c r="G23" s="451" t="e">
        <f t="shared" si="1"/>
        <v>#NUM!</v>
      </c>
      <c r="I23" s="511" t="e">
        <f t="shared" si="2"/>
        <v>#NUM!</v>
      </c>
      <c r="K23" s="961" t="e">
        <f>K21+31</f>
        <v>#NUM!</v>
      </c>
      <c r="L23" s="961"/>
      <c r="M23" s="962" t="e">
        <f>I24</f>
        <v>#NUM!</v>
      </c>
      <c r="N23" s="962"/>
    </row>
    <row r="24" spans="5:14" ht="14.25" hidden="1" customHeight="1">
      <c r="E24" s="10">
        <v>22</v>
      </c>
      <c r="F24" s="509" t="e">
        <f t="shared" si="3"/>
        <v>#NUM!</v>
      </c>
      <c r="G24" s="451" t="e">
        <f t="shared" si="1"/>
        <v>#NUM!</v>
      </c>
      <c r="I24" s="511" t="e">
        <f t="shared" si="2"/>
        <v>#NUM!</v>
      </c>
      <c r="K24" s="961"/>
      <c r="L24" s="961"/>
      <c r="M24" s="962"/>
      <c r="N24" s="962"/>
    </row>
    <row r="25" spans="5:14" ht="14.25" hidden="1" customHeight="1">
      <c r="E25" s="10">
        <v>23</v>
      </c>
      <c r="F25" s="509" t="e">
        <f t="shared" si="3"/>
        <v>#NUM!</v>
      </c>
      <c r="G25" s="451" t="e">
        <f t="shared" si="1"/>
        <v>#NUM!</v>
      </c>
      <c r="I25" s="511" t="e">
        <f t="shared" si="2"/>
        <v>#NUM!</v>
      </c>
      <c r="K25" s="961" t="e">
        <f>K23+31</f>
        <v>#NUM!</v>
      </c>
      <c r="L25" s="961"/>
      <c r="M25" s="962" t="e">
        <f>I25</f>
        <v>#NUM!</v>
      </c>
      <c r="N25" s="962"/>
    </row>
    <row r="26" spans="5:14" ht="14.25" hidden="1" customHeight="1">
      <c r="E26" s="10">
        <v>24</v>
      </c>
      <c r="F26" s="509" t="e">
        <f t="shared" si="3"/>
        <v>#NUM!</v>
      </c>
      <c r="G26" s="451" t="e">
        <f t="shared" si="1"/>
        <v>#NUM!</v>
      </c>
      <c r="I26" s="511" t="e">
        <f t="shared" si="2"/>
        <v>#NUM!</v>
      </c>
      <c r="K26" s="961"/>
      <c r="L26" s="961"/>
      <c r="M26" s="962"/>
      <c r="N26" s="962"/>
    </row>
    <row r="27" spans="5:14" ht="14.25" hidden="1" customHeight="1">
      <c r="E27" s="10">
        <v>25</v>
      </c>
      <c r="F27" s="509" t="e">
        <f t="shared" si="3"/>
        <v>#NUM!</v>
      </c>
      <c r="G27" s="451" t="e">
        <f t="shared" si="1"/>
        <v>#NUM!</v>
      </c>
      <c r="I27" s="511" t="e">
        <f>IF(LEFT("×",2)=LEFT(G28,2),IF(LEFT("○",2)=LEFT(G27,2),$C$9,""),"")</f>
        <v>#NUM!</v>
      </c>
      <c r="K27" s="961" t="e">
        <f>K25+31</f>
        <v>#NUM!</v>
      </c>
      <c r="L27" s="961"/>
      <c r="M27" s="962" t="e">
        <f>I26</f>
        <v>#NUM!</v>
      </c>
      <c r="N27" s="962"/>
    </row>
    <row r="28" spans="5:14" ht="14.25" hidden="1" customHeight="1">
      <c r="G28" s="514" t="e">
        <f>IF(LEFT("○",2)=LEFT($G$27,2),"×","")</f>
        <v>#NUM!</v>
      </c>
      <c r="K28" s="961"/>
      <c r="L28" s="961"/>
      <c r="M28" s="962"/>
      <c r="N28" s="962"/>
    </row>
    <row r="29" spans="5:14" ht="14.25" hidden="1" customHeight="1">
      <c r="K29" s="961" t="e">
        <f>K27+31</f>
        <v>#NUM!</v>
      </c>
      <c r="L29" s="961"/>
      <c r="M29" s="962" t="e">
        <f>I27</f>
        <v>#NUM!</v>
      </c>
      <c r="N29" s="962"/>
    </row>
    <row r="30" spans="5:14" ht="14.25" hidden="1" customHeight="1">
      <c r="K30" s="961"/>
      <c r="L30" s="961"/>
      <c r="M30" s="962"/>
      <c r="N30" s="962"/>
    </row>
    <row r="31" spans="5:14" ht="14.25" hidden="1" customHeight="1"/>
    <row r="32" spans="5:14" ht="14.25" hidden="1" customHeight="1"/>
    <row r="33" ht="14.25" hidden="1" customHeight="1"/>
    <row r="34" ht="14.25" hidden="1" customHeight="1"/>
    <row r="35" ht="14.25" hidden="1" customHeight="1"/>
    <row r="36" ht="14.25" hidden="1" customHeight="1"/>
    <row r="37" ht="14.25" hidden="1" customHeight="1"/>
    <row r="38" ht="14.25" hidden="1" customHeight="1"/>
    <row r="39" ht="14.25" hidden="1" customHeight="1"/>
    <row r="40" ht="14.25" hidden="1" customHeight="1"/>
    <row r="41" ht="14.25" hidden="1" customHeight="1"/>
    <row r="42" ht="14.25" hidden="1" customHeight="1"/>
    <row r="43" ht="14.25" hidden="1" customHeight="1"/>
    <row r="44" ht="14.25" hidden="1" customHeight="1"/>
    <row r="45" ht="14.25" hidden="1" customHeight="1"/>
    <row r="46" ht="14.25" hidden="1" customHeight="1"/>
    <row r="47" ht="14.25" hidden="1" customHeight="1"/>
    <row r="48" ht="14.25" hidden="1" customHeight="1"/>
    <row r="49" spans="2:61" ht="14.25" hidden="1" customHeight="1"/>
    <row r="50" spans="2:61" ht="11.25" customHeight="1">
      <c r="T50" s="965" t="s">
        <v>137</v>
      </c>
      <c r="U50" s="965"/>
      <c r="V50" s="965"/>
      <c r="W50" s="965"/>
      <c r="X50" s="965"/>
      <c r="Y50" s="965"/>
      <c r="Z50" s="965"/>
      <c r="AA50" s="965"/>
      <c r="AB50" s="965"/>
      <c r="AC50" s="965"/>
      <c r="AD50" s="965"/>
      <c r="AE50" s="965"/>
      <c r="AF50" s="965"/>
      <c r="AG50" s="965"/>
      <c r="AH50" s="965"/>
      <c r="AI50" s="965"/>
      <c r="AJ50" s="965"/>
      <c r="AK50" s="965"/>
      <c r="AL50" s="965"/>
      <c r="AM50" s="965"/>
      <c r="AN50" s="965"/>
      <c r="AO50" s="965"/>
      <c r="AP50" s="965"/>
      <c r="AQ50" s="965"/>
    </row>
    <row r="51" spans="2:61" ht="11.25" customHeight="1">
      <c r="B51" s="963" t="s">
        <v>138</v>
      </c>
      <c r="C51" s="963"/>
      <c r="D51" s="963"/>
      <c r="E51" s="963"/>
      <c r="F51" s="963"/>
      <c r="G51" s="965">
        <f>入力専用!$G$67</f>
        <v>0</v>
      </c>
      <c r="H51" s="965"/>
      <c r="I51" s="965"/>
      <c r="J51" s="965"/>
      <c r="K51" s="965"/>
      <c r="L51" s="965"/>
      <c r="M51" s="965"/>
      <c r="N51" s="965"/>
      <c r="O51" s="965"/>
      <c r="P51" s="965"/>
      <c r="Q51" s="965"/>
      <c r="R51" s="963" t="s">
        <v>139</v>
      </c>
      <c r="S51" s="963"/>
      <c r="T51" s="965"/>
      <c r="U51" s="965"/>
      <c r="V51" s="965"/>
      <c r="W51" s="965"/>
      <c r="X51" s="965"/>
      <c r="Y51" s="965"/>
      <c r="Z51" s="965"/>
      <c r="AA51" s="965"/>
      <c r="AB51" s="965"/>
      <c r="AC51" s="965"/>
      <c r="AD51" s="965"/>
      <c r="AE51" s="965"/>
      <c r="AF51" s="965"/>
      <c r="AG51" s="965"/>
      <c r="AH51" s="965"/>
      <c r="AI51" s="965"/>
      <c r="AJ51" s="965"/>
      <c r="AK51" s="965"/>
      <c r="AL51" s="965"/>
      <c r="AM51" s="965"/>
      <c r="AN51" s="965"/>
      <c r="AO51" s="965"/>
      <c r="AP51" s="965"/>
      <c r="AQ51" s="965"/>
      <c r="AX51" s="963" t="s">
        <v>140</v>
      </c>
      <c r="AY51" s="963"/>
      <c r="AZ51" s="963"/>
      <c r="BA51" s="963"/>
      <c r="BB51" s="963"/>
      <c r="BC51" s="963">
        <f>入力専用!$G$63</f>
        <v>0</v>
      </c>
      <c r="BD51" s="963"/>
      <c r="BE51" s="963"/>
      <c r="BF51" s="963"/>
      <c r="BG51" s="963"/>
      <c r="BH51" s="963"/>
      <c r="BI51" s="963"/>
    </row>
    <row r="52" spans="2:61" ht="11.25" customHeight="1">
      <c r="B52" s="964"/>
      <c r="C52" s="964"/>
      <c r="D52" s="964"/>
      <c r="E52" s="964"/>
      <c r="F52" s="964"/>
      <c r="G52" s="966"/>
      <c r="H52" s="966"/>
      <c r="I52" s="966"/>
      <c r="J52" s="966"/>
      <c r="K52" s="966"/>
      <c r="L52" s="966"/>
      <c r="M52" s="966"/>
      <c r="N52" s="966"/>
      <c r="O52" s="966"/>
      <c r="P52" s="966"/>
      <c r="Q52" s="966"/>
      <c r="R52" s="964"/>
      <c r="S52" s="964"/>
      <c r="U52" s="965">
        <f>入力専用!$G$73</f>
        <v>0</v>
      </c>
      <c r="V52" s="965"/>
      <c r="W52" s="965"/>
      <c r="X52" s="965"/>
      <c r="Y52" s="965"/>
      <c r="Z52" s="965"/>
      <c r="AA52" s="965" t="s">
        <v>141</v>
      </c>
      <c r="AB52" s="967">
        <f>入力専用!$G$75</f>
        <v>0</v>
      </c>
      <c r="AC52" s="967"/>
      <c r="AD52" s="967"/>
      <c r="AE52" s="967"/>
      <c r="AF52" s="967"/>
      <c r="AG52" s="967"/>
      <c r="AH52" s="967"/>
      <c r="AI52" s="967"/>
      <c r="AJ52" s="967"/>
      <c r="AK52" s="965" t="s">
        <v>142</v>
      </c>
      <c r="AL52" s="965"/>
      <c r="AM52" s="967">
        <f>入力専用!$O$75</f>
        <v>0</v>
      </c>
      <c r="AN52" s="967"/>
      <c r="AO52" s="967"/>
      <c r="AP52" s="967"/>
      <c r="AQ52" s="967"/>
      <c r="AR52" s="967"/>
      <c r="AS52" s="967"/>
      <c r="AT52" s="967"/>
      <c r="AU52" s="967"/>
      <c r="AV52" s="965" t="s">
        <v>143</v>
      </c>
      <c r="AX52" s="964"/>
      <c r="AY52" s="964"/>
      <c r="AZ52" s="964"/>
      <c r="BA52" s="964"/>
      <c r="BB52" s="964"/>
      <c r="BC52" s="964"/>
      <c r="BD52" s="964"/>
      <c r="BE52" s="964"/>
      <c r="BF52" s="964"/>
      <c r="BG52" s="964"/>
      <c r="BH52" s="964"/>
      <c r="BI52" s="964"/>
    </row>
    <row r="53" spans="2:61" ht="11.25" customHeight="1" thickBot="1">
      <c r="U53" s="965"/>
      <c r="V53" s="965"/>
      <c r="W53" s="965"/>
      <c r="X53" s="965"/>
      <c r="Y53" s="965"/>
      <c r="Z53" s="965"/>
      <c r="AA53" s="965"/>
      <c r="AB53" s="967"/>
      <c r="AC53" s="967"/>
      <c r="AD53" s="967"/>
      <c r="AE53" s="967"/>
      <c r="AF53" s="967"/>
      <c r="AG53" s="967"/>
      <c r="AH53" s="967"/>
      <c r="AI53" s="967"/>
      <c r="AJ53" s="967"/>
      <c r="AK53" s="965"/>
      <c r="AL53" s="965"/>
      <c r="AM53" s="967"/>
      <c r="AN53" s="967"/>
      <c r="AO53" s="967"/>
      <c r="AP53" s="967"/>
      <c r="AQ53" s="967"/>
      <c r="AR53" s="967"/>
      <c r="AS53" s="967"/>
      <c r="AT53" s="967"/>
      <c r="AU53" s="967"/>
      <c r="AV53" s="965"/>
    </row>
    <row r="54" spans="2:61" ht="14.25" customHeight="1" thickTop="1">
      <c r="B54" s="958" t="s">
        <v>135</v>
      </c>
      <c r="C54" s="958"/>
      <c r="D54" s="959" t="s">
        <v>136</v>
      </c>
      <c r="E54" s="960"/>
      <c r="F54" s="959" t="s">
        <v>144</v>
      </c>
      <c r="G54" s="960"/>
      <c r="H54" s="970" t="s">
        <v>145</v>
      </c>
      <c r="I54" s="971"/>
      <c r="J54" s="959" t="s">
        <v>146</v>
      </c>
      <c r="K54" s="959"/>
      <c r="L54" s="972" t="s">
        <v>147</v>
      </c>
      <c r="M54" s="973"/>
      <c r="N54" s="959" t="s">
        <v>148</v>
      </c>
      <c r="O54" s="960"/>
      <c r="P54" s="969" t="s">
        <v>149</v>
      </c>
      <c r="Q54" s="958"/>
      <c r="R54" s="958" t="s">
        <v>150</v>
      </c>
      <c r="S54" s="958"/>
      <c r="T54" s="958"/>
      <c r="U54" s="958"/>
      <c r="V54" s="958"/>
      <c r="W54" s="958"/>
      <c r="X54" s="958"/>
      <c r="Y54" s="958"/>
      <c r="Z54" s="958"/>
      <c r="AA54" s="958"/>
      <c r="AB54" s="958"/>
      <c r="AC54" s="958"/>
      <c r="AD54" s="951" t="s">
        <v>151</v>
      </c>
      <c r="AE54" s="952"/>
      <c r="AF54" s="982" t="s">
        <v>152</v>
      </c>
      <c r="AG54" s="983"/>
      <c r="AH54" s="983"/>
      <c r="AI54" s="983"/>
      <c r="AJ54" s="983"/>
      <c r="AK54" s="983"/>
      <c r="AL54" s="983"/>
      <c r="AM54" s="983"/>
      <c r="AN54" s="983"/>
      <c r="AO54" s="983"/>
      <c r="AP54" s="983"/>
      <c r="AQ54" s="983"/>
      <c r="AR54" s="983"/>
      <c r="AS54" s="984"/>
      <c r="AT54" s="1027" t="s">
        <v>153</v>
      </c>
      <c r="AU54" s="1028"/>
      <c r="AV54" s="1028"/>
      <c r="AW54" s="1028"/>
      <c r="AX54" s="1028"/>
      <c r="AY54" s="1028"/>
      <c r="AZ54" s="1028"/>
      <c r="BA54" s="1029"/>
      <c r="BB54" s="969" t="s">
        <v>154</v>
      </c>
      <c r="BC54" s="969"/>
      <c r="BD54" s="969"/>
      <c r="BE54" s="969"/>
      <c r="BF54" s="959" t="s">
        <v>155</v>
      </c>
      <c r="BG54" s="960"/>
      <c r="BH54" s="959" t="s">
        <v>156</v>
      </c>
      <c r="BI54" s="960"/>
    </row>
    <row r="55" spans="2:61" ht="14.25" customHeight="1">
      <c r="B55" s="958"/>
      <c r="C55" s="958"/>
      <c r="D55" s="960"/>
      <c r="E55" s="960"/>
      <c r="F55" s="960"/>
      <c r="G55" s="960"/>
      <c r="H55" s="971"/>
      <c r="I55" s="971"/>
      <c r="J55" s="959"/>
      <c r="K55" s="959"/>
      <c r="L55" s="974"/>
      <c r="M55" s="975"/>
      <c r="N55" s="960"/>
      <c r="O55" s="960"/>
      <c r="P55" s="958"/>
      <c r="Q55" s="958"/>
      <c r="R55" s="959" t="s">
        <v>157</v>
      </c>
      <c r="S55" s="960"/>
      <c r="T55" s="968" t="s">
        <v>158</v>
      </c>
      <c r="U55" s="968"/>
      <c r="V55" s="958" t="s">
        <v>159</v>
      </c>
      <c r="W55" s="958"/>
      <c r="X55" s="970" t="s">
        <v>160</v>
      </c>
      <c r="Y55" s="971"/>
      <c r="Z55" s="970" t="s">
        <v>161</v>
      </c>
      <c r="AA55" s="971"/>
      <c r="AB55" s="970" t="s">
        <v>162</v>
      </c>
      <c r="AC55" s="971"/>
      <c r="AD55" s="953"/>
      <c r="AE55" s="954"/>
      <c r="AF55" s="985"/>
      <c r="AG55" s="964"/>
      <c r="AH55" s="964"/>
      <c r="AI55" s="964"/>
      <c r="AJ55" s="964"/>
      <c r="AK55" s="964"/>
      <c r="AL55" s="964"/>
      <c r="AM55" s="964"/>
      <c r="AN55" s="964"/>
      <c r="AO55" s="964"/>
      <c r="AP55" s="964"/>
      <c r="AQ55" s="964"/>
      <c r="AR55" s="964"/>
      <c r="AS55" s="956"/>
      <c r="AT55" s="1030" t="s">
        <v>163</v>
      </c>
      <c r="AU55" s="1031"/>
      <c r="AV55" s="1031"/>
      <c r="AW55" s="1031"/>
      <c r="AX55" s="1031"/>
      <c r="AY55" s="1031"/>
      <c r="AZ55" s="1031"/>
      <c r="BA55" s="1032"/>
      <c r="BB55" s="969"/>
      <c r="BC55" s="969"/>
      <c r="BD55" s="969"/>
      <c r="BE55" s="969"/>
      <c r="BF55" s="960"/>
      <c r="BG55" s="960"/>
      <c r="BH55" s="960"/>
      <c r="BI55" s="960"/>
    </row>
    <row r="56" spans="2:61" ht="14.25" customHeight="1">
      <c r="B56" s="958"/>
      <c r="C56" s="958"/>
      <c r="D56" s="960"/>
      <c r="E56" s="960"/>
      <c r="F56" s="960"/>
      <c r="G56" s="960"/>
      <c r="H56" s="971"/>
      <c r="I56" s="971"/>
      <c r="J56" s="959"/>
      <c r="K56" s="959"/>
      <c r="L56" s="976"/>
      <c r="M56" s="977"/>
      <c r="N56" s="960"/>
      <c r="O56" s="960"/>
      <c r="P56" s="958"/>
      <c r="Q56" s="958"/>
      <c r="R56" s="960"/>
      <c r="S56" s="960"/>
      <c r="T56" s="968"/>
      <c r="U56" s="968"/>
      <c r="V56" s="958"/>
      <c r="W56" s="958"/>
      <c r="X56" s="971"/>
      <c r="Y56" s="971"/>
      <c r="Z56" s="971"/>
      <c r="AA56" s="971"/>
      <c r="AB56" s="971"/>
      <c r="AC56" s="971"/>
      <c r="AD56" s="955"/>
      <c r="AE56" s="956"/>
      <c r="AF56" s="981" t="s">
        <v>164</v>
      </c>
      <c r="AG56" s="958"/>
      <c r="AH56" s="958" t="s">
        <v>165</v>
      </c>
      <c r="AI56" s="958"/>
      <c r="AJ56" s="958" t="s">
        <v>166</v>
      </c>
      <c r="AK56" s="958"/>
      <c r="AL56" s="958" t="s">
        <v>167</v>
      </c>
      <c r="AM56" s="958"/>
      <c r="AN56" s="958" t="s">
        <v>168</v>
      </c>
      <c r="AO56" s="958"/>
      <c r="AP56" s="978" t="s">
        <v>169</v>
      </c>
      <c r="AQ56" s="979"/>
      <c r="AR56" s="979"/>
      <c r="AS56" s="980"/>
      <c r="AT56" s="1033"/>
      <c r="AU56" s="968"/>
      <c r="AV56" s="968"/>
      <c r="AW56" s="968"/>
      <c r="AX56" s="968"/>
      <c r="AY56" s="968"/>
      <c r="AZ56" s="968"/>
      <c r="BA56" s="1034"/>
      <c r="BB56" s="969"/>
      <c r="BC56" s="969"/>
      <c r="BD56" s="969"/>
      <c r="BE56" s="969"/>
      <c r="BF56" s="960"/>
      <c r="BG56" s="960"/>
      <c r="BH56" s="960"/>
      <c r="BI56" s="960"/>
    </row>
    <row r="57" spans="2:61" ht="14.25" customHeight="1">
      <c r="B57" s="961" t="e">
        <f>保管!$F$33</f>
        <v>#NUM!</v>
      </c>
      <c r="C57" s="961"/>
      <c r="D57" s="958"/>
      <c r="E57" s="958"/>
      <c r="F57" s="957"/>
      <c r="G57" s="957"/>
      <c r="H57" s="957"/>
      <c r="I57" s="957"/>
      <c r="J57" s="957"/>
      <c r="K57" s="957"/>
      <c r="L57" s="957"/>
      <c r="M57" s="957"/>
      <c r="N57" s="957"/>
      <c r="O57" s="957"/>
      <c r="P57" s="957"/>
      <c r="Q57" s="957"/>
      <c r="R57" s="957"/>
      <c r="S57" s="957"/>
      <c r="T57" s="957"/>
      <c r="U57" s="957"/>
      <c r="V57" s="957"/>
      <c r="W57" s="957"/>
      <c r="X57" s="957"/>
      <c r="Y57" s="957"/>
      <c r="Z57" s="957"/>
      <c r="AA57" s="957"/>
      <c r="AB57" s="957"/>
      <c r="AC57" s="957"/>
      <c r="AD57" s="957"/>
      <c r="AE57" s="957"/>
      <c r="AF57" s="986"/>
      <c r="AG57" s="987"/>
      <c r="AH57" s="990"/>
      <c r="AI57" s="987"/>
      <c r="AJ57" s="990"/>
      <c r="AK57" s="987"/>
      <c r="AL57" s="990"/>
      <c r="AM57" s="987"/>
      <c r="AN57" s="990"/>
      <c r="AO57" s="987"/>
      <c r="AP57" s="990"/>
      <c r="AQ57" s="987"/>
      <c r="AR57" s="990"/>
      <c r="AS57" s="992"/>
      <c r="AT57" s="1002"/>
      <c r="AU57" s="1003"/>
      <c r="AV57" s="1003"/>
      <c r="AW57" s="1003"/>
      <c r="AX57" s="1003"/>
      <c r="AY57" s="1003"/>
      <c r="AZ57" s="1003"/>
      <c r="BA57" s="1004"/>
      <c r="BB57" s="968"/>
      <c r="BC57" s="968"/>
      <c r="BD57" s="968"/>
      <c r="BE57" s="968"/>
      <c r="BF57" s="968"/>
      <c r="BG57" s="968"/>
      <c r="BH57" s="968"/>
      <c r="BI57" s="968"/>
    </row>
    <row r="58" spans="2:61" ht="14.25" customHeight="1">
      <c r="B58" s="961"/>
      <c r="C58" s="961"/>
      <c r="D58" s="958"/>
      <c r="E58" s="958"/>
      <c r="F58" s="957"/>
      <c r="G58" s="957"/>
      <c r="H58" s="957"/>
      <c r="I58" s="957"/>
      <c r="J58" s="957"/>
      <c r="K58" s="957"/>
      <c r="L58" s="957"/>
      <c r="M58" s="957"/>
      <c r="N58" s="957"/>
      <c r="O58" s="957"/>
      <c r="P58" s="957"/>
      <c r="Q58" s="957"/>
      <c r="R58" s="957"/>
      <c r="S58" s="957"/>
      <c r="T58" s="957"/>
      <c r="U58" s="957"/>
      <c r="V58" s="957"/>
      <c r="W58" s="957"/>
      <c r="X58" s="957"/>
      <c r="Y58" s="957"/>
      <c r="Z58" s="957"/>
      <c r="AA58" s="957"/>
      <c r="AB58" s="957"/>
      <c r="AC58" s="957"/>
      <c r="AD58" s="957"/>
      <c r="AE58" s="957"/>
      <c r="AF58" s="988"/>
      <c r="AG58" s="989"/>
      <c r="AH58" s="991"/>
      <c r="AI58" s="989"/>
      <c r="AJ58" s="991"/>
      <c r="AK58" s="989"/>
      <c r="AL58" s="991"/>
      <c r="AM58" s="989"/>
      <c r="AN58" s="991"/>
      <c r="AO58" s="989"/>
      <c r="AP58" s="991"/>
      <c r="AQ58" s="989"/>
      <c r="AR58" s="991"/>
      <c r="AS58" s="993"/>
      <c r="AT58" s="999"/>
      <c r="AU58" s="1000"/>
      <c r="AV58" s="1000"/>
      <c r="AW58" s="1000"/>
      <c r="AX58" s="1000"/>
      <c r="AY58" s="1000"/>
      <c r="AZ58" s="1000"/>
      <c r="BA58" s="1001"/>
      <c r="BB58" s="968"/>
      <c r="BC58" s="968"/>
      <c r="BD58" s="968"/>
      <c r="BE58" s="968"/>
      <c r="BF58" s="968"/>
      <c r="BG58" s="968"/>
      <c r="BH58" s="968"/>
      <c r="BI58" s="968"/>
    </row>
    <row r="59" spans="2:61" ht="14.25" customHeight="1">
      <c r="B59" s="995" t="e">
        <f>B57+31</f>
        <v>#NUM!</v>
      </c>
      <c r="C59" s="996"/>
      <c r="D59" s="994">
        <f>入力専用!$G$75</f>
        <v>0</v>
      </c>
      <c r="E59" s="994"/>
      <c r="F59" s="957"/>
      <c r="G59" s="957"/>
      <c r="H59" s="957"/>
      <c r="I59" s="957"/>
      <c r="J59" s="957"/>
      <c r="K59" s="957"/>
      <c r="L59" s="957"/>
      <c r="M59" s="957"/>
      <c r="N59" s="957"/>
      <c r="O59" s="957"/>
      <c r="P59" s="957"/>
      <c r="Q59" s="957"/>
      <c r="R59" s="957"/>
      <c r="S59" s="957"/>
      <c r="T59" s="957"/>
      <c r="U59" s="957"/>
      <c r="V59" s="957"/>
      <c r="W59" s="957"/>
      <c r="X59" s="957"/>
      <c r="Y59" s="957"/>
      <c r="Z59" s="957"/>
      <c r="AA59" s="957"/>
      <c r="AB59" s="957"/>
      <c r="AC59" s="957"/>
      <c r="AD59" s="957"/>
      <c r="AE59" s="957"/>
      <c r="AF59" s="986"/>
      <c r="AG59" s="987"/>
      <c r="AH59" s="990"/>
      <c r="AI59" s="987"/>
      <c r="AJ59" s="990"/>
      <c r="AK59" s="987"/>
      <c r="AL59" s="990"/>
      <c r="AM59" s="987"/>
      <c r="AN59" s="990"/>
      <c r="AO59" s="987"/>
      <c r="AP59" s="990"/>
      <c r="AQ59" s="987"/>
      <c r="AR59" s="990"/>
      <c r="AS59" s="992"/>
      <c r="AT59" s="1002"/>
      <c r="AU59" s="1003"/>
      <c r="AV59" s="1003"/>
      <c r="AW59" s="1003"/>
      <c r="AX59" s="1003"/>
      <c r="AY59" s="1003"/>
      <c r="AZ59" s="1003"/>
      <c r="BA59" s="1004"/>
      <c r="BB59" s="968"/>
      <c r="BC59" s="968"/>
      <c r="BD59" s="968"/>
      <c r="BE59" s="968"/>
      <c r="BF59" s="968"/>
      <c r="BG59" s="968"/>
      <c r="BH59" s="968"/>
      <c r="BI59" s="968"/>
    </row>
    <row r="60" spans="2:61" ht="14.25" customHeight="1">
      <c r="B60" s="997"/>
      <c r="C60" s="998"/>
      <c r="D60" s="994"/>
      <c r="E60" s="994"/>
      <c r="F60" s="957"/>
      <c r="G60" s="957"/>
      <c r="H60" s="957"/>
      <c r="I60" s="957"/>
      <c r="J60" s="957"/>
      <c r="K60" s="957"/>
      <c r="L60" s="957"/>
      <c r="M60" s="957"/>
      <c r="N60" s="957"/>
      <c r="O60" s="957"/>
      <c r="P60" s="957"/>
      <c r="Q60" s="957"/>
      <c r="R60" s="957"/>
      <c r="S60" s="957"/>
      <c r="T60" s="957"/>
      <c r="U60" s="957"/>
      <c r="V60" s="957"/>
      <c r="W60" s="957"/>
      <c r="X60" s="957"/>
      <c r="Y60" s="957"/>
      <c r="Z60" s="957"/>
      <c r="AA60" s="957"/>
      <c r="AB60" s="957"/>
      <c r="AC60" s="957"/>
      <c r="AD60" s="957"/>
      <c r="AE60" s="957"/>
      <c r="AF60" s="988"/>
      <c r="AG60" s="989"/>
      <c r="AH60" s="991"/>
      <c r="AI60" s="989"/>
      <c r="AJ60" s="991"/>
      <c r="AK60" s="989"/>
      <c r="AL60" s="991"/>
      <c r="AM60" s="989"/>
      <c r="AN60" s="991"/>
      <c r="AO60" s="989"/>
      <c r="AP60" s="991"/>
      <c r="AQ60" s="989"/>
      <c r="AR60" s="991"/>
      <c r="AS60" s="993"/>
      <c r="AT60" s="999"/>
      <c r="AU60" s="1000"/>
      <c r="AV60" s="1000"/>
      <c r="AW60" s="1000"/>
      <c r="AX60" s="1000"/>
      <c r="AY60" s="1000"/>
      <c r="AZ60" s="1000"/>
      <c r="BA60" s="1001"/>
      <c r="BB60" s="968"/>
      <c r="BC60" s="968"/>
      <c r="BD60" s="968"/>
      <c r="BE60" s="968"/>
      <c r="BF60" s="968"/>
      <c r="BG60" s="968"/>
      <c r="BH60" s="968"/>
      <c r="BI60" s="968"/>
    </row>
    <row r="61" spans="2:61" ht="14.25" customHeight="1">
      <c r="B61" s="995" t="e">
        <f>B59+31</f>
        <v>#NUM!</v>
      </c>
      <c r="C61" s="996"/>
      <c r="D61" s="962" t="e">
        <f>I4</f>
        <v>#NUM!</v>
      </c>
      <c r="E61" s="962"/>
      <c r="F61" s="957"/>
      <c r="G61" s="957"/>
      <c r="H61" s="957"/>
      <c r="I61" s="957"/>
      <c r="J61" s="957"/>
      <c r="K61" s="957"/>
      <c r="L61" s="957"/>
      <c r="M61" s="957"/>
      <c r="N61" s="957"/>
      <c r="O61" s="957"/>
      <c r="P61" s="957"/>
      <c r="Q61" s="957"/>
      <c r="R61" s="957"/>
      <c r="S61" s="957"/>
      <c r="T61" s="957"/>
      <c r="U61" s="957"/>
      <c r="V61" s="957"/>
      <c r="W61" s="957"/>
      <c r="X61" s="957"/>
      <c r="Y61" s="957"/>
      <c r="Z61" s="957"/>
      <c r="AA61" s="957"/>
      <c r="AB61" s="957"/>
      <c r="AC61" s="957"/>
      <c r="AD61" s="957"/>
      <c r="AE61" s="957"/>
      <c r="AF61" s="986"/>
      <c r="AG61" s="987"/>
      <c r="AH61" s="990"/>
      <c r="AI61" s="987"/>
      <c r="AJ61" s="990"/>
      <c r="AK61" s="987"/>
      <c r="AL61" s="990"/>
      <c r="AM61" s="987"/>
      <c r="AN61" s="990"/>
      <c r="AO61" s="987"/>
      <c r="AP61" s="990"/>
      <c r="AQ61" s="987"/>
      <c r="AR61" s="990"/>
      <c r="AS61" s="992"/>
      <c r="AT61" s="1002"/>
      <c r="AU61" s="1003"/>
      <c r="AV61" s="1003"/>
      <c r="AW61" s="1003"/>
      <c r="AX61" s="1003"/>
      <c r="AY61" s="1003"/>
      <c r="AZ61" s="1003"/>
      <c r="BA61" s="1004"/>
      <c r="BB61" s="968"/>
      <c r="BC61" s="968"/>
      <c r="BD61" s="968"/>
      <c r="BE61" s="968"/>
      <c r="BF61" s="968"/>
      <c r="BG61" s="968"/>
      <c r="BH61" s="968"/>
      <c r="BI61" s="968"/>
    </row>
    <row r="62" spans="2:61" ht="14.25" customHeight="1">
      <c r="B62" s="997"/>
      <c r="C62" s="998"/>
      <c r="D62" s="962"/>
      <c r="E62" s="962"/>
      <c r="F62" s="957"/>
      <c r="G62" s="957"/>
      <c r="H62" s="957"/>
      <c r="I62" s="957"/>
      <c r="J62" s="957"/>
      <c r="K62" s="957"/>
      <c r="L62" s="957"/>
      <c r="M62" s="957"/>
      <c r="N62" s="957"/>
      <c r="O62" s="957"/>
      <c r="P62" s="957"/>
      <c r="Q62" s="957"/>
      <c r="R62" s="957"/>
      <c r="S62" s="957"/>
      <c r="T62" s="957"/>
      <c r="U62" s="957"/>
      <c r="V62" s="957"/>
      <c r="W62" s="957"/>
      <c r="X62" s="957"/>
      <c r="Y62" s="957"/>
      <c r="Z62" s="957"/>
      <c r="AA62" s="957"/>
      <c r="AB62" s="957"/>
      <c r="AC62" s="957"/>
      <c r="AD62" s="957"/>
      <c r="AE62" s="957"/>
      <c r="AF62" s="988"/>
      <c r="AG62" s="989"/>
      <c r="AH62" s="991"/>
      <c r="AI62" s="989"/>
      <c r="AJ62" s="991"/>
      <c r="AK62" s="989"/>
      <c r="AL62" s="991"/>
      <c r="AM62" s="989"/>
      <c r="AN62" s="991"/>
      <c r="AO62" s="989"/>
      <c r="AP62" s="991"/>
      <c r="AQ62" s="989"/>
      <c r="AR62" s="991"/>
      <c r="AS62" s="993"/>
      <c r="AT62" s="999"/>
      <c r="AU62" s="1000"/>
      <c r="AV62" s="1000"/>
      <c r="AW62" s="1000"/>
      <c r="AX62" s="1000"/>
      <c r="AY62" s="1000"/>
      <c r="AZ62" s="1000"/>
      <c r="BA62" s="1001"/>
      <c r="BB62" s="968"/>
      <c r="BC62" s="968"/>
      <c r="BD62" s="968"/>
      <c r="BE62" s="968"/>
      <c r="BF62" s="968"/>
      <c r="BG62" s="968"/>
      <c r="BH62" s="968"/>
      <c r="BI62" s="968"/>
    </row>
    <row r="63" spans="2:61" ht="14.25" customHeight="1">
      <c r="B63" s="995" t="e">
        <f t="shared" ref="B63:B81" si="4">B61+31</f>
        <v>#NUM!</v>
      </c>
      <c r="C63" s="996"/>
      <c r="D63" s="962" t="e">
        <f>I5</f>
        <v>#NUM!</v>
      </c>
      <c r="E63" s="962"/>
      <c r="F63" s="957"/>
      <c r="G63" s="957"/>
      <c r="H63" s="957"/>
      <c r="I63" s="957"/>
      <c r="J63" s="957"/>
      <c r="K63" s="957"/>
      <c r="L63" s="957"/>
      <c r="M63" s="957"/>
      <c r="N63" s="957"/>
      <c r="O63" s="957"/>
      <c r="P63" s="957"/>
      <c r="Q63" s="957"/>
      <c r="R63" s="957"/>
      <c r="S63" s="957"/>
      <c r="T63" s="957"/>
      <c r="U63" s="957"/>
      <c r="V63" s="957"/>
      <c r="W63" s="957"/>
      <c r="X63" s="957"/>
      <c r="Y63" s="957"/>
      <c r="Z63" s="957"/>
      <c r="AA63" s="957"/>
      <c r="AB63" s="957"/>
      <c r="AC63" s="957"/>
      <c r="AD63" s="957"/>
      <c r="AE63" s="957"/>
      <c r="AF63" s="986"/>
      <c r="AG63" s="987"/>
      <c r="AH63" s="990"/>
      <c r="AI63" s="987"/>
      <c r="AJ63" s="990"/>
      <c r="AK63" s="987"/>
      <c r="AL63" s="990"/>
      <c r="AM63" s="987"/>
      <c r="AN63" s="990"/>
      <c r="AO63" s="987"/>
      <c r="AP63" s="990"/>
      <c r="AQ63" s="987"/>
      <c r="AR63" s="990"/>
      <c r="AS63" s="992"/>
      <c r="AT63" s="1002"/>
      <c r="AU63" s="1003"/>
      <c r="AV63" s="1003"/>
      <c r="AW63" s="1003"/>
      <c r="AX63" s="1003"/>
      <c r="AY63" s="1003"/>
      <c r="AZ63" s="1003"/>
      <c r="BA63" s="1004"/>
      <c r="BB63" s="968"/>
      <c r="BC63" s="968"/>
      <c r="BD63" s="968"/>
      <c r="BE63" s="968"/>
      <c r="BF63" s="968"/>
      <c r="BG63" s="968"/>
      <c r="BH63" s="968"/>
      <c r="BI63" s="968"/>
    </row>
    <row r="64" spans="2:61" ht="14.25" customHeight="1">
      <c r="B64" s="997"/>
      <c r="C64" s="998"/>
      <c r="D64" s="962"/>
      <c r="E64" s="962"/>
      <c r="F64" s="957"/>
      <c r="G64" s="957"/>
      <c r="H64" s="957"/>
      <c r="I64" s="957"/>
      <c r="J64" s="957"/>
      <c r="K64" s="957"/>
      <c r="L64" s="957"/>
      <c r="M64" s="957"/>
      <c r="N64" s="957"/>
      <c r="O64" s="957"/>
      <c r="P64" s="957"/>
      <c r="Q64" s="957"/>
      <c r="R64" s="957"/>
      <c r="S64" s="957"/>
      <c r="T64" s="957"/>
      <c r="U64" s="957"/>
      <c r="V64" s="957"/>
      <c r="W64" s="957"/>
      <c r="X64" s="957"/>
      <c r="Y64" s="957"/>
      <c r="Z64" s="957"/>
      <c r="AA64" s="957"/>
      <c r="AB64" s="957"/>
      <c r="AC64" s="957"/>
      <c r="AD64" s="957"/>
      <c r="AE64" s="957"/>
      <c r="AF64" s="988"/>
      <c r="AG64" s="989"/>
      <c r="AH64" s="991"/>
      <c r="AI64" s="989"/>
      <c r="AJ64" s="991"/>
      <c r="AK64" s="989"/>
      <c r="AL64" s="991"/>
      <c r="AM64" s="989"/>
      <c r="AN64" s="991"/>
      <c r="AO64" s="989"/>
      <c r="AP64" s="991"/>
      <c r="AQ64" s="989"/>
      <c r="AR64" s="991"/>
      <c r="AS64" s="993"/>
      <c r="AT64" s="999"/>
      <c r="AU64" s="1000"/>
      <c r="AV64" s="1000"/>
      <c r="AW64" s="1000"/>
      <c r="AX64" s="1000"/>
      <c r="AY64" s="1000"/>
      <c r="AZ64" s="1000"/>
      <c r="BA64" s="1001"/>
      <c r="BB64" s="968"/>
      <c r="BC64" s="968"/>
      <c r="BD64" s="968"/>
      <c r="BE64" s="968"/>
      <c r="BF64" s="968"/>
      <c r="BG64" s="968"/>
      <c r="BH64" s="968"/>
      <c r="BI64" s="968"/>
    </row>
    <row r="65" spans="2:61" ht="14.25" customHeight="1">
      <c r="B65" s="995" t="e">
        <f t="shared" si="4"/>
        <v>#NUM!</v>
      </c>
      <c r="C65" s="996"/>
      <c r="D65" s="962" t="e">
        <f>I6</f>
        <v>#NUM!</v>
      </c>
      <c r="E65" s="962"/>
      <c r="F65" s="957"/>
      <c r="G65" s="957"/>
      <c r="H65" s="957"/>
      <c r="I65" s="957"/>
      <c r="J65" s="957"/>
      <c r="K65" s="957"/>
      <c r="L65" s="957"/>
      <c r="M65" s="957"/>
      <c r="N65" s="957"/>
      <c r="O65" s="957"/>
      <c r="P65" s="957"/>
      <c r="Q65" s="957"/>
      <c r="R65" s="957"/>
      <c r="S65" s="957"/>
      <c r="T65" s="957"/>
      <c r="U65" s="957"/>
      <c r="V65" s="957"/>
      <c r="W65" s="957"/>
      <c r="X65" s="957"/>
      <c r="Y65" s="957"/>
      <c r="Z65" s="957"/>
      <c r="AA65" s="957"/>
      <c r="AB65" s="957"/>
      <c r="AC65" s="957"/>
      <c r="AD65" s="957"/>
      <c r="AE65" s="957"/>
      <c r="AF65" s="986"/>
      <c r="AG65" s="987"/>
      <c r="AH65" s="990"/>
      <c r="AI65" s="987"/>
      <c r="AJ65" s="990"/>
      <c r="AK65" s="987"/>
      <c r="AL65" s="990"/>
      <c r="AM65" s="987"/>
      <c r="AN65" s="990"/>
      <c r="AO65" s="987"/>
      <c r="AP65" s="990"/>
      <c r="AQ65" s="987"/>
      <c r="AR65" s="990"/>
      <c r="AS65" s="992"/>
      <c r="AT65" s="1002"/>
      <c r="AU65" s="1003"/>
      <c r="AV65" s="1003"/>
      <c r="AW65" s="1003"/>
      <c r="AX65" s="1003"/>
      <c r="AY65" s="1003"/>
      <c r="AZ65" s="1003"/>
      <c r="BA65" s="1004"/>
      <c r="BB65" s="968"/>
      <c r="BC65" s="968"/>
      <c r="BD65" s="968"/>
      <c r="BE65" s="968"/>
      <c r="BF65" s="968"/>
      <c r="BG65" s="968"/>
      <c r="BH65" s="968"/>
      <c r="BI65" s="968"/>
    </row>
    <row r="66" spans="2:61" ht="14.25" customHeight="1">
      <c r="B66" s="997"/>
      <c r="C66" s="998"/>
      <c r="D66" s="962"/>
      <c r="E66" s="962"/>
      <c r="F66" s="957"/>
      <c r="G66" s="957"/>
      <c r="H66" s="957"/>
      <c r="I66" s="957"/>
      <c r="J66" s="957"/>
      <c r="K66" s="957"/>
      <c r="L66" s="957"/>
      <c r="M66" s="957"/>
      <c r="N66" s="957"/>
      <c r="O66" s="957"/>
      <c r="P66" s="957"/>
      <c r="Q66" s="957"/>
      <c r="R66" s="957"/>
      <c r="S66" s="957"/>
      <c r="T66" s="957"/>
      <c r="U66" s="957"/>
      <c r="V66" s="957"/>
      <c r="W66" s="957"/>
      <c r="X66" s="957"/>
      <c r="Y66" s="957"/>
      <c r="Z66" s="957"/>
      <c r="AA66" s="957"/>
      <c r="AB66" s="957"/>
      <c r="AC66" s="957"/>
      <c r="AD66" s="957"/>
      <c r="AE66" s="957"/>
      <c r="AF66" s="988"/>
      <c r="AG66" s="989"/>
      <c r="AH66" s="991"/>
      <c r="AI66" s="989"/>
      <c r="AJ66" s="991"/>
      <c r="AK66" s="989"/>
      <c r="AL66" s="991"/>
      <c r="AM66" s="989"/>
      <c r="AN66" s="991"/>
      <c r="AO66" s="989"/>
      <c r="AP66" s="991"/>
      <c r="AQ66" s="989"/>
      <c r="AR66" s="991"/>
      <c r="AS66" s="993"/>
      <c r="AT66" s="999"/>
      <c r="AU66" s="1000"/>
      <c r="AV66" s="1000"/>
      <c r="AW66" s="1000"/>
      <c r="AX66" s="1000"/>
      <c r="AY66" s="1000"/>
      <c r="AZ66" s="1000"/>
      <c r="BA66" s="1001"/>
      <c r="BB66" s="968"/>
      <c r="BC66" s="968"/>
      <c r="BD66" s="968"/>
      <c r="BE66" s="968"/>
      <c r="BF66" s="968"/>
      <c r="BG66" s="968"/>
      <c r="BH66" s="968"/>
      <c r="BI66" s="968"/>
    </row>
    <row r="67" spans="2:61" ht="14.25" customHeight="1">
      <c r="B67" s="995" t="e">
        <f t="shared" si="4"/>
        <v>#NUM!</v>
      </c>
      <c r="C67" s="996"/>
      <c r="D67" s="962" t="e">
        <f>I7</f>
        <v>#NUM!</v>
      </c>
      <c r="E67" s="962"/>
      <c r="F67" s="957"/>
      <c r="G67" s="957"/>
      <c r="H67" s="957"/>
      <c r="I67" s="957"/>
      <c r="J67" s="957"/>
      <c r="K67" s="957"/>
      <c r="L67" s="957"/>
      <c r="M67" s="957"/>
      <c r="N67" s="957"/>
      <c r="O67" s="957"/>
      <c r="P67" s="957"/>
      <c r="Q67" s="957"/>
      <c r="R67" s="957"/>
      <c r="S67" s="957"/>
      <c r="T67" s="957"/>
      <c r="U67" s="957"/>
      <c r="V67" s="957"/>
      <c r="W67" s="957"/>
      <c r="X67" s="957"/>
      <c r="Y67" s="957"/>
      <c r="Z67" s="957"/>
      <c r="AA67" s="957"/>
      <c r="AB67" s="957"/>
      <c r="AC67" s="957"/>
      <c r="AD67" s="957"/>
      <c r="AE67" s="957"/>
      <c r="AF67" s="986"/>
      <c r="AG67" s="987"/>
      <c r="AH67" s="990"/>
      <c r="AI67" s="987"/>
      <c r="AJ67" s="990"/>
      <c r="AK67" s="987"/>
      <c r="AL67" s="990"/>
      <c r="AM67" s="987"/>
      <c r="AN67" s="990"/>
      <c r="AO67" s="987"/>
      <c r="AP67" s="990"/>
      <c r="AQ67" s="987"/>
      <c r="AR67" s="990"/>
      <c r="AS67" s="992"/>
      <c r="AT67" s="1002"/>
      <c r="AU67" s="1003"/>
      <c r="AV67" s="1003"/>
      <c r="AW67" s="1003"/>
      <c r="AX67" s="1003"/>
      <c r="AY67" s="1003"/>
      <c r="AZ67" s="1003"/>
      <c r="BA67" s="1004"/>
      <c r="BB67" s="968"/>
      <c r="BC67" s="968"/>
      <c r="BD67" s="968"/>
      <c r="BE67" s="968"/>
      <c r="BF67" s="968"/>
      <c r="BG67" s="968"/>
      <c r="BH67" s="968"/>
      <c r="BI67" s="968"/>
    </row>
    <row r="68" spans="2:61" ht="14.25" customHeight="1">
      <c r="B68" s="997"/>
      <c r="C68" s="998"/>
      <c r="D68" s="962"/>
      <c r="E68" s="962"/>
      <c r="F68" s="957"/>
      <c r="G68" s="957"/>
      <c r="H68" s="957"/>
      <c r="I68" s="957"/>
      <c r="J68" s="957"/>
      <c r="K68" s="957"/>
      <c r="L68" s="957"/>
      <c r="M68" s="957"/>
      <c r="N68" s="957"/>
      <c r="O68" s="957"/>
      <c r="P68" s="957"/>
      <c r="Q68" s="957"/>
      <c r="R68" s="957"/>
      <c r="S68" s="957"/>
      <c r="T68" s="957"/>
      <c r="U68" s="957"/>
      <c r="V68" s="957"/>
      <c r="W68" s="957"/>
      <c r="X68" s="957"/>
      <c r="Y68" s="957"/>
      <c r="Z68" s="957"/>
      <c r="AA68" s="957"/>
      <c r="AB68" s="957"/>
      <c r="AC68" s="957"/>
      <c r="AD68" s="957"/>
      <c r="AE68" s="957"/>
      <c r="AF68" s="988"/>
      <c r="AG68" s="989"/>
      <c r="AH68" s="991"/>
      <c r="AI68" s="989"/>
      <c r="AJ68" s="991"/>
      <c r="AK68" s="989"/>
      <c r="AL68" s="991"/>
      <c r="AM68" s="989"/>
      <c r="AN68" s="991"/>
      <c r="AO68" s="989"/>
      <c r="AP68" s="991"/>
      <c r="AQ68" s="989"/>
      <c r="AR68" s="991"/>
      <c r="AS68" s="993"/>
      <c r="AT68" s="999"/>
      <c r="AU68" s="1000"/>
      <c r="AV68" s="1000"/>
      <c r="AW68" s="1000"/>
      <c r="AX68" s="1000"/>
      <c r="AY68" s="1000"/>
      <c r="AZ68" s="1000"/>
      <c r="BA68" s="1001"/>
      <c r="BB68" s="968"/>
      <c r="BC68" s="968"/>
      <c r="BD68" s="968"/>
      <c r="BE68" s="968"/>
      <c r="BF68" s="968"/>
      <c r="BG68" s="968"/>
      <c r="BH68" s="968"/>
      <c r="BI68" s="968"/>
    </row>
    <row r="69" spans="2:61" ht="14.25" customHeight="1">
      <c r="B69" s="995" t="e">
        <f t="shared" si="4"/>
        <v>#NUM!</v>
      </c>
      <c r="C69" s="996"/>
      <c r="D69" s="962" t="e">
        <f>I8</f>
        <v>#NUM!</v>
      </c>
      <c r="E69" s="962"/>
      <c r="F69" s="957"/>
      <c r="G69" s="957"/>
      <c r="H69" s="957"/>
      <c r="I69" s="957"/>
      <c r="J69" s="957"/>
      <c r="K69" s="957"/>
      <c r="L69" s="957"/>
      <c r="M69" s="957"/>
      <c r="N69" s="957"/>
      <c r="O69" s="957"/>
      <c r="P69" s="957"/>
      <c r="Q69" s="957"/>
      <c r="R69" s="957"/>
      <c r="S69" s="957"/>
      <c r="T69" s="957"/>
      <c r="U69" s="957"/>
      <c r="V69" s="957"/>
      <c r="W69" s="957"/>
      <c r="X69" s="957"/>
      <c r="Y69" s="957"/>
      <c r="Z69" s="957"/>
      <c r="AA69" s="957"/>
      <c r="AB69" s="957"/>
      <c r="AC69" s="957"/>
      <c r="AD69" s="957"/>
      <c r="AE69" s="957"/>
      <c r="AF69" s="986"/>
      <c r="AG69" s="987"/>
      <c r="AH69" s="990"/>
      <c r="AI69" s="987"/>
      <c r="AJ69" s="990"/>
      <c r="AK69" s="987"/>
      <c r="AL69" s="990"/>
      <c r="AM69" s="987"/>
      <c r="AN69" s="990"/>
      <c r="AO69" s="987"/>
      <c r="AP69" s="990"/>
      <c r="AQ69" s="987"/>
      <c r="AR69" s="990"/>
      <c r="AS69" s="992"/>
      <c r="AT69" s="1002"/>
      <c r="AU69" s="1003"/>
      <c r="AV69" s="1003"/>
      <c r="AW69" s="1003"/>
      <c r="AX69" s="1003"/>
      <c r="AY69" s="1003"/>
      <c r="AZ69" s="1003"/>
      <c r="BA69" s="1004"/>
      <c r="BB69" s="968"/>
      <c r="BC69" s="968"/>
      <c r="BD69" s="968"/>
      <c r="BE69" s="968"/>
      <c r="BF69" s="968"/>
      <c r="BG69" s="968"/>
      <c r="BH69" s="968"/>
      <c r="BI69" s="968"/>
    </row>
    <row r="70" spans="2:61" ht="14.25" customHeight="1">
      <c r="B70" s="997"/>
      <c r="C70" s="998"/>
      <c r="D70" s="962"/>
      <c r="E70" s="962"/>
      <c r="F70" s="957"/>
      <c r="G70" s="957"/>
      <c r="H70" s="957"/>
      <c r="I70" s="957"/>
      <c r="J70" s="957"/>
      <c r="K70" s="957"/>
      <c r="L70" s="957"/>
      <c r="M70" s="957"/>
      <c r="N70" s="957"/>
      <c r="O70" s="957"/>
      <c r="P70" s="957"/>
      <c r="Q70" s="957"/>
      <c r="R70" s="957"/>
      <c r="S70" s="957"/>
      <c r="T70" s="957"/>
      <c r="U70" s="957"/>
      <c r="V70" s="957"/>
      <c r="W70" s="957"/>
      <c r="X70" s="957"/>
      <c r="Y70" s="957"/>
      <c r="Z70" s="957"/>
      <c r="AA70" s="957"/>
      <c r="AB70" s="957"/>
      <c r="AC70" s="957"/>
      <c r="AD70" s="957"/>
      <c r="AE70" s="957"/>
      <c r="AF70" s="988"/>
      <c r="AG70" s="989"/>
      <c r="AH70" s="991"/>
      <c r="AI70" s="989"/>
      <c r="AJ70" s="991"/>
      <c r="AK70" s="989"/>
      <c r="AL70" s="991"/>
      <c r="AM70" s="989"/>
      <c r="AN70" s="991"/>
      <c r="AO70" s="989"/>
      <c r="AP70" s="991"/>
      <c r="AQ70" s="989"/>
      <c r="AR70" s="991"/>
      <c r="AS70" s="993"/>
      <c r="AT70" s="999"/>
      <c r="AU70" s="1000"/>
      <c r="AV70" s="1000"/>
      <c r="AW70" s="1000"/>
      <c r="AX70" s="1000"/>
      <c r="AY70" s="1000"/>
      <c r="AZ70" s="1000"/>
      <c r="BA70" s="1001"/>
      <c r="BB70" s="968"/>
      <c r="BC70" s="968"/>
      <c r="BD70" s="968"/>
      <c r="BE70" s="968"/>
      <c r="BF70" s="968"/>
      <c r="BG70" s="968"/>
      <c r="BH70" s="968"/>
      <c r="BI70" s="968"/>
    </row>
    <row r="71" spans="2:61" ht="14.25" customHeight="1">
      <c r="B71" s="995" t="e">
        <f t="shared" si="4"/>
        <v>#NUM!</v>
      </c>
      <c r="C71" s="996"/>
      <c r="D71" s="962" t="e">
        <f>I9</f>
        <v>#NUM!</v>
      </c>
      <c r="E71" s="962"/>
      <c r="F71" s="957"/>
      <c r="G71" s="957"/>
      <c r="H71" s="957"/>
      <c r="I71" s="957"/>
      <c r="J71" s="957"/>
      <c r="K71" s="957"/>
      <c r="L71" s="957"/>
      <c r="M71" s="957"/>
      <c r="N71" s="957"/>
      <c r="O71" s="957"/>
      <c r="P71" s="957"/>
      <c r="Q71" s="957"/>
      <c r="R71" s="957"/>
      <c r="S71" s="957"/>
      <c r="T71" s="957"/>
      <c r="U71" s="957"/>
      <c r="V71" s="957"/>
      <c r="W71" s="957"/>
      <c r="X71" s="957"/>
      <c r="Y71" s="957"/>
      <c r="Z71" s="957"/>
      <c r="AA71" s="957"/>
      <c r="AB71" s="957"/>
      <c r="AC71" s="957"/>
      <c r="AD71" s="957"/>
      <c r="AE71" s="957"/>
      <c r="AF71" s="986"/>
      <c r="AG71" s="987"/>
      <c r="AH71" s="990"/>
      <c r="AI71" s="987"/>
      <c r="AJ71" s="990"/>
      <c r="AK71" s="987"/>
      <c r="AL71" s="990"/>
      <c r="AM71" s="987"/>
      <c r="AN71" s="990"/>
      <c r="AO71" s="987"/>
      <c r="AP71" s="990"/>
      <c r="AQ71" s="987"/>
      <c r="AR71" s="990"/>
      <c r="AS71" s="992"/>
      <c r="AT71" s="1002"/>
      <c r="AU71" s="1003"/>
      <c r="AV71" s="1003"/>
      <c r="AW71" s="1003"/>
      <c r="AX71" s="1003"/>
      <c r="AY71" s="1003"/>
      <c r="AZ71" s="1003"/>
      <c r="BA71" s="1004"/>
      <c r="BB71" s="968"/>
      <c r="BC71" s="968"/>
      <c r="BD71" s="968"/>
      <c r="BE71" s="968"/>
      <c r="BF71" s="968"/>
      <c r="BG71" s="968"/>
      <c r="BH71" s="968"/>
      <c r="BI71" s="968"/>
    </row>
    <row r="72" spans="2:61" ht="14.25" customHeight="1">
      <c r="B72" s="997"/>
      <c r="C72" s="998"/>
      <c r="D72" s="962"/>
      <c r="E72" s="962"/>
      <c r="F72" s="957"/>
      <c r="G72" s="957"/>
      <c r="H72" s="957"/>
      <c r="I72" s="957"/>
      <c r="J72" s="957"/>
      <c r="K72" s="957"/>
      <c r="L72" s="957"/>
      <c r="M72" s="957"/>
      <c r="N72" s="957"/>
      <c r="O72" s="957"/>
      <c r="P72" s="957"/>
      <c r="Q72" s="957"/>
      <c r="R72" s="957"/>
      <c r="S72" s="957"/>
      <c r="T72" s="957"/>
      <c r="U72" s="957"/>
      <c r="V72" s="957"/>
      <c r="W72" s="957"/>
      <c r="X72" s="957"/>
      <c r="Y72" s="957"/>
      <c r="Z72" s="957"/>
      <c r="AA72" s="957"/>
      <c r="AB72" s="957"/>
      <c r="AC72" s="957"/>
      <c r="AD72" s="957"/>
      <c r="AE72" s="957"/>
      <c r="AF72" s="988"/>
      <c r="AG72" s="989"/>
      <c r="AH72" s="991"/>
      <c r="AI72" s="989"/>
      <c r="AJ72" s="991"/>
      <c r="AK72" s="989"/>
      <c r="AL72" s="991"/>
      <c r="AM72" s="989"/>
      <c r="AN72" s="991"/>
      <c r="AO72" s="989"/>
      <c r="AP72" s="991"/>
      <c r="AQ72" s="989"/>
      <c r="AR72" s="991"/>
      <c r="AS72" s="993"/>
      <c r="AT72" s="999"/>
      <c r="AU72" s="1000"/>
      <c r="AV72" s="1000"/>
      <c r="AW72" s="1000"/>
      <c r="AX72" s="1000"/>
      <c r="AY72" s="1000"/>
      <c r="AZ72" s="1000"/>
      <c r="BA72" s="1001"/>
      <c r="BB72" s="968"/>
      <c r="BC72" s="968"/>
      <c r="BD72" s="968"/>
      <c r="BE72" s="968"/>
      <c r="BF72" s="968"/>
      <c r="BG72" s="968"/>
      <c r="BH72" s="968"/>
      <c r="BI72" s="968"/>
    </row>
    <row r="73" spans="2:61" ht="14.25" customHeight="1">
      <c r="B73" s="995" t="e">
        <f t="shared" si="4"/>
        <v>#NUM!</v>
      </c>
      <c r="C73" s="996"/>
      <c r="D73" s="962" t="e">
        <f>I10</f>
        <v>#NUM!</v>
      </c>
      <c r="E73" s="962"/>
      <c r="F73" s="957"/>
      <c r="G73" s="957"/>
      <c r="H73" s="957"/>
      <c r="I73" s="957"/>
      <c r="J73" s="957"/>
      <c r="K73" s="957"/>
      <c r="L73" s="957"/>
      <c r="M73" s="957"/>
      <c r="N73" s="957"/>
      <c r="O73" s="957"/>
      <c r="P73" s="957"/>
      <c r="Q73" s="957"/>
      <c r="R73" s="957"/>
      <c r="S73" s="957"/>
      <c r="T73" s="957"/>
      <c r="U73" s="957"/>
      <c r="V73" s="957"/>
      <c r="W73" s="957"/>
      <c r="X73" s="957"/>
      <c r="Y73" s="957"/>
      <c r="Z73" s="957"/>
      <c r="AA73" s="957"/>
      <c r="AB73" s="957"/>
      <c r="AC73" s="957"/>
      <c r="AD73" s="957"/>
      <c r="AE73" s="957"/>
      <c r="AF73" s="986"/>
      <c r="AG73" s="987"/>
      <c r="AH73" s="990"/>
      <c r="AI73" s="987"/>
      <c r="AJ73" s="990"/>
      <c r="AK73" s="987"/>
      <c r="AL73" s="990"/>
      <c r="AM73" s="987"/>
      <c r="AN73" s="990"/>
      <c r="AO73" s="987"/>
      <c r="AP73" s="990"/>
      <c r="AQ73" s="987"/>
      <c r="AR73" s="990"/>
      <c r="AS73" s="992"/>
      <c r="AT73" s="1002"/>
      <c r="AU73" s="1003"/>
      <c r="AV73" s="1003"/>
      <c r="AW73" s="1003"/>
      <c r="AX73" s="1003"/>
      <c r="AY73" s="1003"/>
      <c r="AZ73" s="1003"/>
      <c r="BA73" s="1004"/>
      <c r="BB73" s="968"/>
      <c r="BC73" s="968"/>
      <c r="BD73" s="968"/>
      <c r="BE73" s="968"/>
      <c r="BF73" s="968"/>
      <c r="BG73" s="968"/>
      <c r="BH73" s="968"/>
      <c r="BI73" s="968"/>
    </row>
    <row r="74" spans="2:61" ht="14.25" customHeight="1">
      <c r="B74" s="997"/>
      <c r="C74" s="998"/>
      <c r="D74" s="962"/>
      <c r="E74" s="962"/>
      <c r="F74" s="957"/>
      <c r="G74" s="957"/>
      <c r="H74" s="957"/>
      <c r="I74" s="957"/>
      <c r="J74" s="957"/>
      <c r="K74" s="957"/>
      <c r="L74" s="957"/>
      <c r="M74" s="957"/>
      <c r="N74" s="957"/>
      <c r="O74" s="957"/>
      <c r="P74" s="957"/>
      <c r="Q74" s="957"/>
      <c r="R74" s="957"/>
      <c r="S74" s="957"/>
      <c r="T74" s="957"/>
      <c r="U74" s="957"/>
      <c r="V74" s="957"/>
      <c r="W74" s="957"/>
      <c r="X74" s="957"/>
      <c r="Y74" s="957"/>
      <c r="Z74" s="957"/>
      <c r="AA74" s="957"/>
      <c r="AB74" s="957"/>
      <c r="AC74" s="957"/>
      <c r="AD74" s="957"/>
      <c r="AE74" s="957"/>
      <c r="AF74" s="988"/>
      <c r="AG74" s="989"/>
      <c r="AH74" s="991"/>
      <c r="AI74" s="989"/>
      <c r="AJ74" s="991"/>
      <c r="AK74" s="989"/>
      <c r="AL74" s="991"/>
      <c r="AM74" s="989"/>
      <c r="AN74" s="991"/>
      <c r="AO74" s="989"/>
      <c r="AP74" s="991"/>
      <c r="AQ74" s="989"/>
      <c r="AR74" s="991"/>
      <c r="AS74" s="993"/>
      <c r="AT74" s="999"/>
      <c r="AU74" s="1000"/>
      <c r="AV74" s="1000"/>
      <c r="AW74" s="1000"/>
      <c r="AX74" s="1000"/>
      <c r="AY74" s="1000"/>
      <c r="AZ74" s="1000"/>
      <c r="BA74" s="1001"/>
      <c r="BB74" s="968"/>
      <c r="BC74" s="968"/>
      <c r="BD74" s="968"/>
      <c r="BE74" s="968"/>
      <c r="BF74" s="968"/>
      <c r="BG74" s="968"/>
      <c r="BH74" s="968"/>
      <c r="BI74" s="968"/>
    </row>
    <row r="75" spans="2:61" ht="14.25" customHeight="1">
      <c r="B75" s="995" t="e">
        <f t="shared" si="4"/>
        <v>#NUM!</v>
      </c>
      <c r="C75" s="996"/>
      <c r="D75" s="962" t="e">
        <f>I11</f>
        <v>#NUM!</v>
      </c>
      <c r="E75" s="962"/>
      <c r="F75" s="957"/>
      <c r="G75" s="957"/>
      <c r="H75" s="957"/>
      <c r="I75" s="957"/>
      <c r="J75" s="957"/>
      <c r="K75" s="957"/>
      <c r="L75" s="957"/>
      <c r="M75" s="957"/>
      <c r="N75" s="957"/>
      <c r="O75" s="957"/>
      <c r="P75" s="957"/>
      <c r="Q75" s="957"/>
      <c r="R75" s="957"/>
      <c r="S75" s="957"/>
      <c r="T75" s="957"/>
      <c r="U75" s="957"/>
      <c r="V75" s="957"/>
      <c r="W75" s="957"/>
      <c r="X75" s="957"/>
      <c r="Y75" s="957"/>
      <c r="Z75" s="957"/>
      <c r="AA75" s="957"/>
      <c r="AB75" s="957"/>
      <c r="AC75" s="957"/>
      <c r="AD75" s="957"/>
      <c r="AE75" s="957"/>
      <c r="AF75" s="986"/>
      <c r="AG75" s="987"/>
      <c r="AH75" s="990"/>
      <c r="AI75" s="987"/>
      <c r="AJ75" s="990"/>
      <c r="AK75" s="987"/>
      <c r="AL75" s="990"/>
      <c r="AM75" s="987"/>
      <c r="AN75" s="990"/>
      <c r="AO75" s="987"/>
      <c r="AP75" s="990"/>
      <c r="AQ75" s="987"/>
      <c r="AR75" s="990"/>
      <c r="AS75" s="992"/>
      <c r="AT75" s="1002"/>
      <c r="AU75" s="1003"/>
      <c r="AV75" s="1003"/>
      <c r="AW75" s="1003"/>
      <c r="AX75" s="1003"/>
      <c r="AY75" s="1003"/>
      <c r="AZ75" s="1003"/>
      <c r="BA75" s="1004"/>
      <c r="BB75" s="968"/>
      <c r="BC75" s="968"/>
      <c r="BD75" s="968"/>
      <c r="BE75" s="968"/>
      <c r="BF75" s="968"/>
      <c r="BG75" s="968"/>
      <c r="BH75" s="968"/>
      <c r="BI75" s="968"/>
    </row>
    <row r="76" spans="2:61" ht="14.25" customHeight="1">
      <c r="B76" s="997"/>
      <c r="C76" s="998"/>
      <c r="D76" s="962"/>
      <c r="E76" s="962"/>
      <c r="F76" s="957"/>
      <c r="G76" s="957"/>
      <c r="H76" s="957"/>
      <c r="I76" s="957"/>
      <c r="J76" s="957"/>
      <c r="K76" s="957"/>
      <c r="L76" s="957"/>
      <c r="M76" s="957"/>
      <c r="N76" s="957"/>
      <c r="O76" s="957"/>
      <c r="P76" s="957"/>
      <c r="Q76" s="957"/>
      <c r="R76" s="957"/>
      <c r="S76" s="957"/>
      <c r="T76" s="957"/>
      <c r="U76" s="957"/>
      <c r="V76" s="957"/>
      <c r="W76" s="957"/>
      <c r="X76" s="957"/>
      <c r="Y76" s="957"/>
      <c r="Z76" s="957"/>
      <c r="AA76" s="957"/>
      <c r="AB76" s="957"/>
      <c r="AC76" s="957"/>
      <c r="AD76" s="957"/>
      <c r="AE76" s="957"/>
      <c r="AF76" s="988"/>
      <c r="AG76" s="989"/>
      <c r="AH76" s="991"/>
      <c r="AI76" s="989"/>
      <c r="AJ76" s="991"/>
      <c r="AK76" s="989"/>
      <c r="AL76" s="991"/>
      <c r="AM76" s="989"/>
      <c r="AN76" s="991"/>
      <c r="AO76" s="989"/>
      <c r="AP76" s="991"/>
      <c r="AQ76" s="989"/>
      <c r="AR76" s="991"/>
      <c r="AS76" s="993"/>
      <c r="AT76" s="999"/>
      <c r="AU76" s="1000"/>
      <c r="AV76" s="1000"/>
      <c r="AW76" s="1000"/>
      <c r="AX76" s="1000"/>
      <c r="AY76" s="1000"/>
      <c r="AZ76" s="1000"/>
      <c r="BA76" s="1001"/>
      <c r="BB76" s="968"/>
      <c r="BC76" s="968"/>
      <c r="BD76" s="968"/>
      <c r="BE76" s="968"/>
      <c r="BF76" s="968"/>
      <c r="BG76" s="968"/>
      <c r="BH76" s="968"/>
      <c r="BI76" s="968"/>
    </row>
    <row r="77" spans="2:61" ht="14.25" customHeight="1">
      <c r="B77" s="995" t="e">
        <f t="shared" si="4"/>
        <v>#NUM!</v>
      </c>
      <c r="C77" s="996"/>
      <c r="D77" s="962" t="e">
        <f>I12</f>
        <v>#NUM!</v>
      </c>
      <c r="E77" s="962"/>
      <c r="F77" s="957"/>
      <c r="G77" s="957"/>
      <c r="H77" s="957"/>
      <c r="I77" s="957"/>
      <c r="J77" s="957"/>
      <c r="K77" s="957"/>
      <c r="L77" s="957"/>
      <c r="M77" s="957"/>
      <c r="N77" s="957"/>
      <c r="O77" s="957"/>
      <c r="P77" s="957"/>
      <c r="Q77" s="957"/>
      <c r="R77" s="957"/>
      <c r="S77" s="957"/>
      <c r="T77" s="957"/>
      <c r="U77" s="957"/>
      <c r="V77" s="957"/>
      <c r="W77" s="957"/>
      <c r="X77" s="957"/>
      <c r="Y77" s="957"/>
      <c r="Z77" s="957"/>
      <c r="AA77" s="957"/>
      <c r="AB77" s="957"/>
      <c r="AC77" s="957"/>
      <c r="AD77" s="957"/>
      <c r="AE77" s="957"/>
      <c r="AF77" s="986"/>
      <c r="AG77" s="987"/>
      <c r="AH77" s="990"/>
      <c r="AI77" s="987"/>
      <c r="AJ77" s="990"/>
      <c r="AK77" s="987"/>
      <c r="AL77" s="990"/>
      <c r="AM77" s="987"/>
      <c r="AN77" s="990"/>
      <c r="AO77" s="987"/>
      <c r="AP77" s="990"/>
      <c r="AQ77" s="987"/>
      <c r="AR77" s="990"/>
      <c r="AS77" s="992"/>
      <c r="AT77" s="1002"/>
      <c r="AU77" s="1003"/>
      <c r="AV77" s="1003"/>
      <c r="AW77" s="1003"/>
      <c r="AX77" s="1003"/>
      <c r="AY77" s="1003"/>
      <c r="AZ77" s="1003"/>
      <c r="BA77" s="1004"/>
      <c r="BB77" s="968"/>
      <c r="BC77" s="968"/>
      <c r="BD77" s="968"/>
      <c r="BE77" s="968"/>
      <c r="BF77" s="968"/>
      <c r="BG77" s="968"/>
      <c r="BH77" s="968"/>
      <c r="BI77" s="968"/>
    </row>
    <row r="78" spans="2:61" ht="14.25" customHeight="1">
      <c r="B78" s="997"/>
      <c r="C78" s="998"/>
      <c r="D78" s="962"/>
      <c r="E78" s="962"/>
      <c r="F78" s="957"/>
      <c r="G78" s="957"/>
      <c r="H78" s="957"/>
      <c r="I78" s="957"/>
      <c r="J78" s="957"/>
      <c r="K78" s="957"/>
      <c r="L78" s="957"/>
      <c r="M78" s="957"/>
      <c r="N78" s="957"/>
      <c r="O78" s="957"/>
      <c r="P78" s="957"/>
      <c r="Q78" s="957"/>
      <c r="R78" s="957"/>
      <c r="S78" s="957"/>
      <c r="T78" s="957"/>
      <c r="U78" s="957"/>
      <c r="V78" s="957"/>
      <c r="W78" s="957"/>
      <c r="X78" s="957"/>
      <c r="Y78" s="957"/>
      <c r="Z78" s="957"/>
      <c r="AA78" s="957"/>
      <c r="AB78" s="957"/>
      <c r="AC78" s="957"/>
      <c r="AD78" s="957"/>
      <c r="AE78" s="957"/>
      <c r="AF78" s="988"/>
      <c r="AG78" s="989"/>
      <c r="AH78" s="991"/>
      <c r="AI78" s="989"/>
      <c r="AJ78" s="991"/>
      <c r="AK78" s="989"/>
      <c r="AL78" s="991"/>
      <c r="AM78" s="989"/>
      <c r="AN78" s="991"/>
      <c r="AO78" s="989"/>
      <c r="AP78" s="991"/>
      <c r="AQ78" s="989"/>
      <c r="AR78" s="991"/>
      <c r="AS78" s="993"/>
      <c r="AT78" s="999"/>
      <c r="AU78" s="1000"/>
      <c r="AV78" s="1000"/>
      <c r="AW78" s="1000"/>
      <c r="AX78" s="1000"/>
      <c r="AY78" s="1000"/>
      <c r="AZ78" s="1000"/>
      <c r="BA78" s="1001"/>
      <c r="BB78" s="968"/>
      <c r="BC78" s="968"/>
      <c r="BD78" s="968"/>
      <c r="BE78" s="968"/>
      <c r="BF78" s="968"/>
      <c r="BG78" s="968"/>
      <c r="BH78" s="968"/>
      <c r="BI78" s="968"/>
    </row>
    <row r="79" spans="2:61" ht="14.25" customHeight="1">
      <c r="B79" s="995" t="e">
        <f t="shared" si="4"/>
        <v>#NUM!</v>
      </c>
      <c r="C79" s="996"/>
      <c r="D79" s="962" t="e">
        <f>I13</f>
        <v>#NUM!</v>
      </c>
      <c r="E79" s="962"/>
      <c r="F79" s="957"/>
      <c r="G79" s="957"/>
      <c r="H79" s="957"/>
      <c r="I79" s="957"/>
      <c r="J79" s="957"/>
      <c r="K79" s="957"/>
      <c r="L79" s="957"/>
      <c r="M79" s="957"/>
      <c r="N79" s="957"/>
      <c r="O79" s="957"/>
      <c r="P79" s="957"/>
      <c r="Q79" s="957"/>
      <c r="R79" s="957"/>
      <c r="S79" s="957"/>
      <c r="T79" s="957"/>
      <c r="U79" s="957"/>
      <c r="V79" s="957"/>
      <c r="W79" s="957"/>
      <c r="X79" s="957"/>
      <c r="Y79" s="957"/>
      <c r="Z79" s="957"/>
      <c r="AA79" s="957"/>
      <c r="AB79" s="957"/>
      <c r="AC79" s="957"/>
      <c r="AD79" s="957"/>
      <c r="AE79" s="957"/>
      <c r="AF79" s="986"/>
      <c r="AG79" s="987"/>
      <c r="AH79" s="990"/>
      <c r="AI79" s="987"/>
      <c r="AJ79" s="990"/>
      <c r="AK79" s="987"/>
      <c r="AL79" s="990"/>
      <c r="AM79" s="987"/>
      <c r="AN79" s="990"/>
      <c r="AO79" s="987"/>
      <c r="AP79" s="990"/>
      <c r="AQ79" s="987"/>
      <c r="AR79" s="990"/>
      <c r="AS79" s="992"/>
      <c r="AT79" s="1002"/>
      <c r="AU79" s="1003"/>
      <c r="AV79" s="1003"/>
      <c r="AW79" s="1003"/>
      <c r="AX79" s="1003"/>
      <c r="AY79" s="1003"/>
      <c r="AZ79" s="1003"/>
      <c r="BA79" s="1004"/>
      <c r="BB79" s="968"/>
      <c r="BC79" s="968"/>
      <c r="BD79" s="968"/>
      <c r="BE79" s="968"/>
      <c r="BF79" s="968"/>
      <c r="BG79" s="968"/>
      <c r="BH79" s="968"/>
      <c r="BI79" s="968"/>
    </row>
    <row r="80" spans="2:61" ht="14.25" customHeight="1">
      <c r="B80" s="997"/>
      <c r="C80" s="998"/>
      <c r="D80" s="962"/>
      <c r="E80" s="962"/>
      <c r="F80" s="957"/>
      <c r="G80" s="957"/>
      <c r="H80" s="957"/>
      <c r="I80" s="957"/>
      <c r="J80" s="957"/>
      <c r="K80" s="957"/>
      <c r="L80" s="957"/>
      <c r="M80" s="957"/>
      <c r="N80" s="957"/>
      <c r="O80" s="957"/>
      <c r="P80" s="957"/>
      <c r="Q80" s="957"/>
      <c r="R80" s="957"/>
      <c r="S80" s="957"/>
      <c r="T80" s="957"/>
      <c r="U80" s="957"/>
      <c r="V80" s="957"/>
      <c r="W80" s="957"/>
      <c r="X80" s="957"/>
      <c r="Y80" s="957"/>
      <c r="Z80" s="957"/>
      <c r="AA80" s="957"/>
      <c r="AB80" s="957"/>
      <c r="AC80" s="957"/>
      <c r="AD80" s="957"/>
      <c r="AE80" s="957"/>
      <c r="AF80" s="988"/>
      <c r="AG80" s="989"/>
      <c r="AH80" s="991"/>
      <c r="AI80" s="989"/>
      <c r="AJ80" s="991"/>
      <c r="AK80" s="989"/>
      <c r="AL80" s="991"/>
      <c r="AM80" s="989"/>
      <c r="AN80" s="991"/>
      <c r="AO80" s="989"/>
      <c r="AP80" s="991"/>
      <c r="AQ80" s="989"/>
      <c r="AR80" s="991"/>
      <c r="AS80" s="993"/>
      <c r="AT80" s="999"/>
      <c r="AU80" s="1000"/>
      <c r="AV80" s="1000"/>
      <c r="AW80" s="1000"/>
      <c r="AX80" s="1000"/>
      <c r="AY80" s="1000"/>
      <c r="AZ80" s="1000"/>
      <c r="BA80" s="1001"/>
      <c r="BB80" s="968"/>
      <c r="BC80" s="968"/>
      <c r="BD80" s="968"/>
      <c r="BE80" s="968"/>
      <c r="BF80" s="968"/>
      <c r="BG80" s="968"/>
      <c r="BH80" s="968"/>
      <c r="BI80" s="968"/>
    </row>
    <row r="81" spans="2:61" ht="14.25" customHeight="1">
      <c r="B81" s="995" t="e">
        <f t="shared" si="4"/>
        <v>#NUM!</v>
      </c>
      <c r="C81" s="996"/>
      <c r="D81" s="962" t="e">
        <f>I14</f>
        <v>#NUM!</v>
      </c>
      <c r="E81" s="962"/>
      <c r="F81" s="957"/>
      <c r="G81" s="957"/>
      <c r="H81" s="957"/>
      <c r="I81" s="957"/>
      <c r="J81" s="957"/>
      <c r="K81" s="957"/>
      <c r="L81" s="957"/>
      <c r="M81" s="957"/>
      <c r="N81" s="957"/>
      <c r="O81" s="957"/>
      <c r="P81" s="957"/>
      <c r="Q81" s="957"/>
      <c r="R81" s="957"/>
      <c r="S81" s="957"/>
      <c r="T81" s="957"/>
      <c r="U81" s="957"/>
      <c r="V81" s="957"/>
      <c r="W81" s="957"/>
      <c r="X81" s="957"/>
      <c r="Y81" s="957"/>
      <c r="Z81" s="957"/>
      <c r="AA81" s="957"/>
      <c r="AB81" s="957"/>
      <c r="AC81" s="957"/>
      <c r="AD81" s="957"/>
      <c r="AE81" s="957"/>
      <c r="AF81" s="986"/>
      <c r="AG81" s="987"/>
      <c r="AH81" s="990"/>
      <c r="AI81" s="987"/>
      <c r="AJ81" s="990"/>
      <c r="AK81" s="987"/>
      <c r="AL81" s="990"/>
      <c r="AM81" s="987"/>
      <c r="AN81" s="990"/>
      <c r="AO81" s="987"/>
      <c r="AP81" s="990"/>
      <c r="AQ81" s="987"/>
      <c r="AR81" s="990"/>
      <c r="AS81" s="992"/>
      <c r="AT81" s="1002"/>
      <c r="AU81" s="1003"/>
      <c r="AV81" s="1003"/>
      <c r="AW81" s="1003"/>
      <c r="AX81" s="1003"/>
      <c r="AY81" s="1003"/>
      <c r="AZ81" s="1003"/>
      <c r="BA81" s="1004"/>
      <c r="BB81" s="968"/>
      <c r="BC81" s="968"/>
      <c r="BD81" s="968"/>
      <c r="BE81" s="968"/>
      <c r="BF81" s="968"/>
      <c r="BG81" s="968"/>
      <c r="BH81" s="968"/>
      <c r="BI81" s="968"/>
    </row>
    <row r="82" spans="2:61" ht="14.25" customHeight="1" thickBot="1">
      <c r="B82" s="997"/>
      <c r="C82" s="998"/>
      <c r="D82" s="962"/>
      <c r="E82" s="962"/>
      <c r="F82" s="957"/>
      <c r="G82" s="957"/>
      <c r="H82" s="957"/>
      <c r="I82" s="957"/>
      <c r="J82" s="957"/>
      <c r="K82" s="957"/>
      <c r="L82" s="957"/>
      <c r="M82" s="957"/>
      <c r="N82" s="957"/>
      <c r="O82" s="957"/>
      <c r="P82" s="957"/>
      <c r="Q82" s="957"/>
      <c r="R82" s="957"/>
      <c r="S82" s="957"/>
      <c r="T82" s="957"/>
      <c r="U82" s="957"/>
      <c r="V82" s="957"/>
      <c r="W82" s="957"/>
      <c r="X82" s="957"/>
      <c r="Y82" s="957"/>
      <c r="Z82" s="957"/>
      <c r="AA82" s="957"/>
      <c r="AB82" s="957"/>
      <c r="AC82" s="957"/>
      <c r="AD82" s="957"/>
      <c r="AE82" s="957"/>
      <c r="AF82" s="1005"/>
      <c r="AG82" s="1006"/>
      <c r="AH82" s="1007"/>
      <c r="AI82" s="1006"/>
      <c r="AJ82" s="1007"/>
      <c r="AK82" s="1006"/>
      <c r="AL82" s="1007"/>
      <c r="AM82" s="1006"/>
      <c r="AN82" s="1007"/>
      <c r="AO82" s="1006"/>
      <c r="AP82" s="1007"/>
      <c r="AQ82" s="1006"/>
      <c r="AR82" s="1007"/>
      <c r="AS82" s="1008"/>
      <c r="AT82" s="1009"/>
      <c r="AU82" s="1010"/>
      <c r="AV82" s="1010"/>
      <c r="AW82" s="1010"/>
      <c r="AX82" s="1010"/>
      <c r="AY82" s="1010"/>
      <c r="AZ82" s="1010"/>
      <c r="BA82" s="1026"/>
      <c r="BB82" s="968"/>
      <c r="BC82" s="968"/>
      <c r="BD82" s="968"/>
      <c r="BE82" s="968"/>
      <c r="BF82" s="968"/>
      <c r="BG82" s="968"/>
      <c r="BH82" s="968"/>
      <c r="BI82" s="968"/>
    </row>
    <row r="83" spans="2:61" ht="7.5" customHeight="1" thickTop="1"/>
    <row r="84" spans="2:61" ht="14.25" customHeight="1">
      <c r="B84" s="1015" t="s">
        <v>170</v>
      </c>
      <c r="C84" s="1016"/>
      <c r="D84" s="1016"/>
      <c r="E84" s="1016"/>
      <c r="F84" s="1016"/>
      <c r="G84" s="1017"/>
      <c r="H84" s="1011" t="s">
        <v>171</v>
      </c>
      <c r="I84" s="1012"/>
      <c r="J84" s="1012"/>
      <c r="K84" s="1012"/>
      <c r="L84" s="1012"/>
      <c r="M84" s="1012"/>
      <c r="N84" s="1012"/>
      <c r="O84" s="1012"/>
      <c r="P84" s="1012"/>
      <c r="Q84" s="1012"/>
      <c r="R84" s="1012"/>
      <c r="S84" s="1012"/>
      <c r="T84" s="1012"/>
      <c r="U84" s="1013"/>
      <c r="V84" s="1013"/>
      <c r="W84" s="1013"/>
      <c r="X84" s="1013"/>
      <c r="Y84" s="1014"/>
      <c r="Z84" s="1011" t="s">
        <v>172</v>
      </c>
      <c r="AA84" s="1012"/>
      <c r="AB84" s="1012"/>
      <c r="AC84" s="1012"/>
      <c r="AD84" s="1012"/>
      <c r="AE84" s="1012"/>
      <c r="AF84" s="1012"/>
      <c r="AG84" s="1012"/>
      <c r="AH84" s="1012"/>
      <c r="AI84" s="1012"/>
      <c r="AJ84" s="1012"/>
      <c r="AK84" s="1012"/>
      <c r="AL84" s="1012"/>
      <c r="AM84" s="1013"/>
      <c r="AN84" s="1013"/>
      <c r="AO84" s="1013"/>
      <c r="AP84" s="1013"/>
      <c r="AQ84" s="1014"/>
      <c r="AR84" s="1011" t="s">
        <v>173</v>
      </c>
      <c r="AS84" s="1012"/>
      <c r="AT84" s="1012"/>
      <c r="AU84" s="1012"/>
      <c r="AV84" s="1012"/>
      <c r="AW84" s="1012"/>
      <c r="AX84" s="1012"/>
      <c r="AY84" s="1012"/>
      <c r="AZ84" s="1012"/>
      <c r="BA84" s="1012"/>
      <c r="BB84" s="1012"/>
      <c r="BC84" s="1012"/>
      <c r="BD84" s="1012"/>
      <c r="BE84" s="1013"/>
      <c r="BF84" s="1013"/>
      <c r="BG84" s="1013"/>
      <c r="BH84" s="1013"/>
      <c r="BI84" s="1014"/>
    </row>
    <row r="85" spans="2:61" ht="14.25" customHeight="1">
      <c r="B85" s="1018"/>
      <c r="C85" s="1019"/>
      <c r="D85" s="1019"/>
      <c r="E85" s="1019"/>
      <c r="F85" s="1019"/>
      <c r="G85" s="1020"/>
      <c r="H85" s="1011" t="s">
        <v>174</v>
      </c>
      <c r="I85" s="1012"/>
      <c r="J85" s="1012"/>
      <c r="K85" s="1012"/>
      <c r="L85" s="1012"/>
      <c r="M85" s="1012"/>
      <c r="N85" s="1012"/>
      <c r="O85" s="1012"/>
      <c r="P85" s="1012"/>
      <c r="Q85" s="1012"/>
      <c r="R85" s="1012"/>
      <c r="S85" s="1012"/>
      <c r="T85" s="1012"/>
      <c r="U85" s="1013"/>
      <c r="V85" s="1013"/>
      <c r="W85" s="1013"/>
      <c r="X85" s="1013"/>
      <c r="Y85" s="1014"/>
      <c r="Z85" s="1011" t="s">
        <v>175</v>
      </c>
      <c r="AA85" s="1012"/>
      <c r="AB85" s="1012"/>
      <c r="AC85" s="1012"/>
      <c r="AD85" s="1012"/>
      <c r="AE85" s="1012"/>
      <c r="AF85" s="1012"/>
      <c r="AG85" s="1012"/>
      <c r="AH85" s="1012"/>
      <c r="AI85" s="1012"/>
      <c r="AJ85" s="1012"/>
      <c r="AK85" s="1012"/>
      <c r="AL85" s="1012"/>
      <c r="AM85" s="1013"/>
      <c r="AN85" s="1013"/>
      <c r="AO85" s="1013"/>
      <c r="AP85" s="1013"/>
      <c r="AQ85" s="1014"/>
      <c r="AR85" s="1011" t="s">
        <v>176</v>
      </c>
      <c r="AS85" s="1012"/>
      <c r="AT85" s="1012"/>
      <c r="AU85" s="1012"/>
      <c r="AV85" s="1012"/>
      <c r="AW85" s="1012"/>
      <c r="AX85" s="1012"/>
      <c r="AY85" s="1012"/>
      <c r="AZ85" s="1012"/>
      <c r="BA85" s="1012"/>
      <c r="BB85" s="1012"/>
      <c r="BC85" s="1012"/>
      <c r="BD85" s="1012"/>
      <c r="BE85" s="1013"/>
      <c r="BF85" s="1013"/>
      <c r="BG85" s="1013"/>
      <c r="BH85" s="1013"/>
      <c r="BI85" s="1014"/>
    </row>
    <row r="86" spans="2:61" ht="14.25" customHeight="1">
      <c r="B86" s="1018"/>
      <c r="C86" s="1019"/>
      <c r="D86" s="1019"/>
      <c r="E86" s="1019"/>
      <c r="F86" s="1019"/>
      <c r="G86" s="1020"/>
      <c r="H86" s="1011" t="s">
        <v>177</v>
      </c>
      <c r="I86" s="1012"/>
      <c r="J86" s="1012"/>
      <c r="K86" s="1012"/>
      <c r="L86" s="1012"/>
      <c r="M86" s="1012"/>
      <c r="N86" s="1012"/>
      <c r="O86" s="1012"/>
      <c r="P86" s="1012"/>
      <c r="Q86" s="1012"/>
      <c r="R86" s="1012"/>
      <c r="S86" s="1012"/>
      <c r="T86" s="1012"/>
      <c r="U86" s="1024"/>
      <c r="V86" s="1024"/>
      <c r="W86" s="1024"/>
      <c r="X86" s="1024"/>
      <c r="Y86" s="1025"/>
      <c r="Z86" s="1011" t="s">
        <v>178</v>
      </c>
      <c r="AA86" s="1012"/>
      <c r="AB86" s="1012"/>
      <c r="AC86" s="1012"/>
      <c r="AD86" s="1012"/>
      <c r="AE86" s="1012"/>
      <c r="AF86" s="1012"/>
      <c r="AG86" s="1012"/>
      <c r="AH86" s="1012"/>
      <c r="AI86" s="1012"/>
      <c r="AJ86" s="1012"/>
      <c r="AK86" s="1012"/>
      <c r="AL86" s="1012"/>
      <c r="AM86" s="1013"/>
      <c r="AN86" s="1013"/>
      <c r="AO86" s="1013"/>
      <c r="AP86" s="1013"/>
      <c r="AQ86" s="1014"/>
      <c r="AR86" s="1011" t="s">
        <v>179</v>
      </c>
      <c r="AS86" s="1012"/>
      <c r="AT86" s="1012"/>
      <c r="AU86" s="1012"/>
      <c r="AV86" s="1012"/>
      <c r="AW86" s="1012"/>
      <c r="AX86" s="1012"/>
      <c r="AY86" s="1012"/>
      <c r="AZ86" s="1012"/>
      <c r="BA86" s="1012"/>
      <c r="BB86" s="1012"/>
      <c r="BC86" s="1012"/>
      <c r="BD86" s="1012"/>
      <c r="BE86" s="1013"/>
      <c r="BF86" s="1013"/>
      <c r="BG86" s="1013"/>
      <c r="BH86" s="1013"/>
      <c r="BI86" s="1014"/>
    </row>
    <row r="87" spans="2:61" ht="14.25" customHeight="1">
      <c r="B87" s="1018"/>
      <c r="C87" s="1019"/>
      <c r="D87" s="1019"/>
      <c r="E87" s="1019"/>
      <c r="F87" s="1019"/>
      <c r="G87" s="1020"/>
      <c r="H87" s="1011" t="s">
        <v>180</v>
      </c>
      <c r="I87" s="1012"/>
      <c r="J87" s="1012"/>
      <c r="K87" s="1012"/>
      <c r="L87" s="1012"/>
      <c r="M87" s="1012"/>
      <c r="N87" s="1012"/>
      <c r="O87" s="1012"/>
      <c r="P87" s="1012"/>
      <c r="Q87" s="1012"/>
      <c r="R87" s="1012"/>
      <c r="S87" s="1012"/>
      <c r="T87" s="1012"/>
      <c r="U87" s="1013"/>
      <c r="V87" s="1013"/>
      <c r="W87" s="1013"/>
      <c r="X87" s="1013"/>
      <c r="Y87" s="1014"/>
      <c r="Z87" s="1011" t="s">
        <v>181</v>
      </c>
      <c r="AA87" s="1012"/>
      <c r="AB87" s="1012"/>
      <c r="AC87" s="1012"/>
      <c r="AD87" s="1012"/>
      <c r="AE87" s="1012"/>
      <c r="AF87" s="1012"/>
      <c r="AG87" s="1012"/>
      <c r="AH87" s="1012"/>
      <c r="AI87" s="1012"/>
      <c r="AJ87" s="1012"/>
      <c r="AK87" s="1012"/>
      <c r="AL87" s="1012"/>
      <c r="AM87" s="1013"/>
      <c r="AN87" s="1013"/>
      <c r="AO87" s="1013"/>
      <c r="AP87" s="1013"/>
      <c r="AQ87" s="1014"/>
      <c r="AR87" s="1011" t="s">
        <v>182</v>
      </c>
      <c r="AS87" s="1012"/>
      <c r="AT87" s="1012"/>
      <c r="AU87" s="1012"/>
      <c r="AV87" s="1012"/>
      <c r="AW87" s="1012"/>
      <c r="AX87" s="1012"/>
      <c r="AY87" s="1012"/>
      <c r="AZ87" s="1012"/>
      <c r="BA87" s="1012"/>
      <c r="BB87" s="1012"/>
      <c r="BC87" s="1012"/>
      <c r="BD87" s="1012"/>
      <c r="BE87" s="1013"/>
      <c r="BF87" s="1013"/>
      <c r="BG87" s="1013"/>
      <c r="BH87" s="1013"/>
      <c r="BI87" s="1014"/>
    </row>
    <row r="88" spans="2:61" ht="14.25" customHeight="1">
      <c r="B88" s="1018"/>
      <c r="C88" s="1019"/>
      <c r="D88" s="1019"/>
      <c r="E88" s="1019"/>
      <c r="F88" s="1019"/>
      <c r="G88" s="1020"/>
      <c r="H88" s="1011" t="s">
        <v>183</v>
      </c>
      <c r="I88" s="1012"/>
      <c r="J88" s="1012"/>
      <c r="K88" s="1012"/>
      <c r="L88" s="1012"/>
      <c r="M88" s="1012"/>
      <c r="N88" s="1012"/>
      <c r="O88" s="1012"/>
      <c r="P88" s="1012"/>
      <c r="Q88" s="1012"/>
      <c r="R88" s="1012"/>
      <c r="S88" s="1012"/>
      <c r="T88" s="1012"/>
      <c r="U88" s="1013"/>
      <c r="V88" s="1013"/>
      <c r="W88" s="1013"/>
      <c r="X88" s="1013"/>
      <c r="Y88" s="1014"/>
      <c r="Z88" s="1011" t="s">
        <v>184</v>
      </c>
      <c r="AA88" s="1012"/>
      <c r="AB88" s="1012"/>
      <c r="AC88" s="1012"/>
      <c r="AD88" s="1012"/>
      <c r="AE88" s="1012"/>
      <c r="AF88" s="1012"/>
      <c r="AG88" s="1012"/>
      <c r="AH88" s="1012"/>
      <c r="AI88" s="1012"/>
      <c r="AJ88" s="1012"/>
      <c r="AK88" s="1012"/>
      <c r="AL88" s="1012"/>
      <c r="AM88" s="1013"/>
      <c r="AN88" s="1013"/>
      <c r="AO88" s="1013"/>
      <c r="AP88" s="1013"/>
      <c r="AQ88" s="1014"/>
      <c r="AR88" s="1011"/>
      <c r="AS88" s="1012"/>
      <c r="AT88" s="1012"/>
      <c r="AU88" s="1012"/>
      <c r="AV88" s="1012"/>
      <c r="AW88" s="1012"/>
      <c r="AX88" s="1012"/>
      <c r="AY88" s="1012"/>
      <c r="AZ88" s="1012"/>
      <c r="BA88" s="1012"/>
      <c r="BB88" s="1012"/>
      <c r="BC88" s="1012"/>
      <c r="BD88" s="1012"/>
      <c r="BE88" s="1013"/>
      <c r="BF88" s="1013"/>
      <c r="BG88" s="1013"/>
      <c r="BH88" s="1013"/>
      <c r="BI88" s="1014"/>
    </row>
    <row r="89" spans="2:61" ht="14.25" customHeight="1">
      <c r="B89" s="1018"/>
      <c r="C89" s="1019"/>
      <c r="D89" s="1019"/>
      <c r="E89" s="1019"/>
      <c r="F89" s="1019"/>
      <c r="G89" s="1020"/>
      <c r="H89" s="1011" t="s">
        <v>185</v>
      </c>
      <c r="I89" s="1012"/>
      <c r="J89" s="1012"/>
      <c r="K89" s="1012"/>
      <c r="L89" s="1012"/>
      <c r="M89" s="1012"/>
      <c r="N89" s="1012"/>
      <c r="O89" s="1012"/>
      <c r="P89" s="1012"/>
      <c r="Q89" s="1012"/>
      <c r="R89" s="1012"/>
      <c r="S89" s="1012"/>
      <c r="T89" s="1012"/>
      <c r="U89" s="1013"/>
      <c r="V89" s="1013"/>
      <c r="W89" s="1013"/>
      <c r="X89" s="1013"/>
      <c r="Y89" s="1014"/>
      <c r="Z89" s="1011" t="s">
        <v>186</v>
      </c>
      <c r="AA89" s="1012"/>
      <c r="AB89" s="1012"/>
      <c r="AC89" s="1012"/>
      <c r="AD89" s="1012"/>
      <c r="AE89" s="1012"/>
      <c r="AF89" s="1012"/>
      <c r="AG89" s="1012"/>
      <c r="AH89" s="1012"/>
      <c r="AI89" s="1012"/>
      <c r="AJ89" s="1012"/>
      <c r="AK89" s="1012"/>
      <c r="AL89" s="1012"/>
      <c r="AM89" s="1013"/>
      <c r="AN89" s="1013"/>
      <c r="AO89" s="1013"/>
      <c r="AP89" s="1013"/>
      <c r="AQ89" s="1014"/>
      <c r="AR89" s="1011"/>
      <c r="AS89" s="1012"/>
      <c r="AT89" s="1012"/>
      <c r="AU89" s="1012"/>
      <c r="AV89" s="1012"/>
      <c r="AW89" s="1012"/>
      <c r="AX89" s="1012"/>
      <c r="AY89" s="1012"/>
      <c r="AZ89" s="1012"/>
      <c r="BA89" s="1012"/>
      <c r="BB89" s="1012"/>
      <c r="BC89" s="1012"/>
      <c r="BD89" s="1012"/>
      <c r="BE89" s="1013"/>
      <c r="BF89" s="1013"/>
      <c r="BG89" s="1013"/>
      <c r="BH89" s="1013"/>
      <c r="BI89" s="1014"/>
    </row>
    <row r="90" spans="2:61" ht="14.25" customHeight="1">
      <c r="B90" s="1021"/>
      <c r="C90" s="1022"/>
      <c r="D90" s="1022"/>
      <c r="E90" s="1022"/>
      <c r="F90" s="1022"/>
      <c r="G90" s="1023"/>
      <c r="H90" s="1011" t="s">
        <v>187</v>
      </c>
      <c r="I90" s="1012"/>
      <c r="J90" s="1012"/>
      <c r="K90" s="1012"/>
      <c r="L90" s="1012"/>
      <c r="M90" s="1012"/>
      <c r="N90" s="1012"/>
      <c r="O90" s="1012"/>
      <c r="P90" s="1012"/>
      <c r="Q90" s="1012"/>
      <c r="R90" s="1012"/>
      <c r="S90" s="1012"/>
      <c r="T90" s="1012"/>
      <c r="U90" s="1013"/>
      <c r="V90" s="1013"/>
      <c r="W90" s="1013"/>
      <c r="X90" s="1013"/>
      <c r="Y90" s="1014"/>
      <c r="Z90" s="1011" t="s">
        <v>188</v>
      </c>
      <c r="AA90" s="1012"/>
      <c r="AB90" s="1012"/>
      <c r="AC90" s="1012"/>
      <c r="AD90" s="1012"/>
      <c r="AE90" s="1012"/>
      <c r="AF90" s="1012"/>
      <c r="AG90" s="1012"/>
      <c r="AH90" s="1012"/>
      <c r="AI90" s="1012"/>
      <c r="AJ90" s="1012"/>
      <c r="AK90" s="1012"/>
      <c r="AL90" s="1012"/>
      <c r="AM90" s="1013"/>
      <c r="AN90" s="1013"/>
      <c r="AO90" s="1013"/>
      <c r="AP90" s="1013"/>
      <c r="AQ90" s="1014"/>
      <c r="AR90" s="1011"/>
      <c r="AS90" s="1012"/>
      <c r="AT90" s="1012"/>
      <c r="AU90" s="1012"/>
      <c r="AV90" s="1012"/>
      <c r="AW90" s="1012"/>
      <c r="AX90" s="1012"/>
      <c r="AY90" s="1012"/>
      <c r="AZ90" s="1012"/>
      <c r="BA90" s="1012"/>
      <c r="BB90" s="1012"/>
      <c r="BC90" s="1012"/>
      <c r="BD90" s="1012"/>
      <c r="BE90" s="1013"/>
      <c r="BF90" s="1013"/>
      <c r="BG90" s="1013"/>
      <c r="BH90" s="1013"/>
      <c r="BI90" s="1014"/>
    </row>
  </sheetData>
  <sheetProtection algorithmName="SHA-512" hashValue="RkUyrxOO0/bcm8DlfQVDfnJNqVl89u4njoc4WMFfCI4q++lb0o2/jQDsF2nPh+m+NnK6O0XGotylHL3NmCZnlg==" saltValue="RGy4EBiMyTWg6qjI3zVFJw==" spinCount="100000" sheet="1" selectLockedCells="1"/>
  <mergeCells count="544">
    <mergeCell ref="Z81:AA82"/>
    <mergeCell ref="T71:U72"/>
    <mergeCell ref="T73:U74"/>
    <mergeCell ref="T75:U76"/>
    <mergeCell ref="T77:U78"/>
    <mergeCell ref="T79:U80"/>
    <mergeCell ref="V81:W82"/>
    <mergeCell ref="X81:Y82"/>
    <mergeCell ref="T81:U82"/>
    <mergeCell ref="V75:W76"/>
    <mergeCell ref="X75:Y76"/>
    <mergeCell ref="Z75:AA76"/>
    <mergeCell ref="BF65:BG66"/>
    <mergeCell ref="BH65:BI66"/>
    <mergeCell ref="BF67:BG68"/>
    <mergeCell ref="BH67:BI68"/>
    <mergeCell ref="AZ80:BA80"/>
    <mergeCell ref="AV79:AW79"/>
    <mergeCell ref="AX79:AY79"/>
    <mergeCell ref="AZ79:BA79"/>
    <mergeCell ref="AT79:AU79"/>
    <mergeCell ref="AT72:AU72"/>
    <mergeCell ref="AV72:AW72"/>
    <mergeCell ref="AX72:AY72"/>
    <mergeCell ref="AZ72:BA72"/>
    <mergeCell ref="AT73:AU73"/>
    <mergeCell ref="AV73:AW73"/>
    <mergeCell ref="AT77:AU77"/>
    <mergeCell ref="AV77:AW77"/>
    <mergeCell ref="AX77:AY77"/>
    <mergeCell ref="AZ77:BA77"/>
    <mergeCell ref="AT69:AU69"/>
    <mergeCell ref="AV69:AW69"/>
    <mergeCell ref="AX69:AY69"/>
    <mergeCell ref="AX73:AY73"/>
    <mergeCell ref="AT70:AU70"/>
    <mergeCell ref="AB65:AC66"/>
    <mergeCell ref="R54:AC54"/>
    <mergeCell ref="Z55:AA56"/>
    <mergeCell ref="Z57:AA58"/>
    <mergeCell ref="Z59:AA60"/>
    <mergeCell ref="Z61:AA62"/>
    <mergeCell ref="Z63:AA64"/>
    <mergeCell ref="Z69:AA70"/>
    <mergeCell ref="Z65:AA66"/>
    <mergeCell ref="Z67:AA68"/>
    <mergeCell ref="T55:U56"/>
    <mergeCell ref="T57:U58"/>
    <mergeCell ref="T59:U60"/>
    <mergeCell ref="T61:U62"/>
    <mergeCell ref="T63:U64"/>
    <mergeCell ref="T65:U66"/>
    <mergeCell ref="T67:U68"/>
    <mergeCell ref="R69:S70"/>
    <mergeCell ref="V69:W70"/>
    <mergeCell ref="X69:Y70"/>
    <mergeCell ref="AB69:AC70"/>
    <mergeCell ref="BF54:BG56"/>
    <mergeCell ref="BH54:BI56"/>
    <mergeCell ref="BF57:BG58"/>
    <mergeCell ref="BH57:BI58"/>
    <mergeCell ref="BF59:BG60"/>
    <mergeCell ref="BH59:BI60"/>
    <mergeCell ref="BF61:BG62"/>
    <mergeCell ref="BH61:BI62"/>
    <mergeCell ref="BF63:BG64"/>
    <mergeCell ref="BH63:BI64"/>
    <mergeCell ref="AZ81:BA81"/>
    <mergeCell ref="BF69:BG70"/>
    <mergeCell ref="BH69:BI70"/>
    <mergeCell ref="BF71:BG72"/>
    <mergeCell ref="BH71:BI72"/>
    <mergeCell ref="BF73:BG74"/>
    <mergeCell ref="BH73:BI74"/>
    <mergeCell ref="BF77:BG78"/>
    <mergeCell ref="BH77:BI78"/>
    <mergeCell ref="BF79:BG80"/>
    <mergeCell ref="BH79:BI80"/>
    <mergeCell ref="BF81:BG82"/>
    <mergeCell ref="BH81:BI82"/>
    <mergeCell ref="AZ69:BA69"/>
    <mergeCell ref="AZ73:BA73"/>
    <mergeCell ref="BB77:BE78"/>
    <mergeCell ref="BB75:BE76"/>
    <mergeCell ref="BB71:BE72"/>
    <mergeCell ref="AX63:AY63"/>
    <mergeCell ref="AZ63:BA63"/>
    <mergeCell ref="AV70:AW70"/>
    <mergeCell ref="AX70:AY70"/>
    <mergeCell ref="AZ70:BA70"/>
    <mergeCell ref="AT71:AU71"/>
    <mergeCell ref="AV71:AW71"/>
    <mergeCell ref="AX71:AY71"/>
    <mergeCell ref="AZ71:BA71"/>
    <mergeCell ref="AT66:AU66"/>
    <mergeCell ref="AV66:AW66"/>
    <mergeCell ref="AX66:AY66"/>
    <mergeCell ref="AZ66:BA66"/>
    <mergeCell ref="AX67:AY67"/>
    <mergeCell ref="AZ67:BA67"/>
    <mergeCell ref="AT68:AU68"/>
    <mergeCell ref="AV68:AW68"/>
    <mergeCell ref="AX68:AY68"/>
    <mergeCell ref="AZ68:BA68"/>
    <mergeCell ref="AN61:AO62"/>
    <mergeCell ref="AP61:AQ62"/>
    <mergeCell ref="AR61:AS62"/>
    <mergeCell ref="AZ58:BA58"/>
    <mergeCell ref="AT59:AU59"/>
    <mergeCell ref="AV59:AW59"/>
    <mergeCell ref="AX59:AY59"/>
    <mergeCell ref="AZ59:BA59"/>
    <mergeCell ref="AT61:AU61"/>
    <mergeCell ref="AV61:AW61"/>
    <mergeCell ref="AX61:AY61"/>
    <mergeCell ref="AZ61:BA61"/>
    <mergeCell ref="AT62:AU62"/>
    <mergeCell ref="AV62:AW62"/>
    <mergeCell ref="AX62:AY62"/>
    <mergeCell ref="AZ62:BA62"/>
    <mergeCell ref="AR73:AS74"/>
    <mergeCell ref="AT54:BA54"/>
    <mergeCell ref="AT55:BA55"/>
    <mergeCell ref="AT56:AU56"/>
    <mergeCell ref="AV56:AW56"/>
    <mergeCell ref="AX56:AY56"/>
    <mergeCell ref="AZ56:BA56"/>
    <mergeCell ref="AT57:AU57"/>
    <mergeCell ref="AV57:AW57"/>
    <mergeCell ref="AX57:AY57"/>
    <mergeCell ref="AZ57:BA57"/>
    <mergeCell ref="AT58:AU58"/>
    <mergeCell ref="AV58:AW58"/>
    <mergeCell ref="AX58:AY58"/>
    <mergeCell ref="AT64:AU64"/>
    <mergeCell ref="AV64:AW64"/>
    <mergeCell ref="AX64:AY64"/>
    <mergeCell ref="AZ64:BA64"/>
    <mergeCell ref="AT65:AU65"/>
    <mergeCell ref="AV65:AW65"/>
    <mergeCell ref="AX65:AY65"/>
    <mergeCell ref="AZ65:BA65"/>
    <mergeCell ref="AT63:AU63"/>
    <mergeCell ref="AV63:AW63"/>
    <mergeCell ref="AR63:AS64"/>
    <mergeCell ref="AF65:AG66"/>
    <mergeCell ref="AH65:AI66"/>
    <mergeCell ref="AJ65:AK66"/>
    <mergeCell ref="AL65:AM66"/>
    <mergeCell ref="AN65:AO66"/>
    <mergeCell ref="AP65:AQ66"/>
    <mergeCell ref="AR65:AS66"/>
    <mergeCell ref="BE86:BI86"/>
    <mergeCell ref="BE84:BI84"/>
    <mergeCell ref="AN79:AO80"/>
    <mergeCell ref="BB81:BE82"/>
    <mergeCell ref="AV82:AW82"/>
    <mergeCell ref="AX82:AY82"/>
    <mergeCell ref="AZ82:BA82"/>
    <mergeCell ref="AV80:AW80"/>
    <mergeCell ref="AX80:AY80"/>
    <mergeCell ref="AV81:AW81"/>
    <mergeCell ref="AX81:AY81"/>
    <mergeCell ref="AR79:AS80"/>
    <mergeCell ref="AT80:AU80"/>
    <mergeCell ref="BF75:BG76"/>
    <mergeCell ref="BH75:BI76"/>
    <mergeCell ref="BB79:BE80"/>
    <mergeCell ref="U87:Y87"/>
    <mergeCell ref="Z87:AL87"/>
    <mergeCell ref="AM87:AQ87"/>
    <mergeCell ref="AR87:BD87"/>
    <mergeCell ref="BE87:BI87"/>
    <mergeCell ref="H90:T90"/>
    <mergeCell ref="U90:Y90"/>
    <mergeCell ref="Z90:AL90"/>
    <mergeCell ref="AM90:AQ90"/>
    <mergeCell ref="AR90:BD90"/>
    <mergeCell ref="BE90:BI90"/>
    <mergeCell ref="H89:T89"/>
    <mergeCell ref="U89:Y89"/>
    <mergeCell ref="Z89:AL89"/>
    <mergeCell ref="AM89:AQ89"/>
    <mergeCell ref="AR89:BD89"/>
    <mergeCell ref="BE89:BI89"/>
    <mergeCell ref="H85:T85"/>
    <mergeCell ref="U85:Y85"/>
    <mergeCell ref="Z85:AL85"/>
    <mergeCell ref="AM85:AQ85"/>
    <mergeCell ref="AR85:BD85"/>
    <mergeCell ref="BE85:BI85"/>
    <mergeCell ref="B84:G90"/>
    <mergeCell ref="H84:T84"/>
    <mergeCell ref="U84:Y84"/>
    <mergeCell ref="Z84:AL84"/>
    <mergeCell ref="AM84:AQ84"/>
    <mergeCell ref="AR84:BD84"/>
    <mergeCell ref="H86:T86"/>
    <mergeCell ref="U86:Y86"/>
    <mergeCell ref="Z86:AL86"/>
    <mergeCell ref="AM86:AQ86"/>
    <mergeCell ref="H88:T88"/>
    <mergeCell ref="U88:Y88"/>
    <mergeCell ref="Z88:AL88"/>
    <mergeCell ref="AM88:AQ88"/>
    <mergeCell ref="AR88:BD88"/>
    <mergeCell ref="BE88:BI88"/>
    <mergeCell ref="AR86:BD86"/>
    <mergeCell ref="H87:T87"/>
    <mergeCell ref="AB81:AC82"/>
    <mergeCell ref="AF81:AG82"/>
    <mergeCell ref="AH81:AI82"/>
    <mergeCell ref="AJ81:AK82"/>
    <mergeCell ref="AL81:AM82"/>
    <mergeCell ref="AN81:AO82"/>
    <mergeCell ref="AP81:AQ82"/>
    <mergeCell ref="AR81:AS82"/>
    <mergeCell ref="AT82:AU82"/>
    <mergeCell ref="AT81:AU81"/>
    <mergeCell ref="AD81:AE82"/>
    <mergeCell ref="B81:C82"/>
    <mergeCell ref="D81:E82"/>
    <mergeCell ref="F81:G82"/>
    <mergeCell ref="H81:I82"/>
    <mergeCell ref="J81:K82"/>
    <mergeCell ref="L81:M82"/>
    <mergeCell ref="N81:O82"/>
    <mergeCell ref="P81:Q82"/>
    <mergeCell ref="R81:S82"/>
    <mergeCell ref="AP79:AQ80"/>
    <mergeCell ref="V79:W80"/>
    <mergeCell ref="X79:Y80"/>
    <mergeCell ref="AB79:AC80"/>
    <mergeCell ref="AF79:AG80"/>
    <mergeCell ref="AH79:AI80"/>
    <mergeCell ref="AJ79:AK80"/>
    <mergeCell ref="AL79:AM80"/>
    <mergeCell ref="P77:Q78"/>
    <mergeCell ref="R77:S78"/>
    <mergeCell ref="V77:W78"/>
    <mergeCell ref="X77:Y78"/>
    <mergeCell ref="AB77:AC78"/>
    <mergeCell ref="AF77:AG78"/>
    <mergeCell ref="AH77:AI78"/>
    <mergeCell ref="AJ77:AK78"/>
    <mergeCell ref="R79:S80"/>
    <mergeCell ref="AD79:AE80"/>
    <mergeCell ref="Z77:AA78"/>
    <mergeCell ref="Z79:AA80"/>
    <mergeCell ref="AD77:AE78"/>
    <mergeCell ref="B79:C80"/>
    <mergeCell ref="D79:E80"/>
    <mergeCell ref="F79:G80"/>
    <mergeCell ref="H79:I80"/>
    <mergeCell ref="J79:K80"/>
    <mergeCell ref="L79:M80"/>
    <mergeCell ref="N79:O80"/>
    <mergeCell ref="P79:Q80"/>
    <mergeCell ref="B77:C78"/>
    <mergeCell ref="D77:E78"/>
    <mergeCell ref="F77:G78"/>
    <mergeCell ref="H77:I78"/>
    <mergeCell ref="J77:K78"/>
    <mergeCell ref="L77:M78"/>
    <mergeCell ref="N77:O78"/>
    <mergeCell ref="AT78:AU78"/>
    <mergeCell ref="AV78:AW78"/>
    <mergeCell ref="AX78:AY78"/>
    <mergeCell ref="AZ78:BA78"/>
    <mergeCell ref="AR77:AS78"/>
    <mergeCell ref="AT75:AU75"/>
    <mergeCell ref="AV75:AW75"/>
    <mergeCell ref="AL77:AM78"/>
    <mergeCell ref="AN77:AO78"/>
    <mergeCell ref="AP77:AQ78"/>
    <mergeCell ref="AD75:AE76"/>
    <mergeCell ref="B73:C74"/>
    <mergeCell ref="D73:E74"/>
    <mergeCell ref="F73:G74"/>
    <mergeCell ref="H73:I74"/>
    <mergeCell ref="J73:K74"/>
    <mergeCell ref="L73:M74"/>
    <mergeCell ref="N73:O74"/>
    <mergeCell ref="V73:W74"/>
    <mergeCell ref="X73:Y74"/>
    <mergeCell ref="P73:Q74"/>
    <mergeCell ref="R73:S74"/>
    <mergeCell ref="AB75:AC76"/>
    <mergeCell ref="Z73:AA74"/>
    <mergeCell ref="D75:E76"/>
    <mergeCell ref="F75:G76"/>
    <mergeCell ref="H75:I76"/>
    <mergeCell ref="J75:K76"/>
    <mergeCell ref="L75:M76"/>
    <mergeCell ref="B75:C76"/>
    <mergeCell ref="N75:O76"/>
    <mergeCell ref="P75:Q76"/>
    <mergeCell ref="R75:S76"/>
    <mergeCell ref="AF75:AG76"/>
    <mergeCell ref="AH75:AI76"/>
    <mergeCell ref="AJ75:AK76"/>
    <mergeCell ref="AL75:AM76"/>
    <mergeCell ref="AN75:AO76"/>
    <mergeCell ref="AP75:AQ76"/>
    <mergeCell ref="AR75:AS76"/>
    <mergeCell ref="BB73:BE74"/>
    <mergeCell ref="AT74:AU74"/>
    <mergeCell ref="AV74:AW74"/>
    <mergeCell ref="AX74:AY74"/>
    <mergeCell ref="AZ74:BA74"/>
    <mergeCell ref="AX75:AY75"/>
    <mergeCell ref="AZ75:BA75"/>
    <mergeCell ref="AT76:AU76"/>
    <mergeCell ref="AV76:AW76"/>
    <mergeCell ref="AX76:AY76"/>
    <mergeCell ref="AZ76:BA76"/>
    <mergeCell ref="AF73:AG74"/>
    <mergeCell ref="AH73:AI74"/>
    <mergeCell ref="AJ73:AK74"/>
    <mergeCell ref="AL73:AM74"/>
    <mergeCell ref="AN73:AO74"/>
    <mergeCell ref="AP73:AQ74"/>
    <mergeCell ref="R71:S72"/>
    <mergeCell ref="V71:W72"/>
    <mergeCell ref="X71:Y72"/>
    <mergeCell ref="AB71:AC72"/>
    <mergeCell ref="AB73:AC74"/>
    <mergeCell ref="T69:U70"/>
    <mergeCell ref="Z71:AA72"/>
    <mergeCell ref="AF69:AG70"/>
    <mergeCell ref="AH69:AI70"/>
    <mergeCell ref="AD73:AE74"/>
    <mergeCell ref="AJ69:AK70"/>
    <mergeCell ref="AL69:AM70"/>
    <mergeCell ref="AN69:AO70"/>
    <mergeCell ref="AP69:AQ70"/>
    <mergeCell ref="BB69:BE70"/>
    <mergeCell ref="AR69:AS70"/>
    <mergeCell ref="AF71:AG72"/>
    <mergeCell ref="AH71:AI72"/>
    <mergeCell ref="AJ71:AK72"/>
    <mergeCell ref="AL71:AM72"/>
    <mergeCell ref="AN71:AO72"/>
    <mergeCell ref="AP71:AQ72"/>
    <mergeCell ref="AR71:AS72"/>
    <mergeCell ref="B71:C72"/>
    <mergeCell ref="D71:E72"/>
    <mergeCell ref="F71:G72"/>
    <mergeCell ref="H71:I72"/>
    <mergeCell ref="J71:K72"/>
    <mergeCell ref="L71:M72"/>
    <mergeCell ref="N71:O72"/>
    <mergeCell ref="P71:Q72"/>
    <mergeCell ref="B69:C70"/>
    <mergeCell ref="D69:E70"/>
    <mergeCell ref="F69:G70"/>
    <mergeCell ref="H69:I70"/>
    <mergeCell ref="J69:K70"/>
    <mergeCell ref="L69:M70"/>
    <mergeCell ref="N69:O70"/>
    <mergeCell ref="P69:Q70"/>
    <mergeCell ref="BB67:BE68"/>
    <mergeCell ref="D67:E68"/>
    <mergeCell ref="F67:G68"/>
    <mergeCell ref="H67:I68"/>
    <mergeCell ref="J67:K68"/>
    <mergeCell ref="L67:M68"/>
    <mergeCell ref="B67:C68"/>
    <mergeCell ref="N67:O68"/>
    <mergeCell ref="P67:Q68"/>
    <mergeCell ref="R67:S68"/>
    <mergeCell ref="V67:W68"/>
    <mergeCell ref="X67:Y68"/>
    <mergeCell ref="AB67:AC68"/>
    <mergeCell ref="AF67:AG68"/>
    <mergeCell ref="AH67:AI68"/>
    <mergeCell ref="AJ67:AK68"/>
    <mergeCell ref="AL67:AM68"/>
    <mergeCell ref="AN67:AO68"/>
    <mergeCell ref="AP67:AQ68"/>
    <mergeCell ref="AR67:AS68"/>
    <mergeCell ref="AT67:AU67"/>
    <mergeCell ref="AV67:AW67"/>
    <mergeCell ref="B65:C66"/>
    <mergeCell ref="D65:E66"/>
    <mergeCell ref="F65:G66"/>
    <mergeCell ref="H65:I66"/>
    <mergeCell ref="J65:K66"/>
    <mergeCell ref="L65:M66"/>
    <mergeCell ref="N65:O66"/>
    <mergeCell ref="V65:W66"/>
    <mergeCell ref="X65:Y66"/>
    <mergeCell ref="BB65:BE66"/>
    <mergeCell ref="P65:Q66"/>
    <mergeCell ref="R65:S66"/>
    <mergeCell ref="BB63:BE64"/>
    <mergeCell ref="P61:Q62"/>
    <mergeCell ref="R61:S62"/>
    <mergeCell ref="V61:W62"/>
    <mergeCell ref="X61:Y62"/>
    <mergeCell ref="AB61:AC62"/>
    <mergeCell ref="R63:S64"/>
    <mergeCell ref="V63:W64"/>
    <mergeCell ref="X63:Y64"/>
    <mergeCell ref="AB63:AC64"/>
    <mergeCell ref="AF63:AG64"/>
    <mergeCell ref="AH63:AI64"/>
    <mergeCell ref="AJ63:AK64"/>
    <mergeCell ref="AL63:AM64"/>
    <mergeCell ref="AN63:AO64"/>
    <mergeCell ref="AP63:AQ64"/>
    <mergeCell ref="BB61:BE62"/>
    <mergeCell ref="AF61:AG62"/>
    <mergeCell ref="AH61:AI62"/>
    <mergeCell ref="AJ61:AK62"/>
    <mergeCell ref="AL61:AM62"/>
    <mergeCell ref="B63:C64"/>
    <mergeCell ref="D63:E64"/>
    <mergeCell ref="F63:G64"/>
    <mergeCell ref="H63:I64"/>
    <mergeCell ref="J63:K64"/>
    <mergeCell ref="L63:M64"/>
    <mergeCell ref="N63:O64"/>
    <mergeCell ref="P63:Q64"/>
    <mergeCell ref="B61:C62"/>
    <mergeCell ref="D61:E62"/>
    <mergeCell ref="F61:G62"/>
    <mergeCell ref="H61:I62"/>
    <mergeCell ref="J61:K62"/>
    <mergeCell ref="L61:M62"/>
    <mergeCell ref="N61:O62"/>
    <mergeCell ref="BB59:BE60"/>
    <mergeCell ref="D59:E60"/>
    <mergeCell ref="F59:G60"/>
    <mergeCell ref="H59:I60"/>
    <mergeCell ref="J59:K60"/>
    <mergeCell ref="L59:M60"/>
    <mergeCell ref="B59:C60"/>
    <mergeCell ref="N59:O60"/>
    <mergeCell ref="P59:Q60"/>
    <mergeCell ref="R59:S60"/>
    <mergeCell ref="V59:W60"/>
    <mergeCell ref="X59:Y60"/>
    <mergeCell ref="AB59:AC60"/>
    <mergeCell ref="AP59:AQ60"/>
    <mergeCell ref="AR59:AS60"/>
    <mergeCell ref="AT60:AU60"/>
    <mergeCell ref="AV60:AW60"/>
    <mergeCell ref="AX60:AY60"/>
    <mergeCell ref="AZ60:BA60"/>
    <mergeCell ref="B57:C58"/>
    <mergeCell ref="D57:E58"/>
    <mergeCell ref="F57:G58"/>
    <mergeCell ref="H57:I58"/>
    <mergeCell ref="J57:K58"/>
    <mergeCell ref="L57:M58"/>
    <mergeCell ref="N57:O58"/>
    <mergeCell ref="V57:W58"/>
    <mergeCell ref="X57:Y58"/>
    <mergeCell ref="AF57:AG58"/>
    <mergeCell ref="AH57:AI58"/>
    <mergeCell ref="AJ57:AK58"/>
    <mergeCell ref="AL57:AM58"/>
    <mergeCell ref="AN57:AO58"/>
    <mergeCell ref="AP57:AQ58"/>
    <mergeCell ref="AR57:AS58"/>
    <mergeCell ref="AF59:AG60"/>
    <mergeCell ref="AH59:AI60"/>
    <mergeCell ref="AJ59:AK60"/>
    <mergeCell ref="AL59:AM60"/>
    <mergeCell ref="AN59:AO60"/>
    <mergeCell ref="BB57:BE58"/>
    <mergeCell ref="N54:O56"/>
    <mergeCell ref="P54:Q56"/>
    <mergeCell ref="B54:C56"/>
    <mergeCell ref="D54:E56"/>
    <mergeCell ref="F54:G56"/>
    <mergeCell ref="H54:I56"/>
    <mergeCell ref="J54:K56"/>
    <mergeCell ref="L54:M56"/>
    <mergeCell ref="AP56:AS56"/>
    <mergeCell ref="P57:Q58"/>
    <mergeCell ref="R57:S58"/>
    <mergeCell ref="R55:S56"/>
    <mergeCell ref="V55:W56"/>
    <mergeCell ref="AB55:AC56"/>
    <mergeCell ref="X55:Y56"/>
    <mergeCell ref="AF56:AG56"/>
    <mergeCell ref="AH56:AI56"/>
    <mergeCell ref="AJ56:AK56"/>
    <mergeCell ref="AF54:AS55"/>
    <mergeCell ref="BB54:BE56"/>
    <mergeCell ref="AL56:AM56"/>
    <mergeCell ref="AN56:AO56"/>
    <mergeCell ref="AB57:AC58"/>
    <mergeCell ref="R51:S52"/>
    <mergeCell ref="K21:L22"/>
    <mergeCell ref="M21:N22"/>
    <mergeCell ref="K23:L24"/>
    <mergeCell ref="M23:N24"/>
    <mergeCell ref="K25:L26"/>
    <mergeCell ref="M25:N26"/>
    <mergeCell ref="AX51:BB52"/>
    <mergeCell ref="BC51:BI52"/>
    <mergeCell ref="U52:Z53"/>
    <mergeCell ref="AA52:AA53"/>
    <mergeCell ref="AB52:AJ53"/>
    <mergeCell ref="AK52:AL53"/>
    <mergeCell ref="AM52:AU53"/>
    <mergeCell ref="AV52:AV53"/>
    <mergeCell ref="K27:L28"/>
    <mergeCell ref="M27:N28"/>
    <mergeCell ref="K29:L30"/>
    <mergeCell ref="M29:N30"/>
    <mergeCell ref="T50:AQ51"/>
    <mergeCell ref="K19:L20"/>
    <mergeCell ref="M19:N20"/>
    <mergeCell ref="K9:L10"/>
    <mergeCell ref="M9:N10"/>
    <mergeCell ref="K11:L12"/>
    <mergeCell ref="M11:N12"/>
    <mergeCell ref="K13:L14"/>
    <mergeCell ref="M13:N14"/>
    <mergeCell ref="B51:F52"/>
    <mergeCell ref="G51:Q52"/>
    <mergeCell ref="K2:L4"/>
    <mergeCell ref="M2:N4"/>
    <mergeCell ref="K5:L6"/>
    <mergeCell ref="M5:N6"/>
    <mergeCell ref="K7:L8"/>
    <mergeCell ref="M7:N8"/>
    <mergeCell ref="K15:L16"/>
    <mergeCell ref="M15:N16"/>
    <mergeCell ref="K17:L18"/>
    <mergeCell ref="M17:N18"/>
    <mergeCell ref="AD54:AE56"/>
    <mergeCell ref="AD57:AE58"/>
    <mergeCell ref="AD59:AE60"/>
    <mergeCell ref="AD61:AE62"/>
    <mergeCell ref="AD63:AE64"/>
    <mergeCell ref="AD65:AE66"/>
    <mergeCell ref="AD67:AE68"/>
    <mergeCell ref="AD69:AE70"/>
    <mergeCell ref="AD71:AE72"/>
  </mergeCells>
  <phoneticPr fontId="16"/>
  <conditionalFormatting sqref="B61:C62">
    <cfRule type="expression" dxfId="1299" priority="48" stopIfTrue="1">
      <formula>$G$4="×"</formula>
    </cfRule>
  </conditionalFormatting>
  <conditionalFormatting sqref="B63:C64">
    <cfRule type="expression" dxfId="1298" priority="47" stopIfTrue="1">
      <formula>$G$5="×"</formula>
    </cfRule>
  </conditionalFormatting>
  <conditionalFormatting sqref="B65:C66">
    <cfRule type="expression" dxfId="1297" priority="46" stopIfTrue="1">
      <formula>$G$6="×"</formula>
    </cfRule>
  </conditionalFormatting>
  <conditionalFormatting sqref="B67:C68">
    <cfRule type="expression" dxfId="1296" priority="45" stopIfTrue="1">
      <formula>$G$7="×"</formula>
    </cfRule>
  </conditionalFormatting>
  <conditionalFormatting sqref="B69:C70">
    <cfRule type="expression" dxfId="1295" priority="44" stopIfTrue="1">
      <formula>$G$8="×"</formula>
    </cfRule>
  </conditionalFormatting>
  <conditionalFormatting sqref="B71:C72">
    <cfRule type="expression" dxfId="1294" priority="43" stopIfTrue="1">
      <formula>$G$9="×"</formula>
    </cfRule>
  </conditionalFormatting>
  <conditionalFormatting sqref="B73:C74">
    <cfRule type="expression" dxfId="1293" priority="42" stopIfTrue="1">
      <formula>$G$10="×"</formula>
    </cfRule>
  </conditionalFormatting>
  <conditionalFormatting sqref="B75:C76">
    <cfRule type="expression" dxfId="1292" priority="41" stopIfTrue="1">
      <formula>G11="×"</formula>
    </cfRule>
  </conditionalFormatting>
  <conditionalFormatting sqref="B77:C78">
    <cfRule type="expression" dxfId="1291" priority="40" stopIfTrue="1">
      <formula>G12="×"</formula>
    </cfRule>
  </conditionalFormatting>
  <conditionalFormatting sqref="B79:C80">
    <cfRule type="expression" dxfId="1290" priority="39" stopIfTrue="1">
      <formula>G13="×"</formula>
    </cfRule>
  </conditionalFormatting>
  <conditionalFormatting sqref="C81:C82 B81">
    <cfRule type="expression" dxfId="1289" priority="38" stopIfTrue="1">
      <formula>G14="×"</formula>
    </cfRule>
  </conditionalFormatting>
  <conditionalFormatting sqref="L5:L6">
    <cfRule type="expression" dxfId="1288" priority="37" stopIfTrue="1">
      <formula>#REF!="×"</formula>
    </cfRule>
  </conditionalFormatting>
  <conditionalFormatting sqref="L7:L8">
    <cfRule type="expression" dxfId="1287" priority="36" stopIfTrue="1">
      <formula>#REF!="×"</formula>
    </cfRule>
  </conditionalFormatting>
  <conditionalFormatting sqref="L9:L10">
    <cfRule type="expression" dxfId="1286" priority="35" stopIfTrue="1">
      <formula>#REF!="×"</formula>
    </cfRule>
  </conditionalFormatting>
  <conditionalFormatting sqref="L11:L12">
    <cfRule type="expression" dxfId="1285" priority="34" stopIfTrue="1">
      <formula>#REF!="×"</formula>
    </cfRule>
  </conditionalFormatting>
  <conditionalFormatting sqref="L13:L14">
    <cfRule type="expression" dxfId="1284" priority="33" stopIfTrue="1">
      <formula>#REF!="×"</formula>
    </cfRule>
  </conditionalFormatting>
  <conditionalFormatting sqref="L15:L16">
    <cfRule type="expression" dxfId="1283" priority="32" stopIfTrue="1">
      <formula>#REF!="×"</formula>
    </cfRule>
  </conditionalFormatting>
  <conditionalFormatting sqref="L17:L18">
    <cfRule type="expression" dxfId="1282" priority="31" stopIfTrue="1">
      <formula>#REF!="×"</formula>
    </cfRule>
  </conditionalFormatting>
  <conditionalFormatting sqref="L19:L20">
    <cfRule type="expression" dxfId="1281" priority="30" stopIfTrue="1">
      <formula>#REF!="×"</formula>
    </cfRule>
  </conditionalFormatting>
  <conditionalFormatting sqref="L21:L22">
    <cfRule type="expression" dxfId="1280" priority="29" stopIfTrue="1">
      <formula>#REF!="×"</formula>
    </cfRule>
  </conditionalFormatting>
  <conditionalFormatting sqref="L23:L24">
    <cfRule type="expression" dxfId="1279" priority="28" stopIfTrue="1">
      <formula>#REF!="×"</formula>
    </cfRule>
  </conditionalFormatting>
  <conditionalFormatting sqref="L25:L26">
    <cfRule type="expression" dxfId="1278" priority="27" stopIfTrue="1">
      <formula>#REF!="×"</formula>
    </cfRule>
  </conditionalFormatting>
  <conditionalFormatting sqref="L27:L28">
    <cfRule type="expression" dxfId="1277" priority="26" stopIfTrue="1">
      <formula>#REF!="×"</formula>
    </cfRule>
  </conditionalFormatting>
  <conditionalFormatting sqref="L29:L30">
    <cfRule type="expression" dxfId="1276" priority="25" stopIfTrue="1">
      <formula>#REF!="×"</formula>
    </cfRule>
  </conditionalFormatting>
  <conditionalFormatting sqref="D61:E62">
    <cfRule type="expression" dxfId="1275" priority="24" stopIfTrue="1">
      <formula>"○"=G4</formula>
    </cfRule>
  </conditionalFormatting>
  <conditionalFormatting sqref="D63:E64">
    <cfRule type="expression" dxfId="1274" priority="23" stopIfTrue="1">
      <formula>"○"=G5</formula>
    </cfRule>
  </conditionalFormatting>
  <conditionalFormatting sqref="D65:E66">
    <cfRule type="expression" dxfId="1273" priority="22" stopIfTrue="1">
      <formula>"○"=G6</formula>
    </cfRule>
  </conditionalFormatting>
  <conditionalFormatting sqref="D67:E68">
    <cfRule type="expression" dxfId="1272" priority="21" stopIfTrue="1">
      <formula>"○"=G7</formula>
    </cfRule>
  </conditionalFormatting>
  <conditionalFormatting sqref="D69:E70">
    <cfRule type="expression" dxfId="1271" priority="20" stopIfTrue="1">
      <formula>"○"=G8</formula>
    </cfRule>
  </conditionalFormatting>
  <conditionalFormatting sqref="D71:E72">
    <cfRule type="expression" dxfId="1270" priority="19" stopIfTrue="1">
      <formula>"○"=G9</formula>
    </cfRule>
  </conditionalFormatting>
  <conditionalFormatting sqref="D73:E74">
    <cfRule type="expression" dxfId="1269" priority="18" stopIfTrue="1">
      <formula>"○"=G10</formula>
    </cfRule>
  </conditionalFormatting>
  <conditionalFormatting sqref="D75:E76">
    <cfRule type="expression" dxfId="1268" priority="17" stopIfTrue="1">
      <formula>"○"=G11</formula>
    </cfRule>
  </conditionalFormatting>
  <conditionalFormatting sqref="D77:E78">
    <cfRule type="expression" dxfId="1267" priority="16" stopIfTrue="1">
      <formula>"○"=G12</formula>
    </cfRule>
  </conditionalFormatting>
  <conditionalFormatting sqref="D79:E80">
    <cfRule type="expression" dxfId="1266" priority="15" stopIfTrue="1">
      <formula>"○"=G13</formula>
    </cfRule>
  </conditionalFormatting>
  <conditionalFormatting sqref="E81:E82 D81">
    <cfRule type="expression" dxfId="1265" priority="14" stopIfTrue="1">
      <formula>"○"=G14</formula>
    </cfRule>
  </conditionalFormatting>
  <conditionalFormatting sqref="N5:N6">
    <cfRule type="expression" dxfId="1264" priority="13" stopIfTrue="1">
      <formula>"○"=#REF!</formula>
    </cfRule>
  </conditionalFormatting>
  <conditionalFormatting sqref="N7:N8">
    <cfRule type="expression" dxfId="1263" priority="12" stopIfTrue="1">
      <formula>"○"=#REF!</formula>
    </cfRule>
  </conditionalFormatting>
  <conditionalFormatting sqref="N9:N10">
    <cfRule type="expression" dxfId="1262" priority="11" stopIfTrue="1">
      <formula>"○"=#REF!</formula>
    </cfRule>
  </conditionalFormatting>
  <conditionalFormatting sqref="N11:N12">
    <cfRule type="expression" dxfId="1261" priority="10" stopIfTrue="1">
      <formula>"○"=#REF!</formula>
    </cfRule>
  </conditionalFormatting>
  <conditionalFormatting sqref="N13:N14">
    <cfRule type="expression" dxfId="1260" priority="9" stopIfTrue="1">
      <formula>"○"=#REF!</formula>
    </cfRule>
  </conditionalFormatting>
  <conditionalFormatting sqref="N15:N16">
    <cfRule type="expression" dxfId="1259" priority="8" stopIfTrue="1">
      <formula>"○"=#REF!</formula>
    </cfRule>
  </conditionalFormatting>
  <conditionalFormatting sqref="N17:N18">
    <cfRule type="expression" dxfId="1258" priority="7" stopIfTrue="1">
      <formula>"○"=#REF!</formula>
    </cfRule>
  </conditionalFormatting>
  <conditionalFormatting sqref="N19:N20">
    <cfRule type="expression" dxfId="1257" priority="6" stopIfTrue="1">
      <formula>"○"=#REF!</formula>
    </cfRule>
  </conditionalFormatting>
  <conditionalFormatting sqref="N21:N22">
    <cfRule type="expression" dxfId="1256" priority="5" stopIfTrue="1">
      <formula>"○"=#REF!</formula>
    </cfRule>
  </conditionalFormatting>
  <conditionalFormatting sqref="N23:N24">
    <cfRule type="expression" dxfId="1255" priority="4" stopIfTrue="1">
      <formula>"○"=#REF!</formula>
    </cfRule>
  </conditionalFormatting>
  <conditionalFormatting sqref="N25:N26">
    <cfRule type="expression" dxfId="1254" priority="3" stopIfTrue="1">
      <formula>"○"=#REF!</formula>
    </cfRule>
  </conditionalFormatting>
  <conditionalFormatting sqref="N27:N28">
    <cfRule type="expression" dxfId="1253" priority="2" stopIfTrue="1">
      <formula>"○"=#REF!</formula>
    </cfRule>
  </conditionalFormatting>
  <conditionalFormatting sqref="N29:N30">
    <cfRule type="expression" dxfId="1252" priority="1" stopIfTrue="1">
      <formula>"○"=#REF!</formula>
    </cfRule>
  </conditionalFormatting>
  <conditionalFormatting sqref="B82">
    <cfRule type="expression" dxfId="1251" priority="49" stopIfTrue="1">
      <formula>#REF!="×"</formula>
    </cfRule>
  </conditionalFormatting>
  <conditionalFormatting sqref="K5:K6">
    <cfRule type="expression" dxfId="1250" priority="50" stopIfTrue="1">
      <formula>G15="×"</formula>
    </cfRule>
  </conditionalFormatting>
  <conditionalFormatting sqref="K7:K8">
    <cfRule type="expression" dxfId="1249" priority="51" stopIfTrue="1">
      <formula>G16="×"</formula>
    </cfRule>
  </conditionalFormatting>
  <conditionalFormatting sqref="K9:K10">
    <cfRule type="expression" dxfId="1248" priority="52" stopIfTrue="1">
      <formula>G17="×"</formula>
    </cfRule>
  </conditionalFormatting>
  <conditionalFormatting sqref="K11:K12">
    <cfRule type="expression" dxfId="1247" priority="53" stopIfTrue="1">
      <formula>G18="×"</formula>
    </cfRule>
  </conditionalFormatting>
  <conditionalFormatting sqref="K13:K14">
    <cfRule type="expression" dxfId="1246" priority="54" stopIfTrue="1">
      <formula>G19="×"</formula>
    </cfRule>
  </conditionalFormatting>
  <conditionalFormatting sqref="K15:K16">
    <cfRule type="expression" dxfId="1245" priority="55" stopIfTrue="1">
      <formula>G20="×"</formula>
    </cfRule>
  </conditionalFormatting>
  <conditionalFormatting sqref="K17:K18">
    <cfRule type="expression" dxfId="1244" priority="56" stopIfTrue="1">
      <formula>G21="×"</formula>
    </cfRule>
  </conditionalFormatting>
  <conditionalFormatting sqref="K19:K20">
    <cfRule type="expression" dxfId="1243" priority="57" stopIfTrue="1">
      <formula>G22="×"</formula>
    </cfRule>
  </conditionalFormatting>
  <conditionalFormatting sqref="K21:K22">
    <cfRule type="expression" dxfId="1242" priority="58" stopIfTrue="1">
      <formula>G23="×"</formula>
    </cfRule>
  </conditionalFormatting>
  <conditionalFormatting sqref="K23:K24">
    <cfRule type="expression" dxfId="1241" priority="59" stopIfTrue="1">
      <formula>G24="×"</formula>
    </cfRule>
  </conditionalFormatting>
  <conditionalFormatting sqref="K25:K26">
    <cfRule type="expression" dxfId="1240" priority="60" stopIfTrue="1">
      <formula>G25="×"</formula>
    </cfRule>
  </conditionalFormatting>
  <conditionalFormatting sqref="K27:K28">
    <cfRule type="expression" dxfId="1239" priority="61" stopIfTrue="1">
      <formula>G26="×"</formula>
    </cfRule>
  </conditionalFormatting>
  <conditionalFormatting sqref="K29:K30">
    <cfRule type="expression" dxfId="1238" priority="62" stopIfTrue="1">
      <formula>G27="×"</formula>
    </cfRule>
  </conditionalFormatting>
  <conditionalFormatting sqref="M5:M6">
    <cfRule type="expression" dxfId="1237" priority="64" stopIfTrue="1">
      <formula>"○"=G15</formula>
    </cfRule>
  </conditionalFormatting>
  <conditionalFormatting sqref="M7:M8">
    <cfRule type="expression" dxfId="1236" priority="65" stopIfTrue="1">
      <formula>"○"=G16</formula>
    </cfRule>
  </conditionalFormatting>
  <conditionalFormatting sqref="M9:M10">
    <cfRule type="expression" dxfId="1235" priority="66" stopIfTrue="1">
      <formula>"○"=G17</formula>
    </cfRule>
  </conditionalFormatting>
  <conditionalFormatting sqref="M11:M12">
    <cfRule type="expression" dxfId="1234" priority="67" stopIfTrue="1">
      <formula>"○"=G18</formula>
    </cfRule>
  </conditionalFormatting>
  <conditionalFormatting sqref="M13:M14">
    <cfRule type="expression" dxfId="1233" priority="68" stopIfTrue="1">
      <formula>"○"=G19</formula>
    </cfRule>
  </conditionalFormatting>
  <conditionalFormatting sqref="M15:M16">
    <cfRule type="expression" dxfId="1232" priority="69" stopIfTrue="1">
      <formula>"○"=G20</formula>
    </cfRule>
  </conditionalFormatting>
  <conditionalFormatting sqref="M17:M18">
    <cfRule type="expression" dxfId="1231" priority="70" stopIfTrue="1">
      <formula>"○"=G21</formula>
    </cfRule>
  </conditionalFormatting>
  <conditionalFormatting sqref="M19:M20">
    <cfRule type="expression" dxfId="1230" priority="71" stopIfTrue="1">
      <formula>"○"=G22</formula>
    </cfRule>
  </conditionalFormatting>
  <conditionalFormatting sqref="M21:M22">
    <cfRule type="expression" dxfId="1229" priority="72" stopIfTrue="1">
      <formula>"○"=G23</formula>
    </cfRule>
  </conditionalFormatting>
  <conditionalFormatting sqref="M23:M24">
    <cfRule type="expression" dxfId="1228" priority="73" stopIfTrue="1">
      <formula>"○"=G24</formula>
    </cfRule>
  </conditionalFormatting>
  <conditionalFormatting sqref="M25:M26">
    <cfRule type="expression" dxfId="1227" priority="74" stopIfTrue="1">
      <formula>"○"=G25</formula>
    </cfRule>
  </conditionalFormatting>
  <conditionalFormatting sqref="M27:M28">
    <cfRule type="expression" dxfId="1226" priority="75" stopIfTrue="1">
      <formula>"○"=G26</formula>
    </cfRule>
  </conditionalFormatting>
  <conditionalFormatting sqref="M29:M30">
    <cfRule type="expression" dxfId="1225" priority="76" stopIfTrue="1">
      <formula>"○"=G27</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0"/>
  <sheetViews>
    <sheetView showZeros="0" topLeftCell="A50" zoomScale="85" zoomScaleNormal="85" workbookViewId="0">
      <selection activeCell="AN11" sqref="AN11"/>
    </sheetView>
  </sheetViews>
  <sheetFormatPr defaultColWidth="2.375" defaultRowHeight="14.25" customHeight="1"/>
  <cols>
    <col min="1" max="1" width="1.25" style="10" customWidth="1"/>
    <col min="2" max="61" width="2.375" style="10"/>
    <col min="62" max="62" width="1.25" style="10" customWidth="1"/>
    <col min="63" max="16384" width="2.375" style="10"/>
  </cols>
  <sheetData>
    <row r="1" spans="3:21" ht="14.25" hidden="1" customHeight="1"/>
    <row r="2" spans="3:21" ht="14.25" hidden="1" customHeight="1">
      <c r="C2" s="450" t="str">
        <f>IF(LEFT(入力専用!$G$73,2)=LEFT("要支",2),"支"&amp;RIGHT(入力専用!$G$73,LEN(入力専用!$G$73)-FIND("援",入力専用!$G$73)),"")</f>
        <v/>
      </c>
      <c r="F2" s="509" t="e">
        <f>K5</f>
        <v>#NUM!</v>
      </c>
      <c r="K2" s="958" t="s">
        <v>135</v>
      </c>
      <c r="L2" s="958"/>
      <c r="M2" s="959" t="s">
        <v>189</v>
      </c>
      <c r="N2" s="960"/>
      <c r="O2" s="959" t="s">
        <v>136</v>
      </c>
      <c r="P2" s="960"/>
      <c r="R2" s="958" t="s">
        <v>135</v>
      </c>
      <c r="S2" s="958"/>
      <c r="T2" s="959" t="s">
        <v>136</v>
      </c>
      <c r="U2" s="960"/>
    </row>
    <row r="3" spans="3:21" ht="14.25" hidden="1" customHeight="1">
      <c r="C3" s="450" t="str">
        <f>IF(LEFT(入力専用!$G$73,2)=LEFT("要介",2),"介"&amp;RIGHT(入力専用!$G$73,LEN(入力専用!$G$73)-FIND("護",入力専用!$G$73)),"")</f>
        <v/>
      </c>
      <c r="E3" s="263">
        <v>1</v>
      </c>
      <c r="F3" s="509" t="e">
        <f>F2+31</f>
        <v>#NUM!</v>
      </c>
      <c r="K3" s="958"/>
      <c r="L3" s="958"/>
      <c r="M3" s="960"/>
      <c r="N3" s="960"/>
      <c r="O3" s="960"/>
      <c r="P3" s="960"/>
      <c r="R3" s="958"/>
      <c r="S3" s="958"/>
      <c r="T3" s="960"/>
      <c r="U3" s="960"/>
    </row>
    <row r="4" spans="3:21" ht="14.25" hidden="1" customHeight="1">
      <c r="C4" s="510" t="str">
        <f>C2&amp;C3</f>
        <v/>
      </c>
      <c r="E4" s="10">
        <v>2</v>
      </c>
      <c r="F4" s="509" t="e">
        <f>F3+31</f>
        <v>#NUM!</v>
      </c>
      <c r="G4" s="451" t="e">
        <f t="shared" ref="G4:G26" si="0">IF(E4&gt;$C$7,"×","○")</f>
        <v>#NUM!</v>
      </c>
      <c r="I4" s="511" t="e">
        <f>IF(LEFT("×",2)=LEFT(G5,2),IF(LEFT("○",2)=LEFT(G4,2),$C$9,""),"")</f>
        <v>#NUM!</v>
      </c>
      <c r="K4" s="958"/>
      <c r="L4" s="958"/>
      <c r="M4" s="960"/>
      <c r="N4" s="960"/>
      <c r="O4" s="960"/>
      <c r="P4" s="960"/>
      <c r="R4" s="958"/>
      <c r="S4" s="958"/>
      <c r="T4" s="960"/>
      <c r="U4" s="960"/>
    </row>
    <row r="5" spans="3:21" ht="14.25" hidden="1" customHeight="1">
      <c r="E5" s="10">
        <v>3</v>
      </c>
      <c r="F5" s="509" t="e">
        <f t="shared" ref="F5:F13" si="1">F4+31</f>
        <v>#NUM!</v>
      </c>
      <c r="G5" s="451" t="e">
        <f t="shared" si="0"/>
        <v>#NUM!</v>
      </c>
      <c r="I5" s="511" t="e">
        <f t="shared" ref="I5:I24" si="2">IF(LEFT("×",2)=LEFT(G6,2),IF(LEFT("○",2)=LEFT(G5,2),$C$9,""),"")</f>
        <v>#NUM!</v>
      </c>
      <c r="K5" s="961" t="e">
        <f>保管!$F$33</f>
        <v>#NUM!</v>
      </c>
      <c r="L5" s="961"/>
      <c r="M5" s="958"/>
      <c r="N5" s="958"/>
      <c r="O5" s="958"/>
      <c r="P5" s="958"/>
      <c r="R5" s="961" t="e">
        <f>K29+31</f>
        <v>#NUM!</v>
      </c>
      <c r="S5" s="961"/>
      <c r="T5" s="962" t="e">
        <f>I15</f>
        <v>#NUM!</v>
      </c>
      <c r="U5" s="962"/>
    </row>
    <row r="6" spans="3:21" ht="14.25" hidden="1" customHeight="1">
      <c r="C6" s="512">
        <f>入力専用!$O$75-31</f>
        <v>-31</v>
      </c>
      <c r="E6" s="10">
        <v>4</v>
      </c>
      <c r="F6" s="509" t="e">
        <f t="shared" si="1"/>
        <v>#NUM!</v>
      </c>
      <c r="G6" s="451" t="e">
        <f t="shared" si="0"/>
        <v>#NUM!</v>
      </c>
      <c r="I6" s="511" t="e">
        <f t="shared" si="2"/>
        <v>#NUM!</v>
      </c>
      <c r="K6" s="961"/>
      <c r="L6" s="961"/>
      <c r="M6" s="958"/>
      <c r="N6" s="958"/>
      <c r="O6" s="958"/>
      <c r="P6" s="958"/>
      <c r="R6" s="961"/>
      <c r="S6" s="961"/>
      <c r="T6" s="962"/>
      <c r="U6" s="962"/>
    </row>
    <row r="7" spans="3:21" ht="14.25" hidden="1" customHeight="1">
      <c r="C7" s="510" t="e">
        <f>DATEDIF(保管!$F$33,入力専用!$O$75,"M")</f>
        <v>#NUM!</v>
      </c>
      <c r="E7" s="10">
        <v>5</v>
      </c>
      <c r="F7" s="509" t="e">
        <f t="shared" si="1"/>
        <v>#NUM!</v>
      </c>
      <c r="G7" s="451" t="e">
        <f t="shared" si="0"/>
        <v>#NUM!</v>
      </c>
      <c r="I7" s="511" t="e">
        <f t="shared" si="2"/>
        <v>#NUM!</v>
      </c>
      <c r="K7" s="995" t="e">
        <f>K5+31</f>
        <v>#NUM!</v>
      </c>
      <c r="L7" s="996"/>
      <c r="M7" s="958" t="str">
        <f>$C$4</f>
        <v/>
      </c>
      <c r="N7" s="958"/>
      <c r="O7" s="994">
        <f>入力専用!$G$75</f>
        <v>0</v>
      </c>
      <c r="P7" s="994"/>
      <c r="R7" s="961" t="e">
        <f>R5+31</f>
        <v>#NUM!</v>
      </c>
      <c r="S7" s="961"/>
      <c r="T7" s="962" t="e">
        <f>I16</f>
        <v>#NUM!</v>
      </c>
      <c r="U7" s="962"/>
    </row>
    <row r="8" spans="3:21" ht="14.25" hidden="1" customHeight="1">
      <c r="E8" s="10">
        <v>6</v>
      </c>
      <c r="F8" s="509" t="e">
        <f t="shared" si="1"/>
        <v>#NUM!</v>
      </c>
      <c r="G8" s="451" t="e">
        <f t="shared" si="0"/>
        <v>#NUM!</v>
      </c>
      <c r="I8" s="511" t="e">
        <f t="shared" si="2"/>
        <v>#NUM!</v>
      </c>
      <c r="K8" s="997"/>
      <c r="L8" s="998"/>
      <c r="M8" s="958"/>
      <c r="N8" s="958"/>
      <c r="O8" s="994"/>
      <c r="P8" s="994"/>
      <c r="R8" s="961"/>
      <c r="S8" s="961"/>
      <c r="T8" s="962"/>
      <c r="U8" s="962"/>
    </row>
    <row r="9" spans="3:21" ht="14.25" hidden="1" customHeight="1">
      <c r="C9" s="513">
        <f>入力専用!$O$75</f>
        <v>0</v>
      </c>
      <c r="E9" s="10">
        <v>7</v>
      </c>
      <c r="F9" s="509" t="e">
        <f t="shared" si="1"/>
        <v>#NUM!</v>
      </c>
      <c r="G9" s="451" t="e">
        <f t="shared" si="0"/>
        <v>#NUM!</v>
      </c>
      <c r="I9" s="511" t="e">
        <f t="shared" si="2"/>
        <v>#NUM!</v>
      </c>
      <c r="K9" s="995" t="e">
        <f>K7+31</f>
        <v>#NUM!</v>
      </c>
      <c r="L9" s="996"/>
      <c r="M9" s="958"/>
      <c r="N9" s="958"/>
      <c r="O9" s="962" t="e">
        <f>I4</f>
        <v>#NUM!</v>
      </c>
      <c r="P9" s="962"/>
      <c r="R9" s="961" t="e">
        <f>R7+31</f>
        <v>#NUM!</v>
      </c>
      <c r="S9" s="961"/>
      <c r="T9" s="962" t="e">
        <f>I17</f>
        <v>#NUM!</v>
      </c>
      <c r="U9" s="962"/>
    </row>
    <row r="10" spans="3:21" ht="14.25" hidden="1" customHeight="1">
      <c r="E10" s="10">
        <v>8</v>
      </c>
      <c r="F10" s="509" t="e">
        <f t="shared" si="1"/>
        <v>#NUM!</v>
      </c>
      <c r="G10" s="451" t="e">
        <f t="shared" si="0"/>
        <v>#NUM!</v>
      </c>
      <c r="I10" s="511" t="e">
        <f t="shared" si="2"/>
        <v>#NUM!</v>
      </c>
      <c r="K10" s="997"/>
      <c r="L10" s="998"/>
      <c r="M10" s="958"/>
      <c r="N10" s="958"/>
      <c r="O10" s="962"/>
      <c r="P10" s="962"/>
      <c r="R10" s="961"/>
      <c r="S10" s="961"/>
      <c r="T10" s="962"/>
      <c r="U10" s="962"/>
    </row>
    <row r="11" spans="3:21" ht="14.25" hidden="1" customHeight="1">
      <c r="E11" s="10">
        <v>9</v>
      </c>
      <c r="F11" s="509" t="e">
        <f t="shared" si="1"/>
        <v>#NUM!</v>
      </c>
      <c r="G11" s="451" t="e">
        <f t="shared" si="0"/>
        <v>#NUM!</v>
      </c>
      <c r="I11" s="511" t="e">
        <f t="shared" si="2"/>
        <v>#NUM!</v>
      </c>
      <c r="K11" s="995" t="e">
        <f t="shared" ref="K11:K29" si="3">K9+31</f>
        <v>#NUM!</v>
      </c>
      <c r="L11" s="996"/>
      <c r="M11" s="958"/>
      <c r="N11" s="958"/>
      <c r="O11" s="962" t="e">
        <f>I5</f>
        <v>#NUM!</v>
      </c>
      <c r="P11" s="962"/>
      <c r="R11" s="961" t="e">
        <f>R9+31</f>
        <v>#NUM!</v>
      </c>
      <c r="S11" s="961"/>
      <c r="T11" s="962" t="e">
        <f>I18</f>
        <v>#NUM!</v>
      </c>
      <c r="U11" s="962"/>
    </row>
    <row r="12" spans="3:21" ht="14.25" hidden="1" customHeight="1">
      <c r="E12" s="10">
        <v>10</v>
      </c>
      <c r="F12" s="509" t="e">
        <f t="shared" si="1"/>
        <v>#NUM!</v>
      </c>
      <c r="G12" s="451" t="e">
        <f t="shared" si="0"/>
        <v>#NUM!</v>
      </c>
      <c r="I12" s="511" t="e">
        <f t="shared" si="2"/>
        <v>#NUM!</v>
      </c>
      <c r="K12" s="997"/>
      <c r="L12" s="998"/>
      <c r="M12" s="958"/>
      <c r="N12" s="958"/>
      <c r="O12" s="962"/>
      <c r="P12" s="962"/>
      <c r="R12" s="961"/>
      <c r="S12" s="961"/>
      <c r="T12" s="962"/>
      <c r="U12" s="962"/>
    </row>
    <row r="13" spans="3:21" ht="14.25" hidden="1" customHeight="1">
      <c r="E13" s="10">
        <v>11</v>
      </c>
      <c r="F13" s="509" t="e">
        <f t="shared" si="1"/>
        <v>#NUM!</v>
      </c>
      <c r="G13" s="451" t="e">
        <f t="shared" si="0"/>
        <v>#NUM!</v>
      </c>
      <c r="I13" s="511" t="e">
        <f t="shared" si="2"/>
        <v>#NUM!</v>
      </c>
      <c r="K13" s="995" t="e">
        <f t="shared" si="3"/>
        <v>#NUM!</v>
      </c>
      <c r="L13" s="996"/>
      <c r="M13" s="958"/>
      <c r="N13" s="958"/>
      <c r="O13" s="962" t="e">
        <f>I6</f>
        <v>#NUM!</v>
      </c>
      <c r="P13" s="962"/>
      <c r="R13" s="961" t="e">
        <f>R11+31</f>
        <v>#NUM!</v>
      </c>
      <c r="S13" s="961"/>
      <c r="T13" s="962" t="e">
        <f>I19</f>
        <v>#NUM!</v>
      </c>
      <c r="U13" s="962"/>
    </row>
    <row r="14" spans="3:21" ht="14.25" hidden="1" customHeight="1">
      <c r="E14" s="10">
        <v>12</v>
      </c>
      <c r="F14" s="509" t="e">
        <f>F13+31</f>
        <v>#NUM!</v>
      </c>
      <c r="G14" s="451" t="e">
        <f t="shared" si="0"/>
        <v>#NUM!</v>
      </c>
      <c r="I14" s="511" t="e">
        <f t="shared" si="2"/>
        <v>#NUM!</v>
      </c>
      <c r="K14" s="997"/>
      <c r="L14" s="998"/>
      <c r="M14" s="958"/>
      <c r="N14" s="958"/>
      <c r="O14" s="962"/>
      <c r="P14" s="962"/>
      <c r="R14" s="961"/>
      <c r="S14" s="961"/>
      <c r="T14" s="962"/>
      <c r="U14" s="962"/>
    </row>
    <row r="15" spans="3:21" ht="14.25" hidden="1" customHeight="1">
      <c r="E15" s="263">
        <v>13</v>
      </c>
      <c r="F15" s="509" t="e">
        <f>F14+31</f>
        <v>#NUM!</v>
      </c>
      <c r="G15" s="451" t="e">
        <f t="shared" si="0"/>
        <v>#NUM!</v>
      </c>
      <c r="I15" s="511" t="e">
        <f t="shared" si="2"/>
        <v>#NUM!</v>
      </c>
      <c r="K15" s="995" t="e">
        <f t="shared" si="3"/>
        <v>#NUM!</v>
      </c>
      <c r="L15" s="996"/>
      <c r="M15" s="958"/>
      <c r="N15" s="958"/>
      <c r="O15" s="962" t="e">
        <f>I7</f>
        <v>#NUM!</v>
      </c>
      <c r="P15" s="962"/>
      <c r="R15" s="961" t="e">
        <f>R13+31</f>
        <v>#NUM!</v>
      </c>
      <c r="S15" s="961"/>
      <c r="T15" s="962" t="e">
        <f>I20</f>
        <v>#NUM!</v>
      </c>
      <c r="U15" s="962"/>
    </row>
    <row r="16" spans="3:21" ht="14.25" hidden="1" customHeight="1">
      <c r="E16" s="10">
        <v>14</v>
      </c>
      <c r="F16" s="509" t="e">
        <f>F15+31</f>
        <v>#NUM!</v>
      </c>
      <c r="G16" s="451" t="e">
        <f t="shared" si="0"/>
        <v>#NUM!</v>
      </c>
      <c r="I16" s="511" t="e">
        <f t="shared" si="2"/>
        <v>#NUM!</v>
      </c>
      <c r="K16" s="997"/>
      <c r="L16" s="998"/>
      <c r="M16" s="958"/>
      <c r="N16" s="958"/>
      <c r="O16" s="962"/>
      <c r="P16" s="962"/>
      <c r="R16" s="961"/>
      <c r="S16" s="961"/>
      <c r="T16" s="962"/>
      <c r="U16" s="962"/>
    </row>
    <row r="17" spans="5:21" ht="14.25" hidden="1" customHeight="1">
      <c r="E17" s="10">
        <v>15</v>
      </c>
      <c r="F17" s="509" t="e">
        <f t="shared" ref="F17:F26" si="4">F16+31</f>
        <v>#NUM!</v>
      </c>
      <c r="G17" s="451" t="e">
        <f t="shared" si="0"/>
        <v>#NUM!</v>
      </c>
      <c r="I17" s="511" t="e">
        <f t="shared" si="2"/>
        <v>#NUM!</v>
      </c>
      <c r="K17" s="995" t="e">
        <f t="shared" si="3"/>
        <v>#NUM!</v>
      </c>
      <c r="L17" s="996"/>
      <c r="M17" s="958"/>
      <c r="N17" s="958"/>
      <c r="O17" s="962" t="e">
        <f>I8</f>
        <v>#NUM!</v>
      </c>
      <c r="P17" s="962"/>
      <c r="R17" s="961" t="e">
        <f>R15+31</f>
        <v>#NUM!</v>
      </c>
      <c r="S17" s="961"/>
      <c r="T17" s="962" t="e">
        <f>I21</f>
        <v>#NUM!</v>
      </c>
      <c r="U17" s="962"/>
    </row>
    <row r="18" spans="5:21" ht="14.25" hidden="1" customHeight="1">
      <c r="E18" s="10">
        <v>16</v>
      </c>
      <c r="F18" s="509" t="e">
        <f t="shared" si="4"/>
        <v>#NUM!</v>
      </c>
      <c r="G18" s="451" t="e">
        <f t="shared" si="0"/>
        <v>#NUM!</v>
      </c>
      <c r="I18" s="511" t="e">
        <f t="shared" si="2"/>
        <v>#NUM!</v>
      </c>
      <c r="K18" s="997"/>
      <c r="L18" s="998"/>
      <c r="M18" s="958"/>
      <c r="N18" s="958"/>
      <c r="O18" s="962"/>
      <c r="P18" s="962"/>
      <c r="R18" s="961"/>
      <c r="S18" s="961"/>
      <c r="T18" s="962"/>
      <c r="U18" s="962"/>
    </row>
    <row r="19" spans="5:21" ht="14.25" hidden="1" customHeight="1">
      <c r="E19" s="10">
        <v>17</v>
      </c>
      <c r="F19" s="509" t="e">
        <f t="shared" si="4"/>
        <v>#NUM!</v>
      </c>
      <c r="G19" s="451" t="e">
        <f t="shared" si="0"/>
        <v>#NUM!</v>
      </c>
      <c r="I19" s="511" t="e">
        <f t="shared" si="2"/>
        <v>#NUM!</v>
      </c>
      <c r="K19" s="995" t="e">
        <f t="shared" si="3"/>
        <v>#NUM!</v>
      </c>
      <c r="L19" s="996"/>
      <c r="M19" s="958"/>
      <c r="N19" s="958"/>
      <c r="O19" s="962" t="e">
        <f>I9</f>
        <v>#NUM!</v>
      </c>
      <c r="P19" s="962"/>
      <c r="R19" s="961" t="e">
        <f>R17+31</f>
        <v>#NUM!</v>
      </c>
      <c r="S19" s="961"/>
      <c r="T19" s="962" t="e">
        <f>I22</f>
        <v>#NUM!</v>
      </c>
      <c r="U19" s="962"/>
    </row>
    <row r="20" spans="5:21" ht="14.25" hidden="1" customHeight="1">
      <c r="E20" s="10">
        <v>18</v>
      </c>
      <c r="F20" s="509" t="e">
        <f t="shared" si="4"/>
        <v>#NUM!</v>
      </c>
      <c r="G20" s="451" t="e">
        <f t="shared" si="0"/>
        <v>#NUM!</v>
      </c>
      <c r="I20" s="511" t="e">
        <f t="shared" si="2"/>
        <v>#NUM!</v>
      </c>
      <c r="K20" s="997"/>
      <c r="L20" s="998"/>
      <c r="M20" s="958"/>
      <c r="N20" s="958"/>
      <c r="O20" s="962"/>
      <c r="P20" s="962"/>
      <c r="R20" s="961"/>
      <c r="S20" s="961"/>
      <c r="T20" s="962"/>
      <c r="U20" s="962"/>
    </row>
    <row r="21" spans="5:21" ht="14.25" hidden="1" customHeight="1">
      <c r="E21" s="10">
        <v>19</v>
      </c>
      <c r="F21" s="509" t="e">
        <f t="shared" si="4"/>
        <v>#NUM!</v>
      </c>
      <c r="G21" s="451" t="e">
        <f t="shared" si="0"/>
        <v>#NUM!</v>
      </c>
      <c r="I21" s="511" t="e">
        <f t="shared" si="2"/>
        <v>#NUM!</v>
      </c>
      <c r="K21" s="995" t="e">
        <f t="shared" si="3"/>
        <v>#NUM!</v>
      </c>
      <c r="L21" s="996"/>
      <c r="M21" s="958"/>
      <c r="N21" s="958"/>
      <c r="O21" s="962" t="e">
        <f>I10</f>
        <v>#NUM!</v>
      </c>
      <c r="P21" s="962"/>
      <c r="R21" s="961" t="e">
        <f>R19+31</f>
        <v>#NUM!</v>
      </c>
      <c r="S21" s="961"/>
      <c r="T21" s="962" t="e">
        <f>I23</f>
        <v>#NUM!</v>
      </c>
      <c r="U21" s="962"/>
    </row>
    <row r="22" spans="5:21" ht="14.25" hidden="1" customHeight="1">
      <c r="E22" s="10">
        <v>20</v>
      </c>
      <c r="F22" s="509" t="e">
        <f t="shared" si="4"/>
        <v>#NUM!</v>
      </c>
      <c r="G22" s="451" t="e">
        <f t="shared" si="0"/>
        <v>#NUM!</v>
      </c>
      <c r="I22" s="511" t="e">
        <f t="shared" si="2"/>
        <v>#NUM!</v>
      </c>
      <c r="K22" s="997"/>
      <c r="L22" s="998"/>
      <c r="M22" s="958"/>
      <c r="N22" s="958"/>
      <c r="O22" s="962"/>
      <c r="P22" s="962"/>
      <c r="R22" s="961"/>
      <c r="S22" s="961"/>
      <c r="T22" s="962"/>
      <c r="U22" s="962"/>
    </row>
    <row r="23" spans="5:21" ht="14.25" hidden="1" customHeight="1">
      <c r="E23" s="10">
        <v>21</v>
      </c>
      <c r="F23" s="509" t="e">
        <f t="shared" si="4"/>
        <v>#NUM!</v>
      </c>
      <c r="G23" s="451" t="e">
        <f t="shared" si="0"/>
        <v>#NUM!</v>
      </c>
      <c r="I23" s="511" t="e">
        <f t="shared" si="2"/>
        <v>#NUM!</v>
      </c>
      <c r="K23" s="995" t="e">
        <f t="shared" si="3"/>
        <v>#NUM!</v>
      </c>
      <c r="L23" s="996"/>
      <c r="M23" s="958"/>
      <c r="N23" s="958"/>
      <c r="O23" s="962" t="e">
        <f>I11</f>
        <v>#NUM!</v>
      </c>
      <c r="P23" s="962"/>
      <c r="R23" s="961" t="e">
        <f>R21+31</f>
        <v>#NUM!</v>
      </c>
      <c r="S23" s="961"/>
      <c r="T23" s="962" t="e">
        <f>I24</f>
        <v>#NUM!</v>
      </c>
      <c r="U23" s="962"/>
    </row>
    <row r="24" spans="5:21" ht="14.25" hidden="1" customHeight="1">
      <c r="E24" s="10">
        <v>22</v>
      </c>
      <c r="F24" s="509" t="e">
        <f t="shared" si="4"/>
        <v>#NUM!</v>
      </c>
      <c r="G24" s="451" t="e">
        <f t="shared" si="0"/>
        <v>#NUM!</v>
      </c>
      <c r="I24" s="511" t="e">
        <f t="shared" si="2"/>
        <v>#NUM!</v>
      </c>
      <c r="K24" s="997"/>
      <c r="L24" s="998"/>
      <c r="M24" s="958"/>
      <c r="N24" s="958"/>
      <c r="O24" s="962"/>
      <c r="P24" s="962"/>
      <c r="R24" s="961"/>
      <c r="S24" s="961"/>
      <c r="T24" s="962"/>
      <c r="U24" s="962"/>
    </row>
    <row r="25" spans="5:21" ht="14.25" hidden="1" customHeight="1">
      <c r="E25" s="10">
        <v>23</v>
      </c>
      <c r="F25" s="509" t="e">
        <f t="shared" si="4"/>
        <v>#NUM!</v>
      </c>
      <c r="G25" s="451" t="e">
        <f t="shared" si="0"/>
        <v>#NUM!</v>
      </c>
      <c r="I25" s="511" t="e">
        <f>IF(LEFT("×",2)=LEFT(G26,2),IF(LEFT("○",2)=LEFT(G25,2),$C$9,""),"")</f>
        <v>#NUM!</v>
      </c>
      <c r="K25" s="995" t="e">
        <f t="shared" si="3"/>
        <v>#NUM!</v>
      </c>
      <c r="L25" s="996"/>
      <c r="M25" s="958"/>
      <c r="N25" s="958"/>
      <c r="O25" s="962" t="e">
        <f>I12</f>
        <v>#NUM!</v>
      </c>
      <c r="P25" s="962"/>
      <c r="R25" s="961" t="e">
        <f>R23+31</f>
        <v>#NUM!</v>
      </c>
      <c r="S25" s="961"/>
      <c r="T25" s="962" t="e">
        <f>I25</f>
        <v>#NUM!</v>
      </c>
      <c r="U25" s="962"/>
    </row>
    <row r="26" spans="5:21" ht="14.25" hidden="1" customHeight="1">
      <c r="E26" s="10">
        <v>24</v>
      </c>
      <c r="F26" s="509" t="e">
        <f t="shared" si="4"/>
        <v>#NUM!</v>
      </c>
      <c r="G26" s="451" t="e">
        <f t="shared" si="0"/>
        <v>#NUM!</v>
      </c>
      <c r="I26" s="511" t="e">
        <f>IF(LEFT("×",2)=LEFT(G27,2),IF(LEFT("○",2)=LEFT(G26,2),$C$9,""),"")</f>
        <v>#NUM!</v>
      </c>
      <c r="K26" s="997"/>
      <c r="L26" s="998"/>
      <c r="M26" s="958"/>
      <c r="N26" s="958"/>
      <c r="O26" s="962"/>
      <c r="P26" s="962"/>
      <c r="R26" s="961"/>
      <c r="S26" s="961"/>
      <c r="T26" s="962"/>
      <c r="U26" s="962"/>
    </row>
    <row r="27" spans="5:21" ht="14.25" hidden="1" customHeight="1">
      <c r="E27" s="263">
        <v>25</v>
      </c>
      <c r="F27" s="509" t="e">
        <f>F26+31</f>
        <v>#NUM!</v>
      </c>
      <c r="G27" s="451" t="e">
        <f>IF(E27&gt;$C$7,"×","○")</f>
        <v>#NUM!</v>
      </c>
      <c r="I27" s="511" t="e">
        <f t="shared" ref="I27:I38" si="5">IF(LEFT("×",2)=LEFT(G28,2),IF(LEFT("○",2)=LEFT(G27,2),$C$9,""),"")</f>
        <v>#NUM!</v>
      </c>
      <c r="K27" s="995" t="e">
        <f t="shared" si="3"/>
        <v>#NUM!</v>
      </c>
      <c r="L27" s="996"/>
      <c r="M27" s="958"/>
      <c r="N27" s="958"/>
      <c r="O27" s="962" t="e">
        <f>I13</f>
        <v>#NUM!</v>
      </c>
      <c r="P27" s="962"/>
      <c r="R27" s="961" t="e">
        <f>R25+31</f>
        <v>#NUM!</v>
      </c>
      <c r="S27" s="961"/>
      <c r="T27" s="962" t="e">
        <f>I26</f>
        <v>#NUM!</v>
      </c>
      <c r="U27" s="962"/>
    </row>
    <row r="28" spans="5:21" ht="14.25" hidden="1" customHeight="1">
      <c r="E28" s="10">
        <v>26</v>
      </c>
      <c r="F28" s="509" t="e">
        <f t="shared" ref="F28:F39" si="6">F27+31</f>
        <v>#NUM!</v>
      </c>
      <c r="G28" s="451" t="e">
        <f t="shared" ref="G28:G38" si="7">IF(E28&gt;$C$7,"×","○")</f>
        <v>#NUM!</v>
      </c>
      <c r="I28" s="511" t="e">
        <f t="shared" si="5"/>
        <v>#NUM!</v>
      </c>
      <c r="K28" s="997"/>
      <c r="L28" s="998"/>
      <c r="M28" s="958"/>
      <c r="N28" s="958"/>
      <c r="O28" s="962"/>
      <c r="P28" s="962"/>
      <c r="R28" s="961"/>
      <c r="S28" s="961"/>
      <c r="T28" s="962"/>
      <c r="U28" s="962"/>
    </row>
    <row r="29" spans="5:21" ht="14.25" hidden="1" customHeight="1">
      <c r="E29" s="10">
        <v>27</v>
      </c>
      <c r="F29" s="509" t="e">
        <f t="shared" si="6"/>
        <v>#NUM!</v>
      </c>
      <c r="G29" s="451" t="e">
        <f t="shared" si="7"/>
        <v>#NUM!</v>
      </c>
      <c r="I29" s="511" t="e">
        <f t="shared" si="5"/>
        <v>#NUM!</v>
      </c>
      <c r="K29" s="995" t="e">
        <f t="shared" si="3"/>
        <v>#NUM!</v>
      </c>
      <c r="L29" s="996"/>
      <c r="M29" s="958"/>
      <c r="N29" s="958"/>
      <c r="O29" s="962" t="e">
        <f>I14</f>
        <v>#NUM!</v>
      </c>
      <c r="P29" s="962"/>
      <c r="R29" s="961" t="e">
        <f>R27+31</f>
        <v>#NUM!</v>
      </c>
      <c r="S29" s="961"/>
      <c r="T29" s="962" t="e">
        <f>I27</f>
        <v>#NUM!</v>
      </c>
      <c r="U29" s="962"/>
    </row>
    <row r="30" spans="5:21" ht="14.25" hidden="1" customHeight="1">
      <c r="E30" s="10">
        <v>28</v>
      </c>
      <c r="F30" s="509" t="e">
        <f t="shared" si="6"/>
        <v>#NUM!</v>
      </c>
      <c r="G30" s="451" t="e">
        <f t="shared" si="7"/>
        <v>#NUM!</v>
      </c>
      <c r="I30" s="511" t="e">
        <f t="shared" si="5"/>
        <v>#NUM!</v>
      </c>
      <c r="K30" s="997"/>
      <c r="L30" s="998"/>
      <c r="M30" s="958"/>
      <c r="N30" s="958"/>
      <c r="O30" s="962"/>
      <c r="P30" s="962"/>
      <c r="R30" s="961"/>
      <c r="S30" s="961"/>
      <c r="T30" s="962"/>
      <c r="U30" s="962"/>
    </row>
    <row r="31" spans="5:21" ht="14.25" hidden="1" customHeight="1">
      <c r="E31" s="10">
        <v>29</v>
      </c>
      <c r="F31" s="509" t="e">
        <f t="shared" si="6"/>
        <v>#NUM!</v>
      </c>
      <c r="G31" s="451" t="e">
        <f t="shared" si="7"/>
        <v>#NUM!</v>
      </c>
      <c r="I31" s="511" t="e">
        <f t="shared" si="5"/>
        <v>#NUM!</v>
      </c>
    </row>
    <row r="32" spans="5:21" ht="14.25" hidden="1" customHeight="1">
      <c r="E32" s="10">
        <v>30</v>
      </c>
      <c r="F32" s="509" t="e">
        <f t="shared" si="6"/>
        <v>#NUM!</v>
      </c>
      <c r="G32" s="451" t="e">
        <f t="shared" si="7"/>
        <v>#NUM!</v>
      </c>
      <c r="I32" s="511" t="e">
        <f t="shared" si="5"/>
        <v>#NUM!</v>
      </c>
    </row>
    <row r="33" spans="5:9" ht="14.25" hidden="1" customHeight="1">
      <c r="E33" s="10">
        <v>31</v>
      </c>
      <c r="F33" s="509" t="e">
        <f t="shared" si="6"/>
        <v>#NUM!</v>
      </c>
      <c r="G33" s="451" t="e">
        <f t="shared" si="7"/>
        <v>#NUM!</v>
      </c>
      <c r="I33" s="511" t="e">
        <f t="shared" si="5"/>
        <v>#NUM!</v>
      </c>
    </row>
    <row r="34" spans="5:9" ht="14.25" hidden="1" customHeight="1">
      <c r="E34" s="10">
        <v>32</v>
      </c>
      <c r="F34" s="509" t="e">
        <f t="shared" si="6"/>
        <v>#NUM!</v>
      </c>
      <c r="G34" s="451" t="e">
        <f t="shared" si="7"/>
        <v>#NUM!</v>
      </c>
      <c r="I34" s="511" t="e">
        <f t="shared" si="5"/>
        <v>#NUM!</v>
      </c>
    </row>
    <row r="35" spans="5:9" ht="14.25" hidden="1" customHeight="1">
      <c r="E35" s="10">
        <v>33</v>
      </c>
      <c r="F35" s="509" t="e">
        <f t="shared" si="6"/>
        <v>#NUM!</v>
      </c>
      <c r="G35" s="451" t="e">
        <f t="shared" si="7"/>
        <v>#NUM!</v>
      </c>
      <c r="I35" s="511" t="e">
        <f t="shared" si="5"/>
        <v>#NUM!</v>
      </c>
    </row>
    <row r="36" spans="5:9" ht="14.25" hidden="1" customHeight="1">
      <c r="E36" s="10">
        <v>34</v>
      </c>
      <c r="F36" s="509" t="e">
        <f t="shared" si="6"/>
        <v>#NUM!</v>
      </c>
      <c r="G36" s="451" t="e">
        <f t="shared" si="7"/>
        <v>#NUM!</v>
      </c>
      <c r="I36" s="511" t="e">
        <f t="shared" si="5"/>
        <v>#NUM!</v>
      </c>
    </row>
    <row r="37" spans="5:9" ht="14.25" hidden="1" customHeight="1">
      <c r="E37" s="10">
        <v>35</v>
      </c>
      <c r="F37" s="509" t="e">
        <f t="shared" si="6"/>
        <v>#NUM!</v>
      </c>
      <c r="G37" s="451" t="e">
        <f t="shared" si="7"/>
        <v>#NUM!</v>
      </c>
      <c r="I37" s="511" t="e">
        <f t="shared" si="5"/>
        <v>#NUM!</v>
      </c>
    </row>
    <row r="38" spans="5:9" ht="14.25" hidden="1" customHeight="1">
      <c r="E38" s="10">
        <v>36</v>
      </c>
      <c r="F38" s="509" t="e">
        <f t="shared" si="6"/>
        <v>#NUM!</v>
      </c>
      <c r="G38" s="451" t="e">
        <f t="shared" si="7"/>
        <v>#NUM!</v>
      </c>
      <c r="I38" s="511" t="e">
        <f t="shared" si="5"/>
        <v>#NUM!</v>
      </c>
    </row>
    <row r="39" spans="5:9" ht="14.25" hidden="1" customHeight="1">
      <c r="E39" s="10">
        <v>37</v>
      </c>
      <c r="F39" s="509" t="e">
        <f t="shared" si="6"/>
        <v>#NUM!</v>
      </c>
      <c r="G39" s="451" t="e">
        <f>IF(E39&gt;$C$7,"×","○")</f>
        <v>#NUM!</v>
      </c>
      <c r="I39" s="511" t="e">
        <f>IF(LEFT("×",2)=LEFT(G40,2),IF(LEFT("○",2)=LEFT(G39,2),$C$9,""),"")</f>
        <v>#NUM!</v>
      </c>
    </row>
    <row r="40" spans="5:9" ht="14.25" hidden="1" customHeight="1">
      <c r="G40" s="514" t="e">
        <f>IF(LEFT("○",2)=LEFT($G$39,2),"×","")</f>
        <v>#NUM!</v>
      </c>
    </row>
    <row r="41" spans="5:9" ht="14.25" hidden="1" customHeight="1"/>
    <row r="42" spans="5:9" ht="14.25" hidden="1" customHeight="1"/>
    <row r="43" spans="5:9" ht="14.25" hidden="1" customHeight="1"/>
    <row r="44" spans="5:9" ht="14.25" hidden="1" customHeight="1"/>
    <row r="45" spans="5:9" ht="14.25" hidden="1" customHeight="1"/>
    <row r="46" spans="5:9" ht="14.25" hidden="1" customHeight="1"/>
    <row r="47" spans="5:9" ht="14.25" hidden="1" customHeight="1"/>
    <row r="48" spans="5:9" ht="14.25" hidden="1" customHeight="1"/>
    <row r="49" spans="2:61" ht="14.25" hidden="1" customHeight="1"/>
    <row r="50" spans="2:61" ht="11.25" customHeight="1">
      <c r="T50" s="965" t="s">
        <v>190</v>
      </c>
      <c r="U50" s="965"/>
      <c r="V50" s="965"/>
      <c r="W50" s="965"/>
      <c r="X50" s="965"/>
      <c r="Y50" s="965"/>
      <c r="Z50" s="965"/>
      <c r="AA50" s="965"/>
      <c r="AB50" s="965"/>
      <c r="AC50" s="965"/>
      <c r="AD50" s="965"/>
      <c r="AE50" s="965"/>
      <c r="AF50" s="965"/>
      <c r="AG50" s="965"/>
      <c r="AH50" s="965"/>
      <c r="AI50" s="965"/>
      <c r="AJ50" s="965"/>
      <c r="AK50" s="965"/>
      <c r="AL50" s="965"/>
      <c r="AM50" s="965"/>
      <c r="AN50" s="965"/>
      <c r="AO50" s="965"/>
      <c r="AP50" s="965"/>
      <c r="AQ50" s="965"/>
    </row>
    <row r="51" spans="2:61" ht="11.25" customHeight="1">
      <c r="B51" s="963" t="s">
        <v>138</v>
      </c>
      <c r="C51" s="963"/>
      <c r="D51" s="963"/>
      <c r="E51" s="963"/>
      <c r="F51" s="963"/>
      <c r="G51" s="965">
        <f>ﾁｪｯｸ①!$G$51</f>
        <v>0</v>
      </c>
      <c r="H51" s="965"/>
      <c r="I51" s="965"/>
      <c r="J51" s="965"/>
      <c r="K51" s="965"/>
      <c r="L51" s="965"/>
      <c r="M51" s="965"/>
      <c r="N51" s="965"/>
      <c r="O51" s="965"/>
      <c r="P51" s="965"/>
      <c r="Q51" s="965"/>
      <c r="R51" s="963" t="s">
        <v>139</v>
      </c>
      <c r="S51" s="963"/>
      <c r="T51" s="965"/>
      <c r="U51" s="965"/>
      <c r="V51" s="965"/>
      <c r="W51" s="965"/>
      <c r="X51" s="965"/>
      <c r="Y51" s="965"/>
      <c r="Z51" s="965"/>
      <c r="AA51" s="965"/>
      <c r="AB51" s="965"/>
      <c r="AC51" s="965"/>
      <c r="AD51" s="965"/>
      <c r="AE51" s="965"/>
      <c r="AF51" s="965"/>
      <c r="AG51" s="965"/>
      <c r="AH51" s="965"/>
      <c r="AI51" s="965"/>
      <c r="AJ51" s="965"/>
      <c r="AK51" s="965"/>
      <c r="AL51" s="965"/>
      <c r="AM51" s="965"/>
      <c r="AN51" s="965"/>
      <c r="AO51" s="965"/>
      <c r="AP51" s="965"/>
      <c r="AQ51" s="965"/>
      <c r="AX51" s="963" t="s">
        <v>140</v>
      </c>
      <c r="AY51" s="963"/>
      <c r="AZ51" s="963"/>
      <c r="BA51" s="963"/>
      <c r="BB51" s="963"/>
      <c r="BC51" s="963">
        <f>ﾁｪｯｸ①!$BC$51</f>
        <v>0</v>
      </c>
      <c r="BD51" s="963"/>
      <c r="BE51" s="963"/>
      <c r="BF51" s="963"/>
      <c r="BG51" s="963"/>
      <c r="BH51" s="963"/>
      <c r="BI51" s="963"/>
    </row>
    <row r="52" spans="2:61" ht="11.25" customHeight="1">
      <c r="B52" s="964"/>
      <c r="C52" s="964"/>
      <c r="D52" s="964"/>
      <c r="E52" s="964"/>
      <c r="F52" s="964"/>
      <c r="G52" s="966"/>
      <c r="H52" s="966"/>
      <c r="I52" s="966"/>
      <c r="J52" s="966"/>
      <c r="K52" s="966"/>
      <c r="L52" s="966"/>
      <c r="M52" s="966"/>
      <c r="N52" s="966"/>
      <c r="O52" s="966"/>
      <c r="P52" s="966"/>
      <c r="Q52" s="966"/>
      <c r="R52" s="964"/>
      <c r="S52" s="964"/>
      <c r="U52" s="965">
        <f>ﾁｪｯｸ①!$U$52</f>
        <v>0</v>
      </c>
      <c r="V52" s="965"/>
      <c r="W52" s="965"/>
      <c r="X52" s="965"/>
      <c r="Y52" s="965"/>
      <c r="Z52" s="965"/>
      <c r="AA52" s="965" t="s">
        <v>141</v>
      </c>
      <c r="AB52" s="967">
        <f>ﾁｪｯｸ①!AB52</f>
        <v>0</v>
      </c>
      <c r="AC52" s="967"/>
      <c r="AD52" s="967"/>
      <c r="AE52" s="967"/>
      <c r="AF52" s="967"/>
      <c r="AG52" s="967"/>
      <c r="AH52" s="967"/>
      <c r="AI52" s="967"/>
      <c r="AJ52" s="967"/>
      <c r="AK52" s="965" t="str">
        <f>ﾁｪｯｸ①!AK52</f>
        <v>～</v>
      </c>
      <c r="AL52" s="965"/>
      <c r="AM52" s="967">
        <f>ﾁｪｯｸ①!AM52</f>
        <v>0</v>
      </c>
      <c r="AN52" s="967"/>
      <c r="AO52" s="967"/>
      <c r="AP52" s="967"/>
      <c r="AQ52" s="967"/>
      <c r="AR52" s="967"/>
      <c r="AS52" s="967"/>
      <c r="AT52" s="967"/>
      <c r="AU52" s="967"/>
      <c r="AV52" s="965" t="s">
        <v>143</v>
      </c>
      <c r="AX52" s="964"/>
      <c r="AY52" s="964"/>
      <c r="AZ52" s="964"/>
      <c r="BA52" s="964"/>
      <c r="BB52" s="964"/>
      <c r="BC52" s="964"/>
      <c r="BD52" s="964"/>
      <c r="BE52" s="964"/>
      <c r="BF52" s="964"/>
      <c r="BG52" s="964"/>
      <c r="BH52" s="964"/>
      <c r="BI52" s="964"/>
    </row>
    <row r="53" spans="2:61" ht="11.25" customHeight="1" thickBot="1">
      <c r="U53" s="966"/>
      <c r="V53" s="966"/>
      <c r="W53" s="966"/>
      <c r="X53" s="966"/>
      <c r="Y53" s="966"/>
      <c r="Z53" s="966"/>
      <c r="AA53" s="966"/>
      <c r="AB53" s="967"/>
      <c r="AC53" s="967"/>
      <c r="AD53" s="967"/>
      <c r="AE53" s="967"/>
      <c r="AF53" s="967"/>
      <c r="AG53" s="967"/>
      <c r="AH53" s="967"/>
      <c r="AI53" s="967"/>
      <c r="AJ53" s="967"/>
      <c r="AK53" s="965"/>
      <c r="AL53" s="965"/>
      <c r="AM53" s="967"/>
      <c r="AN53" s="967"/>
      <c r="AO53" s="967"/>
      <c r="AP53" s="967"/>
      <c r="AQ53" s="967"/>
      <c r="AR53" s="967"/>
      <c r="AS53" s="967"/>
      <c r="AT53" s="967"/>
      <c r="AU53" s="967"/>
      <c r="AV53" s="965"/>
    </row>
    <row r="54" spans="2:61" ht="14.25" customHeight="1" thickTop="1">
      <c r="B54" s="958" t="s">
        <v>135</v>
      </c>
      <c r="C54" s="958"/>
      <c r="D54" s="959" t="s">
        <v>136</v>
      </c>
      <c r="E54" s="960"/>
      <c r="F54" s="972" t="str">
        <f>ﾁｪｯｸ①!F54</f>
        <v>ｱｾｽ</v>
      </c>
      <c r="G54" s="1035"/>
      <c r="H54" s="1040" t="str">
        <f>ﾁｪｯｸ①!H54</f>
        <v>担当者会議</v>
      </c>
      <c r="I54" s="1041"/>
      <c r="J54" s="972" t="str">
        <f>ﾁｪｯｸ①!J54</f>
        <v>ﾌﾟﾗﾝ
作成
同意</v>
      </c>
      <c r="K54" s="1035"/>
      <c r="L54" s="972" t="str">
        <f>ﾁｪｯｸ①!L54</f>
        <v>利用票</v>
      </c>
      <c r="M54" s="1035"/>
      <c r="N54" s="972" t="str">
        <f>ﾁｪｯｸ①!N54</f>
        <v>ﾓﾆﾀ
ﾘﾝｸﾞ</v>
      </c>
      <c r="O54" s="1035"/>
      <c r="P54" s="951" t="str">
        <f>ﾁｪｯｸ①!P54</f>
        <v>訪問
記録</v>
      </c>
      <c r="Q54" s="1046"/>
      <c r="R54" s="958" t="s">
        <v>150</v>
      </c>
      <c r="S54" s="958"/>
      <c r="T54" s="958"/>
      <c r="U54" s="958"/>
      <c r="V54" s="958"/>
      <c r="W54" s="958"/>
      <c r="X54" s="958"/>
      <c r="Y54" s="958"/>
      <c r="Z54" s="958"/>
      <c r="AA54" s="958"/>
      <c r="AB54" s="958"/>
      <c r="AC54" s="958"/>
      <c r="AD54" s="951" t="s">
        <v>151</v>
      </c>
      <c r="AE54" s="952"/>
      <c r="AF54" s="982" t="s">
        <v>152</v>
      </c>
      <c r="AG54" s="983"/>
      <c r="AH54" s="983"/>
      <c r="AI54" s="983"/>
      <c r="AJ54" s="983"/>
      <c r="AK54" s="983"/>
      <c r="AL54" s="983"/>
      <c r="AM54" s="983"/>
      <c r="AN54" s="983"/>
      <c r="AO54" s="983"/>
      <c r="AP54" s="983"/>
      <c r="AQ54" s="983"/>
      <c r="AR54" s="983"/>
      <c r="AS54" s="984"/>
      <c r="AT54" s="1027" t="s">
        <v>153</v>
      </c>
      <c r="AU54" s="1028"/>
      <c r="AV54" s="1028"/>
      <c r="AW54" s="1028"/>
      <c r="AX54" s="1028"/>
      <c r="AY54" s="1028"/>
      <c r="AZ54" s="1028"/>
      <c r="BA54" s="1029"/>
      <c r="BB54" s="969" t="str">
        <f>ﾁｪｯｸ①!BB54</f>
        <v>備考欄</v>
      </c>
      <c r="BC54" s="969"/>
      <c r="BD54" s="969"/>
      <c r="BE54" s="969"/>
      <c r="BF54" s="959" t="s">
        <v>155</v>
      </c>
      <c r="BG54" s="960"/>
      <c r="BH54" s="959" t="s">
        <v>156</v>
      </c>
      <c r="BI54" s="960"/>
    </row>
    <row r="55" spans="2:61" ht="14.25" customHeight="1">
      <c r="B55" s="958"/>
      <c r="C55" s="958"/>
      <c r="D55" s="960"/>
      <c r="E55" s="960"/>
      <c r="F55" s="1036"/>
      <c r="G55" s="1037"/>
      <c r="H55" s="1042"/>
      <c r="I55" s="1043"/>
      <c r="J55" s="1036"/>
      <c r="K55" s="1037"/>
      <c r="L55" s="1036"/>
      <c r="M55" s="1037"/>
      <c r="N55" s="1036"/>
      <c r="O55" s="1037"/>
      <c r="P55" s="1047"/>
      <c r="Q55" s="1048"/>
      <c r="R55" s="959" t="s">
        <v>157</v>
      </c>
      <c r="S55" s="960"/>
      <c r="T55" s="968" t="s">
        <v>158</v>
      </c>
      <c r="U55" s="968"/>
      <c r="V55" s="958" t="s">
        <v>159</v>
      </c>
      <c r="W55" s="958"/>
      <c r="X55" s="970" t="s">
        <v>160</v>
      </c>
      <c r="Y55" s="971"/>
      <c r="Z55" s="970" t="s">
        <v>161</v>
      </c>
      <c r="AA55" s="971"/>
      <c r="AB55" s="970" t="s">
        <v>162</v>
      </c>
      <c r="AC55" s="971"/>
      <c r="AD55" s="953"/>
      <c r="AE55" s="954"/>
      <c r="AF55" s="985"/>
      <c r="AG55" s="964"/>
      <c r="AH55" s="964"/>
      <c r="AI55" s="964"/>
      <c r="AJ55" s="964"/>
      <c r="AK55" s="964"/>
      <c r="AL55" s="964"/>
      <c r="AM55" s="964"/>
      <c r="AN55" s="964"/>
      <c r="AO55" s="964"/>
      <c r="AP55" s="964"/>
      <c r="AQ55" s="964"/>
      <c r="AR55" s="964"/>
      <c r="AS55" s="956"/>
      <c r="AT55" s="1030" t="s">
        <v>163</v>
      </c>
      <c r="AU55" s="1031"/>
      <c r="AV55" s="1031"/>
      <c r="AW55" s="1031"/>
      <c r="AX55" s="1031"/>
      <c r="AY55" s="1031"/>
      <c r="AZ55" s="1031"/>
      <c r="BA55" s="1032"/>
      <c r="BB55" s="969"/>
      <c r="BC55" s="969"/>
      <c r="BD55" s="969"/>
      <c r="BE55" s="969"/>
      <c r="BF55" s="960"/>
      <c r="BG55" s="960"/>
      <c r="BH55" s="960"/>
      <c r="BI55" s="960"/>
    </row>
    <row r="56" spans="2:61" ht="14.25" customHeight="1">
      <c r="B56" s="958"/>
      <c r="C56" s="958"/>
      <c r="D56" s="960"/>
      <c r="E56" s="960"/>
      <c r="F56" s="1038"/>
      <c r="G56" s="1039"/>
      <c r="H56" s="1044"/>
      <c r="I56" s="1045"/>
      <c r="J56" s="1038"/>
      <c r="K56" s="1039"/>
      <c r="L56" s="1038"/>
      <c r="M56" s="1039"/>
      <c r="N56" s="1038"/>
      <c r="O56" s="1039"/>
      <c r="P56" s="1049"/>
      <c r="Q56" s="1050"/>
      <c r="R56" s="960"/>
      <c r="S56" s="960"/>
      <c r="T56" s="968"/>
      <c r="U56" s="968"/>
      <c r="V56" s="958"/>
      <c r="W56" s="958"/>
      <c r="X56" s="971"/>
      <c r="Y56" s="971"/>
      <c r="Z56" s="971"/>
      <c r="AA56" s="971"/>
      <c r="AB56" s="971"/>
      <c r="AC56" s="971"/>
      <c r="AD56" s="955"/>
      <c r="AE56" s="956"/>
      <c r="AF56" s="981" t="s">
        <v>164</v>
      </c>
      <c r="AG56" s="958"/>
      <c r="AH56" s="958" t="s">
        <v>165</v>
      </c>
      <c r="AI56" s="958"/>
      <c r="AJ56" s="958" t="s">
        <v>166</v>
      </c>
      <c r="AK56" s="958"/>
      <c r="AL56" s="958" t="s">
        <v>167</v>
      </c>
      <c r="AM56" s="958"/>
      <c r="AN56" s="958" t="s">
        <v>168</v>
      </c>
      <c r="AO56" s="958"/>
      <c r="AP56" s="978" t="s">
        <v>169</v>
      </c>
      <c r="AQ56" s="979"/>
      <c r="AR56" s="979"/>
      <c r="AS56" s="980"/>
      <c r="AT56" s="1033"/>
      <c r="AU56" s="968"/>
      <c r="AV56" s="968"/>
      <c r="AW56" s="968"/>
      <c r="AX56" s="968"/>
      <c r="AY56" s="968"/>
      <c r="AZ56" s="968"/>
      <c r="BA56" s="1034"/>
      <c r="BB56" s="969"/>
      <c r="BC56" s="969"/>
      <c r="BD56" s="969"/>
      <c r="BE56" s="969"/>
      <c r="BF56" s="960"/>
      <c r="BG56" s="960"/>
      <c r="BH56" s="960"/>
      <c r="BI56" s="960"/>
    </row>
    <row r="57" spans="2:61" ht="14.25" customHeight="1">
      <c r="B57" s="961" t="e">
        <f>K29+31</f>
        <v>#NUM!</v>
      </c>
      <c r="C57" s="961"/>
      <c r="D57" s="962" t="e">
        <f>I15</f>
        <v>#NUM!</v>
      </c>
      <c r="E57" s="962"/>
      <c r="F57" s="957"/>
      <c r="G57" s="957"/>
      <c r="H57" s="957"/>
      <c r="I57" s="957"/>
      <c r="J57" s="957"/>
      <c r="K57" s="957"/>
      <c r="L57" s="957"/>
      <c r="M57" s="957"/>
      <c r="N57" s="957"/>
      <c r="O57" s="957"/>
      <c r="P57" s="957"/>
      <c r="Q57" s="957"/>
      <c r="R57" s="957"/>
      <c r="S57" s="957"/>
      <c r="T57" s="957"/>
      <c r="U57" s="957"/>
      <c r="V57" s="957"/>
      <c r="W57" s="957"/>
      <c r="X57" s="957"/>
      <c r="Y57" s="957"/>
      <c r="Z57" s="957"/>
      <c r="AA57" s="957"/>
      <c r="AB57" s="957"/>
      <c r="AC57" s="957"/>
      <c r="AD57" s="957"/>
      <c r="AE57" s="957"/>
      <c r="AF57" s="986"/>
      <c r="AG57" s="987"/>
      <c r="AH57" s="990"/>
      <c r="AI57" s="987"/>
      <c r="AJ57" s="990"/>
      <c r="AK57" s="987"/>
      <c r="AL57" s="990"/>
      <c r="AM57" s="987"/>
      <c r="AN57" s="990"/>
      <c r="AO57" s="987"/>
      <c r="AP57" s="990"/>
      <c r="AQ57" s="987"/>
      <c r="AR57" s="990"/>
      <c r="AS57" s="992"/>
      <c r="AT57" s="1002"/>
      <c r="AU57" s="1003"/>
      <c r="AV57" s="1003"/>
      <c r="AW57" s="1003"/>
      <c r="AX57" s="1003"/>
      <c r="AY57" s="1003"/>
      <c r="AZ57" s="1003"/>
      <c r="BA57" s="1004"/>
      <c r="BB57" s="968"/>
      <c r="BC57" s="968"/>
      <c r="BD57" s="968"/>
      <c r="BE57" s="968"/>
      <c r="BF57" s="968"/>
      <c r="BG57" s="968"/>
      <c r="BH57" s="968"/>
      <c r="BI57" s="968"/>
    </row>
    <row r="58" spans="2:61" ht="14.25" customHeight="1">
      <c r="B58" s="961"/>
      <c r="C58" s="961"/>
      <c r="D58" s="962"/>
      <c r="E58" s="962"/>
      <c r="F58" s="957"/>
      <c r="G58" s="957"/>
      <c r="H58" s="957"/>
      <c r="I58" s="957"/>
      <c r="J58" s="957"/>
      <c r="K58" s="957"/>
      <c r="L58" s="957"/>
      <c r="M58" s="957"/>
      <c r="N58" s="957"/>
      <c r="O58" s="957"/>
      <c r="P58" s="957"/>
      <c r="Q58" s="957"/>
      <c r="R58" s="957"/>
      <c r="S58" s="957"/>
      <c r="T58" s="957"/>
      <c r="U58" s="957"/>
      <c r="V58" s="957"/>
      <c r="W58" s="957"/>
      <c r="X58" s="957"/>
      <c r="Y58" s="957"/>
      <c r="Z58" s="957"/>
      <c r="AA58" s="957"/>
      <c r="AB58" s="957"/>
      <c r="AC58" s="957"/>
      <c r="AD58" s="957"/>
      <c r="AE58" s="957"/>
      <c r="AF58" s="988"/>
      <c r="AG58" s="989"/>
      <c r="AH58" s="991"/>
      <c r="AI58" s="989"/>
      <c r="AJ58" s="991"/>
      <c r="AK58" s="989"/>
      <c r="AL58" s="991"/>
      <c r="AM58" s="989"/>
      <c r="AN58" s="991"/>
      <c r="AO58" s="989"/>
      <c r="AP58" s="991"/>
      <c r="AQ58" s="989"/>
      <c r="AR58" s="991"/>
      <c r="AS58" s="993"/>
      <c r="AT58" s="999"/>
      <c r="AU58" s="1000"/>
      <c r="AV58" s="1000"/>
      <c r="AW58" s="1000"/>
      <c r="AX58" s="1000"/>
      <c r="AY58" s="1000"/>
      <c r="AZ58" s="1000"/>
      <c r="BA58" s="1001"/>
      <c r="BB58" s="968"/>
      <c r="BC58" s="968"/>
      <c r="BD58" s="968"/>
      <c r="BE58" s="968"/>
      <c r="BF58" s="968"/>
      <c r="BG58" s="968"/>
      <c r="BH58" s="968"/>
      <c r="BI58" s="968"/>
    </row>
    <row r="59" spans="2:61" ht="14.25" customHeight="1">
      <c r="B59" s="961" t="e">
        <f>B57+31</f>
        <v>#NUM!</v>
      </c>
      <c r="C59" s="961"/>
      <c r="D59" s="962" t="e">
        <f>I16</f>
        <v>#NUM!</v>
      </c>
      <c r="E59" s="962"/>
      <c r="F59" s="957"/>
      <c r="G59" s="957"/>
      <c r="H59" s="957"/>
      <c r="I59" s="957"/>
      <c r="J59" s="957"/>
      <c r="K59" s="957"/>
      <c r="L59" s="957"/>
      <c r="M59" s="957"/>
      <c r="N59" s="957"/>
      <c r="O59" s="957"/>
      <c r="P59" s="957"/>
      <c r="Q59" s="957"/>
      <c r="R59" s="957"/>
      <c r="S59" s="957"/>
      <c r="T59" s="957"/>
      <c r="U59" s="957"/>
      <c r="V59" s="957"/>
      <c r="W59" s="957"/>
      <c r="X59" s="957"/>
      <c r="Y59" s="957"/>
      <c r="Z59" s="957"/>
      <c r="AA59" s="957"/>
      <c r="AB59" s="957"/>
      <c r="AC59" s="957"/>
      <c r="AD59" s="957"/>
      <c r="AE59" s="957"/>
      <c r="AF59" s="986"/>
      <c r="AG59" s="987"/>
      <c r="AH59" s="990"/>
      <c r="AI59" s="987"/>
      <c r="AJ59" s="990"/>
      <c r="AK59" s="987"/>
      <c r="AL59" s="990"/>
      <c r="AM59" s="987"/>
      <c r="AN59" s="990"/>
      <c r="AO59" s="987"/>
      <c r="AP59" s="990"/>
      <c r="AQ59" s="987"/>
      <c r="AR59" s="990"/>
      <c r="AS59" s="992"/>
      <c r="AT59" s="1002"/>
      <c r="AU59" s="1003"/>
      <c r="AV59" s="1003"/>
      <c r="AW59" s="1003"/>
      <c r="AX59" s="1003"/>
      <c r="AY59" s="1003"/>
      <c r="AZ59" s="1003"/>
      <c r="BA59" s="1004"/>
      <c r="BB59" s="968"/>
      <c r="BC59" s="968"/>
      <c r="BD59" s="968"/>
      <c r="BE59" s="968"/>
      <c r="BF59" s="968"/>
      <c r="BG59" s="968"/>
      <c r="BH59" s="968"/>
      <c r="BI59" s="968"/>
    </row>
    <row r="60" spans="2:61" ht="14.25" customHeight="1">
      <c r="B60" s="961"/>
      <c r="C60" s="961"/>
      <c r="D60" s="962"/>
      <c r="E60" s="962"/>
      <c r="F60" s="957"/>
      <c r="G60" s="957"/>
      <c r="H60" s="957"/>
      <c r="I60" s="957"/>
      <c r="J60" s="957"/>
      <c r="K60" s="957"/>
      <c r="L60" s="957"/>
      <c r="M60" s="957"/>
      <c r="N60" s="957"/>
      <c r="O60" s="957"/>
      <c r="P60" s="957"/>
      <c r="Q60" s="957"/>
      <c r="R60" s="957"/>
      <c r="S60" s="957"/>
      <c r="T60" s="957"/>
      <c r="U60" s="957"/>
      <c r="V60" s="957"/>
      <c r="W60" s="957"/>
      <c r="X60" s="957"/>
      <c r="Y60" s="957"/>
      <c r="Z60" s="957"/>
      <c r="AA60" s="957"/>
      <c r="AB60" s="957"/>
      <c r="AC60" s="957"/>
      <c r="AD60" s="957"/>
      <c r="AE60" s="957"/>
      <c r="AF60" s="988"/>
      <c r="AG60" s="989"/>
      <c r="AH60" s="991"/>
      <c r="AI60" s="989"/>
      <c r="AJ60" s="991"/>
      <c r="AK60" s="989"/>
      <c r="AL60" s="991"/>
      <c r="AM60" s="989"/>
      <c r="AN60" s="991"/>
      <c r="AO60" s="989"/>
      <c r="AP60" s="991"/>
      <c r="AQ60" s="989"/>
      <c r="AR60" s="991"/>
      <c r="AS60" s="993"/>
      <c r="AT60" s="999"/>
      <c r="AU60" s="1000"/>
      <c r="AV60" s="1000"/>
      <c r="AW60" s="1000"/>
      <c r="AX60" s="1000"/>
      <c r="AY60" s="1000"/>
      <c r="AZ60" s="1000"/>
      <c r="BA60" s="1001"/>
      <c r="BB60" s="968"/>
      <c r="BC60" s="968"/>
      <c r="BD60" s="968"/>
      <c r="BE60" s="968"/>
      <c r="BF60" s="968"/>
      <c r="BG60" s="968"/>
      <c r="BH60" s="968"/>
      <c r="BI60" s="968"/>
    </row>
    <row r="61" spans="2:61" ht="14.25" customHeight="1">
      <c r="B61" s="961" t="e">
        <f>B59+31</f>
        <v>#NUM!</v>
      </c>
      <c r="C61" s="961"/>
      <c r="D61" s="962" t="e">
        <f>I17</f>
        <v>#NUM!</v>
      </c>
      <c r="E61" s="962"/>
      <c r="F61" s="957"/>
      <c r="G61" s="957"/>
      <c r="H61" s="957"/>
      <c r="I61" s="957"/>
      <c r="J61" s="957"/>
      <c r="K61" s="957"/>
      <c r="L61" s="957"/>
      <c r="M61" s="957"/>
      <c r="N61" s="957"/>
      <c r="O61" s="957"/>
      <c r="P61" s="957"/>
      <c r="Q61" s="957"/>
      <c r="R61" s="957"/>
      <c r="S61" s="957"/>
      <c r="T61" s="957"/>
      <c r="U61" s="957"/>
      <c r="V61" s="957"/>
      <c r="W61" s="957"/>
      <c r="X61" s="957"/>
      <c r="Y61" s="957"/>
      <c r="Z61" s="957"/>
      <c r="AA61" s="957"/>
      <c r="AB61" s="957"/>
      <c r="AC61" s="957"/>
      <c r="AD61" s="957"/>
      <c r="AE61" s="957"/>
      <c r="AF61" s="986"/>
      <c r="AG61" s="987"/>
      <c r="AH61" s="990"/>
      <c r="AI61" s="987"/>
      <c r="AJ61" s="990"/>
      <c r="AK61" s="987"/>
      <c r="AL61" s="990"/>
      <c r="AM61" s="987"/>
      <c r="AN61" s="990"/>
      <c r="AO61" s="987"/>
      <c r="AP61" s="990"/>
      <c r="AQ61" s="987"/>
      <c r="AR61" s="990"/>
      <c r="AS61" s="992"/>
      <c r="AT61" s="1002"/>
      <c r="AU61" s="1003"/>
      <c r="AV61" s="1003"/>
      <c r="AW61" s="1003"/>
      <c r="AX61" s="1003"/>
      <c r="AY61" s="1003"/>
      <c r="AZ61" s="1003"/>
      <c r="BA61" s="1004"/>
      <c r="BB61" s="968"/>
      <c r="BC61" s="968"/>
      <c r="BD61" s="968"/>
      <c r="BE61" s="968"/>
      <c r="BF61" s="968"/>
      <c r="BG61" s="968"/>
      <c r="BH61" s="968"/>
      <c r="BI61" s="968"/>
    </row>
    <row r="62" spans="2:61" ht="14.25" customHeight="1">
      <c r="B62" s="961"/>
      <c r="C62" s="961"/>
      <c r="D62" s="962"/>
      <c r="E62" s="962"/>
      <c r="F62" s="957"/>
      <c r="G62" s="957"/>
      <c r="H62" s="957"/>
      <c r="I62" s="957"/>
      <c r="J62" s="957"/>
      <c r="K62" s="957"/>
      <c r="L62" s="957"/>
      <c r="M62" s="957"/>
      <c r="N62" s="957"/>
      <c r="O62" s="957"/>
      <c r="P62" s="957"/>
      <c r="Q62" s="957"/>
      <c r="R62" s="957"/>
      <c r="S62" s="957"/>
      <c r="T62" s="957"/>
      <c r="U62" s="957"/>
      <c r="V62" s="957"/>
      <c r="W62" s="957"/>
      <c r="X62" s="957"/>
      <c r="Y62" s="957"/>
      <c r="Z62" s="957"/>
      <c r="AA62" s="957"/>
      <c r="AB62" s="957"/>
      <c r="AC62" s="957"/>
      <c r="AD62" s="957"/>
      <c r="AE62" s="957"/>
      <c r="AF62" s="988"/>
      <c r="AG62" s="989"/>
      <c r="AH62" s="991"/>
      <c r="AI62" s="989"/>
      <c r="AJ62" s="991"/>
      <c r="AK62" s="989"/>
      <c r="AL62" s="991"/>
      <c r="AM62" s="989"/>
      <c r="AN62" s="991"/>
      <c r="AO62" s="989"/>
      <c r="AP62" s="991"/>
      <c r="AQ62" s="989"/>
      <c r="AR62" s="991"/>
      <c r="AS62" s="993"/>
      <c r="AT62" s="999"/>
      <c r="AU62" s="1000"/>
      <c r="AV62" s="1000"/>
      <c r="AW62" s="1000"/>
      <c r="AX62" s="1000"/>
      <c r="AY62" s="1000"/>
      <c r="AZ62" s="1000"/>
      <c r="BA62" s="1001"/>
      <c r="BB62" s="968"/>
      <c r="BC62" s="968"/>
      <c r="BD62" s="968"/>
      <c r="BE62" s="968"/>
      <c r="BF62" s="968"/>
      <c r="BG62" s="968"/>
      <c r="BH62" s="968"/>
      <c r="BI62" s="968"/>
    </row>
    <row r="63" spans="2:61" ht="14.25" customHeight="1">
      <c r="B63" s="961" t="e">
        <f>B61+31</f>
        <v>#NUM!</v>
      </c>
      <c r="C63" s="961"/>
      <c r="D63" s="962" t="e">
        <f>I18</f>
        <v>#NUM!</v>
      </c>
      <c r="E63" s="962"/>
      <c r="F63" s="957"/>
      <c r="G63" s="957"/>
      <c r="H63" s="957"/>
      <c r="I63" s="957"/>
      <c r="J63" s="957"/>
      <c r="K63" s="957"/>
      <c r="L63" s="957"/>
      <c r="M63" s="957"/>
      <c r="N63" s="957"/>
      <c r="O63" s="957"/>
      <c r="P63" s="957"/>
      <c r="Q63" s="957"/>
      <c r="R63" s="957"/>
      <c r="S63" s="957"/>
      <c r="T63" s="957"/>
      <c r="U63" s="957"/>
      <c r="V63" s="957"/>
      <c r="W63" s="957"/>
      <c r="X63" s="957"/>
      <c r="Y63" s="957"/>
      <c r="Z63" s="957"/>
      <c r="AA63" s="957"/>
      <c r="AB63" s="957"/>
      <c r="AC63" s="957"/>
      <c r="AD63" s="957"/>
      <c r="AE63" s="957"/>
      <c r="AF63" s="986"/>
      <c r="AG63" s="987"/>
      <c r="AH63" s="990"/>
      <c r="AI63" s="987"/>
      <c r="AJ63" s="990"/>
      <c r="AK63" s="987"/>
      <c r="AL63" s="990"/>
      <c r="AM63" s="987"/>
      <c r="AN63" s="990"/>
      <c r="AO63" s="987"/>
      <c r="AP63" s="990"/>
      <c r="AQ63" s="987"/>
      <c r="AR63" s="990"/>
      <c r="AS63" s="992"/>
      <c r="AT63" s="1002"/>
      <c r="AU63" s="1003"/>
      <c r="AV63" s="1003"/>
      <c r="AW63" s="1003"/>
      <c r="AX63" s="1003"/>
      <c r="AY63" s="1003"/>
      <c r="AZ63" s="1003"/>
      <c r="BA63" s="1004"/>
      <c r="BB63" s="968"/>
      <c r="BC63" s="968"/>
      <c r="BD63" s="968"/>
      <c r="BE63" s="968"/>
      <c r="BF63" s="968"/>
      <c r="BG63" s="968"/>
      <c r="BH63" s="968"/>
      <c r="BI63" s="968"/>
    </row>
    <row r="64" spans="2:61" ht="14.25" customHeight="1">
      <c r="B64" s="961"/>
      <c r="C64" s="961"/>
      <c r="D64" s="962"/>
      <c r="E64" s="962"/>
      <c r="F64" s="957"/>
      <c r="G64" s="957"/>
      <c r="H64" s="957"/>
      <c r="I64" s="957"/>
      <c r="J64" s="957"/>
      <c r="K64" s="957"/>
      <c r="L64" s="957"/>
      <c r="M64" s="957"/>
      <c r="N64" s="957"/>
      <c r="O64" s="957"/>
      <c r="P64" s="957"/>
      <c r="Q64" s="957"/>
      <c r="R64" s="957"/>
      <c r="S64" s="957"/>
      <c r="T64" s="957"/>
      <c r="U64" s="957"/>
      <c r="V64" s="957"/>
      <c r="W64" s="957"/>
      <c r="X64" s="957"/>
      <c r="Y64" s="957"/>
      <c r="Z64" s="957"/>
      <c r="AA64" s="957"/>
      <c r="AB64" s="957"/>
      <c r="AC64" s="957"/>
      <c r="AD64" s="957"/>
      <c r="AE64" s="957"/>
      <c r="AF64" s="988"/>
      <c r="AG64" s="989"/>
      <c r="AH64" s="991"/>
      <c r="AI64" s="989"/>
      <c r="AJ64" s="991"/>
      <c r="AK64" s="989"/>
      <c r="AL64" s="991"/>
      <c r="AM64" s="989"/>
      <c r="AN64" s="991"/>
      <c r="AO64" s="989"/>
      <c r="AP64" s="991"/>
      <c r="AQ64" s="989"/>
      <c r="AR64" s="991"/>
      <c r="AS64" s="993"/>
      <c r="AT64" s="999"/>
      <c r="AU64" s="1000"/>
      <c r="AV64" s="1000"/>
      <c r="AW64" s="1000"/>
      <c r="AX64" s="1000"/>
      <c r="AY64" s="1000"/>
      <c r="AZ64" s="1000"/>
      <c r="BA64" s="1001"/>
      <c r="BB64" s="968"/>
      <c r="BC64" s="968"/>
      <c r="BD64" s="968"/>
      <c r="BE64" s="968"/>
      <c r="BF64" s="968"/>
      <c r="BG64" s="968"/>
      <c r="BH64" s="968"/>
      <c r="BI64" s="968"/>
    </row>
    <row r="65" spans="2:61" ht="14.25" customHeight="1">
      <c r="B65" s="961" t="e">
        <f>B63+31</f>
        <v>#NUM!</v>
      </c>
      <c r="C65" s="961"/>
      <c r="D65" s="962" t="e">
        <f>I19</f>
        <v>#NUM!</v>
      </c>
      <c r="E65" s="962"/>
      <c r="F65" s="957"/>
      <c r="G65" s="957"/>
      <c r="H65" s="957"/>
      <c r="I65" s="957"/>
      <c r="J65" s="957"/>
      <c r="K65" s="957"/>
      <c r="L65" s="957"/>
      <c r="M65" s="957"/>
      <c r="N65" s="957"/>
      <c r="O65" s="957"/>
      <c r="P65" s="957"/>
      <c r="Q65" s="957"/>
      <c r="R65" s="957"/>
      <c r="S65" s="957"/>
      <c r="T65" s="957"/>
      <c r="U65" s="957"/>
      <c r="V65" s="957"/>
      <c r="W65" s="957"/>
      <c r="X65" s="957"/>
      <c r="Y65" s="957"/>
      <c r="Z65" s="957"/>
      <c r="AA65" s="957"/>
      <c r="AB65" s="957"/>
      <c r="AC65" s="957"/>
      <c r="AD65" s="957"/>
      <c r="AE65" s="957"/>
      <c r="AF65" s="986"/>
      <c r="AG65" s="987"/>
      <c r="AH65" s="990"/>
      <c r="AI65" s="987"/>
      <c r="AJ65" s="990"/>
      <c r="AK65" s="987"/>
      <c r="AL65" s="990"/>
      <c r="AM65" s="987"/>
      <c r="AN65" s="990"/>
      <c r="AO65" s="987"/>
      <c r="AP65" s="990"/>
      <c r="AQ65" s="987"/>
      <c r="AR65" s="990"/>
      <c r="AS65" s="992"/>
      <c r="AT65" s="1002"/>
      <c r="AU65" s="1003"/>
      <c r="AV65" s="1003"/>
      <c r="AW65" s="1003"/>
      <c r="AX65" s="1003"/>
      <c r="AY65" s="1003"/>
      <c r="AZ65" s="1003"/>
      <c r="BA65" s="1004"/>
      <c r="BB65" s="968"/>
      <c r="BC65" s="968"/>
      <c r="BD65" s="968"/>
      <c r="BE65" s="968"/>
      <c r="BF65" s="968"/>
      <c r="BG65" s="968"/>
      <c r="BH65" s="968"/>
      <c r="BI65" s="968"/>
    </row>
    <row r="66" spans="2:61" ht="14.25" customHeight="1">
      <c r="B66" s="961"/>
      <c r="C66" s="961"/>
      <c r="D66" s="962"/>
      <c r="E66" s="962"/>
      <c r="F66" s="957"/>
      <c r="G66" s="957"/>
      <c r="H66" s="957"/>
      <c r="I66" s="957"/>
      <c r="J66" s="957"/>
      <c r="K66" s="957"/>
      <c r="L66" s="957"/>
      <c r="M66" s="957"/>
      <c r="N66" s="957"/>
      <c r="O66" s="957"/>
      <c r="P66" s="957"/>
      <c r="Q66" s="957"/>
      <c r="R66" s="957"/>
      <c r="S66" s="957"/>
      <c r="T66" s="957"/>
      <c r="U66" s="957"/>
      <c r="V66" s="957"/>
      <c r="W66" s="957"/>
      <c r="X66" s="957"/>
      <c r="Y66" s="957"/>
      <c r="Z66" s="957"/>
      <c r="AA66" s="957"/>
      <c r="AB66" s="957"/>
      <c r="AC66" s="957"/>
      <c r="AD66" s="957"/>
      <c r="AE66" s="957"/>
      <c r="AF66" s="988"/>
      <c r="AG66" s="989"/>
      <c r="AH66" s="991"/>
      <c r="AI66" s="989"/>
      <c r="AJ66" s="991"/>
      <c r="AK66" s="989"/>
      <c r="AL66" s="991"/>
      <c r="AM66" s="989"/>
      <c r="AN66" s="991"/>
      <c r="AO66" s="989"/>
      <c r="AP66" s="991"/>
      <c r="AQ66" s="989"/>
      <c r="AR66" s="991"/>
      <c r="AS66" s="993"/>
      <c r="AT66" s="999"/>
      <c r="AU66" s="1000"/>
      <c r="AV66" s="1000"/>
      <c r="AW66" s="1000"/>
      <c r="AX66" s="1000"/>
      <c r="AY66" s="1000"/>
      <c r="AZ66" s="1000"/>
      <c r="BA66" s="1001"/>
      <c r="BB66" s="968"/>
      <c r="BC66" s="968"/>
      <c r="BD66" s="968"/>
      <c r="BE66" s="968"/>
      <c r="BF66" s="968"/>
      <c r="BG66" s="968"/>
      <c r="BH66" s="968"/>
      <c r="BI66" s="968"/>
    </row>
    <row r="67" spans="2:61" ht="14.25" customHeight="1">
      <c r="B67" s="961" t="e">
        <f>B65+31</f>
        <v>#NUM!</v>
      </c>
      <c r="C67" s="961"/>
      <c r="D67" s="962" t="e">
        <f>I20</f>
        <v>#NUM!</v>
      </c>
      <c r="E67" s="962"/>
      <c r="F67" s="957"/>
      <c r="G67" s="957"/>
      <c r="H67" s="957"/>
      <c r="I67" s="957"/>
      <c r="J67" s="957"/>
      <c r="K67" s="957"/>
      <c r="L67" s="957"/>
      <c r="M67" s="957"/>
      <c r="N67" s="957"/>
      <c r="O67" s="957"/>
      <c r="P67" s="957"/>
      <c r="Q67" s="957"/>
      <c r="R67" s="957"/>
      <c r="S67" s="957"/>
      <c r="T67" s="957"/>
      <c r="U67" s="957"/>
      <c r="V67" s="957"/>
      <c r="W67" s="957"/>
      <c r="X67" s="957"/>
      <c r="Y67" s="957"/>
      <c r="Z67" s="957"/>
      <c r="AA67" s="957"/>
      <c r="AB67" s="957"/>
      <c r="AC67" s="957"/>
      <c r="AD67" s="957"/>
      <c r="AE67" s="957"/>
      <c r="AF67" s="986"/>
      <c r="AG67" s="987"/>
      <c r="AH67" s="990"/>
      <c r="AI67" s="987"/>
      <c r="AJ67" s="990"/>
      <c r="AK67" s="987"/>
      <c r="AL67" s="990"/>
      <c r="AM67" s="987"/>
      <c r="AN67" s="990"/>
      <c r="AO67" s="987"/>
      <c r="AP67" s="990"/>
      <c r="AQ67" s="987"/>
      <c r="AR67" s="990"/>
      <c r="AS67" s="992"/>
      <c r="AT67" s="1002"/>
      <c r="AU67" s="1003"/>
      <c r="AV67" s="1003"/>
      <c r="AW67" s="1003"/>
      <c r="AX67" s="1003"/>
      <c r="AY67" s="1003"/>
      <c r="AZ67" s="1003"/>
      <c r="BA67" s="1004"/>
      <c r="BB67" s="968"/>
      <c r="BC67" s="968"/>
      <c r="BD67" s="968"/>
      <c r="BE67" s="968"/>
      <c r="BF67" s="968"/>
      <c r="BG67" s="968"/>
      <c r="BH67" s="968"/>
      <c r="BI67" s="968"/>
    </row>
    <row r="68" spans="2:61" ht="14.25" customHeight="1">
      <c r="B68" s="961"/>
      <c r="C68" s="961"/>
      <c r="D68" s="962"/>
      <c r="E68" s="962"/>
      <c r="F68" s="957"/>
      <c r="G68" s="957"/>
      <c r="H68" s="957"/>
      <c r="I68" s="957"/>
      <c r="J68" s="957"/>
      <c r="K68" s="957"/>
      <c r="L68" s="957"/>
      <c r="M68" s="957"/>
      <c r="N68" s="957"/>
      <c r="O68" s="957"/>
      <c r="P68" s="957"/>
      <c r="Q68" s="957"/>
      <c r="R68" s="957"/>
      <c r="S68" s="957"/>
      <c r="T68" s="957"/>
      <c r="U68" s="957"/>
      <c r="V68" s="957"/>
      <c r="W68" s="957"/>
      <c r="X68" s="957"/>
      <c r="Y68" s="957"/>
      <c r="Z68" s="957"/>
      <c r="AA68" s="957"/>
      <c r="AB68" s="957"/>
      <c r="AC68" s="957"/>
      <c r="AD68" s="957"/>
      <c r="AE68" s="957"/>
      <c r="AF68" s="988"/>
      <c r="AG68" s="989"/>
      <c r="AH68" s="991"/>
      <c r="AI68" s="989"/>
      <c r="AJ68" s="991"/>
      <c r="AK68" s="989"/>
      <c r="AL68" s="991"/>
      <c r="AM68" s="989"/>
      <c r="AN68" s="991"/>
      <c r="AO68" s="989"/>
      <c r="AP68" s="991"/>
      <c r="AQ68" s="989"/>
      <c r="AR68" s="991"/>
      <c r="AS68" s="993"/>
      <c r="AT68" s="999"/>
      <c r="AU68" s="1000"/>
      <c r="AV68" s="1000"/>
      <c r="AW68" s="1000"/>
      <c r="AX68" s="1000"/>
      <c r="AY68" s="1000"/>
      <c r="AZ68" s="1000"/>
      <c r="BA68" s="1001"/>
      <c r="BB68" s="968"/>
      <c r="BC68" s="968"/>
      <c r="BD68" s="968"/>
      <c r="BE68" s="968"/>
      <c r="BF68" s="968"/>
      <c r="BG68" s="968"/>
      <c r="BH68" s="968"/>
      <c r="BI68" s="968"/>
    </row>
    <row r="69" spans="2:61" ht="14.25" customHeight="1">
      <c r="B69" s="961" t="e">
        <f>B67+31</f>
        <v>#NUM!</v>
      </c>
      <c r="C69" s="961"/>
      <c r="D69" s="962" t="e">
        <f>I21</f>
        <v>#NUM!</v>
      </c>
      <c r="E69" s="962"/>
      <c r="F69" s="957"/>
      <c r="G69" s="957"/>
      <c r="H69" s="957"/>
      <c r="I69" s="957"/>
      <c r="J69" s="957"/>
      <c r="K69" s="957"/>
      <c r="L69" s="957"/>
      <c r="M69" s="957"/>
      <c r="N69" s="957"/>
      <c r="O69" s="957"/>
      <c r="P69" s="957"/>
      <c r="Q69" s="957"/>
      <c r="R69" s="957"/>
      <c r="S69" s="957"/>
      <c r="T69" s="957"/>
      <c r="U69" s="957"/>
      <c r="V69" s="957"/>
      <c r="W69" s="957"/>
      <c r="X69" s="957"/>
      <c r="Y69" s="957"/>
      <c r="Z69" s="957"/>
      <c r="AA69" s="957"/>
      <c r="AB69" s="957"/>
      <c r="AC69" s="957"/>
      <c r="AD69" s="957"/>
      <c r="AE69" s="957"/>
      <c r="AF69" s="986"/>
      <c r="AG69" s="987"/>
      <c r="AH69" s="990"/>
      <c r="AI69" s="987"/>
      <c r="AJ69" s="990"/>
      <c r="AK69" s="987"/>
      <c r="AL69" s="990"/>
      <c r="AM69" s="987"/>
      <c r="AN69" s="990"/>
      <c r="AO69" s="987"/>
      <c r="AP69" s="990"/>
      <c r="AQ69" s="987"/>
      <c r="AR69" s="990"/>
      <c r="AS69" s="992"/>
      <c r="AT69" s="1002"/>
      <c r="AU69" s="1003"/>
      <c r="AV69" s="1003"/>
      <c r="AW69" s="1003"/>
      <c r="AX69" s="1003"/>
      <c r="AY69" s="1003"/>
      <c r="AZ69" s="1003"/>
      <c r="BA69" s="1004"/>
      <c r="BB69" s="968"/>
      <c r="BC69" s="968"/>
      <c r="BD69" s="968"/>
      <c r="BE69" s="968"/>
      <c r="BF69" s="968"/>
      <c r="BG69" s="968"/>
      <c r="BH69" s="968"/>
      <c r="BI69" s="968"/>
    </row>
    <row r="70" spans="2:61" ht="14.25" customHeight="1">
      <c r="B70" s="961"/>
      <c r="C70" s="961"/>
      <c r="D70" s="962"/>
      <c r="E70" s="962"/>
      <c r="F70" s="957"/>
      <c r="G70" s="957"/>
      <c r="H70" s="957"/>
      <c r="I70" s="957"/>
      <c r="J70" s="957"/>
      <c r="K70" s="957"/>
      <c r="L70" s="957"/>
      <c r="M70" s="957"/>
      <c r="N70" s="957"/>
      <c r="O70" s="957"/>
      <c r="P70" s="957"/>
      <c r="Q70" s="957"/>
      <c r="R70" s="957"/>
      <c r="S70" s="957"/>
      <c r="T70" s="957"/>
      <c r="U70" s="957"/>
      <c r="V70" s="957"/>
      <c r="W70" s="957"/>
      <c r="X70" s="957"/>
      <c r="Y70" s="957"/>
      <c r="Z70" s="957"/>
      <c r="AA70" s="957"/>
      <c r="AB70" s="957"/>
      <c r="AC70" s="957"/>
      <c r="AD70" s="957"/>
      <c r="AE70" s="957"/>
      <c r="AF70" s="988"/>
      <c r="AG70" s="989"/>
      <c r="AH70" s="991"/>
      <c r="AI70" s="989"/>
      <c r="AJ70" s="991"/>
      <c r="AK70" s="989"/>
      <c r="AL70" s="991"/>
      <c r="AM70" s="989"/>
      <c r="AN70" s="991"/>
      <c r="AO70" s="989"/>
      <c r="AP70" s="991"/>
      <c r="AQ70" s="989"/>
      <c r="AR70" s="991"/>
      <c r="AS70" s="993"/>
      <c r="AT70" s="999"/>
      <c r="AU70" s="1000"/>
      <c r="AV70" s="1000"/>
      <c r="AW70" s="1000"/>
      <c r="AX70" s="1000"/>
      <c r="AY70" s="1000"/>
      <c r="AZ70" s="1000"/>
      <c r="BA70" s="1001"/>
      <c r="BB70" s="968"/>
      <c r="BC70" s="968"/>
      <c r="BD70" s="968"/>
      <c r="BE70" s="968"/>
      <c r="BF70" s="968"/>
      <c r="BG70" s="968"/>
      <c r="BH70" s="968"/>
      <c r="BI70" s="968"/>
    </row>
    <row r="71" spans="2:61" ht="14.25" customHeight="1">
      <c r="B71" s="961" t="e">
        <f>B69+31</f>
        <v>#NUM!</v>
      </c>
      <c r="C71" s="961"/>
      <c r="D71" s="962" t="e">
        <f>I22</f>
        <v>#NUM!</v>
      </c>
      <c r="E71" s="962"/>
      <c r="F71" s="957"/>
      <c r="G71" s="957"/>
      <c r="H71" s="957"/>
      <c r="I71" s="957"/>
      <c r="J71" s="957"/>
      <c r="K71" s="957"/>
      <c r="L71" s="957"/>
      <c r="M71" s="957"/>
      <c r="N71" s="957"/>
      <c r="O71" s="957"/>
      <c r="P71" s="957"/>
      <c r="Q71" s="957"/>
      <c r="R71" s="957"/>
      <c r="S71" s="957"/>
      <c r="T71" s="957"/>
      <c r="U71" s="957"/>
      <c r="V71" s="957"/>
      <c r="W71" s="957"/>
      <c r="X71" s="957"/>
      <c r="Y71" s="957"/>
      <c r="Z71" s="957"/>
      <c r="AA71" s="957"/>
      <c r="AB71" s="957"/>
      <c r="AC71" s="957"/>
      <c r="AD71" s="957"/>
      <c r="AE71" s="957"/>
      <c r="AF71" s="986"/>
      <c r="AG71" s="987"/>
      <c r="AH71" s="990"/>
      <c r="AI71" s="987"/>
      <c r="AJ71" s="990"/>
      <c r="AK71" s="987"/>
      <c r="AL71" s="990"/>
      <c r="AM71" s="987"/>
      <c r="AN71" s="990"/>
      <c r="AO71" s="987"/>
      <c r="AP71" s="990"/>
      <c r="AQ71" s="987"/>
      <c r="AR71" s="990"/>
      <c r="AS71" s="992"/>
      <c r="AT71" s="1002"/>
      <c r="AU71" s="1003"/>
      <c r="AV71" s="1003"/>
      <c r="AW71" s="1003"/>
      <c r="AX71" s="1003"/>
      <c r="AY71" s="1003"/>
      <c r="AZ71" s="1003"/>
      <c r="BA71" s="1004"/>
      <c r="BB71" s="968"/>
      <c r="BC71" s="968"/>
      <c r="BD71" s="968"/>
      <c r="BE71" s="968"/>
      <c r="BF71" s="968"/>
      <c r="BG71" s="968"/>
      <c r="BH71" s="968"/>
      <c r="BI71" s="968"/>
    </row>
    <row r="72" spans="2:61" ht="14.25" customHeight="1">
      <c r="B72" s="961"/>
      <c r="C72" s="961"/>
      <c r="D72" s="962"/>
      <c r="E72" s="962"/>
      <c r="F72" s="957"/>
      <c r="G72" s="957"/>
      <c r="H72" s="957"/>
      <c r="I72" s="957"/>
      <c r="J72" s="957"/>
      <c r="K72" s="957"/>
      <c r="L72" s="957"/>
      <c r="M72" s="957"/>
      <c r="N72" s="957"/>
      <c r="O72" s="957"/>
      <c r="P72" s="957"/>
      <c r="Q72" s="957"/>
      <c r="R72" s="957"/>
      <c r="S72" s="957"/>
      <c r="T72" s="957"/>
      <c r="U72" s="957"/>
      <c r="V72" s="957"/>
      <c r="W72" s="957"/>
      <c r="X72" s="957"/>
      <c r="Y72" s="957"/>
      <c r="Z72" s="957"/>
      <c r="AA72" s="957"/>
      <c r="AB72" s="957"/>
      <c r="AC72" s="957"/>
      <c r="AD72" s="957"/>
      <c r="AE72" s="957"/>
      <c r="AF72" s="988"/>
      <c r="AG72" s="989"/>
      <c r="AH72" s="991"/>
      <c r="AI72" s="989"/>
      <c r="AJ72" s="991"/>
      <c r="AK72" s="989"/>
      <c r="AL72" s="991"/>
      <c r="AM72" s="989"/>
      <c r="AN72" s="991"/>
      <c r="AO72" s="989"/>
      <c r="AP72" s="991"/>
      <c r="AQ72" s="989"/>
      <c r="AR72" s="991"/>
      <c r="AS72" s="993"/>
      <c r="AT72" s="999"/>
      <c r="AU72" s="1000"/>
      <c r="AV72" s="1000"/>
      <c r="AW72" s="1000"/>
      <c r="AX72" s="1000"/>
      <c r="AY72" s="1000"/>
      <c r="AZ72" s="1000"/>
      <c r="BA72" s="1001"/>
      <c r="BB72" s="968"/>
      <c r="BC72" s="968"/>
      <c r="BD72" s="968"/>
      <c r="BE72" s="968"/>
      <c r="BF72" s="968"/>
      <c r="BG72" s="968"/>
      <c r="BH72" s="968"/>
      <c r="BI72" s="968"/>
    </row>
    <row r="73" spans="2:61" ht="14.25" customHeight="1">
      <c r="B73" s="961" t="e">
        <f>B71+31</f>
        <v>#NUM!</v>
      </c>
      <c r="C73" s="961"/>
      <c r="D73" s="962" t="e">
        <f>I23</f>
        <v>#NUM!</v>
      </c>
      <c r="E73" s="962"/>
      <c r="F73" s="957"/>
      <c r="G73" s="957"/>
      <c r="H73" s="957"/>
      <c r="I73" s="957"/>
      <c r="J73" s="957"/>
      <c r="K73" s="957"/>
      <c r="L73" s="957"/>
      <c r="M73" s="957"/>
      <c r="N73" s="957"/>
      <c r="O73" s="957"/>
      <c r="P73" s="957"/>
      <c r="Q73" s="957"/>
      <c r="R73" s="957"/>
      <c r="S73" s="957"/>
      <c r="T73" s="957"/>
      <c r="U73" s="957"/>
      <c r="V73" s="957"/>
      <c r="W73" s="957"/>
      <c r="X73" s="957"/>
      <c r="Y73" s="957"/>
      <c r="Z73" s="957"/>
      <c r="AA73" s="957"/>
      <c r="AB73" s="957"/>
      <c r="AC73" s="957"/>
      <c r="AD73" s="957"/>
      <c r="AE73" s="957"/>
      <c r="AF73" s="986"/>
      <c r="AG73" s="987"/>
      <c r="AH73" s="990"/>
      <c r="AI73" s="987"/>
      <c r="AJ73" s="990"/>
      <c r="AK73" s="987"/>
      <c r="AL73" s="990"/>
      <c r="AM73" s="987"/>
      <c r="AN73" s="990"/>
      <c r="AO73" s="987"/>
      <c r="AP73" s="990"/>
      <c r="AQ73" s="987"/>
      <c r="AR73" s="990"/>
      <c r="AS73" s="992"/>
      <c r="AT73" s="1002"/>
      <c r="AU73" s="1003"/>
      <c r="AV73" s="1003"/>
      <c r="AW73" s="1003"/>
      <c r="AX73" s="1003"/>
      <c r="AY73" s="1003"/>
      <c r="AZ73" s="1003"/>
      <c r="BA73" s="1004"/>
      <c r="BB73" s="968"/>
      <c r="BC73" s="968"/>
      <c r="BD73" s="968"/>
      <c r="BE73" s="968"/>
      <c r="BF73" s="968"/>
      <c r="BG73" s="968"/>
      <c r="BH73" s="968"/>
      <c r="BI73" s="968"/>
    </row>
    <row r="74" spans="2:61" ht="14.25" customHeight="1">
      <c r="B74" s="961"/>
      <c r="C74" s="961"/>
      <c r="D74" s="962"/>
      <c r="E74" s="962"/>
      <c r="F74" s="957"/>
      <c r="G74" s="957"/>
      <c r="H74" s="957"/>
      <c r="I74" s="957"/>
      <c r="J74" s="957"/>
      <c r="K74" s="957"/>
      <c r="L74" s="957"/>
      <c r="M74" s="957"/>
      <c r="N74" s="957"/>
      <c r="O74" s="957"/>
      <c r="P74" s="957"/>
      <c r="Q74" s="957"/>
      <c r="R74" s="957"/>
      <c r="S74" s="957"/>
      <c r="T74" s="957"/>
      <c r="U74" s="957"/>
      <c r="V74" s="957"/>
      <c r="W74" s="957"/>
      <c r="X74" s="957"/>
      <c r="Y74" s="957"/>
      <c r="Z74" s="957"/>
      <c r="AA74" s="957"/>
      <c r="AB74" s="957"/>
      <c r="AC74" s="957"/>
      <c r="AD74" s="957"/>
      <c r="AE74" s="957"/>
      <c r="AF74" s="988"/>
      <c r="AG74" s="989"/>
      <c r="AH74" s="991"/>
      <c r="AI74" s="989"/>
      <c r="AJ74" s="991"/>
      <c r="AK74" s="989"/>
      <c r="AL74" s="991"/>
      <c r="AM74" s="989"/>
      <c r="AN74" s="991"/>
      <c r="AO74" s="989"/>
      <c r="AP74" s="991"/>
      <c r="AQ74" s="989"/>
      <c r="AR74" s="991"/>
      <c r="AS74" s="993"/>
      <c r="AT74" s="999"/>
      <c r="AU74" s="1000"/>
      <c r="AV74" s="1000"/>
      <c r="AW74" s="1000"/>
      <c r="AX74" s="1000"/>
      <c r="AY74" s="1000"/>
      <c r="AZ74" s="1000"/>
      <c r="BA74" s="1001"/>
      <c r="BB74" s="968"/>
      <c r="BC74" s="968"/>
      <c r="BD74" s="968"/>
      <c r="BE74" s="968"/>
      <c r="BF74" s="968"/>
      <c r="BG74" s="968"/>
      <c r="BH74" s="968"/>
      <c r="BI74" s="968"/>
    </row>
    <row r="75" spans="2:61" ht="14.25" customHeight="1">
      <c r="B75" s="961" t="e">
        <f>B73+31</f>
        <v>#NUM!</v>
      </c>
      <c r="C75" s="961"/>
      <c r="D75" s="962" t="e">
        <f>I24</f>
        <v>#NUM!</v>
      </c>
      <c r="E75" s="962"/>
      <c r="F75" s="957"/>
      <c r="G75" s="957"/>
      <c r="H75" s="957"/>
      <c r="I75" s="957"/>
      <c r="J75" s="957"/>
      <c r="K75" s="957"/>
      <c r="L75" s="957"/>
      <c r="M75" s="957"/>
      <c r="N75" s="957"/>
      <c r="O75" s="957"/>
      <c r="P75" s="957"/>
      <c r="Q75" s="957"/>
      <c r="R75" s="957"/>
      <c r="S75" s="957"/>
      <c r="T75" s="957"/>
      <c r="U75" s="957"/>
      <c r="V75" s="957"/>
      <c r="W75" s="957"/>
      <c r="X75" s="957"/>
      <c r="Y75" s="957"/>
      <c r="Z75" s="957"/>
      <c r="AA75" s="957"/>
      <c r="AB75" s="957"/>
      <c r="AC75" s="957"/>
      <c r="AD75" s="957"/>
      <c r="AE75" s="957"/>
      <c r="AF75" s="986"/>
      <c r="AG75" s="987"/>
      <c r="AH75" s="990"/>
      <c r="AI75" s="987"/>
      <c r="AJ75" s="990"/>
      <c r="AK75" s="987"/>
      <c r="AL75" s="990"/>
      <c r="AM75" s="987"/>
      <c r="AN75" s="990"/>
      <c r="AO75" s="987"/>
      <c r="AP75" s="990"/>
      <c r="AQ75" s="987"/>
      <c r="AR75" s="990"/>
      <c r="AS75" s="992"/>
      <c r="AT75" s="1002"/>
      <c r="AU75" s="1003"/>
      <c r="AV75" s="1003"/>
      <c r="AW75" s="1003"/>
      <c r="AX75" s="1003"/>
      <c r="AY75" s="1003"/>
      <c r="AZ75" s="1003"/>
      <c r="BA75" s="1004"/>
      <c r="BB75" s="968"/>
      <c r="BC75" s="968"/>
      <c r="BD75" s="968"/>
      <c r="BE75" s="968"/>
      <c r="BF75" s="968"/>
      <c r="BG75" s="968"/>
      <c r="BH75" s="968"/>
      <c r="BI75" s="968"/>
    </row>
    <row r="76" spans="2:61" ht="14.25" customHeight="1">
      <c r="B76" s="961"/>
      <c r="C76" s="961"/>
      <c r="D76" s="962"/>
      <c r="E76" s="962"/>
      <c r="F76" s="957"/>
      <c r="G76" s="957"/>
      <c r="H76" s="957"/>
      <c r="I76" s="957"/>
      <c r="J76" s="957"/>
      <c r="K76" s="957"/>
      <c r="L76" s="957"/>
      <c r="M76" s="957"/>
      <c r="N76" s="957"/>
      <c r="O76" s="957"/>
      <c r="P76" s="957"/>
      <c r="Q76" s="957"/>
      <c r="R76" s="957"/>
      <c r="S76" s="957"/>
      <c r="T76" s="957"/>
      <c r="U76" s="957"/>
      <c r="V76" s="957"/>
      <c r="W76" s="957"/>
      <c r="X76" s="957"/>
      <c r="Y76" s="957"/>
      <c r="Z76" s="957"/>
      <c r="AA76" s="957"/>
      <c r="AB76" s="957"/>
      <c r="AC76" s="957"/>
      <c r="AD76" s="957"/>
      <c r="AE76" s="957"/>
      <c r="AF76" s="988"/>
      <c r="AG76" s="989"/>
      <c r="AH76" s="991"/>
      <c r="AI76" s="989"/>
      <c r="AJ76" s="991"/>
      <c r="AK76" s="989"/>
      <c r="AL76" s="991"/>
      <c r="AM76" s="989"/>
      <c r="AN76" s="991"/>
      <c r="AO76" s="989"/>
      <c r="AP76" s="991"/>
      <c r="AQ76" s="989"/>
      <c r="AR76" s="991"/>
      <c r="AS76" s="993"/>
      <c r="AT76" s="999"/>
      <c r="AU76" s="1000"/>
      <c r="AV76" s="1000"/>
      <c r="AW76" s="1000"/>
      <c r="AX76" s="1000"/>
      <c r="AY76" s="1000"/>
      <c r="AZ76" s="1000"/>
      <c r="BA76" s="1001"/>
      <c r="BB76" s="968"/>
      <c r="BC76" s="968"/>
      <c r="BD76" s="968"/>
      <c r="BE76" s="968"/>
      <c r="BF76" s="968"/>
      <c r="BG76" s="968"/>
      <c r="BH76" s="968"/>
      <c r="BI76" s="968"/>
    </row>
    <row r="77" spans="2:61" ht="14.25" customHeight="1">
      <c r="B77" s="961" t="e">
        <f>B75+31</f>
        <v>#NUM!</v>
      </c>
      <c r="C77" s="961"/>
      <c r="D77" s="962" t="e">
        <f>I25</f>
        <v>#NUM!</v>
      </c>
      <c r="E77" s="962"/>
      <c r="F77" s="957"/>
      <c r="G77" s="957"/>
      <c r="H77" s="957"/>
      <c r="I77" s="957"/>
      <c r="J77" s="957"/>
      <c r="K77" s="957"/>
      <c r="L77" s="957"/>
      <c r="M77" s="957"/>
      <c r="N77" s="957"/>
      <c r="O77" s="957"/>
      <c r="P77" s="957"/>
      <c r="Q77" s="957"/>
      <c r="R77" s="957"/>
      <c r="S77" s="957"/>
      <c r="T77" s="957"/>
      <c r="U77" s="957"/>
      <c r="V77" s="957"/>
      <c r="W77" s="957"/>
      <c r="X77" s="957"/>
      <c r="Y77" s="957"/>
      <c r="Z77" s="957"/>
      <c r="AA77" s="957"/>
      <c r="AB77" s="957"/>
      <c r="AC77" s="957"/>
      <c r="AD77" s="957"/>
      <c r="AE77" s="957"/>
      <c r="AF77" s="986"/>
      <c r="AG77" s="987"/>
      <c r="AH77" s="990"/>
      <c r="AI77" s="987"/>
      <c r="AJ77" s="990"/>
      <c r="AK77" s="987"/>
      <c r="AL77" s="990"/>
      <c r="AM77" s="987"/>
      <c r="AN77" s="990"/>
      <c r="AO77" s="987"/>
      <c r="AP77" s="990"/>
      <c r="AQ77" s="987"/>
      <c r="AR77" s="990"/>
      <c r="AS77" s="992"/>
      <c r="AT77" s="1002"/>
      <c r="AU77" s="1003"/>
      <c r="AV77" s="1003"/>
      <c r="AW77" s="1003"/>
      <c r="AX77" s="1003"/>
      <c r="AY77" s="1003"/>
      <c r="AZ77" s="1003"/>
      <c r="BA77" s="1004"/>
      <c r="BB77" s="968"/>
      <c r="BC77" s="968"/>
      <c r="BD77" s="968"/>
      <c r="BE77" s="968"/>
      <c r="BF77" s="968"/>
      <c r="BG77" s="968"/>
      <c r="BH77" s="968"/>
      <c r="BI77" s="968"/>
    </row>
    <row r="78" spans="2:61" ht="14.25" customHeight="1">
      <c r="B78" s="961"/>
      <c r="C78" s="961"/>
      <c r="D78" s="962"/>
      <c r="E78" s="962"/>
      <c r="F78" s="957"/>
      <c r="G78" s="957"/>
      <c r="H78" s="957"/>
      <c r="I78" s="957"/>
      <c r="J78" s="957"/>
      <c r="K78" s="957"/>
      <c r="L78" s="957"/>
      <c r="M78" s="957"/>
      <c r="N78" s="957"/>
      <c r="O78" s="957"/>
      <c r="P78" s="957"/>
      <c r="Q78" s="957"/>
      <c r="R78" s="957"/>
      <c r="S78" s="957"/>
      <c r="T78" s="957"/>
      <c r="U78" s="957"/>
      <c r="V78" s="957"/>
      <c r="W78" s="957"/>
      <c r="X78" s="957"/>
      <c r="Y78" s="957"/>
      <c r="Z78" s="957"/>
      <c r="AA78" s="957"/>
      <c r="AB78" s="957"/>
      <c r="AC78" s="957"/>
      <c r="AD78" s="957"/>
      <c r="AE78" s="957"/>
      <c r="AF78" s="988"/>
      <c r="AG78" s="989"/>
      <c r="AH78" s="991"/>
      <c r="AI78" s="989"/>
      <c r="AJ78" s="991"/>
      <c r="AK78" s="989"/>
      <c r="AL78" s="991"/>
      <c r="AM78" s="989"/>
      <c r="AN78" s="991"/>
      <c r="AO78" s="989"/>
      <c r="AP78" s="991"/>
      <c r="AQ78" s="989"/>
      <c r="AR78" s="991"/>
      <c r="AS78" s="993"/>
      <c r="AT78" s="999"/>
      <c r="AU78" s="1000"/>
      <c r="AV78" s="1000"/>
      <c r="AW78" s="1000"/>
      <c r="AX78" s="1000"/>
      <c r="AY78" s="1000"/>
      <c r="AZ78" s="1000"/>
      <c r="BA78" s="1001"/>
      <c r="BB78" s="968"/>
      <c r="BC78" s="968"/>
      <c r="BD78" s="968"/>
      <c r="BE78" s="968"/>
      <c r="BF78" s="968"/>
      <c r="BG78" s="968"/>
      <c r="BH78" s="968"/>
      <c r="BI78" s="968"/>
    </row>
    <row r="79" spans="2:61" ht="14.25" customHeight="1">
      <c r="B79" s="961" t="e">
        <f>B77+31</f>
        <v>#NUM!</v>
      </c>
      <c r="C79" s="961"/>
      <c r="D79" s="962" t="e">
        <f>I26</f>
        <v>#NUM!</v>
      </c>
      <c r="E79" s="962"/>
      <c r="F79" s="957"/>
      <c r="G79" s="957"/>
      <c r="H79" s="957"/>
      <c r="I79" s="957"/>
      <c r="J79" s="957"/>
      <c r="K79" s="957"/>
      <c r="L79" s="957"/>
      <c r="M79" s="957"/>
      <c r="N79" s="957"/>
      <c r="O79" s="957"/>
      <c r="P79" s="957"/>
      <c r="Q79" s="957"/>
      <c r="R79" s="957"/>
      <c r="S79" s="957"/>
      <c r="T79" s="957"/>
      <c r="U79" s="957"/>
      <c r="V79" s="957"/>
      <c r="W79" s="957"/>
      <c r="X79" s="957"/>
      <c r="Y79" s="957"/>
      <c r="Z79" s="957"/>
      <c r="AA79" s="957"/>
      <c r="AB79" s="957"/>
      <c r="AC79" s="957"/>
      <c r="AD79" s="957"/>
      <c r="AE79" s="957"/>
      <c r="AF79" s="986"/>
      <c r="AG79" s="987"/>
      <c r="AH79" s="990"/>
      <c r="AI79" s="987"/>
      <c r="AJ79" s="990"/>
      <c r="AK79" s="987"/>
      <c r="AL79" s="990"/>
      <c r="AM79" s="987"/>
      <c r="AN79" s="990"/>
      <c r="AO79" s="987"/>
      <c r="AP79" s="990"/>
      <c r="AQ79" s="987"/>
      <c r="AR79" s="990"/>
      <c r="AS79" s="992"/>
      <c r="AT79" s="1002"/>
      <c r="AU79" s="1003"/>
      <c r="AV79" s="1003"/>
      <c r="AW79" s="1003"/>
      <c r="AX79" s="1003"/>
      <c r="AY79" s="1003"/>
      <c r="AZ79" s="1003"/>
      <c r="BA79" s="1004"/>
      <c r="BB79" s="968"/>
      <c r="BC79" s="968"/>
      <c r="BD79" s="968"/>
      <c r="BE79" s="968"/>
      <c r="BF79" s="968"/>
      <c r="BG79" s="968"/>
      <c r="BH79" s="968"/>
      <c r="BI79" s="968"/>
    </row>
    <row r="80" spans="2:61" ht="14.25" customHeight="1">
      <c r="B80" s="961"/>
      <c r="C80" s="961"/>
      <c r="D80" s="962"/>
      <c r="E80" s="962"/>
      <c r="F80" s="957"/>
      <c r="G80" s="957"/>
      <c r="H80" s="957"/>
      <c r="I80" s="957"/>
      <c r="J80" s="957"/>
      <c r="K80" s="957"/>
      <c r="L80" s="957"/>
      <c r="M80" s="957"/>
      <c r="N80" s="957"/>
      <c r="O80" s="957"/>
      <c r="P80" s="957"/>
      <c r="Q80" s="957"/>
      <c r="R80" s="957"/>
      <c r="S80" s="957"/>
      <c r="T80" s="957"/>
      <c r="U80" s="957"/>
      <c r="V80" s="957"/>
      <c r="W80" s="957"/>
      <c r="X80" s="957"/>
      <c r="Y80" s="957"/>
      <c r="Z80" s="957"/>
      <c r="AA80" s="957"/>
      <c r="AB80" s="957"/>
      <c r="AC80" s="957"/>
      <c r="AD80" s="957"/>
      <c r="AE80" s="957"/>
      <c r="AF80" s="988"/>
      <c r="AG80" s="989"/>
      <c r="AH80" s="991"/>
      <c r="AI80" s="989"/>
      <c r="AJ80" s="991"/>
      <c r="AK80" s="989"/>
      <c r="AL80" s="991"/>
      <c r="AM80" s="989"/>
      <c r="AN80" s="991"/>
      <c r="AO80" s="989"/>
      <c r="AP80" s="991"/>
      <c r="AQ80" s="989"/>
      <c r="AR80" s="991"/>
      <c r="AS80" s="993"/>
      <c r="AT80" s="999"/>
      <c r="AU80" s="1000"/>
      <c r="AV80" s="1000"/>
      <c r="AW80" s="1000"/>
      <c r="AX80" s="1000"/>
      <c r="AY80" s="1000"/>
      <c r="AZ80" s="1000"/>
      <c r="BA80" s="1001"/>
      <c r="BB80" s="968"/>
      <c r="BC80" s="968"/>
      <c r="BD80" s="968"/>
      <c r="BE80" s="968"/>
      <c r="BF80" s="968"/>
      <c r="BG80" s="968"/>
      <c r="BH80" s="968"/>
      <c r="BI80" s="968"/>
    </row>
    <row r="81" spans="2:61" ht="14.25" customHeight="1">
      <c r="B81" s="961" t="e">
        <f>B79+31</f>
        <v>#NUM!</v>
      </c>
      <c r="C81" s="961"/>
      <c r="D81" s="962" t="e">
        <f>I27</f>
        <v>#NUM!</v>
      </c>
      <c r="E81" s="962"/>
      <c r="F81" s="957"/>
      <c r="G81" s="957"/>
      <c r="H81" s="957"/>
      <c r="I81" s="957"/>
      <c r="J81" s="957"/>
      <c r="K81" s="957"/>
      <c r="L81" s="957"/>
      <c r="M81" s="957"/>
      <c r="N81" s="957"/>
      <c r="O81" s="957"/>
      <c r="P81" s="957"/>
      <c r="Q81" s="957"/>
      <c r="R81" s="957"/>
      <c r="S81" s="957"/>
      <c r="T81" s="957"/>
      <c r="U81" s="957"/>
      <c r="V81" s="957"/>
      <c r="W81" s="957"/>
      <c r="X81" s="957"/>
      <c r="Y81" s="957"/>
      <c r="Z81" s="957"/>
      <c r="AA81" s="957"/>
      <c r="AB81" s="957"/>
      <c r="AC81" s="957"/>
      <c r="AD81" s="957"/>
      <c r="AE81" s="957"/>
      <c r="AF81" s="986"/>
      <c r="AG81" s="987"/>
      <c r="AH81" s="990"/>
      <c r="AI81" s="987"/>
      <c r="AJ81" s="990"/>
      <c r="AK81" s="987"/>
      <c r="AL81" s="990"/>
      <c r="AM81" s="987"/>
      <c r="AN81" s="990"/>
      <c r="AO81" s="987"/>
      <c r="AP81" s="990"/>
      <c r="AQ81" s="987"/>
      <c r="AR81" s="990"/>
      <c r="AS81" s="992"/>
      <c r="AT81" s="1002"/>
      <c r="AU81" s="1003"/>
      <c r="AV81" s="1003"/>
      <c r="AW81" s="1003"/>
      <c r="AX81" s="1003"/>
      <c r="AY81" s="1003"/>
      <c r="AZ81" s="1003"/>
      <c r="BA81" s="1004"/>
      <c r="BB81" s="968"/>
      <c r="BC81" s="968"/>
      <c r="BD81" s="968"/>
      <c r="BE81" s="968"/>
      <c r="BF81" s="968"/>
      <c r="BG81" s="968"/>
      <c r="BH81" s="968"/>
      <c r="BI81" s="968"/>
    </row>
    <row r="82" spans="2:61" ht="14.25" customHeight="1" thickBot="1">
      <c r="B82" s="961"/>
      <c r="C82" s="961"/>
      <c r="D82" s="962"/>
      <c r="E82" s="962"/>
      <c r="F82" s="957"/>
      <c r="G82" s="957"/>
      <c r="H82" s="957"/>
      <c r="I82" s="957"/>
      <c r="J82" s="957"/>
      <c r="K82" s="957"/>
      <c r="L82" s="957"/>
      <c r="M82" s="957"/>
      <c r="N82" s="957"/>
      <c r="O82" s="957"/>
      <c r="P82" s="957"/>
      <c r="Q82" s="957"/>
      <c r="R82" s="957"/>
      <c r="S82" s="957"/>
      <c r="T82" s="957"/>
      <c r="U82" s="957"/>
      <c r="V82" s="957"/>
      <c r="W82" s="957"/>
      <c r="X82" s="957"/>
      <c r="Y82" s="957"/>
      <c r="Z82" s="957"/>
      <c r="AA82" s="957"/>
      <c r="AB82" s="957"/>
      <c r="AC82" s="957"/>
      <c r="AD82" s="957"/>
      <c r="AE82" s="957"/>
      <c r="AF82" s="1005"/>
      <c r="AG82" s="1006"/>
      <c r="AH82" s="1007"/>
      <c r="AI82" s="1006"/>
      <c r="AJ82" s="1007"/>
      <c r="AK82" s="1006"/>
      <c r="AL82" s="1007"/>
      <c r="AM82" s="1006"/>
      <c r="AN82" s="1007"/>
      <c r="AO82" s="1006"/>
      <c r="AP82" s="1007"/>
      <c r="AQ82" s="1006"/>
      <c r="AR82" s="1007"/>
      <c r="AS82" s="1008"/>
      <c r="AT82" s="1009"/>
      <c r="AU82" s="1010"/>
      <c r="AV82" s="1010"/>
      <c r="AW82" s="1010"/>
      <c r="AX82" s="1010"/>
      <c r="AY82" s="1010"/>
      <c r="AZ82" s="1010"/>
      <c r="BA82" s="1026"/>
      <c r="BB82" s="968"/>
      <c r="BC82" s="968"/>
      <c r="BD82" s="968"/>
      <c r="BE82" s="968"/>
      <c r="BF82" s="968"/>
      <c r="BG82" s="968"/>
      <c r="BH82" s="968"/>
      <c r="BI82" s="968"/>
    </row>
    <row r="83" spans="2:61" ht="7.5" customHeight="1" thickTop="1"/>
    <row r="84" spans="2:61" ht="14.25" customHeight="1">
      <c r="B84" s="1015" t="str">
        <f>ﾁｪｯｸ①!B84</f>
        <v>申請代行等</v>
      </c>
      <c r="C84" s="1016"/>
      <c r="D84" s="1016"/>
      <c r="E84" s="1016"/>
      <c r="F84" s="1016"/>
      <c r="G84" s="1017"/>
      <c r="H84" s="1051" t="str">
        <f>ﾁｪｯｸ①!H84</f>
        <v>・要介護認定の更新申請代行</v>
      </c>
      <c r="I84" s="1052"/>
      <c r="J84" s="1052"/>
      <c r="K84" s="1052"/>
      <c r="L84" s="1052"/>
      <c r="M84" s="1052"/>
      <c r="N84" s="1052"/>
      <c r="O84" s="1052"/>
      <c r="P84" s="1052"/>
      <c r="Q84" s="1052"/>
      <c r="R84" s="1052"/>
      <c r="S84" s="1052"/>
      <c r="T84" s="1052"/>
      <c r="U84" s="1024">
        <f>ﾁｪｯｸ①!U84</f>
        <v>0</v>
      </c>
      <c r="V84" s="1024"/>
      <c r="W84" s="1024"/>
      <c r="X84" s="1024"/>
      <c r="Y84" s="1025"/>
      <c r="Z84" s="1051" t="str">
        <f>ﾁｪｯｸ①!Z84</f>
        <v>・介護保険負担限度額認定申請</v>
      </c>
      <c r="AA84" s="1052"/>
      <c r="AB84" s="1052"/>
      <c r="AC84" s="1052"/>
      <c r="AD84" s="1052"/>
      <c r="AE84" s="1052"/>
      <c r="AF84" s="1052"/>
      <c r="AG84" s="1052"/>
      <c r="AH84" s="1052"/>
      <c r="AI84" s="1052"/>
      <c r="AJ84" s="1052"/>
      <c r="AK84" s="1052"/>
      <c r="AL84" s="1052"/>
      <c r="AM84" s="1024">
        <f>ﾁｪｯｸ①!AM84</f>
        <v>0</v>
      </c>
      <c r="AN84" s="1024"/>
      <c r="AO84" s="1024"/>
      <c r="AP84" s="1024"/>
      <c r="AQ84" s="1025"/>
      <c r="AR84" s="1051" t="str">
        <f>ﾁｪｯｸ①!AR84</f>
        <v>・生活支援型軽度生活援助事業</v>
      </c>
      <c r="AS84" s="1052"/>
      <c r="AT84" s="1052"/>
      <c r="AU84" s="1052"/>
      <c r="AV84" s="1052"/>
      <c r="AW84" s="1052"/>
      <c r="AX84" s="1052"/>
      <c r="AY84" s="1052"/>
      <c r="AZ84" s="1052"/>
      <c r="BA84" s="1052"/>
      <c r="BB84" s="1052"/>
      <c r="BC84" s="1052"/>
      <c r="BD84" s="1052"/>
      <c r="BE84" s="1024">
        <f>ﾁｪｯｸ①!BE84</f>
        <v>0</v>
      </c>
      <c r="BF84" s="1024"/>
      <c r="BG84" s="1024"/>
      <c r="BH84" s="1024"/>
      <c r="BI84" s="1025"/>
    </row>
    <row r="85" spans="2:61" ht="14.25" customHeight="1">
      <c r="B85" s="1018"/>
      <c r="C85" s="1019"/>
      <c r="D85" s="1019"/>
      <c r="E85" s="1019"/>
      <c r="F85" s="1019"/>
      <c r="G85" s="1020"/>
      <c r="H85" s="1051" t="str">
        <f>ﾁｪｯｸ①!H85</f>
        <v>・障害者手帳</v>
      </c>
      <c r="I85" s="1052"/>
      <c r="J85" s="1052"/>
      <c r="K85" s="1052"/>
      <c r="L85" s="1052"/>
      <c r="M85" s="1052"/>
      <c r="N85" s="1052"/>
      <c r="O85" s="1052"/>
      <c r="P85" s="1052"/>
      <c r="Q85" s="1052"/>
      <c r="R85" s="1052"/>
      <c r="S85" s="1052"/>
      <c r="T85" s="1052"/>
      <c r="U85" s="1024">
        <f>ﾁｪｯｸ①!U85</f>
        <v>0</v>
      </c>
      <c r="V85" s="1024"/>
      <c r="W85" s="1024"/>
      <c r="X85" s="1024"/>
      <c r="Y85" s="1025"/>
      <c r="Z85" s="1051" t="str">
        <f>ﾁｪｯｸ①!Z85</f>
        <v>・医療限度額適用 標準負担額減額</v>
      </c>
      <c r="AA85" s="1052"/>
      <c r="AB85" s="1052"/>
      <c r="AC85" s="1052"/>
      <c r="AD85" s="1052"/>
      <c r="AE85" s="1052"/>
      <c r="AF85" s="1052"/>
      <c r="AG85" s="1052"/>
      <c r="AH85" s="1052"/>
      <c r="AI85" s="1052"/>
      <c r="AJ85" s="1052"/>
      <c r="AK85" s="1052"/>
      <c r="AL85" s="1052"/>
      <c r="AM85" s="1024">
        <f>ﾁｪｯｸ①!AM85</f>
        <v>0</v>
      </c>
      <c r="AN85" s="1024"/>
      <c r="AO85" s="1024"/>
      <c r="AP85" s="1024"/>
      <c r="AQ85" s="1025"/>
      <c r="AR85" s="1051" t="str">
        <f>ﾁｪｯｸ①!AR85</f>
        <v>・配食サービス</v>
      </c>
      <c r="AS85" s="1052"/>
      <c r="AT85" s="1052"/>
      <c r="AU85" s="1052"/>
      <c r="AV85" s="1052"/>
      <c r="AW85" s="1052"/>
      <c r="AX85" s="1052"/>
      <c r="AY85" s="1052"/>
      <c r="AZ85" s="1052"/>
      <c r="BA85" s="1052"/>
      <c r="BB85" s="1052"/>
      <c r="BC85" s="1052"/>
      <c r="BD85" s="1052"/>
      <c r="BE85" s="1024">
        <f>ﾁｪｯｸ①!BE85</f>
        <v>0</v>
      </c>
      <c r="BF85" s="1024"/>
      <c r="BG85" s="1024"/>
      <c r="BH85" s="1024"/>
      <c r="BI85" s="1025"/>
    </row>
    <row r="86" spans="2:61" ht="14.25" customHeight="1">
      <c r="B86" s="1018"/>
      <c r="C86" s="1019"/>
      <c r="D86" s="1019"/>
      <c r="E86" s="1019"/>
      <c r="F86" s="1019"/>
      <c r="G86" s="1020"/>
      <c r="H86" s="1051" t="str">
        <f>ﾁｪｯｸ①!H86</f>
        <v>・被爆者健康手帳</v>
      </c>
      <c r="I86" s="1052"/>
      <c r="J86" s="1052"/>
      <c r="K86" s="1052"/>
      <c r="L86" s="1052"/>
      <c r="M86" s="1052"/>
      <c r="N86" s="1052"/>
      <c r="O86" s="1052"/>
      <c r="P86" s="1052"/>
      <c r="Q86" s="1052"/>
      <c r="R86" s="1052"/>
      <c r="S86" s="1052"/>
      <c r="T86" s="1052"/>
      <c r="U86" s="1024">
        <f>ﾁｪｯｸ①!U86</f>
        <v>0</v>
      </c>
      <c r="V86" s="1024"/>
      <c r="W86" s="1024"/>
      <c r="X86" s="1024"/>
      <c r="Y86" s="1025"/>
      <c r="Z86" s="1051" t="str">
        <f>ﾁｪｯｸ①!Z86</f>
        <v>・社会福祉法人等利用者負担軽減</v>
      </c>
      <c r="AA86" s="1052"/>
      <c r="AB86" s="1052"/>
      <c r="AC86" s="1052"/>
      <c r="AD86" s="1052"/>
      <c r="AE86" s="1052"/>
      <c r="AF86" s="1052"/>
      <c r="AG86" s="1052"/>
      <c r="AH86" s="1052"/>
      <c r="AI86" s="1052"/>
      <c r="AJ86" s="1052"/>
      <c r="AK86" s="1052"/>
      <c r="AL86" s="1052"/>
      <c r="AM86" s="1024">
        <f>ﾁｪｯｸ①!AM86</f>
        <v>0</v>
      </c>
      <c r="AN86" s="1024"/>
      <c r="AO86" s="1024"/>
      <c r="AP86" s="1024"/>
      <c r="AQ86" s="1025"/>
      <c r="AR86" s="1051" t="str">
        <f>ﾁｪｯｸ①!AR86</f>
        <v>・緊急通報システム</v>
      </c>
      <c r="AS86" s="1052"/>
      <c r="AT86" s="1052"/>
      <c r="AU86" s="1052"/>
      <c r="AV86" s="1052"/>
      <c r="AW86" s="1052"/>
      <c r="AX86" s="1052"/>
      <c r="AY86" s="1052"/>
      <c r="AZ86" s="1052"/>
      <c r="BA86" s="1052"/>
      <c r="BB86" s="1052"/>
      <c r="BC86" s="1052"/>
      <c r="BD86" s="1052"/>
      <c r="BE86" s="1024">
        <f>ﾁｪｯｸ①!BE86</f>
        <v>0</v>
      </c>
      <c r="BF86" s="1024"/>
      <c r="BG86" s="1024"/>
      <c r="BH86" s="1024"/>
      <c r="BI86" s="1025"/>
    </row>
    <row r="87" spans="2:61" ht="14.25" customHeight="1">
      <c r="B87" s="1018"/>
      <c r="C87" s="1019"/>
      <c r="D87" s="1019"/>
      <c r="E87" s="1019"/>
      <c r="F87" s="1019"/>
      <c r="G87" s="1020"/>
      <c r="H87" s="1051" t="str">
        <f>ﾁｪｯｸ①!H87</f>
        <v>・福祉助成券 タクシー（ 介護 ・ 障害 ）</v>
      </c>
      <c r="I87" s="1052"/>
      <c r="J87" s="1052"/>
      <c r="K87" s="1052"/>
      <c r="L87" s="1052"/>
      <c r="M87" s="1052"/>
      <c r="N87" s="1052"/>
      <c r="O87" s="1052"/>
      <c r="P87" s="1052"/>
      <c r="Q87" s="1052"/>
      <c r="R87" s="1052"/>
      <c r="S87" s="1052"/>
      <c r="T87" s="1052"/>
      <c r="U87" s="1024">
        <f>ﾁｪｯｸ①!U87</f>
        <v>0</v>
      </c>
      <c r="V87" s="1024"/>
      <c r="W87" s="1024"/>
      <c r="X87" s="1024"/>
      <c r="Y87" s="1025"/>
      <c r="Z87" s="1051" t="str">
        <f>ﾁｪｯｸ①!Z87</f>
        <v>・住宅改修</v>
      </c>
      <c r="AA87" s="1052"/>
      <c r="AB87" s="1052"/>
      <c r="AC87" s="1052"/>
      <c r="AD87" s="1052"/>
      <c r="AE87" s="1052"/>
      <c r="AF87" s="1052"/>
      <c r="AG87" s="1052"/>
      <c r="AH87" s="1052"/>
      <c r="AI87" s="1052"/>
      <c r="AJ87" s="1052"/>
      <c r="AK87" s="1052"/>
      <c r="AL87" s="1052"/>
      <c r="AM87" s="1024">
        <f>ﾁｪｯｸ①!AM87</f>
        <v>0</v>
      </c>
      <c r="AN87" s="1024"/>
      <c r="AO87" s="1024"/>
      <c r="AP87" s="1024"/>
      <c r="AQ87" s="1025"/>
      <c r="AR87" s="1051" t="str">
        <f>ﾁｪｯｸ①!AR87</f>
        <v>・寝具洗濯サービス</v>
      </c>
      <c r="AS87" s="1052"/>
      <c r="AT87" s="1052"/>
      <c r="AU87" s="1052"/>
      <c r="AV87" s="1052"/>
      <c r="AW87" s="1052"/>
      <c r="AX87" s="1052"/>
      <c r="AY87" s="1052"/>
      <c r="AZ87" s="1052"/>
      <c r="BA87" s="1052"/>
      <c r="BB87" s="1052"/>
      <c r="BC87" s="1052"/>
      <c r="BD87" s="1052"/>
      <c r="BE87" s="1024">
        <f>ﾁｪｯｸ①!BE87</f>
        <v>0</v>
      </c>
      <c r="BF87" s="1024"/>
      <c r="BG87" s="1024"/>
      <c r="BH87" s="1024"/>
      <c r="BI87" s="1025"/>
    </row>
    <row r="88" spans="2:61" ht="14.25" customHeight="1">
      <c r="B88" s="1018"/>
      <c r="C88" s="1019"/>
      <c r="D88" s="1019"/>
      <c r="E88" s="1019"/>
      <c r="F88" s="1019"/>
      <c r="G88" s="1020"/>
      <c r="H88" s="1051" t="str">
        <f>ﾁｪｯｸ①!H88</f>
        <v>・福祉助成券 紙おむつ（ 介護 ・ 障害 ）</v>
      </c>
      <c r="I88" s="1052"/>
      <c r="J88" s="1052"/>
      <c r="K88" s="1052"/>
      <c r="L88" s="1052"/>
      <c r="M88" s="1052"/>
      <c r="N88" s="1052"/>
      <c r="O88" s="1052"/>
      <c r="P88" s="1052"/>
      <c r="Q88" s="1052"/>
      <c r="R88" s="1052"/>
      <c r="S88" s="1052"/>
      <c r="T88" s="1052"/>
      <c r="U88" s="1024">
        <f>ﾁｪｯｸ①!U88</f>
        <v>0</v>
      </c>
      <c r="V88" s="1024"/>
      <c r="W88" s="1024"/>
      <c r="X88" s="1024"/>
      <c r="Y88" s="1025"/>
      <c r="Z88" s="1051" t="str">
        <f>ﾁｪｯｸ①!Z88</f>
        <v>・福祉用具購入</v>
      </c>
      <c r="AA88" s="1052"/>
      <c r="AB88" s="1052"/>
      <c r="AC88" s="1052"/>
      <c r="AD88" s="1052"/>
      <c r="AE88" s="1052"/>
      <c r="AF88" s="1052"/>
      <c r="AG88" s="1052"/>
      <c r="AH88" s="1052"/>
      <c r="AI88" s="1052"/>
      <c r="AJ88" s="1052"/>
      <c r="AK88" s="1052"/>
      <c r="AL88" s="1052"/>
      <c r="AM88" s="1024">
        <f>ﾁｪｯｸ①!AM88</f>
        <v>0</v>
      </c>
      <c r="AN88" s="1024"/>
      <c r="AO88" s="1024"/>
      <c r="AP88" s="1024"/>
      <c r="AQ88" s="1025"/>
      <c r="AR88" s="1051">
        <f>ﾁｪｯｸ①!AR88</f>
        <v>0</v>
      </c>
      <c r="AS88" s="1052"/>
      <c r="AT88" s="1052"/>
      <c r="AU88" s="1052"/>
      <c r="AV88" s="1052"/>
      <c r="AW88" s="1052"/>
      <c r="AX88" s="1052"/>
      <c r="AY88" s="1052"/>
      <c r="AZ88" s="1052"/>
      <c r="BA88" s="1052"/>
      <c r="BB88" s="1052"/>
      <c r="BC88" s="1052"/>
      <c r="BD88" s="1052"/>
      <c r="BE88" s="1024">
        <f>ﾁｪｯｸ①!BE88</f>
        <v>0</v>
      </c>
      <c r="BF88" s="1024"/>
      <c r="BG88" s="1024"/>
      <c r="BH88" s="1024"/>
      <c r="BI88" s="1025"/>
    </row>
    <row r="89" spans="2:61" ht="14.25" customHeight="1">
      <c r="B89" s="1018"/>
      <c r="C89" s="1019"/>
      <c r="D89" s="1019"/>
      <c r="E89" s="1019"/>
      <c r="F89" s="1019"/>
      <c r="G89" s="1020"/>
      <c r="H89" s="1051" t="str">
        <f>ﾁｪｯｸ①!H89</f>
        <v>・高齢者インフルエンザ予防接種</v>
      </c>
      <c r="I89" s="1052"/>
      <c r="J89" s="1052"/>
      <c r="K89" s="1052"/>
      <c r="L89" s="1052"/>
      <c r="M89" s="1052"/>
      <c r="N89" s="1052"/>
      <c r="O89" s="1052"/>
      <c r="P89" s="1052"/>
      <c r="Q89" s="1052"/>
      <c r="R89" s="1052"/>
      <c r="S89" s="1052"/>
      <c r="T89" s="1052"/>
      <c r="U89" s="1024">
        <f>ﾁｪｯｸ①!U89</f>
        <v>0</v>
      </c>
      <c r="V89" s="1024"/>
      <c r="W89" s="1024"/>
      <c r="X89" s="1024"/>
      <c r="Y89" s="1025"/>
      <c r="Z89" s="1051" t="str">
        <f>ﾁｪｯｸ①!Z89</f>
        <v>・軽度者の福祉用具貸与に係る確認申請</v>
      </c>
      <c r="AA89" s="1052"/>
      <c r="AB89" s="1052"/>
      <c r="AC89" s="1052"/>
      <c r="AD89" s="1052"/>
      <c r="AE89" s="1052"/>
      <c r="AF89" s="1052"/>
      <c r="AG89" s="1052"/>
      <c r="AH89" s="1052"/>
      <c r="AI89" s="1052"/>
      <c r="AJ89" s="1052"/>
      <c r="AK89" s="1052"/>
      <c r="AL89" s="1052"/>
      <c r="AM89" s="1024">
        <f>ﾁｪｯｸ①!AM89</f>
        <v>0</v>
      </c>
      <c r="AN89" s="1024"/>
      <c r="AO89" s="1024"/>
      <c r="AP89" s="1024"/>
      <c r="AQ89" s="1025"/>
      <c r="AR89" s="1051">
        <f>ﾁｪｯｸ①!AR89</f>
        <v>0</v>
      </c>
      <c r="AS89" s="1052"/>
      <c r="AT89" s="1052"/>
      <c r="AU89" s="1052"/>
      <c r="AV89" s="1052"/>
      <c r="AW89" s="1052"/>
      <c r="AX89" s="1052"/>
      <c r="AY89" s="1052"/>
      <c r="AZ89" s="1052"/>
      <c r="BA89" s="1052"/>
      <c r="BB89" s="1052"/>
      <c r="BC89" s="1052"/>
      <c r="BD89" s="1052"/>
      <c r="BE89" s="1024">
        <f>ﾁｪｯｸ①!BE89</f>
        <v>0</v>
      </c>
      <c r="BF89" s="1024"/>
      <c r="BG89" s="1024"/>
      <c r="BH89" s="1024"/>
      <c r="BI89" s="1025"/>
    </row>
    <row r="90" spans="2:61" ht="14.25" customHeight="1">
      <c r="B90" s="1021"/>
      <c r="C90" s="1022"/>
      <c r="D90" s="1022"/>
      <c r="E90" s="1022"/>
      <c r="F90" s="1022"/>
      <c r="G90" s="1023"/>
      <c r="H90" s="1051" t="str">
        <f>ﾁｪｯｸ①!H90</f>
        <v>・介護者慰労金</v>
      </c>
      <c r="I90" s="1052"/>
      <c r="J90" s="1052"/>
      <c r="K90" s="1052"/>
      <c r="L90" s="1052"/>
      <c r="M90" s="1052"/>
      <c r="N90" s="1052"/>
      <c r="O90" s="1052"/>
      <c r="P90" s="1052"/>
      <c r="Q90" s="1052"/>
      <c r="R90" s="1052"/>
      <c r="S90" s="1052"/>
      <c r="T90" s="1052"/>
      <c r="U90" s="1024">
        <f>ﾁｪｯｸ①!U90</f>
        <v>0</v>
      </c>
      <c r="V90" s="1024"/>
      <c r="W90" s="1024"/>
      <c r="X90" s="1024"/>
      <c r="Y90" s="1025"/>
      <c r="Z90" s="1051" t="str">
        <f>ﾁｪｯｸ①!Z90</f>
        <v>・日常生活用具の給付 貸与</v>
      </c>
      <c r="AA90" s="1052"/>
      <c r="AB90" s="1052"/>
      <c r="AC90" s="1052"/>
      <c r="AD90" s="1052"/>
      <c r="AE90" s="1052"/>
      <c r="AF90" s="1052"/>
      <c r="AG90" s="1052"/>
      <c r="AH90" s="1052"/>
      <c r="AI90" s="1052"/>
      <c r="AJ90" s="1052"/>
      <c r="AK90" s="1052"/>
      <c r="AL90" s="1052"/>
      <c r="AM90" s="1024">
        <f>ﾁｪｯｸ①!AM90</f>
        <v>0</v>
      </c>
      <c r="AN90" s="1024"/>
      <c r="AO90" s="1024"/>
      <c r="AP90" s="1024"/>
      <c r="AQ90" s="1025"/>
      <c r="AR90" s="1051">
        <f>ﾁｪｯｸ①!AR90</f>
        <v>0</v>
      </c>
      <c r="AS90" s="1052"/>
      <c r="AT90" s="1052"/>
      <c r="AU90" s="1052"/>
      <c r="AV90" s="1052"/>
      <c r="AW90" s="1052"/>
      <c r="AX90" s="1052"/>
      <c r="AY90" s="1052"/>
      <c r="AZ90" s="1052"/>
      <c r="BA90" s="1052"/>
      <c r="BB90" s="1052"/>
      <c r="BC90" s="1052"/>
      <c r="BD90" s="1052"/>
      <c r="BE90" s="1024">
        <f>ﾁｪｯｸ①!BE90</f>
        <v>0</v>
      </c>
      <c r="BF90" s="1024"/>
      <c r="BG90" s="1024"/>
      <c r="BH90" s="1024"/>
      <c r="BI90" s="1025"/>
    </row>
  </sheetData>
  <sheetProtection algorithmName="SHA-512" hashValue="MXgCa2OxkeYMrqUtMsIYaYlhxJ7HcmJY7VPMhGay5D2KL4AZG6470jxgCpvOqgn5y2rHPqdumEURw9fwTi9ZNQ==" saltValue="7pUdQHQVwNS0uqkLgJ15uA==" spinCount="100000" sheet="1" selectLockedCells="1"/>
  <mergeCells count="586">
    <mergeCell ref="BH67:BI68"/>
    <mergeCell ref="BF61:BG62"/>
    <mergeCell ref="BH61:BI62"/>
    <mergeCell ref="BF63:BG64"/>
    <mergeCell ref="BH63:BI64"/>
    <mergeCell ref="AZ79:BA79"/>
    <mergeCell ref="AX60:AY60"/>
    <mergeCell ref="AZ60:BA60"/>
    <mergeCell ref="AT58:AU58"/>
    <mergeCell ref="AT60:AU60"/>
    <mergeCell ref="AT59:AU59"/>
    <mergeCell ref="AV59:AW59"/>
    <mergeCell ref="AZ69:BA69"/>
    <mergeCell ref="BF69:BG70"/>
    <mergeCell ref="BH69:BI70"/>
    <mergeCell ref="BF71:BG72"/>
    <mergeCell ref="BH71:BI72"/>
    <mergeCell ref="BF73:BG74"/>
    <mergeCell ref="BH73:BI74"/>
    <mergeCell ref="BF77:BG78"/>
    <mergeCell ref="BH77:BI78"/>
    <mergeCell ref="BF79:BG80"/>
    <mergeCell ref="BH79:BI80"/>
    <mergeCell ref="AV72:AW72"/>
    <mergeCell ref="BF81:BG82"/>
    <mergeCell ref="BH81:BI82"/>
    <mergeCell ref="T55:U56"/>
    <mergeCell ref="T57:U58"/>
    <mergeCell ref="T59:U60"/>
    <mergeCell ref="T61:U62"/>
    <mergeCell ref="T63:U64"/>
    <mergeCell ref="T65:U66"/>
    <mergeCell ref="T67:U68"/>
    <mergeCell ref="T69:U70"/>
    <mergeCell ref="T71:U72"/>
    <mergeCell ref="T73:U74"/>
    <mergeCell ref="T75:U76"/>
    <mergeCell ref="T77:U78"/>
    <mergeCell ref="T79:U80"/>
    <mergeCell ref="BF65:BG66"/>
    <mergeCell ref="BH65:BI66"/>
    <mergeCell ref="BF67:BG68"/>
    <mergeCell ref="AZ72:BA72"/>
    <mergeCell ref="AZ73:BA73"/>
    <mergeCell ref="BH75:BI76"/>
    <mergeCell ref="BB79:BE80"/>
    <mergeCell ref="BB71:BE72"/>
    <mergeCell ref="BB69:BE70"/>
    <mergeCell ref="BF54:BG56"/>
    <mergeCell ref="BH54:BI56"/>
    <mergeCell ref="BF57:BG58"/>
    <mergeCell ref="BH57:BI58"/>
    <mergeCell ref="BF59:BG60"/>
    <mergeCell ref="BH59:BI60"/>
    <mergeCell ref="AP57:AQ58"/>
    <mergeCell ref="AR57:AS58"/>
    <mergeCell ref="AR59:AS60"/>
    <mergeCell ref="AT57:AU57"/>
    <mergeCell ref="AV57:AW57"/>
    <mergeCell ref="AX57:AY57"/>
    <mergeCell ref="AZ57:BA57"/>
    <mergeCell ref="BB54:BE56"/>
    <mergeCell ref="BB57:BE58"/>
    <mergeCell ref="AT56:AU56"/>
    <mergeCell ref="AV56:AW56"/>
    <mergeCell ref="AX56:AY56"/>
    <mergeCell ref="AZ56:BA56"/>
    <mergeCell ref="AT55:BA55"/>
    <mergeCell ref="AT54:BA54"/>
    <mergeCell ref="AX58:AY58"/>
    <mergeCell ref="AZ58:BA58"/>
    <mergeCell ref="BB59:BE60"/>
    <mergeCell ref="AX69:AY69"/>
    <mergeCell ref="AT80:AU80"/>
    <mergeCell ref="AV80:AW80"/>
    <mergeCell ref="AX80:AY80"/>
    <mergeCell ref="AT70:AU70"/>
    <mergeCell ref="AV70:AW70"/>
    <mergeCell ref="AX70:AY70"/>
    <mergeCell ref="AT79:AU79"/>
    <mergeCell ref="AV79:AW79"/>
    <mergeCell ref="AX79:AY79"/>
    <mergeCell ref="AT77:AU77"/>
    <mergeCell ref="AV77:AW77"/>
    <mergeCell ref="AX77:AY77"/>
    <mergeCell ref="AZ70:BA70"/>
    <mergeCell ref="AT71:AU71"/>
    <mergeCell ref="AV71:AW71"/>
    <mergeCell ref="AX71:AY71"/>
    <mergeCell ref="AZ71:BA71"/>
    <mergeCell ref="AR63:AS64"/>
    <mergeCell ref="AR65:AS66"/>
    <mergeCell ref="AR67:AS68"/>
    <mergeCell ref="AT63:AU63"/>
    <mergeCell ref="AV63:AW63"/>
    <mergeCell ref="AX63:AY63"/>
    <mergeCell ref="AZ63:BA63"/>
    <mergeCell ref="AT64:AU64"/>
    <mergeCell ref="AV64:AW64"/>
    <mergeCell ref="AX64:AY64"/>
    <mergeCell ref="AZ64:BA64"/>
    <mergeCell ref="AT69:AU69"/>
    <mergeCell ref="AV69:AW69"/>
    <mergeCell ref="AR69:AS70"/>
    <mergeCell ref="AR71:AS72"/>
    <mergeCell ref="AT72:AU72"/>
    <mergeCell ref="AX68:AY68"/>
    <mergeCell ref="AZ68:BA68"/>
    <mergeCell ref="AX72:AY72"/>
    <mergeCell ref="AT61:AU61"/>
    <mergeCell ref="AV61:AW61"/>
    <mergeCell ref="AX61:AY61"/>
    <mergeCell ref="AZ61:BA61"/>
    <mergeCell ref="AT62:AU62"/>
    <mergeCell ref="AV62:AW62"/>
    <mergeCell ref="AX62:AY62"/>
    <mergeCell ref="AZ62:BA62"/>
    <mergeCell ref="AP61:AQ62"/>
    <mergeCell ref="AR61:AS62"/>
    <mergeCell ref="AN63:AO64"/>
    <mergeCell ref="AB65:AC66"/>
    <mergeCell ref="AD65:AE66"/>
    <mergeCell ref="AF65:AG66"/>
    <mergeCell ref="AH65:AI66"/>
    <mergeCell ref="AJ65:AK66"/>
    <mergeCell ref="AL65:AM66"/>
    <mergeCell ref="AN65:AO66"/>
    <mergeCell ref="AP65:AQ66"/>
    <mergeCell ref="AP63:AQ64"/>
    <mergeCell ref="AN71:AO72"/>
    <mergeCell ref="AJ67:AK68"/>
    <mergeCell ref="AL67:AM68"/>
    <mergeCell ref="AN67:AO68"/>
    <mergeCell ref="AB69:AC70"/>
    <mergeCell ref="AD69:AE70"/>
    <mergeCell ref="AF69:AG70"/>
    <mergeCell ref="AH69:AI70"/>
    <mergeCell ref="AJ69:AK70"/>
    <mergeCell ref="AL69:AM70"/>
    <mergeCell ref="AN69:AO70"/>
    <mergeCell ref="BE86:BI86"/>
    <mergeCell ref="H87:T87"/>
    <mergeCell ref="U87:Y87"/>
    <mergeCell ref="Z87:AL87"/>
    <mergeCell ref="AM87:AQ87"/>
    <mergeCell ref="AR87:BD87"/>
    <mergeCell ref="BE87:BI87"/>
    <mergeCell ref="H90:T90"/>
    <mergeCell ref="U90:Y90"/>
    <mergeCell ref="Z90:AL90"/>
    <mergeCell ref="AM90:AQ90"/>
    <mergeCell ref="AR90:BD90"/>
    <mergeCell ref="BE90:BI90"/>
    <mergeCell ref="H89:T89"/>
    <mergeCell ref="U89:Y89"/>
    <mergeCell ref="Z89:AL89"/>
    <mergeCell ref="AM89:AQ89"/>
    <mergeCell ref="AR89:BD89"/>
    <mergeCell ref="BE89:BI89"/>
    <mergeCell ref="BE84:BI84"/>
    <mergeCell ref="H85:T85"/>
    <mergeCell ref="U85:Y85"/>
    <mergeCell ref="Z85:AL85"/>
    <mergeCell ref="AM85:AQ85"/>
    <mergeCell ref="AR85:BD85"/>
    <mergeCell ref="BE85:BI85"/>
    <mergeCell ref="B84:G90"/>
    <mergeCell ref="H84:T84"/>
    <mergeCell ref="U84:Y84"/>
    <mergeCell ref="Z84:AL84"/>
    <mergeCell ref="AM84:AQ84"/>
    <mergeCell ref="AR84:BD84"/>
    <mergeCell ref="H86:T86"/>
    <mergeCell ref="U86:Y86"/>
    <mergeCell ref="Z86:AL86"/>
    <mergeCell ref="AM86:AQ86"/>
    <mergeCell ref="H88:T88"/>
    <mergeCell ref="U88:Y88"/>
    <mergeCell ref="Z88:AL88"/>
    <mergeCell ref="AM88:AQ88"/>
    <mergeCell ref="AR88:BD88"/>
    <mergeCell ref="BE88:BI88"/>
    <mergeCell ref="AR86:BD86"/>
    <mergeCell ref="BB81:BE82"/>
    <mergeCell ref="V81:W82"/>
    <mergeCell ref="X81:Y82"/>
    <mergeCell ref="Z81:AA82"/>
    <mergeCell ref="AB81:AC82"/>
    <mergeCell ref="AD81:AE82"/>
    <mergeCell ref="AF81:AG82"/>
    <mergeCell ref="AH81:AI82"/>
    <mergeCell ref="AJ81:AK82"/>
    <mergeCell ref="AL81:AM82"/>
    <mergeCell ref="AN81:AO82"/>
    <mergeCell ref="AT81:AU81"/>
    <mergeCell ref="AV81:AW81"/>
    <mergeCell ref="AX81:AY81"/>
    <mergeCell ref="AZ81:BA81"/>
    <mergeCell ref="AT82:AU82"/>
    <mergeCell ref="AV82:AW82"/>
    <mergeCell ref="AX82:AY82"/>
    <mergeCell ref="AZ82:BA82"/>
    <mergeCell ref="AR81:AS82"/>
    <mergeCell ref="T81:U82"/>
    <mergeCell ref="R79:S80"/>
    <mergeCell ref="AH79:AI80"/>
    <mergeCell ref="B81:C82"/>
    <mergeCell ref="D81:E82"/>
    <mergeCell ref="F81:G82"/>
    <mergeCell ref="H81:I82"/>
    <mergeCell ref="J81:K82"/>
    <mergeCell ref="L81:M82"/>
    <mergeCell ref="N81:O82"/>
    <mergeCell ref="P81:Q82"/>
    <mergeCell ref="R81:S82"/>
    <mergeCell ref="AZ77:BA77"/>
    <mergeCell ref="BB77:BE78"/>
    <mergeCell ref="BB75:BE76"/>
    <mergeCell ref="AV78:AW78"/>
    <mergeCell ref="AX78:AY78"/>
    <mergeCell ref="AZ78:BA78"/>
    <mergeCell ref="AV75:AW75"/>
    <mergeCell ref="AX75:AY75"/>
    <mergeCell ref="D75:E76"/>
    <mergeCell ref="F75:G76"/>
    <mergeCell ref="H75:I76"/>
    <mergeCell ref="J75:K76"/>
    <mergeCell ref="AT78:AU78"/>
    <mergeCell ref="AT75:AU75"/>
    <mergeCell ref="AR75:AS76"/>
    <mergeCell ref="AR77:AS78"/>
    <mergeCell ref="R77:S78"/>
    <mergeCell ref="V77:W78"/>
    <mergeCell ref="X77:Y78"/>
    <mergeCell ref="Z77:AA78"/>
    <mergeCell ref="AB77:AC78"/>
    <mergeCell ref="AD77:AE78"/>
    <mergeCell ref="AF77:AG78"/>
    <mergeCell ref="AH77:AI78"/>
    <mergeCell ref="BF75:BG76"/>
    <mergeCell ref="AZ75:BA75"/>
    <mergeCell ref="AT76:AU76"/>
    <mergeCell ref="AV76:AW76"/>
    <mergeCell ref="AX76:AY76"/>
    <mergeCell ref="AZ76:BA76"/>
    <mergeCell ref="AR79:AS80"/>
    <mergeCell ref="AZ80:BA80"/>
    <mergeCell ref="B79:C80"/>
    <mergeCell ref="D79:E80"/>
    <mergeCell ref="F79:G80"/>
    <mergeCell ref="H79:I80"/>
    <mergeCell ref="J79:K80"/>
    <mergeCell ref="L79:M80"/>
    <mergeCell ref="N79:O80"/>
    <mergeCell ref="P79:Q80"/>
    <mergeCell ref="AJ79:AK80"/>
    <mergeCell ref="AL79:AM80"/>
    <mergeCell ref="V79:W80"/>
    <mergeCell ref="X79:Y80"/>
    <mergeCell ref="Z79:AA80"/>
    <mergeCell ref="AB79:AC80"/>
    <mergeCell ref="AD79:AE80"/>
    <mergeCell ref="AF79:AG80"/>
    <mergeCell ref="AN79:AO80"/>
    <mergeCell ref="L75:M76"/>
    <mergeCell ref="B75:C76"/>
    <mergeCell ref="N75:O76"/>
    <mergeCell ref="P75:Q76"/>
    <mergeCell ref="R75:S76"/>
    <mergeCell ref="V75:W76"/>
    <mergeCell ref="X75:Y76"/>
    <mergeCell ref="Z75:AA76"/>
    <mergeCell ref="AN77:AO78"/>
    <mergeCell ref="AJ77:AK78"/>
    <mergeCell ref="AL77:AM78"/>
    <mergeCell ref="AN75:AO76"/>
    <mergeCell ref="B77:C78"/>
    <mergeCell ref="D77:E78"/>
    <mergeCell ref="F77:G78"/>
    <mergeCell ref="H77:I78"/>
    <mergeCell ref="J77:K78"/>
    <mergeCell ref="L77:M78"/>
    <mergeCell ref="N77:O78"/>
    <mergeCell ref="P77:Q78"/>
    <mergeCell ref="B73:C74"/>
    <mergeCell ref="D73:E74"/>
    <mergeCell ref="F73:G74"/>
    <mergeCell ref="H73:I74"/>
    <mergeCell ref="J73:K74"/>
    <mergeCell ref="L73:M74"/>
    <mergeCell ref="N73:O74"/>
    <mergeCell ref="V73:W74"/>
    <mergeCell ref="X73:Y74"/>
    <mergeCell ref="P73:Q74"/>
    <mergeCell ref="R73:S74"/>
    <mergeCell ref="BB73:BE74"/>
    <mergeCell ref="AB73:AC74"/>
    <mergeCell ref="AD73:AE74"/>
    <mergeCell ref="AF73:AG74"/>
    <mergeCell ref="AH73:AI74"/>
    <mergeCell ref="AJ73:AK74"/>
    <mergeCell ref="AL73:AM74"/>
    <mergeCell ref="AN73:AO74"/>
    <mergeCell ref="AT74:AU74"/>
    <mergeCell ref="AV74:AW74"/>
    <mergeCell ref="AX74:AY74"/>
    <mergeCell ref="AZ74:BA74"/>
    <mergeCell ref="AR73:AS74"/>
    <mergeCell ref="AT73:AU73"/>
    <mergeCell ref="AV73:AW73"/>
    <mergeCell ref="AX73:AY73"/>
    <mergeCell ref="X71:Y72"/>
    <mergeCell ref="Z71:AA72"/>
    <mergeCell ref="Z73:AA74"/>
    <mergeCell ref="AB75:AC76"/>
    <mergeCell ref="AD75:AE76"/>
    <mergeCell ref="AF75:AG76"/>
    <mergeCell ref="AH75:AI76"/>
    <mergeCell ref="AJ75:AK76"/>
    <mergeCell ref="AL75:AM76"/>
    <mergeCell ref="AB71:AC72"/>
    <mergeCell ref="AD71:AE72"/>
    <mergeCell ref="AF71:AG72"/>
    <mergeCell ref="AH71:AI72"/>
    <mergeCell ref="AJ71:AK72"/>
    <mergeCell ref="AL71:AM72"/>
    <mergeCell ref="B71:C72"/>
    <mergeCell ref="D71:E72"/>
    <mergeCell ref="F71:G72"/>
    <mergeCell ref="H71:I72"/>
    <mergeCell ref="J71:K72"/>
    <mergeCell ref="L71:M72"/>
    <mergeCell ref="N71:O72"/>
    <mergeCell ref="P71:Q72"/>
    <mergeCell ref="B69:C70"/>
    <mergeCell ref="D69:E70"/>
    <mergeCell ref="F69:G70"/>
    <mergeCell ref="H69:I70"/>
    <mergeCell ref="J69:K70"/>
    <mergeCell ref="L69:M70"/>
    <mergeCell ref="N69:O70"/>
    <mergeCell ref="P69:Q70"/>
    <mergeCell ref="N67:O68"/>
    <mergeCell ref="P67:Q68"/>
    <mergeCell ref="R67:S68"/>
    <mergeCell ref="B65:C66"/>
    <mergeCell ref="D65:E66"/>
    <mergeCell ref="F65:G66"/>
    <mergeCell ref="H65:I66"/>
    <mergeCell ref="J65:K66"/>
    <mergeCell ref="L65:M66"/>
    <mergeCell ref="N65:O66"/>
    <mergeCell ref="D67:E68"/>
    <mergeCell ref="F67:G68"/>
    <mergeCell ref="H67:I68"/>
    <mergeCell ref="J67:K68"/>
    <mergeCell ref="L67:M68"/>
    <mergeCell ref="B67:C68"/>
    <mergeCell ref="P65:Q66"/>
    <mergeCell ref="R65:S66"/>
    <mergeCell ref="Z65:AA66"/>
    <mergeCell ref="AB67:AC68"/>
    <mergeCell ref="AD67:AE68"/>
    <mergeCell ref="AF67:AG68"/>
    <mergeCell ref="AH67:AI68"/>
    <mergeCell ref="V67:W68"/>
    <mergeCell ref="X67:Y68"/>
    <mergeCell ref="Z67:AA68"/>
    <mergeCell ref="BB65:BE66"/>
    <mergeCell ref="BB67:BE68"/>
    <mergeCell ref="AT65:AU65"/>
    <mergeCell ref="AV65:AW65"/>
    <mergeCell ref="AX65:AY65"/>
    <mergeCell ref="AZ65:BA65"/>
    <mergeCell ref="AT66:AU66"/>
    <mergeCell ref="AV66:AW66"/>
    <mergeCell ref="AX66:AY66"/>
    <mergeCell ref="AZ66:BA66"/>
    <mergeCell ref="AT67:AU67"/>
    <mergeCell ref="AV67:AW67"/>
    <mergeCell ref="AX67:AY67"/>
    <mergeCell ref="AZ67:BA67"/>
    <mergeCell ref="AT68:AU68"/>
    <mergeCell ref="AV68:AW68"/>
    <mergeCell ref="BB63:BE64"/>
    <mergeCell ref="P61:Q62"/>
    <mergeCell ref="R61:S62"/>
    <mergeCell ref="V61:W62"/>
    <mergeCell ref="X61:Y62"/>
    <mergeCell ref="Z61:AA62"/>
    <mergeCell ref="R63:S64"/>
    <mergeCell ref="V63:W64"/>
    <mergeCell ref="X63:Y64"/>
    <mergeCell ref="Z63:AA64"/>
    <mergeCell ref="AB61:AC62"/>
    <mergeCell ref="AD61:AE62"/>
    <mergeCell ref="AF61:AG62"/>
    <mergeCell ref="AH61:AI62"/>
    <mergeCell ref="AJ61:AK62"/>
    <mergeCell ref="AL61:AM62"/>
    <mergeCell ref="BB61:BE62"/>
    <mergeCell ref="AN61:AO62"/>
    <mergeCell ref="AB63:AC64"/>
    <mergeCell ref="AD63:AE64"/>
    <mergeCell ref="AF63:AG64"/>
    <mergeCell ref="AH63:AI64"/>
    <mergeCell ref="AJ63:AK64"/>
    <mergeCell ref="AL63:AM64"/>
    <mergeCell ref="B63:C64"/>
    <mergeCell ref="D63:E64"/>
    <mergeCell ref="F63:G64"/>
    <mergeCell ref="H63:I64"/>
    <mergeCell ref="J63:K64"/>
    <mergeCell ref="L63:M64"/>
    <mergeCell ref="N63:O64"/>
    <mergeCell ref="P63:Q64"/>
    <mergeCell ref="B61:C62"/>
    <mergeCell ref="D61:E62"/>
    <mergeCell ref="F61:G62"/>
    <mergeCell ref="H61:I62"/>
    <mergeCell ref="J61:K62"/>
    <mergeCell ref="L61:M62"/>
    <mergeCell ref="N61:O62"/>
    <mergeCell ref="AP59:AQ60"/>
    <mergeCell ref="AX59:AY59"/>
    <mergeCell ref="AZ59:BA59"/>
    <mergeCell ref="AV60:AW60"/>
    <mergeCell ref="AF56:AG56"/>
    <mergeCell ref="AH56:AI56"/>
    <mergeCell ref="D59:E60"/>
    <mergeCell ref="F59:G60"/>
    <mergeCell ref="H59:I60"/>
    <mergeCell ref="J59:K60"/>
    <mergeCell ref="L59:M60"/>
    <mergeCell ref="AB59:AC60"/>
    <mergeCell ref="AD59:AE60"/>
    <mergeCell ref="AF59:AG60"/>
    <mergeCell ref="AH59:AI60"/>
    <mergeCell ref="N59:O60"/>
    <mergeCell ref="P59:Q60"/>
    <mergeCell ref="R59:S60"/>
    <mergeCell ref="V59:W60"/>
    <mergeCell ref="X59:Y60"/>
    <mergeCell ref="Z59:AA60"/>
    <mergeCell ref="B59:C60"/>
    <mergeCell ref="Z57:AA58"/>
    <mergeCell ref="B57:C58"/>
    <mergeCell ref="D57:E58"/>
    <mergeCell ref="F57:G58"/>
    <mergeCell ref="H57:I58"/>
    <mergeCell ref="J57:K58"/>
    <mergeCell ref="AV58:AW58"/>
    <mergeCell ref="L57:M58"/>
    <mergeCell ref="N57:O58"/>
    <mergeCell ref="P57:Q58"/>
    <mergeCell ref="R57:S58"/>
    <mergeCell ref="V57:W58"/>
    <mergeCell ref="X57:Y58"/>
    <mergeCell ref="AH57:AI58"/>
    <mergeCell ref="AJ57:AK58"/>
    <mergeCell ref="AL57:AM58"/>
    <mergeCell ref="AN57:AO58"/>
    <mergeCell ref="AB57:AC58"/>
    <mergeCell ref="AD57:AE58"/>
    <mergeCell ref="AF57:AG58"/>
    <mergeCell ref="AJ59:AK60"/>
    <mergeCell ref="AL59:AM60"/>
    <mergeCell ref="AN59:AO60"/>
    <mergeCell ref="B54:C56"/>
    <mergeCell ref="D54:E56"/>
    <mergeCell ref="F54:G56"/>
    <mergeCell ref="H54:I56"/>
    <mergeCell ref="J54:K56"/>
    <mergeCell ref="L54:M56"/>
    <mergeCell ref="N54:O56"/>
    <mergeCell ref="P54:Q56"/>
    <mergeCell ref="T50:AQ51"/>
    <mergeCell ref="B51:F52"/>
    <mergeCell ref="G51:Q52"/>
    <mergeCell ref="R51:S52"/>
    <mergeCell ref="AL56:AM56"/>
    <mergeCell ref="AJ56:AK56"/>
    <mergeCell ref="R54:AC54"/>
    <mergeCell ref="AB55:AC56"/>
    <mergeCell ref="AN56:AO56"/>
    <mergeCell ref="AP56:AS56"/>
    <mergeCell ref="AD54:AE56"/>
    <mergeCell ref="AF54:AS55"/>
    <mergeCell ref="R55:S56"/>
    <mergeCell ref="V55:W56"/>
    <mergeCell ref="X55:Y56"/>
    <mergeCell ref="Z55:AA56"/>
    <mergeCell ref="AX51:BB52"/>
    <mergeCell ref="BC51:BI52"/>
    <mergeCell ref="U52:Z53"/>
    <mergeCell ref="AA52:AA53"/>
    <mergeCell ref="AB52:AJ53"/>
    <mergeCell ref="AK52:AL53"/>
    <mergeCell ref="AM52:AU53"/>
    <mergeCell ref="AV52:AV53"/>
    <mergeCell ref="K27:L28"/>
    <mergeCell ref="M27:N28"/>
    <mergeCell ref="O27:P28"/>
    <mergeCell ref="K29:L30"/>
    <mergeCell ref="M29:N30"/>
    <mergeCell ref="O29:P30"/>
    <mergeCell ref="K25:L26"/>
    <mergeCell ref="M25:N26"/>
    <mergeCell ref="O25:P26"/>
    <mergeCell ref="K19:L20"/>
    <mergeCell ref="M19:N20"/>
    <mergeCell ref="O19:P20"/>
    <mergeCell ref="K21:L22"/>
    <mergeCell ref="M21:N22"/>
    <mergeCell ref="O21:P22"/>
    <mergeCell ref="K17:L18"/>
    <mergeCell ref="M17:N18"/>
    <mergeCell ref="O17:P18"/>
    <mergeCell ref="K13:L14"/>
    <mergeCell ref="M13:N14"/>
    <mergeCell ref="O13:P14"/>
    <mergeCell ref="K23:L24"/>
    <mergeCell ref="M23:N24"/>
    <mergeCell ref="O23:P24"/>
    <mergeCell ref="K2:L4"/>
    <mergeCell ref="M2:N4"/>
    <mergeCell ref="O2:P4"/>
    <mergeCell ref="K5:L6"/>
    <mergeCell ref="M5:N6"/>
    <mergeCell ref="O5:P6"/>
    <mergeCell ref="K15:L16"/>
    <mergeCell ref="M15:N16"/>
    <mergeCell ref="O15:P16"/>
    <mergeCell ref="K11:L12"/>
    <mergeCell ref="M11:N12"/>
    <mergeCell ref="O11:P12"/>
    <mergeCell ref="K7:L8"/>
    <mergeCell ref="M7:N8"/>
    <mergeCell ref="O7:P8"/>
    <mergeCell ref="K9:L10"/>
    <mergeCell ref="M9:N10"/>
    <mergeCell ref="O9:P10"/>
    <mergeCell ref="R2:S4"/>
    <mergeCell ref="T2:U4"/>
    <mergeCell ref="R5:S6"/>
    <mergeCell ref="T5:U6"/>
    <mergeCell ref="R7:S8"/>
    <mergeCell ref="T7:U8"/>
    <mergeCell ref="R9:S10"/>
    <mergeCell ref="T9:U10"/>
    <mergeCell ref="R11:S12"/>
    <mergeCell ref="T11:U12"/>
    <mergeCell ref="R13:S14"/>
    <mergeCell ref="T13:U14"/>
    <mergeCell ref="R15:S16"/>
    <mergeCell ref="T15:U16"/>
    <mergeCell ref="R17:S18"/>
    <mergeCell ref="T17:U18"/>
    <mergeCell ref="R19:S20"/>
    <mergeCell ref="T19:U20"/>
    <mergeCell ref="R21:S22"/>
    <mergeCell ref="T21:U22"/>
    <mergeCell ref="AP67:AQ68"/>
    <mergeCell ref="AP69:AQ70"/>
    <mergeCell ref="AP71:AQ72"/>
    <mergeCell ref="AP73:AQ74"/>
    <mergeCell ref="AP75:AQ76"/>
    <mergeCell ref="AP77:AQ78"/>
    <mergeCell ref="AP79:AQ80"/>
    <mergeCell ref="AP81:AQ82"/>
    <mergeCell ref="R23:S24"/>
    <mergeCell ref="T23:U24"/>
    <mergeCell ref="R25:S26"/>
    <mergeCell ref="T25:U26"/>
    <mergeCell ref="R27:S28"/>
    <mergeCell ref="T27:U28"/>
    <mergeCell ref="R29:S30"/>
    <mergeCell ref="T29:U30"/>
    <mergeCell ref="V65:W66"/>
    <mergeCell ref="X65:Y66"/>
    <mergeCell ref="R69:S70"/>
    <mergeCell ref="V69:W70"/>
    <mergeCell ref="X69:Y70"/>
    <mergeCell ref="Z69:AA70"/>
    <mergeCell ref="R71:S72"/>
    <mergeCell ref="V71:W72"/>
  </mergeCells>
  <phoneticPr fontId="16"/>
  <conditionalFormatting sqref="K9:L10">
    <cfRule type="expression" dxfId="1224" priority="73" stopIfTrue="1">
      <formula>$G$4="×"</formula>
    </cfRule>
  </conditionalFormatting>
  <conditionalFormatting sqref="K11:L12">
    <cfRule type="expression" dxfId="1223" priority="72" stopIfTrue="1">
      <formula>$G$5="×"</formula>
    </cfRule>
  </conditionalFormatting>
  <conditionalFormatting sqref="K13:L14">
    <cfRule type="expression" dxfId="1222" priority="71" stopIfTrue="1">
      <formula>$G$6="×"</formula>
    </cfRule>
  </conditionalFormatting>
  <conditionalFormatting sqref="K15:L16">
    <cfRule type="expression" dxfId="1221" priority="70" stopIfTrue="1">
      <formula>$G$7="×"</formula>
    </cfRule>
  </conditionalFormatting>
  <conditionalFormatting sqref="K17:L18">
    <cfRule type="expression" dxfId="1220" priority="69" stopIfTrue="1">
      <formula>$G$8="×"</formula>
    </cfRule>
  </conditionalFormatting>
  <conditionalFormatting sqref="K19:L20">
    <cfRule type="expression" dxfId="1219" priority="68" stopIfTrue="1">
      <formula>$G$9="×"</formula>
    </cfRule>
  </conditionalFormatting>
  <conditionalFormatting sqref="K21:L22">
    <cfRule type="expression" dxfId="1218" priority="67" stopIfTrue="1">
      <formula>$G$10="×"</formula>
    </cfRule>
  </conditionalFormatting>
  <conditionalFormatting sqref="K23:L24">
    <cfRule type="expression" dxfId="1217" priority="66" stopIfTrue="1">
      <formula>G11="×"</formula>
    </cfRule>
  </conditionalFormatting>
  <conditionalFormatting sqref="K25:L26">
    <cfRule type="expression" dxfId="1216" priority="65" stopIfTrue="1">
      <formula>G12="×"</formula>
    </cfRule>
  </conditionalFormatting>
  <conditionalFormatting sqref="K27:L28">
    <cfRule type="expression" dxfId="1215" priority="64" stopIfTrue="1">
      <formula>G13="×"</formula>
    </cfRule>
  </conditionalFormatting>
  <conditionalFormatting sqref="L29:L30 K29">
    <cfRule type="expression" dxfId="1214" priority="63" stopIfTrue="1">
      <formula>G14="×"</formula>
    </cfRule>
  </conditionalFormatting>
  <conditionalFormatting sqref="O9:P10">
    <cfRule type="expression" dxfId="1213" priority="62" stopIfTrue="1">
      <formula>"○"=G4</formula>
    </cfRule>
  </conditionalFormatting>
  <conditionalFormatting sqref="O11:P12">
    <cfRule type="expression" dxfId="1212" priority="61" stopIfTrue="1">
      <formula>"○"=G5</formula>
    </cfRule>
  </conditionalFormatting>
  <conditionalFormatting sqref="O13:P14">
    <cfRule type="expression" dxfId="1211" priority="60" stopIfTrue="1">
      <formula>"○"=G6</formula>
    </cfRule>
  </conditionalFormatting>
  <conditionalFormatting sqref="O15:P16">
    <cfRule type="expression" dxfId="1210" priority="59" stopIfTrue="1">
      <formula>"○"=G7</formula>
    </cfRule>
  </conditionalFormatting>
  <conditionalFormatting sqref="O17:P18">
    <cfRule type="expression" dxfId="1209" priority="58" stopIfTrue="1">
      <formula>"○"=G8</formula>
    </cfRule>
  </conditionalFormatting>
  <conditionalFormatting sqref="O19:P20">
    <cfRule type="expression" dxfId="1208" priority="57" stopIfTrue="1">
      <formula>"○"=G9</formula>
    </cfRule>
  </conditionalFormatting>
  <conditionalFormatting sqref="O21:P22">
    <cfRule type="expression" dxfId="1207" priority="56" stopIfTrue="1">
      <formula>"○"=G10</formula>
    </cfRule>
  </conditionalFormatting>
  <conditionalFormatting sqref="O23:P24">
    <cfRule type="expression" dxfId="1206" priority="55" stopIfTrue="1">
      <formula>"○"=G11</formula>
    </cfRule>
  </conditionalFormatting>
  <conditionalFormatting sqref="O25:P26">
    <cfRule type="expression" dxfId="1205" priority="54" stopIfTrue="1">
      <formula>"○"=G12</formula>
    </cfRule>
  </conditionalFormatting>
  <conditionalFormatting sqref="O27:P28">
    <cfRule type="expression" dxfId="1204" priority="53" stopIfTrue="1">
      <formula>"○"=G13</formula>
    </cfRule>
  </conditionalFormatting>
  <conditionalFormatting sqref="P29:P30 O29">
    <cfRule type="expression" dxfId="1203" priority="52" stopIfTrue="1">
      <formula>"○"=G14</formula>
    </cfRule>
  </conditionalFormatting>
  <conditionalFormatting sqref="K30">
    <cfRule type="expression" dxfId="1202" priority="74" stopIfTrue="1">
      <formula>#REF!="×"</formula>
    </cfRule>
  </conditionalFormatting>
  <conditionalFormatting sqref="B57:B58 B82">
    <cfRule type="expression" dxfId="1201" priority="75" stopIfTrue="1">
      <formula>G15="×"</formula>
    </cfRule>
  </conditionalFormatting>
  <conditionalFormatting sqref="B59:B60">
    <cfRule type="expression" dxfId="1200" priority="76" stopIfTrue="1">
      <formula>G16="×"</formula>
    </cfRule>
  </conditionalFormatting>
  <conditionalFormatting sqref="B61:B62">
    <cfRule type="expression" dxfId="1199" priority="77" stopIfTrue="1">
      <formula>G17="×"</formula>
    </cfRule>
  </conditionalFormatting>
  <conditionalFormatting sqref="B63:B64">
    <cfRule type="expression" dxfId="1198" priority="78" stopIfTrue="1">
      <formula>G18="×"</formula>
    </cfRule>
  </conditionalFormatting>
  <conditionalFormatting sqref="B65:B66">
    <cfRule type="expression" dxfId="1197" priority="79" stopIfTrue="1">
      <formula>G19="×"</formula>
    </cfRule>
  </conditionalFormatting>
  <conditionalFormatting sqref="B67:B68">
    <cfRule type="expression" dxfId="1196" priority="80" stopIfTrue="1">
      <formula>G20="×"</formula>
    </cfRule>
  </conditionalFormatting>
  <conditionalFormatting sqref="B69:B70">
    <cfRule type="expression" dxfId="1195" priority="81" stopIfTrue="1">
      <formula>G21="×"</formula>
    </cfRule>
  </conditionalFormatting>
  <conditionalFormatting sqref="B71:B72">
    <cfRule type="expression" dxfId="1194" priority="82" stopIfTrue="1">
      <formula>G22="×"</formula>
    </cfRule>
  </conditionalFormatting>
  <conditionalFormatting sqref="B73:B74">
    <cfRule type="expression" dxfId="1193" priority="83" stopIfTrue="1">
      <formula>G23="×"</formula>
    </cfRule>
  </conditionalFormatting>
  <conditionalFormatting sqref="B75:B76">
    <cfRule type="expression" dxfId="1192" priority="84" stopIfTrue="1">
      <formula>G24="×"</formula>
    </cfRule>
  </conditionalFormatting>
  <conditionalFormatting sqref="B77:B78">
    <cfRule type="expression" dxfId="1191" priority="85" stopIfTrue="1">
      <formula>G25="×"</formula>
    </cfRule>
  </conditionalFormatting>
  <conditionalFormatting sqref="B79:B80">
    <cfRule type="expression" dxfId="1190" priority="86" stopIfTrue="1">
      <formula>G26="×"</formula>
    </cfRule>
  </conditionalFormatting>
  <conditionalFormatting sqref="B81">
    <cfRule type="expression" dxfId="1189" priority="87" stopIfTrue="1">
      <formula>G27="×"</formula>
    </cfRule>
  </conditionalFormatting>
  <conditionalFormatting sqref="O30">
    <cfRule type="expression" dxfId="1188" priority="88" stopIfTrue="1">
      <formula>"○"=#REF!</formula>
    </cfRule>
  </conditionalFormatting>
  <conditionalFormatting sqref="D57:D58 D82">
    <cfRule type="expression" dxfId="1187" priority="89" stopIfTrue="1">
      <formula>"○"=G15</formula>
    </cfRule>
  </conditionalFormatting>
  <conditionalFormatting sqref="D59:D60">
    <cfRule type="expression" dxfId="1186" priority="90" stopIfTrue="1">
      <formula>"○"=G16</formula>
    </cfRule>
  </conditionalFormatting>
  <conditionalFormatting sqref="D61:D62">
    <cfRule type="expression" dxfId="1185" priority="91" stopIfTrue="1">
      <formula>"○"=G17</formula>
    </cfRule>
  </conditionalFormatting>
  <conditionalFormatting sqref="D63:D64">
    <cfRule type="expression" dxfId="1184" priority="92" stopIfTrue="1">
      <formula>"○"=G18</formula>
    </cfRule>
  </conditionalFormatting>
  <conditionalFormatting sqref="D65:D66">
    <cfRule type="expression" dxfId="1183" priority="93" stopIfTrue="1">
      <formula>"○"=G19</formula>
    </cfRule>
  </conditionalFormatting>
  <conditionalFormatting sqref="D67:D68">
    <cfRule type="expression" dxfId="1182" priority="94" stopIfTrue="1">
      <formula>"○"=G20</formula>
    </cfRule>
  </conditionalFormatting>
  <conditionalFormatting sqref="D69:D70">
    <cfRule type="expression" dxfId="1181" priority="95" stopIfTrue="1">
      <formula>"○"=G21</formula>
    </cfRule>
  </conditionalFormatting>
  <conditionalFormatting sqref="D71:D72">
    <cfRule type="expression" dxfId="1180" priority="96" stopIfTrue="1">
      <formula>"○"=G22</formula>
    </cfRule>
  </conditionalFormatting>
  <conditionalFormatting sqref="D73:D74">
    <cfRule type="expression" dxfId="1179" priority="97" stopIfTrue="1">
      <formula>"○"=G23</formula>
    </cfRule>
  </conditionalFormatting>
  <conditionalFormatting sqref="D75:D76">
    <cfRule type="expression" dxfId="1178" priority="98" stopIfTrue="1">
      <formula>"○"=G24</formula>
    </cfRule>
  </conditionalFormatting>
  <conditionalFormatting sqref="D77:D78">
    <cfRule type="expression" dxfId="1177" priority="99" stopIfTrue="1">
      <formula>"○"=G25</formula>
    </cfRule>
  </conditionalFormatting>
  <conditionalFormatting sqref="D79:D80">
    <cfRule type="expression" dxfId="1176" priority="100" stopIfTrue="1">
      <formula>"○"=G26</formula>
    </cfRule>
  </conditionalFormatting>
  <conditionalFormatting sqref="D81">
    <cfRule type="expression" dxfId="1175" priority="101" stopIfTrue="1">
      <formula>"○"=G27</formula>
    </cfRule>
  </conditionalFormatting>
  <conditionalFormatting sqref="E57:E58">
    <cfRule type="expression" dxfId="1174" priority="115" stopIfTrue="1">
      <formula>"○"=#REF!</formula>
    </cfRule>
  </conditionalFormatting>
  <conditionalFormatting sqref="E59:E60">
    <cfRule type="expression" dxfId="1173" priority="116" stopIfTrue="1">
      <formula>"○"=#REF!</formula>
    </cfRule>
  </conditionalFormatting>
  <conditionalFormatting sqref="E61:E62">
    <cfRule type="expression" dxfId="1172" priority="117" stopIfTrue="1">
      <formula>"○"=#REF!</formula>
    </cfRule>
  </conditionalFormatting>
  <conditionalFormatting sqref="E63:E64">
    <cfRule type="expression" dxfId="1171" priority="118" stopIfTrue="1">
      <formula>"○"=#REF!</formula>
    </cfRule>
  </conditionalFormatting>
  <conditionalFormatting sqref="E65:E66">
    <cfRule type="expression" dxfId="1170" priority="119" stopIfTrue="1">
      <formula>"○"=#REF!</formula>
    </cfRule>
  </conditionalFormatting>
  <conditionalFormatting sqref="E67:E68">
    <cfRule type="expression" dxfId="1169" priority="120" stopIfTrue="1">
      <formula>"○"=#REF!</formula>
    </cfRule>
  </conditionalFormatting>
  <conditionalFormatting sqref="E69:E70">
    <cfRule type="expression" dxfId="1168" priority="121" stopIfTrue="1">
      <formula>"○"=#REF!</formula>
    </cfRule>
  </conditionalFormatting>
  <conditionalFormatting sqref="E71:E72">
    <cfRule type="expression" dxfId="1167" priority="122" stopIfTrue="1">
      <formula>"○"=#REF!</formula>
    </cfRule>
  </conditionalFormatting>
  <conditionalFormatting sqref="E73:E74">
    <cfRule type="expression" dxfId="1166" priority="123" stopIfTrue="1">
      <formula>"○"=#REF!</formula>
    </cfRule>
  </conditionalFormatting>
  <conditionalFormatting sqref="E75:E76">
    <cfRule type="expression" dxfId="1165" priority="124" stopIfTrue="1">
      <formula>"○"=#REF!</formula>
    </cfRule>
  </conditionalFormatting>
  <conditionalFormatting sqref="E77:E78">
    <cfRule type="expression" dxfId="1164" priority="125" stopIfTrue="1">
      <formula>"○"=#REF!</formula>
    </cfRule>
  </conditionalFormatting>
  <conditionalFormatting sqref="E79:E80">
    <cfRule type="expression" dxfId="1163" priority="126" stopIfTrue="1">
      <formula>"○"=#REF!</formula>
    </cfRule>
  </conditionalFormatting>
  <conditionalFormatting sqref="R5:R6 R30">
    <cfRule type="expression" dxfId="1162" priority="1" stopIfTrue="1">
      <formula>W1048539="×"</formula>
    </cfRule>
  </conditionalFormatting>
  <conditionalFormatting sqref="R7:R8">
    <cfRule type="expression" dxfId="1161" priority="2" stopIfTrue="1">
      <formula>W1048540="×"</formula>
    </cfRule>
  </conditionalFormatting>
  <conditionalFormatting sqref="R9:R10">
    <cfRule type="expression" dxfId="1160" priority="3" stopIfTrue="1">
      <formula>W1048541="×"</formula>
    </cfRule>
  </conditionalFormatting>
  <conditionalFormatting sqref="R11:R12">
    <cfRule type="expression" dxfId="1159" priority="4" stopIfTrue="1">
      <formula>W1048542="×"</formula>
    </cfRule>
  </conditionalFormatting>
  <conditionalFormatting sqref="R13:R14">
    <cfRule type="expression" dxfId="1158" priority="5" stopIfTrue="1">
      <formula>W1048543="×"</formula>
    </cfRule>
  </conditionalFormatting>
  <conditionalFormatting sqref="R15:R16">
    <cfRule type="expression" dxfId="1157" priority="6" stopIfTrue="1">
      <formula>W1048544="×"</formula>
    </cfRule>
  </conditionalFormatting>
  <conditionalFormatting sqref="R17:R18">
    <cfRule type="expression" dxfId="1156" priority="7" stopIfTrue="1">
      <formula>W1048545="×"</formula>
    </cfRule>
  </conditionalFormatting>
  <conditionalFormatting sqref="R19:R20">
    <cfRule type="expression" dxfId="1155" priority="8" stopIfTrue="1">
      <formula>W1048546="×"</formula>
    </cfRule>
  </conditionalFormatting>
  <conditionalFormatting sqref="R21:R22">
    <cfRule type="expression" dxfId="1154" priority="9" stopIfTrue="1">
      <formula>W1048547="×"</formula>
    </cfRule>
  </conditionalFormatting>
  <conditionalFormatting sqref="R23:R24">
    <cfRule type="expression" dxfId="1153" priority="10" stopIfTrue="1">
      <formula>W1048548="×"</formula>
    </cfRule>
  </conditionalFormatting>
  <conditionalFormatting sqref="R25:R26">
    <cfRule type="expression" dxfId="1152" priority="11" stopIfTrue="1">
      <formula>W1048549="×"</formula>
    </cfRule>
  </conditionalFormatting>
  <conditionalFormatting sqref="R27:R28">
    <cfRule type="expression" dxfId="1151" priority="12" stopIfTrue="1">
      <formula>W1048550="×"</formula>
    </cfRule>
  </conditionalFormatting>
  <conditionalFormatting sqref="R29">
    <cfRule type="expression" dxfId="1150" priority="13" stopIfTrue="1">
      <formula>W1048551="×"</formula>
    </cfRule>
  </conditionalFormatting>
  <conditionalFormatting sqref="T5:T6 T30">
    <cfRule type="expression" dxfId="1149" priority="14" stopIfTrue="1">
      <formula>"○"=W1048539</formula>
    </cfRule>
  </conditionalFormatting>
  <conditionalFormatting sqref="T7:T8">
    <cfRule type="expression" dxfId="1148" priority="15" stopIfTrue="1">
      <formula>"○"=W1048540</formula>
    </cfRule>
  </conditionalFormatting>
  <conditionalFormatting sqref="T9:T10">
    <cfRule type="expression" dxfId="1147" priority="16" stopIfTrue="1">
      <formula>"○"=W1048541</formula>
    </cfRule>
  </conditionalFormatting>
  <conditionalFormatting sqref="T11:T12">
    <cfRule type="expression" dxfId="1146" priority="17" stopIfTrue="1">
      <formula>"○"=W1048542</formula>
    </cfRule>
  </conditionalFormatting>
  <conditionalFormatting sqref="T13:T14">
    <cfRule type="expression" dxfId="1145" priority="18" stopIfTrue="1">
      <formula>"○"=W1048543</formula>
    </cfRule>
  </conditionalFormatting>
  <conditionalFormatting sqref="T15:T16">
    <cfRule type="expression" dxfId="1144" priority="19" stopIfTrue="1">
      <formula>"○"=W1048544</formula>
    </cfRule>
  </conditionalFormatting>
  <conditionalFormatting sqref="T17:T18">
    <cfRule type="expression" dxfId="1143" priority="20" stopIfTrue="1">
      <formula>"○"=W1048545</formula>
    </cfRule>
  </conditionalFormatting>
  <conditionalFormatting sqref="T19:T20">
    <cfRule type="expression" dxfId="1142" priority="21" stopIfTrue="1">
      <formula>"○"=W1048546</formula>
    </cfRule>
  </conditionalFormatting>
  <conditionalFormatting sqref="T21:T22">
    <cfRule type="expression" dxfId="1141" priority="22" stopIfTrue="1">
      <formula>"○"=W1048547</formula>
    </cfRule>
  </conditionalFormatting>
  <conditionalFormatting sqref="T23:T24">
    <cfRule type="expression" dxfId="1140" priority="23" stopIfTrue="1">
      <formula>"○"=W1048548</formula>
    </cfRule>
  </conditionalFormatting>
  <conditionalFormatting sqref="T25:T26">
    <cfRule type="expression" dxfId="1139" priority="24" stopIfTrue="1">
      <formula>"○"=W1048549</formula>
    </cfRule>
  </conditionalFormatting>
  <conditionalFormatting sqref="T27:T28">
    <cfRule type="expression" dxfId="1138" priority="25" stopIfTrue="1">
      <formula>"○"=W1048550</formula>
    </cfRule>
  </conditionalFormatting>
  <conditionalFormatting sqref="T29">
    <cfRule type="expression" dxfId="1137" priority="26" stopIfTrue="1">
      <formula>"○"=W1048551</formula>
    </cfRule>
  </conditionalFormatting>
  <conditionalFormatting sqref="S5:S6">
    <cfRule type="expression" dxfId="1136" priority="27" stopIfTrue="1">
      <formula>#REF!="×"</formula>
    </cfRule>
  </conditionalFormatting>
  <conditionalFormatting sqref="S7:S8">
    <cfRule type="expression" dxfId="1135" priority="28" stopIfTrue="1">
      <formula>#REF!="×"</formula>
    </cfRule>
  </conditionalFormatting>
  <conditionalFormatting sqref="S9:S10">
    <cfRule type="expression" dxfId="1134" priority="29" stopIfTrue="1">
      <formula>#REF!="×"</formula>
    </cfRule>
  </conditionalFormatting>
  <conditionalFormatting sqref="S11:S12">
    <cfRule type="expression" dxfId="1133" priority="30" stopIfTrue="1">
      <formula>#REF!="×"</formula>
    </cfRule>
  </conditionalFormatting>
  <conditionalFormatting sqref="S13:S14">
    <cfRule type="expression" dxfId="1132" priority="31" stopIfTrue="1">
      <formula>#REF!="×"</formula>
    </cfRule>
  </conditionalFormatting>
  <conditionalFormatting sqref="S15:S16">
    <cfRule type="expression" dxfId="1131" priority="32" stopIfTrue="1">
      <formula>#REF!="×"</formula>
    </cfRule>
  </conditionalFormatting>
  <conditionalFormatting sqref="S17:S18">
    <cfRule type="expression" dxfId="1130" priority="33" stopIfTrue="1">
      <formula>#REF!="×"</formula>
    </cfRule>
  </conditionalFormatting>
  <conditionalFormatting sqref="S19:S20">
    <cfRule type="expression" dxfId="1129" priority="34" stopIfTrue="1">
      <formula>#REF!="×"</formula>
    </cfRule>
  </conditionalFormatting>
  <conditionalFormatting sqref="S21:S22">
    <cfRule type="expression" dxfId="1128" priority="35" stopIfTrue="1">
      <formula>#REF!="×"</formula>
    </cfRule>
  </conditionalFormatting>
  <conditionalFormatting sqref="S23:S24">
    <cfRule type="expression" dxfId="1127" priority="36" stopIfTrue="1">
      <formula>#REF!="×"</formula>
    </cfRule>
  </conditionalFormatting>
  <conditionalFormatting sqref="S25:S26">
    <cfRule type="expression" dxfId="1126" priority="37" stopIfTrue="1">
      <formula>#REF!="×"</formula>
    </cfRule>
  </conditionalFormatting>
  <conditionalFormatting sqref="S27:S28">
    <cfRule type="expression" dxfId="1125" priority="38" stopIfTrue="1">
      <formula>#REF!="×"</formula>
    </cfRule>
  </conditionalFormatting>
  <conditionalFormatting sqref="S29:S30">
    <cfRule type="expression" dxfId="1124" priority="39" stopIfTrue="1">
      <formula>#REF!="×"</formula>
    </cfRule>
  </conditionalFormatting>
  <conditionalFormatting sqref="U5:U6">
    <cfRule type="expression" dxfId="1123" priority="40" stopIfTrue="1">
      <formula>"○"=#REF!</formula>
    </cfRule>
  </conditionalFormatting>
  <conditionalFormatting sqref="U7:U8">
    <cfRule type="expression" dxfId="1122" priority="41" stopIfTrue="1">
      <formula>"○"=#REF!</formula>
    </cfRule>
  </conditionalFormatting>
  <conditionalFormatting sqref="U9:U10">
    <cfRule type="expression" dxfId="1121" priority="42" stopIfTrue="1">
      <formula>"○"=#REF!</formula>
    </cfRule>
  </conditionalFormatting>
  <conditionalFormatting sqref="U11:U12">
    <cfRule type="expression" dxfId="1120" priority="43" stopIfTrue="1">
      <formula>"○"=#REF!</formula>
    </cfRule>
  </conditionalFormatting>
  <conditionalFormatting sqref="U13:U14">
    <cfRule type="expression" dxfId="1119" priority="44" stopIfTrue="1">
      <formula>"○"=#REF!</formula>
    </cfRule>
  </conditionalFormatting>
  <conditionalFormatting sqref="U15:U16">
    <cfRule type="expression" dxfId="1118" priority="45" stopIfTrue="1">
      <formula>"○"=#REF!</formula>
    </cfRule>
  </conditionalFormatting>
  <conditionalFormatting sqref="U17:U18">
    <cfRule type="expression" dxfId="1117" priority="46" stopIfTrue="1">
      <formula>"○"=#REF!</formula>
    </cfRule>
  </conditionalFormatting>
  <conditionalFormatting sqref="U19:U20">
    <cfRule type="expression" dxfId="1116" priority="47" stopIfTrue="1">
      <formula>"○"=#REF!</formula>
    </cfRule>
  </conditionalFormatting>
  <conditionalFormatting sqref="U21:U22">
    <cfRule type="expression" dxfId="1115" priority="48" stopIfTrue="1">
      <formula>"○"=#REF!</formula>
    </cfRule>
  </conditionalFormatting>
  <conditionalFormatting sqref="U23:U24">
    <cfRule type="expression" dxfId="1114" priority="49" stopIfTrue="1">
      <formula>"○"=#REF!</formula>
    </cfRule>
  </conditionalFormatting>
  <conditionalFormatting sqref="U25:U26">
    <cfRule type="expression" dxfId="1113" priority="50" stopIfTrue="1">
      <formula>"○"=#REF!</formula>
    </cfRule>
  </conditionalFormatting>
  <conditionalFormatting sqref="U27:U28">
    <cfRule type="expression" dxfId="1112" priority="51" stopIfTrue="1">
      <formula>"○"=#REF!</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5"/>
  <sheetViews>
    <sheetView showZeros="0" topLeftCell="A55" zoomScale="85" zoomScaleNormal="85" workbookViewId="0">
      <selection activeCell="AN11" sqref="AN11"/>
    </sheetView>
  </sheetViews>
  <sheetFormatPr defaultColWidth="2.375" defaultRowHeight="14.25" customHeight="1"/>
  <cols>
    <col min="1" max="1" width="1.25" style="10" customWidth="1"/>
    <col min="2" max="61" width="2.375" style="10"/>
    <col min="62" max="62" width="1.25" style="10" customWidth="1"/>
    <col min="63" max="16384" width="2.375" style="10"/>
  </cols>
  <sheetData>
    <row r="1" spans="3:26" ht="14.25" hidden="1" customHeight="1"/>
    <row r="2" spans="3:26" ht="14.25" hidden="1" customHeight="1">
      <c r="C2" s="450" t="str">
        <f>IF(LEFT(入力専用!$G$73,2)=LEFT("要支",2),"支"&amp;RIGHT(入力専用!$G$73,LEN(入力専用!$G$73)-FIND("援",入力専用!$G$73)),"")</f>
        <v/>
      </c>
      <c r="F2" s="509" t="e">
        <f>K5</f>
        <v>#NUM!</v>
      </c>
      <c r="K2" s="958" t="s">
        <v>135</v>
      </c>
      <c r="L2" s="958"/>
      <c r="M2" s="959" t="s">
        <v>189</v>
      </c>
      <c r="N2" s="960"/>
      <c r="O2" s="959" t="s">
        <v>136</v>
      </c>
      <c r="P2" s="960"/>
      <c r="R2" s="958" t="s">
        <v>135</v>
      </c>
      <c r="S2" s="958"/>
      <c r="T2" s="959" t="s">
        <v>136</v>
      </c>
      <c r="U2" s="960"/>
      <c r="W2" s="958" t="s">
        <v>135</v>
      </c>
      <c r="X2" s="958"/>
      <c r="Y2" s="959" t="s">
        <v>136</v>
      </c>
      <c r="Z2" s="960"/>
    </row>
    <row r="3" spans="3:26" ht="14.25" hidden="1" customHeight="1">
      <c r="C3" s="450" t="str">
        <f>IF(LEFT(入力専用!$G$73,2)=LEFT("要介",2),"介"&amp;RIGHT(入力専用!$G$73,LEN(入力専用!$G$73)-FIND("護",入力専用!$G$73)),"")</f>
        <v/>
      </c>
      <c r="E3" s="263">
        <v>1</v>
      </c>
      <c r="F3" s="509" t="e">
        <f>F2+31</f>
        <v>#NUM!</v>
      </c>
      <c r="K3" s="958"/>
      <c r="L3" s="958"/>
      <c r="M3" s="960"/>
      <c r="N3" s="960"/>
      <c r="O3" s="960"/>
      <c r="P3" s="960"/>
      <c r="R3" s="958"/>
      <c r="S3" s="958"/>
      <c r="T3" s="960"/>
      <c r="U3" s="960"/>
      <c r="W3" s="958"/>
      <c r="X3" s="958"/>
      <c r="Y3" s="960"/>
      <c r="Z3" s="960"/>
    </row>
    <row r="4" spans="3:26" ht="14.25" hidden="1" customHeight="1">
      <c r="C4" s="510" t="str">
        <f>C2&amp;C3</f>
        <v/>
      </c>
      <c r="E4" s="10">
        <v>2</v>
      </c>
      <c r="F4" s="509" t="e">
        <f>F3+31</f>
        <v>#NUM!</v>
      </c>
      <c r="G4" s="451" t="e">
        <f t="shared" ref="G4:G26" si="0">IF(E4&gt;$C$7,"×","○")</f>
        <v>#NUM!</v>
      </c>
      <c r="I4" s="511" t="e">
        <f>IF(LEFT("×",2)=LEFT(G5,2),IF(LEFT("○",2)=LEFT(G4,2),$C$9,""),"")</f>
        <v>#NUM!</v>
      </c>
      <c r="K4" s="958"/>
      <c r="L4" s="958"/>
      <c r="M4" s="960"/>
      <c r="N4" s="960"/>
      <c r="O4" s="960"/>
      <c r="P4" s="960"/>
      <c r="R4" s="958"/>
      <c r="S4" s="958"/>
      <c r="T4" s="960"/>
      <c r="U4" s="960"/>
      <c r="W4" s="958"/>
      <c r="X4" s="958"/>
      <c r="Y4" s="960"/>
      <c r="Z4" s="960"/>
    </row>
    <row r="5" spans="3:26" ht="14.25" hidden="1" customHeight="1">
      <c r="E5" s="10">
        <v>3</v>
      </c>
      <c r="F5" s="509" t="e">
        <f t="shared" ref="F5:F13" si="1">F4+31</f>
        <v>#NUM!</v>
      </c>
      <c r="G5" s="451" t="e">
        <f t="shared" si="0"/>
        <v>#NUM!</v>
      </c>
      <c r="I5" s="511" t="e">
        <f t="shared" ref="I5:I24" si="2">IF(LEFT("×",2)=LEFT(G6,2),IF(LEFT("○",2)=LEFT(G5,2),$C$9,""),"")</f>
        <v>#NUM!</v>
      </c>
      <c r="K5" s="961" t="e">
        <f>保管!$F$33</f>
        <v>#NUM!</v>
      </c>
      <c r="L5" s="961"/>
      <c r="M5" s="958"/>
      <c r="N5" s="958"/>
      <c r="O5" s="958"/>
      <c r="P5" s="958"/>
      <c r="R5" s="961" t="e">
        <f>K29+31</f>
        <v>#NUM!</v>
      </c>
      <c r="S5" s="961"/>
      <c r="T5" s="962" t="e">
        <f>I15</f>
        <v>#NUM!</v>
      </c>
      <c r="U5" s="962"/>
      <c r="W5" s="961" t="e">
        <f>R29+31</f>
        <v>#NUM!</v>
      </c>
      <c r="X5" s="961"/>
      <c r="Y5" s="962">
        <f>N15</f>
        <v>0</v>
      </c>
      <c r="Z5" s="962"/>
    </row>
    <row r="6" spans="3:26" ht="14.25" hidden="1" customHeight="1">
      <c r="C6" s="512">
        <f>入力専用!$O$75-31</f>
        <v>-31</v>
      </c>
      <c r="E6" s="10">
        <v>4</v>
      </c>
      <c r="F6" s="509" t="e">
        <f t="shared" si="1"/>
        <v>#NUM!</v>
      </c>
      <c r="G6" s="451" t="e">
        <f t="shared" si="0"/>
        <v>#NUM!</v>
      </c>
      <c r="I6" s="511" t="e">
        <f t="shared" si="2"/>
        <v>#NUM!</v>
      </c>
      <c r="K6" s="961"/>
      <c r="L6" s="961"/>
      <c r="M6" s="958"/>
      <c r="N6" s="958"/>
      <c r="O6" s="958"/>
      <c r="P6" s="958"/>
      <c r="R6" s="961"/>
      <c r="S6" s="961"/>
      <c r="T6" s="962"/>
      <c r="U6" s="962"/>
      <c r="W6" s="961"/>
      <c r="X6" s="961"/>
      <c r="Y6" s="962"/>
      <c r="Z6" s="962"/>
    </row>
    <row r="7" spans="3:26" ht="14.25" hidden="1" customHeight="1">
      <c r="C7" s="510" t="e">
        <f>DATEDIF(保管!$F$33,入力専用!$O$75,"M")</f>
        <v>#NUM!</v>
      </c>
      <c r="E7" s="10">
        <v>5</v>
      </c>
      <c r="F7" s="509" t="e">
        <f t="shared" si="1"/>
        <v>#NUM!</v>
      </c>
      <c r="G7" s="451" t="e">
        <f t="shared" si="0"/>
        <v>#NUM!</v>
      </c>
      <c r="I7" s="511" t="e">
        <f t="shared" si="2"/>
        <v>#NUM!</v>
      </c>
      <c r="K7" s="995" t="e">
        <f>K5+31</f>
        <v>#NUM!</v>
      </c>
      <c r="L7" s="996"/>
      <c r="M7" s="958" t="str">
        <f>$C$4</f>
        <v/>
      </c>
      <c r="N7" s="958"/>
      <c r="O7" s="994">
        <f>入力専用!$G$75</f>
        <v>0</v>
      </c>
      <c r="P7" s="994"/>
      <c r="R7" s="961" t="e">
        <f>R5+31</f>
        <v>#NUM!</v>
      </c>
      <c r="S7" s="961"/>
      <c r="T7" s="962" t="e">
        <f>I16</f>
        <v>#NUM!</v>
      </c>
      <c r="U7" s="962"/>
      <c r="W7" s="961" t="e">
        <f>W5+31</f>
        <v>#NUM!</v>
      </c>
      <c r="X7" s="961"/>
      <c r="Y7" s="962">
        <f>N16</f>
        <v>0</v>
      </c>
      <c r="Z7" s="962"/>
    </row>
    <row r="8" spans="3:26" ht="14.25" hidden="1" customHeight="1">
      <c r="E8" s="10">
        <v>6</v>
      </c>
      <c r="F8" s="509" t="e">
        <f t="shared" si="1"/>
        <v>#NUM!</v>
      </c>
      <c r="G8" s="451" t="e">
        <f t="shared" si="0"/>
        <v>#NUM!</v>
      </c>
      <c r="I8" s="511" t="e">
        <f t="shared" si="2"/>
        <v>#NUM!</v>
      </c>
      <c r="K8" s="997"/>
      <c r="L8" s="998"/>
      <c r="M8" s="958"/>
      <c r="N8" s="958"/>
      <c r="O8" s="994"/>
      <c r="P8" s="994"/>
      <c r="R8" s="961"/>
      <c r="S8" s="961"/>
      <c r="T8" s="962"/>
      <c r="U8" s="962"/>
      <c r="W8" s="961"/>
      <c r="X8" s="961"/>
      <c r="Y8" s="962"/>
      <c r="Z8" s="962"/>
    </row>
    <row r="9" spans="3:26" ht="14.25" hidden="1" customHeight="1">
      <c r="C9" s="513">
        <f>入力専用!$O$75</f>
        <v>0</v>
      </c>
      <c r="E9" s="10">
        <v>7</v>
      </c>
      <c r="F9" s="509" t="e">
        <f t="shared" si="1"/>
        <v>#NUM!</v>
      </c>
      <c r="G9" s="451" t="e">
        <f t="shared" si="0"/>
        <v>#NUM!</v>
      </c>
      <c r="I9" s="511" t="e">
        <f t="shared" si="2"/>
        <v>#NUM!</v>
      </c>
      <c r="K9" s="995" t="e">
        <f>K7+31</f>
        <v>#NUM!</v>
      </c>
      <c r="L9" s="996"/>
      <c r="M9" s="958"/>
      <c r="N9" s="958"/>
      <c r="O9" s="962" t="e">
        <f>I4</f>
        <v>#NUM!</v>
      </c>
      <c r="P9" s="962"/>
      <c r="R9" s="961" t="e">
        <f>R7+31</f>
        <v>#NUM!</v>
      </c>
      <c r="S9" s="961"/>
      <c r="T9" s="962" t="e">
        <f>I17</f>
        <v>#NUM!</v>
      </c>
      <c r="U9" s="962"/>
      <c r="W9" s="961" t="e">
        <f>W7+31</f>
        <v>#NUM!</v>
      </c>
      <c r="X9" s="961"/>
      <c r="Y9" s="962">
        <f>N17</f>
        <v>0</v>
      </c>
      <c r="Z9" s="962"/>
    </row>
    <row r="10" spans="3:26" ht="14.25" hidden="1" customHeight="1">
      <c r="E10" s="10">
        <v>8</v>
      </c>
      <c r="F10" s="509" t="e">
        <f t="shared" si="1"/>
        <v>#NUM!</v>
      </c>
      <c r="G10" s="451" t="e">
        <f t="shared" si="0"/>
        <v>#NUM!</v>
      </c>
      <c r="I10" s="511" t="e">
        <f t="shared" si="2"/>
        <v>#NUM!</v>
      </c>
      <c r="K10" s="997"/>
      <c r="L10" s="998"/>
      <c r="M10" s="958"/>
      <c r="N10" s="958"/>
      <c r="O10" s="962"/>
      <c r="P10" s="962"/>
      <c r="R10" s="961"/>
      <c r="S10" s="961"/>
      <c r="T10" s="962"/>
      <c r="U10" s="962"/>
      <c r="W10" s="961"/>
      <c r="X10" s="961"/>
      <c r="Y10" s="962"/>
      <c r="Z10" s="962"/>
    </row>
    <row r="11" spans="3:26" ht="14.25" hidden="1" customHeight="1">
      <c r="E11" s="10">
        <v>9</v>
      </c>
      <c r="F11" s="509" t="e">
        <f t="shared" si="1"/>
        <v>#NUM!</v>
      </c>
      <c r="G11" s="451" t="e">
        <f t="shared" si="0"/>
        <v>#NUM!</v>
      </c>
      <c r="I11" s="511" t="e">
        <f t="shared" si="2"/>
        <v>#NUM!</v>
      </c>
      <c r="K11" s="995" t="e">
        <f t="shared" ref="K11:K29" si="3">K9+31</f>
        <v>#NUM!</v>
      </c>
      <c r="L11" s="996"/>
      <c r="M11" s="958"/>
      <c r="N11" s="958"/>
      <c r="O11" s="962" t="e">
        <f>I5</f>
        <v>#NUM!</v>
      </c>
      <c r="P11" s="962"/>
      <c r="R11" s="961" t="e">
        <f>R9+31</f>
        <v>#NUM!</v>
      </c>
      <c r="S11" s="961"/>
      <c r="T11" s="962" t="e">
        <f>I18</f>
        <v>#NUM!</v>
      </c>
      <c r="U11" s="962"/>
      <c r="W11" s="961" t="e">
        <f>W9+31</f>
        <v>#NUM!</v>
      </c>
      <c r="X11" s="961"/>
      <c r="Y11" s="962">
        <f>N18</f>
        <v>0</v>
      </c>
      <c r="Z11" s="962"/>
    </row>
    <row r="12" spans="3:26" ht="14.25" hidden="1" customHeight="1">
      <c r="E12" s="10">
        <v>10</v>
      </c>
      <c r="F12" s="509" t="e">
        <f t="shared" si="1"/>
        <v>#NUM!</v>
      </c>
      <c r="G12" s="451" t="e">
        <f t="shared" si="0"/>
        <v>#NUM!</v>
      </c>
      <c r="I12" s="511" t="e">
        <f t="shared" si="2"/>
        <v>#NUM!</v>
      </c>
      <c r="K12" s="997"/>
      <c r="L12" s="998"/>
      <c r="M12" s="958"/>
      <c r="N12" s="958"/>
      <c r="O12" s="962"/>
      <c r="P12" s="962"/>
      <c r="R12" s="961"/>
      <c r="S12" s="961"/>
      <c r="T12" s="962"/>
      <c r="U12" s="962"/>
      <c r="W12" s="961"/>
      <c r="X12" s="961"/>
      <c r="Y12" s="962"/>
      <c r="Z12" s="962"/>
    </row>
    <row r="13" spans="3:26" ht="14.25" hidden="1" customHeight="1">
      <c r="E13" s="10">
        <v>11</v>
      </c>
      <c r="F13" s="509" t="e">
        <f t="shared" si="1"/>
        <v>#NUM!</v>
      </c>
      <c r="G13" s="451" t="e">
        <f t="shared" si="0"/>
        <v>#NUM!</v>
      </c>
      <c r="I13" s="511" t="e">
        <f t="shared" si="2"/>
        <v>#NUM!</v>
      </c>
      <c r="K13" s="995" t="e">
        <f t="shared" si="3"/>
        <v>#NUM!</v>
      </c>
      <c r="L13" s="996"/>
      <c r="M13" s="958"/>
      <c r="N13" s="958"/>
      <c r="O13" s="962" t="e">
        <f>I6</f>
        <v>#NUM!</v>
      </c>
      <c r="P13" s="962"/>
      <c r="R13" s="961" t="e">
        <f>R11+31</f>
        <v>#NUM!</v>
      </c>
      <c r="S13" s="961"/>
      <c r="T13" s="962" t="e">
        <f>I19</f>
        <v>#NUM!</v>
      </c>
      <c r="U13" s="962"/>
      <c r="W13" s="961" t="e">
        <f>W11+31</f>
        <v>#NUM!</v>
      </c>
      <c r="X13" s="961"/>
      <c r="Y13" s="962">
        <f>N19</f>
        <v>0</v>
      </c>
      <c r="Z13" s="962"/>
    </row>
    <row r="14" spans="3:26" ht="14.25" hidden="1" customHeight="1">
      <c r="E14" s="10">
        <v>12</v>
      </c>
      <c r="F14" s="509" t="e">
        <f>F13+31</f>
        <v>#NUM!</v>
      </c>
      <c r="G14" s="451" t="e">
        <f t="shared" si="0"/>
        <v>#NUM!</v>
      </c>
      <c r="I14" s="511" t="e">
        <f t="shared" si="2"/>
        <v>#NUM!</v>
      </c>
      <c r="K14" s="997"/>
      <c r="L14" s="998"/>
      <c r="M14" s="958"/>
      <c r="N14" s="958"/>
      <c r="O14" s="962"/>
      <c r="P14" s="962"/>
      <c r="R14" s="961"/>
      <c r="S14" s="961"/>
      <c r="T14" s="962"/>
      <c r="U14" s="962"/>
      <c r="W14" s="961"/>
      <c r="X14" s="961"/>
      <c r="Y14" s="962"/>
      <c r="Z14" s="962"/>
    </row>
    <row r="15" spans="3:26" ht="14.25" hidden="1" customHeight="1">
      <c r="E15" s="263">
        <v>13</v>
      </c>
      <c r="F15" s="509" t="e">
        <f>F14+31</f>
        <v>#NUM!</v>
      </c>
      <c r="G15" s="451" t="e">
        <f t="shared" si="0"/>
        <v>#NUM!</v>
      </c>
      <c r="I15" s="511" t="e">
        <f t="shared" si="2"/>
        <v>#NUM!</v>
      </c>
      <c r="K15" s="995" t="e">
        <f t="shared" si="3"/>
        <v>#NUM!</v>
      </c>
      <c r="L15" s="996"/>
      <c r="M15" s="958"/>
      <c r="N15" s="958"/>
      <c r="O15" s="962" t="e">
        <f>I7</f>
        <v>#NUM!</v>
      </c>
      <c r="P15" s="962"/>
      <c r="R15" s="961" t="e">
        <f>R13+31</f>
        <v>#NUM!</v>
      </c>
      <c r="S15" s="961"/>
      <c r="T15" s="962" t="e">
        <f>I20</f>
        <v>#NUM!</v>
      </c>
      <c r="U15" s="962"/>
      <c r="W15" s="961" t="e">
        <f>W13+31</f>
        <v>#NUM!</v>
      </c>
      <c r="X15" s="961"/>
      <c r="Y15" s="962">
        <f>N20</f>
        <v>0</v>
      </c>
      <c r="Z15" s="962"/>
    </row>
    <row r="16" spans="3:26" ht="14.25" hidden="1" customHeight="1">
      <c r="E16" s="10">
        <v>14</v>
      </c>
      <c r="F16" s="509" t="e">
        <f>F15+31</f>
        <v>#NUM!</v>
      </c>
      <c r="G16" s="451" t="e">
        <f t="shared" si="0"/>
        <v>#NUM!</v>
      </c>
      <c r="I16" s="511" t="e">
        <f t="shared" si="2"/>
        <v>#NUM!</v>
      </c>
      <c r="K16" s="997"/>
      <c r="L16" s="998"/>
      <c r="M16" s="958"/>
      <c r="N16" s="958"/>
      <c r="O16" s="962"/>
      <c r="P16" s="962"/>
      <c r="R16" s="961"/>
      <c r="S16" s="961"/>
      <c r="T16" s="962"/>
      <c r="U16" s="962"/>
      <c r="W16" s="961"/>
      <c r="X16" s="961"/>
      <c r="Y16" s="962"/>
      <c r="Z16" s="962"/>
    </row>
    <row r="17" spans="5:26" ht="14.25" hidden="1" customHeight="1">
      <c r="E17" s="10">
        <v>15</v>
      </c>
      <c r="F17" s="509" t="e">
        <f t="shared" ref="F17:F26" si="4">F16+31</f>
        <v>#NUM!</v>
      </c>
      <c r="G17" s="451" t="e">
        <f t="shared" si="0"/>
        <v>#NUM!</v>
      </c>
      <c r="I17" s="511" t="e">
        <f t="shared" si="2"/>
        <v>#NUM!</v>
      </c>
      <c r="K17" s="995" t="e">
        <f t="shared" si="3"/>
        <v>#NUM!</v>
      </c>
      <c r="L17" s="996"/>
      <c r="M17" s="958"/>
      <c r="N17" s="958"/>
      <c r="O17" s="962" t="e">
        <f>I8</f>
        <v>#NUM!</v>
      </c>
      <c r="P17" s="962"/>
      <c r="R17" s="961" t="e">
        <f>R15+31</f>
        <v>#NUM!</v>
      </c>
      <c r="S17" s="961"/>
      <c r="T17" s="962" t="e">
        <f>I21</f>
        <v>#NUM!</v>
      </c>
      <c r="U17" s="962"/>
      <c r="W17" s="961" t="e">
        <f>W15+31</f>
        <v>#NUM!</v>
      </c>
      <c r="X17" s="961"/>
      <c r="Y17" s="962">
        <f>N21</f>
        <v>0</v>
      </c>
      <c r="Z17" s="962"/>
    </row>
    <row r="18" spans="5:26" ht="14.25" hidden="1" customHeight="1">
      <c r="E18" s="10">
        <v>16</v>
      </c>
      <c r="F18" s="509" t="e">
        <f t="shared" si="4"/>
        <v>#NUM!</v>
      </c>
      <c r="G18" s="451" t="e">
        <f t="shared" si="0"/>
        <v>#NUM!</v>
      </c>
      <c r="I18" s="511" t="e">
        <f t="shared" si="2"/>
        <v>#NUM!</v>
      </c>
      <c r="K18" s="997"/>
      <c r="L18" s="998"/>
      <c r="M18" s="958"/>
      <c r="N18" s="958"/>
      <c r="O18" s="962"/>
      <c r="P18" s="962"/>
      <c r="R18" s="961"/>
      <c r="S18" s="961"/>
      <c r="T18" s="962"/>
      <c r="U18" s="962"/>
      <c r="W18" s="961"/>
      <c r="X18" s="961"/>
      <c r="Y18" s="962"/>
      <c r="Z18" s="962"/>
    </row>
    <row r="19" spans="5:26" ht="14.25" hidden="1" customHeight="1">
      <c r="E19" s="10">
        <v>17</v>
      </c>
      <c r="F19" s="509" t="e">
        <f t="shared" si="4"/>
        <v>#NUM!</v>
      </c>
      <c r="G19" s="451" t="e">
        <f t="shared" si="0"/>
        <v>#NUM!</v>
      </c>
      <c r="I19" s="511" t="e">
        <f t="shared" si="2"/>
        <v>#NUM!</v>
      </c>
      <c r="K19" s="995" t="e">
        <f t="shared" si="3"/>
        <v>#NUM!</v>
      </c>
      <c r="L19" s="996"/>
      <c r="M19" s="958"/>
      <c r="N19" s="958"/>
      <c r="O19" s="962" t="e">
        <f>I9</f>
        <v>#NUM!</v>
      </c>
      <c r="P19" s="962"/>
      <c r="R19" s="961" t="e">
        <f>R17+31</f>
        <v>#NUM!</v>
      </c>
      <c r="S19" s="961"/>
      <c r="T19" s="962" t="e">
        <f>I22</f>
        <v>#NUM!</v>
      </c>
      <c r="U19" s="962"/>
      <c r="W19" s="961" t="e">
        <f>W17+31</f>
        <v>#NUM!</v>
      </c>
      <c r="X19" s="961"/>
      <c r="Y19" s="962">
        <f>N22</f>
        <v>0</v>
      </c>
      <c r="Z19" s="962"/>
    </row>
    <row r="20" spans="5:26" ht="14.25" hidden="1" customHeight="1">
      <c r="E20" s="10">
        <v>18</v>
      </c>
      <c r="F20" s="509" t="e">
        <f t="shared" si="4"/>
        <v>#NUM!</v>
      </c>
      <c r="G20" s="451" t="e">
        <f t="shared" si="0"/>
        <v>#NUM!</v>
      </c>
      <c r="I20" s="511" t="e">
        <f t="shared" si="2"/>
        <v>#NUM!</v>
      </c>
      <c r="K20" s="997"/>
      <c r="L20" s="998"/>
      <c r="M20" s="958"/>
      <c r="N20" s="958"/>
      <c r="O20" s="962"/>
      <c r="P20" s="962"/>
      <c r="R20" s="961"/>
      <c r="S20" s="961"/>
      <c r="T20" s="962"/>
      <c r="U20" s="962"/>
      <c r="W20" s="961"/>
      <c r="X20" s="961"/>
      <c r="Y20" s="962"/>
      <c r="Z20" s="962"/>
    </row>
    <row r="21" spans="5:26" ht="14.25" hidden="1" customHeight="1">
      <c r="E21" s="10">
        <v>19</v>
      </c>
      <c r="F21" s="509" t="e">
        <f t="shared" si="4"/>
        <v>#NUM!</v>
      </c>
      <c r="G21" s="451" t="e">
        <f t="shared" si="0"/>
        <v>#NUM!</v>
      </c>
      <c r="I21" s="511" t="e">
        <f t="shared" si="2"/>
        <v>#NUM!</v>
      </c>
      <c r="K21" s="995" t="e">
        <f t="shared" si="3"/>
        <v>#NUM!</v>
      </c>
      <c r="L21" s="996"/>
      <c r="M21" s="958"/>
      <c r="N21" s="958"/>
      <c r="O21" s="962" t="e">
        <f>I10</f>
        <v>#NUM!</v>
      </c>
      <c r="P21" s="962"/>
      <c r="R21" s="961" t="e">
        <f>R19+31</f>
        <v>#NUM!</v>
      </c>
      <c r="S21" s="961"/>
      <c r="T21" s="962" t="e">
        <f>I23</f>
        <v>#NUM!</v>
      </c>
      <c r="U21" s="962"/>
      <c r="W21" s="961" t="e">
        <f>W19+31</f>
        <v>#NUM!</v>
      </c>
      <c r="X21" s="961"/>
      <c r="Y21" s="962">
        <f>N23</f>
        <v>0</v>
      </c>
      <c r="Z21" s="962"/>
    </row>
    <row r="22" spans="5:26" ht="14.25" hidden="1" customHeight="1">
      <c r="E22" s="10">
        <v>20</v>
      </c>
      <c r="F22" s="509" t="e">
        <f t="shared" si="4"/>
        <v>#NUM!</v>
      </c>
      <c r="G22" s="451" t="e">
        <f t="shared" si="0"/>
        <v>#NUM!</v>
      </c>
      <c r="I22" s="511" t="e">
        <f t="shared" si="2"/>
        <v>#NUM!</v>
      </c>
      <c r="K22" s="997"/>
      <c r="L22" s="998"/>
      <c r="M22" s="958"/>
      <c r="N22" s="958"/>
      <c r="O22" s="962"/>
      <c r="P22" s="962"/>
      <c r="R22" s="961"/>
      <c r="S22" s="961"/>
      <c r="T22" s="962"/>
      <c r="U22" s="962"/>
      <c r="W22" s="961"/>
      <c r="X22" s="961"/>
      <c r="Y22" s="962"/>
      <c r="Z22" s="962"/>
    </row>
    <row r="23" spans="5:26" ht="14.25" hidden="1" customHeight="1">
      <c r="E23" s="10">
        <v>21</v>
      </c>
      <c r="F23" s="509" t="e">
        <f t="shared" si="4"/>
        <v>#NUM!</v>
      </c>
      <c r="G23" s="451" t="e">
        <f t="shared" si="0"/>
        <v>#NUM!</v>
      </c>
      <c r="I23" s="511" t="e">
        <f t="shared" si="2"/>
        <v>#NUM!</v>
      </c>
      <c r="K23" s="995" t="e">
        <f t="shared" si="3"/>
        <v>#NUM!</v>
      </c>
      <c r="L23" s="996"/>
      <c r="M23" s="958"/>
      <c r="N23" s="958"/>
      <c r="O23" s="962" t="e">
        <f>I11</f>
        <v>#NUM!</v>
      </c>
      <c r="P23" s="962"/>
      <c r="R23" s="961" t="e">
        <f>R21+31</f>
        <v>#NUM!</v>
      </c>
      <c r="S23" s="961"/>
      <c r="T23" s="962" t="e">
        <f>I24</f>
        <v>#NUM!</v>
      </c>
      <c r="U23" s="962"/>
      <c r="W23" s="961" t="e">
        <f>W21+31</f>
        <v>#NUM!</v>
      </c>
      <c r="X23" s="961"/>
      <c r="Y23" s="962">
        <f>N24</f>
        <v>0</v>
      </c>
      <c r="Z23" s="962"/>
    </row>
    <row r="24" spans="5:26" ht="14.25" hidden="1" customHeight="1">
      <c r="E24" s="10">
        <v>22</v>
      </c>
      <c r="F24" s="509" t="e">
        <f t="shared" si="4"/>
        <v>#NUM!</v>
      </c>
      <c r="G24" s="451" t="e">
        <f t="shared" si="0"/>
        <v>#NUM!</v>
      </c>
      <c r="I24" s="511" t="e">
        <f t="shared" si="2"/>
        <v>#NUM!</v>
      </c>
      <c r="K24" s="997"/>
      <c r="L24" s="998"/>
      <c r="M24" s="958"/>
      <c r="N24" s="958"/>
      <c r="O24" s="962"/>
      <c r="P24" s="962"/>
      <c r="R24" s="961"/>
      <c r="S24" s="961"/>
      <c r="T24" s="962"/>
      <c r="U24" s="962"/>
      <c r="W24" s="961"/>
      <c r="X24" s="961"/>
      <c r="Y24" s="962"/>
      <c r="Z24" s="962"/>
    </row>
    <row r="25" spans="5:26" ht="14.25" hidden="1" customHeight="1">
      <c r="E25" s="10">
        <v>23</v>
      </c>
      <c r="F25" s="509" t="e">
        <f t="shared" si="4"/>
        <v>#NUM!</v>
      </c>
      <c r="G25" s="451" t="e">
        <f t="shared" si="0"/>
        <v>#NUM!</v>
      </c>
      <c r="I25" s="511" t="e">
        <f>IF(LEFT("×",2)=LEFT(G26,2),IF(LEFT("○",2)=LEFT(G25,2),$C$9,""),"")</f>
        <v>#NUM!</v>
      </c>
      <c r="K25" s="995" t="e">
        <f t="shared" si="3"/>
        <v>#NUM!</v>
      </c>
      <c r="L25" s="996"/>
      <c r="M25" s="958"/>
      <c r="N25" s="958"/>
      <c r="O25" s="962" t="e">
        <f>I12</f>
        <v>#NUM!</v>
      </c>
      <c r="P25" s="962"/>
      <c r="R25" s="961" t="e">
        <f>R23+31</f>
        <v>#NUM!</v>
      </c>
      <c r="S25" s="961"/>
      <c r="T25" s="962" t="e">
        <f>I25</f>
        <v>#NUM!</v>
      </c>
      <c r="U25" s="962"/>
      <c r="W25" s="961" t="e">
        <f>W23+31</f>
        <v>#NUM!</v>
      </c>
      <c r="X25" s="961"/>
      <c r="Y25" s="962">
        <f>N25</f>
        <v>0</v>
      </c>
      <c r="Z25" s="962"/>
    </row>
    <row r="26" spans="5:26" ht="14.25" hidden="1" customHeight="1">
      <c r="E26" s="10">
        <v>24</v>
      </c>
      <c r="F26" s="509" t="e">
        <f t="shared" si="4"/>
        <v>#NUM!</v>
      </c>
      <c r="G26" s="451" t="e">
        <f t="shared" si="0"/>
        <v>#NUM!</v>
      </c>
      <c r="I26" s="511" t="e">
        <f>IF(LEFT("×",2)=LEFT(G27,2),IF(LEFT("○",2)=LEFT(G26,2),$C$9,""),"")</f>
        <v>#NUM!</v>
      </c>
      <c r="K26" s="997"/>
      <c r="L26" s="998"/>
      <c r="M26" s="958"/>
      <c r="N26" s="958"/>
      <c r="O26" s="962"/>
      <c r="P26" s="962"/>
      <c r="R26" s="961"/>
      <c r="S26" s="961"/>
      <c r="T26" s="962"/>
      <c r="U26" s="962"/>
      <c r="W26" s="961"/>
      <c r="X26" s="961"/>
      <c r="Y26" s="962"/>
      <c r="Z26" s="962"/>
    </row>
    <row r="27" spans="5:26" ht="14.25" hidden="1" customHeight="1">
      <c r="E27" s="263">
        <v>25</v>
      </c>
      <c r="F27" s="509" t="e">
        <f>F26+31</f>
        <v>#NUM!</v>
      </c>
      <c r="G27" s="451" t="e">
        <f>IF(E27&gt;$C$7,"×","○")</f>
        <v>#NUM!</v>
      </c>
      <c r="I27" s="511" t="e">
        <f t="shared" ref="I27:I36" si="5">IF(LEFT("×",2)=LEFT(G28,2),IF(LEFT("○",2)=LEFT(G27,2),$C$9,""),"")</f>
        <v>#NUM!</v>
      </c>
      <c r="K27" s="995" t="e">
        <f t="shared" si="3"/>
        <v>#NUM!</v>
      </c>
      <c r="L27" s="996"/>
      <c r="M27" s="958"/>
      <c r="N27" s="958"/>
      <c r="O27" s="962" t="e">
        <f>I13</f>
        <v>#NUM!</v>
      </c>
      <c r="P27" s="962"/>
      <c r="R27" s="961" t="e">
        <f>R25+31</f>
        <v>#NUM!</v>
      </c>
      <c r="S27" s="961"/>
      <c r="T27" s="962" t="e">
        <f>I26</f>
        <v>#NUM!</v>
      </c>
      <c r="U27" s="962"/>
      <c r="W27" s="961" t="e">
        <f>W25+31</f>
        <v>#NUM!</v>
      </c>
      <c r="X27" s="961"/>
      <c r="Y27" s="962">
        <f>N26</f>
        <v>0</v>
      </c>
      <c r="Z27" s="962"/>
    </row>
    <row r="28" spans="5:26" ht="14.25" hidden="1" customHeight="1">
      <c r="E28" s="10">
        <v>26</v>
      </c>
      <c r="F28" s="509" t="e">
        <f t="shared" ref="F28:F50" si="6">F27+31</f>
        <v>#NUM!</v>
      </c>
      <c r="G28" s="451" t="e">
        <f t="shared" ref="G28:G38" si="7">IF(E28&gt;$C$7,"×","○")</f>
        <v>#NUM!</v>
      </c>
      <c r="I28" s="511" t="e">
        <f t="shared" si="5"/>
        <v>#NUM!</v>
      </c>
      <c r="K28" s="997"/>
      <c r="L28" s="998"/>
      <c r="M28" s="958"/>
      <c r="N28" s="958"/>
      <c r="O28" s="962"/>
      <c r="P28" s="962"/>
      <c r="R28" s="961"/>
      <c r="S28" s="961"/>
      <c r="T28" s="962"/>
      <c r="U28" s="962"/>
      <c r="W28" s="961"/>
      <c r="X28" s="961"/>
      <c r="Y28" s="962"/>
      <c r="Z28" s="962"/>
    </row>
    <row r="29" spans="5:26" ht="14.25" hidden="1" customHeight="1">
      <c r="E29" s="10">
        <v>27</v>
      </c>
      <c r="F29" s="509" t="e">
        <f t="shared" si="6"/>
        <v>#NUM!</v>
      </c>
      <c r="G29" s="451" t="e">
        <f t="shared" si="7"/>
        <v>#NUM!</v>
      </c>
      <c r="I29" s="511" t="e">
        <f t="shared" si="5"/>
        <v>#NUM!</v>
      </c>
      <c r="K29" s="995" t="e">
        <f t="shared" si="3"/>
        <v>#NUM!</v>
      </c>
      <c r="L29" s="996"/>
      <c r="M29" s="958"/>
      <c r="N29" s="958"/>
      <c r="O29" s="962" t="e">
        <f>I14</f>
        <v>#NUM!</v>
      </c>
      <c r="P29" s="962"/>
      <c r="R29" s="961" t="e">
        <f>R27+31</f>
        <v>#NUM!</v>
      </c>
      <c r="S29" s="961"/>
      <c r="T29" s="962" t="e">
        <f>I27</f>
        <v>#NUM!</v>
      </c>
      <c r="U29" s="962"/>
      <c r="W29" s="961" t="e">
        <f>W27+31</f>
        <v>#NUM!</v>
      </c>
      <c r="X29" s="961"/>
      <c r="Y29" s="962">
        <f>N27</f>
        <v>0</v>
      </c>
      <c r="Z29" s="962"/>
    </row>
    <row r="30" spans="5:26" ht="14.25" hidden="1" customHeight="1">
      <c r="E30" s="10">
        <v>28</v>
      </c>
      <c r="F30" s="509" t="e">
        <f t="shared" si="6"/>
        <v>#NUM!</v>
      </c>
      <c r="G30" s="451" t="e">
        <f t="shared" si="7"/>
        <v>#NUM!</v>
      </c>
      <c r="I30" s="511" t="e">
        <f t="shared" si="5"/>
        <v>#NUM!</v>
      </c>
      <c r="K30" s="997"/>
      <c r="L30" s="998"/>
      <c r="M30" s="958"/>
      <c r="N30" s="958"/>
      <c r="O30" s="962"/>
      <c r="P30" s="962"/>
      <c r="R30" s="961"/>
      <c r="S30" s="961"/>
      <c r="T30" s="962"/>
      <c r="U30" s="962"/>
      <c r="W30" s="961"/>
      <c r="X30" s="961"/>
      <c r="Y30" s="962"/>
      <c r="Z30" s="962"/>
    </row>
    <row r="31" spans="5:26" ht="14.25" hidden="1" customHeight="1">
      <c r="E31" s="10">
        <v>29</v>
      </c>
      <c r="F31" s="509" t="e">
        <f t="shared" si="6"/>
        <v>#NUM!</v>
      </c>
      <c r="G31" s="451" t="e">
        <f t="shared" si="7"/>
        <v>#NUM!</v>
      </c>
      <c r="I31" s="511" t="e">
        <f t="shared" si="5"/>
        <v>#NUM!</v>
      </c>
    </row>
    <row r="32" spans="5:26" ht="14.25" hidden="1" customHeight="1">
      <c r="E32" s="10">
        <v>30</v>
      </c>
      <c r="F32" s="509" t="e">
        <f t="shared" si="6"/>
        <v>#NUM!</v>
      </c>
      <c r="G32" s="451" t="e">
        <f t="shared" si="7"/>
        <v>#NUM!</v>
      </c>
      <c r="I32" s="511" t="e">
        <f t="shared" si="5"/>
        <v>#NUM!</v>
      </c>
    </row>
    <row r="33" spans="5:9" ht="14.25" hidden="1" customHeight="1">
      <c r="E33" s="10">
        <v>31</v>
      </c>
      <c r="F33" s="509" t="e">
        <f t="shared" si="6"/>
        <v>#NUM!</v>
      </c>
      <c r="G33" s="451" t="e">
        <f t="shared" si="7"/>
        <v>#NUM!</v>
      </c>
      <c r="I33" s="511" t="e">
        <f t="shared" si="5"/>
        <v>#NUM!</v>
      </c>
    </row>
    <row r="34" spans="5:9" ht="14.25" hidden="1" customHeight="1">
      <c r="E34" s="10">
        <v>32</v>
      </c>
      <c r="F34" s="509" t="e">
        <f t="shared" si="6"/>
        <v>#NUM!</v>
      </c>
      <c r="G34" s="451" t="e">
        <f t="shared" si="7"/>
        <v>#NUM!</v>
      </c>
      <c r="I34" s="511" t="e">
        <f t="shared" si="5"/>
        <v>#NUM!</v>
      </c>
    </row>
    <row r="35" spans="5:9" ht="14.25" hidden="1" customHeight="1">
      <c r="E35" s="10">
        <v>33</v>
      </c>
      <c r="F35" s="509" t="e">
        <f t="shared" si="6"/>
        <v>#NUM!</v>
      </c>
      <c r="G35" s="451" t="e">
        <f t="shared" si="7"/>
        <v>#NUM!</v>
      </c>
      <c r="I35" s="511" t="e">
        <f t="shared" si="5"/>
        <v>#NUM!</v>
      </c>
    </row>
    <row r="36" spans="5:9" ht="14.25" hidden="1" customHeight="1">
      <c r="E36" s="10">
        <v>34</v>
      </c>
      <c r="F36" s="509" t="e">
        <f t="shared" si="6"/>
        <v>#NUM!</v>
      </c>
      <c r="G36" s="451" t="e">
        <f t="shared" si="7"/>
        <v>#NUM!</v>
      </c>
      <c r="I36" s="511" t="e">
        <f t="shared" si="5"/>
        <v>#NUM!</v>
      </c>
    </row>
    <row r="37" spans="5:9" ht="14.25" hidden="1" customHeight="1">
      <c r="E37" s="10">
        <v>35</v>
      </c>
      <c r="F37" s="509" t="e">
        <f t="shared" si="6"/>
        <v>#NUM!</v>
      </c>
      <c r="G37" s="451" t="e">
        <f t="shared" si="7"/>
        <v>#NUM!</v>
      </c>
      <c r="I37" s="511" t="e">
        <f>IF(LEFT("×",2)=LEFT(G38,2),IF(LEFT("○",2)=LEFT(G37,2),$C$9,""),"")</f>
        <v>#NUM!</v>
      </c>
    </row>
    <row r="38" spans="5:9" ht="14.25" hidden="1" customHeight="1">
      <c r="E38" s="10">
        <v>36</v>
      </c>
      <c r="F38" s="509" t="e">
        <f t="shared" si="6"/>
        <v>#NUM!</v>
      </c>
      <c r="G38" s="451" t="e">
        <f t="shared" si="7"/>
        <v>#NUM!</v>
      </c>
      <c r="I38" s="511" t="e">
        <f>IF(LEFT("×",2)=LEFT(G39,2),IF(LEFT("○",2)=LEFT(G38,2),$C$9,""),"")</f>
        <v>#NUM!</v>
      </c>
    </row>
    <row r="39" spans="5:9" ht="14.25" hidden="1" customHeight="1">
      <c r="E39" s="10">
        <v>37</v>
      </c>
      <c r="F39" s="509" t="e">
        <f t="shared" si="6"/>
        <v>#NUM!</v>
      </c>
      <c r="G39" s="451" t="e">
        <f>IF(E39&gt;$C$7,"×","○")</f>
        <v>#NUM!</v>
      </c>
      <c r="I39" s="511" t="e">
        <f>IF(LEFT("×",2)=LEFT(G40,2),IF(LEFT("○",2)=LEFT(G39,2),$C$9,""),"")</f>
        <v>#NUM!</v>
      </c>
    </row>
    <row r="40" spans="5:9" ht="14.25" hidden="1" customHeight="1">
      <c r="E40" s="10">
        <v>38</v>
      </c>
      <c r="F40" s="509" t="e">
        <f t="shared" si="6"/>
        <v>#NUM!</v>
      </c>
      <c r="G40" s="451" t="e">
        <f t="shared" ref="G40:G50" si="8">IF(E40&gt;$C$7,"×","○")</f>
        <v>#NUM!</v>
      </c>
      <c r="I40" s="511" t="e">
        <f t="shared" ref="I40:I49" si="9">IF(LEFT("×",2)=LEFT(G41,2),IF(LEFT("○",2)=LEFT(G40,2),$C$9,""),"")</f>
        <v>#NUM!</v>
      </c>
    </row>
    <row r="41" spans="5:9" ht="14.25" hidden="1" customHeight="1">
      <c r="E41" s="10">
        <v>39</v>
      </c>
      <c r="F41" s="509" t="e">
        <f t="shared" si="6"/>
        <v>#NUM!</v>
      </c>
      <c r="G41" s="451" t="e">
        <f t="shared" si="8"/>
        <v>#NUM!</v>
      </c>
      <c r="I41" s="511" t="e">
        <f t="shared" si="9"/>
        <v>#NUM!</v>
      </c>
    </row>
    <row r="42" spans="5:9" ht="14.25" hidden="1" customHeight="1">
      <c r="E42" s="10">
        <v>40</v>
      </c>
      <c r="F42" s="509" t="e">
        <f t="shared" si="6"/>
        <v>#NUM!</v>
      </c>
      <c r="G42" s="451" t="e">
        <f t="shared" si="8"/>
        <v>#NUM!</v>
      </c>
      <c r="I42" s="511" t="e">
        <f t="shared" si="9"/>
        <v>#NUM!</v>
      </c>
    </row>
    <row r="43" spans="5:9" ht="14.25" hidden="1" customHeight="1">
      <c r="E43" s="10">
        <v>41</v>
      </c>
      <c r="F43" s="509" t="e">
        <f t="shared" si="6"/>
        <v>#NUM!</v>
      </c>
      <c r="G43" s="451" t="e">
        <f t="shared" si="8"/>
        <v>#NUM!</v>
      </c>
      <c r="I43" s="511" t="e">
        <f t="shared" si="9"/>
        <v>#NUM!</v>
      </c>
    </row>
    <row r="44" spans="5:9" ht="14.25" hidden="1" customHeight="1">
      <c r="E44" s="10">
        <v>42</v>
      </c>
      <c r="F44" s="509" t="e">
        <f t="shared" si="6"/>
        <v>#NUM!</v>
      </c>
      <c r="G44" s="451" t="e">
        <f t="shared" si="8"/>
        <v>#NUM!</v>
      </c>
      <c r="I44" s="511" t="e">
        <f t="shared" si="9"/>
        <v>#NUM!</v>
      </c>
    </row>
    <row r="45" spans="5:9" ht="14.25" hidden="1" customHeight="1">
      <c r="E45" s="10">
        <v>43</v>
      </c>
      <c r="F45" s="509" t="e">
        <f t="shared" si="6"/>
        <v>#NUM!</v>
      </c>
      <c r="G45" s="451" t="e">
        <f t="shared" si="8"/>
        <v>#NUM!</v>
      </c>
      <c r="I45" s="511" t="e">
        <f t="shared" si="9"/>
        <v>#NUM!</v>
      </c>
    </row>
    <row r="46" spans="5:9" ht="14.25" hidden="1" customHeight="1">
      <c r="E46" s="10">
        <v>44</v>
      </c>
      <c r="F46" s="509" t="e">
        <f t="shared" si="6"/>
        <v>#NUM!</v>
      </c>
      <c r="G46" s="451" t="e">
        <f t="shared" si="8"/>
        <v>#NUM!</v>
      </c>
      <c r="I46" s="511" t="e">
        <f t="shared" si="9"/>
        <v>#NUM!</v>
      </c>
    </row>
    <row r="47" spans="5:9" ht="14.25" hidden="1" customHeight="1">
      <c r="E47" s="10">
        <v>45</v>
      </c>
      <c r="F47" s="509" t="e">
        <f t="shared" si="6"/>
        <v>#NUM!</v>
      </c>
      <c r="G47" s="451" t="e">
        <f t="shared" si="8"/>
        <v>#NUM!</v>
      </c>
      <c r="I47" s="511" t="e">
        <f t="shared" si="9"/>
        <v>#NUM!</v>
      </c>
    </row>
    <row r="48" spans="5:9" ht="14.25" hidden="1" customHeight="1">
      <c r="E48" s="10">
        <v>46</v>
      </c>
      <c r="F48" s="509" t="e">
        <f t="shared" si="6"/>
        <v>#NUM!</v>
      </c>
      <c r="G48" s="451" t="e">
        <f t="shared" si="8"/>
        <v>#NUM!</v>
      </c>
      <c r="I48" s="511" t="e">
        <f t="shared" si="9"/>
        <v>#NUM!</v>
      </c>
    </row>
    <row r="49" spans="2:61" ht="14.25" hidden="1" customHeight="1">
      <c r="E49" s="10">
        <v>47</v>
      </c>
      <c r="F49" s="509" t="e">
        <f t="shared" si="6"/>
        <v>#NUM!</v>
      </c>
      <c r="G49" s="451" t="e">
        <f t="shared" si="8"/>
        <v>#NUM!</v>
      </c>
      <c r="I49" s="511" t="e">
        <f t="shared" si="9"/>
        <v>#NUM!</v>
      </c>
    </row>
    <row r="50" spans="2:61" ht="14.25" hidden="1" customHeight="1">
      <c r="E50" s="10">
        <v>48</v>
      </c>
      <c r="F50" s="509" t="e">
        <f t="shared" si="6"/>
        <v>#NUM!</v>
      </c>
      <c r="G50" s="451" t="e">
        <f t="shared" si="8"/>
        <v>#NUM!</v>
      </c>
      <c r="I50" s="511" t="e">
        <f>IF(LEFT("×",2)=LEFT(G51,2),IF(LEFT("○",2)=LEFT(G50,2),$C$9,""),"")</f>
        <v>#NUM!</v>
      </c>
    </row>
    <row r="51" spans="2:61" ht="14.25" hidden="1" customHeight="1">
      <c r="E51" s="10">
        <v>49</v>
      </c>
      <c r="G51" s="514" t="e">
        <f>IF(LEFT("○",2)=LEFT($G$50,2),"×","")</f>
        <v>#NUM!</v>
      </c>
    </row>
    <row r="52" spans="2:61" ht="14.25" hidden="1" customHeight="1"/>
    <row r="53" spans="2:61" ht="14.25" hidden="1" customHeight="1"/>
    <row r="54" spans="2:61" ht="14.25" hidden="1" customHeight="1"/>
    <row r="55" spans="2:61" ht="11.25" customHeight="1">
      <c r="T55" s="965" t="s">
        <v>191</v>
      </c>
      <c r="U55" s="965"/>
      <c r="V55" s="965"/>
      <c r="W55" s="965"/>
      <c r="X55" s="965"/>
      <c r="Y55" s="965"/>
      <c r="Z55" s="965"/>
      <c r="AA55" s="965"/>
      <c r="AB55" s="965"/>
      <c r="AC55" s="965"/>
      <c r="AD55" s="965"/>
      <c r="AE55" s="965"/>
      <c r="AF55" s="965"/>
      <c r="AG55" s="965"/>
      <c r="AH55" s="965"/>
      <c r="AI55" s="965"/>
      <c r="AJ55" s="965"/>
      <c r="AK55" s="965"/>
      <c r="AL55" s="965"/>
      <c r="AM55" s="965"/>
      <c r="AN55" s="965"/>
      <c r="AO55" s="965"/>
      <c r="AP55" s="965"/>
      <c r="AQ55" s="965"/>
    </row>
    <row r="56" spans="2:61" ht="11.25" customHeight="1">
      <c r="B56" s="963" t="s">
        <v>138</v>
      </c>
      <c r="C56" s="963"/>
      <c r="D56" s="963"/>
      <c r="E56" s="963"/>
      <c r="F56" s="963"/>
      <c r="G56" s="1053"/>
      <c r="H56" s="965"/>
      <c r="I56" s="965"/>
      <c r="J56" s="965"/>
      <c r="K56" s="965"/>
      <c r="L56" s="965"/>
      <c r="M56" s="965"/>
      <c r="N56" s="965"/>
      <c r="O56" s="965"/>
      <c r="P56" s="965"/>
      <c r="Q56" s="965"/>
      <c r="R56" s="963" t="s">
        <v>139</v>
      </c>
      <c r="S56" s="963"/>
      <c r="T56" s="965"/>
      <c r="U56" s="965"/>
      <c r="V56" s="965"/>
      <c r="W56" s="965"/>
      <c r="X56" s="965"/>
      <c r="Y56" s="965"/>
      <c r="Z56" s="965"/>
      <c r="AA56" s="965"/>
      <c r="AB56" s="965"/>
      <c r="AC56" s="965"/>
      <c r="AD56" s="965"/>
      <c r="AE56" s="965"/>
      <c r="AF56" s="965"/>
      <c r="AG56" s="965"/>
      <c r="AH56" s="965"/>
      <c r="AI56" s="965"/>
      <c r="AJ56" s="965"/>
      <c r="AK56" s="965"/>
      <c r="AL56" s="965"/>
      <c r="AM56" s="965"/>
      <c r="AN56" s="965"/>
      <c r="AO56" s="965"/>
      <c r="AP56" s="965"/>
      <c r="AQ56" s="965"/>
      <c r="AX56" s="963" t="s">
        <v>140</v>
      </c>
      <c r="AY56" s="963"/>
      <c r="AZ56" s="963"/>
      <c r="BA56" s="963"/>
      <c r="BB56" s="963"/>
      <c r="BC56" s="963">
        <f>ﾁｪｯｸ①!$BC$51</f>
        <v>0</v>
      </c>
      <c r="BD56" s="963"/>
      <c r="BE56" s="963"/>
      <c r="BF56" s="963"/>
      <c r="BG56" s="963"/>
      <c r="BH56" s="963"/>
      <c r="BI56" s="963"/>
    </row>
    <row r="57" spans="2:61" ht="11.25" customHeight="1">
      <c r="B57" s="964"/>
      <c r="C57" s="964"/>
      <c r="D57" s="964"/>
      <c r="E57" s="964"/>
      <c r="F57" s="964"/>
      <c r="G57" s="966"/>
      <c r="H57" s="966"/>
      <c r="I57" s="966"/>
      <c r="J57" s="966"/>
      <c r="K57" s="966"/>
      <c r="L57" s="966"/>
      <c r="M57" s="966"/>
      <c r="N57" s="966"/>
      <c r="O57" s="966"/>
      <c r="P57" s="966"/>
      <c r="Q57" s="966"/>
      <c r="R57" s="964"/>
      <c r="S57" s="964"/>
      <c r="U57" s="965">
        <f>ﾁｪｯｸ①!$U$52</f>
        <v>0</v>
      </c>
      <c r="V57" s="965"/>
      <c r="W57" s="965"/>
      <c r="X57" s="965"/>
      <c r="Y57" s="965"/>
      <c r="Z57" s="965"/>
      <c r="AA57" s="965" t="s">
        <v>141</v>
      </c>
      <c r="AB57" s="967">
        <f>ﾁｪｯｸ①!AB52</f>
        <v>0</v>
      </c>
      <c r="AC57" s="967"/>
      <c r="AD57" s="967"/>
      <c r="AE57" s="967"/>
      <c r="AF57" s="967"/>
      <c r="AG57" s="967"/>
      <c r="AH57" s="967"/>
      <c r="AI57" s="967"/>
      <c r="AJ57" s="967"/>
      <c r="AK57" s="965" t="str">
        <f>ﾁｪｯｸ①!AK52</f>
        <v>～</v>
      </c>
      <c r="AL57" s="965"/>
      <c r="AM57" s="967">
        <f>ﾁｪｯｸ①!AM52</f>
        <v>0</v>
      </c>
      <c r="AN57" s="967"/>
      <c r="AO57" s="967"/>
      <c r="AP57" s="967"/>
      <c r="AQ57" s="967"/>
      <c r="AR57" s="967"/>
      <c r="AS57" s="967"/>
      <c r="AT57" s="967"/>
      <c r="AU57" s="967"/>
      <c r="AV57" s="965" t="s">
        <v>143</v>
      </c>
      <c r="AX57" s="964"/>
      <c r="AY57" s="964"/>
      <c r="AZ57" s="964"/>
      <c r="BA57" s="964"/>
      <c r="BB57" s="964"/>
      <c r="BC57" s="964"/>
      <c r="BD57" s="964"/>
      <c r="BE57" s="964"/>
      <c r="BF57" s="964"/>
      <c r="BG57" s="964"/>
      <c r="BH57" s="964"/>
      <c r="BI57" s="964"/>
    </row>
    <row r="58" spans="2:61" ht="11.25" customHeight="1" thickBot="1">
      <c r="U58" s="966"/>
      <c r="V58" s="966"/>
      <c r="W58" s="966"/>
      <c r="X58" s="966"/>
      <c r="Y58" s="966"/>
      <c r="Z58" s="966"/>
      <c r="AA58" s="966"/>
      <c r="AB58" s="967"/>
      <c r="AC58" s="967"/>
      <c r="AD58" s="967"/>
      <c r="AE58" s="967"/>
      <c r="AF58" s="967"/>
      <c r="AG58" s="967"/>
      <c r="AH58" s="967"/>
      <c r="AI58" s="967"/>
      <c r="AJ58" s="967"/>
      <c r="AK58" s="965"/>
      <c r="AL58" s="965"/>
      <c r="AM58" s="967"/>
      <c r="AN58" s="967"/>
      <c r="AO58" s="967"/>
      <c r="AP58" s="967"/>
      <c r="AQ58" s="967"/>
      <c r="AR58" s="967"/>
      <c r="AS58" s="967"/>
      <c r="AT58" s="967"/>
      <c r="AU58" s="967"/>
      <c r="AV58" s="965"/>
    </row>
    <row r="59" spans="2:61" ht="14.25" customHeight="1" thickTop="1">
      <c r="B59" s="958" t="s">
        <v>135</v>
      </c>
      <c r="C59" s="958"/>
      <c r="D59" s="959" t="s">
        <v>136</v>
      </c>
      <c r="E59" s="960"/>
      <c r="F59" s="972" t="str">
        <f>ﾁｪｯｸ①!F54</f>
        <v>ｱｾｽ</v>
      </c>
      <c r="G59" s="1035"/>
      <c r="H59" s="1040" t="str">
        <f>ﾁｪｯｸ①!H54</f>
        <v>担当者会議</v>
      </c>
      <c r="I59" s="1041"/>
      <c r="J59" s="972" t="str">
        <f>ﾁｪｯｸ①!J54</f>
        <v>ﾌﾟﾗﾝ
作成
同意</v>
      </c>
      <c r="K59" s="1035"/>
      <c r="L59" s="972" t="str">
        <f>ﾁｪｯｸ①!L54</f>
        <v>利用票</v>
      </c>
      <c r="M59" s="1035"/>
      <c r="N59" s="972" t="str">
        <f>ﾁｪｯｸ①!N54</f>
        <v>ﾓﾆﾀ
ﾘﾝｸﾞ</v>
      </c>
      <c r="O59" s="1035"/>
      <c r="P59" s="951" t="str">
        <f>ﾁｪｯｸ①!P54</f>
        <v>訪問
記録</v>
      </c>
      <c r="Q59" s="1046"/>
      <c r="R59" s="958" t="s">
        <v>150</v>
      </c>
      <c r="S59" s="958"/>
      <c r="T59" s="958"/>
      <c r="U59" s="958"/>
      <c r="V59" s="958"/>
      <c r="W59" s="958"/>
      <c r="X59" s="958"/>
      <c r="Y59" s="958"/>
      <c r="Z59" s="958"/>
      <c r="AA59" s="958"/>
      <c r="AB59" s="958"/>
      <c r="AC59" s="958"/>
      <c r="AD59" s="951" t="s">
        <v>151</v>
      </c>
      <c r="AE59" s="952"/>
      <c r="AF59" s="982" t="s">
        <v>152</v>
      </c>
      <c r="AG59" s="983"/>
      <c r="AH59" s="983"/>
      <c r="AI59" s="983"/>
      <c r="AJ59" s="983"/>
      <c r="AK59" s="983"/>
      <c r="AL59" s="983"/>
      <c r="AM59" s="983"/>
      <c r="AN59" s="983"/>
      <c r="AO59" s="983"/>
      <c r="AP59" s="983"/>
      <c r="AQ59" s="983"/>
      <c r="AR59" s="983"/>
      <c r="AS59" s="984"/>
      <c r="AT59" s="1027" t="s">
        <v>153</v>
      </c>
      <c r="AU59" s="1028"/>
      <c r="AV59" s="1028"/>
      <c r="AW59" s="1028"/>
      <c r="AX59" s="1028"/>
      <c r="AY59" s="1028"/>
      <c r="AZ59" s="1028"/>
      <c r="BA59" s="1029"/>
      <c r="BB59" s="969" t="str">
        <f>ﾁｪｯｸ①!BB54</f>
        <v>備考欄</v>
      </c>
      <c r="BC59" s="969"/>
      <c r="BD59" s="969"/>
      <c r="BE59" s="969"/>
      <c r="BF59" s="959" t="s">
        <v>155</v>
      </c>
      <c r="BG59" s="960"/>
      <c r="BH59" s="959" t="s">
        <v>156</v>
      </c>
      <c r="BI59" s="960"/>
    </row>
    <row r="60" spans="2:61" ht="14.25" customHeight="1">
      <c r="B60" s="958"/>
      <c r="C60" s="958"/>
      <c r="D60" s="960"/>
      <c r="E60" s="960"/>
      <c r="F60" s="1036"/>
      <c r="G60" s="1037"/>
      <c r="H60" s="1042"/>
      <c r="I60" s="1043"/>
      <c r="J60" s="1036"/>
      <c r="K60" s="1037"/>
      <c r="L60" s="1036"/>
      <c r="M60" s="1037"/>
      <c r="N60" s="1036"/>
      <c r="O60" s="1037"/>
      <c r="P60" s="1047"/>
      <c r="Q60" s="1048"/>
      <c r="R60" s="959" t="s">
        <v>157</v>
      </c>
      <c r="S60" s="960"/>
      <c r="T60" s="968" t="s">
        <v>158</v>
      </c>
      <c r="U60" s="968"/>
      <c r="V60" s="958" t="s">
        <v>159</v>
      </c>
      <c r="W60" s="958"/>
      <c r="X60" s="970" t="s">
        <v>160</v>
      </c>
      <c r="Y60" s="971"/>
      <c r="Z60" s="970" t="s">
        <v>161</v>
      </c>
      <c r="AA60" s="971"/>
      <c r="AB60" s="970" t="s">
        <v>162</v>
      </c>
      <c r="AC60" s="971"/>
      <c r="AD60" s="953"/>
      <c r="AE60" s="954"/>
      <c r="AF60" s="985"/>
      <c r="AG60" s="964"/>
      <c r="AH60" s="964"/>
      <c r="AI60" s="964"/>
      <c r="AJ60" s="964"/>
      <c r="AK60" s="964"/>
      <c r="AL60" s="964"/>
      <c r="AM60" s="964"/>
      <c r="AN60" s="964"/>
      <c r="AO60" s="964"/>
      <c r="AP60" s="964"/>
      <c r="AQ60" s="964"/>
      <c r="AR60" s="964"/>
      <c r="AS60" s="956"/>
      <c r="AT60" s="1030" t="s">
        <v>163</v>
      </c>
      <c r="AU60" s="1031"/>
      <c r="AV60" s="1031"/>
      <c r="AW60" s="1031"/>
      <c r="AX60" s="1031"/>
      <c r="AY60" s="1031"/>
      <c r="AZ60" s="1031"/>
      <c r="BA60" s="1032"/>
      <c r="BB60" s="969"/>
      <c r="BC60" s="969"/>
      <c r="BD60" s="969"/>
      <c r="BE60" s="969"/>
      <c r="BF60" s="960"/>
      <c r="BG60" s="960"/>
      <c r="BH60" s="960"/>
      <c r="BI60" s="960"/>
    </row>
    <row r="61" spans="2:61" ht="14.25" customHeight="1">
      <c r="B61" s="958"/>
      <c r="C61" s="958"/>
      <c r="D61" s="960"/>
      <c r="E61" s="960"/>
      <c r="F61" s="1038"/>
      <c r="G61" s="1039"/>
      <c r="H61" s="1044"/>
      <c r="I61" s="1045"/>
      <c r="J61" s="1038"/>
      <c r="K61" s="1039"/>
      <c r="L61" s="1038"/>
      <c r="M61" s="1039"/>
      <c r="N61" s="1038"/>
      <c r="O61" s="1039"/>
      <c r="P61" s="1049"/>
      <c r="Q61" s="1050"/>
      <c r="R61" s="960"/>
      <c r="S61" s="960"/>
      <c r="T61" s="968"/>
      <c r="U61" s="968"/>
      <c r="V61" s="958"/>
      <c r="W61" s="958"/>
      <c r="X61" s="971"/>
      <c r="Y61" s="971"/>
      <c r="Z61" s="971"/>
      <c r="AA61" s="971"/>
      <c r="AB61" s="971"/>
      <c r="AC61" s="971"/>
      <c r="AD61" s="955"/>
      <c r="AE61" s="956"/>
      <c r="AF61" s="981" t="s">
        <v>164</v>
      </c>
      <c r="AG61" s="958"/>
      <c r="AH61" s="958" t="s">
        <v>165</v>
      </c>
      <c r="AI61" s="958"/>
      <c r="AJ61" s="958" t="s">
        <v>166</v>
      </c>
      <c r="AK61" s="958"/>
      <c r="AL61" s="958" t="s">
        <v>167</v>
      </c>
      <c r="AM61" s="958"/>
      <c r="AN61" s="958" t="s">
        <v>168</v>
      </c>
      <c r="AO61" s="958"/>
      <c r="AP61" s="978" t="s">
        <v>169</v>
      </c>
      <c r="AQ61" s="979"/>
      <c r="AR61" s="979"/>
      <c r="AS61" s="980"/>
      <c r="AT61" s="1033"/>
      <c r="AU61" s="968"/>
      <c r="AV61" s="968"/>
      <c r="AW61" s="968"/>
      <c r="AX61" s="968"/>
      <c r="AY61" s="968"/>
      <c r="AZ61" s="968"/>
      <c r="BA61" s="1034"/>
      <c r="BB61" s="969"/>
      <c r="BC61" s="969"/>
      <c r="BD61" s="969"/>
      <c r="BE61" s="969"/>
      <c r="BF61" s="960"/>
      <c r="BG61" s="960"/>
      <c r="BH61" s="960"/>
      <c r="BI61" s="960"/>
    </row>
    <row r="62" spans="2:61" ht="14.25" customHeight="1">
      <c r="B62" s="961" t="e">
        <f>R29+31</f>
        <v>#NUM!</v>
      </c>
      <c r="C62" s="961"/>
      <c r="D62" s="962" t="e">
        <f>I28</f>
        <v>#NUM!</v>
      </c>
      <c r="E62" s="962"/>
      <c r="F62" s="957"/>
      <c r="G62" s="957"/>
      <c r="H62" s="957"/>
      <c r="I62" s="957"/>
      <c r="J62" s="957"/>
      <c r="K62" s="957"/>
      <c r="L62" s="957"/>
      <c r="M62" s="957"/>
      <c r="N62" s="957"/>
      <c r="O62" s="957"/>
      <c r="P62" s="957"/>
      <c r="Q62" s="957"/>
      <c r="R62" s="957"/>
      <c r="S62" s="957"/>
      <c r="T62" s="957"/>
      <c r="U62" s="957"/>
      <c r="V62" s="957"/>
      <c r="W62" s="957"/>
      <c r="X62" s="957"/>
      <c r="Y62" s="957"/>
      <c r="Z62" s="957"/>
      <c r="AA62" s="957"/>
      <c r="AB62" s="957"/>
      <c r="AC62" s="957"/>
      <c r="AD62" s="957"/>
      <c r="AE62" s="957"/>
      <c r="AF62" s="986"/>
      <c r="AG62" s="987"/>
      <c r="AH62" s="990"/>
      <c r="AI62" s="987"/>
      <c r="AJ62" s="990"/>
      <c r="AK62" s="987"/>
      <c r="AL62" s="990"/>
      <c r="AM62" s="987"/>
      <c r="AN62" s="990"/>
      <c r="AO62" s="987"/>
      <c r="AP62" s="990"/>
      <c r="AQ62" s="987"/>
      <c r="AR62" s="990"/>
      <c r="AS62" s="992"/>
      <c r="AT62" s="1002"/>
      <c r="AU62" s="1003"/>
      <c r="AV62" s="1003"/>
      <c r="AW62" s="1003"/>
      <c r="AX62" s="1003"/>
      <c r="AY62" s="1003"/>
      <c r="AZ62" s="1003"/>
      <c r="BA62" s="1004"/>
      <c r="BB62" s="968"/>
      <c r="BC62" s="968"/>
      <c r="BD62" s="968"/>
      <c r="BE62" s="968"/>
      <c r="BF62" s="968"/>
      <c r="BG62" s="968"/>
      <c r="BH62" s="968"/>
      <c r="BI62" s="968"/>
    </row>
    <row r="63" spans="2:61" ht="14.25" customHeight="1">
      <c r="B63" s="961"/>
      <c r="C63" s="961"/>
      <c r="D63" s="962"/>
      <c r="E63" s="962"/>
      <c r="F63" s="957"/>
      <c r="G63" s="957"/>
      <c r="H63" s="957"/>
      <c r="I63" s="957"/>
      <c r="J63" s="957"/>
      <c r="K63" s="957"/>
      <c r="L63" s="957"/>
      <c r="M63" s="957"/>
      <c r="N63" s="957"/>
      <c r="O63" s="957"/>
      <c r="P63" s="957"/>
      <c r="Q63" s="957"/>
      <c r="R63" s="957"/>
      <c r="S63" s="957"/>
      <c r="T63" s="957"/>
      <c r="U63" s="957"/>
      <c r="V63" s="957"/>
      <c r="W63" s="957"/>
      <c r="X63" s="957"/>
      <c r="Y63" s="957"/>
      <c r="Z63" s="957"/>
      <c r="AA63" s="957"/>
      <c r="AB63" s="957"/>
      <c r="AC63" s="957"/>
      <c r="AD63" s="957"/>
      <c r="AE63" s="957"/>
      <c r="AF63" s="988"/>
      <c r="AG63" s="989"/>
      <c r="AH63" s="991"/>
      <c r="AI63" s="989"/>
      <c r="AJ63" s="991"/>
      <c r="AK63" s="989"/>
      <c r="AL63" s="991"/>
      <c r="AM63" s="989"/>
      <c r="AN63" s="991"/>
      <c r="AO63" s="989"/>
      <c r="AP63" s="991"/>
      <c r="AQ63" s="989"/>
      <c r="AR63" s="991"/>
      <c r="AS63" s="993"/>
      <c r="AT63" s="999"/>
      <c r="AU63" s="1000"/>
      <c r="AV63" s="1000"/>
      <c r="AW63" s="1000"/>
      <c r="AX63" s="1000"/>
      <c r="AY63" s="1000"/>
      <c r="AZ63" s="1000"/>
      <c r="BA63" s="1001"/>
      <c r="BB63" s="968"/>
      <c r="BC63" s="968"/>
      <c r="BD63" s="968"/>
      <c r="BE63" s="968"/>
      <c r="BF63" s="968"/>
      <c r="BG63" s="968"/>
      <c r="BH63" s="968"/>
      <c r="BI63" s="968"/>
    </row>
    <row r="64" spans="2:61" ht="14.25" customHeight="1">
      <c r="B64" s="961" t="e">
        <f>B62+31</f>
        <v>#NUM!</v>
      </c>
      <c r="C64" s="961"/>
      <c r="D64" s="962" t="e">
        <f>I29</f>
        <v>#NUM!</v>
      </c>
      <c r="E64" s="962"/>
      <c r="F64" s="957"/>
      <c r="G64" s="957"/>
      <c r="H64" s="957"/>
      <c r="I64" s="957"/>
      <c r="J64" s="957"/>
      <c r="K64" s="957"/>
      <c r="L64" s="957"/>
      <c r="M64" s="957"/>
      <c r="N64" s="957"/>
      <c r="O64" s="957"/>
      <c r="P64" s="957"/>
      <c r="Q64" s="957"/>
      <c r="R64" s="957"/>
      <c r="S64" s="957"/>
      <c r="T64" s="957"/>
      <c r="U64" s="957"/>
      <c r="V64" s="957"/>
      <c r="W64" s="957"/>
      <c r="X64" s="957"/>
      <c r="Y64" s="957"/>
      <c r="Z64" s="957"/>
      <c r="AA64" s="957"/>
      <c r="AB64" s="957"/>
      <c r="AC64" s="957"/>
      <c r="AD64" s="957"/>
      <c r="AE64" s="957"/>
      <c r="AF64" s="986"/>
      <c r="AG64" s="987"/>
      <c r="AH64" s="990"/>
      <c r="AI64" s="987"/>
      <c r="AJ64" s="990"/>
      <c r="AK64" s="987"/>
      <c r="AL64" s="990"/>
      <c r="AM64" s="987"/>
      <c r="AN64" s="990"/>
      <c r="AO64" s="987"/>
      <c r="AP64" s="990"/>
      <c r="AQ64" s="987"/>
      <c r="AR64" s="990"/>
      <c r="AS64" s="992"/>
      <c r="AT64" s="1002"/>
      <c r="AU64" s="1003"/>
      <c r="AV64" s="1003"/>
      <c r="AW64" s="1003"/>
      <c r="AX64" s="1003"/>
      <c r="AY64" s="1003"/>
      <c r="AZ64" s="1003"/>
      <c r="BA64" s="1004"/>
      <c r="BB64" s="968"/>
      <c r="BC64" s="968"/>
      <c r="BD64" s="968"/>
      <c r="BE64" s="968"/>
      <c r="BF64" s="968"/>
      <c r="BG64" s="968"/>
      <c r="BH64" s="968"/>
      <c r="BI64" s="968"/>
    </row>
    <row r="65" spans="2:61" ht="14.25" customHeight="1">
      <c r="B65" s="961"/>
      <c r="C65" s="961"/>
      <c r="D65" s="962"/>
      <c r="E65" s="962"/>
      <c r="F65" s="957"/>
      <c r="G65" s="957"/>
      <c r="H65" s="957"/>
      <c r="I65" s="957"/>
      <c r="J65" s="957"/>
      <c r="K65" s="957"/>
      <c r="L65" s="957"/>
      <c r="M65" s="957"/>
      <c r="N65" s="957"/>
      <c r="O65" s="957"/>
      <c r="P65" s="957"/>
      <c r="Q65" s="957"/>
      <c r="R65" s="957"/>
      <c r="S65" s="957"/>
      <c r="T65" s="957"/>
      <c r="U65" s="957"/>
      <c r="V65" s="957"/>
      <c r="W65" s="957"/>
      <c r="X65" s="957"/>
      <c r="Y65" s="957"/>
      <c r="Z65" s="957"/>
      <c r="AA65" s="957"/>
      <c r="AB65" s="957"/>
      <c r="AC65" s="957"/>
      <c r="AD65" s="957"/>
      <c r="AE65" s="957"/>
      <c r="AF65" s="988"/>
      <c r="AG65" s="989"/>
      <c r="AH65" s="991"/>
      <c r="AI65" s="989"/>
      <c r="AJ65" s="991"/>
      <c r="AK65" s="989"/>
      <c r="AL65" s="991"/>
      <c r="AM65" s="989"/>
      <c r="AN65" s="991"/>
      <c r="AO65" s="989"/>
      <c r="AP65" s="991"/>
      <c r="AQ65" s="989"/>
      <c r="AR65" s="991"/>
      <c r="AS65" s="993"/>
      <c r="AT65" s="999"/>
      <c r="AU65" s="1000"/>
      <c r="AV65" s="1000"/>
      <c r="AW65" s="1000"/>
      <c r="AX65" s="1000"/>
      <c r="AY65" s="1000"/>
      <c r="AZ65" s="1000"/>
      <c r="BA65" s="1001"/>
      <c r="BB65" s="968"/>
      <c r="BC65" s="968"/>
      <c r="BD65" s="968"/>
      <c r="BE65" s="968"/>
      <c r="BF65" s="968"/>
      <c r="BG65" s="968"/>
      <c r="BH65" s="968"/>
      <c r="BI65" s="968"/>
    </row>
    <row r="66" spans="2:61" ht="14.25" customHeight="1">
      <c r="B66" s="961" t="e">
        <f>B64+31</f>
        <v>#NUM!</v>
      </c>
      <c r="C66" s="961"/>
      <c r="D66" s="962" t="e">
        <f>I30</f>
        <v>#NUM!</v>
      </c>
      <c r="E66" s="962"/>
      <c r="F66" s="957"/>
      <c r="G66" s="957"/>
      <c r="H66" s="957"/>
      <c r="I66" s="957"/>
      <c r="J66" s="957"/>
      <c r="K66" s="957"/>
      <c r="L66" s="957"/>
      <c r="M66" s="957"/>
      <c r="N66" s="957"/>
      <c r="O66" s="957"/>
      <c r="P66" s="957"/>
      <c r="Q66" s="957"/>
      <c r="R66" s="957"/>
      <c r="S66" s="957"/>
      <c r="T66" s="957"/>
      <c r="U66" s="957"/>
      <c r="V66" s="957"/>
      <c r="W66" s="957"/>
      <c r="X66" s="957"/>
      <c r="Y66" s="957"/>
      <c r="Z66" s="957"/>
      <c r="AA66" s="957"/>
      <c r="AB66" s="957"/>
      <c r="AC66" s="957"/>
      <c r="AD66" s="957"/>
      <c r="AE66" s="957"/>
      <c r="AF66" s="986"/>
      <c r="AG66" s="987"/>
      <c r="AH66" s="990"/>
      <c r="AI66" s="987"/>
      <c r="AJ66" s="990"/>
      <c r="AK66" s="987"/>
      <c r="AL66" s="990"/>
      <c r="AM66" s="987"/>
      <c r="AN66" s="990"/>
      <c r="AO66" s="987"/>
      <c r="AP66" s="990"/>
      <c r="AQ66" s="987"/>
      <c r="AR66" s="990"/>
      <c r="AS66" s="992"/>
      <c r="AT66" s="1002"/>
      <c r="AU66" s="1003"/>
      <c r="AV66" s="1003"/>
      <c r="AW66" s="1003"/>
      <c r="AX66" s="1003"/>
      <c r="AY66" s="1003"/>
      <c r="AZ66" s="1003"/>
      <c r="BA66" s="1004"/>
      <c r="BB66" s="968"/>
      <c r="BC66" s="968"/>
      <c r="BD66" s="968"/>
      <c r="BE66" s="968"/>
      <c r="BF66" s="968"/>
      <c r="BG66" s="968"/>
      <c r="BH66" s="968"/>
      <c r="BI66" s="968"/>
    </row>
    <row r="67" spans="2:61" ht="14.25" customHeight="1">
      <c r="B67" s="961"/>
      <c r="C67" s="961"/>
      <c r="D67" s="962"/>
      <c r="E67" s="962"/>
      <c r="F67" s="957"/>
      <c r="G67" s="957"/>
      <c r="H67" s="957"/>
      <c r="I67" s="957"/>
      <c r="J67" s="957"/>
      <c r="K67" s="957"/>
      <c r="L67" s="957"/>
      <c r="M67" s="957"/>
      <c r="N67" s="957"/>
      <c r="O67" s="957"/>
      <c r="P67" s="957"/>
      <c r="Q67" s="957"/>
      <c r="R67" s="957"/>
      <c r="S67" s="957"/>
      <c r="T67" s="957"/>
      <c r="U67" s="957"/>
      <c r="V67" s="957"/>
      <c r="W67" s="957"/>
      <c r="X67" s="957"/>
      <c r="Y67" s="957"/>
      <c r="Z67" s="957"/>
      <c r="AA67" s="957"/>
      <c r="AB67" s="957"/>
      <c r="AC67" s="957"/>
      <c r="AD67" s="957"/>
      <c r="AE67" s="957"/>
      <c r="AF67" s="988"/>
      <c r="AG67" s="989"/>
      <c r="AH67" s="991"/>
      <c r="AI67" s="989"/>
      <c r="AJ67" s="991"/>
      <c r="AK67" s="989"/>
      <c r="AL67" s="991"/>
      <c r="AM67" s="989"/>
      <c r="AN67" s="991"/>
      <c r="AO67" s="989"/>
      <c r="AP67" s="991"/>
      <c r="AQ67" s="989"/>
      <c r="AR67" s="991"/>
      <c r="AS67" s="993"/>
      <c r="AT67" s="999"/>
      <c r="AU67" s="1000"/>
      <c r="AV67" s="1000"/>
      <c r="AW67" s="1000"/>
      <c r="AX67" s="1000"/>
      <c r="AY67" s="1000"/>
      <c r="AZ67" s="1000"/>
      <c r="BA67" s="1001"/>
      <c r="BB67" s="968"/>
      <c r="BC67" s="968"/>
      <c r="BD67" s="968"/>
      <c r="BE67" s="968"/>
      <c r="BF67" s="968"/>
      <c r="BG67" s="968"/>
      <c r="BH67" s="968"/>
      <c r="BI67" s="968"/>
    </row>
    <row r="68" spans="2:61" ht="14.25" customHeight="1">
      <c r="B68" s="961" t="e">
        <f>B66+31</f>
        <v>#NUM!</v>
      </c>
      <c r="C68" s="961"/>
      <c r="D68" s="962" t="e">
        <f>I31</f>
        <v>#NUM!</v>
      </c>
      <c r="E68" s="962"/>
      <c r="F68" s="957"/>
      <c r="G68" s="957"/>
      <c r="H68" s="957"/>
      <c r="I68" s="957"/>
      <c r="J68" s="957"/>
      <c r="K68" s="957"/>
      <c r="L68" s="957"/>
      <c r="M68" s="957"/>
      <c r="N68" s="957"/>
      <c r="O68" s="957"/>
      <c r="P68" s="957"/>
      <c r="Q68" s="957"/>
      <c r="R68" s="957"/>
      <c r="S68" s="957"/>
      <c r="T68" s="957"/>
      <c r="U68" s="957"/>
      <c r="V68" s="957"/>
      <c r="W68" s="957"/>
      <c r="X68" s="957"/>
      <c r="Y68" s="957"/>
      <c r="Z68" s="957"/>
      <c r="AA68" s="957"/>
      <c r="AB68" s="957"/>
      <c r="AC68" s="957"/>
      <c r="AD68" s="957"/>
      <c r="AE68" s="957"/>
      <c r="AF68" s="986"/>
      <c r="AG68" s="987"/>
      <c r="AH68" s="990"/>
      <c r="AI68" s="987"/>
      <c r="AJ68" s="990"/>
      <c r="AK68" s="987"/>
      <c r="AL68" s="990"/>
      <c r="AM68" s="987"/>
      <c r="AN68" s="990"/>
      <c r="AO68" s="987"/>
      <c r="AP68" s="990"/>
      <c r="AQ68" s="987"/>
      <c r="AR68" s="990"/>
      <c r="AS68" s="992"/>
      <c r="AT68" s="1002"/>
      <c r="AU68" s="1003"/>
      <c r="AV68" s="1003"/>
      <c r="AW68" s="1003"/>
      <c r="AX68" s="1003"/>
      <c r="AY68" s="1003"/>
      <c r="AZ68" s="1003"/>
      <c r="BA68" s="1004"/>
      <c r="BB68" s="968"/>
      <c r="BC68" s="968"/>
      <c r="BD68" s="968"/>
      <c r="BE68" s="968"/>
      <c r="BF68" s="968"/>
      <c r="BG68" s="968"/>
      <c r="BH68" s="968"/>
      <c r="BI68" s="968"/>
    </row>
    <row r="69" spans="2:61" ht="14.25" customHeight="1">
      <c r="B69" s="961"/>
      <c r="C69" s="961"/>
      <c r="D69" s="962"/>
      <c r="E69" s="962"/>
      <c r="F69" s="957"/>
      <c r="G69" s="957"/>
      <c r="H69" s="957"/>
      <c r="I69" s="957"/>
      <c r="J69" s="957"/>
      <c r="K69" s="957"/>
      <c r="L69" s="957"/>
      <c r="M69" s="957"/>
      <c r="N69" s="957"/>
      <c r="O69" s="957"/>
      <c r="P69" s="957"/>
      <c r="Q69" s="957"/>
      <c r="R69" s="957"/>
      <c r="S69" s="957"/>
      <c r="T69" s="957"/>
      <c r="U69" s="957"/>
      <c r="V69" s="957"/>
      <c r="W69" s="957"/>
      <c r="X69" s="957"/>
      <c r="Y69" s="957"/>
      <c r="Z69" s="957"/>
      <c r="AA69" s="957"/>
      <c r="AB69" s="957"/>
      <c r="AC69" s="957"/>
      <c r="AD69" s="957"/>
      <c r="AE69" s="957"/>
      <c r="AF69" s="988"/>
      <c r="AG69" s="989"/>
      <c r="AH69" s="991"/>
      <c r="AI69" s="989"/>
      <c r="AJ69" s="991"/>
      <c r="AK69" s="989"/>
      <c r="AL69" s="991"/>
      <c r="AM69" s="989"/>
      <c r="AN69" s="991"/>
      <c r="AO69" s="989"/>
      <c r="AP69" s="991"/>
      <c r="AQ69" s="989"/>
      <c r="AR69" s="991"/>
      <c r="AS69" s="993"/>
      <c r="AT69" s="999"/>
      <c r="AU69" s="1000"/>
      <c r="AV69" s="1000"/>
      <c r="AW69" s="1000"/>
      <c r="AX69" s="1000"/>
      <c r="AY69" s="1000"/>
      <c r="AZ69" s="1000"/>
      <c r="BA69" s="1001"/>
      <c r="BB69" s="968"/>
      <c r="BC69" s="968"/>
      <c r="BD69" s="968"/>
      <c r="BE69" s="968"/>
      <c r="BF69" s="968"/>
      <c r="BG69" s="968"/>
      <c r="BH69" s="968"/>
      <c r="BI69" s="968"/>
    </row>
    <row r="70" spans="2:61" ht="14.25" customHeight="1">
      <c r="B70" s="961" t="e">
        <f>B68+31</f>
        <v>#NUM!</v>
      </c>
      <c r="C70" s="961"/>
      <c r="D70" s="962" t="e">
        <f>I32</f>
        <v>#NUM!</v>
      </c>
      <c r="E70" s="962"/>
      <c r="F70" s="957"/>
      <c r="G70" s="957"/>
      <c r="H70" s="957"/>
      <c r="I70" s="957"/>
      <c r="J70" s="957"/>
      <c r="K70" s="957"/>
      <c r="L70" s="957"/>
      <c r="M70" s="957"/>
      <c r="N70" s="957"/>
      <c r="O70" s="957"/>
      <c r="P70" s="957"/>
      <c r="Q70" s="957"/>
      <c r="R70" s="957"/>
      <c r="S70" s="957"/>
      <c r="T70" s="957"/>
      <c r="U70" s="957"/>
      <c r="V70" s="957"/>
      <c r="W70" s="957"/>
      <c r="X70" s="957"/>
      <c r="Y70" s="957"/>
      <c r="Z70" s="957"/>
      <c r="AA70" s="957"/>
      <c r="AB70" s="957"/>
      <c r="AC70" s="957"/>
      <c r="AD70" s="957"/>
      <c r="AE70" s="957"/>
      <c r="AF70" s="986"/>
      <c r="AG70" s="987"/>
      <c r="AH70" s="990"/>
      <c r="AI70" s="987"/>
      <c r="AJ70" s="990"/>
      <c r="AK70" s="987"/>
      <c r="AL70" s="990"/>
      <c r="AM70" s="987"/>
      <c r="AN70" s="990"/>
      <c r="AO70" s="987"/>
      <c r="AP70" s="990"/>
      <c r="AQ70" s="987"/>
      <c r="AR70" s="990"/>
      <c r="AS70" s="992"/>
      <c r="AT70" s="1002"/>
      <c r="AU70" s="1003"/>
      <c r="AV70" s="1003"/>
      <c r="AW70" s="1003"/>
      <c r="AX70" s="1003"/>
      <c r="AY70" s="1003"/>
      <c r="AZ70" s="1003"/>
      <c r="BA70" s="1004"/>
      <c r="BB70" s="968"/>
      <c r="BC70" s="968"/>
      <c r="BD70" s="968"/>
      <c r="BE70" s="968"/>
      <c r="BF70" s="968"/>
      <c r="BG70" s="968"/>
      <c r="BH70" s="968"/>
      <c r="BI70" s="968"/>
    </row>
    <row r="71" spans="2:61" ht="14.25" customHeight="1">
      <c r="B71" s="961"/>
      <c r="C71" s="961"/>
      <c r="D71" s="962"/>
      <c r="E71" s="962"/>
      <c r="F71" s="957"/>
      <c r="G71" s="957"/>
      <c r="H71" s="957"/>
      <c r="I71" s="957"/>
      <c r="J71" s="957"/>
      <c r="K71" s="957"/>
      <c r="L71" s="957"/>
      <c r="M71" s="957"/>
      <c r="N71" s="957"/>
      <c r="O71" s="957"/>
      <c r="P71" s="957"/>
      <c r="Q71" s="957"/>
      <c r="R71" s="957"/>
      <c r="S71" s="957"/>
      <c r="T71" s="957"/>
      <c r="U71" s="957"/>
      <c r="V71" s="957"/>
      <c r="W71" s="957"/>
      <c r="X71" s="957"/>
      <c r="Y71" s="957"/>
      <c r="Z71" s="957"/>
      <c r="AA71" s="957"/>
      <c r="AB71" s="957"/>
      <c r="AC71" s="957"/>
      <c r="AD71" s="957"/>
      <c r="AE71" s="957"/>
      <c r="AF71" s="988"/>
      <c r="AG71" s="989"/>
      <c r="AH71" s="991"/>
      <c r="AI71" s="989"/>
      <c r="AJ71" s="991"/>
      <c r="AK71" s="989"/>
      <c r="AL71" s="991"/>
      <c r="AM71" s="989"/>
      <c r="AN71" s="991"/>
      <c r="AO71" s="989"/>
      <c r="AP71" s="991"/>
      <c r="AQ71" s="989"/>
      <c r="AR71" s="991"/>
      <c r="AS71" s="993"/>
      <c r="AT71" s="999"/>
      <c r="AU71" s="1000"/>
      <c r="AV71" s="1000"/>
      <c r="AW71" s="1000"/>
      <c r="AX71" s="1000"/>
      <c r="AY71" s="1000"/>
      <c r="AZ71" s="1000"/>
      <c r="BA71" s="1001"/>
      <c r="BB71" s="968"/>
      <c r="BC71" s="968"/>
      <c r="BD71" s="968"/>
      <c r="BE71" s="968"/>
      <c r="BF71" s="968"/>
      <c r="BG71" s="968"/>
      <c r="BH71" s="968"/>
      <c r="BI71" s="968"/>
    </row>
    <row r="72" spans="2:61" ht="14.25" customHeight="1">
      <c r="B72" s="961" t="e">
        <f>B70+31</f>
        <v>#NUM!</v>
      </c>
      <c r="C72" s="961"/>
      <c r="D72" s="962" t="e">
        <f>I33</f>
        <v>#NUM!</v>
      </c>
      <c r="E72" s="962"/>
      <c r="F72" s="957"/>
      <c r="G72" s="957"/>
      <c r="H72" s="957"/>
      <c r="I72" s="957"/>
      <c r="J72" s="957"/>
      <c r="K72" s="957"/>
      <c r="L72" s="957"/>
      <c r="M72" s="957"/>
      <c r="N72" s="957"/>
      <c r="O72" s="957"/>
      <c r="P72" s="957"/>
      <c r="Q72" s="957"/>
      <c r="R72" s="957"/>
      <c r="S72" s="957"/>
      <c r="T72" s="957"/>
      <c r="U72" s="957"/>
      <c r="V72" s="957"/>
      <c r="W72" s="957"/>
      <c r="X72" s="957"/>
      <c r="Y72" s="957"/>
      <c r="Z72" s="957"/>
      <c r="AA72" s="957"/>
      <c r="AB72" s="957"/>
      <c r="AC72" s="957"/>
      <c r="AD72" s="957"/>
      <c r="AE72" s="957"/>
      <c r="AF72" s="986"/>
      <c r="AG72" s="987"/>
      <c r="AH72" s="990"/>
      <c r="AI72" s="987"/>
      <c r="AJ72" s="990"/>
      <c r="AK72" s="987"/>
      <c r="AL72" s="990"/>
      <c r="AM72" s="987"/>
      <c r="AN72" s="990"/>
      <c r="AO72" s="987"/>
      <c r="AP72" s="990"/>
      <c r="AQ72" s="987"/>
      <c r="AR72" s="990"/>
      <c r="AS72" s="992"/>
      <c r="AT72" s="1002"/>
      <c r="AU72" s="1003"/>
      <c r="AV72" s="1003"/>
      <c r="AW72" s="1003"/>
      <c r="AX72" s="1003"/>
      <c r="AY72" s="1003"/>
      <c r="AZ72" s="1003"/>
      <c r="BA72" s="1004"/>
      <c r="BB72" s="968"/>
      <c r="BC72" s="968"/>
      <c r="BD72" s="968"/>
      <c r="BE72" s="968"/>
      <c r="BF72" s="968"/>
      <c r="BG72" s="968"/>
      <c r="BH72" s="968"/>
      <c r="BI72" s="968"/>
    </row>
    <row r="73" spans="2:61" ht="14.25" customHeight="1">
      <c r="B73" s="961"/>
      <c r="C73" s="961"/>
      <c r="D73" s="962"/>
      <c r="E73" s="962"/>
      <c r="F73" s="957"/>
      <c r="G73" s="957"/>
      <c r="H73" s="957"/>
      <c r="I73" s="957"/>
      <c r="J73" s="957"/>
      <c r="K73" s="957"/>
      <c r="L73" s="957"/>
      <c r="M73" s="957"/>
      <c r="N73" s="957"/>
      <c r="O73" s="957"/>
      <c r="P73" s="957"/>
      <c r="Q73" s="957"/>
      <c r="R73" s="957"/>
      <c r="S73" s="957"/>
      <c r="T73" s="957"/>
      <c r="U73" s="957"/>
      <c r="V73" s="957"/>
      <c r="W73" s="957"/>
      <c r="X73" s="957"/>
      <c r="Y73" s="957"/>
      <c r="Z73" s="957"/>
      <c r="AA73" s="957"/>
      <c r="AB73" s="957"/>
      <c r="AC73" s="957"/>
      <c r="AD73" s="957"/>
      <c r="AE73" s="957"/>
      <c r="AF73" s="988"/>
      <c r="AG73" s="989"/>
      <c r="AH73" s="991"/>
      <c r="AI73" s="989"/>
      <c r="AJ73" s="991"/>
      <c r="AK73" s="989"/>
      <c r="AL73" s="991"/>
      <c r="AM73" s="989"/>
      <c r="AN73" s="991"/>
      <c r="AO73" s="989"/>
      <c r="AP73" s="991"/>
      <c r="AQ73" s="989"/>
      <c r="AR73" s="991"/>
      <c r="AS73" s="993"/>
      <c r="AT73" s="999"/>
      <c r="AU73" s="1000"/>
      <c r="AV73" s="1000"/>
      <c r="AW73" s="1000"/>
      <c r="AX73" s="1000"/>
      <c r="AY73" s="1000"/>
      <c r="AZ73" s="1000"/>
      <c r="BA73" s="1001"/>
      <c r="BB73" s="968"/>
      <c r="BC73" s="968"/>
      <c r="BD73" s="968"/>
      <c r="BE73" s="968"/>
      <c r="BF73" s="968"/>
      <c r="BG73" s="968"/>
      <c r="BH73" s="968"/>
      <c r="BI73" s="968"/>
    </row>
    <row r="74" spans="2:61" ht="14.25" customHeight="1">
      <c r="B74" s="961" t="e">
        <f>B72+31</f>
        <v>#NUM!</v>
      </c>
      <c r="C74" s="961"/>
      <c r="D74" s="962" t="e">
        <f>I34</f>
        <v>#NUM!</v>
      </c>
      <c r="E74" s="962"/>
      <c r="F74" s="957"/>
      <c r="G74" s="957"/>
      <c r="H74" s="957"/>
      <c r="I74" s="957"/>
      <c r="J74" s="957"/>
      <c r="K74" s="957"/>
      <c r="L74" s="957"/>
      <c r="M74" s="957"/>
      <c r="N74" s="957"/>
      <c r="O74" s="957"/>
      <c r="P74" s="957"/>
      <c r="Q74" s="957"/>
      <c r="R74" s="957"/>
      <c r="S74" s="957"/>
      <c r="T74" s="957"/>
      <c r="U74" s="957"/>
      <c r="V74" s="957"/>
      <c r="W74" s="957"/>
      <c r="X74" s="957"/>
      <c r="Y74" s="957"/>
      <c r="Z74" s="957"/>
      <c r="AA74" s="957"/>
      <c r="AB74" s="957"/>
      <c r="AC74" s="957"/>
      <c r="AD74" s="957"/>
      <c r="AE74" s="957"/>
      <c r="AF74" s="986"/>
      <c r="AG74" s="987"/>
      <c r="AH74" s="990"/>
      <c r="AI74" s="987"/>
      <c r="AJ74" s="990"/>
      <c r="AK74" s="987"/>
      <c r="AL74" s="990"/>
      <c r="AM74" s="987"/>
      <c r="AN74" s="990"/>
      <c r="AO74" s="987"/>
      <c r="AP74" s="990"/>
      <c r="AQ74" s="987"/>
      <c r="AR74" s="990"/>
      <c r="AS74" s="992"/>
      <c r="AT74" s="1002"/>
      <c r="AU74" s="1003"/>
      <c r="AV74" s="1003"/>
      <c r="AW74" s="1003"/>
      <c r="AX74" s="1003"/>
      <c r="AY74" s="1003"/>
      <c r="AZ74" s="1003"/>
      <c r="BA74" s="1004"/>
      <c r="BB74" s="968"/>
      <c r="BC74" s="968"/>
      <c r="BD74" s="968"/>
      <c r="BE74" s="968"/>
      <c r="BF74" s="968"/>
      <c r="BG74" s="968"/>
      <c r="BH74" s="968"/>
      <c r="BI74" s="968"/>
    </row>
    <row r="75" spans="2:61" ht="14.25" customHeight="1">
      <c r="B75" s="961"/>
      <c r="C75" s="961"/>
      <c r="D75" s="962"/>
      <c r="E75" s="962"/>
      <c r="F75" s="957"/>
      <c r="G75" s="957"/>
      <c r="H75" s="957"/>
      <c r="I75" s="957"/>
      <c r="J75" s="957"/>
      <c r="K75" s="957"/>
      <c r="L75" s="957"/>
      <c r="M75" s="957"/>
      <c r="N75" s="957"/>
      <c r="O75" s="957"/>
      <c r="P75" s="957"/>
      <c r="Q75" s="957"/>
      <c r="R75" s="957"/>
      <c r="S75" s="957"/>
      <c r="T75" s="957"/>
      <c r="U75" s="957"/>
      <c r="V75" s="957"/>
      <c r="W75" s="957"/>
      <c r="X75" s="957"/>
      <c r="Y75" s="957"/>
      <c r="Z75" s="957"/>
      <c r="AA75" s="957"/>
      <c r="AB75" s="957"/>
      <c r="AC75" s="957"/>
      <c r="AD75" s="957"/>
      <c r="AE75" s="957"/>
      <c r="AF75" s="988"/>
      <c r="AG75" s="989"/>
      <c r="AH75" s="991"/>
      <c r="AI75" s="989"/>
      <c r="AJ75" s="991"/>
      <c r="AK75" s="989"/>
      <c r="AL75" s="991"/>
      <c r="AM75" s="989"/>
      <c r="AN75" s="991"/>
      <c r="AO75" s="989"/>
      <c r="AP75" s="991"/>
      <c r="AQ75" s="989"/>
      <c r="AR75" s="991"/>
      <c r="AS75" s="993"/>
      <c r="AT75" s="999"/>
      <c r="AU75" s="1000"/>
      <c r="AV75" s="1000"/>
      <c r="AW75" s="1000"/>
      <c r="AX75" s="1000"/>
      <c r="AY75" s="1000"/>
      <c r="AZ75" s="1000"/>
      <c r="BA75" s="1001"/>
      <c r="BB75" s="968"/>
      <c r="BC75" s="968"/>
      <c r="BD75" s="968"/>
      <c r="BE75" s="968"/>
      <c r="BF75" s="968"/>
      <c r="BG75" s="968"/>
      <c r="BH75" s="968"/>
      <c r="BI75" s="968"/>
    </row>
    <row r="76" spans="2:61" ht="14.25" customHeight="1">
      <c r="B76" s="961" t="e">
        <f>B74+31</f>
        <v>#NUM!</v>
      </c>
      <c r="C76" s="961"/>
      <c r="D76" s="962" t="e">
        <f>I35</f>
        <v>#NUM!</v>
      </c>
      <c r="E76" s="962"/>
      <c r="F76" s="957"/>
      <c r="G76" s="957"/>
      <c r="H76" s="957"/>
      <c r="I76" s="957"/>
      <c r="J76" s="957"/>
      <c r="K76" s="957"/>
      <c r="L76" s="957"/>
      <c r="M76" s="957"/>
      <c r="N76" s="957"/>
      <c r="O76" s="957"/>
      <c r="P76" s="957"/>
      <c r="Q76" s="957"/>
      <c r="R76" s="957"/>
      <c r="S76" s="957"/>
      <c r="T76" s="957"/>
      <c r="U76" s="957"/>
      <c r="V76" s="957"/>
      <c r="W76" s="957"/>
      <c r="X76" s="957"/>
      <c r="Y76" s="957"/>
      <c r="Z76" s="957"/>
      <c r="AA76" s="957"/>
      <c r="AB76" s="957"/>
      <c r="AC76" s="957"/>
      <c r="AD76" s="957"/>
      <c r="AE76" s="957"/>
      <c r="AF76" s="986"/>
      <c r="AG76" s="987"/>
      <c r="AH76" s="990"/>
      <c r="AI76" s="987"/>
      <c r="AJ76" s="990"/>
      <c r="AK76" s="987"/>
      <c r="AL76" s="990"/>
      <c r="AM76" s="987"/>
      <c r="AN76" s="990"/>
      <c r="AO76" s="987"/>
      <c r="AP76" s="990"/>
      <c r="AQ76" s="987"/>
      <c r="AR76" s="990"/>
      <c r="AS76" s="992"/>
      <c r="AT76" s="1002"/>
      <c r="AU76" s="1003"/>
      <c r="AV76" s="1003"/>
      <c r="AW76" s="1003"/>
      <c r="AX76" s="1003"/>
      <c r="AY76" s="1003"/>
      <c r="AZ76" s="1003"/>
      <c r="BA76" s="1004"/>
      <c r="BB76" s="968"/>
      <c r="BC76" s="968"/>
      <c r="BD76" s="968"/>
      <c r="BE76" s="968"/>
      <c r="BF76" s="968"/>
      <c r="BG76" s="968"/>
      <c r="BH76" s="968"/>
      <c r="BI76" s="968"/>
    </row>
    <row r="77" spans="2:61" ht="14.25" customHeight="1">
      <c r="B77" s="961"/>
      <c r="C77" s="961"/>
      <c r="D77" s="962"/>
      <c r="E77" s="962"/>
      <c r="F77" s="957"/>
      <c r="G77" s="957"/>
      <c r="H77" s="957"/>
      <c r="I77" s="957"/>
      <c r="J77" s="957"/>
      <c r="K77" s="957"/>
      <c r="L77" s="957"/>
      <c r="M77" s="957"/>
      <c r="N77" s="957"/>
      <c r="O77" s="957"/>
      <c r="P77" s="957"/>
      <c r="Q77" s="957"/>
      <c r="R77" s="957"/>
      <c r="S77" s="957"/>
      <c r="T77" s="957"/>
      <c r="U77" s="957"/>
      <c r="V77" s="957"/>
      <c r="W77" s="957"/>
      <c r="X77" s="957"/>
      <c r="Y77" s="957"/>
      <c r="Z77" s="957"/>
      <c r="AA77" s="957"/>
      <c r="AB77" s="957"/>
      <c r="AC77" s="957"/>
      <c r="AD77" s="957"/>
      <c r="AE77" s="957"/>
      <c r="AF77" s="988"/>
      <c r="AG77" s="989"/>
      <c r="AH77" s="991"/>
      <c r="AI77" s="989"/>
      <c r="AJ77" s="991"/>
      <c r="AK77" s="989"/>
      <c r="AL77" s="991"/>
      <c r="AM77" s="989"/>
      <c r="AN77" s="991"/>
      <c r="AO77" s="989"/>
      <c r="AP77" s="991"/>
      <c r="AQ77" s="989"/>
      <c r="AR77" s="991"/>
      <c r="AS77" s="993"/>
      <c r="AT77" s="999"/>
      <c r="AU77" s="1000"/>
      <c r="AV77" s="1000"/>
      <c r="AW77" s="1000"/>
      <c r="AX77" s="1000"/>
      <c r="AY77" s="1000"/>
      <c r="AZ77" s="1000"/>
      <c r="BA77" s="1001"/>
      <c r="BB77" s="968"/>
      <c r="BC77" s="968"/>
      <c r="BD77" s="968"/>
      <c r="BE77" s="968"/>
      <c r="BF77" s="968"/>
      <c r="BG77" s="968"/>
      <c r="BH77" s="968"/>
      <c r="BI77" s="968"/>
    </row>
    <row r="78" spans="2:61" ht="14.25" customHeight="1">
      <c r="B78" s="961" t="e">
        <f>B76+31</f>
        <v>#NUM!</v>
      </c>
      <c r="C78" s="961"/>
      <c r="D78" s="962" t="e">
        <f>I36</f>
        <v>#NUM!</v>
      </c>
      <c r="E78" s="962"/>
      <c r="F78" s="957"/>
      <c r="G78" s="957"/>
      <c r="H78" s="957"/>
      <c r="I78" s="957"/>
      <c r="J78" s="957"/>
      <c r="K78" s="957"/>
      <c r="L78" s="957"/>
      <c r="M78" s="957"/>
      <c r="N78" s="957"/>
      <c r="O78" s="957"/>
      <c r="P78" s="957"/>
      <c r="Q78" s="957"/>
      <c r="R78" s="957"/>
      <c r="S78" s="957"/>
      <c r="T78" s="957"/>
      <c r="U78" s="957"/>
      <c r="V78" s="957"/>
      <c r="W78" s="957"/>
      <c r="X78" s="957"/>
      <c r="Y78" s="957"/>
      <c r="Z78" s="957"/>
      <c r="AA78" s="957"/>
      <c r="AB78" s="957"/>
      <c r="AC78" s="957"/>
      <c r="AD78" s="957"/>
      <c r="AE78" s="957"/>
      <c r="AF78" s="986"/>
      <c r="AG78" s="987"/>
      <c r="AH78" s="990"/>
      <c r="AI78" s="987"/>
      <c r="AJ78" s="990"/>
      <c r="AK78" s="987"/>
      <c r="AL78" s="990"/>
      <c r="AM78" s="987"/>
      <c r="AN78" s="990"/>
      <c r="AO78" s="987"/>
      <c r="AP78" s="990"/>
      <c r="AQ78" s="987"/>
      <c r="AR78" s="990"/>
      <c r="AS78" s="992"/>
      <c r="AT78" s="1002"/>
      <c r="AU78" s="1003"/>
      <c r="AV78" s="1003"/>
      <c r="AW78" s="1003"/>
      <c r="AX78" s="1003"/>
      <c r="AY78" s="1003"/>
      <c r="AZ78" s="1003"/>
      <c r="BA78" s="1004"/>
      <c r="BB78" s="968"/>
      <c r="BC78" s="968"/>
      <c r="BD78" s="968"/>
      <c r="BE78" s="968"/>
      <c r="BF78" s="968"/>
      <c r="BG78" s="968"/>
      <c r="BH78" s="968"/>
      <c r="BI78" s="968"/>
    </row>
    <row r="79" spans="2:61" ht="14.25" customHeight="1">
      <c r="B79" s="961"/>
      <c r="C79" s="961"/>
      <c r="D79" s="962"/>
      <c r="E79" s="962"/>
      <c r="F79" s="957"/>
      <c r="G79" s="957"/>
      <c r="H79" s="957"/>
      <c r="I79" s="957"/>
      <c r="J79" s="957"/>
      <c r="K79" s="957"/>
      <c r="L79" s="957"/>
      <c r="M79" s="957"/>
      <c r="N79" s="957"/>
      <c r="O79" s="957"/>
      <c r="P79" s="957"/>
      <c r="Q79" s="957"/>
      <c r="R79" s="957"/>
      <c r="S79" s="957"/>
      <c r="T79" s="957"/>
      <c r="U79" s="957"/>
      <c r="V79" s="957"/>
      <c r="W79" s="957"/>
      <c r="X79" s="957"/>
      <c r="Y79" s="957"/>
      <c r="Z79" s="957"/>
      <c r="AA79" s="957"/>
      <c r="AB79" s="957"/>
      <c r="AC79" s="957"/>
      <c r="AD79" s="957"/>
      <c r="AE79" s="957"/>
      <c r="AF79" s="988"/>
      <c r="AG79" s="989"/>
      <c r="AH79" s="991"/>
      <c r="AI79" s="989"/>
      <c r="AJ79" s="991"/>
      <c r="AK79" s="989"/>
      <c r="AL79" s="991"/>
      <c r="AM79" s="989"/>
      <c r="AN79" s="991"/>
      <c r="AO79" s="989"/>
      <c r="AP79" s="991"/>
      <c r="AQ79" s="989"/>
      <c r="AR79" s="991"/>
      <c r="AS79" s="993"/>
      <c r="AT79" s="999"/>
      <c r="AU79" s="1000"/>
      <c r="AV79" s="1000"/>
      <c r="AW79" s="1000"/>
      <c r="AX79" s="1000"/>
      <c r="AY79" s="1000"/>
      <c r="AZ79" s="1000"/>
      <c r="BA79" s="1001"/>
      <c r="BB79" s="968"/>
      <c r="BC79" s="968"/>
      <c r="BD79" s="968"/>
      <c r="BE79" s="968"/>
      <c r="BF79" s="968"/>
      <c r="BG79" s="968"/>
      <c r="BH79" s="968"/>
      <c r="BI79" s="968"/>
    </row>
    <row r="80" spans="2:61" ht="14.25" customHeight="1">
      <c r="B80" s="961" t="e">
        <f>B78+31</f>
        <v>#NUM!</v>
      </c>
      <c r="C80" s="961"/>
      <c r="D80" s="962" t="e">
        <f>I37</f>
        <v>#NUM!</v>
      </c>
      <c r="E80" s="962"/>
      <c r="F80" s="957"/>
      <c r="G80" s="957"/>
      <c r="H80" s="957"/>
      <c r="I80" s="957"/>
      <c r="J80" s="957"/>
      <c r="K80" s="957"/>
      <c r="L80" s="957"/>
      <c r="M80" s="957"/>
      <c r="N80" s="957"/>
      <c r="O80" s="957"/>
      <c r="P80" s="957"/>
      <c r="Q80" s="957"/>
      <c r="R80" s="957"/>
      <c r="S80" s="957"/>
      <c r="T80" s="957"/>
      <c r="U80" s="957"/>
      <c r="V80" s="957"/>
      <c r="W80" s="957"/>
      <c r="X80" s="957"/>
      <c r="Y80" s="957"/>
      <c r="Z80" s="957"/>
      <c r="AA80" s="957"/>
      <c r="AB80" s="957"/>
      <c r="AC80" s="957"/>
      <c r="AD80" s="957"/>
      <c r="AE80" s="957"/>
      <c r="AF80" s="986"/>
      <c r="AG80" s="987"/>
      <c r="AH80" s="990"/>
      <c r="AI80" s="987"/>
      <c r="AJ80" s="990"/>
      <c r="AK80" s="987"/>
      <c r="AL80" s="990"/>
      <c r="AM80" s="987"/>
      <c r="AN80" s="990"/>
      <c r="AO80" s="987"/>
      <c r="AP80" s="990"/>
      <c r="AQ80" s="987"/>
      <c r="AR80" s="990"/>
      <c r="AS80" s="992"/>
      <c r="AT80" s="1002"/>
      <c r="AU80" s="1003"/>
      <c r="AV80" s="1003"/>
      <c r="AW80" s="1003"/>
      <c r="AX80" s="1003"/>
      <c r="AY80" s="1003"/>
      <c r="AZ80" s="1003"/>
      <c r="BA80" s="1004"/>
      <c r="BB80" s="968"/>
      <c r="BC80" s="968"/>
      <c r="BD80" s="968"/>
      <c r="BE80" s="968"/>
      <c r="BF80" s="968"/>
      <c r="BG80" s="968"/>
      <c r="BH80" s="968"/>
      <c r="BI80" s="968"/>
    </row>
    <row r="81" spans="2:61" ht="14.25" customHeight="1">
      <c r="B81" s="961"/>
      <c r="C81" s="961"/>
      <c r="D81" s="962"/>
      <c r="E81" s="962"/>
      <c r="F81" s="957"/>
      <c r="G81" s="957"/>
      <c r="H81" s="957"/>
      <c r="I81" s="957"/>
      <c r="J81" s="957"/>
      <c r="K81" s="957"/>
      <c r="L81" s="957"/>
      <c r="M81" s="957"/>
      <c r="N81" s="957"/>
      <c r="O81" s="957"/>
      <c r="P81" s="957"/>
      <c r="Q81" s="957"/>
      <c r="R81" s="957"/>
      <c r="S81" s="957"/>
      <c r="T81" s="957"/>
      <c r="U81" s="957"/>
      <c r="V81" s="957"/>
      <c r="W81" s="957"/>
      <c r="X81" s="957"/>
      <c r="Y81" s="957"/>
      <c r="Z81" s="957"/>
      <c r="AA81" s="957"/>
      <c r="AB81" s="957"/>
      <c r="AC81" s="957"/>
      <c r="AD81" s="957"/>
      <c r="AE81" s="957"/>
      <c r="AF81" s="988"/>
      <c r="AG81" s="989"/>
      <c r="AH81" s="991"/>
      <c r="AI81" s="989"/>
      <c r="AJ81" s="991"/>
      <c r="AK81" s="989"/>
      <c r="AL81" s="991"/>
      <c r="AM81" s="989"/>
      <c r="AN81" s="991"/>
      <c r="AO81" s="989"/>
      <c r="AP81" s="991"/>
      <c r="AQ81" s="989"/>
      <c r="AR81" s="991"/>
      <c r="AS81" s="993"/>
      <c r="AT81" s="999"/>
      <c r="AU81" s="1000"/>
      <c r="AV81" s="1000"/>
      <c r="AW81" s="1000"/>
      <c r="AX81" s="1000"/>
      <c r="AY81" s="1000"/>
      <c r="AZ81" s="1000"/>
      <c r="BA81" s="1001"/>
      <c r="BB81" s="968"/>
      <c r="BC81" s="968"/>
      <c r="BD81" s="968"/>
      <c r="BE81" s="968"/>
      <c r="BF81" s="968"/>
      <c r="BG81" s="968"/>
      <c r="BH81" s="968"/>
      <c r="BI81" s="968"/>
    </row>
    <row r="82" spans="2:61" ht="14.25" customHeight="1">
      <c r="B82" s="961" t="e">
        <f>B80+31</f>
        <v>#NUM!</v>
      </c>
      <c r="C82" s="961"/>
      <c r="D82" s="962" t="e">
        <f>I38</f>
        <v>#NUM!</v>
      </c>
      <c r="E82" s="962"/>
      <c r="F82" s="957"/>
      <c r="G82" s="957"/>
      <c r="H82" s="957"/>
      <c r="I82" s="957"/>
      <c r="J82" s="957"/>
      <c r="K82" s="957"/>
      <c r="L82" s="957"/>
      <c r="M82" s="957"/>
      <c r="N82" s="957"/>
      <c r="O82" s="957"/>
      <c r="P82" s="957"/>
      <c r="Q82" s="957"/>
      <c r="R82" s="957"/>
      <c r="S82" s="957"/>
      <c r="T82" s="957"/>
      <c r="U82" s="957"/>
      <c r="V82" s="957"/>
      <c r="W82" s="957"/>
      <c r="X82" s="957"/>
      <c r="Y82" s="957"/>
      <c r="Z82" s="957"/>
      <c r="AA82" s="957"/>
      <c r="AB82" s="957"/>
      <c r="AC82" s="957"/>
      <c r="AD82" s="957"/>
      <c r="AE82" s="957"/>
      <c r="AF82" s="986"/>
      <c r="AG82" s="987"/>
      <c r="AH82" s="990"/>
      <c r="AI82" s="987"/>
      <c r="AJ82" s="990"/>
      <c r="AK82" s="987"/>
      <c r="AL82" s="990"/>
      <c r="AM82" s="987"/>
      <c r="AN82" s="990"/>
      <c r="AO82" s="987"/>
      <c r="AP82" s="990"/>
      <c r="AQ82" s="987"/>
      <c r="AR82" s="990"/>
      <c r="AS82" s="992"/>
      <c r="AT82" s="1002"/>
      <c r="AU82" s="1003"/>
      <c r="AV82" s="1003"/>
      <c r="AW82" s="1003"/>
      <c r="AX82" s="1003"/>
      <c r="AY82" s="1003"/>
      <c r="AZ82" s="1003"/>
      <c r="BA82" s="1004"/>
      <c r="BB82" s="968"/>
      <c r="BC82" s="968"/>
      <c r="BD82" s="968"/>
      <c r="BE82" s="968"/>
      <c r="BF82" s="968"/>
      <c r="BG82" s="968"/>
      <c r="BH82" s="968"/>
      <c r="BI82" s="968"/>
    </row>
    <row r="83" spans="2:61" ht="14.25" customHeight="1">
      <c r="B83" s="961"/>
      <c r="C83" s="961"/>
      <c r="D83" s="962"/>
      <c r="E83" s="962"/>
      <c r="F83" s="957"/>
      <c r="G83" s="957"/>
      <c r="H83" s="957"/>
      <c r="I83" s="957"/>
      <c r="J83" s="957"/>
      <c r="K83" s="957"/>
      <c r="L83" s="957"/>
      <c r="M83" s="957"/>
      <c r="N83" s="957"/>
      <c r="O83" s="957"/>
      <c r="P83" s="957"/>
      <c r="Q83" s="957"/>
      <c r="R83" s="957"/>
      <c r="S83" s="957"/>
      <c r="T83" s="957"/>
      <c r="U83" s="957"/>
      <c r="V83" s="957"/>
      <c r="W83" s="957"/>
      <c r="X83" s="957"/>
      <c r="Y83" s="957"/>
      <c r="Z83" s="957"/>
      <c r="AA83" s="957"/>
      <c r="AB83" s="957"/>
      <c r="AC83" s="957"/>
      <c r="AD83" s="957"/>
      <c r="AE83" s="957"/>
      <c r="AF83" s="988"/>
      <c r="AG83" s="989"/>
      <c r="AH83" s="991"/>
      <c r="AI83" s="989"/>
      <c r="AJ83" s="991"/>
      <c r="AK83" s="989"/>
      <c r="AL83" s="991"/>
      <c r="AM83" s="989"/>
      <c r="AN83" s="991"/>
      <c r="AO83" s="989"/>
      <c r="AP83" s="991"/>
      <c r="AQ83" s="989"/>
      <c r="AR83" s="991"/>
      <c r="AS83" s="993"/>
      <c r="AT83" s="999"/>
      <c r="AU83" s="1000"/>
      <c r="AV83" s="1000"/>
      <c r="AW83" s="1000"/>
      <c r="AX83" s="1000"/>
      <c r="AY83" s="1000"/>
      <c r="AZ83" s="1000"/>
      <c r="BA83" s="1001"/>
      <c r="BB83" s="968"/>
      <c r="BC83" s="968"/>
      <c r="BD83" s="968"/>
      <c r="BE83" s="968"/>
      <c r="BF83" s="968"/>
      <c r="BG83" s="968"/>
      <c r="BH83" s="968"/>
      <c r="BI83" s="968"/>
    </row>
    <row r="84" spans="2:61" ht="14.25" customHeight="1">
      <c r="B84" s="961" t="e">
        <f>B82+31</f>
        <v>#NUM!</v>
      </c>
      <c r="C84" s="961"/>
      <c r="D84" s="962" t="e">
        <f>I39</f>
        <v>#NUM!</v>
      </c>
      <c r="E84" s="962"/>
      <c r="F84" s="957"/>
      <c r="G84" s="957"/>
      <c r="H84" s="957"/>
      <c r="I84" s="957"/>
      <c r="J84" s="957"/>
      <c r="K84" s="957"/>
      <c r="L84" s="957"/>
      <c r="M84" s="957"/>
      <c r="N84" s="957"/>
      <c r="O84" s="957"/>
      <c r="P84" s="957"/>
      <c r="Q84" s="957"/>
      <c r="R84" s="957"/>
      <c r="S84" s="957"/>
      <c r="T84" s="957"/>
      <c r="U84" s="957"/>
      <c r="V84" s="957"/>
      <c r="W84" s="957"/>
      <c r="X84" s="957"/>
      <c r="Y84" s="957"/>
      <c r="Z84" s="957"/>
      <c r="AA84" s="957"/>
      <c r="AB84" s="957"/>
      <c r="AC84" s="957"/>
      <c r="AD84" s="957"/>
      <c r="AE84" s="957"/>
      <c r="AF84" s="986"/>
      <c r="AG84" s="987"/>
      <c r="AH84" s="990"/>
      <c r="AI84" s="987"/>
      <c r="AJ84" s="990"/>
      <c r="AK84" s="987"/>
      <c r="AL84" s="990"/>
      <c r="AM84" s="987"/>
      <c r="AN84" s="990"/>
      <c r="AO84" s="987"/>
      <c r="AP84" s="990"/>
      <c r="AQ84" s="987"/>
      <c r="AR84" s="990"/>
      <c r="AS84" s="992"/>
      <c r="AT84" s="1002"/>
      <c r="AU84" s="1003"/>
      <c r="AV84" s="1003"/>
      <c r="AW84" s="1003"/>
      <c r="AX84" s="1003"/>
      <c r="AY84" s="1003"/>
      <c r="AZ84" s="1003"/>
      <c r="BA84" s="1004"/>
      <c r="BB84" s="968"/>
      <c r="BC84" s="968"/>
      <c r="BD84" s="968"/>
      <c r="BE84" s="968"/>
      <c r="BF84" s="968"/>
      <c r="BG84" s="968"/>
      <c r="BH84" s="968"/>
      <c r="BI84" s="968"/>
    </row>
    <row r="85" spans="2:61" ht="14.25" customHeight="1">
      <c r="B85" s="961"/>
      <c r="C85" s="961"/>
      <c r="D85" s="962"/>
      <c r="E85" s="962"/>
      <c r="F85" s="957"/>
      <c r="G85" s="957"/>
      <c r="H85" s="957"/>
      <c r="I85" s="957"/>
      <c r="J85" s="957"/>
      <c r="K85" s="957"/>
      <c r="L85" s="957"/>
      <c r="M85" s="957"/>
      <c r="N85" s="957"/>
      <c r="O85" s="957"/>
      <c r="P85" s="957"/>
      <c r="Q85" s="957"/>
      <c r="R85" s="957"/>
      <c r="S85" s="957"/>
      <c r="T85" s="957"/>
      <c r="U85" s="957"/>
      <c r="V85" s="957"/>
      <c r="W85" s="957"/>
      <c r="X85" s="957"/>
      <c r="Y85" s="957"/>
      <c r="Z85" s="957"/>
      <c r="AA85" s="957"/>
      <c r="AB85" s="957"/>
      <c r="AC85" s="957"/>
      <c r="AD85" s="957"/>
      <c r="AE85" s="957"/>
      <c r="AF85" s="988"/>
      <c r="AG85" s="989"/>
      <c r="AH85" s="991"/>
      <c r="AI85" s="989"/>
      <c r="AJ85" s="991"/>
      <c r="AK85" s="989"/>
      <c r="AL85" s="991"/>
      <c r="AM85" s="989"/>
      <c r="AN85" s="991"/>
      <c r="AO85" s="989"/>
      <c r="AP85" s="991"/>
      <c r="AQ85" s="989"/>
      <c r="AR85" s="991"/>
      <c r="AS85" s="993"/>
      <c r="AT85" s="999"/>
      <c r="AU85" s="1000"/>
      <c r="AV85" s="1000"/>
      <c r="AW85" s="1000"/>
      <c r="AX85" s="1000"/>
      <c r="AY85" s="1000"/>
      <c r="AZ85" s="1000"/>
      <c r="BA85" s="1001"/>
      <c r="BB85" s="968"/>
      <c r="BC85" s="968"/>
      <c r="BD85" s="968"/>
      <c r="BE85" s="968"/>
      <c r="BF85" s="968"/>
      <c r="BG85" s="968"/>
      <c r="BH85" s="968"/>
      <c r="BI85" s="968"/>
    </row>
    <row r="86" spans="2:61" ht="14.25" customHeight="1">
      <c r="B86" s="961" t="e">
        <f>B84+31</f>
        <v>#NUM!</v>
      </c>
      <c r="C86" s="961"/>
      <c r="D86" s="962" t="e">
        <f>I41</f>
        <v>#NUM!</v>
      </c>
      <c r="E86" s="962"/>
      <c r="F86" s="957"/>
      <c r="G86" s="957"/>
      <c r="H86" s="957"/>
      <c r="I86" s="957"/>
      <c r="J86" s="957"/>
      <c r="K86" s="957"/>
      <c r="L86" s="957"/>
      <c r="M86" s="957"/>
      <c r="N86" s="957"/>
      <c r="O86" s="957"/>
      <c r="P86" s="957"/>
      <c r="Q86" s="957"/>
      <c r="R86" s="957"/>
      <c r="S86" s="957"/>
      <c r="T86" s="957"/>
      <c r="U86" s="957"/>
      <c r="V86" s="957"/>
      <c r="W86" s="957"/>
      <c r="X86" s="957"/>
      <c r="Y86" s="957"/>
      <c r="Z86" s="957"/>
      <c r="AA86" s="957"/>
      <c r="AB86" s="957"/>
      <c r="AC86" s="957"/>
      <c r="AD86" s="957"/>
      <c r="AE86" s="957"/>
      <c r="AF86" s="986"/>
      <c r="AG86" s="987"/>
      <c r="AH86" s="990"/>
      <c r="AI86" s="987"/>
      <c r="AJ86" s="990"/>
      <c r="AK86" s="987"/>
      <c r="AL86" s="990"/>
      <c r="AM86" s="987"/>
      <c r="AN86" s="990"/>
      <c r="AO86" s="987"/>
      <c r="AP86" s="990"/>
      <c r="AQ86" s="987"/>
      <c r="AR86" s="990"/>
      <c r="AS86" s="992"/>
      <c r="AT86" s="1002"/>
      <c r="AU86" s="1003"/>
      <c r="AV86" s="1003"/>
      <c r="AW86" s="1003"/>
      <c r="AX86" s="1003"/>
      <c r="AY86" s="1003"/>
      <c r="AZ86" s="1003"/>
      <c r="BA86" s="1004"/>
      <c r="BB86" s="968"/>
      <c r="BC86" s="968"/>
      <c r="BD86" s="968"/>
      <c r="BE86" s="968"/>
      <c r="BF86" s="968"/>
      <c r="BG86" s="968"/>
      <c r="BH86" s="968"/>
      <c r="BI86" s="968"/>
    </row>
    <row r="87" spans="2:61" ht="14.25" customHeight="1" thickBot="1">
      <c r="B87" s="961"/>
      <c r="C87" s="961"/>
      <c r="D87" s="962"/>
      <c r="E87" s="962"/>
      <c r="F87" s="957"/>
      <c r="G87" s="957"/>
      <c r="H87" s="957"/>
      <c r="I87" s="957"/>
      <c r="J87" s="957"/>
      <c r="K87" s="957"/>
      <c r="L87" s="957"/>
      <c r="M87" s="957"/>
      <c r="N87" s="957"/>
      <c r="O87" s="957"/>
      <c r="P87" s="957"/>
      <c r="Q87" s="957"/>
      <c r="R87" s="957"/>
      <c r="S87" s="957"/>
      <c r="T87" s="957"/>
      <c r="U87" s="957"/>
      <c r="V87" s="957"/>
      <c r="W87" s="957"/>
      <c r="X87" s="957"/>
      <c r="Y87" s="957"/>
      <c r="Z87" s="957"/>
      <c r="AA87" s="957"/>
      <c r="AB87" s="957"/>
      <c r="AC87" s="957"/>
      <c r="AD87" s="957"/>
      <c r="AE87" s="957"/>
      <c r="AF87" s="1005"/>
      <c r="AG87" s="1006"/>
      <c r="AH87" s="1007"/>
      <c r="AI87" s="1006"/>
      <c r="AJ87" s="1007"/>
      <c r="AK87" s="1006"/>
      <c r="AL87" s="1007"/>
      <c r="AM87" s="1006"/>
      <c r="AN87" s="1007"/>
      <c r="AO87" s="1006"/>
      <c r="AP87" s="1007"/>
      <c r="AQ87" s="1006"/>
      <c r="AR87" s="1007"/>
      <c r="AS87" s="1008"/>
      <c r="AT87" s="1009"/>
      <c r="AU87" s="1010"/>
      <c r="AV87" s="1010"/>
      <c r="AW87" s="1010"/>
      <c r="AX87" s="1010"/>
      <c r="AY87" s="1010"/>
      <c r="AZ87" s="1010"/>
      <c r="BA87" s="1026"/>
      <c r="BB87" s="968"/>
      <c r="BC87" s="968"/>
      <c r="BD87" s="968"/>
      <c r="BE87" s="968"/>
      <c r="BF87" s="968"/>
      <c r="BG87" s="968"/>
      <c r="BH87" s="968"/>
      <c r="BI87" s="968"/>
    </row>
    <row r="88" spans="2:61" ht="7.5" customHeight="1" thickTop="1"/>
    <row r="89" spans="2:61" ht="14.25" customHeight="1">
      <c r="B89" s="1015" t="str">
        <f>ﾁｪｯｸ①!B84</f>
        <v>申請代行等</v>
      </c>
      <c r="C89" s="1016"/>
      <c r="D89" s="1016"/>
      <c r="E89" s="1016"/>
      <c r="F89" s="1016"/>
      <c r="G89" s="1017"/>
      <c r="H89" s="1051" t="str">
        <f>ﾁｪｯｸ①!H84</f>
        <v>・要介護認定の更新申請代行</v>
      </c>
      <c r="I89" s="1052"/>
      <c r="J89" s="1052"/>
      <c r="K89" s="1052"/>
      <c r="L89" s="1052"/>
      <c r="M89" s="1052"/>
      <c r="N89" s="1052"/>
      <c r="O89" s="1052"/>
      <c r="P89" s="1052"/>
      <c r="Q89" s="1052"/>
      <c r="R89" s="1052"/>
      <c r="S89" s="1052"/>
      <c r="T89" s="1052"/>
      <c r="U89" s="1024">
        <f>ﾁｪｯｸ①!U84</f>
        <v>0</v>
      </c>
      <c r="V89" s="1024"/>
      <c r="W89" s="1024"/>
      <c r="X89" s="1024"/>
      <c r="Y89" s="1025"/>
      <c r="Z89" s="1051" t="str">
        <f>ﾁｪｯｸ①!Z84</f>
        <v>・介護保険負担限度額認定申請</v>
      </c>
      <c r="AA89" s="1052"/>
      <c r="AB89" s="1052"/>
      <c r="AC89" s="1052"/>
      <c r="AD89" s="1052"/>
      <c r="AE89" s="1052"/>
      <c r="AF89" s="1052"/>
      <c r="AG89" s="1052"/>
      <c r="AH89" s="1052"/>
      <c r="AI89" s="1052"/>
      <c r="AJ89" s="1052"/>
      <c r="AK89" s="1052"/>
      <c r="AL89" s="1052"/>
      <c r="AM89" s="1024">
        <f>ﾁｪｯｸ①!AM84</f>
        <v>0</v>
      </c>
      <c r="AN89" s="1024"/>
      <c r="AO89" s="1024"/>
      <c r="AP89" s="1024"/>
      <c r="AQ89" s="1025"/>
      <c r="AR89" s="1051" t="str">
        <f>ﾁｪｯｸ①!AR84</f>
        <v>・生活支援型軽度生活援助事業</v>
      </c>
      <c r="AS89" s="1052"/>
      <c r="AT89" s="1052"/>
      <c r="AU89" s="1052"/>
      <c r="AV89" s="1052"/>
      <c r="AW89" s="1052"/>
      <c r="AX89" s="1052"/>
      <c r="AY89" s="1052"/>
      <c r="AZ89" s="1052"/>
      <c r="BA89" s="1052"/>
      <c r="BB89" s="1052"/>
      <c r="BC89" s="1052"/>
      <c r="BD89" s="1052"/>
      <c r="BE89" s="1024">
        <f>ﾁｪｯｸ①!BE84</f>
        <v>0</v>
      </c>
      <c r="BF89" s="1024"/>
      <c r="BG89" s="1024"/>
      <c r="BH89" s="1024"/>
      <c r="BI89" s="1025"/>
    </row>
    <row r="90" spans="2:61" ht="14.25" customHeight="1">
      <c r="B90" s="1018"/>
      <c r="C90" s="1019"/>
      <c r="D90" s="1019"/>
      <c r="E90" s="1019"/>
      <c r="F90" s="1019"/>
      <c r="G90" s="1020"/>
      <c r="H90" s="1051" t="str">
        <f>ﾁｪｯｸ①!H85</f>
        <v>・障害者手帳</v>
      </c>
      <c r="I90" s="1052"/>
      <c r="J90" s="1052"/>
      <c r="K90" s="1052"/>
      <c r="L90" s="1052"/>
      <c r="M90" s="1052"/>
      <c r="N90" s="1052"/>
      <c r="O90" s="1052"/>
      <c r="P90" s="1052"/>
      <c r="Q90" s="1052"/>
      <c r="R90" s="1052"/>
      <c r="S90" s="1052"/>
      <c r="T90" s="1052"/>
      <c r="U90" s="1024">
        <f>ﾁｪｯｸ①!U85</f>
        <v>0</v>
      </c>
      <c r="V90" s="1024"/>
      <c r="W90" s="1024"/>
      <c r="X90" s="1024"/>
      <c r="Y90" s="1025"/>
      <c r="Z90" s="1051" t="str">
        <f>ﾁｪｯｸ①!Z85</f>
        <v>・医療限度額適用 標準負担額減額</v>
      </c>
      <c r="AA90" s="1052"/>
      <c r="AB90" s="1052"/>
      <c r="AC90" s="1052"/>
      <c r="AD90" s="1052"/>
      <c r="AE90" s="1052"/>
      <c r="AF90" s="1052"/>
      <c r="AG90" s="1052"/>
      <c r="AH90" s="1052"/>
      <c r="AI90" s="1052"/>
      <c r="AJ90" s="1052"/>
      <c r="AK90" s="1052"/>
      <c r="AL90" s="1052"/>
      <c r="AM90" s="1024">
        <f>ﾁｪｯｸ①!AM85</f>
        <v>0</v>
      </c>
      <c r="AN90" s="1024"/>
      <c r="AO90" s="1024"/>
      <c r="AP90" s="1024"/>
      <c r="AQ90" s="1025"/>
      <c r="AR90" s="1051" t="str">
        <f>ﾁｪｯｸ①!AR85</f>
        <v>・配食サービス</v>
      </c>
      <c r="AS90" s="1052"/>
      <c r="AT90" s="1052"/>
      <c r="AU90" s="1052"/>
      <c r="AV90" s="1052"/>
      <c r="AW90" s="1052"/>
      <c r="AX90" s="1052"/>
      <c r="AY90" s="1052"/>
      <c r="AZ90" s="1052"/>
      <c r="BA90" s="1052"/>
      <c r="BB90" s="1052"/>
      <c r="BC90" s="1052"/>
      <c r="BD90" s="1052"/>
      <c r="BE90" s="1024">
        <f>ﾁｪｯｸ①!BE85</f>
        <v>0</v>
      </c>
      <c r="BF90" s="1024"/>
      <c r="BG90" s="1024"/>
      <c r="BH90" s="1024"/>
      <c r="BI90" s="1025"/>
    </row>
    <row r="91" spans="2:61" ht="14.25" customHeight="1">
      <c r="B91" s="1018"/>
      <c r="C91" s="1019"/>
      <c r="D91" s="1019"/>
      <c r="E91" s="1019"/>
      <c r="F91" s="1019"/>
      <c r="G91" s="1020"/>
      <c r="H91" s="1051" t="str">
        <f>ﾁｪｯｸ①!H86</f>
        <v>・被爆者健康手帳</v>
      </c>
      <c r="I91" s="1052"/>
      <c r="J91" s="1052"/>
      <c r="K91" s="1052"/>
      <c r="L91" s="1052"/>
      <c r="M91" s="1052"/>
      <c r="N91" s="1052"/>
      <c r="O91" s="1052"/>
      <c r="P91" s="1052"/>
      <c r="Q91" s="1052"/>
      <c r="R91" s="1052"/>
      <c r="S91" s="1052"/>
      <c r="T91" s="1052"/>
      <c r="U91" s="1024">
        <f>ﾁｪｯｸ①!U86</f>
        <v>0</v>
      </c>
      <c r="V91" s="1024"/>
      <c r="W91" s="1024"/>
      <c r="X91" s="1024"/>
      <c r="Y91" s="1025"/>
      <c r="Z91" s="1051" t="str">
        <f>ﾁｪｯｸ①!Z86</f>
        <v>・社会福祉法人等利用者負担軽減</v>
      </c>
      <c r="AA91" s="1052"/>
      <c r="AB91" s="1052"/>
      <c r="AC91" s="1052"/>
      <c r="AD91" s="1052"/>
      <c r="AE91" s="1052"/>
      <c r="AF91" s="1052"/>
      <c r="AG91" s="1052"/>
      <c r="AH91" s="1052"/>
      <c r="AI91" s="1052"/>
      <c r="AJ91" s="1052"/>
      <c r="AK91" s="1052"/>
      <c r="AL91" s="1052"/>
      <c r="AM91" s="1024">
        <f>ﾁｪｯｸ①!AM86</f>
        <v>0</v>
      </c>
      <c r="AN91" s="1024"/>
      <c r="AO91" s="1024"/>
      <c r="AP91" s="1024"/>
      <c r="AQ91" s="1025"/>
      <c r="AR91" s="1051" t="str">
        <f>ﾁｪｯｸ①!AR86</f>
        <v>・緊急通報システム</v>
      </c>
      <c r="AS91" s="1052"/>
      <c r="AT91" s="1052"/>
      <c r="AU91" s="1052"/>
      <c r="AV91" s="1052"/>
      <c r="AW91" s="1052"/>
      <c r="AX91" s="1052"/>
      <c r="AY91" s="1052"/>
      <c r="AZ91" s="1052"/>
      <c r="BA91" s="1052"/>
      <c r="BB91" s="1052"/>
      <c r="BC91" s="1052"/>
      <c r="BD91" s="1052"/>
      <c r="BE91" s="1024">
        <f>ﾁｪｯｸ①!BE86</f>
        <v>0</v>
      </c>
      <c r="BF91" s="1024"/>
      <c r="BG91" s="1024"/>
      <c r="BH91" s="1024"/>
      <c r="BI91" s="1025"/>
    </row>
    <row r="92" spans="2:61" ht="14.25" customHeight="1">
      <c r="B92" s="1018"/>
      <c r="C92" s="1019"/>
      <c r="D92" s="1019"/>
      <c r="E92" s="1019"/>
      <c r="F92" s="1019"/>
      <c r="G92" s="1020"/>
      <c r="H92" s="1051" t="str">
        <f>ﾁｪｯｸ①!H87</f>
        <v>・福祉助成券 タクシー（ 介護 ・ 障害 ）</v>
      </c>
      <c r="I92" s="1052"/>
      <c r="J92" s="1052"/>
      <c r="K92" s="1052"/>
      <c r="L92" s="1052"/>
      <c r="M92" s="1052"/>
      <c r="N92" s="1052"/>
      <c r="O92" s="1052"/>
      <c r="P92" s="1052"/>
      <c r="Q92" s="1052"/>
      <c r="R92" s="1052"/>
      <c r="S92" s="1052"/>
      <c r="T92" s="1052"/>
      <c r="U92" s="1024">
        <f>ﾁｪｯｸ①!U87</f>
        <v>0</v>
      </c>
      <c r="V92" s="1024"/>
      <c r="W92" s="1024"/>
      <c r="X92" s="1024"/>
      <c r="Y92" s="1025"/>
      <c r="Z92" s="1051" t="str">
        <f>ﾁｪｯｸ①!Z87</f>
        <v>・住宅改修</v>
      </c>
      <c r="AA92" s="1052"/>
      <c r="AB92" s="1052"/>
      <c r="AC92" s="1052"/>
      <c r="AD92" s="1052"/>
      <c r="AE92" s="1052"/>
      <c r="AF92" s="1052"/>
      <c r="AG92" s="1052"/>
      <c r="AH92" s="1052"/>
      <c r="AI92" s="1052"/>
      <c r="AJ92" s="1052"/>
      <c r="AK92" s="1052"/>
      <c r="AL92" s="1052"/>
      <c r="AM92" s="1024">
        <f>ﾁｪｯｸ①!AM87</f>
        <v>0</v>
      </c>
      <c r="AN92" s="1024"/>
      <c r="AO92" s="1024"/>
      <c r="AP92" s="1024"/>
      <c r="AQ92" s="1025"/>
      <c r="AR92" s="1051" t="str">
        <f>ﾁｪｯｸ①!AR87</f>
        <v>・寝具洗濯サービス</v>
      </c>
      <c r="AS92" s="1052"/>
      <c r="AT92" s="1052"/>
      <c r="AU92" s="1052"/>
      <c r="AV92" s="1052"/>
      <c r="AW92" s="1052"/>
      <c r="AX92" s="1052"/>
      <c r="AY92" s="1052"/>
      <c r="AZ92" s="1052"/>
      <c r="BA92" s="1052"/>
      <c r="BB92" s="1052"/>
      <c r="BC92" s="1052"/>
      <c r="BD92" s="1052"/>
      <c r="BE92" s="1024">
        <f>ﾁｪｯｸ①!BE87</f>
        <v>0</v>
      </c>
      <c r="BF92" s="1024"/>
      <c r="BG92" s="1024"/>
      <c r="BH92" s="1024"/>
      <c r="BI92" s="1025"/>
    </row>
    <row r="93" spans="2:61" ht="14.25" customHeight="1">
      <c r="B93" s="1018"/>
      <c r="C93" s="1019"/>
      <c r="D93" s="1019"/>
      <c r="E93" s="1019"/>
      <c r="F93" s="1019"/>
      <c r="G93" s="1020"/>
      <c r="H93" s="1051" t="str">
        <f>ﾁｪｯｸ①!H88</f>
        <v>・福祉助成券 紙おむつ（ 介護 ・ 障害 ）</v>
      </c>
      <c r="I93" s="1052"/>
      <c r="J93" s="1052"/>
      <c r="K93" s="1052"/>
      <c r="L93" s="1052"/>
      <c r="M93" s="1052"/>
      <c r="N93" s="1052"/>
      <c r="O93" s="1052"/>
      <c r="P93" s="1052"/>
      <c r="Q93" s="1052"/>
      <c r="R93" s="1052"/>
      <c r="S93" s="1052"/>
      <c r="T93" s="1052"/>
      <c r="U93" s="1024">
        <f>ﾁｪｯｸ①!U88</f>
        <v>0</v>
      </c>
      <c r="V93" s="1024"/>
      <c r="W93" s="1024"/>
      <c r="X93" s="1024"/>
      <c r="Y93" s="1025"/>
      <c r="Z93" s="1051" t="str">
        <f>ﾁｪｯｸ①!Z88</f>
        <v>・福祉用具購入</v>
      </c>
      <c r="AA93" s="1052"/>
      <c r="AB93" s="1052"/>
      <c r="AC93" s="1052"/>
      <c r="AD93" s="1052"/>
      <c r="AE93" s="1052"/>
      <c r="AF93" s="1052"/>
      <c r="AG93" s="1052"/>
      <c r="AH93" s="1052"/>
      <c r="AI93" s="1052"/>
      <c r="AJ93" s="1052"/>
      <c r="AK93" s="1052"/>
      <c r="AL93" s="1052"/>
      <c r="AM93" s="1024">
        <f>ﾁｪｯｸ①!AM88</f>
        <v>0</v>
      </c>
      <c r="AN93" s="1024"/>
      <c r="AO93" s="1024"/>
      <c r="AP93" s="1024"/>
      <c r="AQ93" s="1025"/>
      <c r="AR93" s="1051">
        <f>ﾁｪｯｸ①!AR88</f>
        <v>0</v>
      </c>
      <c r="AS93" s="1052"/>
      <c r="AT93" s="1052"/>
      <c r="AU93" s="1052"/>
      <c r="AV93" s="1052"/>
      <c r="AW93" s="1052"/>
      <c r="AX93" s="1052"/>
      <c r="AY93" s="1052"/>
      <c r="AZ93" s="1052"/>
      <c r="BA93" s="1052"/>
      <c r="BB93" s="1052"/>
      <c r="BC93" s="1052"/>
      <c r="BD93" s="1052"/>
      <c r="BE93" s="1024">
        <f>ﾁｪｯｸ①!BE88</f>
        <v>0</v>
      </c>
      <c r="BF93" s="1024"/>
      <c r="BG93" s="1024"/>
      <c r="BH93" s="1024"/>
      <c r="BI93" s="1025"/>
    </row>
    <row r="94" spans="2:61" ht="14.25" customHeight="1">
      <c r="B94" s="1018"/>
      <c r="C94" s="1019"/>
      <c r="D94" s="1019"/>
      <c r="E94" s="1019"/>
      <c r="F94" s="1019"/>
      <c r="G94" s="1020"/>
      <c r="H94" s="1051" t="str">
        <f>ﾁｪｯｸ①!H89</f>
        <v>・高齢者インフルエンザ予防接種</v>
      </c>
      <c r="I94" s="1052"/>
      <c r="J94" s="1052"/>
      <c r="K94" s="1052"/>
      <c r="L94" s="1052"/>
      <c r="M94" s="1052"/>
      <c r="N94" s="1052"/>
      <c r="O94" s="1052"/>
      <c r="P94" s="1052"/>
      <c r="Q94" s="1052"/>
      <c r="R94" s="1052"/>
      <c r="S94" s="1052"/>
      <c r="T94" s="1052"/>
      <c r="U94" s="1024">
        <f>ﾁｪｯｸ①!U89</f>
        <v>0</v>
      </c>
      <c r="V94" s="1024"/>
      <c r="W94" s="1024"/>
      <c r="X94" s="1024"/>
      <c r="Y94" s="1025"/>
      <c r="Z94" s="1051" t="str">
        <f>ﾁｪｯｸ①!Z89</f>
        <v>・軽度者の福祉用具貸与に係る確認申請</v>
      </c>
      <c r="AA94" s="1052"/>
      <c r="AB94" s="1052"/>
      <c r="AC94" s="1052"/>
      <c r="AD94" s="1052"/>
      <c r="AE94" s="1052"/>
      <c r="AF94" s="1052"/>
      <c r="AG94" s="1052"/>
      <c r="AH94" s="1052"/>
      <c r="AI94" s="1052"/>
      <c r="AJ94" s="1052"/>
      <c r="AK94" s="1052"/>
      <c r="AL94" s="1052"/>
      <c r="AM94" s="1024">
        <f>ﾁｪｯｸ①!AM89</f>
        <v>0</v>
      </c>
      <c r="AN94" s="1024"/>
      <c r="AO94" s="1024"/>
      <c r="AP94" s="1024"/>
      <c r="AQ94" s="1025"/>
      <c r="AR94" s="1051">
        <f>ﾁｪｯｸ①!AR89</f>
        <v>0</v>
      </c>
      <c r="AS94" s="1052"/>
      <c r="AT94" s="1052"/>
      <c r="AU94" s="1052"/>
      <c r="AV94" s="1052"/>
      <c r="AW94" s="1052"/>
      <c r="AX94" s="1052"/>
      <c r="AY94" s="1052"/>
      <c r="AZ94" s="1052"/>
      <c r="BA94" s="1052"/>
      <c r="BB94" s="1052"/>
      <c r="BC94" s="1052"/>
      <c r="BD94" s="1052"/>
      <c r="BE94" s="1024">
        <f>ﾁｪｯｸ①!BE89</f>
        <v>0</v>
      </c>
      <c r="BF94" s="1024"/>
      <c r="BG94" s="1024"/>
      <c r="BH94" s="1024"/>
      <c r="BI94" s="1025"/>
    </row>
    <row r="95" spans="2:61" ht="14.25" customHeight="1">
      <c r="B95" s="1021"/>
      <c r="C95" s="1022"/>
      <c r="D95" s="1022"/>
      <c r="E95" s="1022"/>
      <c r="F95" s="1022"/>
      <c r="G95" s="1023"/>
      <c r="H95" s="1051" t="str">
        <f>ﾁｪｯｸ①!H90</f>
        <v>・介護者慰労金</v>
      </c>
      <c r="I95" s="1052"/>
      <c r="J95" s="1052"/>
      <c r="K95" s="1052"/>
      <c r="L95" s="1052"/>
      <c r="M95" s="1052"/>
      <c r="N95" s="1052"/>
      <c r="O95" s="1052"/>
      <c r="P95" s="1052"/>
      <c r="Q95" s="1052"/>
      <c r="R95" s="1052"/>
      <c r="S95" s="1052"/>
      <c r="T95" s="1052"/>
      <c r="U95" s="1024">
        <f>ﾁｪｯｸ①!U90</f>
        <v>0</v>
      </c>
      <c r="V95" s="1024"/>
      <c r="W95" s="1024"/>
      <c r="X95" s="1024"/>
      <c r="Y95" s="1025"/>
      <c r="Z95" s="1051" t="str">
        <f>ﾁｪｯｸ①!Z90</f>
        <v>・日常生活用具の給付 貸与</v>
      </c>
      <c r="AA95" s="1052"/>
      <c r="AB95" s="1052"/>
      <c r="AC95" s="1052"/>
      <c r="AD95" s="1052"/>
      <c r="AE95" s="1052"/>
      <c r="AF95" s="1052"/>
      <c r="AG95" s="1052"/>
      <c r="AH95" s="1052"/>
      <c r="AI95" s="1052"/>
      <c r="AJ95" s="1052"/>
      <c r="AK95" s="1052"/>
      <c r="AL95" s="1052"/>
      <c r="AM95" s="1024">
        <f>ﾁｪｯｸ①!AM90</f>
        <v>0</v>
      </c>
      <c r="AN95" s="1024"/>
      <c r="AO95" s="1024"/>
      <c r="AP95" s="1024"/>
      <c r="AQ95" s="1025"/>
      <c r="AR95" s="1051">
        <f>ﾁｪｯｸ①!AR90</f>
        <v>0</v>
      </c>
      <c r="AS95" s="1052"/>
      <c r="AT95" s="1052"/>
      <c r="AU95" s="1052"/>
      <c r="AV95" s="1052"/>
      <c r="AW95" s="1052"/>
      <c r="AX95" s="1052"/>
      <c r="AY95" s="1052"/>
      <c r="AZ95" s="1052"/>
      <c r="BA95" s="1052"/>
      <c r="BB95" s="1052"/>
      <c r="BC95" s="1052"/>
      <c r="BD95" s="1052"/>
      <c r="BE95" s="1024">
        <f>ﾁｪｯｸ①!BE90</f>
        <v>0</v>
      </c>
      <c r="BF95" s="1024"/>
      <c r="BG95" s="1024"/>
      <c r="BH95" s="1024"/>
      <c r="BI95" s="1025"/>
    </row>
  </sheetData>
  <sheetProtection algorithmName="SHA-512" hashValue="JI5+ubU5r1ifFic1K1pFSePz7jFb+mNKYxT4MQ35VjS24KqqEiFhz2PlpMzwapZ7pC3bJg0pz4kDzmFkH83gmg==" saltValue="YFsrjk9FjFvnNY5qCwDNcw==" spinCount="100000" sheet="1" selectLockedCells="1"/>
  <mergeCells count="614">
    <mergeCell ref="K2:L4"/>
    <mergeCell ref="M2:N4"/>
    <mergeCell ref="O2:P4"/>
    <mergeCell ref="R2:S4"/>
    <mergeCell ref="T2:U4"/>
    <mergeCell ref="K5:L6"/>
    <mergeCell ref="M5:N6"/>
    <mergeCell ref="O5:P6"/>
    <mergeCell ref="R5:S6"/>
    <mergeCell ref="T5:U6"/>
    <mergeCell ref="K7:L8"/>
    <mergeCell ref="M7:N8"/>
    <mergeCell ref="O7:P8"/>
    <mergeCell ref="R7:S8"/>
    <mergeCell ref="T7:U8"/>
    <mergeCell ref="K9:L10"/>
    <mergeCell ref="M9:N10"/>
    <mergeCell ref="O9:P10"/>
    <mergeCell ref="R9:S10"/>
    <mergeCell ref="T9:U10"/>
    <mergeCell ref="K11:L12"/>
    <mergeCell ref="M11:N12"/>
    <mergeCell ref="O11:P12"/>
    <mergeCell ref="R11:S12"/>
    <mergeCell ref="T11:U12"/>
    <mergeCell ref="K13:L14"/>
    <mergeCell ref="M13:N14"/>
    <mergeCell ref="O13:P14"/>
    <mergeCell ref="R13:S14"/>
    <mergeCell ref="T13:U14"/>
    <mergeCell ref="K15:L16"/>
    <mergeCell ref="M15:N16"/>
    <mergeCell ref="O15:P16"/>
    <mergeCell ref="R15:S16"/>
    <mergeCell ref="T15:U16"/>
    <mergeCell ref="K17:L18"/>
    <mergeCell ref="M17:N18"/>
    <mergeCell ref="O17:P18"/>
    <mergeCell ref="R17:S18"/>
    <mergeCell ref="T17:U18"/>
    <mergeCell ref="K19:L20"/>
    <mergeCell ref="M19:N20"/>
    <mergeCell ref="O19:P20"/>
    <mergeCell ref="R19:S20"/>
    <mergeCell ref="T19:U20"/>
    <mergeCell ref="K21:L22"/>
    <mergeCell ref="M21:N22"/>
    <mergeCell ref="O21:P22"/>
    <mergeCell ref="R21:S22"/>
    <mergeCell ref="T21:U22"/>
    <mergeCell ref="K23:L24"/>
    <mergeCell ref="M23:N24"/>
    <mergeCell ref="O23:P24"/>
    <mergeCell ref="R23:S24"/>
    <mergeCell ref="T23:U24"/>
    <mergeCell ref="K25:L26"/>
    <mergeCell ref="M25:N26"/>
    <mergeCell ref="O25:P26"/>
    <mergeCell ref="R25:S26"/>
    <mergeCell ref="T25:U26"/>
    <mergeCell ref="K27:L28"/>
    <mergeCell ref="M27:N28"/>
    <mergeCell ref="O27:P28"/>
    <mergeCell ref="R27:S28"/>
    <mergeCell ref="T27:U28"/>
    <mergeCell ref="K29:L30"/>
    <mergeCell ref="M29:N30"/>
    <mergeCell ref="O29:P30"/>
    <mergeCell ref="R29:S30"/>
    <mergeCell ref="T29:U30"/>
    <mergeCell ref="T55:AQ56"/>
    <mergeCell ref="B56:F57"/>
    <mergeCell ref="G56:Q57"/>
    <mergeCell ref="R56:S57"/>
    <mergeCell ref="AX56:BB57"/>
    <mergeCell ref="BC56:BI57"/>
    <mergeCell ref="U57:Z58"/>
    <mergeCell ref="AA57:AA58"/>
    <mergeCell ref="AB57:AJ58"/>
    <mergeCell ref="AK57:AL58"/>
    <mergeCell ref="AM57:AU58"/>
    <mergeCell ref="AV57:AV58"/>
    <mergeCell ref="AN61:AO61"/>
    <mergeCell ref="AT61:AU61"/>
    <mergeCell ref="AV61:AW61"/>
    <mergeCell ref="BB59:BE61"/>
    <mergeCell ref="BF59:BG61"/>
    <mergeCell ref="BH59:BI61"/>
    <mergeCell ref="R60:S61"/>
    <mergeCell ref="T60:U61"/>
    <mergeCell ref="V60:W61"/>
    <mergeCell ref="X60:Y61"/>
    <mergeCell ref="AZ61:BA61"/>
    <mergeCell ref="AX61:AY61"/>
    <mergeCell ref="AL61:AM61"/>
    <mergeCell ref="R59:AC59"/>
    <mergeCell ref="AD59:AE61"/>
    <mergeCell ref="AF59:AS60"/>
    <mergeCell ref="AT59:BA59"/>
    <mergeCell ref="AB60:AC61"/>
    <mergeCell ref="AT60:BA60"/>
    <mergeCell ref="AH61:AI61"/>
    <mergeCell ref="AJ61:AK61"/>
    <mergeCell ref="AP61:AS61"/>
    <mergeCell ref="B62:C63"/>
    <mergeCell ref="D62:E63"/>
    <mergeCell ref="F62:G63"/>
    <mergeCell ref="H62:I63"/>
    <mergeCell ref="J62:K63"/>
    <mergeCell ref="L62:M63"/>
    <mergeCell ref="Z60:AA61"/>
    <mergeCell ref="AF61:AG61"/>
    <mergeCell ref="B59:C61"/>
    <mergeCell ref="D59:E61"/>
    <mergeCell ref="F59:G61"/>
    <mergeCell ref="H59:I61"/>
    <mergeCell ref="J59:K61"/>
    <mergeCell ref="L59:M61"/>
    <mergeCell ref="N62:O63"/>
    <mergeCell ref="P62:Q63"/>
    <mergeCell ref="R62:S63"/>
    <mergeCell ref="T62:U63"/>
    <mergeCell ref="V62:W63"/>
    <mergeCell ref="X62:Y63"/>
    <mergeCell ref="N59:O61"/>
    <mergeCell ref="P59:Q61"/>
    <mergeCell ref="BB62:BE63"/>
    <mergeCell ref="BF62:BG63"/>
    <mergeCell ref="BH62:BI63"/>
    <mergeCell ref="AT63:AU63"/>
    <mergeCell ref="AV63:AW63"/>
    <mergeCell ref="AX63:AY63"/>
    <mergeCell ref="AT62:AU62"/>
    <mergeCell ref="AV62:AW62"/>
    <mergeCell ref="B64:C65"/>
    <mergeCell ref="D64:E65"/>
    <mergeCell ref="F64:G65"/>
    <mergeCell ref="H64:I65"/>
    <mergeCell ref="J64:K65"/>
    <mergeCell ref="L64:M65"/>
    <mergeCell ref="N64:O65"/>
    <mergeCell ref="P64:Q65"/>
    <mergeCell ref="R64:S65"/>
    <mergeCell ref="AN64:AO65"/>
    <mergeCell ref="T64:U65"/>
    <mergeCell ref="V64:W65"/>
    <mergeCell ref="X64:Y65"/>
    <mergeCell ref="Z64:AA65"/>
    <mergeCell ref="AB64:AC65"/>
    <mergeCell ref="AD64:AE65"/>
    <mergeCell ref="AZ63:BA63"/>
    <mergeCell ref="AL62:AM63"/>
    <mergeCell ref="AN62:AO63"/>
    <mergeCell ref="Z62:AA63"/>
    <mergeCell ref="AB62:AC63"/>
    <mergeCell ref="AD62:AE63"/>
    <mergeCell ref="AF62:AG63"/>
    <mergeCell ref="AH62:AI63"/>
    <mergeCell ref="AJ62:AK63"/>
    <mergeCell ref="AX62:AY62"/>
    <mergeCell ref="AZ62:BA62"/>
    <mergeCell ref="AP62:AQ63"/>
    <mergeCell ref="AR62:AS63"/>
    <mergeCell ref="AP64:AQ65"/>
    <mergeCell ref="AR64:AS65"/>
    <mergeCell ref="AP66:AQ67"/>
    <mergeCell ref="B66:C67"/>
    <mergeCell ref="D66:E67"/>
    <mergeCell ref="F66:G67"/>
    <mergeCell ref="H66:I67"/>
    <mergeCell ref="J66:K67"/>
    <mergeCell ref="L66:M67"/>
    <mergeCell ref="AF64:AG65"/>
    <mergeCell ref="AH64:AI65"/>
    <mergeCell ref="AJ64:AK65"/>
    <mergeCell ref="AL64:AM65"/>
    <mergeCell ref="AR66:AS67"/>
    <mergeCell ref="AL66:AM67"/>
    <mergeCell ref="AN66:AO67"/>
    <mergeCell ref="Z66:AA67"/>
    <mergeCell ref="AB66:AC67"/>
    <mergeCell ref="AD66:AE67"/>
    <mergeCell ref="AF66:AG67"/>
    <mergeCell ref="AH66:AI67"/>
    <mergeCell ref="AJ66:AK67"/>
    <mergeCell ref="N66:O67"/>
    <mergeCell ref="P66:Q67"/>
    <mergeCell ref="BF64:BG65"/>
    <mergeCell ref="BH64:BI65"/>
    <mergeCell ref="AT65:AU65"/>
    <mergeCell ref="AV65:AW65"/>
    <mergeCell ref="AX65:AY65"/>
    <mergeCell ref="AZ65:BA65"/>
    <mergeCell ref="AT64:AU64"/>
    <mergeCell ref="AV64:AW64"/>
    <mergeCell ref="AX64:AY64"/>
    <mergeCell ref="AZ64:BA64"/>
    <mergeCell ref="BB64:BE65"/>
    <mergeCell ref="AX66:AY66"/>
    <mergeCell ref="AZ66:BA66"/>
    <mergeCell ref="BB66:BE67"/>
    <mergeCell ref="BF66:BG67"/>
    <mergeCell ref="BH66:BI67"/>
    <mergeCell ref="AT67:AU67"/>
    <mergeCell ref="AV67:AW67"/>
    <mergeCell ref="AX67:AY67"/>
    <mergeCell ref="AT66:AU66"/>
    <mergeCell ref="AV66:AW66"/>
    <mergeCell ref="AZ67:BA67"/>
    <mergeCell ref="R66:S67"/>
    <mergeCell ref="T66:U67"/>
    <mergeCell ref="V66:W67"/>
    <mergeCell ref="X66:Y67"/>
    <mergeCell ref="AP68:AQ69"/>
    <mergeCell ref="AF68:AG69"/>
    <mergeCell ref="AH68:AI69"/>
    <mergeCell ref="AJ68:AK69"/>
    <mergeCell ref="AL68:AM69"/>
    <mergeCell ref="AN68:AO69"/>
    <mergeCell ref="T68:U69"/>
    <mergeCell ref="V68:W69"/>
    <mergeCell ref="X68:Y69"/>
    <mergeCell ref="Z68:AA69"/>
    <mergeCell ref="AB68:AC69"/>
    <mergeCell ref="AD68:AE69"/>
    <mergeCell ref="R68:S69"/>
    <mergeCell ref="BF68:BG69"/>
    <mergeCell ref="BH68:BI69"/>
    <mergeCell ref="AT69:AU69"/>
    <mergeCell ref="AV69:AW69"/>
    <mergeCell ref="AX69:AY69"/>
    <mergeCell ref="AZ69:BA69"/>
    <mergeCell ref="AT68:AU68"/>
    <mergeCell ref="AV68:AW68"/>
    <mergeCell ref="AX68:AY68"/>
    <mergeCell ref="AZ68:BA68"/>
    <mergeCell ref="BB68:BE69"/>
    <mergeCell ref="AR68:AS69"/>
    <mergeCell ref="N70:O71"/>
    <mergeCell ref="P70:Q71"/>
    <mergeCell ref="R70:S71"/>
    <mergeCell ref="T70:U71"/>
    <mergeCell ref="V70:W71"/>
    <mergeCell ref="X70:Y71"/>
    <mergeCell ref="B70:C71"/>
    <mergeCell ref="D70:E71"/>
    <mergeCell ref="F70:G71"/>
    <mergeCell ref="H70:I71"/>
    <mergeCell ref="J70:K71"/>
    <mergeCell ref="L70:M71"/>
    <mergeCell ref="B68:C69"/>
    <mergeCell ref="D68:E69"/>
    <mergeCell ref="F68:G69"/>
    <mergeCell ref="H68:I69"/>
    <mergeCell ref="J68:K69"/>
    <mergeCell ref="L68:M69"/>
    <mergeCell ref="N68:O69"/>
    <mergeCell ref="P68:Q69"/>
    <mergeCell ref="BB70:BE71"/>
    <mergeCell ref="BF70:BG71"/>
    <mergeCell ref="BH70:BI71"/>
    <mergeCell ref="AT71:AU71"/>
    <mergeCell ref="AV71:AW71"/>
    <mergeCell ref="AX71:AY71"/>
    <mergeCell ref="AT70:AU70"/>
    <mergeCell ref="AV70:AW70"/>
    <mergeCell ref="AR70:AS71"/>
    <mergeCell ref="B72:C73"/>
    <mergeCell ref="D72:E73"/>
    <mergeCell ref="F72:G73"/>
    <mergeCell ref="H72:I73"/>
    <mergeCell ref="J72:K73"/>
    <mergeCell ref="L72:M73"/>
    <mergeCell ref="N72:O73"/>
    <mergeCell ref="P72:Q73"/>
    <mergeCell ref="R72:S73"/>
    <mergeCell ref="T72:U73"/>
    <mergeCell ref="V72:W73"/>
    <mergeCell ref="X72:Y73"/>
    <mergeCell ref="Z72:AA73"/>
    <mergeCell ref="AB72:AC73"/>
    <mergeCell ref="AD72:AE73"/>
    <mergeCell ref="AZ71:BA71"/>
    <mergeCell ref="AL70:AM71"/>
    <mergeCell ref="AN70:AO71"/>
    <mergeCell ref="Z70:AA71"/>
    <mergeCell ref="AB70:AC71"/>
    <mergeCell ref="AD70:AE71"/>
    <mergeCell ref="AF70:AG71"/>
    <mergeCell ref="AH70:AI71"/>
    <mergeCell ref="AJ70:AK71"/>
    <mergeCell ref="AX70:AY70"/>
    <mergeCell ref="AZ70:BA70"/>
    <mergeCell ref="AP70:AQ71"/>
    <mergeCell ref="AP72:AQ73"/>
    <mergeCell ref="AR72:AS73"/>
    <mergeCell ref="B74:C75"/>
    <mergeCell ref="D74:E75"/>
    <mergeCell ref="F74:G75"/>
    <mergeCell ref="H74:I75"/>
    <mergeCell ref="J74:K75"/>
    <mergeCell ref="L74:M75"/>
    <mergeCell ref="BF72:BG73"/>
    <mergeCell ref="BH72:BI73"/>
    <mergeCell ref="AT73:AU73"/>
    <mergeCell ref="AV73:AW73"/>
    <mergeCell ref="AX73:AY73"/>
    <mergeCell ref="AZ73:BA73"/>
    <mergeCell ref="AT72:AU72"/>
    <mergeCell ref="AV72:AW72"/>
    <mergeCell ref="AX72:AY72"/>
    <mergeCell ref="AZ72:BA72"/>
    <mergeCell ref="BB72:BE73"/>
    <mergeCell ref="AF72:AG73"/>
    <mergeCell ref="AH72:AI73"/>
    <mergeCell ref="AJ72:AK73"/>
    <mergeCell ref="AL72:AM73"/>
    <mergeCell ref="AX74:AY74"/>
    <mergeCell ref="AZ74:BA74"/>
    <mergeCell ref="AN72:AO73"/>
    <mergeCell ref="X74:Y75"/>
    <mergeCell ref="BB74:BE75"/>
    <mergeCell ref="BF74:BG75"/>
    <mergeCell ref="BH74:BI75"/>
    <mergeCell ref="AT75:AU75"/>
    <mergeCell ref="AV75:AW75"/>
    <mergeCell ref="AX75:AY75"/>
    <mergeCell ref="AT74:AU74"/>
    <mergeCell ref="AV74:AW74"/>
    <mergeCell ref="AZ75:BA75"/>
    <mergeCell ref="AP74:AQ75"/>
    <mergeCell ref="AD76:AE77"/>
    <mergeCell ref="AR74:AS75"/>
    <mergeCell ref="B76:C77"/>
    <mergeCell ref="D76:E77"/>
    <mergeCell ref="F76:G77"/>
    <mergeCell ref="H76:I77"/>
    <mergeCell ref="J76:K77"/>
    <mergeCell ref="L76:M77"/>
    <mergeCell ref="N76:O77"/>
    <mergeCell ref="P76:Q77"/>
    <mergeCell ref="R76:S77"/>
    <mergeCell ref="AL74:AM75"/>
    <mergeCell ref="AN74:AO75"/>
    <mergeCell ref="Z74:AA75"/>
    <mergeCell ref="AB74:AC75"/>
    <mergeCell ref="AD74:AE75"/>
    <mergeCell ref="AF74:AG75"/>
    <mergeCell ref="AH74:AI75"/>
    <mergeCell ref="AJ74:AK75"/>
    <mergeCell ref="N74:O75"/>
    <mergeCell ref="P74:Q75"/>
    <mergeCell ref="R74:S75"/>
    <mergeCell ref="T74:U75"/>
    <mergeCell ref="V74:W75"/>
    <mergeCell ref="BF76:BG77"/>
    <mergeCell ref="BH76:BI77"/>
    <mergeCell ref="AT77:AU77"/>
    <mergeCell ref="AV77:AW77"/>
    <mergeCell ref="AX77:AY77"/>
    <mergeCell ref="AZ77:BA77"/>
    <mergeCell ref="AT76:AU76"/>
    <mergeCell ref="AV76:AW76"/>
    <mergeCell ref="AX76:AY76"/>
    <mergeCell ref="AZ76:BA76"/>
    <mergeCell ref="BB76:BE77"/>
    <mergeCell ref="AR76:AS77"/>
    <mergeCell ref="N78:O79"/>
    <mergeCell ref="P78:Q79"/>
    <mergeCell ref="R78:S79"/>
    <mergeCell ref="T78:U79"/>
    <mergeCell ref="V78:W79"/>
    <mergeCell ref="X78:Y79"/>
    <mergeCell ref="B78:C79"/>
    <mergeCell ref="D78:E79"/>
    <mergeCell ref="F78:G79"/>
    <mergeCell ref="H78:I79"/>
    <mergeCell ref="J78:K79"/>
    <mergeCell ref="L78:M79"/>
    <mergeCell ref="AP76:AQ77"/>
    <mergeCell ref="AF76:AG77"/>
    <mergeCell ref="AH76:AI77"/>
    <mergeCell ref="AJ76:AK77"/>
    <mergeCell ref="AL76:AM77"/>
    <mergeCell ref="AN76:AO77"/>
    <mergeCell ref="T76:U77"/>
    <mergeCell ref="V76:W77"/>
    <mergeCell ref="X76:Y77"/>
    <mergeCell ref="Z76:AA77"/>
    <mergeCell ref="AB76:AC77"/>
    <mergeCell ref="BB78:BE79"/>
    <mergeCell ref="BF78:BG79"/>
    <mergeCell ref="BH78:BI79"/>
    <mergeCell ref="AT79:AU79"/>
    <mergeCell ref="AV79:AW79"/>
    <mergeCell ref="AX79:AY79"/>
    <mergeCell ref="AT78:AU78"/>
    <mergeCell ref="AV78:AW78"/>
    <mergeCell ref="AR78:AS79"/>
    <mergeCell ref="B80:C81"/>
    <mergeCell ref="D80:E81"/>
    <mergeCell ref="F80:G81"/>
    <mergeCell ref="H80:I81"/>
    <mergeCell ref="J80:K81"/>
    <mergeCell ref="L80:M81"/>
    <mergeCell ref="N80:O81"/>
    <mergeCell ref="P80:Q81"/>
    <mergeCell ref="R80:S81"/>
    <mergeCell ref="AN80:AO81"/>
    <mergeCell ref="T80:U81"/>
    <mergeCell ref="V80:W81"/>
    <mergeCell ref="X80:Y81"/>
    <mergeCell ref="Z80:AA81"/>
    <mergeCell ref="AB80:AC81"/>
    <mergeCell ref="AD80:AE81"/>
    <mergeCell ref="AZ79:BA79"/>
    <mergeCell ref="AL78:AM79"/>
    <mergeCell ref="AN78:AO79"/>
    <mergeCell ref="Z78:AA79"/>
    <mergeCell ref="AB78:AC79"/>
    <mergeCell ref="AD78:AE79"/>
    <mergeCell ref="AF78:AG79"/>
    <mergeCell ref="AH78:AI79"/>
    <mergeCell ref="AJ78:AK79"/>
    <mergeCell ref="AX78:AY78"/>
    <mergeCell ref="AZ78:BA78"/>
    <mergeCell ref="AP78:AQ79"/>
    <mergeCell ref="AP80:AQ81"/>
    <mergeCell ref="AR80:AS81"/>
    <mergeCell ref="AP82:AQ83"/>
    <mergeCell ref="B82:C83"/>
    <mergeCell ref="D82:E83"/>
    <mergeCell ref="F82:G83"/>
    <mergeCell ref="H82:I83"/>
    <mergeCell ref="J82:K83"/>
    <mergeCell ref="L82:M83"/>
    <mergeCell ref="BF80:BG81"/>
    <mergeCell ref="BH80:BI81"/>
    <mergeCell ref="AT81:AU81"/>
    <mergeCell ref="AV81:AW81"/>
    <mergeCell ref="AX81:AY81"/>
    <mergeCell ref="AZ81:BA81"/>
    <mergeCell ref="AT80:AU80"/>
    <mergeCell ref="AV80:AW80"/>
    <mergeCell ref="AX80:AY80"/>
    <mergeCell ref="AZ80:BA80"/>
    <mergeCell ref="BB80:BE81"/>
    <mergeCell ref="AF80:AG81"/>
    <mergeCell ref="AH80:AI81"/>
    <mergeCell ref="AJ80:AK81"/>
    <mergeCell ref="AL80:AM81"/>
    <mergeCell ref="AX82:AY82"/>
    <mergeCell ref="AZ82:BA82"/>
    <mergeCell ref="BB82:BE83"/>
    <mergeCell ref="BF82:BG83"/>
    <mergeCell ref="BH82:BI83"/>
    <mergeCell ref="AT83:AU83"/>
    <mergeCell ref="AV83:AW83"/>
    <mergeCell ref="AX83:AY83"/>
    <mergeCell ref="AT82:AU82"/>
    <mergeCell ref="AV82:AW82"/>
    <mergeCell ref="AZ83:BA83"/>
    <mergeCell ref="AR82:AS83"/>
    <mergeCell ref="B84:C85"/>
    <mergeCell ref="D84:E85"/>
    <mergeCell ref="F84:G85"/>
    <mergeCell ref="H84:I85"/>
    <mergeCell ref="J84:K85"/>
    <mergeCell ref="L84:M85"/>
    <mergeCell ref="N84:O85"/>
    <mergeCell ref="P84:Q85"/>
    <mergeCell ref="R84:S85"/>
    <mergeCell ref="AL82:AM83"/>
    <mergeCell ref="AN82:AO83"/>
    <mergeCell ref="Z82:AA83"/>
    <mergeCell ref="AB82:AC83"/>
    <mergeCell ref="AD82:AE83"/>
    <mergeCell ref="AF82:AG83"/>
    <mergeCell ref="AH82:AI83"/>
    <mergeCell ref="AJ82:AK83"/>
    <mergeCell ref="N82:O83"/>
    <mergeCell ref="P82:Q83"/>
    <mergeCell ref="R82:S83"/>
    <mergeCell ref="T82:U83"/>
    <mergeCell ref="V82:W83"/>
    <mergeCell ref="X82:Y83"/>
    <mergeCell ref="BF84:BG85"/>
    <mergeCell ref="BH84:BI85"/>
    <mergeCell ref="AT85:AU85"/>
    <mergeCell ref="AV85:AW85"/>
    <mergeCell ref="AX85:AY85"/>
    <mergeCell ref="AZ85:BA85"/>
    <mergeCell ref="AT84:AU84"/>
    <mergeCell ref="AV84:AW84"/>
    <mergeCell ref="AX84:AY84"/>
    <mergeCell ref="AZ84:BA84"/>
    <mergeCell ref="BB84:BE85"/>
    <mergeCell ref="AR84:AS85"/>
    <mergeCell ref="AP86:AQ87"/>
    <mergeCell ref="AJ86:AK87"/>
    <mergeCell ref="N86:O87"/>
    <mergeCell ref="P86:Q87"/>
    <mergeCell ref="R86:S87"/>
    <mergeCell ref="T86:U87"/>
    <mergeCell ref="V86:W87"/>
    <mergeCell ref="X86:Y87"/>
    <mergeCell ref="AP84:AQ85"/>
    <mergeCell ref="AF84:AG85"/>
    <mergeCell ref="AH84:AI85"/>
    <mergeCell ref="AJ84:AK85"/>
    <mergeCell ref="AL84:AM85"/>
    <mergeCell ref="AN84:AO85"/>
    <mergeCell ref="T84:U85"/>
    <mergeCell ref="V84:W85"/>
    <mergeCell ref="X84:Y85"/>
    <mergeCell ref="Z84:AA85"/>
    <mergeCell ref="AB84:AC85"/>
    <mergeCell ref="AD84:AE85"/>
    <mergeCell ref="B86:C87"/>
    <mergeCell ref="D86:E87"/>
    <mergeCell ref="F86:G87"/>
    <mergeCell ref="H86:I87"/>
    <mergeCell ref="J86:K87"/>
    <mergeCell ref="L86:M87"/>
    <mergeCell ref="AX86:AY86"/>
    <mergeCell ref="AZ86:BA86"/>
    <mergeCell ref="BB86:BE87"/>
    <mergeCell ref="BF86:BG87"/>
    <mergeCell ref="BH86:BI87"/>
    <mergeCell ref="AT87:AU87"/>
    <mergeCell ref="AV87:AW87"/>
    <mergeCell ref="AX87:AY87"/>
    <mergeCell ref="AT86:AU86"/>
    <mergeCell ref="AV86:AW86"/>
    <mergeCell ref="AR86:AS87"/>
    <mergeCell ref="BE89:BI89"/>
    <mergeCell ref="H90:T90"/>
    <mergeCell ref="U90:Y90"/>
    <mergeCell ref="Z90:AL90"/>
    <mergeCell ref="AM90:AQ90"/>
    <mergeCell ref="AR90:BD90"/>
    <mergeCell ref="BE90:BI90"/>
    <mergeCell ref="AZ87:BA87"/>
    <mergeCell ref="B89:G95"/>
    <mergeCell ref="H89:T89"/>
    <mergeCell ref="U89:Y89"/>
    <mergeCell ref="Z89:AL89"/>
    <mergeCell ref="AM89:AQ89"/>
    <mergeCell ref="AR89:BD89"/>
    <mergeCell ref="H91:T91"/>
    <mergeCell ref="U91:Y91"/>
    <mergeCell ref="Z91:AL91"/>
    <mergeCell ref="AL86:AM87"/>
    <mergeCell ref="AN86:AO87"/>
    <mergeCell ref="Z86:AA87"/>
    <mergeCell ref="AB86:AC87"/>
    <mergeCell ref="AD86:AE87"/>
    <mergeCell ref="AF86:AG87"/>
    <mergeCell ref="AH86:AI87"/>
    <mergeCell ref="H93:T93"/>
    <mergeCell ref="U93:Y93"/>
    <mergeCell ref="Z93:AL93"/>
    <mergeCell ref="AM93:AQ93"/>
    <mergeCell ref="AR93:BD93"/>
    <mergeCell ref="BE93:BI93"/>
    <mergeCell ref="AM91:AQ91"/>
    <mergeCell ref="AR91:BD91"/>
    <mergeCell ref="BE91:BI91"/>
    <mergeCell ref="H92:T92"/>
    <mergeCell ref="U92:Y92"/>
    <mergeCell ref="Z92:AL92"/>
    <mergeCell ref="AM92:AQ92"/>
    <mergeCell ref="AR92:BD92"/>
    <mergeCell ref="BE92:BI92"/>
    <mergeCell ref="H95:T95"/>
    <mergeCell ref="U95:Y95"/>
    <mergeCell ref="Z95:AL95"/>
    <mergeCell ref="AM95:AQ95"/>
    <mergeCell ref="AR95:BD95"/>
    <mergeCell ref="BE95:BI95"/>
    <mergeCell ref="H94:T94"/>
    <mergeCell ref="U94:Y94"/>
    <mergeCell ref="Z94:AL94"/>
    <mergeCell ref="AM94:AQ94"/>
    <mergeCell ref="AR94:BD94"/>
    <mergeCell ref="BE94:BI94"/>
    <mergeCell ref="W2:X4"/>
    <mergeCell ref="Y2:Z4"/>
    <mergeCell ref="W5:X6"/>
    <mergeCell ref="Y5:Z6"/>
    <mergeCell ref="W7:X8"/>
    <mergeCell ref="Y7:Z8"/>
    <mergeCell ref="W9:X10"/>
    <mergeCell ref="Y9:Z10"/>
    <mergeCell ref="W11:X12"/>
    <mergeCell ref="Y11:Z12"/>
    <mergeCell ref="W23:X24"/>
    <mergeCell ref="Y23:Z24"/>
    <mergeCell ref="W25:X26"/>
    <mergeCell ref="Y25:Z26"/>
    <mergeCell ref="W27:X28"/>
    <mergeCell ref="Y27:Z28"/>
    <mergeCell ref="W29:X30"/>
    <mergeCell ref="Y29:Z30"/>
    <mergeCell ref="W13:X14"/>
    <mergeCell ref="Y13:Z14"/>
    <mergeCell ref="W15:X16"/>
    <mergeCell ref="Y15:Z16"/>
    <mergeCell ref="W17:X18"/>
    <mergeCell ref="Y17:Z18"/>
    <mergeCell ref="W19:X20"/>
    <mergeCell ref="Y19:Z20"/>
    <mergeCell ref="W21:X22"/>
    <mergeCell ref="Y21:Z22"/>
  </mergeCells>
  <phoneticPr fontId="16"/>
  <conditionalFormatting sqref="K9:L10">
    <cfRule type="expression" dxfId="1111" priority="127" stopIfTrue="1">
      <formula>$G$4="×"</formula>
    </cfRule>
  </conditionalFormatting>
  <conditionalFormatting sqref="K11:L12">
    <cfRule type="expression" dxfId="1110" priority="126" stopIfTrue="1">
      <formula>$G$5="×"</formula>
    </cfRule>
  </conditionalFormatting>
  <conditionalFormatting sqref="K13:L14">
    <cfRule type="expression" dxfId="1109" priority="125" stopIfTrue="1">
      <formula>$G$6="×"</formula>
    </cfRule>
  </conditionalFormatting>
  <conditionalFormatting sqref="K15:L16">
    <cfRule type="expression" dxfId="1108" priority="124" stopIfTrue="1">
      <formula>$G$7="×"</formula>
    </cfRule>
  </conditionalFormatting>
  <conditionalFormatting sqref="K17:L18">
    <cfRule type="expression" dxfId="1107" priority="123" stopIfTrue="1">
      <formula>$G$8="×"</formula>
    </cfRule>
  </conditionalFormatting>
  <conditionalFormatting sqref="K19:L20">
    <cfRule type="expression" dxfId="1106" priority="122" stopIfTrue="1">
      <formula>$G$9="×"</formula>
    </cfRule>
  </conditionalFormatting>
  <conditionalFormatting sqref="K21:L22">
    <cfRule type="expression" dxfId="1105" priority="121" stopIfTrue="1">
      <formula>$G$10="×"</formula>
    </cfRule>
  </conditionalFormatting>
  <conditionalFormatting sqref="K23:L24">
    <cfRule type="expression" dxfId="1104" priority="120" stopIfTrue="1">
      <formula>G11="×"</formula>
    </cfRule>
  </conditionalFormatting>
  <conditionalFormatting sqref="K25:L26">
    <cfRule type="expression" dxfId="1103" priority="119" stopIfTrue="1">
      <formula>G12="×"</formula>
    </cfRule>
  </conditionalFormatting>
  <conditionalFormatting sqref="K27:L28">
    <cfRule type="expression" dxfId="1102" priority="118" stopIfTrue="1">
      <formula>G13="×"</formula>
    </cfRule>
  </conditionalFormatting>
  <conditionalFormatting sqref="L29:L30 K29">
    <cfRule type="expression" dxfId="1101" priority="117" stopIfTrue="1">
      <formula>G14="×"</formula>
    </cfRule>
  </conditionalFormatting>
  <conditionalFormatting sqref="O9:P10">
    <cfRule type="expression" dxfId="1100" priority="116" stopIfTrue="1">
      <formula>"○"=G4</formula>
    </cfRule>
  </conditionalFormatting>
  <conditionalFormatting sqref="O11:P12">
    <cfRule type="expression" dxfId="1099" priority="115" stopIfTrue="1">
      <formula>"○"=G5</formula>
    </cfRule>
  </conditionalFormatting>
  <conditionalFormatting sqref="O13:P14">
    <cfRule type="expression" dxfId="1098" priority="114" stopIfTrue="1">
      <formula>"○"=G6</formula>
    </cfRule>
  </conditionalFormatting>
  <conditionalFormatting sqref="O15:P16">
    <cfRule type="expression" dxfId="1097" priority="113" stopIfTrue="1">
      <formula>"○"=G7</formula>
    </cfRule>
  </conditionalFormatting>
  <conditionalFormatting sqref="O17:P18">
    <cfRule type="expression" dxfId="1096" priority="112" stopIfTrue="1">
      <formula>"○"=G8</formula>
    </cfRule>
  </conditionalFormatting>
  <conditionalFormatting sqref="O19:P20">
    <cfRule type="expression" dxfId="1095" priority="111" stopIfTrue="1">
      <formula>"○"=G9</formula>
    </cfRule>
  </conditionalFormatting>
  <conditionalFormatting sqref="O21:P22">
    <cfRule type="expression" dxfId="1094" priority="110" stopIfTrue="1">
      <formula>"○"=G10</formula>
    </cfRule>
  </conditionalFormatting>
  <conditionalFormatting sqref="O23:P24">
    <cfRule type="expression" dxfId="1093" priority="109" stopIfTrue="1">
      <formula>"○"=G11</formula>
    </cfRule>
  </conditionalFormatting>
  <conditionalFormatting sqref="O25:P26">
    <cfRule type="expression" dxfId="1092" priority="108" stopIfTrue="1">
      <formula>"○"=G12</formula>
    </cfRule>
  </conditionalFormatting>
  <conditionalFormatting sqref="O27:P28">
    <cfRule type="expression" dxfId="1091" priority="107" stopIfTrue="1">
      <formula>"○"=G13</formula>
    </cfRule>
  </conditionalFormatting>
  <conditionalFormatting sqref="P29:P30 O29">
    <cfRule type="expression" dxfId="1090" priority="106" stopIfTrue="1">
      <formula>"○"=G14</formula>
    </cfRule>
  </conditionalFormatting>
  <conditionalFormatting sqref="K30">
    <cfRule type="expression" dxfId="1089" priority="128" stopIfTrue="1">
      <formula>#REF!="×"</formula>
    </cfRule>
  </conditionalFormatting>
  <conditionalFormatting sqref="B64:B65">
    <cfRule type="expression" dxfId="1088" priority="130" stopIfTrue="1">
      <formula>G29="×"</formula>
    </cfRule>
  </conditionalFormatting>
  <conditionalFormatting sqref="B66:B67">
    <cfRule type="expression" dxfId="1087" priority="131" stopIfTrue="1">
      <formula>G30="×"</formula>
    </cfRule>
  </conditionalFormatting>
  <conditionalFormatting sqref="B68:B69 R30">
    <cfRule type="expression" dxfId="1086" priority="132" stopIfTrue="1">
      <formula>G1048569="×"</formula>
    </cfRule>
  </conditionalFormatting>
  <conditionalFormatting sqref="B70:B71">
    <cfRule type="expression" dxfId="1085" priority="133" stopIfTrue="1">
      <formula>G32="×"</formula>
    </cfRule>
  </conditionalFormatting>
  <conditionalFormatting sqref="B72:B73">
    <cfRule type="expression" dxfId="1084" priority="134" stopIfTrue="1">
      <formula>G33="×"</formula>
    </cfRule>
  </conditionalFormatting>
  <conditionalFormatting sqref="B74:B75">
    <cfRule type="expression" dxfId="1083" priority="135" stopIfTrue="1">
      <formula>G34="×"</formula>
    </cfRule>
  </conditionalFormatting>
  <conditionalFormatting sqref="B76:B77">
    <cfRule type="expression" dxfId="1082" priority="136" stopIfTrue="1">
      <formula>G35="×"</formula>
    </cfRule>
  </conditionalFormatting>
  <conditionalFormatting sqref="B78:B79">
    <cfRule type="expression" dxfId="1081" priority="137" stopIfTrue="1">
      <formula>G36="×"</formula>
    </cfRule>
  </conditionalFormatting>
  <conditionalFormatting sqref="B80:B81">
    <cfRule type="expression" dxfId="1080" priority="138" stopIfTrue="1">
      <formula>G37="×"</formula>
    </cfRule>
  </conditionalFormatting>
  <conditionalFormatting sqref="B82:B83">
    <cfRule type="expression" dxfId="1079" priority="139" stopIfTrue="1">
      <formula>G38="×"</formula>
    </cfRule>
  </conditionalFormatting>
  <conditionalFormatting sqref="B84 B86">
    <cfRule type="expression" dxfId="1078" priority="140" stopIfTrue="1">
      <formula>G39="×"</formula>
    </cfRule>
  </conditionalFormatting>
  <conditionalFormatting sqref="O30">
    <cfRule type="expression" dxfId="1077" priority="142" stopIfTrue="1">
      <formula>"○"=#REF!</formula>
    </cfRule>
  </conditionalFormatting>
  <conditionalFormatting sqref="D64:D65">
    <cfRule type="expression" dxfId="1076" priority="144" stopIfTrue="1">
      <formula>"○"=G29</formula>
    </cfRule>
  </conditionalFormatting>
  <conditionalFormatting sqref="D66:D67">
    <cfRule type="expression" dxfId="1075" priority="145" stopIfTrue="1">
      <formula>"○"=G30</formula>
    </cfRule>
  </conditionalFormatting>
  <conditionalFormatting sqref="D68:D69 T30">
    <cfRule type="expression" dxfId="1074" priority="146" stopIfTrue="1">
      <formula>"○"=G1048569</formula>
    </cfRule>
  </conditionalFormatting>
  <conditionalFormatting sqref="D70:D71">
    <cfRule type="expression" dxfId="1073" priority="147" stopIfTrue="1">
      <formula>"○"=G32</formula>
    </cfRule>
  </conditionalFormatting>
  <conditionalFormatting sqref="D72:D73">
    <cfRule type="expression" dxfId="1072" priority="148" stopIfTrue="1">
      <formula>"○"=G33</formula>
    </cfRule>
  </conditionalFormatting>
  <conditionalFormatting sqref="D74:D75">
    <cfRule type="expression" dxfId="1071" priority="149" stopIfTrue="1">
      <formula>"○"=G34</formula>
    </cfRule>
  </conditionalFormatting>
  <conditionalFormatting sqref="D76:D77">
    <cfRule type="expression" dxfId="1070" priority="150" stopIfTrue="1">
      <formula>"○"=G35</formula>
    </cfRule>
  </conditionalFormatting>
  <conditionalFormatting sqref="D78:D79">
    <cfRule type="expression" dxfId="1069" priority="151" stopIfTrue="1">
      <formula>"○"=G36</formula>
    </cfRule>
  </conditionalFormatting>
  <conditionalFormatting sqref="D80:D81">
    <cfRule type="expression" dxfId="1068" priority="152" stopIfTrue="1">
      <formula>"○"=G37</formula>
    </cfRule>
  </conditionalFormatting>
  <conditionalFormatting sqref="D82:D83">
    <cfRule type="expression" dxfId="1067" priority="153" stopIfTrue="1">
      <formula>"○"=G38</formula>
    </cfRule>
  </conditionalFormatting>
  <conditionalFormatting sqref="D84 D86">
    <cfRule type="expression" dxfId="1066" priority="154" stopIfTrue="1">
      <formula>"○"=G39</formula>
    </cfRule>
  </conditionalFormatting>
  <conditionalFormatting sqref="E68:E69">
    <cfRule type="expression" dxfId="1065" priority="159" stopIfTrue="1">
      <formula>"○"=#REF!</formula>
    </cfRule>
  </conditionalFormatting>
  <conditionalFormatting sqref="E70:E71">
    <cfRule type="expression" dxfId="1064" priority="160" stopIfTrue="1">
      <formula>"○"=#REF!</formula>
    </cfRule>
  </conditionalFormatting>
  <conditionalFormatting sqref="E72:E73">
    <cfRule type="expression" dxfId="1063" priority="161" stopIfTrue="1">
      <formula>"○"=#REF!</formula>
    </cfRule>
  </conditionalFormatting>
  <conditionalFormatting sqref="E74:E75">
    <cfRule type="expression" dxfId="1062" priority="162" stopIfTrue="1">
      <formula>"○"=#REF!</formula>
    </cfRule>
  </conditionalFormatting>
  <conditionalFormatting sqref="E76:E77">
    <cfRule type="expression" dxfId="1061" priority="163" stopIfTrue="1">
      <formula>"○"=#REF!</formula>
    </cfRule>
  </conditionalFormatting>
  <conditionalFormatting sqref="E78:E79">
    <cfRule type="expression" dxfId="1060" priority="164" stopIfTrue="1">
      <formula>"○"=#REF!</formula>
    </cfRule>
  </conditionalFormatting>
  <conditionalFormatting sqref="E80:E81">
    <cfRule type="expression" dxfId="1059" priority="165" stopIfTrue="1">
      <formula>"○"=#REF!</formula>
    </cfRule>
  </conditionalFormatting>
  <conditionalFormatting sqref="E82:E83">
    <cfRule type="expression" dxfId="1058" priority="166" stopIfTrue="1">
      <formula>"○"=#REF!</formula>
    </cfRule>
  </conditionalFormatting>
  <conditionalFormatting sqref="R5:R6">
    <cfRule type="expression" dxfId="1057" priority="55" stopIfTrue="1">
      <formula>W1048544="×"</formula>
    </cfRule>
  </conditionalFormatting>
  <conditionalFormatting sqref="R7:R8">
    <cfRule type="expression" dxfId="1056" priority="56" stopIfTrue="1">
      <formula>W1048545="×"</formula>
    </cfRule>
  </conditionalFormatting>
  <conditionalFormatting sqref="R9:R10">
    <cfRule type="expression" dxfId="1055" priority="57" stopIfTrue="1">
      <formula>W1048546="×"</formula>
    </cfRule>
  </conditionalFormatting>
  <conditionalFormatting sqref="R11:R12">
    <cfRule type="expression" dxfId="1054" priority="58" stopIfTrue="1">
      <formula>W1048547="×"</formula>
    </cfRule>
  </conditionalFormatting>
  <conditionalFormatting sqref="R13:R14">
    <cfRule type="expression" dxfId="1053" priority="59" stopIfTrue="1">
      <formula>W1048548="×"</formula>
    </cfRule>
  </conditionalFormatting>
  <conditionalFormatting sqref="R15:R16">
    <cfRule type="expression" dxfId="1052" priority="60" stopIfTrue="1">
      <formula>W1048549="×"</formula>
    </cfRule>
  </conditionalFormatting>
  <conditionalFormatting sqref="R17:R18">
    <cfRule type="expression" dxfId="1051" priority="61" stopIfTrue="1">
      <formula>W1048550="×"</formula>
    </cfRule>
  </conditionalFormatting>
  <conditionalFormatting sqref="R19:R20">
    <cfRule type="expression" dxfId="1050" priority="62" stopIfTrue="1">
      <formula>W1048551="×"</formula>
    </cfRule>
  </conditionalFormatting>
  <conditionalFormatting sqref="R21:R22">
    <cfRule type="expression" dxfId="1049" priority="63" stopIfTrue="1">
      <formula>W1048552="×"</formula>
    </cfRule>
  </conditionalFormatting>
  <conditionalFormatting sqref="R23:R24">
    <cfRule type="expression" dxfId="1048" priority="64" stopIfTrue="1">
      <formula>W1048553="×"</formula>
    </cfRule>
  </conditionalFormatting>
  <conditionalFormatting sqref="R25:R26">
    <cfRule type="expression" dxfId="1047" priority="65" stopIfTrue="1">
      <formula>W1048554="×"</formula>
    </cfRule>
  </conditionalFormatting>
  <conditionalFormatting sqref="R27:R28">
    <cfRule type="expression" dxfId="1046" priority="66" stopIfTrue="1">
      <formula>W1048555="×"</formula>
    </cfRule>
  </conditionalFormatting>
  <conditionalFormatting sqref="R29">
    <cfRule type="expression" dxfId="1045" priority="67" stopIfTrue="1">
      <formula>W1048556="×"</formula>
    </cfRule>
  </conditionalFormatting>
  <conditionalFormatting sqref="T5:T6">
    <cfRule type="expression" dxfId="1044" priority="68" stopIfTrue="1">
      <formula>"○"=W1048544</formula>
    </cfRule>
  </conditionalFormatting>
  <conditionalFormatting sqref="T7:T8">
    <cfRule type="expression" dxfId="1043" priority="69" stopIfTrue="1">
      <formula>"○"=W1048545</formula>
    </cfRule>
  </conditionalFormatting>
  <conditionalFormatting sqref="T9:T10">
    <cfRule type="expression" dxfId="1042" priority="70" stopIfTrue="1">
      <formula>"○"=W1048546</formula>
    </cfRule>
  </conditionalFormatting>
  <conditionalFormatting sqref="T11:T12">
    <cfRule type="expression" dxfId="1041" priority="71" stopIfTrue="1">
      <formula>"○"=W1048547</formula>
    </cfRule>
  </conditionalFormatting>
  <conditionalFormatting sqref="T13:T14">
    <cfRule type="expression" dxfId="1040" priority="72" stopIfTrue="1">
      <formula>"○"=W1048548</formula>
    </cfRule>
  </conditionalFormatting>
  <conditionalFormatting sqref="T15:T16">
    <cfRule type="expression" dxfId="1039" priority="73" stopIfTrue="1">
      <formula>"○"=W1048549</formula>
    </cfRule>
  </conditionalFormatting>
  <conditionalFormatting sqref="T17:T18">
    <cfRule type="expression" dxfId="1038" priority="74" stopIfTrue="1">
      <formula>"○"=W1048550</formula>
    </cfRule>
  </conditionalFormatting>
  <conditionalFormatting sqref="T19:T20">
    <cfRule type="expression" dxfId="1037" priority="75" stopIfTrue="1">
      <formula>"○"=W1048551</formula>
    </cfRule>
  </conditionalFormatting>
  <conditionalFormatting sqref="T21:T22">
    <cfRule type="expression" dxfId="1036" priority="76" stopIfTrue="1">
      <formula>"○"=W1048552</formula>
    </cfRule>
  </conditionalFormatting>
  <conditionalFormatting sqref="T23:T24">
    <cfRule type="expression" dxfId="1035" priority="77" stopIfTrue="1">
      <formula>"○"=W1048553</formula>
    </cfRule>
  </conditionalFormatting>
  <conditionalFormatting sqref="T25:T26">
    <cfRule type="expression" dxfId="1034" priority="78" stopIfTrue="1">
      <formula>"○"=W1048554</formula>
    </cfRule>
  </conditionalFormatting>
  <conditionalFormatting sqref="T27:T28">
    <cfRule type="expression" dxfId="1033" priority="79" stopIfTrue="1">
      <formula>"○"=W1048555</formula>
    </cfRule>
  </conditionalFormatting>
  <conditionalFormatting sqref="T29">
    <cfRule type="expression" dxfId="1032" priority="80" stopIfTrue="1">
      <formula>"○"=W1048556</formula>
    </cfRule>
  </conditionalFormatting>
  <conditionalFormatting sqref="S5:S6">
    <cfRule type="expression" dxfId="1031" priority="81" stopIfTrue="1">
      <formula>#REF!="×"</formula>
    </cfRule>
  </conditionalFormatting>
  <conditionalFormatting sqref="S7:S8">
    <cfRule type="expression" dxfId="1030" priority="82" stopIfTrue="1">
      <formula>#REF!="×"</formula>
    </cfRule>
  </conditionalFormatting>
  <conditionalFormatting sqref="S9:S10">
    <cfRule type="expression" dxfId="1029" priority="83" stopIfTrue="1">
      <formula>#REF!="×"</formula>
    </cfRule>
  </conditionalFormatting>
  <conditionalFormatting sqref="S11:S12">
    <cfRule type="expression" dxfId="1028" priority="84" stopIfTrue="1">
      <formula>#REF!="×"</formula>
    </cfRule>
  </conditionalFormatting>
  <conditionalFormatting sqref="S13:S14">
    <cfRule type="expression" dxfId="1027" priority="85" stopIfTrue="1">
      <formula>#REF!="×"</formula>
    </cfRule>
  </conditionalFormatting>
  <conditionalFormatting sqref="S15:S16">
    <cfRule type="expression" dxfId="1026" priority="86" stopIfTrue="1">
      <formula>#REF!="×"</formula>
    </cfRule>
  </conditionalFormatting>
  <conditionalFormatting sqref="S17:S18">
    <cfRule type="expression" dxfId="1025" priority="87" stopIfTrue="1">
      <formula>#REF!="×"</formula>
    </cfRule>
  </conditionalFormatting>
  <conditionalFormatting sqref="S19:S20">
    <cfRule type="expression" dxfId="1024" priority="88" stopIfTrue="1">
      <formula>#REF!="×"</formula>
    </cfRule>
  </conditionalFormatting>
  <conditionalFormatting sqref="S21:S22">
    <cfRule type="expression" dxfId="1023" priority="89" stopIfTrue="1">
      <formula>#REF!="×"</formula>
    </cfRule>
  </conditionalFormatting>
  <conditionalFormatting sqref="S23:S24">
    <cfRule type="expression" dxfId="1022" priority="90" stopIfTrue="1">
      <formula>#REF!="×"</formula>
    </cfRule>
  </conditionalFormatting>
  <conditionalFormatting sqref="S25:S26">
    <cfRule type="expression" dxfId="1021" priority="91" stopIfTrue="1">
      <formula>#REF!="×"</formula>
    </cfRule>
  </conditionalFormatting>
  <conditionalFormatting sqref="S27:S28">
    <cfRule type="expression" dxfId="1020" priority="92" stopIfTrue="1">
      <formula>#REF!="×"</formula>
    </cfRule>
  </conditionalFormatting>
  <conditionalFormatting sqref="S29:S30">
    <cfRule type="expression" dxfId="1019" priority="93" stopIfTrue="1">
      <formula>#REF!="×"</formula>
    </cfRule>
  </conditionalFormatting>
  <conditionalFormatting sqref="U5:U6">
    <cfRule type="expression" dxfId="1018" priority="94" stopIfTrue="1">
      <formula>"○"=#REF!</formula>
    </cfRule>
  </conditionalFormatting>
  <conditionalFormatting sqref="U7:U8">
    <cfRule type="expression" dxfId="1017" priority="95" stopIfTrue="1">
      <formula>"○"=#REF!</formula>
    </cfRule>
  </conditionalFormatting>
  <conditionalFormatting sqref="U9:U10">
    <cfRule type="expression" dxfId="1016" priority="96" stopIfTrue="1">
      <formula>"○"=#REF!</formula>
    </cfRule>
  </conditionalFormatting>
  <conditionalFormatting sqref="U11:U12">
    <cfRule type="expression" dxfId="1015" priority="97" stopIfTrue="1">
      <formula>"○"=#REF!</formula>
    </cfRule>
  </conditionalFormatting>
  <conditionalFormatting sqref="U13:U14">
    <cfRule type="expression" dxfId="1014" priority="98" stopIfTrue="1">
      <formula>"○"=#REF!</formula>
    </cfRule>
  </conditionalFormatting>
  <conditionalFormatting sqref="U15:U16">
    <cfRule type="expression" dxfId="1013" priority="99" stopIfTrue="1">
      <formula>"○"=#REF!</formula>
    </cfRule>
  </conditionalFormatting>
  <conditionalFormatting sqref="U17:U18">
    <cfRule type="expression" dxfId="1012" priority="100" stopIfTrue="1">
      <formula>"○"=#REF!</formula>
    </cfRule>
  </conditionalFormatting>
  <conditionalFormatting sqref="U19:U20">
    <cfRule type="expression" dxfId="1011" priority="101" stopIfTrue="1">
      <formula>"○"=#REF!</formula>
    </cfRule>
  </conditionalFormatting>
  <conditionalFormatting sqref="U21:U22">
    <cfRule type="expression" dxfId="1010" priority="102" stopIfTrue="1">
      <formula>"○"=#REF!</formula>
    </cfRule>
  </conditionalFormatting>
  <conditionalFormatting sqref="U23:U24">
    <cfRule type="expression" dxfId="1009" priority="103" stopIfTrue="1">
      <formula>"○"=#REF!</formula>
    </cfRule>
  </conditionalFormatting>
  <conditionalFormatting sqref="U25:U26">
    <cfRule type="expression" dxfId="1008" priority="104" stopIfTrue="1">
      <formula>"○"=#REF!</formula>
    </cfRule>
  </conditionalFormatting>
  <conditionalFormatting sqref="U27:U28">
    <cfRule type="expression" dxfId="1007" priority="105" stopIfTrue="1">
      <formula>"○"=#REF!</formula>
    </cfRule>
  </conditionalFormatting>
  <conditionalFormatting sqref="D62:E63">
    <cfRule type="expression" dxfId="1006" priority="54">
      <formula>"○"=G28</formula>
    </cfRule>
  </conditionalFormatting>
  <conditionalFormatting sqref="B87">
    <cfRule type="expression" dxfId="1005" priority="340" stopIfTrue="1">
      <formula>G54="×"</formula>
    </cfRule>
  </conditionalFormatting>
  <conditionalFormatting sqref="W30">
    <cfRule type="expression" dxfId="1004" priority="52" stopIfTrue="1">
      <formula>AB1048569="×"</formula>
    </cfRule>
  </conditionalFormatting>
  <conditionalFormatting sqref="Y30">
    <cfRule type="expression" dxfId="1003" priority="53" stopIfTrue="1">
      <formula>"○"=AB1048569</formula>
    </cfRule>
  </conditionalFormatting>
  <conditionalFormatting sqref="W5:W6">
    <cfRule type="expression" dxfId="1002" priority="1" stopIfTrue="1">
      <formula>AB1048544="×"</formula>
    </cfRule>
  </conditionalFormatting>
  <conditionalFormatting sqref="W7:W8">
    <cfRule type="expression" dxfId="1001" priority="2" stopIfTrue="1">
      <formula>AB1048545="×"</formula>
    </cfRule>
  </conditionalFormatting>
  <conditionalFormatting sqref="W9:W10">
    <cfRule type="expression" dxfId="1000" priority="3" stopIfTrue="1">
      <formula>AB1048546="×"</formula>
    </cfRule>
  </conditionalFormatting>
  <conditionalFormatting sqref="W11:W12">
    <cfRule type="expression" dxfId="999" priority="4" stopIfTrue="1">
      <formula>AB1048547="×"</formula>
    </cfRule>
  </conditionalFormatting>
  <conditionalFormatting sqref="W13:W14">
    <cfRule type="expression" dxfId="998" priority="5" stopIfTrue="1">
      <formula>AB1048548="×"</formula>
    </cfRule>
  </conditionalFormatting>
  <conditionalFormatting sqref="W15:W16">
    <cfRule type="expression" dxfId="997" priority="6" stopIfTrue="1">
      <formula>AB1048549="×"</formula>
    </cfRule>
  </conditionalFormatting>
  <conditionalFormatting sqref="W17:W18">
    <cfRule type="expression" dxfId="996" priority="7" stopIfTrue="1">
      <formula>AB1048550="×"</formula>
    </cfRule>
  </conditionalFormatting>
  <conditionalFormatting sqref="W19:W20">
    <cfRule type="expression" dxfId="995" priority="8" stopIfTrue="1">
      <formula>AB1048551="×"</formula>
    </cfRule>
  </conditionalFormatting>
  <conditionalFormatting sqref="W21:W22">
    <cfRule type="expression" dxfId="994" priority="9" stopIfTrue="1">
      <formula>AB1048552="×"</formula>
    </cfRule>
  </conditionalFormatting>
  <conditionalFormatting sqref="W23:W24">
    <cfRule type="expression" dxfId="993" priority="10" stopIfTrue="1">
      <formula>AB1048553="×"</formula>
    </cfRule>
  </conditionalFormatting>
  <conditionalFormatting sqref="W25:W26">
    <cfRule type="expression" dxfId="992" priority="11" stopIfTrue="1">
      <formula>AB1048554="×"</formula>
    </cfRule>
  </conditionalFormatting>
  <conditionalFormatting sqref="W27:W28">
    <cfRule type="expression" dxfId="991" priority="12" stopIfTrue="1">
      <formula>AB1048555="×"</formula>
    </cfRule>
  </conditionalFormatting>
  <conditionalFormatting sqref="W29">
    <cfRule type="expression" dxfId="990" priority="13" stopIfTrue="1">
      <formula>AB1048556="×"</formula>
    </cfRule>
  </conditionalFormatting>
  <conditionalFormatting sqref="Y5:Y6">
    <cfRule type="expression" dxfId="989" priority="14" stopIfTrue="1">
      <formula>"○"=AB1048544</formula>
    </cfRule>
  </conditionalFormatting>
  <conditionalFormatting sqref="Y7:Y8">
    <cfRule type="expression" dxfId="988" priority="15" stopIfTrue="1">
      <formula>"○"=AB1048545</formula>
    </cfRule>
  </conditionalFormatting>
  <conditionalFormatting sqref="Y9:Y10">
    <cfRule type="expression" dxfId="987" priority="16" stopIfTrue="1">
      <formula>"○"=AB1048546</formula>
    </cfRule>
  </conditionalFormatting>
  <conditionalFormatting sqref="Y11:Y12">
    <cfRule type="expression" dxfId="986" priority="17" stopIfTrue="1">
      <formula>"○"=AB1048547</formula>
    </cfRule>
  </conditionalFormatting>
  <conditionalFormatting sqref="Y13:Y14">
    <cfRule type="expression" dxfId="985" priority="18" stopIfTrue="1">
      <formula>"○"=AB1048548</formula>
    </cfRule>
  </conditionalFormatting>
  <conditionalFormatting sqref="Y15:Y16">
    <cfRule type="expression" dxfId="984" priority="19" stopIfTrue="1">
      <formula>"○"=AB1048549</formula>
    </cfRule>
  </conditionalFormatting>
  <conditionalFormatting sqref="Y17:Y18">
    <cfRule type="expression" dxfId="983" priority="20" stopIfTrue="1">
      <formula>"○"=AB1048550</formula>
    </cfRule>
  </conditionalFormatting>
  <conditionalFormatting sqref="Y19:Y20">
    <cfRule type="expression" dxfId="982" priority="21" stopIfTrue="1">
      <formula>"○"=AB1048551</formula>
    </cfRule>
  </conditionalFormatting>
  <conditionalFormatting sqref="Y21:Y22">
    <cfRule type="expression" dxfId="981" priority="22" stopIfTrue="1">
      <formula>"○"=AB1048552</formula>
    </cfRule>
  </conditionalFormatting>
  <conditionalFormatting sqref="Y23:Y24">
    <cfRule type="expression" dxfId="980" priority="23" stopIfTrue="1">
      <formula>"○"=AB1048553</formula>
    </cfRule>
  </conditionalFormatting>
  <conditionalFormatting sqref="Y25:Y26">
    <cfRule type="expression" dxfId="979" priority="24" stopIfTrue="1">
      <formula>"○"=AB1048554</formula>
    </cfRule>
  </conditionalFormatting>
  <conditionalFormatting sqref="Y27:Y28">
    <cfRule type="expression" dxfId="978" priority="25" stopIfTrue="1">
      <formula>"○"=AB1048555</formula>
    </cfRule>
  </conditionalFormatting>
  <conditionalFormatting sqref="Y29">
    <cfRule type="expression" dxfId="977" priority="26" stopIfTrue="1">
      <formula>"○"=AB1048556</formula>
    </cfRule>
  </conditionalFormatting>
  <conditionalFormatting sqref="X5:X6">
    <cfRule type="expression" dxfId="976" priority="27" stopIfTrue="1">
      <formula>#REF!="×"</formula>
    </cfRule>
  </conditionalFormatting>
  <conditionalFormatting sqref="X7:X8">
    <cfRule type="expression" dxfId="975" priority="28" stopIfTrue="1">
      <formula>#REF!="×"</formula>
    </cfRule>
  </conditionalFormatting>
  <conditionalFormatting sqref="X9:X10">
    <cfRule type="expression" dxfId="974" priority="29" stopIfTrue="1">
      <formula>#REF!="×"</formula>
    </cfRule>
  </conditionalFormatting>
  <conditionalFormatting sqref="X11:X12">
    <cfRule type="expression" dxfId="973" priority="30" stopIfTrue="1">
      <formula>#REF!="×"</formula>
    </cfRule>
  </conditionalFormatting>
  <conditionalFormatting sqref="X13:X14">
    <cfRule type="expression" dxfId="972" priority="31" stopIfTrue="1">
      <formula>#REF!="×"</formula>
    </cfRule>
  </conditionalFormatting>
  <conditionalFormatting sqref="X15:X16">
    <cfRule type="expression" dxfId="971" priority="32" stopIfTrue="1">
      <formula>#REF!="×"</formula>
    </cfRule>
  </conditionalFormatting>
  <conditionalFormatting sqref="X17:X18">
    <cfRule type="expression" dxfId="970" priority="33" stopIfTrue="1">
      <formula>#REF!="×"</formula>
    </cfRule>
  </conditionalFormatting>
  <conditionalFormatting sqref="X19:X20">
    <cfRule type="expression" dxfId="969" priority="34" stopIfTrue="1">
      <formula>#REF!="×"</formula>
    </cfRule>
  </conditionalFormatting>
  <conditionalFormatting sqref="X21:X22">
    <cfRule type="expression" dxfId="968" priority="35" stopIfTrue="1">
      <formula>#REF!="×"</formula>
    </cfRule>
  </conditionalFormatting>
  <conditionalFormatting sqref="X23:X24">
    <cfRule type="expression" dxfId="967" priority="36" stopIfTrue="1">
      <formula>#REF!="×"</formula>
    </cfRule>
  </conditionalFormatting>
  <conditionalFormatting sqref="X25:X26">
    <cfRule type="expression" dxfId="966" priority="37" stopIfTrue="1">
      <formula>#REF!="×"</formula>
    </cfRule>
  </conditionalFormatting>
  <conditionalFormatting sqref="X27:X28">
    <cfRule type="expression" dxfId="965" priority="38" stopIfTrue="1">
      <formula>#REF!="×"</formula>
    </cfRule>
  </conditionalFormatting>
  <conditionalFormatting sqref="X29:X30">
    <cfRule type="expression" dxfId="964" priority="39" stopIfTrue="1">
      <formula>#REF!="×"</formula>
    </cfRule>
  </conditionalFormatting>
  <conditionalFormatting sqref="Z5:Z6">
    <cfRule type="expression" dxfId="963" priority="40" stopIfTrue="1">
      <formula>"○"=#REF!</formula>
    </cfRule>
  </conditionalFormatting>
  <conditionalFormatting sqref="Z7:Z8">
    <cfRule type="expression" dxfId="962" priority="41" stopIfTrue="1">
      <formula>"○"=#REF!</formula>
    </cfRule>
  </conditionalFormatting>
  <conditionalFormatting sqref="Z9:Z10">
    <cfRule type="expression" dxfId="961" priority="42" stopIfTrue="1">
      <formula>"○"=#REF!</formula>
    </cfRule>
  </conditionalFormatting>
  <conditionalFormatting sqref="Z11:Z12">
    <cfRule type="expression" dxfId="960" priority="43" stopIfTrue="1">
      <formula>"○"=#REF!</formula>
    </cfRule>
  </conditionalFormatting>
  <conditionalFormatting sqref="Z13:Z14">
    <cfRule type="expression" dxfId="959" priority="44" stopIfTrue="1">
      <formula>"○"=#REF!</formula>
    </cfRule>
  </conditionalFormatting>
  <conditionalFormatting sqref="Z15:Z16">
    <cfRule type="expression" dxfId="958" priority="45" stopIfTrue="1">
      <formula>"○"=#REF!</formula>
    </cfRule>
  </conditionalFormatting>
  <conditionalFormatting sqref="Z17:Z18">
    <cfRule type="expression" dxfId="957" priority="46" stopIfTrue="1">
      <formula>"○"=#REF!</formula>
    </cfRule>
  </conditionalFormatting>
  <conditionalFormatting sqref="Z19:Z20">
    <cfRule type="expression" dxfId="956" priority="47" stopIfTrue="1">
      <formula>"○"=#REF!</formula>
    </cfRule>
  </conditionalFormatting>
  <conditionalFormatting sqref="Z21:Z22">
    <cfRule type="expression" dxfId="955" priority="48" stopIfTrue="1">
      <formula>"○"=#REF!</formula>
    </cfRule>
  </conditionalFormatting>
  <conditionalFormatting sqref="Z23:Z24">
    <cfRule type="expression" dxfId="954" priority="49" stopIfTrue="1">
      <formula>"○"=#REF!</formula>
    </cfRule>
  </conditionalFormatting>
  <conditionalFormatting sqref="Z25:Z26">
    <cfRule type="expression" dxfId="953" priority="50" stopIfTrue="1">
      <formula>"○"=#REF!</formula>
    </cfRule>
  </conditionalFormatting>
  <conditionalFormatting sqref="Z27:Z28">
    <cfRule type="expression" dxfId="952" priority="51" stopIfTrue="1">
      <formula>"○"=#REF!</formula>
    </cfRule>
  </conditionalFormatting>
  <conditionalFormatting sqref="B85 B62:B63">
    <cfRule type="expression" dxfId="951" priority="359" stopIfTrue="1">
      <formula>G28="×"</formula>
    </cfRule>
  </conditionalFormatting>
  <conditionalFormatting sqref="D85 D87">
    <cfRule type="expression" dxfId="950" priority="361" stopIfTrue="1">
      <formula>"○"=G51</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5"/>
  <sheetViews>
    <sheetView showZeros="0" topLeftCell="A55" zoomScale="70" zoomScaleNormal="70" workbookViewId="0">
      <selection activeCell="AN11" sqref="AN11"/>
    </sheetView>
  </sheetViews>
  <sheetFormatPr defaultColWidth="2.375" defaultRowHeight="14.25" customHeight="1"/>
  <cols>
    <col min="1" max="1" width="1.25" style="10" customWidth="1"/>
    <col min="2" max="61" width="2.375" style="10"/>
    <col min="62" max="62" width="1.25" style="10" customWidth="1"/>
    <col min="63" max="16384" width="2.375" style="10"/>
  </cols>
  <sheetData>
    <row r="1" spans="3:31" ht="14.25" hidden="1" customHeight="1"/>
    <row r="2" spans="3:31" ht="14.25" hidden="1" customHeight="1">
      <c r="C2" s="450" t="str">
        <f>IF(LEFT(入力専用!$G$73,2)=LEFT("要支",2),"支"&amp;RIGHT(入力専用!$G$73,LEN(入力専用!$G$73)-FIND("援",入力専用!$G$73)),"")</f>
        <v/>
      </c>
      <c r="F2" s="509" t="e">
        <f>K5</f>
        <v>#NUM!</v>
      </c>
      <c r="K2" s="958" t="s">
        <v>135</v>
      </c>
      <c r="L2" s="958"/>
      <c r="M2" s="959" t="s">
        <v>189</v>
      </c>
      <c r="N2" s="960"/>
      <c r="O2" s="959" t="s">
        <v>136</v>
      </c>
      <c r="P2" s="960"/>
      <c r="R2" s="958" t="s">
        <v>135</v>
      </c>
      <c r="S2" s="958"/>
      <c r="T2" s="959" t="s">
        <v>136</v>
      </c>
      <c r="U2" s="960"/>
      <c r="W2" s="958" t="s">
        <v>135</v>
      </c>
      <c r="X2" s="958"/>
      <c r="Y2" s="959" t="s">
        <v>136</v>
      </c>
      <c r="Z2" s="960"/>
      <c r="AB2" s="958" t="str">
        <f t="shared" ref="AB2" si="0">B59</f>
        <v>年月</v>
      </c>
      <c r="AC2" s="958"/>
      <c r="AD2" s="959" t="str">
        <f t="shared" ref="AD2" si="1">D59</f>
        <v>有効
期間</v>
      </c>
      <c r="AE2" s="960"/>
    </row>
    <row r="3" spans="3:31" ht="14.25" hidden="1" customHeight="1">
      <c r="C3" s="450" t="str">
        <f>IF(LEFT(入力専用!$G$73,2)=LEFT("要介",2),"介"&amp;RIGHT(入力専用!$G$73,LEN(入力専用!$G$73)-FIND("護",入力専用!$G$73)),"")</f>
        <v/>
      </c>
      <c r="E3" s="263">
        <v>1</v>
      </c>
      <c r="F3" s="509" t="e">
        <f>F2+31</f>
        <v>#NUM!</v>
      </c>
      <c r="K3" s="958"/>
      <c r="L3" s="958"/>
      <c r="M3" s="960"/>
      <c r="N3" s="960"/>
      <c r="O3" s="960"/>
      <c r="P3" s="960"/>
      <c r="R3" s="958"/>
      <c r="S3" s="958"/>
      <c r="T3" s="960"/>
      <c r="U3" s="960"/>
      <c r="W3" s="958"/>
      <c r="X3" s="958"/>
      <c r="Y3" s="960"/>
      <c r="Z3" s="960"/>
      <c r="AB3" s="958"/>
      <c r="AC3" s="958"/>
      <c r="AD3" s="960"/>
      <c r="AE3" s="960"/>
    </row>
    <row r="4" spans="3:31" ht="14.25" hidden="1" customHeight="1">
      <c r="C4" s="510" t="str">
        <f>C2&amp;C3</f>
        <v/>
      </c>
      <c r="E4" s="10">
        <v>2</v>
      </c>
      <c r="F4" s="509" t="e">
        <f>F3+31</f>
        <v>#NUM!</v>
      </c>
      <c r="G4" s="451" t="e">
        <f t="shared" ref="G4:G26" si="2">IF(E4&gt;$C$7,"×","○")</f>
        <v>#NUM!</v>
      </c>
      <c r="I4" s="511" t="e">
        <f>IF(LEFT("×",2)=LEFT(G5,2),IF(LEFT("○",2)=LEFT(G4,2),$C$9,""),"")</f>
        <v>#NUM!</v>
      </c>
      <c r="K4" s="958"/>
      <c r="L4" s="958"/>
      <c r="M4" s="960"/>
      <c r="N4" s="960"/>
      <c r="O4" s="960"/>
      <c r="P4" s="960"/>
      <c r="R4" s="958"/>
      <c r="S4" s="958"/>
      <c r="T4" s="960"/>
      <c r="U4" s="960"/>
      <c r="W4" s="958"/>
      <c r="X4" s="958"/>
      <c r="Y4" s="960"/>
      <c r="Z4" s="960"/>
      <c r="AB4" s="958"/>
      <c r="AC4" s="958"/>
      <c r="AD4" s="960"/>
      <c r="AE4" s="960"/>
    </row>
    <row r="5" spans="3:31" ht="14.25" hidden="1" customHeight="1">
      <c r="E5" s="10">
        <v>3</v>
      </c>
      <c r="F5" s="509" t="e">
        <f t="shared" ref="F5:F13" si="3">F4+31</f>
        <v>#NUM!</v>
      </c>
      <c r="G5" s="451" t="e">
        <f t="shared" si="2"/>
        <v>#NUM!</v>
      </c>
      <c r="I5" s="511" t="e">
        <f t="shared" ref="I5:I24" si="4">IF(LEFT("×",2)=LEFT(G6,2),IF(LEFT("○",2)=LEFT(G5,2),$C$9,""),"")</f>
        <v>#NUM!</v>
      </c>
      <c r="K5" s="961" t="e">
        <f>保管!$F$33</f>
        <v>#NUM!</v>
      </c>
      <c r="L5" s="961"/>
      <c r="M5" s="958"/>
      <c r="N5" s="958"/>
      <c r="O5" s="958"/>
      <c r="P5" s="958"/>
      <c r="R5" s="961" t="e">
        <f>K29+31</f>
        <v>#NUM!</v>
      </c>
      <c r="S5" s="961"/>
      <c r="T5" s="962" t="e">
        <f>I15</f>
        <v>#NUM!</v>
      </c>
      <c r="U5" s="962"/>
      <c r="W5" s="961" t="e">
        <f>R29+31</f>
        <v>#NUM!</v>
      </c>
      <c r="X5" s="961"/>
      <c r="Y5" s="962">
        <f>N15</f>
        <v>0</v>
      </c>
      <c r="Z5" s="962"/>
      <c r="AB5" s="961" t="e">
        <f>W29+31</f>
        <v>#NUM!</v>
      </c>
      <c r="AC5" s="961"/>
      <c r="AD5" s="962">
        <f t="shared" ref="AD5" si="5">D62</f>
        <v>0</v>
      </c>
      <c r="AE5" s="962"/>
    </row>
    <row r="6" spans="3:31" ht="14.25" hidden="1" customHeight="1">
      <c r="C6" s="512">
        <f>入力専用!$O$75-31</f>
        <v>-31</v>
      </c>
      <c r="E6" s="10">
        <v>4</v>
      </c>
      <c r="F6" s="509" t="e">
        <f t="shared" si="3"/>
        <v>#NUM!</v>
      </c>
      <c r="G6" s="451" t="e">
        <f t="shared" si="2"/>
        <v>#NUM!</v>
      </c>
      <c r="I6" s="511" t="e">
        <f t="shared" si="4"/>
        <v>#NUM!</v>
      </c>
      <c r="K6" s="961"/>
      <c r="L6" s="961"/>
      <c r="M6" s="958"/>
      <c r="N6" s="958"/>
      <c r="O6" s="958"/>
      <c r="P6" s="958"/>
      <c r="R6" s="961"/>
      <c r="S6" s="961"/>
      <c r="T6" s="962"/>
      <c r="U6" s="962"/>
      <c r="W6" s="961"/>
      <c r="X6" s="961"/>
      <c r="Y6" s="962"/>
      <c r="Z6" s="962"/>
      <c r="AB6" s="961"/>
      <c r="AC6" s="961"/>
      <c r="AD6" s="962"/>
      <c r="AE6" s="962"/>
    </row>
    <row r="7" spans="3:31" ht="14.25" hidden="1" customHeight="1">
      <c r="C7" s="510" t="e">
        <f>DATEDIF(保管!$F$33,入力専用!$O$75,"M")</f>
        <v>#NUM!</v>
      </c>
      <c r="E7" s="10">
        <v>5</v>
      </c>
      <c r="F7" s="509" t="e">
        <f t="shared" si="3"/>
        <v>#NUM!</v>
      </c>
      <c r="G7" s="451" t="e">
        <f t="shared" si="2"/>
        <v>#NUM!</v>
      </c>
      <c r="I7" s="511" t="e">
        <f t="shared" si="4"/>
        <v>#NUM!</v>
      </c>
      <c r="K7" s="995" t="e">
        <f>K5+31</f>
        <v>#NUM!</v>
      </c>
      <c r="L7" s="996"/>
      <c r="M7" s="958" t="str">
        <f>$C$4</f>
        <v/>
      </c>
      <c r="N7" s="958"/>
      <c r="O7" s="994">
        <f>入力専用!$G$75</f>
        <v>0</v>
      </c>
      <c r="P7" s="994"/>
      <c r="R7" s="961" t="e">
        <f>R5+31</f>
        <v>#NUM!</v>
      </c>
      <c r="S7" s="961"/>
      <c r="T7" s="962" t="e">
        <f>I16</f>
        <v>#NUM!</v>
      </c>
      <c r="U7" s="962"/>
      <c r="W7" s="961" t="e">
        <f>W5+31</f>
        <v>#NUM!</v>
      </c>
      <c r="X7" s="961"/>
      <c r="Y7" s="962">
        <f>N16</f>
        <v>0</v>
      </c>
      <c r="Z7" s="962"/>
      <c r="AB7" s="961" t="e">
        <f>AB5+31</f>
        <v>#NUM!</v>
      </c>
      <c r="AC7" s="961"/>
      <c r="AD7" s="962">
        <f t="shared" ref="AD7" si="6">D64</f>
        <v>0</v>
      </c>
      <c r="AE7" s="962"/>
    </row>
    <row r="8" spans="3:31" ht="14.25" hidden="1" customHeight="1">
      <c r="E8" s="10">
        <v>6</v>
      </c>
      <c r="F8" s="509" t="e">
        <f t="shared" si="3"/>
        <v>#NUM!</v>
      </c>
      <c r="G8" s="451" t="e">
        <f t="shared" si="2"/>
        <v>#NUM!</v>
      </c>
      <c r="I8" s="511" t="e">
        <f t="shared" si="4"/>
        <v>#NUM!</v>
      </c>
      <c r="K8" s="997"/>
      <c r="L8" s="998"/>
      <c r="M8" s="958"/>
      <c r="N8" s="958"/>
      <c r="O8" s="994"/>
      <c r="P8" s="994"/>
      <c r="R8" s="961"/>
      <c r="S8" s="961"/>
      <c r="T8" s="962"/>
      <c r="U8" s="962"/>
      <c r="W8" s="961"/>
      <c r="X8" s="961"/>
      <c r="Y8" s="962"/>
      <c r="Z8" s="962"/>
      <c r="AB8" s="961"/>
      <c r="AC8" s="961"/>
      <c r="AD8" s="962"/>
      <c r="AE8" s="962"/>
    </row>
    <row r="9" spans="3:31" ht="14.25" hidden="1" customHeight="1">
      <c r="C9" s="513">
        <f>入力専用!$O$75</f>
        <v>0</v>
      </c>
      <c r="E9" s="10">
        <v>7</v>
      </c>
      <c r="F9" s="509" t="e">
        <f t="shared" si="3"/>
        <v>#NUM!</v>
      </c>
      <c r="G9" s="451" t="e">
        <f t="shared" si="2"/>
        <v>#NUM!</v>
      </c>
      <c r="I9" s="511" t="e">
        <f t="shared" si="4"/>
        <v>#NUM!</v>
      </c>
      <c r="K9" s="995" t="e">
        <f>K7+31</f>
        <v>#NUM!</v>
      </c>
      <c r="L9" s="996"/>
      <c r="M9" s="958"/>
      <c r="N9" s="958"/>
      <c r="O9" s="962" t="e">
        <f>I4</f>
        <v>#NUM!</v>
      </c>
      <c r="P9" s="962"/>
      <c r="R9" s="961" t="e">
        <f>R7+31</f>
        <v>#NUM!</v>
      </c>
      <c r="S9" s="961"/>
      <c r="T9" s="962" t="e">
        <f>I17</f>
        <v>#NUM!</v>
      </c>
      <c r="U9" s="962"/>
      <c r="W9" s="961" t="e">
        <f>W7+31</f>
        <v>#NUM!</v>
      </c>
      <c r="X9" s="961"/>
      <c r="Y9" s="962">
        <f>N17</f>
        <v>0</v>
      </c>
      <c r="Z9" s="962"/>
      <c r="AB9" s="961" t="e">
        <f t="shared" ref="AB9" si="7">AB7+31</f>
        <v>#NUM!</v>
      </c>
      <c r="AC9" s="961"/>
      <c r="AD9" s="962">
        <f t="shared" ref="AD9" si="8">D66</f>
        <v>0</v>
      </c>
      <c r="AE9" s="962"/>
    </row>
    <row r="10" spans="3:31" ht="14.25" hidden="1" customHeight="1">
      <c r="E10" s="10">
        <v>8</v>
      </c>
      <c r="F10" s="509" t="e">
        <f t="shared" si="3"/>
        <v>#NUM!</v>
      </c>
      <c r="G10" s="451" t="e">
        <f t="shared" si="2"/>
        <v>#NUM!</v>
      </c>
      <c r="I10" s="511" t="e">
        <f t="shared" si="4"/>
        <v>#NUM!</v>
      </c>
      <c r="K10" s="997"/>
      <c r="L10" s="998"/>
      <c r="M10" s="958"/>
      <c r="N10" s="958"/>
      <c r="O10" s="962"/>
      <c r="P10" s="962"/>
      <c r="R10" s="961"/>
      <c r="S10" s="961"/>
      <c r="T10" s="962"/>
      <c r="U10" s="962"/>
      <c r="W10" s="961"/>
      <c r="X10" s="961"/>
      <c r="Y10" s="962"/>
      <c r="Z10" s="962"/>
      <c r="AB10" s="961"/>
      <c r="AC10" s="961"/>
      <c r="AD10" s="962"/>
      <c r="AE10" s="962"/>
    </row>
    <row r="11" spans="3:31" ht="14.25" hidden="1" customHeight="1">
      <c r="E11" s="10">
        <v>9</v>
      </c>
      <c r="F11" s="509" t="e">
        <f t="shared" si="3"/>
        <v>#NUM!</v>
      </c>
      <c r="G11" s="451" t="e">
        <f t="shared" si="2"/>
        <v>#NUM!</v>
      </c>
      <c r="I11" s="511" t="e">
        <f t="shared" si="4"/>
        <v>#NUM!</v>
      </c>
      <c r="K11" s="995" t="e">
        <f t="shared" ref="K11:K29" si="9">K9+31</f>
        <v>#NUM!</v>
      </c>
      <c r="L11" s="996"/>
      <c r="M11" s="958"/>
      <c r="N11" s="958"/>
      <c r="O11" s="962" t="e">
        <f>I5</f>
        <v>#NUM!</v>
      </c>
      <c r="P11" s="962"/>
      <c r="R11" s="961" t="e">
        <f>R9+31</f>
        <v>#NUM!</v>
      </c>
      <c r="S11" s="961"/>
      <c r="T11" s="962" t="e">
        <f>I18</f>
        <v>#NUM!</v>
      </c>
      <c r="U11" s="962"/>
      <c r="W11" s="961" t="e">
        <f>W9+31</f>
        <v>#NUM!</v>
      </c>
      <c r="X11" s="961"/>
      <c r="Y11" s="962">
        <f>N18</f>
        <v>0</v>
      </c>
      <c r="Z11" s="962"/>
      <c r="AB11" s="961" t="e">
        <f t="shared" ref="AB11" si="10">AB9+31</f>
        <v>#NUM!</v>
      </c>
      <c r="AC11" s="961"/>
      <c r="AD11" s="962">
        <f t="shared" ref="AD11" si="11">D68</f>
        <v>0</v>
      </c>
      <c r="AE11" s="962"/>
    </row>
    <row r="12" spans="3:31" ht="14.25" hidden="1" customHeight="1">
      <c r="E12" s="10">
        <v>10</v>
      </c>
      <c r="F12" s="509" t="e">
        <f t="shared" si="3"/>
        <v>#NUM!</v>
      </c>
      <c r="G12" s="451" t="e">
        <f t="shared" si="2"/>
        <v>#NUM!</v>
      </c>
      <c r="I12" s="511" t="e">
        <f t="shared" si="4"/>
        <v>#NUM!</v>
      </c>
      <c r="K12" s="997"/>
      <c r="L12" s="998"/>
      <c r="M12" s="958"/>
      <c r="N12" s="958"/>
      <c r="O12" s="962"/>
      <c r="P12" s="962"/>
      <c r="R12" s="961"/>
      <c r="S12" s="961"/>
      <c r="T12" s="962"/>
      <c r="U12" s="962"/>
      <c r="W12" s="961"/>
      <c r="X12" s="961"/>
      <c r="Y12" s="962"/>
      <c r="Z12" s="962"/>
      <c r="AB12" s="961"/>
      <c r="AC12" s="961"/>
      <c r="AD12" s="962"/>
      <c r="AE12" s="962"/>
    </row>
    <row r="13" spans="3:31" ht="14.25" hidden="1" customHeight="1">
      <c r="E13" s="10">
        <v>11</v>
      </c>
      <c r="F13" s="509" t="e">
        <f t="shared" si="3"/>
        <v>#NUM!</v>
      </c>
      <c r="G13" s="451" t="e">
        <f t="shared" si="2"/>
        <v>#NUM!</v>
      </c>
      <c r="I13" s="511" t="e">
        <f t="shared" si="4"/>
        <v>#NUM!</v>
      </c>
      <c r="K13" s="995" t="e">
        <f t="shared" si="9"/>
        <v>#NUM!</v>
      </c>
      <c r="L13" s="996"/>
      <c r="M13" s="958"/>
      <c r="N13" s="958"/>
      <c r="O13" s="962" t="e">
        <f>I6</f>
        <v>#NUM!</v>
      </c>
      <c r="P13" s="962"/>
      <c r="R13" s="961" t="e">
        <f>R11+31</f>
        <v>#NUM!</v>
      </c>
      <c r="S13" s="961"/>
      <c r="T13" s="962" t="e">
        <f>I19</f>
        <v>#NUM!</v>
      </c>
      <c r="U13" s="962"/>
      <c r="W13" s="961" t="e">
        <f>W11+31</f>
        <v>#NUM!</v>
      </c>
      <c r="X13" s="961"/>
      <c r="Y13" s="962">
        <f>N19</f>
        <v>0</v>
      </c>
      <c r="Z13" s="962"/>
      <c r="AB13" s="961" t="e">
        <f t="shared" ref="AB13" si="12">AB11+31</f>
        <v>#NUM!</v>
      </c>
      <c r="AC13" s="961"/>
      <c r="AD13" s="962">
        <f t="shared" ref="AD13" si="13">D70</f>
        <v>0</v>
      </c>
      <c r="AE13" s="962"/>
    </row>
    <row r="14" spans="3:31" ht="14.25" hidden="1" customHeight="1">
      <c r="E14" s="10">
        <v>12</v>
      </c>
      <c r="F14" s="509" t="e">
        <f>F13+31</f>
        <v>#NUM!</v>
      </c>
      <c r="G14" s="451" t="e">
        <f t="shared" si="2"/>
        <v>#NUM!</v>
      </c>
      <c r="I14" s="511" t="e">
        <f t="shared" si="4"/>
        <v>#NUM!</v>
      </c>
      <c r="K14" s="997"/>
      <c r="L14" s="998"/>
      <c r="M14" s="958"/>
      <c r="N14" s="958"/>
      <c r="O14" s="962"/>
      <c r="P14" s="962"/>
      <c r="R14" s="961"/>
      <c r="S14" s="961"/>
      <c r="T14" s="962"/>
      <c r="U14" s="962"/>
      <c r="W14" s="961"/>
      <c r="X14" s="961"/>
      <c r="Y14" s="962"/>
      <c r="Z14" s="962"/>
      <c r="AB14" s="961"/>
      <c r="AC14" s="961"/>
      <c r="AD14" s="962"/>
      <c r="AE14" s="962"/>
    </row>
    <row r="15" spans="3:31" ht="14.25" hidden="1" customHeight="1">
      <c r="E15" s="263">
        <v>13</v>
      </c>
      <c r="F15" s="509" t="e">
        <f>F14+31</f>
        <v>#NUM!</v>
      </c>
      <c r="G15" s="451" t="e">
        <f t="shared" si="2"/>
        <v>#NUM!</v>
      </c>
      <c r="I15" s="511" t="e">
        <f t="shared" si="4"/>
        <v>#NUM!</v>
      </c>
      <c r="K15" s="995" t="e">
        <f t="shared" si="9"/>
        <v>#NUM!</v>
      </c>
      <c r="L15" s="996"/>
      <c r="M15" s="958"/>
      <c r="N15" s="958"/>
      <c r="O15" s="962" t="e">
        <f>I7</f>
        <v>#NUM!</v>
      </c>
      <c r="P15" s="962"/>
      <c r="R15" s="961" t="e">
        <f>R13+31</f>
        <v>#NUM!</v>
      </c>
      <c r="S15" s="961"/>
      <c r="T15" s="962" t="e">
        <f>I20</f>
        <v>#NUM!</v>
      </c>
      <c r="U15" s="962"/>
      <c r="W15" s="961" t="e">
        <f>W13+31</f>
        <v>#NUM!</v>
      </c>
      <c r="X15" s="961"/>
      <c r="Y15" s="962">
        <f>N20</f>
        <v>0</v>
      </c>
      <c r="Z15" s="962"/>
      <c r="AB15" s="961" t="e">
        <f t="shared" ref="AB15" si="14">AB13+31</f>
        <v>#NUM!</v>
      </c>
      <c r="AC15" s="961"/>
      <c r="AD15" s="962">
        <f t="shared" ref="AD15" si="15">D72</f>
        <v>0</v>
      </c>
      <c r="AE15" s="962"/>
    </row>
    <row r="16" spans="3:31" ht="14.25" hidden="1" customHeight="1">
      <c r="E16" s="10">
        <v>14</v>
      </c>
      <c r="F16" s="509" t="e">
        <f>F15+31</f>
        <v>#NUM!</v>
      </c>
      <c r="G16" s="451" t="e">
        <f t="shared" si="2"/>
        <v>#NUM!</v>
      </c>
      <c r="I16" s="511" t="e">
        <f t="shared" si="4"/>
        <v>#NUM!</v>
      </c>
      <c r="K16" s="997"/>
      <c r="L16" s="998"/>
      <c r="M16" s="958"/>
      <c r="N16" s="958"/>
      <c r="O16" s="962"/>
      <c r="P16" s="962"/>
      <c r="R16" s="961"/>
      <c r="S16" s="961"/>
      <c r="T16" s="962"/>
      <c r="U16" s="962"/>
      <c r="W16" s="961"/>
      <c r="X16" s="961"/>
      <c r="Y16" s="962"/>
      <c r="Z16" s="962"/>
      <c r="AB16" s="961"/>
      <c r="AC16" s="961"/>
      <c r="AD16" s="962"/>
      <c r="AE16" s="962"/>
    </row>
    <row r="17" spans="5:31" ht="14.25" hidden="1" customHeight="1">
      <c r="E17" s="10">
        <v>15</v>
      </c>
      <c r="F17" s="509" t="e">
        <f t="shared" ref="F17:F26" si="16">F16+31</f>
        <v>#NUM!</v>
      </c>
      <c r="G17" s="451" t="e">
        <f t="shared" si="2"/>
        <v>#NUM!</v>
      </c>
      <c r="I17" s="511" t="e">
        <f t="shared" si="4"/>
        <v>#NUM!</v>
      </c>
      <c r="K17" s="995" t="e">
        <f t="shared" si="9"/>
        <v>#NUM!</v>
      </c>
      <c r="L17" s="996"/>
      <c r="M17" s="958"/>
      <c r="N17" s="958"/>
      <c r="O17" s="962" t="e">
        <f>I8</f>
        <v>#NUM!</v>
      </c>
      <c r="P17" s="962"/>
      <c r="R17" s="961" t="e">
        <f>R15+31</f>
        <v>#NUM!</v>
      </c>
      <c r="S17" s="961"/>
      <c r="T17" s="962" t="e">
        <f>I21</f>
        <v>#NUM!</v>
      </c>
      <c r="U17" s="962"/>
      <c r="W17" s="961" t="e">
        <f>W15+31</f>
        <v>#NUM!</v>
      </c>
      <c r="X17" s="961"/>
      <c r="Y17" s="962">
        <f>N21</f>
        <v>0</v>
      </c>
      <c r="Z17" s="962"/>
      <c r="AB17" s="961" t="e">
        <f t="shared" ref="AB17" si="17">AB15+31</f>
        <v>#NUM!</v>
      </c>
      <c r="AC17" s="961"/>
      <c r="AD17" s="962">
        <f t="shared" ref="AD17" si="18">D74</f>
        <v>0</v>
      </c>
      <c r="AE17" s="962"/>
    </row>
    <row r="18" spans="5:31" ht="14.25" hidden="1" customHeight="1">
      <c r="E18" s="10">
        <v>16</v>
      </c>
      <c r="F18" s="509" t="e">
        <f t="shared" si="16"/>
        <v>#NUM!</v>
      </c>
      <c r="G18" s="451" t="e">
        <f t="shared" si="2"/>
        <v>#NUM!</v>
      </c>
      <c r="I18" s="511" t="e">
        <f t="shared" si="4"/>
        <v>#NUM!</v>
      </c>
      <c r="K18" s="997"/>
      <c r="L18" s="998"/>
      <c r="M18" s="958"/>
      <c r="N18" s="958"/>
      <c r="O18" s="962"/>
      <c r="P18" s="962"/>
      <c r="R18" s="961"/>
      <c r="S18" s="961"/>
      <c r="T18" s="962"/>
      <c r="U18" s="962"/>
      <c r="W18" s="961"/>
      <c r="X18" s="961"/>
      <c r="Y18" s="962"/>
      <c r="Z18" s="962"/>
      <c r="AB18" s="961"/>
      <c r="AC18" s="961"/>
      <c r="AD18" s="962"/>
      <c r="AE18" s="962"/>
    </row>
    <row r="19" spans="5:31" ht="14.25" hidden="1" customHeight="1">
      <c r="E19" s="10">
        <v>17</v>
      </c>
      <c r="F19" s="509" t="e">
        <f t="shared" si="16"/>
        <v>#NUM!</v>
      </c>
      <c r="G19" s="451" t="e">
        <f t="shared" si="2"/>
        <v>#NUM!</v>
      </c>
      <c r="I19" s="511" t="e">
        <f t="shared" si="4"/>
        <v>#NUM!</v>
      </c>
      <c r="K19" s="995" t="e">
        <f t="shared" si="9"/>
        <v>#NUM!</v>
      </c>
      <c r="L19" s="996"/>
      <c r="M19" s="958"/>
      <c r="N19" s="958"/>
      <c r="O19" s="962" t="e">
        <f>I9</f>
        <v>#NUM!</v>
      </c>
      <c r="P19" s="962"/>
      <c r="R19" s="961" t="e">
        <f>R17+31</f>
        <v>#NUM!</v>
      </c>
      <c r="S19" s="961"/>
      <c r="T19" s="962" t="e">
        <f>I22</f>
        <v>#NUM!</v>
      </c>
      <c r="U19" s="962"/>
      <c r="W19" s="961" t="e">
        <f>W17+31</f>
        <v>#NUM!</v>
      </c>
      <c r="X19" s="961"/>
      <c r="Y19" s="962">
        <f>N22</f>
        <v>0</v>
      </c>
      <c r="Z19" s="962"/>
      <c r="AB19" s="961" t="e">
        <f t="shared" ref="AB19" si="19">AB17+31</f>
        <v>#NUM!</v>
      </c>
      <c r="AC19" s="961"/>
      <c r="AD19" s="962">
        <f t="shared" ref="AD19" si="20">D76</f>
        <v>0</v>
      </c>
      <c r="AE19" s="962"/>
    </row>
    <row r="20" spans="5:31" ht="14.25" hidden="1" customHeight="1">
      <c r="E20" s="10">
        <v>18</v>
      </c>
      <c r="F20" s="509" t="e">
        <f t="shared" si="16"/>
        <v>#NUM!</v>
      </c>
      <c r="G20" s="451" t="e">
        <f t="shared" si="2"/>
        <v>#NUM!</v>
      </c>
      <c r="I20" s="511" t="e">
        <f t="shared" si="4"/>
        <v>#NUM!</v>
      </c>
      <c r="K20" s="997"/>
      <c r="L20" s="998"/>
      <c r="M20" s="958"/>
      <c r="N20" s="958"/>
      <c r="O20" s="962"/>
      <c r="P20" s="962"/>
      <c r="R20" s="961"/>
      <c r="S20" s="961"/>
      <c r="T20" s="962"/>
      <c r="U20" s="962"/>
      <c r="W20" s="961"/>
      <c r="X20" s="961"/>
      <c r="Y20" s="962"/>
      <c r="Z20" s="962"/>
      <c r="AB20" s="961"/>
      <c r="AC20" s="961"/>
      <c r="AD20" s="962"/>
      <c r="AE20" s="962"/>
    </row>
    <row r="21" spans="5:31" ht="14.25" hidden="1" customHeight="1">
      <c r="E21" s="10">
        <v>19</v>
      </c>
      <c r="F21" s="509" t="e">
        <f t="shared" si="16"/>
        <v>#NUM!</v>
      </c>
      <c r="G21" s="451" t="e">
        <f t="shared" si="2"/>
        <v>#NUM!</v>
      </c>
      <c r="I21" s="511" t="e">
        <f t="shared" si="4"/>
        <v>#NUM!</v>
      </c>
      <c r="K21" s="995" t="e">
        <f t="shared" si="9"/>
        <v>#NUM!</v>
      </c>
      <c r="L21" s="996"/>
      <c r="M21" s="958"/>
      <c r="N21" s="958"/>
      <c r="O21" s="962" t="e">
        <f>I10</f>
        <v>#NUM!</v>
      </c>
      <c r="P21" s="962"/>
      <c r="R21" s="961" t="e">
        <f>R19+31</f>
        <v>#NUM!</v>
      </c>
      <c r="S21" s="961"/>
      <c r="T21" s="962" t="e">
        <f>I23</f>
        <v>#NUM!</v>
      </c>
      <c r="U21" s="962"/>
      <c r="W21" s="961" t="e">
        <f>W19+31</f>
        <v>#NUM!</v>
      </c>
      <c r="X21" s="961"/>
      <c r="Y21" s="962">
        <f>N23</f>
        <v>0</v>
      </c>
      <c r="Z21" s="962"/>
      <c r="AB21" s="961" t="e">
        <f t="shared" ref="AB21" si="21">AB19+31</f>
        <v>#NUM!</v>
      </c>
      <c r="AC21" s="961"/>
      <c r="AD21" s="962">
        <f t="shared" ref="AD21" si="22">D78</f>
        <v>0</v>
      </c>
      <c r="AE21" s="962"/>
    </row>
    <row r="22" spans="5:31" ht="14.25" hidden="1" customHeight="1">
      <c r="E22" s="10">
        <v>20</v>
      </c>
      <c r="F22" s="509" t="e">
        <f t="shared" si="16"/>
        <v>#NUM!</v>
      </c>
      <c r="G22" s="451" t="e">
        <f t="shared" si="2"/>
        <v>#NUM!</v>
      </c>
      <c r="I22" s="511" t="e">
        <f t="shared" si="4"/>
        <v>#NUM!</v>
      </c>
      <c r="K22" s="997"/>
      <c r="L22" s="998"/>
      <c r="M22" s="958"/>
      <c r="N22" s="958"/>
      <c r="O22" s="962"/>
      <c r="P22" s="962"/>
      <c r="R22" s="961"/>
      <c r="S22" s="961"/>
      <c r="T22" s="962"/>
      <c r="U22" s="962"/>
      <c r="W22" s="961"/>
      <c r="X22" s="961"/>
      <c r="Y22" s="962"/>
      <c r="Z22" s="962"/>
      <c r="AB22" s="961"/>
      <c r="AC22" s="961"/>
      <c r="AD22" s="962"/>
      <c r="AE22" s="962"/>
    </row>
    <row r="23" spans="5:31" ht="14.25" hidden="1" customHeight="1">
      <c r="E23" s="10">
        <v>21</v>
      </c>
      <c r="F23" s="509" t="e">
        <f t="shared" si="16"/>
        <v>#NUM!</v>
      </c>
      <c r="G23" s="451" t="e">
        <f t="shared" si="2"/>
        <v>#NUM!</v>
      </c>
      <c r="I23" s="511" t="e">
        <f t="shared" si="4"/>
        <v>#NUM!</v>
      </c>
      <c r="K23" s="995" t="e">
        <f t="shared" si="9"/>
        <v>#NUM!</v>
      </c>
      <c r="L23" s="996"/>
      <c r="M23" s="958"/>
      <c r="N23" s="958"/>
      <c r="O23" s="962" t="e">
        <f>I11</f>
        <v>#NUM!</v>
      </c>
      <c r="P23" s="962"/>
      <c r="R23" s="961" t="e">
        <f>R21+31</f>
        <v>#NUM!</v>
      </c>
      <c r="S23" s="961"/>
      <c r="T23" s="962" t="e">
        <f>I24</f>
        <v>#NUM!</v>
      </c>
      <c r="U23" s="962"/>
      <c r="W23" s="961" t="e">
        <f>W21+31</f>
        <v>#NUM!</v>
      </c>
      <c r="X23" s="961"/>
      <c r="Y23" s="962">
        <f>N24</f>
        <v>0</v>
      </c>
      <c r="Z23" s="962"/>
      <c r="AB23" s="961" t="e">
        <f t="shared" ref="AB23" si="23">AB21+31</f>
        <v>#NUM!</v>
      </c>
      <c r="AC23" s="961"/>
      <c r="AD23" s="962">
        <f t="shared" ref="AD23" si="24">D80</f>
        <v>0</v>
      </c>
      <c r="AE23" s="962"/>
    </row>
    <row r="24" spans="5:31" ht="14.25" hidden="1" customHeight="1">
      <c r="E24" s="10">
        <v>22</v>
      </c>
      <c r="F24" s="509" t="e">
        <f t="shared" si="16"/>
        <v>#NUM!</v>
      </c>
      <c r="G24" s="451" t="e">
        <f t="shared" si="2"/>
        <v>#NUM!</v>
      </c>
      <c r="I24" s="511" t="e">
        <f t="shared" si="4"/>
        <v>#NUM!</v>
      </c>
      <c r="K24" s="997"/>
      <c r="L24" s="998"/>
      <c r="M24" s="958"/>
      <c r="N24" s="958"/>
      <c r="O24" s="962"/>
      <c r="P24" s="962"/>
      <c r="R24" s="961"/>
      <c r="S24" s="961"/>
      <c r="T24" s="962"/>
      <c r="U24" s="962"/>
      <c r="W24" s="961"/>
      <c r="X24" s="961"/>
      <c r="Y24" s="962"/>
      <c r="Z24" s="962"/>
      <c r="AB24" s="961"/>
      <c r="AC24" s="961"/>
      <c r="AD24" s="962"/>
      <c r="AE24" s="962"/>
    </row>
    <row r="25" spans="5:31" ht="14.25" hidden="1" customHeight="1">
      <c r="E25" s="10">
        <v>23</v>
      </c>
      <c r="F25" s="509" t="e">
        <f t="shared" si="16"/>
        <v>#NUM!</v>
      </c>
      <c r="G25" s="451" t="e">
        <f t="shared" si="2"/>
        <v>#NUM!</v>
      </c>
      <c r="I25" s="511" t="e">
        <f>IF(LEFT("×",2)=LEFT(G26,2),IF(LEFT("○",2)=LEFT(G25,2),$C$9,""),"")</f>
        <v>#NUM!</v>
      </c>
      <c r="K25" s="995" t="e">
        <f t="shared" si="9"/>
        <v>#NUM!</v>
      </c>
      <c r="L25" s="996"/>
      <c r="M25" s="958"/>
      <c r="N25" s="958"/>
      <c r="O25" s="962" t="e">
        <f>I12</f>
        <v>#NUM!</v>
      </c>
      <c r="P25" s="962"/>
      <c r="R25" s="961" t="e">
        <f>R23+31</f>
        <v>#NUM!</v>
      </c>
      <c r="S25" s="961"/>
      <c r="T25" s="962" t="e">
        <f>I25</f>
        <v>#NUM!</v>
      </c>
      <c r="U25" s="962"/>
      <c r="W25" s="961" t="e">
        <f>W23+31</f>
        <v>#NUM!</v>
      </c>
      <c r="X25" s="961"/>
      <c r="Y25" s="962">
        <f>N25</f>
        <v>0</v>
      </c>
      <c r="Z25" s="962"/>
      <c r="AB25" s="961"/>
      <c r="AC25" s="961"/>
      <c r="AD25" s="962"/>
      <c r="AE25" s="962"/>
    </row>
    <row r="26" spans="5:31" ht="14.25" hidden="1" customHeight="1">
      <c r="E26" s="10">
        <v>24</v>
      </c>
      <c r="F26" s="509" t="e">
        <f t="shared" si="16"/>
        <v>#NUM!</v>
      </c>
      <c r="G26" s="451" t="e">
        <f t="shared" si="2"/>
        <v>#NUM!</v>
      </c>
      <c r="I26" s="511" t="e">
        <f>IF(LEFT("×",2)=LEFT(G27,2),IF(LEFT("○",2)=LEFT(G26,2),$C$9,""),"")</f>
        <v>#NUM!</v>
      </c>
      <c r="K26" s="997"/>
      <c r="L26" s="998"/>
      <c r="M26" s="958"/>
      <c r="N26" s="958"/>
      <c r="O26" s="962"/>
      <c r="P26" s="962"/>
      <c r="R26" s="961"/>
      <c r="S26" s="961"/>
      <c r="T26" s="962"/>
      <c r="U26" s="962"/>
      <c r="W26" s="961"/>
      <c r="X26" s="961"/>
      <c r="Y26" s="962"/>
      <c r="Z26" s="962"/>
      <c r="AB26" s="961"/>
      <c r="AC26" s="961"/>
      <c r="AD26" s="962"/>
      <c r="AE26" s="962"/>
    </row>
    <row r="27" spans="5:31" ht="14.25" hidden="1" customHeight="1">
      <c r="E27" s="263">
        <v>25</v>
      </c>
      <c r="F27" s="509" t="e">
        <f>F26+31</f>
        <v>#NUM!</v>
      </c>
      <c r="G27" s="451" t="e">
        <f>IF(E27&gt;$C$7,"×","○")</f>
        <v>#NUM!</v>
      </c>
      <c r="I27" s="511" t="e">
        <f t="shared" ref="I27:I36" si="25">IF(LEFT("×",2)=LEFT(G28,2),IF(LEFT("○",2)=LEFT(G27,2),$C$9,""),"")</f>
        <v>#NUM!</v>
      </c>
      <c r="K27" s="995" t="e">
        <f t="shared" si="9"/>
        <v>#NUM!</v>
      </c>
      <c r="L27" s="996"/>
      <c r="M27" s="958"/>
      <c r="N27" s="958"/>
      <c r="O27" s="962" t="e">
        <f>I13</f>
        <v>#NUM!</v>
      </c>
      <c r="P27" s="962"/>
      <c r="R27" s="961" t="e">
        <f>R25+31</f>
        <v>#NUM!</v>
      </c>
      <c r="S27" s="961"/>
      <c r="T27" s="962" t="e">
        <f>I26</f>
        <v>#NUM!</v>
      </c>
      <c r="U27" s="962"/>
      <c r="W27" s="961" t="e">
        <f>W25+31</f>
        <v>#NUM!</v>
      </c>
      <c r="X27" s="961"/>
      <c r="Y27" s="962">
        <f>N26</f>
        <v>0</v>
      </c>
      <c r="Z27" s="962"/>
      <c r="AB27" s="961"/>
      <c r="AC27" s="961"/>
      <c r="AD27" s="962"/>
      <c r="AE27" s="962"/>
    </row>
    <row r="28" spans="5:31" ht="14.25" hidden="1" customHeight="1">
      <c r="E28" s="10">
        <v>26</v>
      </c>
      <c r="F28" s="509" t="e">
        <f t="shared" ref="F28:F50" si="26">F27+31</f>
        <v>#NUM!</v>
      </c>
      <c r="G28" s="451" t="e">
        <f t="shared" ref="G28:G38" si="27">IF(E28&gt;$C$7,"×","○")</f>
        <v>#NUM!</v>
      </c>
      <c r="I28" s="511" t="e">
        <f t="shared" si="25"/>
        <v>#NUM!</v>
      </c>
      <c r="K28" s="997"/>
      <c r="L28" s="998"/>
      <c r="M28" s="958"/>
      <c r="N28" s="958"/>
      <c r="O28" s="962"/>
      <c r="P28" s="962"/>
      <c r="R28" s="961"/>
      <c r="S28" s="961"/>
      <c r="T28" s="962"/>
      <c r="U28" s="962"/>
      <c r="W28" s="961"/>
      <c r="X28" s="961"/>
      <c r="Y28" s="962"/>
      <c r="Z28" s="962"/>
      <c r="AB28" s="961"/>
      <c r="AC28" s="961"/>
      <c r="AD28" s="962"/>
      <c r="AE28" s="962"/>
    </row>
    <row r="29" spans="5:31" ht="14.25" hidden="1" customHeight="1">
      <c r="E29" s="10">
        <v>27</v>
      </c>
      <c r="F29" s="509" t="e">
        <f t="shared" si="26"/>
        <v>#NUM!</v>
      </c>
      <c r="G29" s="451" t="e">
        <f t="shared" si="27"/>
        <v>#NUM!</v>
      </c>
      <c r="I29" s="511" t="e">
        <f t="shared" si="25"/>
        <v>#NUM!</v>
      </c>
      <c r="K29" s="995" t="e">
        <f t="shared" si="9"/>
        <v>#NUM!</v>
      </c>
      <c r="L29" s="996"/>
      <c r="M29" s="958"/>
      <c r="N29" s="958"/>
      <c r="O29" s="962" t="e">
        <f>I14</f>
        <v>#NUM!</v>
      </c>
      <c r="P29" s="962"/>
      <c r="R29" s="961" t="e">
        <f>R27+31</f>
        <v>#NUM!</v>
      </c>
      <c r="S29" s="961"/>
      <c r="T29" s="962" t="e">
        <f>I27</f>
        <v>#NUM!</v>
      </c>
      <c r="U29" s="962"/>
      <c r="W29" s="961" t="e">
        <f>W27+31</f>
        <v>#NUM!</v>
      </c>
      <c r="X29" s="961"/>
      <c r="Y29" s="962">
        <f>N27</f>
        <v>0</v>
      </c>
      <c r="Z29" s="962"/>
      <c r="AB29" s="961"/>
      <c r="AC29" s="961"/>
      <c r="AD29" s="962"/>
      <c r="AE29" s="962"/>
    </row>
    <row r="30" spans="5:31" ht="14.25" hidden="1" customHeight="1">
      <c r="E30" s="10">
        <v>28</v>
      </c>
      <c r="F30" s="509" t="e">
        <f t="shared" si="26"/>
        <v>#NUM!</v>
      </c>
      <c r="G30" s="451" t="e">
        <f t="shared" si="27"/>
        <v>#NUM!</v>
      </c>
      <c r="I30" s="511" t="e">
        <f t="shared" si="25"/>
        <v>#NUM!</v>
      </c>
      <c r="K30" s="997"/>
      <c r="L30" s="998"/>
      <c r="M30" s="958"/>
      <c r="N30" s="958"/>
      <c r="O30" s="962"/>
      <c r="P30" s="962"/>
      <c r="R30" s="961"/>
      <c r="S30" s="961"/>
      <c r="T30" s="962"/>
      <c r="U30" s="962"/>
      <c r="W30" s="961"/>
      <c r="X30" s="961"/>
      <c r="Y30" s="962"/>
      <c r="Z30" s="962"/>
      <c r="AB30" s="961"/>
      <c r="AC30" s="961"/>
      <c r="AD30" s="962"/>
      <c r="AE30" s="962"/>
    </row>
    <row r="31" spans="5:31" ht="14.25" hidden="1" customHeight="1">
      <c r="E31" s="10">
        <v>29</v>
      </c>
      <c r="F31" s="509" t="e">
        <f t="shared" si="26"/>
        <v>#NUM!</v>
      </c>
      <c r="G31" s="451" t="e">
        <f t="shared" si="27"/>
        <v>#NUM!</v>
      </c>
      <c r="I31" s="511" t="e">
        <f t="shared" si="25"/>
        <v>#NUM!</v>
      </c>
    </row>
    <row r="32" spans="5:31" ht="14.25" hidden="1" customHeight="1">
      <c r="E32" s="10">
        <v>30</v>
      </c>
      <c r="F32" s="509" t="e">
        <f t="shared" si="26"/>
        <v>#NUM!</v>
      </c>
      <c r="G32" s="451" t="e">
        <f t="shared" si="27"/>
        <v>#NUM!</v>
      </c>
      <c r="I32" s="511" t="e">
        <f t="shared" si="25"/>
        <v>#NUM!</v>
      </c>
    </row>
    <row r="33" spans="4:9" ht="14.25" hidden="1" customHeight="1">
      <c r="E33" s="10">
        <v>31</v>
      </c>
      <c r="F33" s="509" t="e">
        <f t="shared" si="26"/>
        <v>#NUM!</v>
      </c>
      <c r="G33" s="451" t="e">
        <f t="shared" si="27"/>
        <v>#NUM!</v>
      </c>
      <c r="I33" s="511" t="e">
        <f t="shared" si="25"/>
        <v>#NUM!</v>
      </c>
    </row>
    <row r="34" spans="4:9" ht="14.25" hidden="1" customHeight="1">
      <c r="E34" s="10">
        <v>32</v>
      </c>
      <c r="F34" s="509" t="e">
        <f t="shared" si="26"/>
        <v>#NUM!</v>
      </c>
      <c r="G34" s="451" t="e">
        <f t="shared" si="27"/>
        <v>#NUM!</v>
      </c>
      <c r="I34" s="511" t="e">
        <f t="shared" si="25"/>
        <v>#NUM!</v>
      </c>
    </row>
    <row r="35" spans="4:9" ht="14.25" hidden="1" customHeight="1">
      <c r="E35" s="10">
        <v>33</v>
      </c>
      <c r="F35" s="509" t="e">
        <f t="shared" si="26"/>
        <v>#NUM!</v>
      </c>
      <c r="G35" s="451" t="e">
        <f t="shared" si="27"/>
        <v>#NUM!</v>
      </c>
      <c r="I35" s="511" t="e">
        <f t="shared" si="25"/>
        <v>#NUM!</v>
      </c>
    </row>
    <row r="36" spans="4:9" ht="14.25" hidden="1" customHeight="1">
      <c r="E36" s="10">
        <v>34</v>
      </c>
      <c r="F36" s="509" t="e">
        <f t="shared" si="26"/>
        <v>#NUM!</v>
      </c>
      <c r="G36" s="451" t="e">
        <f t="shared" si="27"/>
        <v>#NUM!</v>
      </c>
      <c r="I36" s="511" t="e">
        <f t="shared" si="25"/>
        <v>#NUM!</v>
      </c>
    </row>
    <row r="37" spans="4:9" ht="14.25" hidden="1" customHeight="1">
      <c r="E37" s="10">
        <v>35</v>
      </c>
      <c r="F37" s="509" t="e">
        <f t="shared" si="26"/>
        <v>#NUM!</v>
      </c>
      <c r="G37" s="451" t="e">
        <f t="shared" si="27"/>
        <v>#NUM!</v>
      </c>
      <c r="I37" s="511" t="e">
        <f>IF(LEFT("×",2)=LEFT(G38,2),IF(LEFT("○",2)=LEFT(G37,2),$C$9,""),"")</f>
        <v>#NUM!</v>
      </c>
    </row>
    <row r="38" spans="4:9" ht="14.25" hidden="1" customHeight="1">
      <c r="E38" s="10">
        <v>36</v>
      </c>
      <c r="F38" s="509" t="e">
        <f t="shared" si="26"/>
        <v>#NUM!</v>
      </c>
      <c r="G38" s="451" t="e">
        <f t="shared" si="27"/>
        <v>#NUM!</v>
      </c>
      <c r="I38" s="511" t="e">
        <f>IF(LEFT("×",2)=LEFT(G39,2),IF(LEFT("○",2)=LEFT(G38,2),$C$9,""),"")</f>
        <v>#NUM!</v>
      </c>
    </row>
    <row r="39" spans="4:9" ht="14.25" hidden="1" customHeight="1">
      <c r="E39" s="263">
        <v>37</v>
      </c>
      <c r="F39" s="509" t="e">
        <f t="shared" si="26"/>
        <v>#NUM!</v>
      </c>
      <c r="G39" s="451" t="e">
        <f>IF(E39&gt;$C$7,"×","○")</f>
        <v>#NUM!</v>
      </c>
      <c r="I39" s="511" t="e">
        <f>IF(LEFT("×",2)=LEFT(G40,2),IF(LEFT("○",2)=LEFT(G39,2),$C$9,""),"")</f>
        <v>#NUM!</v>
      </c>
    </row>
    <row r="40" spans="4:9" ht="14.25" hidden="1" customHeight="1">
      <c r="E40" s="10">
        <v>38</v>
      </c>
      <c r="F40" s="509" t="e">
        <f t="shared" si="26"/>
        <v>#NUM!</v>
      </c>
      <c r="G40" s="451" t="e">
        <f t="shared" ref="G40:G50" si="28">IF(E40&gt;$C$7,"×","○")</f>
        <v>#NUM!</v>
      </c>
      <c r="I40" s="511" t="e">
        <f t="shared" ref="I40:I49" si="29">IF(LEFT("×",2)=LEFT(G41,2),IF(LEFT("○",2)=LEFT(G40,2),$C$9,""),"")</f>
        <v>#NUM!</v>
      </c>
    </row>
    <row r="41" spans="4:9" ht="14.25" hidden="1" customHeight="1">
      <c r="D41" s="294"/>
      <c r="E41" s="10">
        <v>39</v>
      </c>
      <c r="F41" s="509" t="e">
        <f t="shared" si="26"/>
        <v>#NUM!</v>
      </c>
      <c r="G41" s="451" t="e">
        <f t="shared" si="28"/>
        <v>#NUM!</v>
      </c>
      <c r="I41" s="511" t="e">
        <f t="shared" si="29"/>
        <v>#NUM!</v>
      </c>
    </row>
    <row r="42" spans="4:9" ht="14.25" hidden="1" customHeight="1">
      <c r="E42" s="10">
        <v>40</v>
      </c>
      <c r="F42" s="509" t="e">
        <f t="shared" si="26"/>
        <v>#NUM!</v>
      </c>
      <c r="G42" s="451" t="e">
        <f t="shared" si="28"/>
        <v>#NUM!</v>
      </c>
      <c r="I42" s="511" t="e">
        <f t="shared" si="29"/>
        <v>#NUM!</v>
      </c>
    </row>
    <row r="43" spans="4:9" ht="14.25" hidden="1" customHeight="1">
      <c r="E43" s="10">
        <v>41</v>
      </c>
      <c r="F43" s="509" t="e">
        <f t="shared" si="26"/>
        <v>#NUM!</v>
      </c>
      <c r="G43" s="451" t="e">
        <f t="shared" si="28"/>
        <v>#NUM!</v>
      </c>
      <c r="I43" s="511" t="e">
        <f t="shared" si="29"/>
        <v>#NUM!</v>
      </c>
    </row>
    <row r="44" spans="4:9" ht="14.25" hidden="1" customHeight="1">
      <c r="E44" s="10">
        <v>42</v>
      </c>
      <c r="F44" s="509" t="e">
        <f t="shared" si="26"/>
        <v>#NUM!</v>
      </c>
      <c r="G44" s="451" t="e">
        <f t="shared" si="28"/>
        <v>#NUM!</v>
      </c>
      <c r="I44" s="511" t="e">
        <f t="shared" si="29"/>
        <v>#NUM!</v>
      </c>
    </row>
    <row r="45" spans="4:9" ht="14.25" hidden="1" customHeight="1">
      <c r="E45" s="10">
        <v>43</v>
      </c>
      <c r="F45" s="509" t="e">
        <f t="shared" si="26"/>
        <v>#NUM!</v>
      </c>
      <c r="G45" s="451" t="e">
        <f t="shared" si="28"/>
        <v>#NUM!</v>
      </c>
      <c r="I45" s="511" t="e">
        <f t="shared" si="29"/>
        <v>#NUM!</v>
      </c>
    </row>
    <row r="46" spans="4:9" ht="14.25" hidden="1" customHeight="1">
      <c r="E46" s="10">
        <v>44</v>
      </c>
      <c r="F46" s="509" t="e">
        <f t="shared" si="26"/>
        <v>#NUM!</v>
      </c>
      <c r="G46" s="451" t="e">
        <f t="shared" si="28"/>
        <v>#NUM!</v>
      </c>
      <c r="I46" s="511" t="e">
        <f t="shared" si="29"/>
        <v>#NUM!</v>
      </c>
    </row>
    <row r="47" spans="4:9" ht="14.25" hidden="1" customHeight="1">
      <c r="E47" s="10">
        <v>45</v>
      </c>
      <c r="F47" s="509" t="e">
        <f t="shared" si="26"/>
        <v>#NUM!</v>
      </c>
      <c r="G47" s="451" t="e">
        <f t="shared" si="28"/>
        <v>#NUM!</v>
      </c>
      <c r="I47" s="511" t="e">
        <f t="shared" si="29"/>
        <v>#NUM!</v>
      </c>
    </row>
    <row r="48" spans="4:9" ht="14.25" hidden="1" customHeight="1">
      <c r="E48" s="10">
        <v>46</v>
      </c>
      <c r="F48" s="509" t="e">
        <f t="shared" si="26"/>
        <v>#NUM!</v>
      </c>
      <c r="G48" s="451" t="e">
        <f t="shared" si="28"/>
        <v>#NUM!</v>
      </c>
      <c r="I48" s="511" t="e">
        <f t="shared" si="29"/>
        <v>#NUM!</v>
      </c>
    </row>
    <row r="49" spans="2:61" ht="14.25" hidden="1" customHeight="1">
      <c r="E49" s="10">
        <v>47</v>
      </c>
      <c r="F49" s="509" t="e">
        <f t="shared" si="26"/>
        <v>#NUM!</v>
      </c>
      <c r="G49" s="451" t="e">
        <f t="shared" si="28"/>
        <v>#NUM!</v>
      </c>
      <c r="I49" s="511" t="e">
        <f t="shared" si="29"/>
        <v>#NUM!</v>
      </c>
    </row>
    <row r="50" spans="2:61" ht="14.25" hidden="1" customHeight="1">
      <c r="E50" s="10">
        <v>48</v>
      </c>
      <c r="F50" s="509" t="e">
        <f t="shared" si="26"/>
        <v>#NUM!</v>
      </c>
      <c r="G50" s="451" t="e">
        <f t="shared" si="28"/>
        <v>#NUM!</v>
      </c>
      <c r="I50" s="511" t="e">
        <f>IF(LEFT("×",2)=LEFT(G51,2),IF(LEFT("○",2)=LEFT(G50,2),$C$9,""),"")</f>
        <v>#NUM!</v>
      </c>
    </row>
    <row r="51" spans="2:61" ht="14.25" hidden="1" customHeight="1">
      <c r="E51" s="10">
        <v>49</v>
      </c>
      <c r="G51" s="514" t="e">
        <f>IF(LEFT("○",2)=LEFT($G$50,2),"×","")</f>
        <v>#NUM!</v>
      </c>
    </row>
    <row r="52" spans="2:61" ht="14.25" hidden="1" customHeight="1"/>
    <row r="53" spans="2:61" ht="14.25" hidden="1" customHeight="1"/>
    <row r="54" spans="2:61" ht="14.25" hidden="1" customHeight="1"/>
    <row r="55" spans="2:61" ht="11.25" customHeight="1">
      <c r="T55" s="965" t="s">
        <v>192</v>
      </c>
      <c r="U55" s="965"/>
      <c r="V55" s="965"/>
      <c r="W55" s="965"/>
      <c r="X55" s="965"/>
      <c r="Y55" s="965"/>
      <c r="Z55" s="965"/>
      <c r="AA55" s="965"/>
      <c r="AB55" s="965"/>
      <c r="AC55" s="965"/>
      <c r="AD55" s="965"/>
      <c r="AE55" s="965"/>
      <c r="AF55" s="965"/>
      <c r="AG55" s="965"/>
      <c r="AH55" s="965"/>
      <c r="AI55" s="965"/>
      <c r="AJ55" s="965"/>
      <c r="AK55" s="965"/>
      <c r="AL55" s="965"/>
      <c r="AM55" s="965"/>
      <c r="AN55" s="965"/>
      <c r="AO55" s="965"/>
      <c r="AP55" s="965"/>
      <c r="AQ55" s="965"/>
    </row>
    <row r="56" spans="2:61" ht="11.25" customHeight="1">
      <c r="B56" s="963" t="s">
        <v>138</v>
      </c>
      <c r="C56" s="963"/>
      <c r="D56" s="963"/>
      <c r="E56" s="963"/>
      <c r="F56" s="963"/>
      <c r="G56" s="1053"/>
      <c r="H56" s="965"/>
      <c r="I56" s="965"/>
      <c r="J56" s="965"/>
      <c r="K56" s="965"/>
      <c r="L56" s="965"/>
      <c r="M56" s="965"/>
      <c r="N56" s="965"/>
      <c r="O56" s="965"/>
      <c r="P56" s="965"/>
      <c r="Q56" s="965"/>
      <c r="R56" s="963" t="s">
        <v>139</v>
      </c>
      <c r="S56" s="963"/>
      <c r="T56" s="965"/>
      <c r="U56" s="965"/>
      <c r="V56" s="965"/>
      <c r="W56" s="965"/>
      <c r="X56" s="965"/>
      <c r="Y56" s="965"/>
      <c r="Z56" s="965"/>
      <c r="AA56" s="965"/>
      <c r="AB56" s="965"/>
      <c r="AC56" s="965"/>
      <c r="AD56" s="965"/>
      <c r="AE56" s="965"/>
      <c r="AF56" s="965"/>
      <c r="AG56" s="965"/>
      <c r="AH56" s="965"/>
      <c r="AI56" s="965"/>
      <c r="AJ56" s="965"/>
      <c r="AK56" s="965"/>
      <c r="AL56" s="965"/>
      <c r="AM56" s="965"/>
      <c r="AN56" s="965"/>
      <c r="AO56" s="965"/>
      <c r="AP56" s="965"/>
      <c r="AQ56" s="965"/>
      <c r="AX56" s="963" t="s">
        <v>140</v>
      </c>
      <c r="AY56" s="963"/>
      <c r="AZ56" s="963"/>
      <c r="BA56" s="963"/>
      <c r="BB56" s="963"/>
      <c r="BC56" s="963">
        <f>ﾁｪｯｸ①!$BC$51</f>
        <v>0</v>
      </c>
      <c r="BD56" s="963"/>
      <c r="BE56" s="963"/>
      <c r="BF56" s="963"/>
      <c r="BG56" s="963"/>
      <c r="BH56" s="963"/>
      <c r="BI56" s="963"/>
    </row>
    <row r="57" spans="2:61" ht="11.25" customHeight="1">
      <c r="B57" s="964"/>
      <c r="C57" s="964"/>
      <c r="D57" s="964"/>
      <c r="E57" s="964"/>
      <c r="F57" s="964"/>
      <c r="G57" s="966"/>
      <c r="H57" s="966"/>
      <c r="I57" s="966"/>
      <c r="J57" s="966"/>
      <c r="K57" s="966"/>
      <c r="L57" s="966"/>
      <c r="M57" s="966"/>
      <c r="N57" s="966"/>
      <c r="O57" s="966"/>
      <c r="P57" s="966"/>
      <c r="Q57" s="966"/>
      <c r="R57" s="964"/>
      <c r="S57" s="964"/>
      <c r="U57" s="965">
        <f>ﾁｪｯｸ①!$U$52</f>
        <v>0</v>
      </c>
      <c r="V57" s="965"/>
      <c r="W57" s="965"/>
      <c r="X57" s="965"/>
      <c r="Y57" s="965"/>
      <c r="Z57" s="965"/>
      <c r="AA57" s="965" t="s">
        <v>141</v>
      </c>
      <c r="AB57" s="967">
        <f>ﾁｪｯｸ①!AB52</f>
        <v>0</v>
      </c>
      <c r="AC57" s="967"/>
      <c r="AD57" s="967"/>
      <c r="AE57" s="967"/>
      <c r="AF57" s="967"/>
      <c r="AG57" s="967"/>
      <c r="AH57" s="967"/>
      <c r="AI57" s="967"/>
      <c r="AJ57" s="967"/>
      <c r="AK57" s="965" t="str">
        <f>ﾁｪｯｸ①!AK52</f>
        <v>～</v>
      </c>
      <c r="AL57" s="965"/>
      <c r="AM57" s="967">
        <f>ﾁｪｯｸ①!AM52</f>
        <v>0</v>
      </c>
      <c r="AN57" s="967"/>
      <c r="AO57" s="967"/>
      <c r="AP57" s="967"/>
      <c r="AQ57" s="967"/>
      <c r="AR57" s="967"/>
      <c r="AS57" s="967"/>
      <c r="AT57" s="967"/>
      <c r="AU57" s="967"/>
      <c r="AV57" s="965" t="s">
        <v>143</v>
      </c>
      <c r="AX57" s="964"/>
      <c r="AY57" s="964"/>
      <c r="AZ57" s="964"/>
      <c r="BA57" s="964"/>
      <c r="BB57" s="964"/>
      <c r="BC57" s="964"/>
      <c r="BD57" s="964"/>
      <c r="BE57" s="964"/>
      <c r="BF57" s="964"/>
      <c r="BG57" s="964"/>
      <c r="BH57" s="964"/>
      <c r="BI57" s="964"/>
    </row>
    <row r="58" spans="2:61" ht="11.25" customHeight="1" thickBot="1">
      <c r="U58" s="966"/>
      <c r="V58" s="966"/>
      <c r="W58" s="966"/>
      <c r="X58" s="966"/>
      <c r="Y58" s="966"/>
      <c r="Z58" s="966"/>
      <c r="AA58" s="966"/>
      <c r="AB58" s="967"/>
      <c r="AC58" s="967"/>
      <c r="AD58" s="967"/>
      <c r="AE58" s="967"/>
      <c r="AF58" s="967"/>
      <c r="AG58" s="967"/>
      <c r="AH58" s="967"/>
      <c r="AI58" s="967"/>
      <c r="AJ58" s="967"/>
      <c r="AK58" s="965"/>
      <c r="AL58" s="965"/>
      <c r="AM58" s="967"/>
      <c r="AN58" s="967"/>
      <c r="AO58" s="967"/>
      <c r="AP58" s="967"/>
      <c r="AQ58" s="967"/>
      <c r="AR58" s="967"/>
      <c r="AS58" s="967"/>
      <c r="AT58" s="967"/>
      <c r="AU58" s="967"/>
      <c r="AV58" s="965"/>
    </row>
    <row r="59" spans="2:61" ht="14.25" customHeight="1" thickTop="1">
      <c r="B59" s="958" t="s">
        <v>135</v>
      </c>
      <c r="C59" s="958"/>
      <c r="D59" s="959" t="s">
        <v>136</v>
      </c>
      <c r="E59" s="960"/>
      <c r="F59" s="972" t="str">
        <f>ﾁｪｯｸ①!F54</f>
        <v>ｱｾｽ</v>
      </c>
      <c r="G59" s="1035"/>
      <c r="H59" s="1040" t="str">
        <f>ﾁｪｯｸ①!H54</f>
        <v>担当者会議</v>
      </c>
      <c r="I59" s="1041"/>
      <c r="J59" s="972" t="str">
        <f>ﾁｪｯｸ①!J54</f>
        <v>ﾌﾟﾗﾝ
作成
同意</v>
      </c>
      <c r="K59" s="1035"/>
      <c r="L59" s="972" t="str">
        <f>ﾁｪｯｸ①!L54</f>
        <v>利用票</v>
      </c>
      <c r="M59" s="1035"/>
      <c r="N59" s="972" t="str">
        <f>ﾁｪｯｸ①!N54</f>
        <v>ﾓﾆﾀ
ﾘﾝｸﾞ</v>
      </c>
      <c r="O59" s="1035"/>
      <c r="P59" s="951" t="str">
        <f>ﾁｪｯｸ①!P54</f>
        <v>訪問
記録</v>
      </c>
      <c r="Q59" s="1046"/>
      <c r="R59" s="958" t="s">
        <v>150</v>
      </c>
      <c r="S59" s="958"/>
      <c r="T59" s="958"/>
      <c r="U59" s="958"/>
      <c r="V59" s="958"/>
      <c r="W59" s="958"/>
      <c r="X59" s="958"/>
      <c r="Y59" s="958"/>
      <c r="Z59" s="958"/>
      <c r="AA59" s="958"/>
      <c r="AB59" s="958"/>
      <c r="AC59" s="958"/>
      <c r="AD59" s="951" t="s">
        <v>151</v>
      </c>
      <c r="AE59" s="952"/>
      <c r="AF59" s="982" t="s">
        <v>152</v>
      </c>
      <c r="AG59" s="983"/>
      <c r="AH59" s="983"/>
      <c r="AI59" s="983"/>
      <c r="AJ59" s="983"/>
      <c r="AK59" s="983"/>
      <c r="AL59" s="983"/>
      <c r="AM59" s="983"/>
      <c r="AN59" s="983"/>
      <c r="AO59" s="983"/>
      <c r="AP59" s="983"/>
      <c r="AQ59" s="983"/>
      <c r="AR59" s="983"/>
      <c r="AS59" s="984"/>
      <c r="AT59" s="1027" t="s">
        <v>153</v>
      </c>
      <c r="AU59" s="1028"/>
      <c r="AV59" s="1028"/>
      <c r="AW59" s="1028"/>
      <c r="AX59" s="1028"/>
      <c r="AY59" s="1028"/>
      <c r="AZ59" s="1028"/>
      <c r="BA59" s="1029"/>
      <c r="BB59" s="969" t="str">
        <f>ﾁｪｯｸ①!BB54</f>
        <v>備考欄</v>
      </c>
      <c r="BC59" s="969"/>
      <c r="BD59" s="969"/>
      <c r="BE59" s="969"/>
      <c r="BF59" s="959" t="s">
        <v>155</v>
      </c>
      <c r="BG59" s="960"/>
      <c r="BH59" s="959" t="s">
        <v>156</v>
      </c>
      <c r="BI59" s="960"/>
    </row>
    <row r="60" spans="2:61" ht="14.25" customHeight="1">
      <c r="B60" s="958"/>
      <c r="C60" s="958"/>
      <c r="D60" s="960"/>
      <c r="E60" s="960"/>
      <c r="F60" s="1036"/>
      <c r="G60" s="1037"/>
      <c r="H60" s="1042"/>
      <c r="I60" s="1043"/>
      <c r="J60" s="1036"/>
      <c r="K60" s="1037"/>
      <c r="L60" s="1036"/>
      <c r="M60" s="1037"/>
      <c r="N60" s="1036"/>
      <c r="O60" s="1037"/>
      <c r="P60" s="1047"/>
      <c r="Q60" s="1048"/>
      <c r="R60" s="959" t="s">
        <v>157</v>
      </c>
      <c r="S60" s="960"/>
      <c r="T60" s="968" t="s">
        <v>158</v>
      </c>
      <c r="U60" s="968"/>
      <c r="V60" s="958" t="s">
        <v>159</v>
      </c>
      <c r="W60" s="958"/>
      <c r="X60" s="970" t="s">
        <v>160</v>
      </c>
      <c r="Y60" s="971"/>
      <c r="Z60" s="970" t="s">
        <v>161</v>
      </c>
      <c r="AA60" s="971"/>
      <c r="AB60" s="970" t="s">
        <v>162</v>
      </c>
      <c r="AC60" s="971"/>
      <c r="AD60" s="953"/>
      <c r="AE60" s="954"/>
      <c r="AF60" s="985"/>
      <c r="AG60" s="964"/>
      <c r="AH60" s="964"/>
      <c r="AI60" s="964"/>
      <c r="AJ60" s="964"/>
      <c r="AK60" s="964"/>
      <c r="AL60" s="964"/>
      <c r="AM60" s="964"/>
      <c r="AN60" s="964"/>
      <c r="AO60" s="964"/>
      <c r="AP60" s="964"/>
      <c r="AQ60" s="964"/>
      <c r="AR60" s="964"/>
      <c r="AS60" s="956"/>
      <c r="AT60" s="1030" t="s">
        <v>163</v>
      </c>
      <c r="AU60" s="1031"/>
      <c r="AV60" s="1031"/>
      <c r="AW60" s="1031"/>
      <c r="AX60" s="1031"/>
      <c r="AY60" s="1031"/>
      <c r="AZ60" s="1031"/>
      <c r="BA60" s="1032"/>
      <c r="BB60" s="969"/>
      <c r="BC60" s="969"/>
      <c r="BD60" s="969"/>
      <c r="BE60" s="969"/>
      <c r="BF60" s="960"/>
      <c r="BG60" s="960"/>
      <c r="BH60" s="960"/>
      <c r="BI60" s="960"/>
    </row>
    <row r="61" spans="2:61" ht="14.25" customHeight="1">
      <c r="B61" s="958"/>
      <c r="C61" s="958"/>
      <c r="D61" s="960"/>
      <c r="E61" s="960"/>
      <c r="F61" s="1038"/>
      <c r="G61" s="1039"/>
      <c r="H61" s="1044"/>
      <c r="I61" s="1045"/>
      <c r="J61" s="1038"/>
      <c r="K61" s="1039"/>
      <c r="L61" s="1038"/>
      <c r="M61" s="1039"/>
      <c r="N61" s="1038"/>
      <c r="O61" s="1039"/>
      <c r="P61" s="1049"/>
      <c r="Q61" s="1050"/>
      <c r="R61" s="960"/>
      <c r="S61" s="960"/>
      <c r="T61" s="968"/>
      <c r="U61" s="968"/>
      <c r="V61" s="958"/>
      <c r="W61" s="958"/>
      <c r="X61" s="971"/>
      <c r="Y61" s="971"/>
      <c r="Z61" s="971"/>
      <c r="AA61" s="971"/>
      <c r="AB61" s="971"/>
      <c r="AC61" s="971"/>
      <c r="AD61" s="955"/>
      <c r="AE61" s="956"/>
      <c r="AF61" s="981" t="s">
        <v>164</v>
      </c>
      <c r="AG61" s="958"/>
      <c r="AH61" s="958" t="s">
        <v>165</v>
      </c>
      <c r="AI61" s="958"/>
      <c r="AJ61" s="958" t="s">
        <v>166</v>
      </c>
      <c r="AK61" s="958"/>
      <c r="AL61" s="958" t="s">
        <v>167</v>
      </c>
      <c r="AM61" s="958"/>
      <c r="AN61" s="958" t="s">
        <v>168</v>
      </c>
      <c r="AO61" s="958"/>
      <c r="AP61" s="978" t="s">
        <v>169</v>
      </c>
      <c r="AQ61" s="979"/>
      <c r="AR61" s="979"/>
      <c r="AS61" s="980"/>
      <c r="AT61" s="1033"/>
      <c r="AU61" s="968"/>
      <c r="AV61" s="968"/>
      <c r="AW61" s="968"/>
      <c r="AX61" s="968"/>
      <c r="AY61" s="968"/>
      <c r="AZ61" s="968"/>
      <c r="BA61" s="1034"/>
      <c r="BB61" s="969"/>
      <c r="BC61" s="969"/>
      <c r="BD61" s="969"/>
      <c r="BE61" s="969"/>
      <c r="BF61" s="960"/>
      <c r="BG61" s="960"/>
      <c r="BH61" s="960"/>
      <c r="BI61" s="960"/>
    </row>
    <row r="62" spans="2:61" ht="14.25" customHeight="1">
      <c r="B62" s="961" t="e">
        <f>W29+31</f>
        <v>#NUM!</v>
      </c>
      <c r="C62" s="961"/>
      <c r="D62" s="962"/>
      <c r="E62" s="962"/>
      <c r="F62" s="957"/>
      <c r="G62" s="957"/>
      <c r="H62" s="957"/>
      <c r="I62" s="957"/>
      <c r="J62" s="957"/>
      <c r="K62" s="957"/>
      <c r="L62" s="957"/>
      <c r="M62" s="957"/>
      <c r="N62" s="957"/>
      <c r="O62" s="957"/>
      <c r="P62" s="957"/>
      <c r="Q62" s="957"/>
      <c r="R62" s="957"/>
      <c r="S62" s="957"/>
      <c r="T62" s="957"/>
      <c r="U62" s="957"/>
      <c r="V62" s="957"/>
      <c r="W62" s="957"/>
      <c r="X62" s="957"/>
      <c r="Y62" s="957"/>
      <c r="Z62" s="957"/>
      <c r="AA62" s="957"/>
      <c r="AB62" s="957"/>
      <c r="AC62" s="957"/>
      <c r="AD62" s="957"/>
      <c r="AE62" s="957"/>
      <c r="AF62" s="986"/>
      <c r="AG62" s="987"/>
      <c r="AH62" s="990"/>
      <c r="AI62" s="987"/>
      <c r="AJ62" s="990"/>
      <c r="AK62" s="987"/>
      <c r="AL62" s="990"/>
      <c r="AM62" s="987"/>
      <c r="AN62" s="990"/>
      <c r="AO62" s="987"/>
      <c r="AP62" s="990"/>
      <c r="AQ62" s="987"/>
      <c r="AR62" s="990"/>
      <c r="AS62" s="992"/>
      <c r="AT62" s="1002"/>
      <c r="AU62" s="1003"/>
      <c r="AV62" s="1003"/>
      <c r="AW62" s="1003"/>
      <c r="AX62" s="1003"/>
      <c r="AY62" s="1003"/>
      <c r="AZ62" s="1003"/>
      <c r="BA62" s="1004"/>
      <c r="BB62" s="968"/>
      <c r="BC62" s="968"/>
      <c r="BD62" s="968"/>
      <c r="BE62" s="968"/>
      <c r="BF62" s="968"/>
      <c r="BG62" s="968"/>
      <c r="BH62" s="968"/>
      <c r="BI62" s="968"/>
    </row>
    <row r="63" spans="2:61" ht="14.25" customHeight="1">
      <c r="B63" s="961"/>
      <c r="C63" s="961"/>
      <c r="D63" s="962"/>
      <c r="E63" s="962"/>
      <c r="F63" s="957"/>
      <c r="G63" s="957"/>
      <c r="H63" s="957"/>
      <c r="I63" s="957"/>
      <c r="J63" s="957"/>
      <c r="K63" s="957"/>
      <c r="L63" s="957"/>
      <c r="M63" s="957"/>
      <c r="N63" s="957"/>
      <c r="O63" s="957"/>
      <c r="P63" s="957"/>
      <c r="Q63" s="957"/>
      <c r="R63" s="957"/>
      <c r="S63" s="957"/>
      <c r="T63" s="957"/>
      <c r="U63" s="957"/>
      <c r="V63" s="957"/>
      <c r="W63" s="957"/>
      <c r="X63" s="957"/>
      <c r="Y63" s="957"/>
      <c r="Z63" s="957"/>
      <c r="AA63" s="957"/>
      <c r="AB63" s="957"/>
      <c r="AC63" s="957"/>
      <c r="AD63" s="957"/>
      <c r="AE63" s="957"/>
      <c r="AF63" s="988"/>
      <c r="AG63" s="989"/>
      <c r="AH63" s="991"/>
      <c r="AI63" s="989"/>
      <c r="AJ63" s="991"/>
      <c r="AK63" s="989"/>
      <c r="AL63" s="991"/>
      <c r="AM63" s="989"/>
      <c r="AN63" s="991"/>
      <c r="AO63" s="989"/>
      <c r="AP63" s="991"/>
      <c r="AQ63" s="989"/>
      <c r="AR63" s="991"/>
      <c r="AS63" s="993"/>
      <c r="AT63" s="999"/>
      <c r="AU63" s="1000"/>
      <c r="AV63" s="1000"/>
      <c r="AW63" s="1000"/>
      <c r="AX63" s="1000"/>
      <c r="AY63" s="1000"/>
      <c r="AZ63" s="1000"/>
      <c r="BA63" s="1001"/>
      <c r="BB63" s="968"/>
      <c r="BC63" s="968"/>
      <c r="BD63" s="968"/>
      <c r="BE63" s="968"/>
      <c r="BF63" s="968"/>
      <c r="BG63" s="968"/>
      <c r="BH63" s="968"/>
      <c r="BI63" s="968"/>
    </row>
    <row r="64" spans="2:61" ht="14.25" customHeight="1">
      <c r="B64" s="995" t="e">
        <f>B62+31</f>
        <v>#NUM!</v>
      </c>
      <c r="C64" s="996"/>
      <c r="D64" s="962"/>
      <c r="E64" s="962"/>
      <c r="F64" s="957"/>
      <c r="G64" s="957"/>
      <c r="H64" s="957"/>
      <c r="I64" s="957"/>
      <c r="J64" s="957"/>
      <c r="K64" s="957"/>
      <c r="L64" s="957"/>
      <c r="M64" s="957"/>
      <c r="N64" s="957"/>
      <c r="O64" s="957"/>
      <c r="P64" s="957"/>
      <c r="Q64" s="957"/>
      <c r="R64" s="957"/>
      <c r="S64" s="957"/>
      <c r="T64" s="957"/>
      <c r="U64" s="957"/>
      <c r="V64" s="957"/>
      <c r="W64" s="957"/>
      <c r="X64" s="957"/>
      <c r="Y64" s="957"/>
      <c r="Z64" s="957"/>
      <c r="AA64" s="957"/>
      <c r="AB64" s="957"/>
      <c r="AC64" s="957"/>
      <c r="AD64" s="957"/>
      <c r="AE64" s="957"/>
      <c r="AF64" s="986"/>
      <c r="AG64" s="987"/>
      <c r="AH64" s="990"/>
      <c r="AI64" s="987"/>
      <c r="AJ64" s="990"/>
      <c r="AK64" s="987"/>
      <c r="AL64" s="990"/>
      <c r="AM64" s="987"/>
      <c r="AN64" s="990"/>
      <c r="AO64" s="987"/>
      <c r="AP64" s="990"/>
      <c r="AQ64" s="987"/>
      <c r="AR64" s="990"/>
      <c r="AS64" s="992"/>
      <c r="AT64" s="1002"/>
      <c r="AU64" s="1003"/>
      <c r="AV64" s="1003"/>
      <c r="AW64" s="1003"/>
      <c r="AX64" s="1003"/>
      <c r="AY64" s="1003"/>
      <c r="AZ64" s="1003"/>
      <c r="BA64" s="1004"/>
      <c r="BB64" s="968"/>
      <c r="BC64" s="968"/>
      <c r="BD64" s="968"/>
      <c r="BE64" s="968"/>
      <c r="BF64" s="968"/>
      <c r="BG64" s="968"/>
      <c r="BH64" s="968"/>
      <c r="BI64" s="968"/>
    </row>
    <row r="65" spans="2:61" ht="14.25" customHeight="1">
      <c r="B65" s="997"/>
      <c r="C65" s="998"/>
      <c r="D65" s="962"/>
      <c r="E65" s="962"/>
      <c r="F65" s="957"/>
      <c r="G65" s="957"/>
      <c r="H65" s="957"/>
      <c r="I65" s="957"/>
      <c r="J65" s="957"/>
      <c r="K65" s="957"/>
      <c r="L65" s="957"/>
      <c r="M65" s="957"/>
      <c r="N65" s="957"/>
      <c r="O65" s="957"/>
      <c r="P65" s="957"/>
      <c r="Q65" s="957"/>
      <c r="R65" s="957"/>
      <c r="S65" s="957"/>
      <c r="T65" s="957"/>
      <c r="U65" s="957"/>
      <c r="V65" s="957"/>
      <c r="W65" s="957"/>
      <c r="X65" s="957"/>
      <c r="Y65" s="957"/>
      <c r="Z65" s="957"/>
      <c r="AA65" s="957"/>
      <c r="AB65" s="957"/>
      <c r="AC65" s="957"/>
      <c r="AD65" s="957"/>
      <c r="AE65" s="957"/>
      <c r="AF65" s="988"/>
      <c r="AG65" s="989"/>
      <c r="AH65" s="991"/>
      <c r="AI65" s="989"/>
      <c r="AJ65" s="991"/>
      <c r="AK65" s="989"/>
      <c r="AL65" s="991"/>
      <c r="AM65" s="989"/>
      <c r="AN65" s="991"/>
      <c r="AO65" s="989"/>
      <c r="AP65" s="991"/>
      <c r="AQ65" s="989"/>
      <c r="AR65" s="991"/>
      <c r="AS65" s="993"/>
      <c r="AT65" s="999"/>
      <c r="AU65" s="1000"/>
      <c r="AV65" s="1000"/>
      <c r="AW65" s="1000"/>
      <c r="AX65" s="1000"/>
      <c r="AY65" s="1000"/>
      <c r="AZ65" s="1000"/>
      <c r="BA65" s="1001"/>
      <c r="BB65" s="968"/>
      <c r="BC65" s="968"/>
      <c r="BD65" s="968"/>
      <c r="BE65" s="968"/>
      <c r="BF65" s="968"/>
      <c r="BG65" s="968"/>
      <c r="BH65" s="968"/>
      <c r="BI65" s="968"/>
    </row>
    <row r="66" spans="2:61" ht="14.25" customHeight="1">
      <c r="B66" s="961" t="e">
        <f>B64+31</f>
        <v>#NUM!</v>
      </c>
      <c r="C66" s="961"/>
      <c r="D66" s="962"/>
      <c r="E66" s="962"/>
      <c r="F66" s="957"/>
      <c r="G66" s="957"/>
      <c r="H66" s="957"/>
      <c r="I66" s="957"/>
      <c r="J66" s="957"/>
      <c r="K66" s="957"/>
      <c r="L66" s="957"/>
      <c r="M66" s="957"/>
      <c r="N66" s="957"/>
      <c r="O66" s="957"/>
      <c r="P66" s="957"/>
      <c r="Q66" s="957"/>
      <c r="R66" s="957"/>
      <c r="S66" s="957"/>
      <c r="T66" s="957"/>
      <c r="U66" s="957"/>
      <c r="V66" s="957"/>
      <c r="W66" s="957"/>
      <c r="X66" s="957"/>
      <c r="Y66" s="957"/>
      <c r="Z66" s="957"/>
      <c r="AA66" s="957"/>
      <c r="AB66" s="957"/>
      <c r="AC66" s="957"/>
      <c r="AD66" s="957"/>
      <c r="AE66" s="957"/>
      <c r="AF66" s="986"/>
      <c r="AG66" s="987"/>
      <c r="AH66" s="990"/>
      <c r="AI66" s="987"/>
      <c r="AJ66" s="990"/>
      <c r="AK66" s="987"/>
      <c r="AL66" s="990"/>
      <c r="AM66" s="987"/>
      <c r="AN66" s="990"/>
      <c r="AO66" s="987"/>
      <c r="AP66" s="990"/>
      <c r="AQ66" s="987"/>
      <c r="AR66" s="990"/>
      <c r="AS66" s="992"/>
      <c r="AT66" s="1002"/>
      <c r="AU66" s="1003"/>
      <c r="AV66" s="1003"/>
      <c r="AW66" s="1003"/>
      <c r="AX66" s="1003"/>
      <c r="AY66" s="1003"/>
      <c r="AZ66" s="1003"/>
      <c r="BA66" s="1004"/>
      <c r="BB66" s="968"/>
      <c r="BC66" s="968"/>
      <c r="BD66" s="968"/>
      <c r="BE66" s="968"/>
      <c r="BF66" s="968"/>
      <c r="BG66" s="968"/>
      <c r="BH66" s="968"/>
      <c r="BI66" s="968"/>
    </row>
    <row r="67" spans="2:61" ht="14.25" customHeight="1">
      <c r="B67" s="961"/>
      <c r="C67" s="961"/>
      <c r="D67" s="962"/>
      <c r="E67" s="962"/>
      <c r="F67" s="957"/>
      <c r="G67" s="957"/>
      <c r="H67" s="957"/>
      <c r="I67" s="957"/>
      <c r="J67" s="957"/>
      <c r="K67" s="957"/>
      <c r="L67" s="957"/>
      <c r="M67" s="957"/>
      <c r="N67" s="957"/>
      <c r="O67" s="957"/>
      <c r="P67" s="957"/>
      <c r="Q67" s="957"/>
      <c r="R67" s="957"/>
      <c r="S67" s="957"/>
      <c r="T67" s="957"/>
      <c r="U67" s="957"/>
      <c r="V67" s="957"/>
      <c r="W67" s="957"/>
      <c r="X67" s="957"/>
      <c r="Y67" s="957"/>
      <c r="Z67" s="957"/>
      <c r="AA67" s="957"/>
      <c r="AB67" s="957"/>
      <c r="AC67" s="957"/>
      <c r="AD67" s="957"/>
      <c r="AE67" s="957"/>
      <c r="AF67" s="988"/>
      <c r="AG67" s="989"/>
      <c r="AH67" s="991"/>
      <c r="AI67" s="989"/>
      <c r="AJ67" s="991"/>
      <c r="AK67" s="989"/>
      <c r="AL67" s="991"/>
      <c r="AM67" s="989"/>
      <c r="AN67" s="991"/>
      <c r="AO67" s="989"/>
      <c r="AP67" s="991"/>
      <c r="AQ67" s="989"/>
      <c r="AR67" s="991"/>
      <c r="AS67" s="993"/>
      <c r="AT67" s="999"/>
      <c r="AU67" s="1000"/>
      <c r="AV67" s="1000"/>
      <c r="AW67" s="1000"/>
      <c r="AX67" s="1000"/>
      <c r="AY67" s="1000"/>
      <c r="AZ67" s="1000"/>
      <c r="BA67" s="1001"/>
      <c r="BB67" s="968"/>
      <c r="BC67" s="968"/>
      <c r="BD67" s="968"/>
      <c r="BE67" s="968"/>
      <c r="BF67" s="968"/>
      <c r="BG67" s="968"/>
      <c r="BH67" s="968"/>
      <c r="BI67" s="968"/>
    </row>
    <row r="68" spans="2:61" ht="14.25" customHeight="1">
      <c r="B68" s="961" t="e">
        <f>B66+31</f>
        <v>#NUM!</v>
      </c>
      <c r="C68" s="961"/>
      <c r="D68" s="962"/>
      <c r="E68" s="962"/>
      <c r="F68" s="957"/>
      <c r="G68" s="957"/>
      <c r="H68" s="957"/>
      <c r="I68" s="957"/>
      <c r="J68" s="957"/>
      <c r="K68" s="957"/>
      <c r="L68" s="957"/>
      <c r="M68" s="957"/>
      <c r="N68" s="957"/>
      <c r="O68" s="957"/>
      <c r="P68" s="957"/>
      <c r="Q68" s="957"/>
      <c r="R68" s="957"/>
      <c r="S68" s="957"/>
      <c r="T68" s="957"/>
      <c r="U68" s="957"/>
      <c r="V68" s="957"/>
      <c r="W68" s="957"/>
      <c r="X68" s="957"/>
      <c r="Y68" s="957"/>
      <c r="Z68" s="957"/>
      <c r="AA68" s="957"/>
      <c r="AB68" s="957"/>
      <c r="AC68" s="957"/>
      <c r="AD68" s="957"/>
      <c r="AE68" s="957"/>
      <c r="AF68" s="986"/>
      <c r="AG68" s="987"/>
      <c r="AH68" s="990"/>
      <c r="AI68" s="987"/>
      <c r="AJ68" s="990"/>
      <c r="AK68" s="987"/>
      <c r="AL68" s="990"/>
      <c r="AM68" s="987"/>
      <c r="AN68" s="990"/>
      <c r="AO68" s="987"/>
      <c r="AP68" s="990"/>
      <c r="AQ68" s="987"/>
      <c r="AR68" s="990"/>
      <c r="AS68" s="992"/>
      <c r="AT68" s="1002"/>
      <c r="AU68" s="1003"/>
      <c r="AV68" s="1003"/>
      <c r="AW68" s="1003"/>
      <c r="AX68" s="1003"/>
      <c r="AY68" s="1003"/>
      <c r="AZ68" s="1003"/>
      <c r="BA68" s="1004"/>
      <c r="BB68" s="968"/>
      <c r="BC68" s="968"/>
      <c r="BD68" s="968"/>
      <c r="BE68" s="968"/>
      <c r="BF68" s="968"/>
      <c r="BG68" s="968"/>
      <c r="BH68" s="968"/>
      <c r="BI68" s="968"/>
    </row>
    <row r="69" spans="2:61" ht="14.25" customHeight="1">
      <c r="B69" s="961"/>
      <c r="C69" s="961"/>
      <c r="D69" s="962"/>
      <c r="E69" s="962"/>
      <c r="F69" s="957"/>
      <c r="G69" s="957"/>
      <c r="H69" s="957"/>
      <c r="I69" s="957"/>
      <c r="J69" s="957"/>
      <c r="K69" s="957"/>
      <c r="L69" s="957"/>
      <c r="M69" s="957"/>
      <c r="N69" s="957"/>
      <c r="O69" s="957"/>
      <c r="P69" s="957"/>
      <c r="Q69" s="957"/>
      <c r="R69" s="957"/>
      <c r="S69" s="957"/>
      <c r="T69" s="957"/>
      <c r="U69" s="957"/>
      <c r="V69" s="957"/>
      <c r="W69" s="957"/>
      <c r="X69" s="957"/>
      <c r="Y69" s="957"/>
      <c r="Z69" s="957"/>
      <c r="AA69" s="957"/>
      <c r="AB69" s="957"/>
      <c r="AC69" s="957"/>
      <c r="AD69" s="957"/>
      <c r="AE69" s="957"/>
      <c r="AF69" s="988"/>
      <c r="AG69" s="989"/>
      <c r="AH69" s="991"/>
      <c r="AI69" s="989"/>
      <c r="AJ69" s="991"/>
      <c r="AK69" s="989"/>
      <c r="AL69" s="991"/>
      <c r="AM69" s="989"/>
      <c r="AN69" s="991"/>
      <c r="AO69" s="989"/>
      <c r="AP69" s="991"/>
      <c r="AQ69" s="989"/>
      <c r="AR69" s="991"/>
      <c r="AS69" s="993"/>
      <c r="AT69" s="999"/>
      <c r="AU69" s="1000"/>
      <c r="AV69" s="1000"/>
      <c r="AW69" s="1000"/>
      <c r="AX69" s="1000"/>
      <c r="AY69" s="1000"/>
      <c r="AZ69" s="1000"/>
      <c r="BA69" s="1001"/>
      <c r="BB69" s="968"/>
      <c r="BC69" s="968"/>
      <c r="BD69" s="968"/>
      <c r="BE69" s="968"/>
      <c r="BF69" s="968"/>
      <c r="BG69" s="968"/>
      <c r="BH69" s="968"/>
      <c r="BI69" s="968"/>
    </row>
    <row r="70" spans="2:61" ht="14.25" customHeight="1">
      <c r="B70" s="961" t="e">
        <f>B68+31</f>
        <v>#NUM!</v>
      </c>
      <c r="C70" s="961"/>
      <c r="D70" s="962"/>
      <c r="E70" s="962"/>
      <c r="F70" s="957"/>
      <c r="G70" s="957"/>
      <c r="H70" s="957"/>
      <c r="I70" s="957"/>
      <c r="J70" s="957"/>
      <c r="K70" s="957"/>
      <c r="L70" s="957"/>
      <c r="M70" s="957"/>
      <c r="N70" s="957"/>
      <c r="O70" s="957"/>
      <c r="P70" s="957"/>
      <c r="Q70" s="957"/>
      <c r="R70" s="957"/>
      <c r="S70" s="957"/>
      <c r="T70" s="957"/>
      <c r="U70" s="957"/>
      <c r="V70" s="957"/>
      <c r="W70" s="957"/>
      <c r="X70" s="957"/>
      <c r="Y70" s="957"/>
      <c r="Z70" s="957"/>
      <c r="AA70" s="957"/>
      <c r="AB70" s="957"/>
      <c r="AC70" s="957"/>
      <c r="AD70" s="957"/>
      <c r="AE70" s="957"/>
      <c r="AF70" s="986"/>
      <c r="AG70" s="987"/>
      <c r="AH70" s="990"/>
      <c r="AI70" s="987"/>
      <c r="AJ70" s="990"/>
      <c r="AK70" s="987"/>
      <c r="AL70" s="990"/>
      <c r="AM70" s="987"/>
      <c r="AN70" s="990"/>
      <c r="AO70" s="987"/>
      <c r="AP70" s="990"/>
      <c r="AQ70" s="987"/>
      <c r="AR70" s="990"/>
      <c r="AS70" s="992"/>
      <c r="AT70" s="1002"/>
      <c r="AU70" s="1003"/>
      <c r="AV70" s="1003"/>
      <c r="AW70" s="1003"/>
      <c r="AX70" s="1003"/>
      <c r="AY70" s="1003"/>
      <c r="AZ70" s="1003"/>
      <c r="BA70" s="1004"/>
      <c r="BB70" s="968"/>
      <c r="BC70" s="968"/>
      <c r="BD70" s="968"/>
      <c r="BE70" s="968"/>
      <c r="BF70" s="968"/>
      <c r="BG70" s="968"/>
      <c r="BH70" s="968"/>
      <c r="BI70" s="968"/>
    </row>
    <row r="71" spans="2:61" ht="14.25" customHeight="1">
      <c r="B71" s="961"/>
      <c r="C71" s="961"/>
      <c r="D71" s="962"/>
      <c r="E71" s="962"/>
      <c r="F71" s="957"/>
      <c r="G71" s="957"/>
      <c r="H71" s="957"/>
      <c r="I71" s="957"/>
      <c r="J71" s="957"/>
      <c r="K71" s="957"/>
      <c r="L71" s="957"/>
      <c r="M71" s="957"/>
      <c r="N71" s="957"/>
      <c r="O71" s="957"/>
      <c r="P71" s="957"/>
      <c r="Q71" s="957"/>
      <c r="R71" s="957"/>
      <c r="S71" s="957"/>
      <c r="T71" s="957"/>
      <c r="U71" s="957"/>
      <c r="V71" s="957"/>
      <c r="W71" s="957"/>
      <c r="X71" s="957"/>
      <c r="Y71" s="957"/>
      <c r="Z71" s="957"/>
      <c r="AA71" s="957"/>
      <c r="AB71" s="957"/>
      <c r="AC71" s="957"/>
      <c r="AD71" s="957"/>
      <c r="AE71" s="957"/>
      <c r="AF71" s="988"/>
      <c r="AG71" s="989"/>
      <c r="AH71" s="991"/>
      <c r="AI71" s="989"/>
      <c r="AJ71" s="991"/>
      <c r="AK71" s="989"/>
      <c r="AL71" s="991"/>
      <c r="AM71" s="989"/>
      <c r="AN71" s="991"/>
      <c r="AO71" s="989"/>
      <c r="AP71" s="991"/>
      <c r="AQ71" s="989"/>
      <c r="AR71" s="991"/>
      <c r="AS71" s="993"/>
      <c r="AT71" s="999"/>
      <c r="AU71" s="1000"/>
      <c r="AV71" s="1000"/>
      <c r="AW71" s="1000"/>
      <c r="AX71" s="1000"/>
      <c r="AY71" s="1000"/>
      <c r="AZ71" s="1000"/>
      <c r="BA71" s="1001"/>
      <c r="BB71" s="968"/>
      <c r="BC71" s="968"/>
      <c r="BD71" s="968"/>
      <c r="BE71" s="968"/>
      <c r="BF71" s="968"/>
      <c r="BG71" s="968"/>
      <c r="BH71" s="968"/>
      <c r="BI71" s="968"/>
    </row>
    <row r="72" spans="2:61" ht="14.25" customHeight="1">
      <c r="B72" s="961" t="e">
        <f>B70+31</f>
        <v>#NUM!</v>
      </c>
      <c r="C72" s="961"/>
      <c r="D72" s="962"/>
      <c r="E72" s="962"/>
      <c r="F72" s="957"/>
      <c r="G72" s="957"/>
      <c r="H72" s="957"/>
      <c r="I72" s="957"/>
      <c r="J72" s="957"/>
      <c r="K72" s="957"/>
      <c r="L72" s="957"/>
      <c r="M72" s="957"/>
      <c r="N72" s="957"/>
      <c r="O72" s="957"/>
      <c r="P72" s="957"/>
      <c r="Q72" s="957"/>
      <c r="R72" s="957"/>
      <c r="S72" s="957"/>
      <c r="T72" s="957"/>
      <c r="U72" s="957"/>
      <c r="V72" s="957"/>
      <c r="W72" s="957"/>
      <c r="X72" s="957"/>
      <c r="Y72" s="957"/>
      <c r="Z72" s="957"/>
      <c r="AA72" s="957"/>
      <c r="AB72" s="957"/>
      <c r="AC72" s="957"/>
      <c r="AD72" s="957"/>
      <c r="AE72" s="957"/>
      <c r="AF72" s="986"/>
      <c r="AG72" s="987"/>
      <c r="AH72" s="990"/>
      <c r="AI72" s="987"/>
      <c r="AJ72" s="990"/>
      <c r="AK72" s="987"/>
      <c r="AL72" s="990"/>
      <c r="AM72" s="987"/>
      <c r="AN72" s="990"/>
      <c r="AO72" s="987"/>
      <c r="AP72" s="990"/>
      <c r="AQ72" s="987"/>
      <c r="AR72" s="990"/>
      <c r="AS72" s="992"/>
      <c r="AT72" s="1002"/>
      <c r="AU72" s="1003"/>
      <c r="AV72" s="1003"/>
      <c r="AW72" s="1003"/>
      <c r="AX72" s="1003"/>
      <c r="AY72" s="1003"/>
      <c r="AZ72" s="1003"/>
      <c r="BA72" s="1004"/>
      <c r="BB72" s="968"/>
      <c r="BC72" s="968"/>
      <c r="BD72" s="968"/>
      <c r="BE72" s="968"/>
      <c r="BF72" s="968"/>
      <c r="BG72" s="968"/>
      <c r="BH72" s="968"/>
      <c r="BI72" s="968"/>
    </row>
    <row r="73" spans="2:61" ht="14.25" customHeight="1">
      <c r="B73" s="961"/>
      <c r="C73" s="961"/>
      <c r="D73" s="962"/>
      <c r="E73" s="962"/>
      <c r="F73" s="957"/>
      <c r="G73" s="957"/>
      <c r="H73" s="957"/>
      <c r="I73" s="957"/>
      <c r="J73" s="957"/>
      <c r="K73" s="957"/>
      <c r="L73" s="957"/>
      <c r="M73" s="957"/>
      <c r="N73" s="957"/>
      <c r="O73" s="957"/>
      <c r="P73" s="957"/>
      <c r="Q73" s="957"/>
      <c r="R73" s="957"/>
      <c r="S73" s="957"/>
      <c r="T73" s="957"/>
      <c r="U73" s="957"/>
      <c r="V73" s="957"/>
      <c r="W73" s="957"/>
      <c r="X73" s="957"/>
      <c r="Y73" s="957"/>
      <c r="Z73" s="957"/>
      <c r="AA73" s="957"/>
      <c r="AB73" s="957"/>
      <c r="AC73" s="957"/>
      <c r="AD73" s="957"/>
      <c r="AE73" s="957"/>
      <c r="AF73" s="988"/>
      <c r="AG73" s="989"/>
      <c r="AH73" s="991"/>
      <c r="AI73" s="989"/>
      <c r="AJ73" s="991"/>
      <c r="AK73" s="989"/>
      <c r="AL73" s="991"/>
      <c r="AM73" s="989"/>
      <c r="AN73" s="991"/>
      <c r="AO73" s="989"/>
      <c r="AP73" s="991"/>
      <c r="AQ73" s="989"/>
      <c r="AR73" s="991"/>
      <c r="AS73" s="993"/>
      <c r="AT73" s="999"/>
      <c r="AU73" s="1000"/>
      <c r="AV73" s="1000"/>
      <c r="AW73" s="1000"/>
      <c r="AX73" s="1000"/>
      <c r="AY73" s="1000"/>
      <c r="AZ73" s="1000"/>
      <c r="BA73" s="1001"/>
      <c r="BB73" s="968"/>
      <c r="BC73" s="968"/>
      <c r="BD73" s="968"/>
      <c r="BE73" s="968"/>
      <c r="BF73" s="968"/>
      <c r="BG73" s="968"/>
      <c r="BH73" s="968"/>
      <c r="BI73" s="968"/>
    </row>
    <row r="74" spans="2:61" ht="14.25" customHeight="1">
      <c r="B74" s="961" t="e">
        <f>B72+31</f>
        <v>#NUM!</v>
      </c>
      <c r="C74" s="961"/>
      <c r="D74" s="962"/>
      <c r="E74" s="962"/>
      <c r="F74" s="957"/>
      <c r="G74" s="957"/>
      <c r="H74" s="957"/>
      <c r="I74" s="957"/>
      <c r="J74" s="957"/>
      <c r="K74" s="957"/>
      <c r="L74" s="957"/>
      <c r="M74" s="957"/>
      <c r="N74" s="957"/>
      <c r="O74" s="957"/>
      <c r="P74" s="957"/>
      <c r="Q74" s="957"/>
      <c r="R74" s="957"/>
      <c r="S74" s="957"/>
      <c r="T74" s="957"/>
      <c r="U74" s="957"/>
      <c r="V74" s="957"/>
      <c r="W74" s="957"/>
      <c r="X74" s="957"/>
      <c r="Y74" s="957"/>
      <c r="Z74" s="957"/>
      <c r="AA74" s="957"/>
      <c r="AB74" s="957"/>
      <c r="AC74" s="957"/>
      <c r="AD74" s="957"/>
      <c r="AE74" s="957"/>
      <c r="AF74" s="986"/>
      <c r="AG74" s="987"/>
      <c r="AH74" s="990"/>
      <c r="AI74" s="987"/>
      <c r="AJ74" s="990"/>
      <c r="AK74" s="987"/>
      <c r="AL74" s="990"/>
      <c r="AM74" s="987"/>
      <c r="AN74" s="990"/>
      <c r="AO74" s="987"/>
      <c r="AP74" s="990"/>
      <c r="AQ74" s="987"/>
      <c r="AR74" s="990"/>
      <c r="AS74" s="992"/>
      <c r="AT74" s="1002"/>
      <c r="AU74" s="1003"/>
      <c r="AV74" s="1003"/>
      <c r="AW74" s="1003"/>
      <c r="AX74" s="1003"/>
      <c r="AY74" s="1003"/>
      <c r="AZ74" s="1003"/>
      <c r="BA74" s="1004"/>
      <c r="BB74" s="968"/>
      <c r="BC74" s="968"/>
      <c r="BD74" s="968"/>
      <c r="BE74" s="968"/>
      <c r="BF74" s="968"/>
      <c r="BG74" s="968"/>
      <c r="BH74" s="968"/>
      <c r="BI74" s="968"/>
    </row>
    <row r="75" spans="2:61" ht="14.25" customHeight="1">
      <c r="B75" s="961"/>
      <c r="C75" s="961"/>
      <c r="D75" s="962"/>
      <c r="E75" s="962"/>
      <c r="F75" s="957"/>
      <c r="G75" s="957"/>
      <c r="H75" s="957"/>
      <c r="I75" s="957"/>
      <c r="J75" s="957"/>
      <c r="K75" s="957"/>
      <c r="L75" s="957"/>
      <c r="M75" s="957"/>
      <c r="N75" s="957"/>
      <c r="O75" s="957"/>
      <c r="P75" s="957"/>
      <c r="Q75" s="957"/>
      <c r="R75" s="957"/>
      <c r="S75" s="957"/>
      <c r="T75" s="957"/>
      <c r="U75" s="957"/>
      <c r="V75" s="957"/>
      <c r="W75" s="957"/>
      <c r="X75" s="957"/>
      <c r="Y75" s="957"/>
      <c r="Z75" s="957"/>
      <c r="AA75" s="957"/>
      <c r="AB75" s="957"/>
      <c r="AC75" s="957"/>
      <c r="AD75" s="957"/>
      <c r="AE75" s="957"/>
      <c r="AF75" s="988"/>
      <c r="AG75" s="989"/>
      <c r="AH75" s="991"/>
      <c r="AI75" s="989"/>
      <c r="AJ75" s="991"/>
      <c r="AK75" s="989"/>
      <c r="AL75" s="991"/>
      <c r="AM75" s="989"/>
      <c r="AN75" s="991"/>
      <c r="AO75" s="989"/>
      <c r="AP75" s="991"/>
      <c r="AQ75" s="989"/>
      <c r="AR75" s="991"/>
      <c r="AS75" s="993"/>
      <c r="AT75" s="999"/>
      <c r="AU75" s="1000"/>
      <c r="AV75" s="1000"/>
      <c r="AW75" s="1000"/>
      <c r="AX75" s="1000"/>
      <c r="AY75" s="1000"/>
      <c r="AZ75" s="1000"/>
      <c r="BA75" s="1001"/>
      <c r="BB75" s="968"/>
      <c r="BC75" s="968"/>
      <c r="BD75" s="968"/>
      <c r="BE75" s="968"/>
      <c r="BF75" s="968"/>
      <c r="BG75" s="968"/>
      <c r="BH75" s="968"/>
      <c r="BI75" s="968"/>
    </row>
    <row r="76" spans="2:61" ht="14.25" customHeight="1">
      <c r="B76" s="961" t="e">
        <f>B74+31</f>
        <v>#NUM!</v>
      </c>
      <c r="C76" s="961"/>
      <c r="D76" s="962"/>
      <c r="E76" s="962"/>
      <c r="F76" s="957"/>
      <c r="G76" s="957"/>
      <c r="H76" s="957"/>
      <c r="I76" s="957"/>
      <c r="J76" s="957"/>
      <c r="K76" s="957"/>
      <c r="L76" s="957"/>
      <c r="M76" s="957"/>
      <c r="N76" s="957"/>
      <c r="O76" s="957"/>
      <c r="P76" s="957"/>
      <c r="Q76" s="957"/>
      <c r="R76" s="957"/>
      <c r="S76" s="957"/>
      <c r="T76" s="957"/>
      <c r="U76" s="957"/>
      <c r="V76" s="957"/>
      <c r="W76" s="957"/>
      <c r="X76" s="957"/>
      <c r="Y76" s="957"/>
      <c r="Z76" s="957"/>
      <c r="AA76" s="957"/>
      <c r="AB76" s="957"/>
      <c r="AC76" s="957"/>
      <c r="AD76" s="957"/>
      <c r="AE76" s="957"/>
      <c r="AF76" s="986"/>
      <c r="AG76" s="987"/>
      <c r="AH76" s="990"/>
      <c r="AI76" s="987"/>
      <c r="AJ76" s="990"/>
      <c r="AK76" s="987"/>
      <c r="AL76" s="990"/>
      <c r="AM76" s="987"/>
      <c r="AN76" s="990"/>
      <c r="AO76" s="987"/>
      <c r="AP76" s="990"/>
      <c r="AQ76" s="987"/>
      <c r="AR76" s="990"/>
      <c r="AS76" s="992"/>
      <c r="AT76" s="1002"/>
      <c r="AU76" s="1003"/>
      <c r="AV76" s="1003"/>
      <c r="AW76" s="1003"/>
      <c r="AX76" s="1003"/>
      <c r="AY76" s="1003"/>
      <c r="AZ76" s="1003"/>
      <c r="BA76" s="1004"/>
      <c r="BB76" s="968"/>
      <c r="BC76" s="968"/>
      <c r="BD76" s="968"/>
      <c r="BE76" s="968"/>
      <c r="BF76" s="968"/>
      <c r="BG76" s="968"/>
      <c r="BH76" s="968"/>
      <c r="BI76" s="968"/>
    </row>
    <row r="77" spans="2:61" ht="14.25" customHeight="1">
      <c r="B77" s="961"/>
      <c r="C77" s="961"/>
      <c r="D77" s="962"/>
      <c r="E77" s="962"/>
      <c r="F77" s="957"/>
      <c r="G77" s="957"/>
      <c r="H77" s="957"/>
      <c r="I77" s="957"/>
      <c r="J77" s="957"/>
      <c r="K77" s="957"/>
      <c r="L77" s="957"/>
      <c r="M77" s="957"/>
      <c r="N77" s="957"/>
      <c r="O77" s="957"/>
      <c r="P77" s="957"/>
      <c r="Q77" s="957"/>
      <c r="R77" s="957"/>
      <c r="S77" s="957"/>
      <c r="T77" s="957"/>
      <c r="U77" s="957"/>
      <c r="V77" s="957"/>
      <c r="W77" s="957"/>
      <c r="X77" s="957"/>
      <c r="Y77" s="957"/>
      <c r="Z77" s="957"/>
      <c r="AA77" s="957"/>
      <c r="AB77" s="957"/>
      <c r="AC77" s="957"/>
      <c r="AD77" s="957"/>
      <c r="AE77" s="957"/>
      <c r="AF77" s="988"/>
      <c r="AG77" s="989"/>
      <c r="AH77" s="991"/>
      <c r="AI77" s="989"/>
      <c r="AJ77" s="991"/>
      <c r="AK77" s="989"/>
      <c r="AL77" s="991"/>
      <c r="AM77" s="989"/>
      <c r="AN77" s="991"/>
      <c r="AO77" s="989"/>
      <c r="AP77" s="991"/>
      <c r="AQ77" s="989"/>
      <c r="AR77" s="991"/>
      <c r="AS77" s="993"/>
      <c r="AT77" s="999"/>
      <c r="AU77" s="1000"/>
      <c r="AV77" s="1000"/>
      <c r="AW77" s="1000"/>
      <c r="AX77" s="1000"/>
      <c r="AY77" s="1000"/>
      <c r="AZ77" s="1000"/>
      <c r="BA77" s="1001"/>
      <c r="BB77" s="968"/>
      <c r="BC77" s="968"/>
      <c r="BD77" s="968"/>
      <c r="BE77" s="968"/>
      <c r="BF77" s="968"/>
      <c r="BG77" s="968"/>
      <c r="BH77" s="968"/>
      <c r="BI77" s="968"/>
    </row>
    <row r="78" spans="2:61" ht="14.25" customHeight="1">
      <c r="B78" s="961" t="e">
        <f>B76+31</f>
        <v>#NUM!</v>
      </c>
      <c r="C78" s="961"/>
      <c r="D78" s="962"/>
      <c r="E78" s="962"/>
      <c r="F78" s="957"/>
      <c r="G78" s="957"/>
      <c r="H78" s="957"/>
      <c r="I78" s="957"/>
      <c r="J78" s="957"/>
      <c r="K78" s="957"/>
      <c r="L78" s="957"/>
      <c r="M78" s="957"/>
      <c r="N78" s="957"/>
      <c r="O78" s="957"/>
      <c r="P78" s="957"/>
      <c r="Q78" s="957"/>
      <c r="R78" s="957"/>
      <c r="S78" s="957"/>
      <c r="T78" s="957"/>
      <c r="U78" s="957"/>
      <c r="V78" s="957"/>
      <c r="W78" s="957"/>
      <c r="X78" s="957"/>
      <c r="Y78" s="957"/>
      <c r="Z78" s="957"/>
      <c r="AA78" s="957"/>
      <c r="AB78" s="957"/>
      <c r="AC78" s="957"/>
      <c r="AD78" s="957"/>
      <c r="AE78" s="957"/>
      <c r="AF78" s="986"/>
      <c r="AG78" s="987"/>
      <c r="AH78" s="990"/>
      <c r="AI78" s="987"/>
      <c r="AJ78" s="990"/>
      <c r="AK78" s="987"/>
      <c r="AL78" s="990"/>
      <c r="AM78" s="987"/>
      <c r="AN78" s="990"/>
      <c r="AO78" s="987"/>
      <c r="AP78" s="990"/>
      <c r="AQ78" s="987"/>
      <c r="AR78" s="990"/>
      <c r="AS78" s="992"/>
      <c r="AT78" s="1002"/>
      <c r="AU78" s="1003"/>
      <c r="AV78" s="1003"/>
      <c r="AW78" s="1003"/>
      <c r="AX78" s="1003"/>
      <c r="AY78" s="1003"/>
      <c r="AZ78" s="1003"/>
      <c r="BA78" s="1004"/>
      <c r="BB78" s="968"/>
      <c r="BC78" s="968"/>
      <c r="BD78" s="968"/>
      <c r="BE78" s="968"/>
      <c r="BF78" s="968"/>
      <c r="BG78" s="968"/>
      <c r="BH78" s="968"/>
      <c r="BI78" s="968"/>
    </row>
    <row r="79" spans="2:61" ht="14.25" customHeight="1">
      <c r="B79" s="961"/>
      <c r="C79" s="961"/>
      <c r="D79" s="962"/>
      <c r="E79" s="962"/>
      <c r="F79" s="957"/>
      <c r="G79" s="957"/>
      <c r="H79" s="957"/>
      <c r="I79" s="957"/>
      <c r="J79" s="957"/>
      <c r="K79" s="957"/>
      <c r="L79" s="957"/>
      <c r="M79" s="957"/>
      <c r="N79" s="957"/>
      <c r="O79" s="957"/>
      <c r="P79" s="957"/>
      <c r="Q79" s="957"/>
      <c r="R79" s="957"/>
      <c r="S79" s="957"/>
      <c r="T79" s="957"/>
      <c r="U79" s="957"/>
      <c r="V79" s="957"/>
      <c r="W79" s="957"/>
      <c r="X79" s="957"/>
      <c r="Y79" s="957"/>
      <c r="Z79" s="957"/>
      <c r="AA79" s="957"/>
      <c r="AB79" s="957"/>
      <c r="AC79" s="957"/>
      <c r="AD79" s="957"/>
      <c r="AE79" s="957"/>
      <c r="AF79" s="988"/>
      <c r="AG79" s="989"/>
      <c r="AH79" s="991"/>
      <c r="AI79" s="989"/>
      <c r="AJ79" s="991"/>
      <c r="AK79" s="989"/>
      <c r="AL79" s="991"/>
      <c r="AM79" s="989"/>
      <c r="AN79" s="991"/>
      <c r="AO79" s="989"/>
      <c r="AP79" s="991"/>
      <c r="AQ79" s="989"/>
      <c r="AR79" s="991"/>
      <c r="AS79" s="993"/>
      <c r="AT79" s="999"/>
      <c r="AU79" s="1000"/>
      <c r="AV79" s="1000"/>
      <c r="AW79" s="1000"/>
      <c r="AX79" s="1000"/>
      <c r="AY79" s="1000"/>
      <c r="AZ79" s="1000"/>
      <c r="BA79" s="1001"/>
      <c r="BB79" s="968"/>
      <c r="BC79" s="968"/>
      <c r="BD79" s="968"/>
      <c r="BE79" s="968"/>
      <c r="BF79" s="968"/>
      <c r="BG79" s="968"/>
      <c r="BH79" s="968"/>
      <c r="BI79" s="968"/>
    </row>
    <row r="80" spans="2:61" ht="14.25" customHeight="1">
      <c r="B80" s="961" t="e">
        <f>B78+31</f>
        <v>#NUM!</v>
      </c>
      <c r="C80" s="961"/>
      <c r="D80" s="962"/>
      <c r="E80" s="962"/>
      <c r="F80" s="957"/>
      <c r="G80" s="957"/>
      <c r="H80" s="957"/>
      <c r="I80" s="957"/>
      <c r="J80" s="957"/>
      <c r="K80" s="957"/>
      <c r="L80" s="957"/>
      <c r="M80" s="957"/>
      <c r="N80" s="957"/>
      <c r="O80" s="957"/>
      <c r="P80" s="957"/>
      <c r="Q80" s="957"/>
      <c r="R80" s="957"/>
      <c r="S80" s="957"/>
      <c r="T80" s="957"/>
      <c r="U80" s="957"/>
      <c r="V80" s="957"/>
      <c r="W80" s="957"/>
      <c r="X80" s="957"/>
      <c r="Y80" s="957"/>
      <c r="Z80" s="957"/>
      <c r="AA80" s="957"/>
      <c r="AB80" s="957"/>
      <c r="AC80" s="957"/>
      <c r="AD80" s="957"/>
      <c r="AE80" s="957"/>
      <c r="AF80" s="986"/>
      <c r="AG80" s="987"/>
      <c r="AH80" s="990"/>
      <c r="AI80" s="987"/>
      <c r="AJ80" s="990"/>
      <c r="AK80" s="987"/>
      <c r="AL80" s="990"/>
      <c r="AM80" s="987"/>
      <c r="AN80" s="990"/>
      <c r="AO80" s="987"/>
      <c r="AP80" s="990"/>
      <c r="AQ80" s="987"/>
      <c r="AR80" s="990"/>
      <c r="AS80" s="992"/>
      <c r="AT80" s="1002"/>
      <c r="AU80" s="1003"/>
      <c r="AV80" s="1003"/>
      <c r="AW80" s="1003"/>
      <c r="AX80" s="1003"/>
      <c r="AY80" s="1003"/>
      <c r="AZ80" s="1003"/>
      <c r="BA80" s="1004"/>
      <c r="BB80" s="968"/>
      <c r="BC80" s="968"/>
      <c r="BD80" s="968"/>
      <c r="BE80" s="968"/>
      <c r="BF80" s="968"/>
      <c r="BG80" s="968"/>
      <c r="BH80" s="968"/>
      <c r="BI80" s="968"/>
    </row>
    <row r="81" spans="2:61" ht="14.25" customHeight="1">
      <c r="B81" s="961"/>
      <c r="C81" s="961"/>
      <c r="D81" s="962"/>
      <c r="E81" s="962"/>
      <c r="F81" s="957"/>
      <c r="G81" s="957"/>
      <c r="H81" s="957"/>
      <c r="I81" s="957"/>
      <c r="J81" s="957"/>
      <c r="K81" s="957"/>
      <c r="L81" s="957"/>
      <c r="M81" s="957"/>
      <c r="N81" s="957"/>
      <c r="O81" s="957"/>
      <c r="P81" s="957"/>
      <c r="Q81" s="957"/>
      <c r="R81" s="957"/>
      <c r="S81" s="957"/>
      <c r="T81" s="957"/>
      <c r="U81" s="957"/>
      <c r="V81" s="957"/>
      <c r="W81" s="957"/>
      <c r="X81" s="957"/>
      <c r="Y81" s="957"/>
      <c r="Z81" s="957"/>
      <c r="AA81" s="957"/>
      <c r="AB81" s="957"/>
      <c r="AC81" s="957"/>
      <c r="AD81" s="957"/>
      <c r="AE81" s="957"/>
      <c r="AF81" s="988"/>
      <c r="AG81" s="989"/>
      <c r="AH81" s="991"/>
      <c r="AI81" s="989"/>
      <c r="AJ81" s="991"/>
      <c r="AK81" s="989"/>
      <c r="AL81" s="991"/>
      <c r="AM81" s="989"/>
      <c r="AN81" s="991"/>
      <c r="AO81" s="989"/>
      <c r="AP81" s="991"/>
      <c r="AQ81" s="989"/>
      <c r="AR81" s="991"/>
      <c r="AS81" s="993"/>
      <c r="AT81" s="999"/>
      <c r="AU81" s="1000"/>
      <c r="AV81" s="1000"/>
      <c r="AW81" s="1000"/>
      <c r="AX81" s="1000"/>
      <c r="AY81" s="1000"/>
      <c r="AZ81" s="1000"/>
      <c r="BA81" s="1001"/>
      <c r="BB81" s="968"/>
      <c r="BC81" s="968"/>
      <c r="BD81" s="968"/>
      <c r="BE81" s="968"/>
      <c r="BF81" s="968"/>
      <c r="BG81" s="968"/>
      <c r="BH81" s="968"/>
      <c r="BI81" s="968"/>
    </row>
    <row r="82" spans="2:61" ht="14.25" customHeight="1">
      <c r="B82" s="961"/>
      <c r="C82" s="961"/>
      <c r="D82" s="962"/>
      <c r="E82" s="962"/>
      <c r="F82" s="957"/>
      <c r="G82" s="957"/>
      <c r="H82" s="957"/>
      <c r="I82" s="957"/>
      <c r="J82" s="957"/>
      <c r="K82" s="957"/>
      <c r="L82" s="957"/>
      <c r="M82" s="957"/>
      <c r="N82" s="957"/>
      <c r="O82" s="957"/>
      <c r="P82" s="957"/>
      <c r="Q82" s="957"/>
      <c r="R82" s="957"/>
      <c r="S82" s="957"/>
      <c r="T82" s="957"/>
      <c r="U82" s="957"/>
      <c r="V82" s="957"/>
      <c r="W82" s="957"/>
      <c r="X82" s="957"/>
      <c r="Y82" s="957"/>
      <c r="Z82" s="957"/>
      <c r="AA82" s="957"/>
      <c r="AB82" s="957"/>
      <c r="AC82" s="957"/>
      <c r="AD82" s="957"/>
      <c r="AE82" s="957"/>
      <c r="AF82" s="986"/>
      <c r="AG82" s="987"/>
      <c r="AH82" s="990"/>
      <c r="AI82" s="987"/>
      <c r="AJ82" s="990"/>
      <c r="AK82" s="987"/>
      <c r="AL82" s="990"/>
      <c r="AM82" s="987"/>
      <c r="AN82" s="990"/>
      <c r="AO82" s="987"/>
      <c r="AP82" s="990"/>
      <c r="AQ82" s="987"/>
      <c r="AR82" s="990"/>
      <c r="AS82" s="992"/>
      <c r="AT82" s="1002"/>
      <c r="AU82" s="1003"/>
      <c r="AV82" s="1003"/>
      <c r="AW82" s="1003"/>
      <c r="AX82" s="1003"/>
      <c r="AY82" s="1003"/>
      <c r="AZ82" s="1003"/>
      <c r="BA82" s="1004"/>
      <c r="BB82" s="968"/>
      <c r="BC82" s="968"/>
      <c r="BD82" s="968"/>
      <c r="BE82" s="968"/>
      <c r="BF82" s="968"/>
      <c r="BG82" s="968"/>
      <c r="BH82" s="968"/>
      <c r="BI82" s="968"/>
    </row>
    <row r="83" spans="2:61" ht="14.25" customHeight="1">
      <c r="B83" s="961"/>
      <c r="C83" s="961"/>
      <c r="D83" s="962"/>
      <c r="E83" s="962"/>
      <c r="F83" s="957"/>
      <c r="G83" s="957"/>
      <c r="H83" s="957"/>
      <c r="I83" s="957"/>
      <c r="J83" s="957"/>
      <c r="K83" s="957"/>
      <c r="L83" s="957"/>
      <c r="M83" s="957"/>
      <c r="N83" s="957"/>
      <c r="O83" s="957"/>
      <c r="P83" s="957"/>
      <c r="Q83" s="957"/>
      <c r="R83" s="957"/>
      <c r="S83" s="957"/>
      <c r="T83" s="957"/>
      <c r="U83" s="957"/>
      <c r="V83" s="957"/>
      <c r="W83" s="957"/>
      <c r="X83" s="957"/>
      <c r="Y83" s="957"/>
      <c r="Z83" s="957"/>
      <c r="AA83" s="957"/>
      <c r="AB83" s="957"/>
      <c r="AC83" s="957"/>
      <c r="AD83" s="957"/>
      <c r="AE83" s="957"/>
      <c r="AF83" s="988"/>
      <c r="AG83" s="989"/>
      <c r="AH83" s="991"/>
      <c r="AI83" s="989"/>
      <c r="AJ83" s="991"/>
      <c r="AK83" s="989"/>
      <c r="AL83" s="991"/>
      <c r="AM83" s="989"/>
      <c r="AN83" s="991"/>
      <c r="AO83" s="989"/>
      <c r="AP83" s="991"/>
      <c r="AQ83" s="989"/>
      <c r="AR83" s="991"/>
      <c r="AS83" s="993"/>
      <c r="AT83" s="999"/>
      <c r="AU83" s="1000"/>
      <c r="AV83" s="1000"/>
      <c r="AW83" s="1000"/>
      <c r="AX83" s="1000"/>
      <c r="AY83" s="1000"/>
      <c r="AZ83" s="1000"/>
      <c r="BA83" s="1001"/>
      <c r="BB83" s="968"/>
      <c r="BC83" s="968"/>
      <c r="BD83" s="968"/>
      <c r="BE83" s="968"/>
      <c r="BF83" s="968"/>
      <c r="BG83" s="968"/>
      <c r="BH83" s="968"/>
      <c r="BI83" s="968"/>
    </row>
    <row r="84" spans="2:61" ht="14.25" customHeight="1">
      <c r="B84" s="961"/>
      <c r="C84" s="961"/>
      <c r="D84" s="962"/>
      <c r="E84" s="962"/>
      <c r="F84" s="957"/>
      <c r="G84" s="957"/>
      <c r="H84" s="957"/>
      <c r="I84" s="957"/>
      <c r="J84" s="957"/>
      <c r="K84" s="957"/>
      <c r="L84" s="957"/>
      <c r="M84" s="957"/>
      <c r="N84" s="957"/>
      <c r="O84" s="957"/>
      <c r="P84" s="957"/>
      <c r="Q84" s="957"/>
      <c r="R84" s="957"/>
      <c r="S84" s="957"/>
      <c r="T84" s="957"/>
      <c r="U84" s="957"/>
      <c r="V84" s="957"/>
      <c r="W84" s="957"/>
      <c r="X84" s="957"/>
      <c r="Y84" s="957"/>
      <c r="Z84" s="957"/>
      <c r="AA84" s="957"/>
      <c r="AB84" s="957"/>
      <c r="AC84" s="957"/>
      <c r="AD84" s="957"/>
      <c r="AE84" s="957"/>
      <c r="AF84" s="986"/>
      <c r="AG84" s="987"/>
      <c r="AH84" s="990"/>
      <c r="AI84" s="987"/>
      <c r="AJ84" s="990"/>
      <c r="AK84" s="987"/>
      <c r="AL84" s="990"/>
      <c r="AM84" s="987"/>
      <c r="AN84" s="990"/>
      <c r="AO84" s="987"/>
      <c r="AP84" s="990"/>
      <c r="AQ84" s="987"/>
      <c r="AR84" s="990"/>
      <c r="AS84" s="992"/>
      <c r="AT84" s="1002"/>
      <c r="AU84" s="1003"/>
      <c r="AV84" s="1003"/>
      <c r="AW84" s="1003"/>
      <c r="AX84" s="1003"/>
      <c r="AY84" s="1003"/>
      <c r="AZ84" s="1003"/>
      <c r="BA84" s="1004"/>
      <c r="BB84" s="968"/>
      <c r="BC84" s="968"/>
      <c r="BD84" s="968"/>
      <c r="BE84" s="968"/>
      <c r="BF84" s="968"/>
      <c r="BG84" s="968"/>
      <c r="BH84" s="968"/>
      <c r="BI84" s="968"/>
    </row>
    <row r="85" spans="2:61" ht="14.25" customHeight="1">
      <c r="B85" s="961"/>
      <c r="C85" s="961"/>
      <c r="D85" s="962"/>
      <c r="E85" s="962"/>
      <c r="F85" s="957"/>
      <c r="G85" s="957"/>
      <c r="H85" s="957"/>
      <c r="I85" s="957"/>
      <c r="J85" s="957"/>
      <c r="K85" s="957"/>
      <c r="L85" s="957"/>
      <c r="M85" s="957"/>
      <c r="N85" s="957"/>
      <c r="O85" s="957"/>
      <c r="P85" s="957"/>
      <c r="Q85" s="957"/>
      <c r="R85" s="957"/>
      <c r="S85" s="957"/>
      <c r="T85" s="957"/>
      <c r="U85" s="957"/>
      <c r="V85" s="957"/>
      <c r="W85" s="957"/>
      <c r="X85" s="957"/>
      <c r="Y85" s="957"/>
      <c r="Z85" s="957"/>
      <c r="AA85" s="957"/>
      <c r="AB85" s="957"/>
      <c r="AC85" s="957"/>
      <c r="AD85" s="957"/>
      <c r="AE85" s="957"/>
      <c r="AF85" s="988"/>
      <c r="AG85" s="989"/>
      <c r="AH85" s="991"/>
      <c r="AI85" s="989"/>
      <c r="AJ85" s="991"/>
      <c r="AK85" s="989"/>
      <c r="AL85" s="991"/>
      <c r="AM85" s="989"/>
      <c r="AN85" s="991"/>
      <c r="AO85" s="989"/>
      <c r="AP85" s="991"/>
      <c r="AQ85" s="989"/>
      <c r="AR85" s="991"/>
      <c r="AS85" s="993"/>
      <c r="AT85" s="999"/>
      <c r="AU85" s="1000"/>
      <c r="AV85" s="1000"/>
      <c r="AW85" s="1000"/>
      <c r="AX85" s="1000"/>
      <c r="AY85" s="1000"/>
      <c r="AZ85" s="1000"/>
      <c r="BA85" s="1001"/>
      <c r="BB85" s="968"/>
      <c r="BC85" s="968"/>
      <c r="BD85" s="968"/>
      <c r="BE85" s="968"/>
      <c r="BF85" s="968"/>
      <c r="BG85" s="968"/>
      <c r="BH85" s="968"/>
      <c r="BI85" s="968"/>
    </row>
    <row r="86" spans="2:61" ht="14.25" customHeight="1">
      <c r="B86" s="961"/>
      <c r="C86" s="961"/>
      <c r="D86" s="962"/>
      <c r="E86" s="962"/>
      <c r="F86" s="957"/>
      <c r="G86" s="957"/>
      <c r="H86" s="957"/>
      <c r="I86" s="957"/>
      <c r="J86" s="957"/>
      <c r="K86" s="957"/>
      <c r="L86" s="957"/>
      <c r="M86" s="957"/>
      <c r="N86" s="957"/>
      <c r="O86" s="957"/>
      <c r="P86" s="957"/>
      <c r="Q86" s="957"/>
      <c r="R86" s="957"/>
      <c r="S86" s="957"/>
      <c r="T86" s="957"/>
      <c r="U86" s="957"/>
      <c r="V86" s="957"/>
      <c r="W86" s="957"/>
      <c r="X86" s="957"/>
      <c r="Y86" s="957"/>
      <c r="Z86" s="957"/>
      <c r="AA86" s="957"/>
      <c r="AB86" s="957"/>
      <c r="AC86" s="957"/>
      <c r="AD86" s="957"/>
      <c r="AE86" s="957"/>
      <c r="AF86" s="986"/>
      <c r="AG86" s="987"/>
      <c r="AH86" s="990"/>
      <c r="AI86" s="987"/>
      <c r="AJ86" s="990"/>
      <c r="AK86" s="987"/>
      <c r="AL86" s="990"/>
      <c r="AM86" s="987"/>
      <c r="AN86" s="990"/>
      <c r="AO86" s="987"/>
      <c r="AP86" s="990"/>
      <c r="AQ86" s="987"/>
      <c r="AR86" s="990"/>
      <c r="AS86" s="992"/>
      <c r="AT86" s="1002"/>
      <c r="AU86" s="1003"/>
      <c r="AV86" s="1003"/>
      <c r="AW86" s="1003"/>
      <c r="AX86" s="1003"/>
      <c r="AY86" s="1003"/>
      <c r="AZ86" s="1003"/>
      <c r="BA86" s="1004"/>
      <c r="BB86" s="968"/>
      <c r="BC86" s="968"/>
      <c r="BD86" s="968"/>
      <c r="BE86" s="968"/>
      <c r="BF86" s="968"/>
      <c r="BG86" s="968"/>
      <c r="BH86" s="968"/>
      <c r="BI86" s="968"/>
    </row>
    <row r="87" spans="2:61" ht="14.25" customHeight="1" thickBot="1">
      <c r="B87" s="961"/>
      <c r="C87" s="961"/>
      <c r="D87" s="962"/>
      <c r="E87" s="962"/>
      <c r="F87" s="957"/>
      <c r="G87" s="957"/>
      <c r="H87" s="957"/>
      <c r="I87" s="957"/>
      <c r="J87" s="957"/>
      <c r="K87" s="957"/>
      <c r="L87" s="957"/>
      <c r="M87" s="957"/>
      <c r="N87" s="957"/>
      <c r="O87" s="957"/>
      <c r="P87" s="957"/>
      <c r="Q87" s="957"/>
      <c r="R87" s="957"/>
      <c r="S87" s="957"/>
      <c r="T87" s="957"/>
      <c r="U87" s="957"/>
      <c r="V87" s="957"/>
      <c r="W87" s="957"/>
      <c r="X87" s="957"/>
      <c r="Y87" s="957"/>
      <c r="Z87" s="957"/>
      <c r="AA87" s="957"/>
      <c r="AB87" s="957"/>
      <c r="AC87" s="957"/>
      <c r="AD87" s="957"/>
      <c r="AE87" s="957"/>
      <c r="AF87" s="1005"/>
      <c r="AG87" s="1006"/>
      <c r="AH87" s="1007"/>
      <c r="AI87" s="1006"/>
      <c r="AJ87" s="1007"/>
      <c r="AK87" s="1006"/>
      <c r="AL87" s="1007"/>
      <c r="AM87" s="1006"/>
      <c r="AN87" s="1007"/>
      <c r="AO87" s="1006"/>
      <c r="AP87" s="1007"/>
      <c r="AQ87" s="1006"/>
      <c r="AR87" s="1007"/>
      <c r="AS87" s="1008"/>
      <c r="AT87" s="1009"/>
      <c r="AU87" s="1010"/>
      <c r="AV87" s="1010"/>
      <c r="AW87" s="1010"/>
      <c r="AX87" s="1010"/>
      <c r="AY87" s="1010"/>
      <c r="AZ87" s="1010"/>
      <c r="BA87" s="1026"/>
      <c r="BB87" s="968"/>
      <c r="BC87" s="968"/>
      <c r="BD87" s="968"/>
      <c r="BE87" s="968"/>
      <c r="BF87" s="968"/>
      <c r="BG87" s="968"/>
      <c r="BH87" s="968"/>
      <c r="BI87" s="968"/>
    </row>
    <row r="88" spans="2:61" ht="7.5" customHeight="1" thickTop="1"/>
    <row r="89" spans="2:61" ht="14.25" customHeight="1">
      <c r="B89" s="1015" t="str">
        <f>ﾁｪｯｸ①!B84</f>
        <v>申請代行等</v>
      </c>
      <c r="C89" s="1016"/>
      <c r="D89" s="1016"/>
      <c r="E89" s="1016"/>
      <c r="F89" s="1016"/>
      <c r="G89" s="1017"/>
      <c r="H89" s="1051" t="str">
        <f>ﾁｪｯｸ①!H84</f>
        <v>・要介護認定の更新申請代行</v>
      </c>
      <c r="I89" s="1052"/>
      <c r="J89" s="1052"/>
      <c r="K89" s="1052"/>
      <c r="L89" s="1052"/>
      <c r="M89" s="1052"/>
      <c r="N89" s="1052"/>
      <c r="O89" s="1052"/>
      <c r="P89" s="1052"/>
      <c r="Q89" s="1052"/>
      <c r="R89" s="1052"/>
      <c r="S89" s="1052"/>
      <c r="T89" s="1052"/>
      <c r="U89" s="1024">
        <f>ﾁｪｯｸ①!U84</f>
        <v>0</v>
      </c>
      <c r="V89" s="1024"/>
      <c r="W89" s="1024"/>
      <c r="X89" s="1024"/>
      <c r="Y89" s="1025"/>
      <c r="Z89" s="1051" t="str">
        <f>ﾁｪｯｸ①!Z84</f>
        <v>・介護保険負担限度額認定申請</v>
      </c>
      <c r="AA89" s="1052"/>
      <c r="AB89" s="1052"/>
      <c r="AC89" s="1052"/>
      <c r="AD89" s="1052"/>
      <c r="AE89" s="1052"/>
      <c r="AF89" s="1052"/>
      <c r="AG89" s="1052"/>
      <c r="AH89" s="1052"/>
      <c r="AI89" s="1052"/>
      <c r="AJ89" s="1052"/>
      <c r="AK89" s="1052"/>
      <c r="AL89" s="1052"/>
      <c r="AM89" s="1024">
        <f>ﾁｪｯｸ①!AM84</f>
        <v>0</v>
      </c>
      <c r="AN89" s="1024"/>
      <c r="AO89" s="1024"/>
      <c r="AP89" s="1024"/>
      <c r="AQ89" s="1025"/>
      <c r="AR89" s="1051" t="str">
        <f>ﾁｪｯｸ①!AR84</f>
        <v>・生活支援型軽度生活援助事業</v>
      </c>
      <c r="AS89" s="1052"/>
      <c r="AT89" s="1052"/>
      <c r="AU89" s="1052"/>
      <c r="AV89" s="1052"/>
      <c r="AW89" s="1052"/>
      <c r="AX89" s="1052"/>
      <c r="AY89" s="1052"/>
      <c r="AZ89" s="1052"/>
      <c r="BA89" s="1052"/>
      <c r="BB89" s="1052"/>
      <c r="BC89" s="1052"/>
      <c r="BD89" s="1052"/>
      <c r="BE89" s="1024">
        <f>ﾁｪｯｸ①!BE84</f>
        <v>0</v>
      </c>
      <c r="BF89" s="1024"/>
      <c r="BG89" s="1024"/>
      <c r="BH89" s="1024"/>
      <c r="BI89" s="1025"/>
    </row>
    <row r="90" spans="2:61" ht="14.25" customHeight="1">
      <c r="B90" s="1018"/>
      <c r="C90" s="1019"/>
      <c r="D90" s="1019"/>
      <c r="E90" s="1019"/>
      <c r="F90" s="1019"/>
      <c r="G90" s="1020"/>
      <c r="H90" s="1051" t="str">
        <f>ﾁｪｯｸ①!H85</f>
        <v>・障害者手帳</v>
      </c>
      <c r="I90" s="1052"/>
      <c r="J90" s="1052"/>
      <c r="K90" s="1052"/>
      <c r="L90" s="1052"/>
      <c r="M90" s="1052"/>
      <c r="N90" s="1052"/>
      <c r="O90" s="1052"/>
      <c r="P90" s="1052"/>
      <c r="Q90" s="1052"/>
      <c r="R90" s="1052"/>
      <c r="S90" s="1052"/>
      <c r="T90" s="1052"/>
      <c r="U90" s="1024">
        <f>ﾁｪｯｸ①!U85</f>
        <v>0</v>
      </c>
      <c r="V90" s="1024"/>
      <c r="W90" s="1024"/>
      <c r="X90" s="1024"/>
      <c r="Y90" s="1025"/>
      <c r="Z90" s="1051" t="str">
        <f>ﾁｪｯｸ①!Z85</f>
        <v>・医療限度額適用 標準負担額減額</v>
      </c>
      <c r="AA90" s="1052"/>
      <c r="AB90" s="1052"/>
      <c r="AC90" s="1052"/>
      <c r="AD90" s="1052"/>
      <c r="AE90" s="1052"/>
      <c r="AF90" s="1052"/>
      <c r="AG90" s="1052"/>
      <c r="AH90" s="1052"/>
      <c r="AI90" s="1052"/>
      <c r="AJ90" s="1052"/>
      <c r="AK90" s="1052"/>
      <c r="AL90" s="1052"/>
      <c r="AM90" s="1024">
        <f>ﾁｪｯｸ①!AM85</f>
        <v>0</v>
      </c>
      <c r="AN90" s="1024"/>
      <c r="AO90" s="1024"/>
      <c r="AP90" s="1024"/>
      <c r="AQ90" s="1025"/>
      <c r="AR90" s="1051" t="str">
        <f>ﾁｪｯｸ①!AR85</f>
        <v>・配食サービス</v>
      </c>
      <c r="AS90" s="1052"/>
      <c r="AT90" s="1052"/>
      <c r="AU90" s="1052"/>
      <c r="AV90" s="1052"/>
      <c r="AW90" s="1052"/>
      <c r="AX90" s="1052"/>
      <c r="AY90" s="1052"/>
      <c r="AZ90" s="1052"/>
      <c r="BA90" s="1052"/>
      <c r="BB90" s="1052"/>
      <c r="BC90" s="1052"/>
      <c r="BD90" s="1052"/>
      <c r="BE90" s="1024">
        <f>ﾁｪｯｸ①!BE85</f>
        <v>0</v>
      </c>
      <c r="BF90" s="1024"/>
      <c r="BG90" s="1024"/>
      <c r="BH90" s="1024"/>
      <c r="BI90" s="1025"/>
    </row>
    <row r="91" spans="2:61" ht="14.25" customHeight="1">
      <c r="B91" s="1018"/>
      <c r="C91" s="1019"/>
      <c r="D91" s="1019"/>
      <c r="E91" s="1019"/>
      <c r="F91" s="1019"/>
      <c r="G91" s="1020"/>
      <c r="H91" s="1051" t="str">
        <f>ﾁｪｯｸ①!H86</f>
        <v>・被爆者健康手帳</v>
      </c>
      <c r="I91" s="1052"/>
      <c r="J91" s="1052"/>
      <c r="K91" s="1052"/>
      <c r="L91" s="1052"/>
      <c r="M91" s="1052"/>
      <c r="N91" s="1052"/>
      <c r="O91" s="1052"/>
      <c r="P91" s="1052"/>
      <c r="Q91" s="1052"/>
      <c r="R91" s="1052"/>
      <c r="S91" s="1052"/>
      <c r="T91" s="1052"/>
      <c r="U91" s="1024">
        <f>ﾁｪｯｸ①!U86</f>
        <v>0</v>
      </c>
      <c r="V91" s="1024"/>
      <c r="W91" s="1024"/>
      <c r="X91" s="1024"/>
      <c r="Y91" s="1025"/>
      <c r="Z91" s="1051" t="str">
        <f>ﾁｪｯｸ①!Z86</f>
        <v>・社会福祉法人等利用者負担軽減</v>
      </c>
      <c r="AA91" s="1052"/>
      <c r="AB91" s="1052"/>
      <c r="AC91" s="1052"/>
      <c r="AD91" s="1052"/>
      <c r="AE91" s="1052"/>
      <c r="AF91" s="1052"/>
      <c r="AG91" s="1052"/>
      <c r="AH91" s="1052"/>
      <c r="AI91" s="1052"/>
      <c r="AJ91" s="1052"/>
      <c r="AK91" s="1052"/>
      <c r="AL91" s="1052"/>
      <c r="AM91" s="1024">
        <f>ﾁｪｯｸ①!AM86</f>
        <v>0</v>
      </c>
      <c r="AN91" s="1024"/>
      <c r="AO91" s="1024"/>
      <c r="AP91" s="1024"/>
      <c r="AQ91" s="1025"/>
      <c r="AR91" s="1051" t="str">
        <f>ﾁｪｯｸ①!AR86</f>
        <v>・緊急通報システム</v>
      </c>
      <c r="AS91" s="1052"/>
      <c r="AT91" s="1052"/>
      <c r="AU91" s="1052"/>
      <c r="AV91" s="1052"/>
      <c r="AW91" s="1052"/>
      <c r="AX91" s="1052"/>
      <c r="AY91" s="1052"/>
      <c r="AZ91" s="1052"/>
      <c r="BA91" s="1052"/>
      <c r="BB91" s="1052"/>
      <c r="BC91" s="1052"/>
      <c r="BD91" s="1052"/>
      <c r="BE91" s="1024">
        <f>ﾁｪｯｸ①!BE86</f>
        <v>0</v>
      </c>
      <c r="BF91" s="1024"/>
      <c r="BG91" s="1024"/>
      <c r="BH91" s="1024"/>
      <c r="BI91" s="1025"/>
    </row>
    <row r="92" spans="2:61" ht="14.25" customHeight="1">
      <c r="B92" s="1018"/>
      <c r="C92" s="1019"/>
      <c r="D92" s="1019"/>
      <c r="E92" s="1019"/>
      <c r="F92" s="1019"/>
      <c r="G92" s="1020"/>
      <c r="H92" s="1051" t="str">
        <f>ﾁｪｯｸ①!H87</f>
        <v>・福祉助成券 タクシー（ 介護 ・ 障害 ）</v>
      </c>
      <c r="I92" s="1052"/>
      <c r="J92" s="1052"/>
      <c r="K92" s="1052"/>
      <c r="L92" s="1052"/>
      <c r="M92" s="1052"/>
      <c r="N92" s="1052"/>
      <c r="O92" s="1052"/>
      <c r="P92" s="1052"/>
      <c r="Q92" s="1052"/>
      <c r="R92" s="1052"/>
      <c r="S92" s="1052"/>
      <c r="T92" s="1052"/>
      <c r="U92" s="1024">
        <f>ﾁｪｯｸ①!U87</f>
        <v>0</v>
      </c>
      <c r="V92" s="1024"/>
      <c r="W92" s="1024"/>
      <c r="X92" s="1024"/>
      <c r="Y92" s="1025"/>
      <c r="Z92" s="1051" t="str">
        <f>ﾁｪｯｸ①!Z87</f>
        <v>・住宅改修</v>
      </c>
      <c r="AA92" s="1052"/>
      <c r="AB92" s="1052"/>
      <c r="AC92" s="1052"/>
      <c r="AD92" s="1052"/>
      <c r="AE92" s="1052"/>
      <c r="AF92" s="1052"/>
      <c r="AG92" s="1052"/>
      <c r="AH92" s="1052"/>
      <c r="AI92" s="1052"/>
      <c r="AJ92" s="1052"/>
      <c r="AK92" s="1052"/>
      <c r="AL92" s="1052"/>
      <c r="AM92" s="1024">
        <f>ﾁｪｯｸ①!AM87</f>
        <v>0</v>
      </c>
      <c r="AN92" s="1024"/>
      <c r="AO92" s="1024"/>
      <c r="AP92" s="1024"/>
      <c r="AQ92" s="1025"/>
      <c r="AR92" s="1051" t="str">
        <f>ﾁｪｯｸ①!AR87</f>
        <v>・寝具洗濯サービス</v>
      </c>
      <c r="AS92" s="1052"/>
      <c r="AT92" s="1052"/>
      <c r="AU92" s="1052"/>
      <c r="AV92" s="1052"/>
      <c r="AW92" s="1052"/>
      <c r="AX92" s="1052"/>
      <c r="AY92" s="1052"/>
      <c r="AZ92" s="1052"/>
      <c r="BA92" s="1052"/>
      <c r="BB92" s="1052"/>
      <c r="BC92" s="1052"/>
      <c r="BD92" s="1052"/>
      <c r="BE92" s="1024">
        <f>ﾁｪｯｸ①!BE87</f>
        <v>0</v>
      </c>
      <c r="BF92" s="1024"/>
      <c r="BG92" s="1024"/>
      <c r="BH92" s="1024"/>
      <c r="BI92" s="1025"/>
    </row>
    <row r="93" spans="2:61" ht="14.25" customHeight="1">
      <c r="B93" s="1018"/>
      <c r="C93" s="1019"/>
      <c r="D93" s="1019"/>
      <c r="E93" s="1019"/>
      <c r="F93" s="1019"/>
      <c r="G93" s="1020"/>
      <c r="H93" s="1051" t="str">
        <f>ﾁｪｯｸ①!H88</f>
        <v>・福祉助成券 紙おむつ（ 介護 ・ 障害 ）</v>
      </c>
      <c r="I93" s="1052"/>
      <c r="J93" s="1052"/>
      <c r="K93" s="1052"/>
      <c r="L93" s="1052"/>
      <c r="M93" s="1052"/>
      <c r="N93" s="1052"/>
      <c r="O93" s="1052"/>
      <c r="P93" s="1052"/>
      <c r="Q93" s="1052"/>
      <c r="R93" s="1052"/>
      <c r="S93" s="1052"/>
      <c r="T93" s="1052"/>
      <c r="U93" s="1024">
        <f>ﾁｪｯｸ①!U88</f>
        <v>0</v>
      </c>
      <c r="V93" s="1024"/>
      <c r="W93" s="1024"/>
      <c r="X93" s="1024"/>
      <c r="Y93" s="1025"/>
      <c r="Z93" s="1051" t="str">
        <f>ﾁｪｯｸ①!Z88</f>
        <v>・福祉用具購入</v>
      </c>
      <c r="AA93" s="1052"/>
      <c r="AB93" s="1052"/>
      <c r="AC93" s="1052"/>
      <c r="AD93" s="1052"/>
      <c r="AE93" s="1052"/>
      <c r="AF93" s="1052"/>
      <c r="AG93" s="1052"/>
      <c r="AH93" s="1052"/>
      <c r="AI93" s="1052"/>
      <c r="AJ93" s="1052"/>
      <c r="AK93" s="1052"/>
      <c r="AL93" s="1052"/>
      <c r="AM93" s="1024">
        <f>ﾁｪｯｸ①!AM88</f>
        <v>0</v>
      </c>
      <c r="AN93" s="1024"/>
      <c r="AO93" s="1024"/>
      <c r="AP93" s="1024"/>
      <c r="AQ93" s="1025"/>
      <c r="AR93" s="1051">
        <f>ﾁｪｯｸ①!AR88</f>
        <v>0</v>
      </c>
      <c r="AS93" s="1052"/>
      <c r="AT93" s="1052"/>
      <c r="AU93" s="1052"/>
      <c r="AV93" s="1052"/>
      <c r="AW93" s="1052"/>
      <c r="AX93" s="1052"/>
      <c r="AY93" s="1052"/>
      <c r="AZ93" s="1052"/>
      <c r="BA93" s="1052"/>
      <c r="BB93" s="1052"/>
      <c r="BC93" s="1052"/>
      <c r="BD93" s="1052"/>
      <c r="BE93" s="1024">
        <f>ﾁｪｯｸ①!BE88</f>
        <v>0</v>
      </c>
      <c r="BF93" s="1024"/>
      <c r="BG93" s="1024"/>
      <c r="BH93" s="1024"/>
      <c r="BI93" s="1025"/>
    </row>
    <row r="94" spans="2:61" ht="14.25" customHeight="1">
      <c r="B94" s="1018"/>
      <c r="C94" s="1019"/>
      <c r="D94" s="1019"/>
      <c r="E94" s="1019"/>
      <c r="F94" s="1019"/>
      <c r="G94" s="1020"/>
      <c r="H94" s="1051" t="str">
        <f>ﾁｪｯｸ①!H89</f>
        <v>・高齢者インフルエンザ予防接種</v>
      </c>
      <c r="I94" s="1052"/>
      <c r="J94" s="1052"/>
      <c r="K94" s="1052"/>
      <c r="L94" s="1052"/>
      <c r="M94" s="1052"/>
      <c r="N94" s="1052"/>
      <c r="O94" s="1052"/>
      <c r="P94" s="1052"/>
      <c r="Q94" s="1052"/>
      <c r="R94" s="1052"/>
      <c r="S94" s="1052"/>
      <c r="T94" s="1052"/>
      <c r="U94" s="1024">
        <f>ﾁｪｯｸ①!U89</f>
        <v>0</v>
      </c>
      <c r="V94" s="1024"/>
      <c r="W94" s="1024"/>
      <c r="X94" s="1024"/>
      <c r="Y94" s="1025"/>
      <c r="Z94" s="1051" t="str">
        <f>ﾁｪｯｸ①!Z89</f>
        <v>・軽度者の福祉用具貸与に係る確認申請</v>
      </c>
      <c r="AA94" s="1052"/>
      <c r="AB94" s="1052"/>
      <c r="AC94" s="1052"/>
      <c r="AD94" s="1052"/>
      <c r="AE94" s="1052"/>
      <c r="AF94" s="1052"/>
      <c r="AG94" s="1052"/>
      <c r="AH94" s="1052"/>
      <c r="AI94" s="1052"/>
      <c r="AJ94" s="1052"/>
      <c r="AK94" s="1052"/>
      <c r="AL94" s="1052"/>
      <c r="AM94" s="1024">
        <f>ﾁｪｯｸ①!AM89</f>
        <v>0</v>
      </c>
      <c r="AN94" s="1024"/>
      <c r="AO94" s="1024"/>
      <c r="AP94" s="1024"/>
      <c r="AQ94" s="1025"/>
      <c r="AR94" s="1051">
        <f>ﾁｪｯｸ①!AR89</f>
        <v>0</v>
      </c>
      <c r="AS94" s="1052"/>
      <c r="AT94" s="1052"/>
      <c r="AU94" s="1052"/>
      <c r="AV94" s="1052"/>
      <c r="AW94" s="1052"/>
      <c r="AX94" s="1052"/>
      <c r="AY94" s="1052"/>
      <c r="AZ94" s="1052"/>
      <c r="BA94" s="1052"/>
      <c r="BB94" s="1052"/>
      <c r="BC94" s="1052"/>
      <c r="BD94" s="1052"/>
      <c r="BE94" s="1024">
        <f>ﾁｪｯｸ①!BE89</f>
        <v>0</v>
      </c>
      <c r="BF94" s="1024"/>
      <c r="BG94" s="1024"/>
      <c r="BH94" s="1024"/>
      <c r="BI94" s="1025"/>
    </row>
    <row r="95" spans="2:61" ht="14.25" customHeight="1">
      <c r="B95" s="1021"/>
      <c r="C95" s="1022"/>
      <c r="D95" s="1022"/>
      <c r="E95" s="1022"/>
      <c r="F95" s="1022"/>
      <c r="G95" s="1023"/>
      <c r="H95" s="1051" t="str">
        <f>ﾁｪｯｸ①!H90</f>
        <v>・介護者慰労金</v>
      </c>
      <c r="I95" s="1052"/>
      <c r="J95" s="1052"/>
      <c r="K95" s="1052"/>
      <c r="L95" s="1052"/>
      <c r="M95" s="1052"/>
      <c r="N95" s="1052"/>
      <c r="O95" s="1052"/>
      <c r="P95" s="1052"/>
      <c r="Q95" s="1052"/>
      <c r="R95" s="1052"/>
      <c r="S95" s="1052"/>
      <c r="T95" s="1052"/>
      <c r="U95" s="1024">
        <f>ﾁｪｯｸ①!U90</f>
        <v>0</v>
      </c>
      <c r="V95" s="1024"/>
      <c r="W95" s="1024"/>
      <c r="X95" s="1024"/>
      <c r="Y95" s="1025"/>
      <c r="Z95" s="1051" t="str">
        <f>ﾁｪｯｸ①!Z90</f>
        <v>・日常生活用具の給付 貸与</v>
      </c>
      <c r="AA95" s="1052"/>
      <c r="AB95" s="1052"/>
      <c r="AC95" s="1052"/>
      <c r="AD95" s="1052"/>
      <c r="AE95" s="1052"/>
      <c r="AF95" s="1052"/>
      <c r="AG95" s="1052"/>
      <c r="AH95" s="1052"/>
      <c r="AI95" s="1052"/>
      <c r="AJ95" s="1052"/>
      <c r="AK95" s="1052"/>
      <c r="AL95" s="1052"/>
      <c r="AM95" s="1024">
        <f>ﾁｪｯｸ①!AM90</f>
        <v>0</v>
      </c>
      <c r="AN95" s="1024"/>
      <c r="AO95" s="1024"/>
      <c r="AP95" s="1024"/>
      <c r="AQ95" s="1025"/>
      <c r="AR95" s="1051">
        <f>ﾁｪｯｸ①!AR90</f>
        <v>0</v>
      </c>
      <c r="AS95" s="1052"/>
      <c r="AT95" s="1052"/>
      <c r="AU95" s="1052"/>
      <c r="AV95" s="1052"/>
      <c r="AW95" s="1052"/>
      <c r="AX95" s="1052"/>
      <c r="AY95" s="1052"/>
      <c r="AZ95" s="1052"/>
      <c r="BA95" s="1052"/>
      <c r="BB95" s="1052"/>
      <c r="BC95" s="1052"/>
      <c r="BD95" s="1052"/>
      <c r="BE95" s="1024">
        <f>ﾁｪｯｸ①!BE90</f>
        <v>0</v>
      </c>
      <c r="BF95" s="1024"/>
      <c r="BG95" s="1024"/>
      <c r="BH95" s="1024"/>
      <c r="BI95" s="1025"/>
    </row>
  </sheetData>
  <sheetProtection algorithmName="SHA-512" hashValue="TY7CIVLmcXbwU3yHyd3iu3w2B3EJQbfvgsH0Ugdb+i+K4qxn5Ea4efu+LrSXt/a1pEZpU00hx5SH9NtIA9/2DA==" saltValue="pNf926GZYY7JUtbtgY1Plw==" spinCount="100000" sheet="1" selectLockedCells="1"/>
  <mergeCells count="642">
    <mergeCell ref="AB23:AC24"/>
    <mergeCell ref="AD23:AE24"/>
    <mergeCell ref="AB25:AC26"/>
    <mergeCell ref="AD25:AE26"/>
    <mergeCell ref="AB27:AC28"/>
    <mergeCell ref="AD27:AE28"/>
    <mergeCell ref="AB29:AC30"/>
    <mergeCell ref="AD29:AE30"/>
    <mergeCell ref="AB13:AC14"/>
    <mergeCell ref="AD13:AE14"/>
    <mergeCell ref="AB15:AC16"/>
    <mergeCell ref="AD15:AE16"/>
    <mergeCell ref="AB17:AC18"/>
    <mergeCell ref="AD17:AE18"/>
    <mergeCell ref="AB19:AC20"/>
    <mergeCell ref="AD19:AE20"/>
    <mergeCell ref="AB21:AC22"/>
    <mergeCell ref="AD21:AE22"/>
    <mergeCell ref="AB2:AC4"/>
    <mergeCell ref="AD2:AE4"/>
    <mergeCell ref="AB5:AC6"/>
    <mergeCell ref="AD5:AE6"/>
    <mergeCell ref="AB7:AC8"/>
    <mergeCell ref="AD7:AE8"/>
    <mergeCell ref="AB9:AC10"/>
    <mergeCell ref="AD9:AE10"/>
    <mergeCell ref="AB11:AC12"/>
    <mergeCell ref="AD11:AE12"/>
    <mergeCell ref="Y2:Z4"/>
    <mergeCell ref="K5:L6"/>
    <mergeCell ref="M5:N6"/>
    <mergeCell ref="O5:P6"/>
    <mergeCell ref="R5:S6"/>
    <mergeCell ref="T5:U6"/>
    <mergeCell ref="W5:X6"/>
    <mergeCell ref="Y5:Z6"/>
    <mergeCell ref="K2:L4"/>
    <mergeCell ref="M2:N4"/>
    <mergeCell ref="O2:P4"/>
    <mergeCell ref="R2:S4"/>
    <mergeCell ref="T2:U4"/>
    <mergeCell ref="W2:X4"/>
    <mergeCell ref="Y7:Z8"/>
    <mergeCell ref="K9:L10"/>
    <mergeCell ref="M9:N10"/>
    <mergeCell ref="O9:P10"/>
    <mergeCell ref="R9:S10"/>
    <mergeCell ref="T9:U10"/>
    <mergeCell ref="W9:X10"/>
    <mergeCell ref="Y9:Z10"/>
    <mergeCell ref="K7:L8"/>
    <mergeCell ref="M7:N8"/>
    <mergeCell ref="O7:P8"/>
    <mergeCell ref="R7:S8"/>
    <mergeCell ref="T7:U8"/>
    <mergeCell ref="W7:X8"/>
    <mergeCell ref="Y11:Z12"/>
    <mergeCell ref="K13:L14"/>
    <mergeCell ref="M13:N14"/>
    <mergeCell ref="O13:P14"/>
    <mergeCell ref="R13:S14"/>
    <mergeCell ref="T13:U14"/>
    <mergeCell ref="W13:X14"/>
    <mergeCell ref="Y13:Z14"/>
    <mergeCell ref="K11:L12"/>
    <mergeCell ref="M11:N12"/>
    <mergeCell ref="O11:P12"/>
    <mergeCell ref="R11:S12"/>
    <mergeCell ref="T11:U12"/>
    <mergeCell ref="W11:X12"/>
    <mergeCell ref="Y15:Z16"/>
    <mergeCell ref="K17:L18"/>
    <mergeCell ref="M17:N18"/>
    <mergeCell ref="O17:P18"/>
    <mergeCell ref="R17:S18"/>
    <mergeCell ref="T17:U18"/>
    <mergeCell ref="W17:X18"/>
    <mergeCell ref="Y17:Z18"/>
    <mergeCell ref="K15:L16"/>
    <mergeCell ref="M15:N16"/>
    <mergeCell ref="O15:P16"/>
    <mergeCell ref="R15:S16"/>
    <mergeCell ref="T15:U16"/>
    <mergeCell ref="W15:X16"/>
    <mergeCell ref="Y19:Z20"/>
    <mergeCell ref="K21:L22"/>
    <mergeCell ref="M21:N22"/>
    <mergeCell ref="O21:P22"/>
    <mergeCell ref="R21:S22"/>
    <mergeCell ref="T21:U22"/>
    <mergeCell ref="W21:X22"/>
    <mergeCell ref="Y21:Z22"/>
    <mergeCell ref="K19:L20"/>
    <mergeCell ref="M19:N20"/>
    <mergeCell ref="O19:P20"/>
    <mergeCell ref="R19:S20"/>
    <mergeCell ref="T19:U20"/>
    <mergeCell ref="W19:X20"/>
    <mergeCell ref="Y23:Z24"/>
    <mergeCell ref="K25:L26"/>
    <mergeCell ref="M25:N26"/>
    <mergeCell ref="O25:P26"/>
    <mergeCell ref="R25:S26"/>
    <mergeCell ref="T25:U26"/>
    <mergeCell ref="W25:X26"/>
    <mergeCell ref="Y25:Z26"/>
    <mergeCell ref="K23:L24"/>
    <mergeCell ref="M23:N24"/>
    <mergeCell ref="O23:P24"/>
    <mergeCell ref="R23:S24"/>
    <mergeCell ref="T23:U24"/>
    <mergeCell ref="W23:X24"/>
    <mergeCell ref="Y27:Z28"/>
    <mergeCell ref="K29:L30"/>
    <mergeCell ref="M29:N30"/>
    <mergeCell ref="O29:P30"/>
    <mergeCell ref="R29:S30"/>
    <mergeCell ref="T29:U30"/>
    <mergeCell ref="W29:X30"/>
    <mergeCell ref="Y29:Z30"/>
    <mergeCell ref="K27:L28"/>
    <mergeCell ref="M27:N28"/>
    <mergeCell ref="O27:P28"/>
    <mergeCell ref="R27:S28"/>
    <mergeCell ref="T27:U28"/>
    <mergeCell ref="W27:X28"/>
    <mergeCell ref="T55:AQ56"/>
    <mergeCell ref="B56:F57"/>
    <mergeCell ref="G56:Q57"/>
    <mergeCell ref="R56:S57"/>
    <mergeCell ref="AX56:BB57"/>
    <mergeCell ref="BC56:BI57"/>
    <mergeCell ref="U57:Z58"/>
    <mergeCell ref="AA57:AA58"/>
    <mergeCell ref="AB57:AJ58"/>
    <mergeCell ref="AK57:AL58"/>
    <mergeCell ref="AM57:AU58"/>
    <mergeCell ref="AV57:AV58"/>
    <mergeCell ref="B59:C61"/>
    <mergeCell ref="D59:E61"/>
    <mergeCell ref="F59:G61"/>
    <mergeCell ref="H59:I61"/>
    <mergeCell ref="J59:K61"/>
    <mergeCell ref="L59:M61"/>
    <mergeCell ref="N59:O61"/>
    <mergeCell ref="P59:Q61"/>
    <mergeCell ref="AZ61:BA61"/>
    <mergeCell ref="B62:C63"/>
    <mergeCell ref="D62:E63"/>
    <mergeCell ref="F62:G63"/>
    <mergeCell ref="H62:I63"/>
    <mergeCell ref="J62:K63"/>
    <mergeCell ref="L62:M63"/>
    <mergeCell ref="BH59:BI61"/>
    <mergeCell ref="R60:S61"/>
    <mergeCell ref="T60:U61"/>
    <mergeCell ref="V60:W61"/>
    <mergeCell ref="X60:Y61"/>
    <mergeCell ref="Z60:AA61"/>
    <mergeCell ref="AB60:AC61"/>
    <mergeCell ref="AT60:BA60"/>
    <mergeCell ref="AF61:AG61"/>
    <mergeCell ref="AH61:AI61"/>
    <mergeCell ref="R59:AC59"/>
    <mergeCell ref="AD59:AE61"/>
    <mergeCell ref="AF59:AS60"/>
    <mergeCell ref="AT59:BA59"/>
    <mergeCell ref="BB59:BE61"/>
    <mergeCell ref="BF59:BG61"/>
    <mergeCell ref="AJ61:AK61"/>
    <mergeCell ref="N62:O63"/>
    <mergeCell ref="P62:Q63"/>
    <mergeCell ref="R62:S63"/>
    <mergeCell ref="T62:U63"/>
    <mergeCell ref="V62:W63"/>
    <mergeCell ref="X62:Y63"/>
    <mergeCell ref="AT61:AU61"/>
    <mergeCell ref="AV61:AW61"/>
    <mergeCell ref="AX61:AY61"/>
    <mergeCell ref="AL61:AM61"/>
    <mergeCell ref="AN61:AO61"/>
    <mergeCell ref="AP61:AS61"/>
    <mergeCell ref="AL62:AM63"/>
    <mergeCell ref="AN62:AO63"/>
    <mergeCell ref="AP62:AQ63"/>
    <mergeCell ref="AR62:AS63"/>
    <mergeCell ref="AT62:AU62"/>
    <mergeCell ref="AV62:AW62"/>
    <mergeCell ref="Z62:AA63"/>
    <mergeCell ref="AB62:AC63"/>
    <mergeCell ref="AD62:AE63"/>
    <mergeCell ref="AF62:AG63"/>
    <mergeCell ref="AH62:AI63"/>
    <mergeCell ref="AJ62:AK63"/>
    <mergeCell ref="AX62:AY62"/>
    <mergeCell ref="AZ62:BA62"/>
    <mergeCell ref="BB62:BE63"/>
    <mergeCell ref="BF62:BG63"/>
    <mergeCell ref="BH62:BI63"/>
    <mergeCell ref="AT63:AU63"/>
    <mergeCell ref="AV63:AW63"/>
    <mergeCell ref="AX63:AY63"/>
    <mergeCell ref="AZ63:BA63"/>
    <mergeCell ref="N64:O65"/>
    <mergeCell ref="P64:Q65"/>
    <mergeCell ref="R64:S65"/>
    <mergeCell ref="T64:U65"/>
    <mergeCell ref="V64:W65"/>
    <mergeCell ref="X64:Y65"/>
    <mergeCell ref="AR64:AS65"/>
    <mergeCell ref="AT64:AU64"/>
    <mergeCell ref="AV64:AW64"/>
    <mergeCell ref="AX64:AY64"/>
    <mergeCell ref="AZ64:BA64"/>
    <mergeCell ref="BB64:BE65"/>
    <mergeCell ref="BF64:BG65"/>
    <mergeCell ref="BH64:BI65"/>
    <mergeCell ref="AT65:AU65"/>
    <mergeCell ref="AV65:AW65"/>
    <mergeCell ref="B64:C65"/>
    <mergeCell ref="D64:E65"/>
    <mergeCell ref="F64:G65"/>
    <mergeCell ref="H64:I65"/>
    <mergeCell ref="J64:K65"/>
    <mergeCell ref="L64:M65"/>
    <mergeCell ref="AL64:AM65"/>
    <mergeCell ref="AN64:AO65"/>
    <mergeCell ref="AP64:AQ65"/>
    <mergeCell ref="Z64:AA65"/>
    <mergeCell ref="AB64:AC65"/>
    <mergeCell ref="AD64:AE65"/>
    <mergeCell ref="AF64:AG65"/>
    <mergeCell ref="AH64:AI65"/>
    <mergeCell ref="AJ64:AK65"/>
    <mergeCell ref="AX65:AY65"/>
    <mergeCell ref="AZ65:BA65"/>
    <mergeCell ref="N66:O67"/>
    <mergeCell ref="P66:Q67"/>
    <mergeCell ref="R66:S67"/>
    <mergeCell ref="T66:U67"/>
    <mergeCell ref="V66:W67"/>
    <mergeCell ref="X66:Y67"/>
    <mergeCell ref="B66:C67"/>
    <mergeCell ref="D66:E67"/>
    <mergeCell ref="F66:G67"/>
    <mergeCell ref="H66:I67"/>
    <mergeCell ref="J66:K67"/>
    <mergeCell ref="L66:M67"/>
    <mergeCell ref="AL66:AM67"/>
    <mergeCell ref="AN66:AO67"/>
    <mergeCell ref="AP66:AQ67"/>
    <mergeCell ref="AR66:AS67"/>
    <mergeCell ref="AT66:AU66"/>
    <mergeCell ref="AV66:AW66"/>
    <mergeCell ref="Z66:AA67"/>
    <mergeCell ref="AB66:AC67"/>
    <mergeCell ref="AD66:AE67"/>
    <mergeCell ref="AF66:AG67"/>
    <mergeCell ref="AH66:AI67"/>
    <mergeCell ref="AJ66:AK67"/>
    <mergeCell ref="AX66:AY66"/>
    <mergeCell ref="AZ66:BA66"/>
    <mergeCell ref="BB66:BE67"/>
    <mergeCell ref="BF66:BG67"/>
    <mergeCell ref="BH66:BI67"/>
    <mergeCell ref="AT67:AU67"/>
    <mergeCell ref="AV67:AW67"/>
    <mergeCell ref="AX67:AY67"/>
    <mergeCell ref="AZ67:BA67"/>
    <mergeCell ref="N68:O69"/>
    <mergeCell ref="P68:Q69"/>
    <mergeCell ref="R68:S69"/>
    <mergeCell ref="T68:U69"/>
    <mergeCell ref="V68:W69"/>
    <mergeCell ref="X68:Y69"/>
    <mergeCell ref="B68:C69"/>
    <mergeCell ref="D68:E69"/>
    <mergeCell ref="F68:G69"/>
    <mergeCell ref="H68:I69"/>
    <mergeCell ref="J68:K69"/>
    <mergeCell ref="L68:M69"/>
    <mergeCell ref="AL68:AM69"/>
    <mergeCell ref="AN68:AO69"/>
    <mergeCell ref="AP68:AQ69"/>
    <mergeCell ref="AR68:AS69"/>
    <mergeCell ref="AT68:AU68"/>
    <mergeCell ref="AV68:AW68"/>
    <mergeCell ref="Z68:AA69"/>
    <mergeCell ref="AB68:AC69"/>
    <mergeCell ref="AD68:AE69"/>
    <mergeCell ref="AF68:AG69"/>
    <mergeCell ref="AH68:AI69"/>
    <mergeCell ref="AJ68:AK69"/>
    <mergeCell ref="AX68:AY68"/>
    <mergeCell ref="AZ68:BA68"/>
    <mergeCell ref="BB68:BE69"/>
    <mergeCell ref="BF68:BG69"/>
    <mergeCell ref="BH68:BI69"/>
    <mergeCell ref="AT69:AU69"/>
    <mergeCell ref="AV69:AW69"/>
    <mergeCell ref="AX69:AY69"/>
    <mergeCell ref="AZ69:BA69"/>
    <mergeCell ref="N70:O71"/>
    <mergeCell ref="P70:Q71"/>
    <mergeCell ref="R70:S71"/>
    <mergeCell ref="T70:U71"/>
    <mergeCell ref="V70:W71"/>
    <mergeCell ref="X70:Y71"/>
    <mergeCell ref="B70:C71"/>
    <mergeCell ref="D70:E71"/>
    <mergeCell ref="F70:G71"/>
    <mergeCell ref="H70:I71"/>
    <mergeCell ref="J70:K71"/>
    <mergeCell ref="L70:M71"/>
    <mergeCell ref="AL70:AM71"/>
    <mergeCell ref="AN70:AO71"/>
    <mergeCell ref="AP70:AQ71"/>
    <mergeCell ref="AR70:AS71"/>
    <mergeCell ref="AT70:AU70"/>
    <mergeCell ref="AV70:AW70"/>
    <mergeCell ref="Z70:AA71"/>
    <mergeCell ref="AB70:AC71"/>
    <mergeCell ref="AD70:AE71"/>
    <mergeCell ref="AF70:AG71"/>
    <mergeCell ref="AH70:AI71"/>
    <mergeCell ref="AJ70:AK71"/>
    <mergeCell ref="AX70:AY70"/>
    <mergeCell ref="AZ70:BA70"/>
    <mergeCell ref="BB70:BE71"/>
    <mergeCell ref="BF70:BG71"/>
    <mergeCell ref="BH70:BI71"/>
    <mergeCell ref="AT71:AU71"/>
    <mergeCell ref="AV71:AW71"/>
    <mergeCell ref="AX71:AY71"/>
    <mergeCell ref="AZ71:BA71"/>
    <mergeCell ref="N72:O73"/>
    <mergeCell ref="P72:Q73"/>
    <mergeCell ref="R72:S73"/>
    <mergeCell ref="T72:U73"/>
    <mergeCell ref="V72:W73"/>
    <mergeCell ref="X72:Y73"/>
    <mergeCell ref="B72:C73"/>
    <mergeCell ref="D72:E73"/>
    <mergeCell ref="F72:G73"/>
    <mergeCell ref="H72:I73"/>
    <mergeCell ref="J72:K73"/>
    <mergeCell ref="L72:M73"/>
    <mergeCell ref="AL72:AM73"/>
    <mergeCell ref="AN72:AO73"/>
    <mergeCell ref="AP72:AQ73"/>
    <mergeCell ref="AR72:AS73"/>
    <mergeCell ref="AT72:AU72"/>
    <mergeCell ref="AV72:AW72"/>
    <mergeCell ref="Z72:AA73"/>
    <mergeCell ref="AB72:AC73"/>
    <mergeCell ref="AD72:AE73"/>
    <mergeCell ref="AF72:AG73"/>
    <mergeCell ref="AH72:AI73"/>
    <mergeCell ref="AJ72:AK73"/>
    <mergeCell ref="AX72:AY72"/>
    <mergeCell ref="AZ72:BA72"/>
    <mergeCell ref="BB72:BE73"/>
    <mergeCell ref="BF72:BG73"/>
    <mergeCell ref="BH72:BI73"/>
    <mergeCell ref="AT73:AU73"/>
    <mergeCell ref="AV73:AW73"/>
    <mergeCell ref="AX73:AY73"/>
    <mergeCell ref="AZ73:BA73"/>
    <mergeCell ref="N74:O75"/>
    <mergeCell ref="P74:Q75"/>
    <mergeCell ref="R74:S75"/>
    <mergeCell ref="T74:U75"/>
    <mergeCell ref="V74:W75"/>
    <mergeCell ref="X74:Y75"/>
    <mergeCell ref="B74:C75"/>
    <mergeCell ref="D74:E75"/>
    <mergeCell ref="F74:G75"/>
    <mergeCell ref="H74:I75"/>
    <mergeCell ref="J74:K75"/>
    <mergeCell ref="L74:M75"/>
    <mergeCell ref="AL74:AM75"/>
    <mergeCell ref="AN74:AO75"/>
    <mergeCell ref="AP74:AQ75"/>
    <mergeCell ref="AR74:AS75"/>
    <mergeCell ref="AT74:AU74"/>
    <mergeCell ref="AV74:AW74"/>
    <mergeCell ref="Z74:AA75"/>
    <mergeCell ref="AB74:AC75"/>
    <mergeCell ref="AD74:AE75"/>
    <mergeCell ref="AF74:AG75"/>
    <mergeCell ref="AH74:AI75"/>
    <mergeCell ref="AJ74:AK75"/>
    <mergeCell ref="AX74:AY74"/>
    <mergeCell ref="AZ74:BA74"/>
    <mergeCell ref="BB74:BE75"/>
    <mergeCell ref="BF74:BG75"/>
    <mergeCell ref="BH74:BI75"/>
    <mergeCell ref="AT75:AU75"/>
    <mergeCell ref="AV75:AW75"/>
    <mergeCell ref="AX75:AY75"/>
    <mergeCell ref="AZ75:BA75"/>
    <mergeCell ref="N76:O77"/>
    <mergeCell ref="P76:Q77"/>
    <mergeCell ref="R76:S77"/>
    <mergeCell ref="T76:U77"/>
    <mergeCell ref="V76:W77"/>
    <mergeCell ref="X76:Y77"/>
    <mergeCell ref="B76:C77"/>
    <mergeCell ref="D76:E77"/>
    <mergeCell ref="F76:G77"/>
    <mergeCell ref="H76:I77"/>
    <mergeCell ref="J76:K77"/>
    <mergeCell ref="L76:M77"/>
    <mergeCell ref="AL76:AM77"/>
    <mergeCell ref="AN76:AO77"/>
    <mergeCell ref="AP76:AQ77"/>
    <mergeCell ref="AR76:AS77"/>
    <mergeCell ref="AT76:AU76"/>
    <mergeCell ref="AV76:AW76"/>
    <mergeCell ref="Z76:AA77"/>
    <mergeCell ref="AB76:AC77"/>
    <mergeCell ref="AD76:AE77"/>
    <mergeCell ref="AF76:AG77"/>
    <mergeCell ref="AH76:AI77"/>
    <mergeCell ref="AJ76:AK77"/>
    <mergeCell ref="AX76:AY76"/>
    <mergeCell ref="AZ76:BA76"/>
    <mergeCell ref="BB76:BE77"/>
    <mergeCell ref="BF76:BG77"/>
    <mergeCell ref="BH76:BI77"/>
    <mergeCell ref="AT77:AU77"/>
    <mergeCell ref="AV77:AW77"/>
    <mergeCell ref="AX77:AY77"/>
    <mergeCell ref="AZ77:BA77"/>
    <mergeCell ref="N78:O79"/>
    <mergeCell ref="P78:Q79"/>
    <mergeCell ref="R78:S79"/>
    <mergeCell ref="T78:U79"/>
    <mergeCell ref="V78:W79"/>
    <mergeCell ref="X78:Y79"/>
    <mergeCell ref="B78:C79"/>
    <mergeCell ref="D78:E79"/>
    <mergeCell ref="F78:G79"/>
    <mergeCell ref="H78:I79"/>
    <mergeCell ref="J78:K79"/>
    <mergeCell ref="L78:M79"/>
    <mergeCell ref="AL78:AM79"/>
    <mergeCell ref="AN78:AO79"/>
    <mergeCell ref="AP78:AQ79"/>
    <mergeCell ref="AR78:AS79"/>
    <mergeCell ref="AT78:AU78"/>
    <mergeCell ref="AV78:AW78"/>
    <mergeCell ref="Z78:AA79"/>
    <mergeCell ref="AB78:AC79"/>
    <mergeCell ref="AD78:AE79"/>
    <mergeCell ref="AF78:AG79"/>
    <mergeCell ref="AH78:AI79"/>
    <mergeCell ref="AJ78:AK79"/>
    <mergeCell ref="AX78:AY78"/>
    <mergeCell ref="AZ78:BA78"/>
    <mergeCell ref="BB78:BE79"/>
    <mergeCell ref="BF78:BG79"/>
    <mergeCell ref="BH78:BI79"/>
    <mergeCell ref="AT79:AU79"/>
    <mergeCell ref="AV79:AW79"/>
    <mergeCell ref="AX79:AY79"/>
    <mergeCell ref="AZ79:BA79"/>
    <mergeCell ref="N80:O81"/>
    <mergeCell ref="P80:Q81"/>
    <mergeCell ref="R80:S81"/>
    <mergeCell ref="T80:U81"/>
    <mergeCell ref="V80:W81"/>
    <mergeCell ref="X80:Y81"/>
    <mergeCell ref="B80:C81"/>
    <mergeCell ref="D80:E81"/>
    <mergeCell ref="F80:G81"/>
    <mergeCell ref="H80:I81"/>
    <mergeCell ref="J80:K81"/>
    <mergeCell ref="L80:M81"/>
    <mergeCell ref="AL80:AM81"/>
    <mergeCell ref="AN80:AO81"/>
    <mergeCell ref="AP80:AQ81"/>
    <mergeCell ref="AR80:AS81"/>
    <mergeCell ref="AT80:AU80"/>
    <mergeCell ref="AV80:AW80"/>
    <mergeCell ref="Z80:AA81"/>
    <mergeCell ref="AB80:AC81"/>
    <mergeCell ref="AD80:AE81"/>
    <mergeCell ref="AF80:AG81"/>
    <mergeCell ref="AH80:AI81"/>
    <mergeCell ref="AJ80:AK81"/>
    <mergeCell ref="AX80:AY80"/>
    <mergeCell ref="AZ80:BA80"/>
    <mergeCell ref="BB80:BE81"/>
    <mergeCell ref="BF80:BG81"/>
    <mergeCell ref="BH80:BI81"/>
    <mergeCell ref="AT81:AU81"/>
    <mergeCell ref="AV81:AW81"/>
    <mergeCell ref="AX81:AY81"/>
    <mergeCell ref="AZ81:BA81"/>
    <mergeCell ref="N82:O83"/>
    <mergeCell ref="P82:Q83"/>
    <mergeCell ref="R82:S83"/>
    <mergeCell ref="T82:U83"/>
    <mergeCell ref="V82:W83"/>
    <mergeCell ref="X82:Y83"/>
    <mergeCell ref="B82:C83"/>
    <mergeCell ref="D82:E83"/>
    <mergeCell ref="F82:G83"/>
    <mergeCell ref="H82:I83"/>
    <mergeCell ref="J82:K83"/>
    <mergeCell ref="L82:M83"/>
    <mergeCell ref="AL82:AM83"/>
    <mergeCell ref="AN82:AO83"/>
    <mergeCell ref="AP82:AQ83"/>
    <mergeCell ref="AR82:AS83"/>
    <mergeCell ref="AT82:AU82"/>
    <mergeCell ref="AV82:AW82"/>
    <mergeCell ref="Z82:AA83"/>
    <mergeCell ref="AB82:AC83"/>
    <mergeCell ref="AD82:AE83"/>
    <mergeCell ref="AF82:AG83"/>
    <mergeCell ref="AH82:AI83"/>
    <mergeCell ref="AJ82:AK83"/>
    <mergeCell ref="AX82:AY82"/>
    <mergeCell ref="AZ82:BA82"/>
    <mergeCell ref="BB82:BE83"/>
    <mergeCell ref="BF82:BG83"/>
    <mergeCell ref="BH82:BI83"/>
    <mergeCell ref="AT83:AU83"/>
    <mergeCell ref="AV83:AW83"/>
    <mergeCell ref="AX83:AY83"/>
    <mergeCell ref="AZ83:BA83"/>
    <mergeCell ref="N84:O85"/>
    <mergeCell ref="P84:Q85"/>
    <mergeCell ref="R84:S85"/>
    <mergeCell ref="T84:U85"/>
    <mergeCell ref="V84:W85"/>
    <mergeCell ref="X84:Y85"/>
    <mergeCell ref="B84:C85"/>
    <mergeCell ref="D84:E85"/>
    <mergeCell ref="F84:G85"/>
    <mergeCell ref="H84:I85"/>
    <mergeCell ref="J84:K85"/>
    <mergeCell ref="L84:M85"/>
    <mergeCell ref="AL84:AM85"/>
    <mergeCell ref="AN84:AO85"/>
    <mergeCell ref="AP84:AQ85"/>
    <mergeCell ref="AR84:AS85"/>
    <mergeCell ref="AT84:AU84"/>
    <mergeCell ref="AV84:AW84"/>
    <mergeCell ref="Z84:AA85"/>
    <mergeCell ref="AB84:AC85"/>
    <mergeCell ref="AD84:AE85"/>
    <mergeCell ref="AF84:AG85"/>
    <mergeCell ref="AH84:AI85"/>
    <mergeCell ref="AJ84:AK85"/>
    <mergeCell ref="AX84:AY84"/>
    <mergeCell ref="AZ84:BA84"/>
    <mergeCell ref="BB84:BE85"/>
    <mergeCell ref="BF84:BG85"/>
    <mergeCell ref="BH84:BI85"/>
    <mergeCell ref="AT85:AU85"/>
    <mergeCell ref="AV85:AW85"/>
    <mergeCell ref="AX85:AY85"/>
    <mergeCell ref="AZ85:BA85"/>
    <mergeCell ref="N86:O87"/>
    <mergeCell ref="P86:Q87"/>
    <mergeCell ref="R86:S87"/>
    <mergeCell ref="T86:U87"/>
    <mergeCell ref="V86:W87"/>
    <mergeCell ref="X86:Y87"/>
    <mergeCell ref="B86:C87"/>
    <mergeCell ref="D86:E87"/>
    <mergeCell ref="F86:G87"/>
    <mergeCell ref="H86:I87"/>
    <mergeCell ref="J86:K87"/>
    <mergeCell ref="L86:M87"/>
    <mergeCell ref="AL86:AM87"/>
    <mergeCell ref="AN86:AO87"/>
    <mergeCell ref="AP86:AQ87"/>
    <mergeCell ref="AR86:AS87"/>
    <mergeCell ref="AT86:AU86"/>
    <mergeCell ref="AV86:AW86"/>
    <mergeCell ref="Z86:AA87"/>
    <mergeCell ref="AB86:AC87"/>
    <mergeCell ref="AD86:AE87"/>
    <mergeCell ref="AF86:AG87"/>
    <mergeCell ref="AH86:AI87"/>
    <mergeCell ref="AJ86:AK87"/>
    <mergeCell ref="AX86:AY86"/>
    <mergeCell ref="AZ86:BA86"/>
    <mergeCell ref="BB86:BE87"/>
    <mergeCell ref="BF86:BG87"/>
    <mergeCell ref="BH86:BI87"/>
    <mergeCell ref="AT87:AU87"/>
    <mergeCell ref="AV87:AW87"/>
    <mergeCell ref="AX87:AY87"/>
    <mergeCell ref="AZ87:BA87"/>
    <mergeCell ref="BE89:BI89"/>
    <mergeCell ref="H90:T90"/>
    <mergeCell ref="U90:Y90"/>
    <mergeCell ref="Z90:AL90"/>
    <mergeCell ref="AM90:AQ90"/>
    <mergeCell ref="AR90:BD90"/>
    <mergeCell ref="BE90:BI90"/>
    <mergeCell ref="B89:G95"/>
    <mergeCell ref="H89:T89"/>
    <mergeCell ref="U89:Y89"/>
    <mergeCell ref="Z89:AL89"/>
    <mergeCell ref="AM89:AQ89"/>
    <mergeCell ref="AR89:BD89"/>
    <mergeCell ref="H91:T91"/>
    <mergeCell ref="U91:Y91"/>
    <mergeCell ref="Z91:AL91"/>
    <mergeCell ref="AM91:AQ91"/>
    <mergeCell ref="H93:T93"/>
    <mergeCell ref="U93:Y93"/>
    <mergeCell ref="Z93:AL93"/>
    <mergeCell ref="AM93:AQ93"/>
    <mergeCell ref="AR93:BD93"/>
    <mergeCell ref="BE93:BI93"/>
    <mergeCell ref="AR91:BD91"/>
    <mergeCell ref="BE91:BI91"/>
    <mergeCell ref="H92:T92"/>
    <mergeCell ref="U92:Y92"/>
    <mergeCell ref="Z92:AL92"/>
    <mergeCell ref="AM92:AQ92"/>
    <mergeCell ref="AR92:BD92"/>
    <mergeCell ref="BE92:BI92"/>
    <mergeCell ref="H95:T95"/>
    <mergeCell ref="U95:Y95"/>
    <mergeCell ref="Z95:AL95"/>
    <mergeCell ref="AM95:AQ95"/>
    <mergeCell ref="AR95:BD95"/>
    <mergeCell ref="BE95:BI95"/>
    <mergeCell ref="H94:T94"/>
    <mergeCell ref="U94:Y94"/>
    <mergeCell ref="Z94:AL94"/>
    <mergeCell ref="AM94:AQ94"/>
    <mergeCell ref="AR94:BD94"/>
    <mergeCell ref="BE94:BI94"/>
  </mergeCells>
  <phoneticPr fontId="16"/>
  <conditionalFormatting sqref="K9:L10">
    <cfRule type="expression" dxfId="949" priority="166" stopIfTrue="1">
      <formula>$G$4="×"</formula>
    </cfRule>
  </conditionalFormatting>
  <conditionalFormatting sqref="K11:L12">
    <cfRule type="expression" dxfId="948" priority="165" stopIfTrue="1">
      <formula>$G$5="×"</formula>
    </cfRule>
  </conditionalFormatting>
  <conditionalFormatting sqref="K13:L14">
    <cfRule type="expression" dxfId="947" priority="164" stopIfTrue="1">
      <formula>$G$6="×"</formula>
    </cfRule>
  </conditionalFormatting>
  <conditionalFormatting sqref="K15:L16">
    <cfRule type="expression" dxfId="946" priority="163" stopIfTrue="1">
      <formula>$G$7="×"</formula>
    </cfRule>
  </conditionalFormatting>
  <conditionalFormatting sqref="K17:L18">
    <cfRule type="expression" dxfId="945" priority="162" stopIfTrue="1">
      <formula>$G$8="×"</formula>
    </cfRule>
  </conditionalFormatting>
  <conditionalFormatting sqref="K19:L20">
    <cfRule type="expression" dxfId="944" priority="161" stopIfTrue="1">
      <formula>$G$9="×"</formula>
    </cfRule>
  </conditionalFormatting>
  <conditionalFormatting sqref="K21:L22">
    <cfRule type="expression" dxfId="943" priority="160" stopIfTrue="1">
      <formula>$G$10="×"</formula>
    </cfRule>
  </conditionalFormatting>
  <conditionalFormatting sqref="K23:L24">
    <cfRule type="expression" dxfId="942" priority="159" stopIfTrue="1">
      <formula>G11="×"</formula>
    </cfRule>
  </conditionalFormatting>
  <conditionalFormatting sqref="K25:L26">
    <cfRule type="expression" dxfId="941" priority="158" stopIfTrue="1">
      <formula>G12="×"</formula>
    </cfRule>
  </conditionalFormatting>
  <conditionalFormatting sqref="K27:L28">
    <cfRule type="expression" dxfId="940" priority="157" stopIfTrue="1">
      <formula>G13="×"</formula>
    </cfRule>
  </conditionalFormatting>
  <conditionalFormatting sqref="L29:L30 K29">
    <cfRule type="expression" dxfId="939" priority="156" stopIfTrue="1">
      <formula>G14="×"</formula>
    </cfRule>
  </conditionalFormatting>
  <conditionalFormatting sqref="O9:P10">
    <cfRule type="expression" dxfId="938" priority="155" stopIfTrue="1">
      <formula>"○"=G4</formula>
    </cfRule>
  </conditionalFormatting>
  <conditionalFormatting sqref="O11:P12">
    <cfRule type="expression" dxfId="937" priority="154" stopIfTrue="1">
      <formula>"○"=G5</formula>
    </cfRule>
  </conditionalFormatting>
  <conditionalFormatting sqref="O13:P14">
    <cfRule type="expression" dxfId="936" priority="153" stopIfTrue="1">
      <formula>"○"=G6</formula>
    </cfRule>
  </conditionalFormatting>
  <conditionalFormatting sqref="O15:P16">
    <cfRule type="expression" dxfId="935" priority="152" stopIfTrue="1">
      <formula>"○"=G7</formula>
    </cfRule>
  </conditionalFormatting>
  <conditionalFormatting sqref="O17:P18">
    <cfRule type="expression" dxfId="934" priority="151" stopIfTrue="1">
      <formula>"○"=G8</formula>
    </cfRule>
  </conditionalFormatting>
  <conditionalFormatting sqref="O19:P20">
    <cfRule type="expression" dxfId="933" priority="150" stopIfTrue="1">
      <formula>"○"=G9</formula>
    </cfRule>
  </conditionalFormatting>
  <conditionalFormatting sqref="O21:P22">
    <cfRule type="expression" dxfId="932" priority="149" stopIfTrue="1">
      <formula>"○"=G10</formula>
    </cfRule>
  </conditionalFormatting>
  <conditionalFormatting sqref="O23:P24">
    <cfRule type="expression" dxfId="931" priority="148" stopIfTrue="1">
      <formula>"○"=G11</formula>
    </cfRule>
  </conditionalFormatting>
  <conditionalFormatting sqref="O25:P26">
    <cfRule type="expression" dxfId="930" priority="147" stopIfTrue="1">
      <formula>"○"=G12</formula>
    </cfRule>
  </conditionalFormatting>
  <conditionalFormatting sqref="O27:P28">
    <cfRule type="expression" dxfId="929" priority="146" stopIfTrue="1">
      <formula>"○"=G13</formula>
    </cfRule>
  </conditionalFormatting>
  <conditionalFormatting sqref="P29:P30 O29">
    <cfRule type="expression" dxfId="928" priority="145" stopIfTrue="1">
      <formula>"○"=G14</formula>
    </cfRule>
  </conditionalFormatting>
  <conditionalFormatting sqref="K30">
    <cfRule type="expression" dxfId="927" priority="167" stopIfTrue="1">
      <formula>#REF!="×"</formula>
    </cfRule>
  </conditionalFormatting>
  <conditionalFormatting sqref="B64:B65">
    <cfRule type="expression" dxfId="926" priority="168" stopIfTrue="1">
      <formula>$G$42="×"</formula>
    </cfRule>
  </conditionalFormatting>
  <conditionalFormatting sqref="B66:B67">
    <cfRule type="expression" dxfId="925" priority="169" stopIfTrue="1">
      <formula>G43="×"</formula>
    </cfRule>
  </conditionalFormatting>
  <conditionalFormatting sqref="B70:B71">
    <cfRule type="expression" dxfId="924" priority="171" stopIfTrue="1">
      <formula>G45="×"</formula>
    </cfRule>
  </conditionalFormatting>
  <conditionalFormatting sqref="B72:B73">
    <cfRule type="expression" dxfId="923" priority="172" stopIfTrue="1">
      <formula>G46="×"</formula>
    </cfRule>
  </conditionalFormatting>
  <conditionalFormatting sqref="B74:B75">
    <cfRule type="expression" dxfId="922" priority="173" stopIfTrue="1">
      <formula>G47="×"</formula>
    </cfRule>
  </conditionalFormatting>
  <conditionalFormatting sqref="B76:B77">
    <cfRule type="expression" dxfId="921" priority="174" stopIfTrue="1">
      <formula>G48="×"</formula>
    </cfRule>
  </conditionalFormatting>
  <conditionalFormatting sqref="B78:B79">
    <cfRule type="expression" dxfId="920" priority="175" stopIfTrue="1">
      <formula>G49="×"</formula>
    </cfRule>
  </conditionalFormatting>
  <conditionalFormatting sqref="B82">
    <cfRule type="expression" dxfId="919" priority="176" stopIfTrue="1">
      <formula>G51="×"</formula>
    </cfRule>
  </conditionalFormatting>
  <conditionalFormatting sqref="D66:D69">
    <cfRule type="expression" dxfId="918" priority="181" stopIfTrue="1">
      <formula>"○"=G44</formula>
    </cfRule>
  </conditionalFormatting>
  <conditionalFormatting sqref="D70:D71">
    <cfRule type="expression" dxfId="917" priority="183" stopIfTrue="1">
      <formula>"○"=G45</formula>
    </cfRule>
  </conditionalFormatting>
  <conditionalFormatting sqref="D72:D73">
    <cfRule type="expression" dxfId="916" priority="184" stopIfTrue="1">
      <formula>"○"=G46</formula>
    </cfRule>
  </conditionalFormatting>
  <conditionalFormatting sqref="D74:D75">
    <cfRule type="expression" dxfId="915" priority="185" stopIfTrue="1">
      <formula>"○"=G47</formula>
    </cfRule>
  </conditionalFormatting>
  <conditionalFormatting sqref="D76:D77">
    <cfRule type="expression" dxfId="914" priority="186" stopIfTrue="1">
      <formula>"○"=G48</formula>
    </cfRule>
  </conditionalFormatting>
  <conditionalFormatting sqref="D78:D79">
    <cfRule type="expression" dxfId="913" priority="187" stopIfTrue="1">
      <formula>"○"=G49</formula>
    </cfRule>
  </conditionalFormatting>
  <conditionalFormatting sqref="D80:D81">
    <cfRule type="expression" dxfId="912" priority="188" stopIfTrue="1">
      <formula>"○"=G50</formula>
    </cfRule>
  </conditionalFormatting>
  <conditionalFormatting sqref="D82:D83">
    <cfRule type="expression" dxfId="911" priority="189" stopIfTrue="1">
      <formula>"○"=G51</formula>
    </cfRule>
  </conditionalFormatting>
  <conditionalFormatting sqref="D84 D86">
    <cfRule type="expression" dxfId="910" priority="190" stopIfTrue="1">
      <formula>"○"=G53</formula>
    </cfRule>
  </conditionalFormatting>
  <conditionalFormatting sqref="R5:R6">
    <cfRule type="expression" dxfId="909" priority="94" stopIfTrue="1">
      <formula>W1048544="×"</formula>
    </cfRule>
  </conditionalFormatting>
  <conditionalFormatting sqref="R7:R8">
    <cfRule type="expression" dxfId="908" priority="95" stopIfTrue="1">
      <formula>W1048545="×"</formula>
    </cfRule>
  </conditionalFormatting>
  <conditionalFormatting sqref="R9:R10">
    <cfRule type="expression" dxfId="907" priority="96" stopIfTrue="1">
      <formula>W1048546="×"</formula>
    </cfRule>
  </conditionalFormatting>
  <conditionalFormatting sqref="R11:R12">
    <cfRule type="expression" dxfId="906" priority="97" stopIfTrue="1">
      <formula>W1048547="×"</formula>
    </cfRule>
  </conditionalFormatting>
  <conditionalFormatting sqref="R13:R14">
    <cfRule type="expression" dxfId="905" priority="98" stopIfTrue="1">
      <formula>W1048548="×"</formula>
    </cfRule>
  </conditionalFormatting>
  <conditionalFormatting sqref="R15:R16">
    <cfRule type="expression" dxfId="904" priority="99" stopIfTrue="1">
      <formula>W1048549="×"</formula>
    </cfRule>
  </conditionalFormatting>
  <conditionalFormatting sqref="R17:R18">
    <cfRule type="expression" dxfId="903" priority="100" stopIfTrue="1">
      <formula>W1048550="×"</formula>
    </cfRule>
  </conditionalFormatting>
  <conditionalFormatting sqref="R19:R20">
    <cfRule type="expression" dxfId="902" priority="101" stopIfTrue="1">
      <formula>W1048551="×"</formula>
    </cfRule>
  </conditionalFormatting>
  <conditionalFormatting sqref="R21:R22">
    <cfRule type="expression" dxfId="901" priority="102" stopIfTrue="1">
      <formula>W1048552="×"</formula>
    </cfRule>
  </conditionalFormatting>
  <conditionalFormatting sqref="R23:R24">
    <cfRule type="expression" dxfId="900" priority="103" stopIfTrue="1">
      <formula>W1048553="×"</formula>
    </cfRule>
  </conditionalFormatting>
  <conditionalFormatting sqref="R25:R26">
    <cfRule type="expression" dxfId="899" priority="104" stopIfTrue="1">
      <formula>W1048554="×"</formula>
    </cfRule>
  </conditionalFormatting>
  <conditionalFormatting sqref="R27:R28">
    <cfRule type="expression" dxfId="898" priority="105" stopIfTrue="1">
      <formula>W1048555="×"</formula>
    </cfRule>
  </conditionalFormatting>
  <conditionalFormatting sqref="R29">
    <cfRule type="expression" dxfId="897" priority="106" stopIfTrue="1">
      <formula>W1048556="×"</formula>
    </cfRule>
  </conditionalFormatting>
  <conditionalFormatting sqref="T5:T6">
    <cfRule type="expression" dxfId="896" priority="107" stopIfTrue="1">
      <formula>"○"=W1048544</formula>
    </cfRule>
  </conditionalFormatting>
  <conditionalFormatting sqref="T7:T8">
    <cfRule type="expression" dxfId="895" priority="108" stopIfTrue="1">
      <formula>"○"=W1048545</formula>
    </cfRule>
  </conditionalFormatting>
  <conditionalFormatting sqref="T9:T10">
    <cfRule type="expression" dxfId="894" priority="109" stopIfTrue="1">
      <formula>"○"=W1048546</formula>
    </cfRule>
  </conditionalFormatting>
  <conditionalFormatting sqref="T11:T12">
    <cfRule type="expression" dxfId="893" priority="110" stopIfTrue="1">
      <formula>"○"=W1048547</formula>
    </cfRule>
  </conditionalFormatting>
  <conditionalFormatting sqref="T13:T14">
    <cfRule type="expression" dxfId="892" priority="111" stopIfTrue="1">
      <formula>"○"=W1048548</formula>
    </cfRule>
  </conditionalFormatting>
  <conditionalFormatting sqref="T15:T16">
    <cfRule type="expression" dxfId="891" priority="112" stopIfTrue="1">
      <formula>"○"=W1048549</formula>
    </cfRule>
  </conditionalFormatting>
  <conditionalFormatting sqref="T17:T18">
    <cfRule type="expression" dxfId="890" priority="113" stopIfTrue="1">
      <formula>"○"=W1048550</formula>
    </cfRule>
  </conditionalFormatting>
  <conditionalFormatting sqref="T19:T20">
    <cfRule type="expression" dxfId="889" priority="114" stopIfTrue="1">
      <formula>"○"=W1048551</formula>
    </cfRule>
  </conditionalFormatting>
  <conditionalFormatting sqref="T21:T22">
    <cfRule type="expression" dxfId="888" priority="115" stopIfTrue="1">
      <formula>"○"=W1048552</formula>
    </cfRule>
  </conditionalFormatting>
  <conditionalFormatting sqref="T23:T24">
    <cfRule type="expression" dxfId="887" priority="116" stopIfTrue="1">
      <formula>"○"=W1048553</formula>
    </cfRule>
  </conditionalFormatting>
  <conditionalFormatting sqref="T25:T26">
    <cfRule type="expression" dxfId="886" priority="117" stopIfTrue="1">
      <formula>"○"=W1048554</formula>
    </cfRule>
  </conditionalFormatting>
  <conditionalFormatting sqref="T27:T28">
    <cfRule type="expression" dxfId="885" priority="118" stopIfTrue="1">
      <formula>"○"=W1048555</formula>
    </cfRule>
  </conditionalFormatting>
  <conditionalFormatting sqref="T29">
    <cfRule type="expression" dxfId="884" priority="119" stopIfTrue="1">
      <formula>"○"=W1048556</formula>
    </cfRule>
  </conditionalFormatting>
  <conditionalFormatting sqref="S5:S6">
    <cfRule type="expression" dxfId="883" priority="120" stopIfTrue="1">
      <formula>#REF!="×"</formula>
    </cfRule>
  </conditionalFormatting>
  <conditionalFormatting sqref="S7:S8">
    <cfRule type="expression" dxfId="882" priority="121" stopIfTrue="1">
      <formula>#REF!="×"</formula>
    </cfRule>
  </conditionalFormatting>
  <conditionalFormatting sqref="S9:S10">
    <cfRule type="expression" dxfId="881" priority="122" stopIfTrue="1">
      <formula>#REF!="×"</formula>
    </cfRule>
  </conditionalFormatting>
  <conditionalFormatting sqref="S11:S12">
    <cfRule type="expression" dxfId="880" priority="123" stopIfTrue="1">
      <formula>#REF!="×"</formula>
    </cfRule>
  </conditionalFormatting>
  <conditionalFormatting sqref="S13:S14">
    <cfRule type="expression" dxfId="879" priority="124" stopIfTrue="1">
      <formula>#REF!="×"</formula>
    </cfRule>
  </conditionalFormatting>
  <conditionalFormatting sqref="S15:S16">
    <cfRule type="expression" dxfId="878" priority="125" stopIfTrue="1">
      <formula>#REF!="×"</formula>
    </cfRule>
  </conditionalFormatting>
  <conditionalFormatting sqref="S17:S18">
    <cfRule type="expression" dxfId="877" priority="126" stopIfTrue="1">
      <formula>#REF!="×"</formula>
    </cfRule>
  </conditionalFormatting>
  <conditionalFormatting sqref="S19:S20">
    <cfRule type="expression" dxfId="876" priority="127" stopIfTrue="1">
      <formula>#REF!="×"</formula>
    </cfRule>
  </conditionalFormatting>
  <conditionalFormatting sqref="S21:S22">
    <cfRule type="expression" dxfId="875" priority="128" stopIfTrue="1">
      <formula>#REF!="×"</formula>
    </cfRule>
  </conditionalFormatting>
  <conditionalFormatting sqref="S23:S24">
    <cfRule type="expression" dxfId="874" priority="129" stopIfTrue="1">
      <formula>#REF!="×"</formula>
    </cfRule>
  </conditionalFormatting>
  <conditionalFormatting sqref="S25:S26">
    <cfRule type="expression" dxfId="873" priority="130" stopIfTrue="1">
      <formula>#REF!="×"</formula>
    </cfRule>
  </conditionalFormatting>
  <conditionalFormatting sqref="S27:S28">
    <cfRule type="expression" dxfId="872" priority="131" stopIfTrue="1">
      <formula>#REF!="×"</formula>
    </cfRule>
  </conditionalFormatting>
  <conditionalFormatting sqref="S29:S30">
    <cfRule type="expression" dxfId="871" priority="132" stopIfTrue="1">
      <formula>#REF!="×"</formula>
    </cfRule>
  </conditionalFormatting>
  <conditionalFormatting sqref="U5:U6">
    <cfRule type="expression" dxfId="870" priority="133" stopIfTrue="1">
      <formula>"○"=#REF!</formula>
    </cfRule>
  </conditionalFormatting>
  <conditionalFormatting sqref="U7:U8">
    <cfRule type="expression" dxfId="869" priority="134" stopIfTrue="1">
      <formula>"○"=#REF!</formula>
    </cfRule>
  </conditionalFormatting>
  <conditionalFormatting sqref="U9:U10">
    <cfRule type="expression" dxfId="868" priority="135" stopIfTrue="1">
      <formula>"○"=#REF!</formula>
    </cfRule>
  </conditionalFormatting>
  <conditionalFormatting sqref="U11:U12">
    <cfRule type="expression" dxfId="867" priority="136" stopIfTrue="1">
      <formula>"○"=#REF!</formula>
    </cfRule>
  </conditionalFormatting>
  <conditionalFormatting sqref="U13:U14">
    <cfRule type="expression" dxfId="866" priority="137" stopIfTrue="1">
      <formula>"○"=#REF!</formula>
    </cfRule>
  </conditionalFormatting>
  <conditionalFormatting sqref="U15:U16">
    <cfRule type="expression" dxfId="865" priority="138" stopIfTrue="1">
      <formula>"○"=#REF!</formula>
    </cfRule>
  </conditionalFormatting>
  <conditionalFormatting sqref="U17:U18">
    <cfRule type="expression" dxfId="864" priority="139" stopIfTrue="1">
      <formula>"○"=#REF!</formula>
    </cfRule>
  </conditionalFormatting>
  <conditionalFormatting sqref="U19:U20">
    <cfRule type="expression" dxfId="863" priority="140" stopIfTrue="1">
      <formula>"○"=#REF!</formula>
    </cfRule>
  </conditionalFormatting>
  <conditionalFormatting sqref="U21:U22">
    <cfRule type="expression" dxfId="862" priority="141" stopIfTrue="1">
      <formula>"○"=#REF!</formula>
    </cfRule>
  </conditionalFormatting>
  <conditionalFormatting sqref="U23:U24">
    <cfRule type="expression" dxfId="861" priority="142" stopIfTrue="1">
      <formula>"○"=#REF!</formula>
    </cfRule>
  </conditionalFormatting>
  <conditionalFormatting sqref="U25:U26">
    <cfRule type="expression" dxfId="860" priority="143" stopIfTrue="1">
      <formula>"○"=#REF!</formula>
    </cfRule>
  </conditionalFormatting>
  <conditionalFormatting sqref="U27:U28">
    <cfRule type="expression" dxfId="859" priority="144" stopIfTrue="1">
      <formula>"○"=#REF!</formula>
    </cfRule>
  </conditionalFormatting>
  <conditionalFormatting sqref="D62:E63">
    <cfRule type="expression" dxfId="858" priority="93">
      <formula>"○"=$G$41</formula>
    </cfRule>
  </conditionalFormatting>
  <conditionalFormatting sqref="W30">
    <cfRule type="expression" dxfId="857" priority="91" stopIfTrue="1">
      <formula>AB1048569="×"</formula>
    </cfRule>
  </conditionalFormatting>
  <conditionalFormatting sqref="Y30">
    <cfRule type="expression" dxfId="856" priority="92" stopIfTrue="1">
      <formula>"○"=AB1048569</formula>
    </cfRule>
  </conditionalFormatting>
  <conditionalFormatting sqref="W7:W8">
    <cfRule type="expression" dxfId="855" priority="41" stopIfTrue="1">
      <formula>AB1048545="×"</formula>
    </cfRule>
  </conditionalFormatting>
  <conditionalFormatting sqref="W9:W10">
    <cfRule type="expression" dxfId="854" priority="42" stopIfTrue="1">
      <formula>AB1048546="×"</formula>
    </cfRule>
  </conditionalFormatting>
  <conditionalFormatting sqref="W11:W12">
    <cfRule type="expression" dxfId="853" priority="43" stopIfTrue="1">
      <formula>AB1048547="×"</formula>
    </cfRule>
  </conditionalFormatting>
  <conditionalFormatting sqref="W13:W14">
    <cfRule type="expression" dxfId="852" priority="44" stopIfTrue="1">
      <formula>AB1048548="×"</formula>
    </cfRule>
  </conditionalFormatting>
  <conditionalFormatting sqref="W15:W16">
    <cfRule type="expression" dxfId="851" priority="45" stopIfTrue="1">
      <formula>AB1048549="×"</formula>
    </cfRule>
  </conditionalFormatting>
  <conditionalFormatting sqref="W17:W18">
    <cfRule type="expression" dxfId="850" priority="46" stopIfTrue="1">
      <formula>AB1048550="×"</formula>
    </cfRule>
  </conditionalFormatting>
  <conditionalFormatting sqref="W19:W20">
    <cfRule type="expression" dxfId="849" priority="47" stopIfTrue="1">
      <formula>AB1048551="×"</formula>
    </cfRule>
  </conditionalFormatting>
  <conditionalFormatting sqref="W21:W22">
    <cfRule type="expression" dxfId="848" priority="48" stopIfTrue="1">
      <formula>AB1048552="×"</formula>
    </cfRule>
  </conditionalFormatting>
  <conditionalFormatting sqref="W23:W24">
    <cfRule type="expression" dxfId="847" priority="49" stopIfTrue="1">
      <formula>AB1048553="×"</formula>
    </cfRule>
  </conditionalFormatting>
  <conditionalFormatting sqref="W25:W26">
    <cfRule type="expression" dxfId="846" priority="50" stopIfTrue="1">
      <formula>AB1048554="×"</formula>
    </cfRule>
  </conditionalFormatting>
  <conditionalFormatting sqref="W27:W28">
    <cfRule type="expression" dxfId="845" priority="51" stopIfTrue="1">
      <formula>AB1048555="×"</formula>
    </cfRule>
  </conditionalFormatting>
  <conditionalFormatting sqref="W29">
    <cfRule type="expression" dxfId="844" priority="52" stopIfTrue="1">
      <formula>AB1048556="×"</formula>
    </cfRule>
  </conditionalFormatting>
  <conditionalFormatting sqref="Y5:Y6">
    <cfRule type="expression" dxfId="843" priority="53" stopIfTrue="1">
      <formula>"○"=AB1048544</formula>
    </cfRule>
  </conditionalFormatting>
  <conditionalFormatting sqref="Y7:Y8">
    <cfRule type="expression" dxfId="842" priority="54" stopIfTrue="1">
      <formula>"○"=AB1048545</formula>
    </cfRule>
  </conditionalFormatting>
  <conditionalFormatting sqref="Y9:Y10">
    <cfRule type="expression" dxfId="841" priority="55" stopIfTrue="1">
      <formula>"○"=AB1048546</formula>
    </cfRule>
  </conditionalFormatting>
  <conditionalFormatting sqref="Y11:Y12">
    <cfRule type="expression" dxfId="840" priority="56" stopIfTrue="1">
      <formula>"○"=AB1048547</formula>
    </cfRule>
  </conditionalFormatting>
  <conditionalFormatting sqref="Y13:Y14">
    <cfRule type="expression" dxfId="839" priority="57" stopIfTrue="1">
      <formula>"○"=AB1048548</formula>
    </cfRule>
  </conditionalFormatting>
  <conditionalFormatting sqref="Y15:Y16">
    <cfRule type="expression" dxfId="838" priority="58" stopIfTrue="1">
      <formula>"○"=AB1048549</formula>
    </cfRule>
  </conditionalFormatting>
  <conditionalFormatting sqref="Y17:Y18">
    <cfRule type="expression" dxfId="837" priority="59" stopIfTrue="1">
      <formula>"○"=AB1048550</formula>
    </cfRule>
  </conditionalFormatting>
  <conditionalFormatting sqref="Y19:Y20">
    <cfRule type="expression" dxfId="836" priority="60" stopIfTrue="1">
      <formula>"○"=AB1048551</formula>
    </cfRule>
  </conditionalFormatting>
  <conditionalFormatting sqref="Y21:Y22">
    <cfRule type="expression" dxfId="835" priority="61" stopIfTrue="1">
      <formula>"○"=AB1048552</formula>
    </cfRule>
  </conditionalFormatting>
  <conditionalFormatting sqref="Y23:Y24">
    <cfRule type="expression" dxfId="834" priority="62" stopIfTrue="1">
      <formula>"○"=AB1048553</formula>
    </cfRule>
  </conditionalFormatting>
  <conditionalFormatting sqref="Y25:Y26">
    <cfRule type="expression" dxfId="833" priority="63" stopIfTrue="1">
      <formula>"○"=AB1048554</formula>
    </cfRule>
  </conditionalFormatting>
  <conditionalFormatting sqref="Y27:Y28">
    <cfRule type="expression" dxfId="832" priority="64" stopIfTrue="1">
      <formula>"○"=AB1048555</formula>
    </cfRule>
  </conditionalFormatting>
  <conditionalFormatting sqref="Y29">
    <cfRule type="expression" dxfId="831" priority="65" stopIfTrue="1">
      <formula>"○"=AB1048556</formula>
    </cfRule>
  </conditionalFormatting>
  <conditionalFormatting sqref="X5:X6">
    <cfRule type="expression" dxfId="830" priority="66" stopIfTrue="1">
      <formula>#REF!="×"</formula>
    </cfRule>
  </conditionalFormatting>
  <conditionalFormatting sqref="X7:X8">
    <cfRule type="expression" dxfId="829" priority="67" stopIfTrue="1">
      <formula>#REF!="×"</formula>
    </cfRule>
  </conditionalFormatting>
  <conditionalFormatting sqref="X9:X10">
    <cfRule type="expression" dxfId="828" priority="68" stopIfTrue="1">
      <formula>#REF!="×"</formula>
    </cfRule>
  </conditionalFormatting>
  <conditionalFormatting sqref="X11:X12">
    <cfRule type="expression" dxfId="827" priority="69" stopIfTrue="1">
      <formula>#REF!="×"</formula>
    </cfRule>
  </conditionalFormatting>
  <conditionalFormatting sqref="X13:X14">
    <cfRule type="expression" dxfId="826" priority="70" stopIfTrue="1">
      <formula>#REF!="×"</formula>
    </cfRule>
  </conditionalFormatting>
  <conditionalFormatting sqref="X15:X16">
    <cfRule type="expression" dxfId="825" priority="71" stopIfTrue="1">
      <formula>#REF!="×"</formula>
    </cfRule>
  </conditionalFormatting>
  <conditionalFormatting sqref="X17:X18">
    <cfRule type="expression" dxfId="824" priority="72" stopIfTrue="1">
      <formula>#REF!="×"</formula>
    </cfRule>
  </conditionalFormatting>
  <conditionalFormatting sqref="X19:X20">
    <cfRule type="expression" dxfId="823" priority="73" stopIfTrue="1">
      <formula>#REF!="×"</formula>
    </cfRule>
  </conditionalFormatting>
  <conditionalFormatting sqref="X21:X22">
    <cfRule type="expression" dxfId="822" priority="74" stopIfTrue="1">
      <formula>#REF!="×"</formula>
    </cfRule>
  </conditionalFormatting>
  <conditionalFormatting sqref="X23:X24">
    <cfRule type="expression" dxfId="821" priority="75" stopIfTrue="1">
      <formula>#REF!="×"</formula>
    </cfRule>
  </conditionalFormatting>
  <conditionalFormatting sqref="X25:X26">
    <cfRule type="expression" dxfId="820" priority="76" stopIfTrue="1">
      <formula>#REF!="×"</formula>
    </cfRule>
  </conditionalFormatting>
  <conditionalFormatting sqref="X27:X28">
    <cfRule type="expression" dxfId="819" priority="77" stopIfTrue="1">
      <formula>#REF!="×"</formula>
    </cfRule>
  </conditionalFormatting>
  <conditionalFormatting sqref="X29:X30">
    <cfRule type="expression" dxfId="818" priority="78" stopIfTrue="1">
      <formula>#REF!="×"</formula>
    </cfRule>
  </conditionalFormatting>
  <conditionalFormatting sqref="Z5:Z6">
    <cfRule type="expression" dxfId="817" priority="79" stopIfTrue="1">
      <formula>"○"=#REF!</formula>
    </cfRule>
  </conditionalFormatting>
  <conditionalFormatting sqref="Z7:Z8">
    <cfRule type="expression" dxfId="816" priority="80" stopIfTrue="1">
      <formula>"○"=#REF!</formula>
    </cfRule>
  </conditionalFormatting>
  <conditionalFormatting sqref="Z9:Z10">
    <cfRule type="expression" dxfId="815" priority="81" stopIfTrue="1">
      <formula>"○"=#REF!</formula>
    </cfRule>
  </conditionalFormatting>
  <conditionalFormatting sqref="Z11:Z12">
    <cfRule type="expression" dxfId="814" priority="82" stopIfTrue="1">
      <formula>"○"=#REF!</formula>
    </cfRule>
  </conditionalFormatting>
  <conditionalFormatting sqref="Z13:Z14">
    <cfRule type="expression" dxfId="813" priority="83" stopIfTrue="1">
      <formula>"○"=#REF!</formula>
    </cfRule>
  </conditionalFormatting>
  <conditionalFormatting sqref="Z15:Z16">
    <cfRule type="expression" dxfId="812" priority="84" stopIfTrue="1">
      <formula>"○"=#REF!</formula>
    </cfRule>
  </conditionalFormatting>
  <conditionalFormatting sqref="Z17:Z18">
    <cfRule type="expression" dxfId="811" priority="85" stopIfTrue="1">
      <formula>"○"=#REF!</formula>
    </cfRule>
  </conditionalFormatting>
  <conditionalFormatting sqref="Z19:Z20">
    <cfRule type="expression" dxfId="810" priority="86" stopIfTrue="1">
      <formula>"○"=#REF!</formula>
    </cfRule>
  </conditionalFormatting>
  <conditionalFormatting sqref="Z21:Z22">
    <cfRule type="expression" dxfId="809" priority="87" stopIfTrue="1">
      <formula>"○"=#REF!</formula>
    </cfRule>
  </conditionalFormatting>
  <conditionalFormatting sqref="Z23:Z24">
    <cfRule type="expression" dxfId="808" priority="88" stopIfTrue="1">
      <formula>"○"=#REF!</formula>
    </cfRule>
  </conditionalFormatting>
  <conditionalFormatting sqref="Z25:Z26">
    <cfRule type="expression" dxfId="807" priority="89" stopIfTrue="1">
      <formula>"○"=#REF!</formula>
    </cfRule>
  </conditionalFormatting>
  <conditionalFormatting sqref="Z27:Z28">
    <cfRule type="expression" dxfId="806" priority="90" stopIfTrue="1">
      <formula>"○"=#REF!</formula>
    </cfRule>
  </conditionalFormatting>
  <conditionalFormatting sqref="B62:B63">
    <cfRule type="expression" dxfId="805" priority="391" stopIfTrue="1">
      <formula>$G$41="×"</formula>
    </cfRule>
  </conditionalFormatting>
  <conditionalFormatting sqref="AD7:AD8">
    <cfRule type="expression" dxfId="804" priority="17" stopIfTrue="1">
      <formula>"○"=AG1048548</formula>
    </cfRule>
  </conditionalFormatting>
  <conditionalFormatting sqref="AD9:AD10">
    <cfRule type="expression" dxfId="803" priority="18" stopIfTrue="1">
      <formula>"○"=AG1048549</formula>
    </cfRule>
  </conditionalFormatting>
  <conditionalFormatting sqref="B62:B63">
    <cfRule type="expression" dxfId="802" priority="19" stopIfTrue="1">
      <formula>"○"=E25</formula>
    </cfRule>
  </conditionalFormatting>
  <conditionalFormatting sqref="AD13:AD14">
    <cfRule type="expression" dxfId="801" priority="20" stopIfTrue="1">
      <formula>"○"=AG1048551</formula>
    </cfRule>
  </conditionalFormatting>
  <conditionalFormatting sqref="AD15:AD16">
    <cfRule type="expression" dxfId="800" priority="21" stopIfTrue="1">
      <formula>"○"=AG1048552</formula>
    </cfRule>
  </conditionalFormatting>
  <conditionalFormatting sqref="AD17:AD18">
    <cfRule type="expression" dxfId="799" priority="22" stopIfTrue="1">
      <formula>"○"=AG1048553</formula>
    </cfRule>
  </conditionalFormatting>
  <conditionalFormatting sqref="AD19:AD20">
    <cfRule type="expression" dxfId="798" priority="23" stopIfTrue="1">
      <formula>"○"=AG1048554</formula>
    </cfRule>
  </conditionalFormatting>
  <conditionalFormatting sqref="AD21:AD22">
    <cfRule type="expression" dxfId="797" priority="24" stopIfTrue="1">
      <formula>"○"=AG1048555</formula>
    </cfRule>
  </conditionalFormatting>
  <conditionalFormatting sqref="AD23:AD24">
    <cfRule type="expression" dxfId="796" priority="25" stopIfTrue="1">
      <formula>"○"=AG1048556</formula>
    </cfRule>
  </conditionalFormatting>
  <conditionalFormatting sqref="AD25:AD26">
    <cfRule type="expression" dxfId="795" priority="26" stopIfTrue="1">
      <formula>"○"=AG1048557</formula>
    </cfRule>
  </conditionalFormatting>
  <conditionalFormatting sqref="AD27 AD29">
    <cfRule type="expression" dxfId="794" priority="27" stopIfTrue="1">
      <formula>"○"=AG1048558</formula>
    </cfRule>
  </conditionalFormatting>
  <conditionalFormatting sqref="AE11:AE12">
    <cfRule type="expression" dxfId="793" priority="28" stopIfTrue="1">
      <formula>"○"=#REF!</formula>
    </cfRule>
  </conditionalFormatting>
  <conditionalFormatting sqref="AE13:AE14">
    <cfRule type="expression" dxfId="792" priority="29" stopIfTrue="1">
      <formula>"○"=#REF!</formula>
    </cfRule>
  </conditionalFormatting>
  <conditionalFormatting sqref="AE15:AE16">
    <cfRule type="expression" dxfId="791" priority="30" stopIfTrue="1">
      <formula>"○"=#REF!</formula>
    </cfRule>
  </conditionalFormatting>
  <conditionalFormatting sqref="AE17:AE18">
    <cfRule type="expression" dxfId="790" priority="31" stopIfTrue="1">
      <formula>"○"=#REF!</formula>
    </cfRule>
  </conditionalFormatting>
  <conditionalFormatting sqref="AE19:AE20">
    <cfRule type="expression" dxfId="789" priority="32" stopIfTrue="1">
      <formula>"○"=#REF!</formula>
    </cfRule>
  </conditionalFormatting>
  <conditionalFormatting sqref="AE21:AE22">
    <cfRule type="expression" dxfId="788" priority="33" stopIfTrue="1">
      <formula>"○"=#REF!</formula>
    </cfRule>
  </conditionalFormatting>
  <conditionalFormatting sqref="AE23:AE24">
    <cfRule type="expression" dxfId="787" priority="34" stopIfTrue="1">
      <formula>"○"=#REF!</formula>
    </cfRule>
  </conditionalFormatting>
  <conditionalFormatting sqref="AE25:AE26">
    <cfRule type="expression" dxfId="786" priority="35" stopIfTrue="1">
      <formula>"○"=#REF!</formula>
    </cfRule>
  </conditionalFormatting>
  <conditionalFormatting sqref="AD5:AE6">
    <cfRule type="expression" dxfId="785" priority="5">
      <formula>"○"=AG1048547</formula>
    </cfRule>
  </conditionalFormatting>
  <conditionalFormatting sqref="AD30">
    <cfRule type="expression" dxfId="784" priority="37" stopIfTrue="1">
      <formula>"○"=AG1048573</formula>
    </cfRule>
  </conditionalFormatting>
  <conditionalFormatting sqref="AB5:AB30">
    <cfRule type="expression" dxfId="783" priority="38" stopIfTrue="1">
      <formula>AG1048547="×"</formula>
    </cfRule>
  </conditionalFormatting>
  <conditionalFormatting sqref="AD28">
    <cfRule type="expression" dxfId="782" priority="39" stopIfTrue="1">
      <formula>"○"=AG1048570</formula>
    </cfRule>
  </conditionalFormatting>
  <conditionalFormatting sqref="B84:C85">
    <cfRule type="expression" dxfId="781" priority="4">
      <formula>G52="×"</formula>
    </cfRule>
  </conditionalFormatting>
  <conditionalFormatting sqref="D64:E65">
    <cfRule type="expression" dxfId="780" priority="3">
      <formula>"○"=$G$41</formula>
    </cfRule>
  </conditionalFormatting>
  <conditionalFormatting sqref="B68:C69">
    <cfRule type="expression" dxfId="779" priority="2">
      <formula>G44="×"</formula>
    </cfRule>
  </conditionalFormatting>
  <conditionalFormatting sqref="B80:C81">
    <cfRule type="expression" dxfId="778" priority="1">
      <formula>G50="×"</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0"/>
  <sheetViews>
    <sheetView showZeros="0" topLeftCell="A50" zoomScale="85" zoomScaleNormal="85" workbookViewId="0">
      <selection activeCell="AN11" sqref="AN11"/>
    </sheetView>
  </sheetViews>
  <sheetFormatPr defaultColWidth="2.375" defaultRowHeight="14.25" customHeight="1"/>
  <cols>
    <col min="1" max="1" width="1.25" style="10" customWidth="1"/>
    <col min="2" max="61" width="2.375" style="10"/>
    <col min="62" max="62" width="1.25" style="10" customWidth="1"/>
    <col min="63" max="16384" width="2.375" style="10"/>
  </cols>
  <sheetData>
    <row r="1" spans="3:14" ht="14.25" hidden="1" customHeight="1"/>
    <row r="2" spans="3:14" ht="14.25" hidden="1" customHeight="1">
      <c r="C2" s="450" t="str">
        <f>IF(LEFT(入力専用!$G$73,2)=LEFT("要支",2),"支"&amp;RIGHT(入力専用!$G$73,LEN(入力専用!$G$73)-FIND("援",入力専用!$G$73)),"")</f>
        <v/>
      </c>
      <c r="F2" s="509" t="e">
        <f>B57</f>
        <v>#NUM!</v>
      </c>
      <c r="K2" s="958" t="s">
        <v>135</v>
      </c>
      <c r="L2" s="958"/>
      <c r="M2" s="959" t="s">
        <v>136</v>
      </c>
      <c r="N2" s="960"/>
    </row>
    <row r="3" spans="3:14" ht="14.25" hidden="1" customHeight="1">
      <c r="C3" s="450" t="str">
        <f>IF(LEFT(入力専用!$G$73,2)=LEFT("要介",2),"介"&amp;RIGHT(入力専用!$G$73,LEN(入力専用!$G$73)-FIND("護",入力専用!$G$73)),"")</f>
        <v/>
      </c>
      <c r="E3" s="10">
        <v>1</v>
      </c>
      <c r="F3" s="509" t="e">
        <f t="shared" ref="F3:F13" si="0">F2+31</f>
        <v>#NUM!</v>
      </c>
      <c r="K3" s="958"/>
      <c r="L3" s="958"/>
      <c r="M3" s="960"/>
      <c r="N3" s="960"/>
    </row>
    <row r="4" spans="3:14" ht="14.25" hidden="1" customHeight="1">
      <c r="C4" s="510" t="str">
        <f>C2&amp;C3</f>
        <v/>
      </c>
      <c r="E4" s="10">
        <v>2</v>
      </c>
      <c r="F4" s="509" t="e">
        <f t="shared" si="0"/>
        <v>#NUM!</v>
      </c>
      <c r="G4" s="451" t="e">
        <f t="shared" ref="G4:G27" si="1">IF(E4&gt;$C$7,"×","○")</f>
        <v>#NUM!</v>
      </c>
      <c r="I4" s="511" t="e">
        <f>IF(LEFT("×",2)=LEFT(G5,2),IF(LEFT("○",2)=LEFT(G4,2),$C$9,""),"")</f>
        <v>#NUM!</v>
      </c>
      <c r="K4" s="958"/>
      <c r="L4" s="958"/>
      <c r="M4" s="960"/>
      <c r="N4" s="960"/>
    </row>
    <row r="5" spans="3:14" ht="14.25" hidden="1" customHeight="1">
      <c r="E5" s="10">
        <v>3</v>
      </c>
      <c r="F5" s="509" t="e">
        <f t="shared" si="0"/>
        <v>#NUM!</v>
      </c>
      <c r="G5" s="451" t="e">
        <f t="shared" si="1"/>
        <v>#NUM!</v>
      </c>
      <c r="I5" s="511" t="e">
        <f t="shared" ref="I5:I26" si="2">IF(LEFT("×",2)=LEFT(G6,2),IF(LEFT("○",2)=LEFT(G5,2),$C$9,""),"")</f>
        <v>#NUM!</v>
      </c>
      <c r="K5" s="961" t="e">
        <f>B81+31</f>
        <v>#NUM!</v>
      </c>
      <c r="L5" s="961"/>
      <c r="M5" s="962" t="e">
        <f>I15</f>
        <v>#NUM!</v>
      </c>
      <c r="N5" s="962"/>
    </row>
    <row r="6" spans="3:14" ht="14.25" hidden="1" customHeight="1">
      <c r="C6" s="512">
        <f>入力専用!$O$75-31</f>
        <v>-31</v>
      </c>
      <c r="E6" s="10">
        <v>4</v>
      </c>
      <c r="F6" s="509" t="e">
        <f t="shared" si="0"/>
        <v>#NUM!</v>
      </c>
      <c r="G6" s="451" t="e">
        <f t="shared" si="1"/>
        <v>#NUM!</v>
      </c>
      <c r="I6" s="511" t="e">
        <f t="shared" si="2"/>
        <v>#NUM!</v>
      </c>
      <c r="K6" s="961"/>
      <c r="L6" s="961"/>
      <c r="M6" s="962"/>
      <c r="N6" s="962"/>
    </row>
    <row r="7" spans="3:14" ht="14.25" hidden="1" customHeight="1">
      <c r="C7" s="510" t="e">
        <f>DATEDIF(保管!$F$33,入力専用!$O$75,"M")</f>
        <v>#NUM!</v>
      </c>
      <c r="E7" s="10">
        <v>5</v>
      </c>
      <c r="F7" s="509" t="e">
        <f t="shared" si="0"/>
        <v>#NUM!</v>
      </c>
      <c r="G7" s="451" t="e">
        <f t="shared" si="1"/>
        <v>#NUM!</v>
      </c>
      <c r="I7" s="511" t="e">
        <f t="shared" si="2"/>
        <v>#NUM!</v>
      </c>
      <c r="K7" s="961" t="e">
        <f>K5+31</f>
        <v>#NUM!</v>
      </c>
      <c r="L7" s="961"/>
      <c r="M7" s="962" t="e">
        <f>I16</f>
        <v>#NUM!</v>
      </c>
      <c r="N7" s="962"/>
    </row>
    <row r="8" spans="3:14" ht="14.25" hidden="1" customHeight="1">
      <c r="E8" s="10">
        <v>6</v>
      </c>
      <c r="F8" s="509" t="e">
        <f t="shared" si="0"/>
        <v>#NUM!</v>
      </c>
      <c r="G8" s="451" t="e">
        <f t="shared" si="1"/>
        <v>#NUM!</v>
      </c>
      <c r="I8" s="511" t="e">
        <f t="shared" si="2"/>
        <v>#NUM!</v>
      </c>
      <c r="K8" s="961"/>
      <c r="L8" s="961"/>
      <c r="M8" s="962"/>
      <c r="N8" s="962"/>
    </row>
    <row r="9" spans="3:14" ht="14.25" hidden="1" customHeight="1">
      <c r="C9" s="513">
        <f>入力専用!$O$75</f>
        <v>0</v>
      </c>
      <c r="E9" s="10">
        <v>7</v>
      </c>
      <c r="F9" s="509" t="e">
        <f t="shared" si="0"/>
        <v>#NUM!</v>
      </c>
      <c r="G9" s="451" t="e">
        <f t="shared" si="1"/>
        <v>#NUM!</v>
      </c>
      <c r="I9" s="511" t="e">
        <f t="shared" si="2"/>
        <v>#NUM!</v>
      </c>
      <c r="K9" s="961" t="e">
        <f>K7+31</f>
        <v>#NUM!</v>
      </c>
      <c r="L9" s="961"/>
      <c r="M9" s="962" t="e">
        <f>I17</f>
        <v>#NUM!</v>
      </c>
      <c r="N9" s="962"/>
    </row>
    <row r="10" spans="3:14" ht="14.25" hidden="1" customHeight="1">
      <c r="E10" s="10">
        <v>8</v>
      </c>
      <c r="F10" s="509" t="e">
        <f t="shared" si="0"/>
        <v>#NUM!</v>
      </c>
      <c r="G10" s="451" t="e">
        <f t="shared" si="1"/>
        <v>#NUM!</v>
      </c>
      <c r="I10" s="511" t="e">
        <f t="shared" si="2"/>
        <v>#NUM!</v>
      </c>
      <c r="K10" s="961"/>
      <c r="L10" s="961"/>
      <c r="M10" s="962"/>
      <c r="N10" s="962"/>
    </row>
    <row r="11" spans="3:14" ht="14.25" hidden="1" customHeight="1">
      <c r="E11" s="10">
        <v>9</v>
      </c>
      <c r="F11" s="509" t="e">
        <f t="shared" si="0"/>
        <v>#NUM!</v>
      </c>
      <c r="G11" s="451" t="e">
        <f t="shared" si="1"/>
        <v>#NUM!</v>
      </c>
      <c r="I11" s="511" t="e">
        <f t="shared" si="2"/>
        <v>#NUM!</v>
      </c>
      <c r="K11" s="961" t="e">
        <f>K9+31</f>
        <v>#NUM!</v>
      </c>
      <c r="L11" s="961"/>
      <c r="M11" s="962" t="e">
        <f>I18</f>
        <v>#NUM!</v>
      </c>
      <c r="N11" s="962"/>
    </row>
    <row r="12" spans="3:14" ht="14.25" hidden="1" customHeight="1">
      <c r="E12" s="10">
        <v>10</v>
      </c>
      <c r="F12" s="509" t="e">
        <f t="shared" si="0"/>
        <v>#NUM!</v>
      </c>
      <c r="G12" s="451" t="e">
        <f t="shared" si="1"/>
        <v>#NUM!</v>
      </c>
      <c r="I12" s="511" t="e">
        <f t="shared" si="2"/>
        <v>#NUM!</v>
      </c>
      <c r="K12" s="961"/>
      <c r="L12" s="961"/>
      <c r="M12" s="962"/>
      <c r="N12" s="962"/>
    </row>
    <row r="13" spans="3:14" ht="14.25" hidden="1" customHeight="1">
      <c r="E13" s="10">
        <v>11</v>
      </c>
      <c r="F13" s="509" t="e">
        <f t="shared" si="0"/>
        <v>#NUM!</v>
      </c>
      <c r="G13" s="451" t="e">
        <f t="shared" si="1"/>
        <v>#NUM!</v>
      </c>
      <c r="I13" s="511" t="e">
        <f t="shared" si="2"/>
        <v>#NUM!</v>
      </c>
      <c r="K13" s="961" t="e">
        <f>K11+31</f>
        <v>#NUM!</v>
      </c>
      <c r="L13" s="961"/>
      <c r="M13" s="962" t="e">
        <f>I19</f>
        <v>#NUM!</v>
      </c>
      <c r="N13" s="962"/>
    </row>
    <row r="14" spans="3:14" ht="14.25" hidden="1" customHeight="1">
      <c r="E14" s="10">
        <v>12</v>
      </c>
      <c r="F14" s="509" t="e">
        <f>F13+31</f>
        <v>#NUM!</v>
      </c>
      <c r="G14" s="451" t="e">
        <f t="shared" si="1"/>
        <v>#NUM!</v>
      </c>
      <c r="I14" s="511" t="e">
        <f t="shared" si="2"/>
        <v>#NUM!</v>
      </c>
      <c r="K14" s="961"/>
      <c r="L14" s="961"/>
      <c r="M14" s="962"/>
      <c r="N14" s="962"/>
    </row>
    <row r="15" spans="3:14" ht="14.25" hidden="1" customHeight="1">
      <c r="E15" s="10">
        <v>13</v>
      </c>
      <c r="F15" s="509" t="e">
        <f>F14+31</f>
        <v>#NUM!</v>
      </c>
      <c r="G15" s="451" t="e">
        <f t="shared" si="1"/>
        <v>#NUM!</v>
      </c>
      <c r="I15" s="511" t="e">
        <f t="shared" si="2"/>
        <v>#NUM!</v>
      </c>
      <c r="K15" s="961" t="e">
        <f>K13+31</f>
        <v>#NUM!</v>
      </c>
      <c r="L15" s="961"/>
      <c r="M15" s="962" t="e">
        <f>I20</f>
        <v>#NUM!</v>
      </c>
      <c r="N15" s="962"/>
    </row>
    <row r="16" spans="3:14" ht="14.25" hidden="1" customHeight="1">
      <c r="E16" s="10">
        <v>14</v>
      </c>
      <c r="F16" s="509" t="e">
        <f>F15+31</f>
        <v>#NUM!</v>
      </c>
      <c r="G16" s="451" t="e">
        <f t="shared" si="1"/>
        <v>#NUM!</v>
      </c>
      <c r="I16" s="511" t="e">
        <f t="shared" si="2"/>
        <v>#NUM!</v>
      </c>
      <c r="K16" s="961"/>
      <c r="L16" s="961"/>
      <c r="M16" s="962"/>
      <c r="N16" s="962"/>
    </row>
    <row r="17" spans="5:14" ht="14.25" hidden="1" customHeight="1">
      <c r="E17" s="10">
        <v>15</v>
      </c>
      <c r="F17" s="509" t="e">
        <f t="shared" ref="F17:F27" si="3">F16+31</f>
        <v>#NUM!</v>
      </c>
      <c r="G17" s="451" t="e">
        <f t="shared" si="1"/>
        <v>#NUM!</v>
      </c>
      <c r="I17" s="511" t="e">
        <f t="shared" si="2"/>
        <v>#NUM!</v>
      </c>
      <c r="K17" s="961" t="e">
        <f>K15+31</f>
        <v>#NUM!</v>
      </c>
      <c r="L17" s="961"/>
      <c r="M17" s="962" t="e">
        <f>I21</f>
        <v>#NUM!</v>
      </c>
      <c r="N17" s="962"/>
    </row>
    <row r="18" spans="5:14" ht="14.25" hidden="1" customHeight="1">
      <c r="E18" s="10">
        <v>16</v>
      </c>
      <c r="F18" s="509" t="e">
        <f t="shared" si="3"/>
        <v>#NUM!</v>
      </c>
      <c r="G18" s="451" t="e">
        <f t="shared" si="1"/>
        <v>#NUM!</v>
      </c>
      <c r="I18" s="511" t="e">
        <f t="shared" si="2"/>
        <v>#NUM!</v>
      </c>
      <c r="K18" s="961"/>
      <c r="L18" s="961"/>
      <c r="M18" s="962"/>
      <c r="N18" s="962"/>
    </row>
    <row r="19" spans="5:14" ht="14.25" hidden="1" customHeight="1">
      <c r="E19" s="10">
        <v>17</v>
      </c>
      <c r="F19" s="509" t="e">
        <f t="shared" si="3"/>
        <v>#NUM!</v>
      </c>
      <c r="G19" s="451" t="e">
        <f t="shared" si="1"/>
        <v>#NUM!</v>
      </c>
      <c r="I19" s="511" t="e">
        <f t="shared" si="2"/>
        <v>#NUM!</v>
      </c>
      <c r="K19" s="961" t="e">
        <f>K17+31</f>
        <v>#NUM!</v>
      </c>
      <c r="L19" s="961"/>
      <c r="M19" s="962" t="e">
        <f>I22</f>
        <v>#NUM!</v>
      </c>
      <c r="N19" s="962"/>
    </row>
    <row r="20" spans="5:14" ht="14.25" hidden="1" customHeight="1">
      <c r="E20" s="10">
        <v>18</v>
      </c>
      <c r="F20" s="509" t="e">
        <f t="shared" si="3"/>
        <v>#NUM!</v>
      </c>
      <c r="G20" s="451" t="e">
        <f t="shared" si="1"/>
        <v>#NUM!</v>
      </c>
      <c r="I20" s="511" t="e">
        <f t="shared" si="2"/>
        <v>#NUM!</v>
      </c>
      <c r="K20" s="961"/>
      <c r="L20" s="961"/>
      <c r="M20" s="962"/>
      <c r="N20" s="962"/>
    </row>
    <row r="21" spans="5:14" ht="14.25" hidden="1" customHeight="1">
      <c r="E21" s="10">
        <v>19</v>
      </c>
      <c r="F21" s="509" t="e">
        <f t="shared" si="3"/>
        <v>#NUM!</v>
      </c>
      <c r="G21" s="451" t="e">
        <f t="shared" si="1"/>
        <v>#NUM!</v>
      </c>
      <c r="I21" s="511" t="e">
        <f t="shared" si="2"/>
        <v>#NUM!</v>
      </c>
      <c r="K21" s="961" t="e">
        <f>K19+31</f>
        <v>#NUM!</v>
      </c>
      <c r="L21" s="961"/>
      <c r="M21" s="962" t="e">
        <f>I23</f>
        <v>#NUM!</v>
      </c>
      <c r="N21" s="962"/>
    </row>
    <row r="22" spans="5:14" ht="14.25" hidden="1" customHeight="1">
      <c r="E22" s="10">
        <v>20</v>
      </c>
      <c r="F22" s="509" t="e">
        <f t="shared" si="3"/>
        <v>#NUM!</v>
      </c>
      <c r="G22" s="451" t="e">
        <f t="shared" si="1"/>
        <v>#NUM!</v>
      </c>
      <c r="I22" s="511" t="e">
        <f t="shared" si="2"/>
        <v>#NUM!</v>
      </c>
      <c r="K22" s="961"/>
      <c r="L22" s="961"/>
      <c r="M22" s="962"/>
      <c r="N22" s="962"/>
    </row>
    <row r="23" spans="5:14" ht="14.25" hidden="1" customHeight="1">
      <c r="E23" s="10">
        <v>21</v>
      </c>
      <c r="F23" s="509" t="e">
        <f t="shared" si="3"/>
        <v>#NUM!</v>
      </c>
      <c r="G23" s="451" t="e">
        <f t="shared" si="1"/>
        <v>#NUM!</v>
      </c>
      <c r="I23" s="511" t="e">
        <f t="shared" si="2"/>
        <v>#NUM!</v>
      </c>
      <c r="K23" s="961" t="e">
        <f>K21+31</f>
        <v>#NUM!</v>
      </c>
      <c r="L23" s="961"/>
      <c r="M23" s="962" t="e">
        <f>I24</f>
        <v>#NUM!</v>
      </c>
      <c r="N23" s="962"/>
    </row>
    <row r="24" spans="5:14" ht="14.25" hidden="1" customHeight="1">
      <c r="E24" s="10">
        <v>22</v>
      </c>
      <c r="F24" s="509" t="e">
        <f t="shared" si="3"/>
        <v>#NUM!</v>
      </c>
      <c r="G24" s="451" t="e">
        <f t="shared" si="1"/>
        <v>#NUM!</v>
      </c>
      <c r="I24" s="511" t="e">
        <f t="shared" si="2"/>
        <v>#NUM!</v>
      </c>
      <c r="K24" s="961"/>
      <c r="L24" s="961"/>
      <c r="M24" s="962"/>
      <c r="N24" s="962"/>
    </row>
    <row r="25" spans="5:14" ht="14.25" hidden="1" customHeight="1">
      <c r="E25" s="10">
        <v>23</v>
      </c>
      <c r="F25" s="509" t="e">
        <f t="shared" si="3"/>
        <v>#NUM!</v>
      </c>
      <c r="G25" s="451" t="e">
        <f t="shared" si="1"/>
        <v>#NUM!</v>
      </c>
      <c r="I25" s="511" t="e">
        <f t="shared" si="2"/>
        <v>#NUM!</v>
      </c>
      <c r="K25" s="961" t="e">
        <f>K23+31</f>
        <v>#NUM!</v>
      </c>
      <c r="L25" s="961"/>
      <c r="M25" s="962" t="e">
        <f>I25</f>
        <v>#NUM!</v>
      </c>
      <c r="N25" s="962"/>
    </row>
    <row r="26" spans="5:14" ht="14.25" hidden="1" customHeight="1">
      <c r="E26" s="10">
        <v>24</v>
      </c>
      <c r="F26" s="509" t="e">
        <f t="shared" si="3"/>
        <v>#NUM!</v>
      </c>
      <c r="G26" s="451" t="e">
        <f t="shared" si="1"/>
        <v>#NUM!</v>
      </c>
      <c r="I26" s="511" t="e">
        <f t="shared" si="2"/>
        <v>#NUM!</v>
      </c>
      <c r="K26" s="961"/>
      <c r="L26" s="961"/>
      <c r="M26" s="962"/>
      <c r="N26" s="962"/>
    </row>
    <row r="27" spans="5:14" ht="14.25" hidden="1" customHeight="1">
      <c r="E27" s="10">
        <v>25</v>
      </c>
      <c r="F27" s="509" t="e">
        <f t="shared" si="3"/>
        <v>#NUM!</v>
      </c>
      <c r="G27" s="451" t="e">
        <f t="shared" si="1"/>
        <v>#NUM!</v>
      </c>
      <c r="I27" s="511" t="e">
        <f>IF(LEFT("×",2)=LEFT(G28,2),IF(LEFT("○",2)=LEFT(G27,2),$C$9,""),"")</f>
        <v>#NUM!</v>
      </c>
      <c r="K27" s="961" t="e">
        <f>K25+31</f>
        <v>#NUM!</v>
      </c>
      <c r="L27" s="961"/>
      <c r="M27" s="962" t="e">
        <f>I26</f>
        <v>#NUM!</v>
      </c>
      <c r="N27" s="962"/>
    </row>
    <row r="28" spans="5:14" ht="14.25" hidden="1" customHeight="1">
      <c r="G28" s="514" t="e">
        <f>IF(LEFT("○",2)=LEFT($G$27,2),"×","")</f>
        <v>#NUM!</v>
      </c>
      <c r="K28" s="961"/>
      <c r="L28" s="961"/>
      <c r="M28" s="962"/>
      <c r="N28" s="962"/>
    </row>
    <row r="29" spans="5:14" ht="14.25" hidden="1" customHeight="1">
      <c r="K29" s="961" t="e">
        <f>K27+31</f>
        <v>#NUM!</v>
      </c>
      <c r="L29" s="961"/>
      <c r="M29" s="962" t="e">
        <f>I27</f>
        <v>#NUM!</v>
      </c>
      <c r="N29" s="962"/>
    </row>
    <row r="30" spans="5:14" ht="14.25" hidden="1" customHeight="1">
      <c r="K30" s="961"/>
      <c r="L30" s="961"/>
      <c r="M30" s="962"/>
      <c r="N30" s="962"/>
    </row>
    <row r="31" spans="5:14" ht="14.25" hidden="1" customHeight="1"/>
    <row r="32" spans="5:14" ht="14.25" hidden="1" customHeight="1"/>
    <row r="33" ht="14.25" hidden="1" customHeight="1"/>
    <row r="34" ht="14.25" hidden="1" customHeight="1"/>
    <row r="35" ht="14.25" hidden="1" customHeight="1"/>
    <row r="36" ht="14.25" hidden="1" customHeight="1"/>
    <row r="37" ht="14.25" hidden="1" customHeight="1"/>
    <row r="38" ht="14.25" hidden="1" customHeight="1"/>
    <row r="39" ht="14.25" hidden="1" customHeight="1"/>
    <row r="40" ht="14.25" hidden="1" customHeight="1"/>
    <row r="41" ht="14.25" hidden="1" customHeight="1"/>
    <row r="42" ht="14.25" hidden="1" customHeight="1"/>
    <row r="43" ht="14.25" hidden="1" customHeight="1"/>
    <row r="44" ht="14.25" hidden="1" customHeight="1"/>
    <row r="45" ht="14.25" hidden="1" customHeight="1"/>
    <row r="46" ht="14.25" hidden="1" customHeight="1"/>
    <row r="47" ht="14.25" hidden="1" customHeight="1"/>
    <row r="48" ht="14.25" hidden="1" customHeight="1"/>
    <row r="49" spans="2:61" ht="14.25" hidden="1" customHeight="1"/>
    <row r="50" spans="2:61" ht="11.25" customHeight="1">
      <c r="T50" s="965" t="s">
        <v>137</v>
      </c>
      <c r="U50" s="965"/>
      <c r="V50" s="965"/>
      <c r="W50" s="965"/>
      <c r="X50" s="965"/>
      <c r="Y50" s="965"/>
      <c r="Z50" s="965"/>
      <c r="AA50" s="965"/>
      <c r="AB50" s="965"/>
      <c r="AC50" s="965"/>
      <c r="AD50" s="965"/>
      <c r="AE50" s="965"/>
      <c r="AF50" s="965"/>
      <c r="AG50" s="965"/>
      <c r="AH50" s="965"/>
      <c r="AI50" s="965"/>
      <c r="AJ50" s="965"/>
      <c r="AK50" s="965"/>
      <c r="AL50" s="965"/>
      <c r="AM50" s="965"/>
      <c r="AN50" s="965"/>
      <c r="AO50" s="965"/>
      <c r="AP50" s="965"/>
      <c r="AQ50" s="965"/>
    </row>
    <row r="51" spans="2:61" ht="11.25" customHeight="1">
      <c r="B51" s="963" t="s">
        <v>138</v>
      </c>
      <c r="C51" s="963"/>
      <c r="D51" s="963"/>
      <c r="E51" s="963"/>
      <c r="F51" s="963"/>
      <c r="G51" s="965">
        <f>入力専用!$G$67</f>
        <v>0</v>
      </c>
      <c r="H51" s="965"/>
      <c r="I51" s="965"/>
      <c r="J51" s="965"/>
      <c r="K51" s="965"/>
      <c r="L51" s="965"/>
      <c r="M51" s="965"/>
      <c r="N51" s="965"/>
      <c r="O51" s="965"/>
      <c r="P51" s="965"/>
      <c r="Q51" s="965"/>
      <c r="R51" s="963" t="s">
        <v>139</v>
      </c>
      <c r="S51" s="963"/>
      <c r="T51" s="965"/>
      <c r="U51" s="965"/>
      <c r="V51" s="965"/>
      <c r="W51" s="965"/>
      <c r="X51" s="965"/>
      <c r="Y51" s="965"/>
      <c r="Z51" s="965"/>
      <c r="AA51" s="965"/>
      <c r="AB51" s="965"/>
      <c r="AC51" s="965"/>
      <c r="AD51" s="965"/>
      <c r="AE51" s="965"/>
      <c r="AF51" s="965"/>
      <c r="AG51" s="965"/>
      <c r="AH51" s="965"/>
      <c r="AI51" s="965"/>
      <c r="AJ51" s="965"/>
      <c r="AK51" s="965"/>
      <c r="AL51" s="965"/>
      <c r="AM51" s="965"/>
      <c r="AN51" s="965"/>
      <c r="AO51" s="965"/>
      <c r="AP51" s="965"/>
      <c r="AQ51" s="965"/>
      <c r="AX51" s="963" t="s">
        <v>140</v>
      </c>
      <c r="AY51" s="963"/>
      <c r="AZ51" s="963"/>
      <c r="BA51" s="963"/>
      <c r="BB51" s="963"/>
      <c r="BC51" s="963">
        <f>入力専用!$G$63</f>
        <v>0</v>
      </c>
      <c r="BD51" s="963"/>
      <c r="BE51" s="963"/>
      <c r="BF51" s="963"/>
      <c r="BG51" s="963"/>
      <c r="BH51" s="963"/>
      <c r="BI51" s="963"/>
    </row>
    <row r="52" spans="2:61" ht="11.25" customHeight="1">
      <c r="B52" s="964"/>
      <c r="C52" s="964"/>
      <c r="D52" s="964"/>
      <c r="E52" s="964"/>
      <c r="F52" s="964"/>
      <c r="G52" s="966"/>
      <c r="H52" s="966"/>
      <c r="I52" s="966"/>
      <c r="J52" s="966"/>
      <c r="K52" s="966"/>
      <c r="L52" s="966"/>
      <c r="M52" s="966"/>
      <c r="N52" s="966"/>
      <c r="O52" s="966"/>
      <c r="P52" s="966"/>
      <c r="Q52" s="966"/>
      <c r="R52" s="964"/>
      <c r="S52" s="964"/>
      <c r="U52" s="965">
        <f>入力専用!$G$73</f>
        <v>0</v>
      </c>
      <c r="V52" s="965"/>
      <c r="W52" s="965"/>
      <c r="X52" s="965"/>
      <c r="Y52" s="965"/>
      <c r="Z52" s="965"/>
      <c r="AA52" s="965" t="s">
        <v>141</v>
      </c>
      <c r="AB52" s="967">
        <f>入力専用!$G$75</f>
        <v>0</v>
      </c>
      <c r="AC52" s="967"/>
      <c r="AD52" s="967"/>
      <c r="AE52" s="967"/>
      <c r="AF52" s="967"/>
      <c r="AG52" s="967"/>
      <c r="AH52" s="967"/>
      <c r="AI52" s="967"/>
      <c r="AJ52" s="967"/>
      <c r="AK52" s="965" t="s">
        <v>142</v>
      </c>
      <c r="AL52" s="965"/>
      <c r="AM52" s="967">
        <f>入力専用!$O$75</f>
        <v>0</v>
      </c>
      <c r="AN52" s="967"/>
      <c r="AO52" s="967"/>
      <c r="AP52" s="967"/>
      <c r="AQ52" s="967"/>
      <c r="AR52" s="967"/>
      <c r="AS52" s="967"/>
      <c r="AT52" s="967"/>
      <c r="AU52" s="967"/>
      <c r="AV52" s="965" t="s">
        <v>143</v>
      </c>
      <c r="AX52" s="964"/>
      <c r="AY52" s="964"/>
      <c r="AZ52" s="964"/>
      <c r="BA52" s="964"/>
      <c r="BB52" s="964"/>
      <c r="BC52" s="964"/>
      <c r="BD52" s="964"/>
      <c r="BE52" s="964"/>
      <c r="BF52" s="964"/>
      <c r="BG52" s="964"/>
      <c r="BH52" s="964"/>
      <c r="BI52" s="964"/>
    </row>
    <row r="53" spans="2:61" ht="11.25" customHeight="1" thickBot="1">
      <c r="U53" s="965"/>
      <c r="V53" s="965"/>
      <c r="W53" s="965"/>
      <c r="X53" s="965"/>
      <c r="Y53" s="965"/>
      <c r="Z53" s="965"/>
      <c r="AA53" s="965"/>
      <c r="AB53" s="967"/>
      <c r="AC53" s="967"/>
      <c r="AD53" s="967"/>
      <c r="AE53" s="967"/>
      <c r="AF53" s="967"/>
      <c r="AG53" s="967"/>
      <c r="AH53" s="967"/>
      <c r="AI53" s="967"/>
      <c r="AJ53" s="967"/>
      <c r="AK53" s="965"/>
      <c r="AL53" s="965"/>
      <c r="AM53" s="967"/>
      <c r="AN53" s="967"/>
      <c r="AO53" s="967"/>
      <c r="AP53" s="967"/>
      <c r="AQ53" s="967"/>
      <c r="AR53" s="967"/>
      <c r="AS53" s="967"/>
      <c r="AT53" s="967"/>
      <c r="AU53" s="967"/>
      <c r="AV53" s="965"/>
    </row>
    <row r="54" spans="2:61" ht="14.25" customHeight="1" thickTop="1">
      <c r="B54" s="958" t="s">
        <v>135</v>
      </c>
      <c r="C54" s="958"/>
      <c r="D54" s="959" t="s">
        <v>136</v>
      </c>
      <c r="E54" s="960"/>
      <c r="F54" s="959" t="s">
        <v>144</v>
      </c>
      <c r="G54" s="960"/>
      <c r="H54" s="970" t="s">
        <v>145</v>
      </c>
      <c r="I54" s="971"/>
      <c r="J54" s="959" t="s">
        <v>193</v>
      </c>
      <c r="K54" s="959"/>
      <c r="L54" s="972" t="s">
        <v>194</v>
      </c>
      <c r="M54" s="973"/>
      <c r="N54" s="969" t="s">
        <v>195</v>
      </c>
      <c r="O54" s="958"/>
      <c r="P54" s="969" t="s">
        <v>196</v>
      </c>
      <c r="Q54" s="958"/>
      <c r="R54" s="959" t="s">
        <v>148</v>
      </c>
      <c r="S54" s="960"/>
      <c r="T54" s="958" t="s">
        <v>150</v>
      </c>
      <c r="U54" s="958"/>
      <c r="V54" s="958"/>
      <c r="W54" s="958"/>
      <c r="X54" s="958"/>
      <c r="Y54" s="958"/>
      <c r="Z54" s="958"/>
      <c r="AA54" s="958"/>
      <c r="AB54" s="958"/>
      <c r="AC54" s="958"/>
      <c r="AD54" s="958"/>
      <c r="AE54" s="958"/>
      <c r="AF54" s="958"/>
      <c r="AG54" s="958"/>
      <c r="AH54" s="958"/>
      <c r="AI54" s="958"/>
      <c r="AJ54" s="958"/>
      <c r="AK54" s="958"/>
      <c r="AL54" s="958"/>
      <c r="AM54" s="958"/>
      <c r="AN54" s="958"/>
      <c r="AO54" s="958"/>
      <c r="AP54" s="1055" t="s">
        <v>197</v>
      </c>
      <c r="AQ54" s="983"/>
      <c r="AR54" s="983"/>
      <c r="AS54" s="983"/>
      <c r="AT54" s="983"/>
      <c r="AU54" s="983"/>
      <c r="AV54" s="983"/>
      <c r="AW54" s="983"/>
      <c r="AX54" s="983"/>
      <c r="AY54" s="984"/>
      <c r="AZ54" s="1056" t="s">
        <v>154</v>
      </c>
      <c r="BA54" s="1056"/>
      <c r="BB54" s="1056"/>
      <c r="BC54" s="1056"/>
      <c r="BD54" s="1056"/>
      <c r="BE54" s="1056"/>
      <c r="BF54" s="959" t="s">
        <v>155</v>
      </c>
      <c r="BG54" s="960"/>
      <c r="BH54" s="959" t="s">
        <v>156</v>
      </c>
      <c r="BI54" s="960"/>
    </row>
    <row r="55" spans="2:61" ht="14.25" customHeight="1">
      <c r="B55" s="958"/>
      <c r="C55" s="958"/>
      <c r="D55" s="960"/>
      <c r="E55" s="960"/>
      <c r="F55" s="960"/>
      <c r="G55" s="960"/>
      <c r="H55" s="971"/>
      <c r="I55" s="971"/>
      <c r="J55" s="959"/>
      <c r="K55" s="959"/>
      <c r="L55" s="974"/>
      <c r="M55" s="975"/>
      <c r="N55" s="958"/>
      <c r="O55" s="958"/>
      <c r="P55" s="958"/>
      <c r="Q55" s="958"/>
      <c r="R55" s="960"/>
      <c r="S55" s="960"/>
      <c r="T55" s="969" t="s">
        <v>198</v>
      </c>
      <c r="U55" s="958"/>
      <c r="V55" s="959" t="s">
        <v>199</v>
      </c>
      <c r="W55" s="960"/>
      <c r="X55" s="1054" t="s">
        <v>200</v>
      </c>
      <c r="Y55" s="968"/>
      <c r="Z55" s="1054" t="s">
        <v>201</v>
      </c>
      <c r="AA55" s="968"/>
      <c r="AB55" s="1054" t="s">
        <v>202</v>
      </c>
      <c r="AC55" s="968"/>
      <c r="AD55" s="959" t="s">
        <v>203</v>
      </c>
      <c r="AE55" s="960"/>
      <c r="AF55" s="969" t="s">
        <v>204</v>
      </c>
      <c r="AG55" s="958"/>
      <c r="AH55" s="969"/>
      <c r="AI55" s="958"/>
      <c r="AJ55" s="969"/>
      <c r="AK55" s="958"/>
      <c r="AL55" s="969"/>
      <c r="AM55" s="958"/>
      <c r="AN55" s="970"/>
      <c r="AO55" s="971"/>
      <c r="AP55" s="1057" t="s">
        <v>205</v>
      </c>
      <c r="AQ55" s="1058"/>
      <c r="AR55" s="1060" t="s">
        <v>206</v>
      </c>
      <c r="AS55" s="1058"/>
      <c r="AT55" s="1060" t="s">
        <v>207</v>
      </c>
      <c r="AU55" s="1058"/>
      <c r="AV55" s="1060"/>
      <c r="AW55" s="1058"/>
      <c r="AX55" s="1058"/>
      <c r="AY55" s="1061"/>
      <c r="AZ55" s="1056"/>
      <c r="BA55" s="1056"/>
      <c r="BB55" s="1056"/>
      <c r="BC55" s="1056"/>
      <c r="BD55" s="1056"/>
      <c r="BE55" s="1056"/>
      <c r="BF55" s="960"/>
      <c r="BG55" s="960"/>
      <c r="BH55" s="960"/>
      <c r="BI55" s="960"/>
    </row>
    <row r="56" spans="2:61" ht="14.25" customHeight="1">
      <c r="B56" s="958"/>
      <c r="C56" s="958"/>
      <c r="D56" s="960"/>
      <c r="E56" s="960"/>
      <c r="F56" s="960"/>
      <c r="G56" s="960"/>
      <c r="H56" s="971"/>
      <c r="I56" s="971"/>
      <c r="J56" s="959"/>
      <c r="K56" s="959"/>
      <c r="L56" s="976"/>
      <c r="M56" s="977"/>
      <c r="N56" s="958"/>
      <c r="O56" s="958"/>
      <c r="P56" s="958"/>
      <c r="Q56" s="958"/>
      <c r="R56" s="960"/>
      <c r="S56" s="960"/>
      <c r="T56" s="958"/>
      <c r="U56" s="958"/>
      <c r="V56" s="960"/>
      <c r="W56" s="960"/>
      <c r="X56" s="968"/>
      <c r="Y56" s="968"/>
      <c r="Z56" s="968"/>
      <c r="AA56" s="968"/>
      <c r="AB56" s="968"/>
      <c r="AC56" s="968"/>
      <c r="AD56" s="960"/>
      <c r="AE56" s="960"/>
      <c r="AF56" s="958"/>
      <c r="AG56" s="958"/>
      <c r="AH56" s="958"/>
      <c r="AI56" s="958"/>
      <c r="AJ56" s="958"/>
      <c r="AK56" s="958"/>
      <c r="AL56" s="958"/>
      <c r="AM56" s="958"/>
      <c r="AN56" s="971"/>
      <c r="AO56" s="971"/>
      <c r="AP56" s="1059"/>
      <c r="AQ56" s="1058"/>
      <c r="AR56" s="1058"/>
      <c r="AS56" s="1058"/>
      <c r="AT56" s="1058"/>
      <c r="AU56" s="1058"/>
      <c r="AV56" s="1058"/>
      <c r="AW56" s="1058"/>
      <c r="AX56" s="1058"/>
      <c r="AY56" s="1061"/>
      <c r="AZ56" s="1056"/>
      <c r="BA56" s="1056"/>
      <c r="BB56" s="1056"/>
      <c r="BC56" s="1056"/>
      <c r="BD56" s="1056"/>
      <c r="BE56" s="1056"/>
      <c r="BF56" s="960"/>
      <c r="BG56" s="960"/>
      <c r="BH56" s="960"/>
      <c r="BI56" s="960"/>
    </row>
    <row r="57" spans="2:61" ht="14.25" customHeight="1">
      <c r="B57" s="961" t="e">
        <f>保管!$F$33</f>
        <v>#NUM!</v>
      </c>
      <c r="C57" s="961"/>
      <c r="D57" s="958"/>
      <c r="E57" s="958"/>
      <c r="F57" s="957"/>
      <c r="G57" s="957"/>
      <c r="H57" s="957"/>
      <c r="I57" s="957"/>
      <c r="J57" s="957"/>
      <c r="K57" s="957"/>
      <c r="L57" s="957"/>
      <c r="M57" s="957"/>
      <c r="N57" s="957"/>
      <c r="O57" s="957"/>
      <c r="P57" s="957"/>
      <c r="Q57" s="957"/>
      <c r="R57" s="957"/>
      <c r="S57" s="957"/>
      <c r="T57" s="957"/>
      <c r="U57" s="957"/>
      <c r="V57" s="957"/>
      <c r="W57" s="957"/>
      <c r="X57" s="957"/>
      <c r="Y57" s="957"/>
      <c r="Z57" s="957"/>
      <c r="AA57" s="957"/>
      <c r="AB57" s="957"/>
      <c r="AC57" s="957"/>
      <c r="AD57" s="957"/>
      <c r="AE57" s="957"/>
      <c r="AF57" s="957"/>
      <c r="AG57" s="957"/>
      <c r="AH57" s="957"/>
      <c r="AI57" s="957"/>
      <c r="AJ57" s="957"/>
      <c r="AK57" s="957"/>
      <c r="AL57" s="957"/>
      <c r="AM57" s="957"/>
      <c r="AN57" s="957"/>
      <c r="AO57" s="957"/>
      <c r="AP57" s="986"/>
      <c r="AQ57" s="987"/>
      <c r="AR57" s="990"/>
      <c r="AS57" s="987"/>
      <c r="AT57" s="990"/>
      <c r="AU57" s="987"/>
      <c r="AV57" s="990"/>
      <c r="AW57" s="987"/>
      <c r="AX57" s="990"/>
      <c r="AY57" s="992"/>
      <c r="AZ57" s="968"/>
      <c r="BA57" s="968"/>
      <c r="BB57" s="968"/>
      <c r="BC57" s="968"/>
      <c r="BD57" s="968"/>
      <c r="BE57" s="968"/>
      <c r="BF57" s="968"/>
      <c r="BG57" s="968"/>
      <c r="BH57" s="968"/>
      <c r="BI57" s="968"/>
    </row>
    <row r="58" spans="2:61" ht="14.25" customHeight="1">
      <c r="B58" s="961"/>
      <c r="C58" s="961"/>
      <c r="D58" s="958"/>
      <c r="E58" s="958"/>
      <c r="F58" s="957"/>
      <c r="G58" s="957"/>
      <c r="H58" s="957"/>
      <c r="I58" s="957"/>
      <c r="J58" s="957"/>
      <c r="K58" s="957"/>
      <c r="L58" s="957"/>
      <c r="M58" s="957"/>
      <c r="N58" s="957"/>
      <c r="O58" s="957"/>
      <c r="P58" s="957"/>
      <c r="Q58" s="957"/>
      <c r="R58" s="957"/>
      <c r="S58" s="957"/>
      <c r="T58" s="957"/>
      <c r="U58" s="957"/>
      <c r="V58" s="957"/>
      <c r="W58" s="957"/>
      <c r="X58" s="957"/>
      <c r="Y58" s="957"/>
      <c r="Z58" s="957"/>
      <c r="AA58" s="957"/>
      <c r="AB58" s="957"/>
      <c r="AC58" s="957"/>
      <c r="AD58" s="957"/>
      <c r="AE58" s="957"/>
      <c r="AF58" s="957"/>
      <c r="AG58" s="957"/>
      <c r="AH58" s="957"/>
      <c r="AI58" s="957"/>
      <c r="AJ58" s="957"/>
      <c r="AK58" s="957"/>
      <c r="AL58" s="957"/>
      <c r="AM58" s="957"/>
      <c r="AN58" s="957"/>
      <c r="AO58" s="957"/>
      <c r="AP58" s="988"/>
      <c r="AQ58" s="989"/>
      <c r="AR58" s="991"/>
      <c r="AS58" s="989"/>
      <c r="AT58" s="991"/>
      <c r="AU58" s="989"/>
      <c r="AV58" s="991"/>
      <c r="AW58" s="989"/>
      <c r="AX58" s="991"/>
      <c r="AY58" s="993"/>
      <c r="AZ58" s="968"/>
      <c r="BA58" s="968"/>
      <c r="BB58" s="968"/>
      <c r="BC58" s="968"/>
      <c r="BD58" s="968"/>
      <c r="BE58" s="968"/>
      <c r="BF58" s="968"/>
      <c r="BG58" s="968"/>
      <c r="BH58" s="968"/>
      <c r="BI58" s="968"/>
    </row>
    <row r="59" spans="2:61" ht="14.25" customHeight="1">
      <c r="B59" s="995" t="e">
        <f>B57+31</f>
        <v>#NUM!</v>
      </c>
      <c r="C59" s="996"/>
      <c r="D59" s="994">
        <f>入力専用!$G$75</f>
        <v>0</v>
      </c>
      <c r="E59" s="994"/>
      <c r="F59" s="957"/>
      <c r="G59" s="957"/>
      <c r="H59" s="968"/>
      <c r="I59" s="968"/>
      <c r="J59" s="957"/>
      <c r="K59" s="957"/>
      <c r="L59" s="957"/>
      <c r="M59" s="957"/>
      <c r="N59" s="957"/>
      <c r="O59" s="957"/>
      <c r="P59" s="957"/>
      <c r="Q59" s="957"/>
      <c r="R59" s="968"/>
      <c r="S59" s="968"/>
      <c r="T59" s="968"/>
      <c r="U59" s="968"/>
      <c r="V59" s="968"/>
      <c r="W59" s="968"/>
      <c r="X59" s="968"/>
      <c r="Y59" s="968"/>
      <c r="Z59" s="968"/>
      <c r="AA59" s="968"/>
      <c r="AB59" s="968"/>
      <c r="AC59" s="968"/>
      <c r="AD59" s="968"/>
      <c r="AE59" s="968"/>
      <c r="AF59" s="968"/>
      <c r="AG59" s="968"/>
      <c r="AH59" s="968"/>
      <c r="AI59" s="968"/>
      <c r="AJ59" s="968"/>
      <c r="AK59" s="968"/>
      <c r="AL59" s="968"/>
      <c r="AM59" s="968"/>
      <c r="AN59" s="968"/>
      <c r="AO59" s="968"/>
      <c r="AP59" s="986"/>
      <c r="AQ59" s="987"/>
      <c r="AR59" s="990"/>
      <c r="AS59" s="987"/>
      <c r="AT59" s="990"/>
      <c r="AU59" s="987"/>
      <c r="AV59" s="990"/>
      <c r="AW59" s="987"/>
      <c r="AX59" s="990"/>
      <c r="AY59" s="992"/>
      <c r="AZ59" s="968"/>
      <c r="BA59" s="968"/>
      <c r="BB59" s="968"/>
      <c r="BC59" s="968"/>
      <c r="BD59" s="968"/>
      <c r="BE59" s="968"/>
      <c r="BF59" s="968"/>
      <c r="BG59" s="968"/>
      <c r="BH59" s="968"/>
      <c r="BI59" s="968"/>
    </row>
    <row r="60" spans="2:61" ht="14.25" customHeight="1">
      <c r="B60" s="997"/>
      <c r="C60" s="998"/>
      <c r="D60" s="994"/>
      <c r="E60" s="994"/>
      <c r="F60" s="957"/>
      <c r="G60" s="957"/>
      <c r="H60" s="968"/>
      <c r="I60" s="968"/>
      <c r="J60" s="957"/>
      <c r="K60" s="957"/>
      <c r="L60" s="957"/>
      <c r="M60" s="957"/>
      <c r="N60" s="957"/>
      <c r="O60" s="957"/>
      <c r="P60" s="957"/>
      <c r="Q60" s="957"/>
      <c r="R60" s="968"/>
      <c r="S60" s="968"/>
      <c r="T60" s="968"/>
      <c r="U60" s="968"/>
      <c r="V60" s="968"/>
      <c r="W60" s="968"/>
      <c r="X60" s="968"/>
      <c r="Y60" s="968"/>
      <c r="Z60" s="968"/>
      <c r="AA60" s="968"/>
      <c r="AB60" s="968"/>
      <c r="AC60" s="968"/>
      <c r="AD60" s="968"/>
      <c r="AE60" s="968"/>
      <c r="AF60" s="968"/>
      <c r="AG60" s="968"/>
      <c r="AH60" s="968"/>
      <c r="AI60" s="968"/>
      <c r="AJ60" s="968"/>
      <c r="AK60" s="968"/>
      <c r="AL60" s="968"/>
      <c r="AM60" s="968"/>
      <c r="AN60" s="968"/>
      <c r="AO60" s="968"/>
      <c r="AP60" s="988"/>
      <c r="AQ60" s="989"/>
      <c r="AR60" s="991"/>
      <c r="AS60" s="989"/>
      <c r="AT60" s="991"/>
      <c r="AU60" s="989"/>
      <c r="AV60" s="991"/>
      <c r="AW60" s="989"/>
      <c r="AX60" s="991"/>
      <c r="AY60" s="993"/>
      <c r="AZ60" s="968"/>
      <c r="BA60" s="968"/>
      <c r="BB60" s="968"/>
      <c r="BC60" s="968"/>
      <c r="BD60" s="968"/>
      <c r="BE60" s="968"/>
      <c r="BF60" s="968"/>
      <c r="BG60" s="968"/>
      <c r="BH60" s="968"/>
      <c r="BI60" s="968"/>
    </row>
    <row r="61" spans="2:61" ht="14.25" customHeight="1">
      <c r="B61" s="995" t="e">
        <f>B59+31</f>
        <v>#NUM!</v>
      </c>
      <c r="C61" s="996"/>
      <c r="D61" s="962" t="e">
        <f>I4</f>
        <v>#NUM!</v>
      </c>
      <c r="E61" s="962"/>
      <c r="F61" s="957"/>
      <c r="G61" s="957"/>
      <c r="H61" s="968"/>
      <c r="I61" s="968"/>
      <c r="J61" s="957"/>
      <c r="K61" s="957"/>
      <c r="L61" s="957"/>
      <c r="M61" s="957"/>
      <c r="N61" s="957"/>
      <c r="O61" s="957"/>
      <c r="P61" s="957"/>
      <c r="Q61" s="957"/>
      <c r="R61" s="968"/>
      <c r="S61" s="968"/>
      <c r="T61" s="968"/>
      <c r="U61" s="968"/>
      <c r="V61" s="968"/>
      <c r="W61" s="968"/>
      <c r="X61" s="968"/>
      <c r="Y61" s="968"/>
      <c r="Z61" s="968"/>
      <c r="AA61" s="968"/>
      <c r="AB61" s="968"/>
      <c r="AC61" s="968"/>
      <c r="AD61" s="968"/>
      <c r="AE61" s="968"/>
      <c r="AF61" s="968"/>
      <c r="AG61" s="968"/>
      <c r="AH61" s="968"/>
      <c r="AI61" s="968"/>
      <c r="AJ61" s="968"/>
      <c r="AK61" s="968"/>
      <c r="AL61" s="968"/>
      <c r="AM61" s="968"/>
      <c r="AN61" s="968"/>
      <c r="AO61" s="968"/>
      <c r="AP61" s="986"/>
      <c r="AQ61" s="987"/>
      <c r="AR61" s="990"/>
      <c r="AS61" s="987"/>
      <c r="AT61" s="990"/>
      <c r="AU61" s="987"/>
      <c r="AV61" s="990"/>
      <c r="AW61" s="987"/>
      <c r="AX61" s="990"/>
      <c r="AY61" s="992"/>
      <c r="AZ61" s="968"/>
      <c r="BA61" s="968"/>
      <c r="BB61" s="968"/>
      <c r="BC61" s="968"/>
      <c r="BD61" s="968"/>
      <c r="BE61" s="968"/>
      <c r="BF61" s="968"/>
      <c r="BG61" s="968"/>
      <c r="BH61" s="968"/>
      <c r="BI61" s="968"/>
    </row>
    <row r="62" spans="2:61" ht="14.25" customHeight="1">
      <c r="B62" s="997"/>
      <c r="C62" s="998"/>
      <c r="D62" s="962"/>
      <c r="E62" s="962"/>
      <c r="F62" s="957"/>
      <c r="G62" s="957"/>
      <c r="H62" s="968"/>
      <c r="I62" s="968"/>
      <c r="J62" s="957"/>
      <c r="K62" s="957"/>
      <c r="L62" s="957"/>
      <c r="M62" s="957"/>
      <c r="N62" s="957"/>
      <c r="O62" s="957"/>
      <c r="P62" s="957"/>
      <c r="Q62" s="957"/>
      <c r="R62" s="968"/>
      <c r="S62" s="968"/>
      <c r="T62" s="968"/>
      <c r="U62" s="968"/>
      <c r="V62" s="968"/>
      <c r="W62" s="968"/>
      <c r="X62" s="968"/>
      <c r="Y62" s="968"/>
      <c r="Z62" s="968"/>
      <c r="AA62" s="968"/>
      <c r="AB62" s="968"/>
      <c r="AC62" s="968"/>
      <c r="AD62" s="968"/>
      <c r="AE62" s="968"/>
      <c r="AF62" s="968"/>
      <c r="AG62" s="968"/>
      <c r="AH62" s="968"/>
      <c r="AI62" s="968"/>
      <c r="AJ62" s="968"/>
      <c r="AK62" s="968"/>
      <c r="AL62" s="968"/>
      <c r="AM62" s="968"/>
      <c r="AN62" s="968"/>
      <c r="AO62" s="968"/>
      <c r="AP62" s="988"/>
      <c r="AQ62" s="989"/>
      <c r="AR62" s="991"/>
      <c r="AS62" s="989"/>
      <c r="AT62" s="991"/>
      <c r="AU62" s="989"/>
      <c r="AV62" s="991"/>
      <c r="AW62" s="989"/>
      <c r="AX62" s="991"/>
      <c r="AY62" s="993"/>
      <c r="AZ62" s="968"/>
      <c r="BA62" s="968"/>
      <c r="BB62" s="968"/>
      <c r="BC62" s="968"/>
      <c r="BD62" s="968"/>
      <c r="BE62" s="968"/>
      <c r="BF62" s="968"/>
      <c r="BG62" s="968"/>
      <c r="BH62" s="968"/>
      <c r="BI62" s="968"/>
    </row>
    <row r="63" spans="2:61" ht="14.25" customHeight="1">
      <c r="B63" s="995" t="e">
        <f t="shared" ref="B63:B81" si="4">B61+31</f>
        <v>#NUM!</v>
      </c>
      <c r="C63" s="996"/>
      <c r="D63" s="962" t="e">
        <f>I5</f>
        <v>#NUM!</v>
      </c>
      <c r="E63" s="962"/>
      <c r="F63" s="957"/>
      <c r="G63" s="957"/>
      <c r="H63" s="968"/>
      <c r="I63" s="968"/>
      <c r="J63" s="957"/>
      <c r="K63" s="957"/>
      <c r="L63" s="957"/>
      <c r="M63" s="957"/>
      <c r="N63" s="957"/>
      <c r="O63" s="957"/>
      <c r="P63" s="957"/>
      <c r="Q63" s="957"/>
      <c r="R63" s="968"/>
      <c r="S63" s="968"/>
      <c r="T63" s="968"/>
      <c r="U63" s="968"/>
      <c r="V63" s="968"/>
      <c r="W63" s="968"/>
      <c r="X63" s="968"/>
      <c r="Y63" s="968"/>
      <c r="Z63" s="968"/>
      <c r="AA63" s="968"/>
      <c r="AB63" s="968"/>
      <c r="AC63" s="968"/>
      <c r="AD63" s="968"/>
      <c r="AE63" s="968"/>
      <c r="AF63" s="968"/>
      <c r="AG63" s="968"/>
      <c r="AH63" s="968"/>
      <c r="AI63" s="968"/>
      <c r="AJ63" s="968"/>
      <c r="AK63" s="968"/>
      <c r="AL63" s="968"/>
      <c r="AM63" s="968"/>
      <c r="AN63" s="968"/>
      <c r="AO63" s="968"/>
      <c r="AP63" s="986"/>
      <c r="AQ63" s="987"/>
      <c r="AR63" s="990"/>
      <c r="AS63" s="987"/>
      <c r="AT63" s="990"/>
      <c r="AU63" s="987"/>
      <c r="AV63" s="990"/>
      <c r="AW63" s="987"/>
      <c r="AX63" s="990"/>
      <c r="AY63" s="992"/>
      <c r="AZ63" s="968"/>
      <c r="BA63" s="968"/>
      <c r="BB63" s="968"/>
      <c r="BC63" s="968"/>
      <c r="BD63" s="968"/>
      <c r="BE63" s="968"/>
      <c r="BF63" s="968"/>
      <c r="BG63" s="968"/>
      <c r="BH63" s="968"/>
      <c r="BI63" s="968"/>
    </row>
    <row r="64" spans="2:61" ht="14.25" customHeight="1">
      <c r="B64" s="997"/>
      <c r="C64" s="998"/>
      <c r="D64" s="962"/>
      <c r="E64" s="962"/>
      <c r="F64" s="957"/>
      <c r="G64" s="957"/>
      <c r="H64" s="968"/>
      <c r="I64" s="968"/>
      <c r="J64" s="957"/>
      <c r="K64" s="957"/>
      <c r="L64" s="957"/>
      <c r="M64" s="957"/>
      <c r="N64" s="957"/>
      <c r="O64" s="957"/>
      <c r="P64" s="957"/>
      <c r="Q64" s="957"/>
      <c r="R64" s="968"/>
      <c r="S64" s="968"/>
      <c r="T64" s="968"/>
      <c r="U64" s="968"/>
      <c r="V64" s="968"/>
      <c r="W64" s="968"/>
      <c r="X64" s="968"/>
      <c r="Y64" s="968"/>
      <c r="Z64" s="968"/>
      <c r="AA64" s="968"/>
      <c r="AB64" s="968"/>
      <c r="AC64" s="968"/>
      <c r="AD64" s="968"/>
      <c r="AE64" s="968"/>
      <c r="AF64" s="968"/>
      <c r="AG64" s="968"/>
      <c r="AH64" s="968"/>
      <c r="AI64" s="968"/>
      <c r="AJ64" s="968"/>
      <c r="AK64" s="968"/>
      <c r="AL64" s="968"/>
      <c r="AM64" s="968"/>
      <c r="AN64" s="968"/>
      <c r="AO64" s="968"/>
      <c r="AP64" s="988"/>
      <c r="AQ64" s="989"/>
      <c r="AR64" s="991"/>
      <c r="AS64" s="989"/>
      <c r="AT64" s="991"/>
      <c r="AU64" s="989"/>
      <c r="AV64" s="991"/>
      <c r="AW64" s="989"/>
      <c r="AX64" s="991"/>
      <c r="AY64" s="993"/>
      <c r="AZ64" s="968"/>
      <c r="BA64" s="968"/>
      <c r="BB64" s="968"/>
      <c r="BC64" s="968"/>
      <c r="BD64" s="968"/>
      <c r="BE64" s="968"/>
      <c r="BF64" s="968"/>
      <c r="BG64" s="968"/>
      <c r="BH64" s="968"/>
      <c r="BI64" s="968"/>
    </row>
    <row r="65" spans="2:61" ht="14.25" customHeight="1">
      <c r="B65" s="995" t="e">
        <f t="shared" si="4"/>
        <v>#NUM!</v>
      </c>
      <c r="C65" s="996"/>
      <c r="D65" s="962" t="e">
        <f>I6</f>
        <v>#NUM!</v>
      </c>
      <c r="E65" s="962"/>
      <c r="F65" s="957"/>
      <c r="G65" s="957"/>
      <c r="H65" s="968"/>
      <c r="I65" s="968"/>
      <c r="J65" s="957"/>
      <c r="K65" s="957"/>
      <c r="L65" s="957"/>
      <c r="M65" s="957"/>
      <c r="N65" s="957"/>
      <c r="O65" s="957"/>
      <c r="P65" s="957"/>
      <c r="Q65" s="957"/>
      <c r="R65" s="968"/>
      <c r="S65" s="968"/>
      <c r="T65" s="968"/>
      <c r="U65" s="968"/>
      <c r="V65" s="968"/>
      <c r="W65" s="968"/>
      <c r="X65" s="968"/>
      <c r="Y65" s="968"/>
      <c r="Z65" s="968"/>
      <c r="AA65" s="968"/>
      <c r="AB65" s="968"/>
      <c r="AC65" s="968"/>
      <c r="AD65" s="968"/>
      <c r="AE65" s="968"/>
      <c r="AF65" s="968"/>
      <c r="AG65" s="968"/>
      <c r="AH65" s="968"/>
      <c r="AI65" s="968"/>
      <c r="AJ65" s="968"/>
      <c r="AK65" s="968"/>
      <c r="AL65" s="968"/>
      <c r="AM65" s="968"/>
      <c r="AN65" s="968"/>
      <c r="AO65" s="968"/>
      <c r="AP65" s="986"/>
      <c r="AQ65" s="987"/>
      <c r="AR65" s="990"/>
      <c r="AS65" s="987"/>
      <c r="AT65" s="990"/>
      <c r="AU65" s="987"/>
      <c r="AV65" s="990"/>
      <c r="AW65" s="987"/>
      <c r="AX65" s="990"/>
      <c r="AY65" s="992"/>
      <c r="AZ65" s="968"/>
      <c r="BA65" s="968"/>
      <c r="BB65" s="968"/>
      <c r="BC65" s="968"/>
      <c r="BD65" s="968"/>
      <c r="BE65" s="968"/>
      <c r="BF65" s="968"/>
      <c r="BG65" s="968"/>
      <c r="BH65" s="968"/>
      <c r="BI65" s="968"/>
    </row>
    <row r="66" spans="2:61" ht="14.25" customHeight="1">
      <c r="B66" s="997"/>
      <c r="C66" s="998"/>
      <c r="D66" s="962"/>
      <c r="E66" s="962"/>
      <c r="F66" s="957"/>
      <c r="G66" s="957"/>
      <c r="H66" s="968"/>
      <c r="I66" s="968"/>
      <c r="J66" s="957"/>
      <c r="K66" s="957"/>
      <c r="L66" s="957"/>
      <c r="M66" s="957"/>
      <c r="N66" s="957"/>
      <c r="O66" s="957"/>
      <c r="P66" s="957"/>
      <c r="Q66" s="957"/>
      <c r="R66" s="968"/>
      <c r="S66" s="968"/>
      <c r="T66" s="968"/>
      <c r="U66" s="968"/>
      <c r="V66" s="968"/>
      <c r="W66" s="968"/>
      <c r="X66" s="968"/>
      <c r="Y66" s="968"/>
      <c r="Z66" s="968"/>
      <c r="AA66" s="968"/>
      <c r="AB66" s="968"/>
      <c r="AC66" s="968"/>
      <c r="AD66" s="968"/>
      <c r="AE66" s="968"/>
      <c r="AF66" s="968"/>
      <c r="AG66" s="968"/>
      <c r="AH66" s="968"/>
      <c r="AI66" s="968"/>
      <c r="AJ66" s="968"/>
      <c r="AK66" s="968"/>
      <c r="AL66" s="968"/>
      <c r="AM66" s="968"/>
      <c r="AN66" s="968"/>
      <c r="AO66" s="968"/>
      <c r="AP66" s="988"/>
      <c r="AQ66" s="989"/>
      <c r="AR66" s="991"/>
      <c r="AS66" s="989"/>
      <c r="AT66" s="991"/>
      <c r="AU66" s="989"/>
      <c r="AV66" s="991"/>
      <c r="AW66" s="989"/>
      <c r="AX66" s="991"/>
      <c r="AY66" s="993"/>
      <c r="AZ66" s="968"/>
      <c r="BA66" s="968"/>
      <c r="BB66" s="968"/>
      <c r="BC66" s="968"/>
      <c r="BD66" s="968"/>
      <c r="BE66" s="968"/>
      <c r="BF66" s="968"/>
      <c r="BG66" s="968"/>
      <c r="BH66" s="968"/>
      <c r="BI66" s="968"/>
    </row>
    <row r="67" spans="2:61" ht="14.25" customHeight="1">
      <c r="B67" s="995" t="e">
        <f t="shared" si="4"/>
        <v>#NUM!</v>
      </c>
      <c r="C67" s="996"/>
      <c r="D67" s="962" t="e">
        <f>I7</f>
        <v>#NUM!</v>
      </c>
      <c r="E67" s="962"/>
      <c r="F67" s="957"/>
      <c r="G67" s="957"/>
      <c r="H67" s="968"/>
      <c r="I67" s="968"/>
      <c r="J67" s="957"/>
      <c r="K67" s="957"/>
      <c r="L67" s="957"/>
      <c r="M67" s="957"/>
      <c r="N67" s="957"/>
      <c r="O67" s="957"/>
      <c r="P67" s="957"/>
      <c r="Q67" s="957"/>
      <c r="R67" s="968"/>
      <c r="S67" s="968"/>
      <c r="T67" s="968"/>
      <c r="U67" s="968"/>
      <c r="V67" s="968"/>
      <c r="W67" s="968"/>
      <c r="X67" s="968"/>
      <c r="Y67" s="968"/>
      <c r="Z67" s="968"/>
      <c r="AA67" s="968"/>
      <c r="AB67" s="968"/>
      <c r="AC67" s="968"/>
      <c r="AD67" s="968"/>
      <c r="AE67" s="968"/>
      <c r="AF67" s="968"/>
      <c r="AG67" s="968"/>
      <c r="AH67" s="968"/>
      <c r="AI67" s="968"/>
      <c r="AJ67" s="968"/>
      <c r="AK67" s="968"/>
      <c r="AL67" s="968"/>
      <c r="AM67" s="968"/>
      <c r="AN67" s="968"/>
      <c r="AO67" s="968"/>
      <c r="AP67" s="986"/>
      <c r="AQ67" s="987"/>
      <c r="AR67" s="990"/>
      <c r="AS67" s="987"/>
      <c r="AT67" s="990"/>
      <c r="AU67" s="987"/>
      <c r="AV67" s="990"/>
      <c r="AW67" s="987"/>
      <c r="AX67" s="990"/>
      <c r="AY67" s="992"/>
      <c r="AZ67" s="968"/>
      <c r="BA67" s="968"/>
      <c r="BB67" s="968"/>
      <c r="BC67" s="968"/>
      <c r="BD67" s="968"/>
      <c r="BE67" s="968"/>
      <c r="BF67" s="968"/>
      <c r="BG67" s="968"/>
      <c r="BH67" s="968"/>
      <c r="BI67" s="968"/>
    </row>
    <row r="68" spans="2:61" ht="14.25" customHeight="1">
      <c r="B68" s="997"/>
      <c r="C68" s="998"/>
      <c r="D68" s="962"/>
      <c r="E68" s="962"/>
      <c r="F68" s="957"/>
      <c r="G68" s="957"/>
      <c r="H68" s="968"/>
      <c r="I68" s="968"/>
      <c r="J68" s="957"/>
      <c r="K68" s="957"/>
      <c r="L68" s="957"/>
      <c r="M68" s="957"/>
      <c r="N68" s="957"/>
      <c r="O68" s="957"/>
      <c r="P68" s="957"/>
      <c r="Q68" s="957"/>
      <c r="R68" s="968"/>
      <c r="S68" s="968"/>
      <c r="T68" s="968"/>
      <c r="U68" s="968"/>
      <c r="V68" s="968"/>
      <c r="W68" s="968"/>
      <c r="X68" s="968"/>
      <c r="Y68" s="968"/>
      <c r="Z68" s="968"/>
      <c r="AA68" s="968"/>
      <c r="AB68" s="968"/>
      <c r="AC68" s="968"/>
      <c r="AD68" s="968"/>
      <c r="AE68" s="968"/>
      <c r="AF68" s="968"/>
      <c r="AG68" s="968"/>
      <c r="AH68" s="968"/>
      <c r="AI68" s="968"/>
      <c r="AJ68" s="968"/>
      <c r="AK68" s="968"/>
      <c r="AL68" s="968"/>
      <c r="AM68" s="968"/>
      <c r="AN68" s="968"/>
      <c r="AO68" s="968"/>
      <c r="AP68" s="988"/>
      <c r="AQ68" s="989"/>
      <c r="AR68" s="991"/>
      <c r="AS68" s="989"/>
      <c r="AT68" s="991"/>
      <c r="AU68" s="989"/>
      <c r="AV68" s="991"/>
      <c r="AW68" s="989"/>
      <c r="AX68" s="991"/>
      <c r="AY68" s="993"/>
      <c r="AZ68" s="968"/>
      <c r="BA68" s="968"/>
      <c r="BB68" s="968"/>
      <c r="BC68" s="968"/>
      <c r="BD68" s="968"/>
      <c r="BE68" s="968"/>
      <c r="BF68" s="968"/>
      <c r="BG68" s="968"/>
      <c r="BH68" s="968"/>
      <c r="BI68" s="968"/>
    </row>
    <row r="69" spans="2:61" ht="14.25" customHeight="1">
      <c r="B69" s="995" t="e">
        <f t="shared" si="4"/>
        <v>#NUM!</v>
      </c>
      <c r="C69" s="996"/>
      <c r="D69" s="962" t="e">
        <f>I8</f>
        <v>#NUM!</v>
      </c>
      <c r="E69" s="962"/>
      <c r="F69" s="957"/>
      <c r="G69" s="957"/>
      <c r="H69" s="968"/>
      <c r="I69" s="968"/>
      <c r="J69" s="957"/>
      <c r="K69" s="957"/>
      <c r="L69" s="957"/>
      <c r="M69" s="957"/>
      <c r="N69" s="957"/>
      <c r="O69" s="957"/>
      <c r="P69" s="957"/>
      <c r="Q69" s="957"/>
      <c r="R69" s="968"/>
      <c r="S69" s="968"/>
      <c r="T69" s="968"/>
      <c r="U69" s="968"/>
      <c r="V69" s="968"/>
      <c r="W69" s="968"/>
      <c r="X69" s="968"/>
      <c r="Y69" s="968"/>
      <c r="Z69" s="968"/>
      <c r="AA69" s="968"/>
      <c r="AB69" s="968"/>
      <c r="AC69" s="968"/>
      <c r="AD69" s="968"/>
      <c r="AE69" s="968"/>
      <c r="AF69" s="968"/>
      <c r="AG69" s="968"/>
      <c r="AH69" s="968"/>
      <c r="AI69" s="968"/>
      <c r="AJ69" s="968"/>
      <c r="AK69" s="968"/>
      <c r="AL69" s="968"/>
      <c r="AM69" s="968"/>
      <c r="AN69" s="968"/>
      <c r="AO69" s="968"/>
      <c r="AP69" s="986"/>
      <c r="AQ69" s="987"/>
      <c r="AR69" s="990"/>
      <c r="AS69" s="987"/>
      <c r="AT69" s="990"/>
      <c r="AU69" s="987"/>
      <c r="AV69" s="990"/>
      <c r="AW69" s="987"/>
      <c r="AX69" s="990"/>
      <c r="AY69" s="992"/>
      <c r="AZ69" s="968"/>
      <c r="BA69" s="968"/>
      <c r="BB69" s="968"/>
      <c r="BC69" s="968"/>
      <c r="BD69" s="968"/>
      <c r="BE69" s="968"/>
      <c r="BF69" s="968"/>
      <c r="BG69" s="968"/>
      <c r="BH69" s="968"/>
      <c r="BI69" s="968"/>
    </row>
    <row r="70" spans="2:61" ht="14.25" customHeight="1">
      <c r="B70" s="997"/>
      <c r="C70" s="998"/>
      <c r="D70" s="962"/>
      <c r="E70" s="962"/>
      <c r="F70" s="957"/>
      <c r="G70" s="957"/>
      <c r="H70" s="968"/>
      <c r="I70" s="968"/>
      <c r="J70" s="957"/>
      <c r="K70" s="957"/>
      <c r="L70" s="957"/>
      <c r="M70" s="957"/>
      <c r="N70" s="957"/>
      <c r="O70" s="957"/>
      <c r="P70" s="957"/>
      <c r="Q70" s="957"/>
      <c r="R70" s="968"/>
      <c r="S70" s="968"/>
      <c r="T70" s="968"/>
      <c r="U70" s="968"/>
      <c r="V70" s="968"/>
      <c r="W70" s="968"/>
      <c r="X70" s="968"/>
      <c r="Y70" s="968"/>
      <c r="Z70" s="968"/>
      <c r="AA70" s="968"/>
      <c r="AB70" s="968"/>
      <c r="AC70" s="968"/>
      <c r="AD70" s="968"/>
      <c r="AE70" s="968"/>
      <c r="AF70" s="968"/>
      <c r="AG70" s="968"/>
      <c r="AH70" s="968"/>
      <c r="AI70" s="968"/>
      <c r="AJ70" s="968"/>
      <c r="AK70" s="968"/>
      <c r="AL70" s="968"/>
      <c r="AM70" s="968"/>
      <c r="AN70" s="968"/>
      <c r="AO70" s="968"/>
      <c r="AP70" s="988"/>
      <c r="AQ70" s="989"/>
      <c r="AR70" s="991"/>
      <c r="AS70" s="989"/>
      <c r="AT70" s="991"/>
      <c r="AU70" s="989"/>
      <c r="AV70" s="991"/>
      <c r="AW70" s="989"/>
      <c r="AX70" s="991"/>
      <c r="AY70" s="993"/>
      <c r="AZ70" s="968"/>
      <c r="BA70" s="968"/>
      <c r="BB70" s="968"/>
      <c r="BC70" s="968"/>
      <c r="BD70" s="968"/>
      <c r="BE70" s="968"/>
      <c r="BF70" s="968"/>
      <c r="BG70" s="968"/>
      <c r="BH70" s="968"/>
      <c r="BI70" s="968"/>
    </row>
    <row r="71" spans="2:61" ht="14.25" customHeight="1">
      <c r="B71" s="995" t="e">
        <f t="shared" si="4"/>
        <v>#NUM!</v>
      </c>
      <c r="C71" s="996"/>
      <c r="D71" s="962" t="e">
        <f>I9</f>
        <v>#NUM!</v>
      </c>
      <c r="E71" s="962"/>
      <c r="F71" s="957"/>
      <c r="G71" s="957"/>
      <c r="H71" s="968"/>
      <c r="I71" s="968"/>
      <c r="J71" s="957"/>
      <c r="K71" s="957"/>
      <c r="L71" s="957"/>
      <c r="M71" s="957"/>
      <c r="N71" s="957"/>
      <c r="O71" s="957"/>
      <c r="P71" s="957"/>
      <c r="Q71" s="957"/>
      <c r="R71" s="968"/>
      <c r="S71" s="968"/>
      <c r="T71" s="968"/>
      <c r="U71" s="968"/>
      <c r="V71" s="968"/>
      <c r="W71" s="968"/>
      <c r="X71" s="968"/>
      <c r="Y71" s="968"/>
      <c r="Z71" s="968"/>
      <c r="AA71" s="968"/>
      <c r="AB71" s="968"/>
      <c r="AC71" s="968"/>
      <c r="AD71" s="968"/>
      <c r="AE71" s="968"/>
      <c r="AF71" s="968"/>
      <c r="AG71" s="968"/>
      <c r="AH71" s="968"/>
      <c r="AI71" s="968"/>
      <c r="AJ71" s="968"/>
      <c r="AK71" s="968"/>
      <c r="AL71" s="968"/>
      <c r="AM71" s="968"/>
      <c r="AN71" s="968"/>
      <c r="AO71" s="968"/>
      <c r="AP71" s="986"/>
      <c r="AQ71" s="987"/>
      <c r="AR71" s="990"/>
      <c r="AS71" s="987"/>
      <c r="AT71" s="990"/>
      <c r="AU71" s="987"/>
      <c r="AV71" s="990"/>
      <c r="AW71" s="987"/>
      <c r="AX71" s="990"/>
      <c r="AY71" s="992"/>
      <c r="AZ71" s="968"/>
      <c r="BA71" s="968"/>
      <c r="BB71" s="968"/>
      <c r="BC71" s="968"/>
      <c r="BD71" s="968"/>
      <c r="BE71" s="968"/>
      <c r="BF71" s="968"/>
      <c r="BG71" s="968"/>
      <c r="BH71" s="968"/>
      <c r="BI71" s="968"/>
    </row>
    <row r="72" spans="2:61" ht="14.25" customHeight="1">
      <c r="B72" s="997"/>
      <c r="C72" s="998"/>
      <c r="D72" s="962"/>
      <c r="E72" s="962"/>
      <c r="F72" s="957"/>
      <c r="G72" s="957"/>
      <c r="H72" s="968"/>
      <c r="I72" s="968"/>
      <c r="J72" s="957"/>
      <c r="K72" s="957"/>
      <c r="L72" s="957"/>
      <c r="M72" s="957"/>
      <c r="N72" s="957"/>
      <c r="O72" s="957"/>
      <c r="P72" s="957"/>
      <c r="Q72" s="957"/>
      <c r="R72" s="968"/>
      <c r="S72" s="968"/>
      <c r="T72" s="968"/>
      <c r="U72" s="968"/>
      <c r="V72" s="968"/>
      <c r="W72" s="968"/>
      <c r="X72" s="968"/>
      <c r="Y72" s="968"/>
      <c r="Z72" s="968"/>
      <c r="AA72" s="968"/>
      <c r="AB72" s="968"/>
      <c r="AC72" s="968"/>
      <c r="AD72" s="968"/>
      <c r="AE72" s="968"/>
      <c r="AF72" s="968"/>
      <c r="AG72" s="968"/>
      <c r="AH72" s="968"/>
      <c r="AI72" s="968"/>
      <c r="AJ72" s="968"/>
      <c r="AK72" s="968"/>
      <c r="AL72" s="968"/>
      <c r="AM72" s="968"/>
      <c r="AN72" s="968"/>
      <c r="AO72" s="968"/>
      <c r="AP72" s="988"/>
      <c r="AQ72" s="989"/>
      <c r="AR72" s="991"/>
      <c r="AS72" s="989"/>
      <c r="AT72" s="991"/>
      <c r="AU72" s="989"/>
      <c r="AV72" s="991"/>
      <c r="AW72" s="989"/>
      <c r="AX72" s="991"/>
      <c r="AY72" s="993"/>
      <c r="AZ72" s="968"/>
      <c r="BA72" s="968"/>
      <c r="BB72" s="968"/>
      <c r="BC72" s="968"/>
      <c r="BD72" s="968"/>
      <c r="BE72" s="968"/>
      <c r="BF72" s="968"/>
      <c r="BG72" s="968"/>
      <c r="BH72" s="968"/>
      <c r="BI72" s="968"/>
    </row>
    <row r="73" spans="2:61" ht="14.25" customHeight="1">
      <c r="B73" s="995" t="e">
        <f t="shared" si="4"/>
        <v>#NUM!</v>
      </c>
      <c r="C73" s="996"/>
      <c r="D73" s="962" t="e">
        <f>I10</f>
        <v>#NUM!</v>
      </c>
      <c r="E73" s="962"/>
      <c r="F73" s="957"/>
      <c r="G73" s="957"/>
      <c r="H73" s="968"/>
      <c r="I73" s="968"/>
      <c r="J73" s="957"/>
      <c r="K73" s="957"/>
      <c r="L73" s="957"/>
      <c r="M73" s="957"/>
      <c r="N73" s="957"/>
      <c r="O73" s="957"/>
      <c r="P73" s="957"/>
      <c r="Q73" s="957"/>
      <c r="R73" s="968"/>
      <c r="S73" s="968"/>
      <c r="T73" s="968"/>
      <c r="U73" s="968"/>
      <c r="V73" s="968"/>
      <c r="W73" s="968"/>
      <c r="X73" s="968"/>
      <c r="Y73" s="968"/>
      <c r="Z73" s="968"/>
      <c r="AA73" s="968"/>
      <c r="AB73" s="968"/>
      <c r="AC73" s="968"/>
      <c r="AD73" s="968"/>
      <c r="AE73" s="968"/>
      <c r="AF73" s="968"/>
      <c r="AG73" s="968"/>
      <c r="AH73" s="968"/>
      <c r="AI73" s="968"/>
      <c r="AJ73" s="968"/>
      <c r="AK73" s="968"/>
      <c r="AL73" s="968"/>
      <c r="AM73" s="968"/>
      <c r="AN73" s="968"/>
      <c r="AO73" s="968"/>
      <c r="AP73" s="986"/>
      <c r="AQ73" s="987"/>
      <c r="AR73" s="990"/>
      <c r="AS73" s="987"/>
      <c r="AT73" s="990"/>
      <c r="AU73" s="987"/>
      <c r="AV73" s="990"/>
      <c r="AW73" s="987"/>
      <c r="AX73" s="990"/>
      <c r="AY73" s="992"/>
      <c r="AZ73" s="968"/>
      <c r="BA73" s="968"/>
      <c r="BB73" s="968"/>
      <c r="BC73" s="968"/>
      <c r="BD73" s="968"/>
      <c r="BE73" s="968"/>
      <c r="BF73" s="968"/>
      <c r="BG73" s="968"/>
      <c r="BH73" s="968"/>
      <c r="BI73" s="968"/>
    </row>
    <row r="74" spans="2:61" ht="14.25" customHeight="1">
      <c r="B74" s="997"/>
      <c r="C74" s="998"/>
      <c r="D74" s="962"/>
      <c r="E74" s="962"/>
      <c r="F74" s="957"/>
      <c r="G74" s="957"/>
      <c r="H74" s="968"/>
      <c r="I74" s="968"/>
      <c r="J74" s="957"/>
      <c r="K74" s="957"/>
      <c r="L74" s="957"/>
      <c r="M74" s="957"/>
      <c r="N74" s="957"/>
      <c r="O74" s="957"/>
      <c r="P74" s="957"/>
      <c r="Q74" s="957"/>
      <c r="R74" s="968"/>
      <c r="S74" s="968"/>
      <c r="T74" s="968"/>
      <c r="U74" s="968"/>
      <c r="V74" s="968"/>
      <c r="W74" s="968"/>
      <c r="X74" s="968"/>
      <c r="Y74" s="968"/>
      <c r="Z74" s="968"/>
      <c r="AA74" s="968"/>
      <c r="AB74" s="968"/>
      <c r="AC74" s="968"/>
      <c r="AD74" s="968"/>
      <c r="AE74" s="968"/>
      <c r="AF74" s="968"/>
      <c r="AG74" s="968"/>
      <c r="AH74" s="968"/>
      <c r="AI74" s="968"/>
      <c r="AJ74" s="968"/>
      <c r="AK74" s="968"/>
      <c r="AL74" s="968"/>
      <c r="AM74" s="968"/>
      <c r="AN74" s="968"/>
      <c r="AO74" s="968"/>
      <c r="AP74" s="988"/>
      <c r="AQ74" s="989"/>
      <c r="AR74" s="991"/>
      <c r="AS74" s="989"/>
      <c r="AT74" s="991"/>
      <c r="AU74" s="989"/>
      <c r="AV74" s="991"/>
      <c r="AW74" s="989"/>
      <c r="AX74" s="991"/>
      <c r="AY74" s="993"/>
      <c r="AZ74" s="968"/>
      <c r="BA74" s="968"/>
      <c r="BB74" s="968"/>
      <c r="BC74" s="968"/>
      <c r="BD74" s="968"/>
      <c r="BE74" s="968"/>
      <c r="BF74" s="968"/>
      <c r="BG74" s="968"/>
      <c r="BH74" s="968"/>
      <c r="BI74" s="968"/>
    </row>
    <row r="75" spans="2:61" ht="14.25" customHeight="1">
      <c r="B75" s="995" t="e">
        <f t="shared" si="4"/>
        <v>#NUM!</v>
      </c>
      <c r="C75" s="996"/>
      <c r="D75" s="962" t="e">
        <f>I11</f>
        <v>#NUM!</v>
      </c>
      <c r="E75" s="962"/>
      <c r="F75" s="957"/>
      <c r="G75" s="957"/>
      <c r="H75" s="968"/>
      <c r="I75" s="968"/>
      <c r="J75" s="957"/>
      <c r="K75" s="957"/>
      <c r="L75" s="957"/>
      <c r="M75" s="957"/>
      <c r="N75" s="957"/>
      <c r="O75" s="957"/>
      <c r="P75" s="957"/>
      <c r="Q75" s="957"/>
      <c r="R75" s="968"/>
      <c r="S75" s="968"/>
      <c r="T75" s="968"/>
      <c r="U75" s="968"/>
      <c r="V75" s="968"/>
      <c r="W75" s="968"/>
      <c r="X75" s="968"/>
      <c r="Y75" s="968"/>
      <c r="Z75" s="968"/>
      <c r="AA75" s="968"/>
      <c r="AB75" s="968"/>
      <c r="AC75" s="968"/>
      <c r="AD75" s="968"/>
      <c r="AE75" s="968"/>
      <c r="AF75" s="968"/>
      <c r="AG75" s="968"/>
      <c r="AH75" s="968"/>
      <c r="AI75" s="968"/>
      <c r="AJ75" s="968"/>
      <c r="AK75" s="968"/>
      <c r="AL75" s="968"/>
      <c r="AM75" s="968"/>
      <c r="AN75" s="968"/>
      <c r="AO75" s="968"/>
      <c r="AP75" s="986"/>
      <c r="AQ75" s="987"/>
      <c r="AR75" s="990"/>
      <c r="AS75" s="987"/>
      <c r="AT75" s="990"/>
      <c r="AU75" s="987"/>
      <c r="AV75" s="990"/>
      <c r="AW75" s="987"/>
      <c r="AX75" s="990"/>
      <c r="AY75" s="992"/>
      <c r="AZ75" s="968"/>
      <c r="BA75" s="968"/>
      <c r="BB75" s="968"/>
      <c r="BC75" s="968"/>
      <c r="BD75" s="968"/>
      <c r="BE75" s="968"/>
      <c r="BF75" s="968"/>
      <c r="BG75" s="968"/>
      <c r="BH75" s="968"/>
      <c r="BI75" s="968"/>
    </row>
    <row r="76" spans="2:61" ht="14.25" customHeight="1">
      <c r="B76" s="997"/>
      <c r="C76" s="998"/>
      <c r="D76" s="962"/>
      <c r="E76" s="962"/>
      <c r="F76" s="957"/>
      <c r="G76" s="957"/>
      <c r="H76" s="968"/>
      <c r="I76" s="968"/>
      <c r="J76" s="957"/>
      <c r="K76" s="957"/>
      <c r="L76" s="957"/>
      <c r="M76" s="957"/>
      <c r="N76" s="957"/>
      <c r="O76" s="957"/>
      <c r="P76" s="957"/>
      <c r="Q76" s="957"/>
      <c r="R76" s="968"/>
      <c r="S76" s="968"/>
      <c r="T76" s="968"/>
      <c r="U76" s="968"/>
      <c r="V76" s="968"/>
      <c r="W76" s="968"/>
      <c r="X76" s="968"/>
      <c r="Y76" s="968"/>
      <c r="Z76" s="968"/>
      <c r="AA76" s="968"/>
      <c r="AB76" s="968"/>
      <c r="AC76" s="968"/>
      <c r="AD76" s="968"/>
      <c r="AE76" s="968"/>
      <c r="AF76" s="968"/>
      <c r="AG76" s="968"/>
      <c r="AH76" s="968"/>
      <c r="AI76" s="968"/>
      <c r="AJ76" s="968"/>
      <c r="AK76" s="968"/>
      <c r="AL76" s="968"/>
      <c r="AM76" s="968"/>
      <c r="AN76" s="968"/>
      <c r="AO76" s="968"/>
      <c r="AP76" s="988"/>
      <c r="AQ76" s="989"/>
      <c r="AR76" s="991"/>
      <c r="AS76" s="989"/>
      <c r="AT76" s="991"/>
      <c r="AU76" s="989"/>
      <c r="AV76" s="991"/>
      <c r="AW76" s="989"/>
      <c r="AX76" s="991"/>
      <c r="AY76" s="993"/>
      <c r="AZ76" s="968"/>
      <c r="BA76" s="968"/>
      <c r="BB76" s="968"/>
      <c r="BC76" s="968"/>
      <c r="BD76" s="968"/>
      <c r="BE76" s="968"/>
      <c r="BF76" s="968"/>
      <c r="BG76" s="968"/>
      <c r="BH76" s="968"/>
      <c r="BI76" s="968"/>
    </row>
    <row r="77" spans="2:61" ht="14.25" customHeight="1">
      <c r="B77" s="995" t="e">
        <f t="shared" si="4"/>
        <v>#NUM!</v>
      </c>
      <c r="C77" s="996"/>
      <c r="D77" s="962" t="e">
        <f>I12</f>
        <v>#NUM!</v>
      </c>
      <c r="E77" s="962"/>
      <c r="F77" s="957"/>
      <c r="G77" s="957"/>
      <c r="H77" s="968"/>
      <c r="I77" s="968"/>
      <c r="J77" s="957"/>
      <c r="K77" s="957"/>
      <c r="L77" s="957"/>
      <c r="M77" s="957"/>
      <c r="N77" s="957"/>
      <c r="O77" s="957"/>
      <c r="P77" s="957"/>
      <c r="Q77" s="957"/>
      <c r="R77" s="968"/>
      <c r="S77" s="968"/>
      <c r="T77" s="968"/>
      <c r="U77" s="968"/>
      <c r="V77" s="968"/>
      <c r="W77" s="968"/>
      <c r="X77" s="968"/>
      <c r="Y77" s="968"/>
      <c r="Z77" s="968"/>
      <c r="AA77" s="968"/>
      <c r="AB77" s="968"/>
      <c r="AC77" s="968"/>
      <c r="AD77" s="968"/>
      <c r="AE77" s="968"/>
      <c r="AF77" s="968"/>
      <c r="AG77" s="968"/>
      <c r="AH77" s="968"/>
      <c r="AI77" s="968"/>
      <c r="AJ77" s="968"/>
      <c r="AK77" s="968"/>
      <c r="AL77" s="968"/>
      <c r="AM77" s="968"/>
      <c r="AN77" s="968"/>
      <c r="AO77" s="968"/>
      <c r="AP77" s="986"/>
      <c r="AQ77" s="987"/>
      <c r="AR77" s="990"/>
      <c r="AS77" s="987"/>
      <c r="AT77" s="990"/>
      <c r="AU77" s="987"/>
      <c r="AV77" s="990"/>
      <c r="AW77" s="987"/>
      <c r="AX77" s="990"/>
      <c r="AY77" s="992"/>
      <c r="AZ77" s="968"/>
      <c r="BA77" s="968"/>
      <c r="BB77" s="968"/>
      <c r="BC77" s="968"/>
      <c r="BD77" s="968"/>
      <c r="BE77" s="968"/>
      <c r="BF77" s="968"/>
      <c r="BG77" s="968"/>
      <c r="BH77" s="968"/>
      <c r="BI77" s="968"/>
    </row>
    <row r="78" spans="2:61" ht="14.25" customHeight="1">
      <c r="B78" s="997"/>
      <c r="C78" s="998"/>
      <c r="D78" s="962"/>
      <c r="E78" s="962"/>
      <c r="F78" s="957"/>
      <c r="G78" s="957"/>
      <c r="H78" s="968"/>
      <c r="I78" s="968"/>
      <c r="J78" s="957"/>
      <c r="K78" s="957"/>
      <c r="L78" s="957"/>
      <c r="M78" s="957"/>
      <c r="N78" s="957"/>
      <c r="O78" s="957"/>
      <c r="P78" s="957"/>
      <c r="Q78" s="957"/>
      <c r="R78" s="968"/>
      <c r="S78" s="968"/>
      <c r="T78" s="968"/>
      <c r="U78" s="968"/>
      <c r="V78" s="968"/>
      <c r="W78" s="968"/>
      <c r="X78" s="968"/>
      <c r="Y78" s="968"/>
      <c r="Z78" s="968"/>
      <c r="AA78" s="968"/>
      <c r="AB78" s="968"/>
      <c r="AC78" s="968"/>
      <c r="AD78" s="968"/>
      <c r="AE78" s="968"/>
      <c r="AF78" s="968"/>
      <c r="AG78" s="968"/>
      <c r="AH78" s="968"/>
      <c r="AI78" s="968"/>
      <c r="AJ78" s="968"/>
      <c r="AK78" s="968"/>
      <c r="AL78" s="968"/>
      <c r="AM78" s="968"/>
      <c r="AN78" s="968"/>
      <c r="AO78" s="968"/>
      <c r="AP78" s="988"/>
      <c r="AQ78" s="989"/>
      <c r="AR78" s="991"/>
      <c r="AS78" s="989"/>
      <c r="AT78" s="991"/>
      <c r="AU78" s="989"/>
      <c r="AV78" s="991"/>
      <c r="AW78" s="989"/>
      <c r="AX78" s="991"/>
      <c r="AY78" s="993"/>
      <c r="AZ78" s="968"/>
      <c r="BA78" s="968"/>
      <c r="BB78" s="968"/>
      <c r="BC78" s="968"/>
      <c r="BD78" s="968"/>
      <c r="BE78" s="968"/>
      <c r="BF78" s="968"/>
      <c r="BG78" s="968"/>
      <c r="BH78" s="968"/>
      <c r="BI78" s="968"/>
    </row>
    <row r="79" spans="2:61" ht="14.25" customHeight="1">
      <c r="B79" s="995" t="e">
        <f t="shared" si="4"/>
        <v>#NUM!</v>
      </c>
      <c r="C79" s="996"/>
      <c r="D79" s="962" t="e">
        <f>I13</f>
        <v>#NUM!</v>
      </c>
      <c r="E79" s="962"/>
      <c r="F79" s="957"/>
      <c r="G79" s="957"/>
      <c r="H79" s="968"/>
      <c r="I79" s="968"/>
      <c r="J79" s="957"/>
      <c r="K79" s="957"/>
      <c r="L79" s="957"/>
      <c r="M79" s="957"/>
      <c r="N79" s="957"/>
      <c r="O79" s="957"/>
      <c r="P79" s="957"/>
      <c r="Q79" s="957"/>
      <c r="R79" s="968"/>
      <c r="S79" s="968"/>
      <c r="T79" s="968"/>
      <c r="U79" s="968"/>
      <c r="V79" s="968"/>
      <c r="W79" s="968"/>
      <c r="X79" s="968"/>
      <c r="Y79" s="968"/>
      <c r="Z79" s="968"/>
      <c r="AA79" s="968"/>
      <c r="AB79" s="968"/>
      <c r="AC79" s="968"/>
      <c r="AD79" s="968"/>
      <c r="AE79" s="968"/>
      <c r="AF79" s="968"/>
      <c r="AG79" s="968"/>
      <c r="AH79" s="968"/>
      <c r="AI79" s="968"/>
      <c r="AJ79" s="968"/>
      <c r="AK79" s="968"/>
      <c r="AL79" s="968"/>
      <c r="AM79" s="968"/>
      <c r="AN79" s="968"/>
      <c r="AO79" s="968"/>
      <c r="AP79" s="986"/>
      <c r="AQ79" s="987"/>
      <c r="AR79" s="990"/>
      <c r="AS79" s="987"/>
      <c r="AT79" s="990"/>
      <c r="AU79" s="987"/>
      <c r="AV79" s="990"/>
      <c r="AW79" s="987"/>
      <c r="AX79" s="990"/>
      <c r="AY79" s="992"/>
      <c r="AZ79" s="968"/>
      <c r="BA79" s="968"/>
      <c r="BB79" s="968"/>
      <c r="BC79" s="968"/>
      <c r="BD79" s="968"/>
      <c r="BE79" s="968"/>
      <c r="BF79" s="968"/>
      <c r="BG79" s="968"/>
      <c r="BH79" s="968"/>
      <c r="BI79" s="968"/>
    </row>
    <row r="80" spans="2:61" ht="14.25" customHeight="1">
      <c r="B80" s="997"/>
      <c r="C80" s="998"/>
      <c r="D80" s="962"/>
      <c r="E80" s="962"/>
      <c r="F80" s="957"/>
      <c r="G80" s="957"/>
      <c r="H80" s="968"/>
      <c r="I80" s="968"/>
      <c r="J80" s="957"/>
      <c r="K80" s="957"/>
      <c r="L80" s="957"/>
      <c r="M80" s="957"/>
      <c r="N80" s="957"/>
      <c r="O80" s="957"/>
      <c r="P80" s="957"/>
      <c r="Q80" s="957"/>
      <c r="R80" s="968"/>
      <c r="S80" s="968"/>
      <c r="T80" s="968"/>
      <c r="U80" s="968"/>
      <c r="V80" s="968"/>
      <c r="W80" s="968"/>
      <c r="X80" s="968"/>
      <c r="Y80" s="968"/>
      <c r="Z80" s="968"/>
      <c r="AA80" s="968"/>
      <c r="AB80" s="968"/>
      <c r="AC80" s="968"/>
      <c r="AD80" s="968"/>
      <c r="AE80" s="968"/>
      <c r="AF80" s="968"/>
      <c r="AG80" s="968"/>
      <c r="AH80" s="968"/>
      <c r="AI80" s="968"/>
      <c r="AJ80" s="968"/>
      <c r="AK80" s="968"/>
      <c r="AL80" s="968"/>
      <c r="AM80" s="968"/>
      <c r="AN80" s="968"/>
      <c r="AO80" s="968"/>
      <c r="AP80" s="988"/>
      <c r="AQ80" s="989"/>
      <c r="AR80" s="991"/>
      <c r="AS80" s="989"/>
      <c r="AT80" s="991"/>
      <c r="AU80" s="989"/>
      <c r="AV80" s="991"/>
      <c r="AW80" s="989"/>
      <c r="AX80" s="991"/>
      <c r="AY80" s="993"/>
      <c r="AZ80" s="968"/>
      <c r="BA80" s="968"/>
      <c r="BB80" s="968"/>
      <c r="BC80" s="968"/>
      <c r="BD80" s="968"/>
      <c r="BE80" s="968"/>
      <c r="BF80" s="968"/>
      <c r="BG80" s="968"/>
      <c r="BH80" s="968"/>
      <c r="BI80" s="968"/>
    </row>
    <row r="81" spans="2:61" ht="14.25" customHeight="1">
      <c r="B81" s="995" t="e">
        <f t="shared" si="4"/>
        <v>#NUM!</v>
      </c>
      <c r="C81" s="996"/>
      <c r="D81" s="962" t="e">
        <f>I14</f>
        <v>#NUM!</v>
      </c>
      <c r="E81" s="962"/>
      <c r="F81" s="957"/>
      <c r="G81" s="957"/>
      <c r="H81" s="968"/>
      <c r="I81" s="968"/>
      <c r="J81" s="957"/>
      <c r="K81" s="957"/>
      <c r="L81" s="957"/>
      <c r="M81" s="957"/>
      <c r="N81" s="957"/>
      <c r="O81" s="957"/>
      <c r="P81" s="957"/>
      <c r="Q81" s="957"/>
      <c r="R81" s="968"/>
      <c r="S81" s="968"/>
      <c r="T81" s="968"/>
      <c r="U81" s="968"/>
      <c r="V81" s="968"/>
      <c r="W81" s="968"/>
      <c r="X81" s="968"/>
      <c r="Y81" s="968"/>
      <c r="Z81" s="968"/>
      <c r="AA81" s="968"/>
      <c r="AB81" s="968"/>
      <c r="AC81" s="968"/>
      <c r="AD81" s="968"/>
      <c r="AE81" s="968"/>
      <c r="AF81" s="968"/>
      <c r="AG81" s="968"/>
      <c r="AH81" s="968"/>
      <c r="AI81" s="968"/>
      <c r="AJ81" s="968"/>
      <c r="AK81" s="968"/>
      <c r="AL81" s="968"/>
      <c r="AM81" s="968"/>
      <c r="AN81" s="968"/>
      <c r="AO81" s="968"/>
      <c r="AP81" s="986"/>
      <c r="AQ81" s="987"/>
      <c r="AR81" s="990"/>
      <c r="AS81" s="987"/>
      <c r="AT81" s="990"/>
      <c r="AU81" s="987"/>
      <c r="AV81" s="990"/>
      <c r="AW81" s="987"/>
      <c r="AX81" s="990"/>
      <c r="AY81" s="992"/>
      <c r="AZ81" s="968"/>
      <c r="BA81" s="968"/>
      <c r="BB81" s="968"/>
      <c r="BC81" s="968"/>
      <c r="BD81" s="968"/>
      <c r="BE81" s="968"/>
      <c r="BF81" s="968"/>
      <c r="BG81" s="968"/>
      <c r="BH81" s="968"/>
      <c r="BI81" s="968"/>
    </row>
    <row r="82" spans="2:61" ht="14.25" customHeight="1" thickBot="1">
      <c r="B82" s="997"/>
      <c r="C82" s="998"/>
      <c r="D82" s="962"/>
      <c r="E82" s="962"/>
      <c r="F82" s="957"/>
      <c r="G82" s="957"/>
      <c r="H82" s="968"/>
      <c r="I82" s="968"/>
      <c r="J82" s="957"/>
      <c r="K82" s="957"/>
      <c r="L82" s="957"/>
      <c r="M82" s="957"/>
      <c r="N82" s="957"/>
      <c r="O82" s="957"/>
      <c r="P82" s="957"/>
      <c r="Q82" s="957"/>
      <c r="R82" s="968"/>
      <c r="S82" s="968"/>
      <c r="T82" s="968"/>
      <c r="U82" s="968"/>
      <c r="V82" s="968"/>
      <c r="W82" s="968"/>
      <c r="X82" s="968"/>
      <c r="Y82" s="968"/>
      <c r="Z82" s="968"/>
      <c r="AA82" s="968"/>
      <c r="AB82" s="968"/>
      <c r="AC82" s="968"/>
      <c r="AD82" s="968"/>
      <c r="AE82" s="968"/>
      <c r="AF82" s="968"/>
      <c r="AG82" s="968"/>
      <c r="AH82" s="968"/>
      <c r="AI82" s="968"/>
      <c r="AJ82" s="968"/>
      <c r="AK82" s="968"/>
      <c r="AL82" s="968"/>
      <c r="AM82" s="968"/>
      <c r="AN82" s="968"/>
      <c r="AO82" s="968"/>
      <c r="AP82" s="1005"/>
      <c r="AQ82" s="1006"/>
      <c r="AR82" s="1007"/>
      <c r="AS82" s="1006"/>
      <c r="AT82" s="1007"/>
      <c r="AU82" s="1006"/>
      <c r="AV82" s="1007"/>
      <c r="AW82" s="1006"/>
      <c r="AX82" s="1007"/>
      <c r="AY82" s="1008"/>
      <c r="AZ82" s="968"/>
      <c r="BA82" s="968"/>
      <c r="BB82" s="968"/>
      <c r="BC82" s="968"/>
      <c r="BD82" s="968"/>
      <c r="BE82" s="968"/>
      <c r="BF82" s="968"/>
      <c r="BG82" s="968"/>
      <c r="BH82" s="968"/>
      <c r="BI82" s="968"/>
    </row>
    <row r="83" spans="2:61" ht="7.5" customHeight="1" thickTop="1"/>
    <row r="84" spans="2:61" ht="14.25" customHeight="1">
      <c r="B84" s="1015" t="s">
        <v>170</v>
      </c>
      <c r="C84" s="1016"/>
      <c r="D84" s="1016"/>
      <c r="E84" s="1016"/>
      <c r="F84" s="1016"/>
      <c r="G84" s="1017"/>
      <c r="H84" s="1011" t="s">
        <v>171</v>
      </c>
      <c r="I84" s="1012"/>
      <c r="J84" s="1012"/>
      <c r="K84" s="1012"/>
      <c r="L84" s="1012"/>
      <c r="M84" s="1012"/>
      <c r="N84" s="1012"/>
      <c r="O84" s="1012"/>
      <c r="P84" s="1012"/>
      <c r="Q84" s="1012"/>
      <c r="R84" s="1012"/>
      <c r="S84" s="1012"/>
      <c r="T84" s="1012"/>
      <c r="U84" s="1013"/>
      <c r="V84" s="1013"/>
      <c r="W84" s="1013"/>
      <c r="X84" s="1013"/>
      <c r="Y84" s="1014"/>
      <c r="Z84" s="1011" t="s">
        <v>172</v>
      </c>
      <c r="AA84" s="1012"/>
      <c r="AB84" s="1012"/>
      <c r="AC84" s="1012"/>
      <c r="AD84" s="1012"/>
      <c r="AE84" s="1012"/>
      <c r="AF84" s="1012"/>
      <c r="AG84" s="1012"/>
      <c r="AH84" s="1012"/>
      <c r="AI84" s="1012"/>
      <c r="AJ84" s="1012"/>
      <c r="AK84" s="1012"/>
      <c r="AL84" s="1012"/>
      <c r="AM84" s="1013"/>
      <c r="AN84" s="1013"/>
      <c r="AO84" s="1013"/>
      <c r="AP84" s="1013"/>
      <c r="AQ84" s="1014"/>
      <c r="AR84" s="1011" t="s">
        <v>173</v>
      </c>
      <c r="AS84" s="1012"/>
      <c r="AT84" s="1012"/>
      <c r="AU84" s="1012"/>
      <c r="AV84" s="1012"/>
      <c r="AW84" s="1012"/>
      <c r="AX84" s="1012"/>
      <c r="AY84" s="1012"/>
      <c r="AZ84" s="1012"/>
      <c r="BA84" s="1012"/>
      <c r="BB84" s="1012"/>
      <c r="BC84" s="1012"/>
      <c r="BD84" s="1012"/>
      <c r="BE84" s="1013"/>
      <c r="BF84" s="1013"/>
      <c r="BG84" s="1013"/>
      <c r="BH84" s="1013"/>
      <c r="BI84" s="1014"/>
    </row>
    <row r="85" spans="2:61" ht="14.25" customHeight="1">
      <c r="B85" s="1018"/>
      <c r="C85" s="1019"/>
      <c r="D85" s="1019"/>
      <c r="E85" s="1019"/>
      <c r="F85" s="1019"/>
      <c r="G85" s="1020"/>
      <c r="H85" s="1011" t="s">
        <v>174</v>
      </c>
      <c r="I85" s="1012"/>
      <c r="J85" s="1012"/>
      <c r="K85" s="1012"/>
      <c r="L85" s="1012"/>
      <c r="M85" s="1012"/>
      <c r="N85" s="1012"/>
      <c r="O85" s="1012"/>
      <c r="P85" s="1012"/>
      <c r="Q85" s="1012"/>
      <c r="R85" s="1012"/>
      <c r="S85" s="1012"/>
      <c r="T85" s="1012"/>
      <c r="U85" s="1013"/>
      <c r="V85" s="1013"/>
      <c r="W85" s="1013"/>
      <c r="X85" s="1013"/>
      <c r="Y85" s="1014"/>
      <c r="Z85" s="1011" t="s">
        <v>175</v>
      </c>
      <c r="AA85" s="1012"/>
      <c r="AB85" s="1012"/>
      <c r="AC85" s="1012"/>
      <c r="AD85" s="1012"/>
      <c r="AE85" s="1012"/>
      <c r="AF85" s="1012"/>
      <c r="AG85" s="1012"/>
      <c r="AH85" s="1012"/>
      <c r="AI85" s="1012"/>
      <c r="AJ85" s="1012"/>
      <c r="AK85" s="1012"/>
      <c r="AL85" s="1012"/>
      <c r="AM85" s="1013"/>
      <c r="AN85" s="1013"/>
      <c r="AO85" s="1013"/>
      <c r="AP85" s="1013"/>
      <c r="AQ85" s="1014"/>
      <c r="AR85" s="1011" t="s">
        <v>176</v>
      </c>
      <c r="AS85" s="1012"/>
      <c r="AT85" s="1012"/>
      <c r="AU85" s="1012"/>
      <c r="AV85" s="1012"/>
      <c r="AW85" s="1012"/>
      <c r="AX85" s="1012"/>
      <c r="AY85" s="1012"/>
      <c r="AZ85" s="1012"/>
      <c r="BA85" s="1012"/>
      <c r="BB85" s="1012"/>
      <c r="BC85" s="1012"/>
      <c r="BD85" s="1012"/>
      <c r="BE85" s="1013"/>
      <c r="BF85" s="1013"/>
      <c r="BG85" s="1013"/>
      <c r="BH85" s="1013"/>
      <c r="BI85" s="1014"/>
    </row>
    <row r="86" spans="2:61" ht="14.25" customHeight="1">
      <c r="B86" s="1018"/>
      <c r="C86" s="1019"/>
      <c r="D86" s="1019"/>
      <c r="E86" s="1019"/>
      <c r="F86" s="1019"/>
      <c r="G86" s="1020"/>
      <c r="H86" s="1011" t="s">
        <v>177</v>
      </c>
      <c r="I86" s="1012"/>
      <c r="J86" s="1012"/>
      <c r="K86" s="1012"/>
      <c r="L86" s="1012"/>
      <c r="M86" s="1012"/>
      <c r="N86" s="1012"/>
      <c r="O86" s="1012"/>
      <c r="P86" s="1012"/>
      <c r="Q86" s="1012"/>
      <c r="R86" s="1012"/>
      <c r="S86" s="1012"/>
      <c r="T86" s="1012"/>
      <c r="U86" s="1024"/>
      <c r="V86" s="1024"/>
      <c r="W86" s="1024"/>
      <c r="X86" s="1024"/>
      <c r="Y86" s="1025"/>
      <c r="Z86" s="1011" t="s">
        <v>178</v>
      </c>
      <c r="AA86" s="1012"/>
      <c r="AB86" s="1012"/>
      <c r="AC86" s="1012"/>
      <c r="AD86" s="1012"/>
      <c r="AE86" s="1012"/>
      <c r="AF86" s="1012"/>
      <c r="AG86" s="1012"/>
      <c r="AH86" s="1012"/>
      <c r="AI86" s="1012"/>
      <c r="AJ86" s="1012"/>
      <c r="AK86" s="1012"/>
      <c r="AL86" s="1012"/>
      <c r="AM86" s="1013"/>
      <c r="AN86" s="1013"/>
      <c r="AO86" s="1013"/>
      <c r="AP86" s="1013"/>
      <c r="AQ86" s="1014"/>
      <c r="AR86" s="1011" t="s">
        <v>179</v>
      </c>
      <c r="AS86" s="1012"/>
      <c r="AT86" s="1012"/>
      <c r="AU86" s="1012"/>
      <c r="AV86" s="1012"/>
      <c r="AW86" s="1012"/>
      <c r="AX86" s="1012"/>
      <c r="AY86" s="1012"/>
      <c r="AZ86" s="1012"/>
      <c r="BA86" s="1012"/>
      <c r="BB86" s="1012"/>
      <c r="BC86" s="1012"/>
      <c r="BD86" s="1012"/>
      <c r="BE86" s="1013"/>
      <c r="BF86" s="1013"/>
      <c r="BG86" s="1013"/>
      <c r="BH86" s="1013"/>
      <c r="BI86" s="1014"/>
    </row>
    <row r="87" spans="2:61" ht="14.25" customHeight="1">
      <c r="B87" s="1018"/>
      <c r="C87" s="1019"/>
      <c r="D87" s="1019"/>
      <c r="E87" s="1019"/>
      <c r="F87" s="1019"/>
      <c r="G87" s="1020"/>
      <c r="H87" s="1011" t="s">
        <v>180</v>
      </c>
      <c r="I87" s="1012"/>
      <c r="J87" s="1012"/>
      <c r="K87" s="1012"/>
      <c r="L87" s="1012"/>
      <c r="M87" s="1012"/>
      <c r="N87" s="1012"/>
      <c r="O87" s="1012"/>
      <c r="P87" s="1012"/>
      <c r="Q87" s="1012"/>
      <c r="R87" s="1012"/>
      <c r="S87" s="1012"/>
      <c r="T87" s="1012"/>
      <c r="U87" s="1013"/>
      <c r="V87" s="1013"/>
      <c r="W87" s="1013"/>
      <c r="X87" s="1013"/>
      <c r="Y87" s="1014"/>
      <c r="Z87" s="1011" t="s">
        <v>181</v>
      </c>
      <c r="AA87" s="1012"/>
      <c r="AB87" s="1012"/>
      <c r="AC87" s="1012"/>
      <c r="AD87" s="1012"/>
      <c r="AE87" s="1012"/>
      <c r="AF87" s="1012"/>
      <c r="AG87" s="1012"/>
      <c r="AH87" s="1012"/>
      <c r="AI87" s="1012"/>
      <c r="AJ87" s="1012"/>
      <c r="AK87" s="1012"/>
      <c r="AL87" s="1012"/>
      <c r="AM87" s="1013"/>
      <c r="AN87" s="1013"/>
      <c r="AO87" s="1013"/>
      <c r="AP87" s="1013"/>
      <c r="AQ87" s="1014"/>
      <c r="AR87" s="1011" t="s">
        <v>182</v>
      </c>
      <c r="AS87" s="1012"/>
      <c r="AT87" s="1012"/>
      <c r="AU87" s="1012"/>
      <c r="AV87" s="1012"/>
      <c r="AW87" s="1012"/>
      <c r="AX87" s="1012"/>
      <c r="AY87" s="1012"/>
      <c r="AZ87" s="1012"/>
      <c r="BA87" s="1012"/>
      <c r="BB87" s="1012"/>
      <c r="BC87" s="1012"/>
      <c r="BD87" s="1012"/>
      <c r="BE87" s="1013"/>
      <c r="BF87" s="1013"/>
      <c r="BG87" s="1013"/>
      <c r="BH87" s="1013"/>
      <c r="BI87" s="1014"/>
    </row>
    <row r="88" spans="2:61" ht="14.25" customHeight="1">
      <c r="B88" s="1018"/>
      <c r="C88" s="1019"/>
      <c r="D88" s="1019"/>
      <c r="E88" s="1019"/>
      <c r="F88" s="1019"/>
      <c r="G88" s="1020"/>
      <c r="H88" s="1011" t="s">
        <v>183</v>
      </c>
      <c r="I88" s="1012"/>
      <c r="J88" s="1012"/>
      <c r="K88" s="1012"/>
      <c r="L88" s="1012"/>
      <c r="M88" s="1012"/>
      <c r="N88" s="1012"/>
      <c r="O88" s="1012"/>
      <c r="P88" s="1012"/>
      <c r="Q88" s="1012"/>
      <c r="R88" s="1012"/>
      <c r="S88" s="1012"/>
      <c r="T88" s="1012"/>
      <c r="U88" s="1013"/>
      <c r="V88" s="1013"/>
      <c r="W88" s="1013"/>
      <c r="X88" s="1013"/>
      <c r="Y88" s="1014"/>
      <c r="Z88" s="1011" t="s">
        <v>184</v>
      </c>
      <c r="AA88" s="1012"/>
      <c r="AB88" s="1012"/>
      <c r="AC88" s="1012"/>
      <c r="AD88" s="1012"/>
      <c r="AE88" s="1012"/>
      <c r="AF88" s="1012"/>
      <c r="AG88" s="1012"/>
      <c r="AH88" s="1012"/>
      <c r="AI88" s="1012"/>
      <c r="AJ88" s="1012"/>
      <c r="AK88" s="1012"/>
      <c r="AL88" s="1012"/>
      <c r="AM88" s="1013"/>
      <c r="AN88" s="1013"/>
      <c r="AO88" s="1013"/>
      <c r="AP88" s="1013"/>
      <c r="AQ88" s="1014"/>
      <c r="AR88" s="1011"/>
      <c r="AS88" s="1012"/>
      <c r="AT88" s="1012"/>
      <c r="AU88" s="1012"/>
      <c r="AV88" s="1012"/>
      <c r="AW88" s="1012"/>
      <c r="AX88" s="1012"/>
      <c r="AY88" s="1012"/>
      <c r="AZ88" s="1012"/>
      <c r="BA88" s="1012"/>
      <c r="BB88" s="1012"/>
      <c r="BC88" s="1012"/>
      <c r="BD88" s="1012"/>
      <c r="BE88" s="1013"/>
      <c r="BF88" s="1013"/>
      <c r="BG88" s="1013"/>
      <c r="BH88" s="1013"/>
      <c r="BI88" s="1014"/>
    </row>
    <row r="89" spans="2:61" ht="14.25" customHeight="1">
      <c r="B89" s="1018"/>
      <c r="C89" s="1019"/>
      <c r="D89" s="1019"/>
      <c r="E89" s="1019"/>
      <c r="F89" s="1019"/>
      <c r="G89" s="1020"/>
      <c r="H89" s="1011" t="s">
        <v>185</v>
      </c>
      <c r="I89" s="1012"/>
      <c r="J89" s="1012"/>
      <c r="K89" s="1012"/>
      <c r="L89" s="1012"/>
      <c r="M89" s="1012"/>
      <c r="N89" s="1012"/>
      <c r="O89" s="1012"/>
      <c r="P89" s="1012"/>
      <c r="Q89" s="1012"/>
      <c r="R89" s="1012"/>
      <c r="S89" s="1012"/>
      <c r="T89" s="1012"/>
      <c r="U89" s="1013"/>
      <c r="V89" s="1013"/>
      <c r="W89" s="1013"/>
      <c r="X89" s="1013"/>
      <c r="Y89" s="1014"/>
      <c r="Z89" s="1011" t="s">
        <v>186</v>
      </c>
      <c r="AA89" s="1012"/>
      <c r="AB89" s="1012"/>
      <c r="AC89" s="1012"/>
      <c r="AD89" s="1012"/>
      <c r="AE89" s="1012"/>
      <c r="AF89" s="1012"/>
      <c r="AG89" s="1012"/>
      <c r="AH89" s="1012"/>
      <c r="AI89" s="1012"/>
      <c r="AJ89" s="1012"/>
      <c r="AK89" s="1012"/>
      <c r="AL89" s="1012"/>
      <c r="AM89" s="1013"/>
      <c r="AN89" s="1013"/>
      <c r="AO89" s="1013"/>
      <c r="AP89" s="1013"/>
      <c r="AQ89" s="1014"/>
      <c r="AR89" s="1011"/>
      <c r="AS89" s="1012"/>
      <c r="AT89" s="1012"/>
      <c r="AU89" s="1012"/>
      <c r="AV89" s="1012"/>
      <c r="AW89" s="1012"/>
      <c r="AX89" s="1012"/>
      <c r="AY89" s="1012"/>
      <c r="AZ89" s="1012"/>
      <c r="BA89" s="1012"/>
      <c r="BB89" s="1012"/>
      <c r="BC89" s="1012"/>
      <c r="BD89" s="1012"/>
      <c r="BE89" s="1013"/>
      <c r="BF89" s="1013"/>
      <c r="BG89" s="1013"/>
      <c r="BH89" s="1013"/>
      <c r="BI89" s="1014"/>
    </row>
    <row r="90" spans="2:61" ht="14.25" customHeight="1">
      <c r="B90" s="1021"/>
      <c r="C90" s="1022"/>
      <c r="D90" s="1022"/>
      <c r="E90" s="1022"/>
      <c r="F90" s="1022"/>
      <c r="G90" s="1023"/>
      <c r="H90" s="1011" t="s">
        <v>187</v>
      </c>
      <c r="I90" s="1012"/>
      <c r="J90" s="1012"/>
      <c r="K90" s="1012"/>
      <c r="L90" s="1012"/>
      <c r="M90" s="1012"/>
      <c r="N90" s="1012"/>
      <c r="O90" s="1012"/>
      <c r="P90" s="1012"/>
      <c r="Q90" s="1012"/>
      <c r="R90" s="1012"/>
      <c r="S90" s="1012"/>
      <c r="T90" s="1012"/>
      <c r="U90" s="1013"/>
      <c r="V90" s="1013"/>
      <c r="W90" s="1013"/>
      <c r="X90" s="1013"/>
      <c r="Y90" s="1014"/>
      <c r="Z90" s="1011" t="s">
        <v>188</v>
      </c>
      <c r="AA90" s="1012"/>
      <c r="AB90" s="1012"/>
      <c r="AC90" s="1012"/>
      <c r="AD90" s="1012"/>
      <c r="AE90" s="1012"/>
      <c r="AF90" s="1012"/>
      <c r="AG90" s="1012"/>
      <c r="AH90" s="1012"/>
      <c r="AI90" s="1012"/>
      <c r="AJ90" s="1012"/>
      <c r="AK90" s="1012"/>
      <c r="AL90" s="1012"/>
      <c r="AM90" s="1013"/>
      <c r="AN90" s="1013"/>
      <c r="AO90" s="1013"/>
      <c r="AP90" s="1013"/>
      <c r="AQ90" s="1014"/>
      <c r="AR90" s="1011"/>
      <c r="AS90" s="1012"/>
      <c r="AT90" s="1012"/>
      <c r="AU90" s="1012"/>
      <c r="AV90" s="1012"/>
      <c r="AW90" s="1012"/>
      <c r="AX90" s="1012"/>
      <c r="AY90" s="1012"/>
      <c r="AZ90" s="1012"/>
      <c r="BA90" s="1012"/>
      <c r="BB90" s="1012"/>
      <c r="BC90" s="1012"/>
      <c r="BD90" s="1012"/>
      <c r="BE90" s="1013"/>
      <c r="BF90" s="1013"/>
      <c r="BG90" s="1013"/>
      <c r="BH90" s="1013"/>
      <c r="BI90" s="1014"/>
    </row>
  </sheetData>
  <sheetProtection algorithmName="SHA-512" hashValue="Rmddj53W2KubiGSvkJALFFUumOFk9bWtVgBRoCETnV72Sik+tHJ2oWrSP3kmUUwi4S316OA2/PhViQ15jDiTwg==" saltValue="bNSsgs+hHP6wrNeCZSgoYA==" spinCount="100000" sheet="1" selectLockedCells="1"/>
  <mergeCells count="477">
    <mergeCell ref="T54:AO54"/>
    <mergeCell ref="AP54:AY54"/>
    <mergeCell ref="AZ54:BE56"/>
    <mergeCell ref="AD55:AE56"/>
    <mergeCell ref="AF55:AG56"/>
    <mergeCell ref="AH55:AI56"/>
    <mergeCell ref="AJ55:AK56"/>
    <mergeCell ref="AL55:AM56"/>
    <mergeCell ref="AN55:AO56"/>
    <mergeCell ref="AP55:AQ56"/>
    <mergeCell ref="AR55:AS56"/>
    <mergeCell ref="AT55:AU56"/>
    <mergeCell ref="AV55:AW56"/>
    <mergeCell ref="AX55:AY56"/>
    <mergeCell ref="BE86:BI86"/>
    <mergeCell ref="H87:T87"/>
    <mergeCell ref="U87:Y87"/>
    <mergeCell ref="Z87:AL87"/>
    <mergeCell ref="AM87:AQ87"/>
    <mergeCell ref="AR87:BD87"/>
    <mergeCell ref="BE87:BI87"/>
    <mergeCell ref="H90:T90"/>
    <mergeCell ref="U90:Y90"/>
    <mergeCell ref="Z90:AL90"/>
    <mergeCell ref="AM90:AQ90"/>
    <mergeCell ref="AR90:BD90"/>
    <mergeCell ref="BE90:BI90"/>
    <mergeCell ref="H89:T89"/>
    <mergeCell ref="U89:Y89"/>
    <mergeCell ref="Z89:AL89"/>
    <mergeCell ref="AM89:AQ89"/>
    <mergeCell ref="AR89:BD89"/>
    <mergeCell ref="BE89:BI89"/>
    <mergeCell ref="BE84:BI84"/>
    <mergeCell ref="H85:T85"/>
    <mergeCell ref="U85:Y85"/>
    <mergeCell ref="Z85:AL85"/>
    <mergeCell ref="AM85:AQ85"/>
    <mergeCell ref="AR85:BD85"/>
    <mergeCell ref="BE85:BI85"/>
    <mergeCell ref="B84:G90"/>
    <mergeCell ref="H84:T84"/>
    <mergeCell ref="U84:Y84"/>
    <mergeCell ref="Z84:AL84"/>
    <mergeCell ref="AM84:AQ84"/>
    <mergeCell ref="AR84:BD84"/>
    <mergeCell ref="H86:T86"/>
    <mergeCell ref="U86:Y86"/>
    <mergeCell ref="Z86:AL86"/>
    <mergeCell ref="AM86:AQ86"/>
    <mergeCell ref="H88:T88"/>
    <mergeCell ref="U88:Y88"/>
    <mergeCell ref="Z88:AL88"/>
    <mergeCell ref="AM88:AQ88"/>
    <mergeCell ref="AR88:BD88"/>
    <mergeCell ref="BE88:BI88"/>
    <mergeCell ref="AR86:BD86"/>
    <mergeCell ref="BF81:BG82"/>
    <mergeCell ref="BH81:BI82"/>
    <mergeCell ref="AT81:AU82"/>
    <mergeCell ref="AL81:AM82"/>
    <mergeCell ref="AN81:AO82"/>
    <mergeCell ref="AP81:AQ82"/>
    <mergeCell ref="AR81:AS82"/>
    <mergeCell ref="AV81:AW82"/>
    <mergeCell ref="Z81:AA82"/>
    <mergeCell ref="AB81:AC82"/>
    <mergeCell ref="AD81:AE82"/>
    <mergeCell ref="AF81:AG82"/>
    <mergeCell ref="AH81:AI82"/>
    <mergeCell ref="AJ81:AK82"/>
    <mergeCell ref="AX81:AY82"/>
    <mergeCell ref="AZ81:BE82"/>
    <mergeCell ref="N81:O82"/>
    <mergeCell ref="P81:Q82"/>
    <mergeCell ref="R81:S82"/>
    <mergeCell ref="T81:U82"/>
    <mergeCell ref="V81:W82"/>
    <mergeCell ref="X81:Y82"/>
    <mergeCell ref="B81:C82"/>
    <mergeCell ref="D81:E82"/>
    <mergeCell ref="F81:G82"/>
    <mergeCell ref="H81:I82"/>
    <mergeCell ref="J81:K82"/>
    <mergeCell ref="L81:M82"/>
    <mergeCell ref="BF79:BG80"/>
    <mergeCell ref="BH79:BI80"/>
    <mergeCell ref="AL79:AM80"/>
    <mergeCell ref="AN79:AO80"/>
    <mergeCell ref="AP79:AQ80"/>
    <mergeCell ref="AR79:AS80"/>
    <mergeCell ref="Z79:AA80"/>
    <mergeCell ref="AB79:AC80"/>
    <mergeCell ref="AD79:AE80"/>
    <mergeCell ref="AF79:AG80"/>
    <mergeCell ref="AH79:AI80"/>
    <mergeCell ref="AJ79:AK80"/>
    <mergeCell ref="AT79:AU80"/>
    <mergeCell ref="AV79:AW80"/>
    <mergeCell ref="AX79:AY80"/>
    <mergeCell ref="AZ79:BE80"/>
    <mergeCell ref="N79:O80"/>
    <mergeCell ref="P79:Q80"/>
    <mergeCell ref="R79:S80"/>
    <mergeCell ref="T79:U80"/>
    <mergeCell ref="V79:W80"/>
    <mergeCell ref="X79:Y80"/>
    <mergeCell ref="B79:C80"/>
    <mergeCell ref="D79:E80"/>
    <mergeCell ref="F79:G80"/>
    <mergeCell ref="H79:I80"/>
    <mergeCell ref="J79:K80"/>
    <mergeCell ref="L79:M80"/>
    <mergeCell ref="BF77:BG78"/>
    <mergeCell ref="BH77:BI78"/>
    <mergeCell ref="AT77:AU78"/>
    <mergeCell ref="AL77:AM78"/>
    <mergeCell ref="AN77:AO78"/>
    <mergeCell ref="AP77:AQ78"/>
    <mergeCell ref="AR77:AS78"/>
    <mergeCell ref="AV77:AW78"/>
    <mergeCell ref="Z77:AA78"/>
    <mergeCell ref="AB77:AC78"/>
    <mergeCell ref="AD77:AE78"/>
    <mergeCell ref="AF77:AG78"/>
    <mergeCell ref="AH77:AI78"/>
    <mergeCell ref="AJ77:AK78"/>
    <mergeCell ref="AX77:AY78"/>
    <mergeCell ref="AZ77:BE78"/>
    <mergeCell ref="N77:O78"/>
    <mergeCell ref="P77:Q78"/>
    <mergeCell ref="R77:S78"/>
    <mergeCell ref="T77:U78"/>
    <mergeCell ref="V77:W78"/>
    <mergeCell ref="X77:Y78"/>
    <mergeCell ref="B77:C78"/>
    <mergeCell ref="D77:E78"/>
    <mergeCell ref="F77:G78"/>
    <mergeCell ref="H77:I78"/>
    <mergeCell ref="J77:K78"/>
    <mergeCell ref="L77:M78"/>
    <mergeCell ref="BF75:BG76"/>
    <mergeCell ref="BH75:BI76"/>
    <mergeCell ref="AL75:AM76"/>
    <mergeCell ref="AN75:AO76"/>
    <mergeCell ref="AP75:AQ76"/>
    <mergeCell ref="AR75:AS76"/>
    <mergeCell ref="Z75:AA76"/>
    <mergeCell ref="AB75:AC76"/>
    <mergeCell ref="AD75:AE76"/>
    <mergeCell ref="AF75:AG76"/>
    <mergeCell ref="AH75:AI76"/>
    <mergeCell ref="AJ75:AK76"/>
    <mergeCell ref="AT75:AU76"/>
    <mergeCell ref="AV75:AW76"/>
    <mergeCell ref="AX75:AY76"/>
    <mergeCell ref="AZ75:BE76"/>
    <mergeCell ref="N75:O76"/>
    <mergeCell ref="P75:Q76"/>
    <mergeCell ref="R75:S76"/>
    <mergeCell ref="T75:U76"/>
    <mergeCell ref="V75:W76"/>
    <mergeCell ref="X75:Y76"/>
    <mergeCell ref="B75:C76"/>
    <mergeCell ref="D75:E76"/>
    <mergeCell ref="F75:G76"/>
    <mergeCell ref="H75:I76"/>
    <mergeCell ref="J75:K76"/>
    <mergeCell ref="L75:M76"/>
    <mergeCell ref="BF73:BG74"/>
    <mergeCell ref="BH73:BI74"/>
    <mergeCell ref="AT73:AU74"/>
    <mergeCell ref="AL73:AM74"/>
    <mergeCell ref="AN73:AO74"/>
    <mergeCell ref="AP73:AQ74"/>
    <mergeCell ref="AR73:AS74"/>
    <mergeCell ref="AV73:AW74"/>
    <mergeCell ref="Z73:AA74"/>
    <mergeCell ref="AB73:AC74"/>
    <mergeCell ref="AD73:AE74"/>
    <mergeCell ref="AF73:AG74"/>
    <mergeCell ref="AH73:AI74"/>
    <mergeCell ref="AJ73:AK74"/>
    <mergeCell ref="AX73:AY74"/>
    <mergeCell ref="AZ73:BE74"/>
    <mergeCell ref="N73:O74"/>
    <mergeCell ref="P73:Q74"/>
    <mergeCell ref="R73:S74"/>
    <mergeCell ref="T73:U74"/>
    <mergeCell ref="V73:W74"/>
    <mergeCell ref="X73:Y74"/>
    <mergeCell ref="B73:C74"/>
    <mergeCell ref="D73:E74"/>
    <mergeCell ref="F73:G74"/>
    <mergeCell ref="H73:I74"/>
    <mergeCell ref="J73:K74"/>
    <mergeCell ref="L73:M74"/>
    <mergeCell ref="BF71:BG72"/>
    <mergeCell ref="BH71:BI72"/>
    <mergeCell ref="AL71:AM72"/>
    <mergeCell ref="AN71:AO72"/>
    <mergeCell ref="AP71:AQ72"/>
    <mergeCell ref="AR71:AS72"/>
    <mergeCell ref="Z71:AA72"/>
    <mergeCell ref="AB71:AC72"/>
    <mergeCell ref="AD71:AE72"/>
    <mergeCell ref="AF71:AG72"/>
    <mergeCell ref="AH71:AI72"/>
    <mergeCell ref="AJ71:AK72"/>
    <mergeCell ref="AT71:AU72"/>
    <mergeCell ref="AV71:AW72"/>
    <mergeCell ref="AX71:AY72"/>
    <mergeCell ref="AZ71:BE72"/>
    <mergeCell ref="N71:O72"/>
    <mergeCell ref="P71:Q72"/>
    <mergeCell ref="R71:S72"/>
    <mergeCell ref="T71:U72"/>
    <mergeCell ref="V71:W72"/>
    <mergeCell ref="X71:Y72"/>
    <mergeCell ref="B71:C72"/>
    <mergeCell ref="D71:E72"/>
    <mergeCell ref="F71:G72"/>
    <mergeCell ref="H71:I72"/>
    <mergeCell ref="J71:K72"/>
    <mergeCell ref="L71:M72"/>
    <mergeCell ref="BF69:BG70"/>
    <mergeCell ref="BH69:BI70"/>
    <mergeCell ref="AT69:AU70"/>
    <mergeCell ref="AL69:AM70"/>
    <mergeCell ref="AN69:AO70"/>
    <mergeCell ref="AP69:AQ70"/>
    <mergeCell ref="AR69:AS70"/>
    <mergeCell ref="AV69:AW70"/>
    <mergeCell ref="Z69:AA70"/>
    <mergeCell ref="AB69:AC70"/>
    <mergeCell ref="AD69:AE70"/>
    <mergeCell ref="AF69:AG70"/>
    <mergeCell ref="AH69:AI70"/>
    <mergeCell ref="AJ69:AK70"/>
    <mergeCell ref="AX69:AY70"/>
    <mergeCell ref="AZ69:BE70"/>
    <mergeCell ref="N69:O70"/>
    <mergeCell ref="P69:Q70"/>
    <mergeCell ref="R69:S70"/>
    <mergeCell ref="T69:U70"/>
    <mergeCell ref="V69:W70"/>
    <mergeCell ref="X69:Y70"/>
    <mergeCell ref="B69:C70"/>
    <mergeCell ref="D69:E70"/>
    <mergeCell ref="F69:G70"/>
    <mergeCell ref="H69:I70"/>
    <mergeCell ref="J69:K70"/>
    <mergeCell ref="L69:M70"/>
    <mergeCell ref="BF67:BG68"/>
    <mergeCell ref="BH67:BI68"/>
    <mergeCell ref="AL67:AM68"/>
    <mergeCell ref="AN67:AO68"/>
    <mergeCell ref="AP67:AQ68"/>
    <mergeCell ref="AR67:AS68"/>
    <mergeCell ref="Z67:AA68"/>
    <mergeCell ref="AB67:AC68"/>
    <mergeCell ref="AD67:AE68"/>
    <mergeCell ref="AF67:AG68"/>
    <mergeCell ref="AH67:AI68"/>
    <mergeCell ref="AJ67:AK68"/>
    <mergeCell ref="AT67:AU68"/>
    <mergeCell ref="AV67:AW68"/>
    <mergeCell ref="AX67:AY68"/>
    <mergeCell ref="AZ67:BE68"/>
    <mergeCell ref="N67:O68"/>
    <mergeCell ref="P67:Q68"/>
    <mergeCell ref="R67:S68"/>
    <mergeCell ref="T67:U68"/>
    <mergeCell ref="V67:W68"/>
    <mergeCell ref="X67:Y68"/>
    <mergeCell ref="B67:C68"/>
    <mergeCell ref="D67:E68"/>
    <mergeCell ref="F67:G68"/>
    <mergeCell ref="H67:I68"/>
    <mergeCell ref="J67:K68"/>
    <mergeCell ref="L67:M68"/>
    <mergeCell ref="BF65:BG66"/>
    <mergeCell ref="BH65:BI66"/>
    <mergeCell ref="AT65:AU66"/>
    <mergeCell ref="AL65:AM66"/>
    <mergeCell ref="AN65:AO66"/>
    <mergeCell ref="AP65:AQ66"/>
    <mergeCell ref="AR65:AS66"/>
    <mergeCell ref="AV65:AW66"/>
    <mergeCell ref="Z65:AA66"/>
    <mergeCell ref="AB65:AC66"/>
    <mergeCell ref="AD65:AE66"/>
    <mergeCell ref="AF65:AG66"/>
    <mergeCell ref="AH65:AI66"/>
    <mergeCell ref="AJ65:AK66"/>
    <mergeCell ref="AX65:AY66"/>
    <mergeCell ref="AZ65:BE66"/>
    <mergeCell ref="N65:O66"/>
    <mergeCell ref="P65:Q66"/>
    <mergeCell ref="R65:S66"/>
    <mergeCell ref="T65:U66"/>
    <mergeCell ref="V65:W66"/>
    <mergeCell ref="X65:Y66"/>
    <mergeCell ref="B65:C66"/>
    <mergeCell ref="D65:E66"/>
    <mergeCell ref="F65:G66"/>
    <mergeCell ref="H65:I66"/>
    <mergeCell ref="J65:K66"/>
    <mergeCell ref="L65:M66"/>
    <mergeCell ref="BF63:BG64"/>
    <mergeCell ref="BH63:BI64"/>
    <mergeCell ref="AL63:AM64"/>
    <mergeCell ref="AN63:AO64"/>
    <mergeCell ref="AP63:AQ64"/>
    <mergeCell ref="AR63:AS64"/>
    <mergeCell ref="Z63:AA64"/>
    <mergeCell ref="AB63:AC64"/>
    <mergeCell ref="AD63:AE64"/>
    <mergeCell ref="AF63:AG64"/>
    <mergeCell ref="AH63:AI64"/>
    <mergeCell ref="AJ63:AK64"/>
    <mergeCell ref="AT63:AU64"/>
    <mergeCell ref="AV63:AW64"/>
    <mergeCell ref="AX63:AY64"/>
    <mergeCell ref="AZ63:BE64"/>
    <mergeCell ref="N63:O64"/>
    <mergeCell ref="P63:Q64"/>
    <mergeCell ref="R63:S64"/>
    <mergeCell ref="T63:U64"/>
    <mergeCell ref="V63:W64"/>
    <mergeCell ref="X63:Y64"/>
    <mergeCell ref="B63:C64"/>
    <mergeCell ref="D63:E64"/>
    <mergeCell ref="F63:G64"/>
    <mergeCell ref="H63:I64"/>
    <mergeCell ref="J63:K64"/>
    <mergeCell ref="L63:M64"/>
    <mergeCell ref="BF61:BG62"/>
    <mergeCell ref="BH61:BI62"/>
    <mergeCell ref="AT61:AU62"/>
    <mergeCell ref="AL61:AM62"/>
    <mergeCell ref="AN61:AO62"/>
    <mergeCell ref="AP61:AQ62"/>
    <mergeCell ref="AR61:AS62"/>
    <mergeCell ref="AV61:AW62"/>
    <mergeCell ref="Z61:AA62"/>
    <mergeCell ref="AB61:AC62"/>
    <mergeCell ref="AD61:AE62"/>
    <mergeCell ref="AF61:AG62"/>
    <mergeCell ref="AH61:AI62"/>
    <mergeCell ref="AJ61:AK62"/>
    <mergeCell ref="AX61:AY62"/>
    <mergeCell ref="AZ61:BE62"/>
    <mergeCell ref="N61:O62"/>
    <mergeCell ref="P61:Q62"/>
    <mergeCell ref="R61:S62"/>
    <mergeCell ref="T61:U62"/>
    <mergeCell ref="V61:W62"/>
    <mergeCell ref="X61:Y62"/>
    <mergeCell ref="B61:C62"/>
    <mergeCell ref="D61:E62"/>
    <mergeCell ref="F61:G62"/>
    <mergeCell ref="H61:I62"/>
    <mergeCell ref="J61:K62"/>
    <mergeCell ref="L61:M62"/>
    <mergeCell ref="BF59:BG60"/>
    <mergeCell ref="BH59:BI60"/>
    <mergeCell ref="AL59:AM60"/>
    <mergeCell ref="AN59:AO60"/>
    <mergeCell ref="AP59:AQ60"/>
    <mergeCell ref="AR59:AS60"/>
    <mergeCell ref="Z59:AA60"/>
    <mergeCell ref="AB59:AC60"/>
    <mergeCell ref="AD59:AE60"/>
    <mergeCell ref="AF59:AG60"/>
    <mergeCell ref="AH59:AI60"/>
    <mergeCell ref="AJ59:AK60"/>
    <mergeCell ref="AT59:AU60"/>
    <mergeCell ref="AV59:AW60"/>
    <mergeCell ref="AX59:AY60"/>
    <mergeCell ref="AZ59:BE60"/>
    <mergeCell ref="N59:O60"/>
    <mergeCell ref="P59:Q60"/>
    <mergeCell ref="R59:S60"/>
    <mergeCell ref="T59:U60"/>
    <mergeCell ref="V59:W60"/>
    <mergeCell ref="X59:Y60"/>
    <mergeCell ref="B59:C60"/>
    <mergeCell ref="D59:E60"/>
    <mergeCell ref="F59:G60"/>
    <mergeCell ref="H59:I60"/>
    <mergeCell ref="J59:K60"/>
    <mergeCell ref="L59:M60"/>
    <mergeCell ref="BF57:BG58"/>
    <mergeCell ref="BH57:BI58"/>
    <mergeCell ref="AL57:AM58"/>
    <mergeCell ref="AN57:AO58"/>
    <mergeCell ref="AP57:AQ58"/>
    <mergeCell ref="AR57:AS58"/>
    <mergeCell ref="Z57:AA58"/>
    <mergeCell ref="AB57:AC58"/>
    <mergeCell ref="AD57:AE58"/>
    <mergeCell ref="AF57:AG58"/>
    <mergeCell ref="AH57:AI58"/>
    <mergeCell ref="AJ57:AK58"/>
    <mergeCell ref="AT57:AU58"/>
    <mergeCell ref="AV57:AW58"/>
    <mergeCell ref="AX57:AY58"/>
    <mergeCell ref="AZ57:BE58"/>
    <mergeCell ref="N57:O58"/>
    <mergeCell ref="P57:Q58"/>
    <mergeCell ref="R57:S58"/>
    <mergeCell ref="T57:U58"/>
    <mergeCell ref="V57:W58"/>
    <mergeCell ref="X57:Y58"/>
    <mergeCell ref="B57:C58"/>
    <mergeCell ref="D57:E58"/>
    <mergeCell ref="F57:G58"/>
    <mergeCell ref="H57:I58"/>
    <mergeCell ref="J57:K58"/>
    <mergeCell ref="L57:M58"/>
    <mergeCell ref="B54:C56"/>
    <mergeCell ref="D54:E56"/>
    <mergeCell ref="F54:G56"/>
    <mergeCell ref="H54:I56"/>
    <mergeCell ref="J54:K56"/>
    <mergeCell ref="L54:M56"/>
    <mergeCell ref="AX51:BB52"/>
    <mergeCell ref="BC51:BI52"/>
    <mergeCell ref="U52:Z53"/>
    <mergeCell ref="AA52:AA53"/>
    <mergeCell ref="AB52:AJ53"/>
    <mergeCell ref="AK52:AL53"/>
    <mergeCell ref="AM52:AU53"/>
    <mergeCell ref="AV52:AV53"/>
    <mergeCell ref="BF54:BG56"/>
    <mergeCell ref="BH54:BI56"/>
    <mergeCell ref="T55:U56"/>
    <mergeCell ref="V55:W56"/>
    <mergeCell ref="X55:Y56"/>
    <mergeCell ref="Z55:AA56"/>
    <mergeCell ref="AB55:AC56"/>
    <mergeCell ref="N54:O56"/>
    <mergeCell ref="P54:Q56"/>
    <mergeCell ref="R54:S56"/>
    <mergeCell ref="K29:L30"/>
    <mergeCell ref="M29:N30"/>
    <mergeCell ref="T50:AQ51"/>
    <mergeCell ref="B51:F52"/>
    <mergeCell ref="G51:Q52"/>
    <mergeCell ref="R51:S52"/>
    <mergeCell ref="K21:L22"/>
    <mergeCell ref="M21:N22"/>
    <mergeCell ref="K23:L24"/>
    <mergeCell ref="M23:N24"/>
    <mergeCell ref="K25:L26"/>
    <mergeCell ref="M25:N26"/>
    <mergeCell ref="K19:L20"/>
    <mergeCell ref="M19:N20"/>
    <mergeCell ref="K9:L10"/>
    <mergeCell ref="M9:N10"/>
    <mergeCell ref="K11:L12"/>
    <mergeCell ref="M11:N12"/>
    <mergeCell ref="K13:L14"/>
    <mergeCell ref="M13:N14"/>
    <mergeCell ref="K27:L28"/>
    <mergeCell ref="M27:N28"/>
    <mergeCell ref="K2:L4"/>
    <mergeCell ref="M2:N4"/>
    <mergeCell ref="K5:L6"/>
    <mergeCell ref="M5:N6"/>
    <mergeCell ref="K7:L8"/>
    <mergeCell ref="M7:N8"/>
    <mergeCell ref="K15:L16"/>
    <mergeCell ref="M15:N16"/>
    <mergeCell ref="K17:L18"/>
    <mergeCell ref="M17:N18"/>
  </mergeCells>
  <phoneticPr fontId="16"/>
  <conditionalFormatting sqref="B61:C62">
    <cfRule type="expression" dxfId="777" priority="48" stopIfTrue="1">
      <formula>$G$4="×"</formula>
    </cfRule>
  </conditionalFormatting>
  <conditionalFormatting sqref="B63:C64">
    <cfRule type="expression" dxfId="776" priority="47" stopIfTrue="1">
      <formula>$G$5="×"</formula>
    </cfRule>
  </conditionalFormatting>
  <conditionalFormatting sqref="B65:C66">
    <cfRule type="expression" dxfId="775" priority="46" stopIfTrue="1">
      <formula>$G$6="×"</formula>
    </cfRule>
  </conditionalFormatting>
  <conditionalFormatting sqref="B67:C68">
    <cfRule type="expression" dxfId="774" priority="45" stopIfTrue="1">
      <formula>$G$7="×"</formula>
    </cfRule>
  </conditionalFormatting>
  <conditionalFormatting sqref="B69:C70">
    <cfRule type="expression" dxfId="773" priority="44" stopIfTrue="1">
      <formula>$G$8="×"</formula>
    </cfRule>
  </conditionalFormatting>
  <conditionalFormatting sqref="B71:C72">
    <cfRule type="expression" dxfId="772" priority="43" stopIfTrue="1">
      <formula>$G$9="×"</formula>
    </cfRule>
  </conditionalFormatting>
  <conditionalFormatting sqref="B73:C74">
    <cfRule type="expression" dxfId="771" priority="42" stopIfTrue="1">
      <formula>$G$10="×"</formula>
    </cfRule>
  </conditionalFormatting>
  <conditionalFormatting sqref="B75:C76">
    <cfRule type="expression" dxfId="770" priority="41" stopIfTrue="1">
      <formula>G11="×"</formula>
    </cfRule>
  </conditionalFormatting>
  <conditionalFormatting sqref="B77:C78">
    <cfRule type="expression" dxfId="769" priority="40" stopIfTrue="1">
      <formula>G12="×"</formula>
    </cfRule>
  </conditionalFormatting>
  <conditionalFormatting sqref="B79:C80">
    <cfRule type="expression" dxfId="768" priority="39" stopIfTrue="1">
      <formula>G13="×"</formula>
    </cfRule>
  </conditionalFormatting>
  <conditionalFormatting sqref="C81:C82 B81">
    <cfRule type="expression" dxfId="767" priority="38" stopIfTrue="1">
      <formula>G14="×"</formula>
    </cfRule>
  </conditionalFormatting>
  <conditionalFormatting sqref="L5:L6">
    <cfRule type="expression" dxfId="766" priority="37" stopIfTrue="1">
      <formula>#REF!="×"</formula>
    </cfRule>
  </conditionalFormatting>
  <conditionalFormatting sqref="L7:L8">
    <cfRule type="expression" dxfId="765" priority="36" stopIfTrue="1">
      <formula>#REF!="×"</formula>
    </cfRule>
  </conditionalFormatting>
  <conditionalFormatting sqref="L9:L10">
    <cfRule type="expression" dxfId="764" priority="35" stopIfTrue="1">
      <formula>#REF!="×"</formula>
    </cfRule>
  </conditionalFormatting>
  <conditionalFormatting sqref="L11:L12">
    <cfRule type="expression" dxfId="763" priority="34" stopIfTrue="1">
      <formula>#REF!="×"</formula>
    </cfRule>
  </conditionalFormatting>
  <conditionalFormatting sqref="L13:L14">
    <cfRule type="expression" dxfId="762" priority="33" stopIfTrue="1">
      <formula>#REF!="×"</formula>
    </cfRule>
  </conditionalFormatting>
  <conditionalFormatting sqref="L15:L16">
    <cfRule type="expression" dxfId="761" priority="32" stopIfTrue="1">
      <formula>#REF!="×"</formula>
    </cfRule>
  </conditionalFormatting>
  <conditionalFormatting sqref="L17:L18">
    <cfRule type="expression" dxfId="760" priority="31" stopIfTrue="1">
      <formula>#REF!="×"</formula>
    </cfRule>
  </conditionalFormatting>
  <conditionalFormatting sqref="L19:L20">
    <cfRule type="expression" dxfId="759" priority="30" stopIfTrue="1">
      <formula>#REF!="×"</formula>
    </cfRule>
  </conditionalFormatting>
  <conditionalFormatting sqref="L21:L22">
    <cfRule type="expression" dxfId="758" priority="29" stopIfTrue="1">
      <formula>#REF!="×"</formula>
    </cfRule>
  </conditionalFormatting>
  <conditionalFormatting sqref="L23:L24">
    <cfRule type="expression" dxfId="757" priority="28" stopIfTrue="1">
      <formula>#REF!="×"</formula>
    </cfRule>
  </conditionalFormatting>
  <conditionalFormatting sqref="L25:L26">
    <cfRule type="expression" dxfId="756" priority="27" stopIfTrue="1">
      <formula>#REF!="×"</formula>
    </cfRule>
  </conditionalFormatting>
  <conditionalFormatting sqref="L27:L28">
    <cfRule type="expression" dxfId="755" priority="26" stopIfTrue="1">
      <formula>#REF!="×"</formula>
    </cfRule>
  </conditionalFormatting>
  <conditionalFormatting sqref="L29:L30">
    <cfRule type="expression" dxfId="754" priority="25" stopIfTrue="1">
      <formula>#REF!="×"</formula>
    </cfRule>
  </conditionalFormatting>
  <conditionalFormatting sqref="D61:E62">
    <cfRule type="expression" dxfId="753" priority="24" stopIfTrue="1">
      <formula>"○"=G4</formula>
    </cfRule>
  </conditionalFormatting>
  <conditionalFormatting sqref="D63:E64">
    <cfRule type="expression" dxfId="752" priority="23" stopIfTrue="1">
      <formula>"○"=G5</formula>
    </cfRule>
  </conditionalFormatting>
  <conditionalFormatting sqref="D65:E66">
    <cfRule type="expression" dxfId="751" priority="22" stopIfTrue="1">
      <formula>"○"=G6</formula>
    </cfRule>
  </conditionalFormatting>
  <conditionalFormatting sqref="D67:E68">
    <cfRule type="expression" dxfId="750" priority="21" stopIfTrue="1">
      <formula>"○"=G7</formula>
    </cfRule>
  </conditionalFormatting>
  <conditionalFormatting sqref="D69:E70">
    <cfRule type="expression" dxfId="749" priority="20" stopIfTrue="1">
      <formula>"○"=G8</formula>
    </cfRule>
  </conditionalFormatting>
  <conditionalFormatting sqref="D71:E72">
    <cfRule type="expression" dxfId="748" priority="19" stopIfTrue="1">
      <formula>"○"=G9</formula>
    </cfRule>
  </conditionalFormatting>
  <conditionalFormatting sqref="D73:E74">
    <cfRule type="expression" dxfId="747" priority="18" stopIfTrue="1">
      <formula>"○"=G10</formula>
    </cfRule>
  </conditionalFormatting>
  <conditionalFormatting sqref="D75:E76">
    <cfRule type="expression" dxfId="746" priority="17" stopIfTrue="1">
      <formula>"○"=G11</formula>
    </cfRule>
  </conditionalFormatting>
  <conditionalFormatting sqref="D77:E78">
    <cfRule type="expression" dxfId="745" priority="16" stopIfTrue="1">
      <formula>"○"=G12</formula>
    </cfRule>
  </conditionalFormatting>
  <conditionalFormatting sqref="D79:E80">
    <cfRule type="expression" dxfId="744" priority="15" stopIfTrue="1">
      <formula>"○"=G13</formula>
    </cfRule>
  </conditionalFormatting>
  <conditionalFormatting sqref="E81:E82 D81">
    <cfRule type="expression" dxfId="743" priority="14" stopIfTrue="1">
      <formula>"○"=G14</formula>
    </cfRule>
  </conditionalFormatting>
  <conditionalFormatting sqref="N5:N6">
    <cfRule type="expression" dxfId="742" priority="13" stopIfTrue="1">
      <formula>"○"=#REF!</formula>
    </cfRule>
  </conditionalFormatting>
  <conditionalFormatting sqref="N7:N8">
    <cfRule type="expression" dxfId="741" priority="12" stopIfTrue="1">
      <formula>"○"=#REF!</formula>
    </cfRule>
  </conditionalFormatting>
  <conditionalFormatting sqref="N9:N10">
    <cfRule type="expression" dxfId="740" priority="11" stopIfTrue="1">
      <formula>"○"=#REF!</formula>
    </cfRule>
  </conditionalFormatting>
  <conditionalFormatting sqref="N11:N12">
    <cfRule type="expression" dxfId="739" priority="10" stopIfTrue="1">
      <formula>"○"=#REF!</formula>
    </cfRule>
  </conditionalFormatting>
  <conditionalFormatting sqref="N13:N14">
    <cfRule type="expression" dxfId="738" priority="9" stopIfTrue="1">
      <formula>"○"=#REF!</formula>
    </cfRule>
  </conditionalFormatting>
  <conditionalFormatting sqref="N15:N16">
    <cfRule type="expression" dxfId="737" priority="8" stopIfTrue="1">
      <formula>"○"=#REF!</formula>
    </cfRule>
  </conditionalFormatting>
  <conditionalFormatting sqref="N17:N18">
    <cfRule type="expression" dxfId="736" priority="7" stopIfTrue="1">
      <formula>"○"=#REF!</formula>
    </cfRule>
  </conditionalFormatting>
  <conditionalFormatting sqref="N19:N20">
    <cfRule type="expression" dxfId="735" priority="6" stopIfTrue="1">
      <formula>"○"=#REF!</formula>
    </cfRule>
  </conditionalFormatting>
  <conditionalFormatting sqref="N21:N22">
    <cfRule type="expression" dxfId="734" priority="5" stopIfTrue="1">
      <formula>"○"=#REF!</formula>
    </cfRule>
  </conditionalFormatting>
  <conditionalFormatting sqref="N23:N24">
    <cfRule type="expression" dxfId="733" priority="4" stopIfTrue="1">
      <formula>"○"=#REF!</formula>
    </cfRule>
  </conditionalFormatting>
  <conditionalFormatting sqref="N25:N26">
    <cfRule type="expression" dxfId="732" priority="3" stopIfTrue="1">
      <formula>"○"=#REF!</formula>
    </cfRule>
  </conditionalFormatting>
  <conditionalFormatting sqref="N27:N28">
    <cfRule type="expression" dxfId="731" priority="2" stopIfTrue="1">
      <formula>"○"=#REF!</formula>
    </cfRule>
  </conditionalFormatting>
  <conditionalFormatting sqref="N29:N30">
    <cfRule type="expression" dxfId="730" priority="1" stopIfTrue="1">
      <formula>"○"=#REF!</formula>
    </cfRule>
  </conditionalFormatting>
  <conditionalFormatting sqref="B82">
    <cfRule type="expression" dxfId="729" priority="49" stopIfTrue="1">
      <formula>#REF!="×"</formula>
    </cfRule>
  </conditionalFormatting>
  <conditionalFormatting sqref="K5:K6">
    <cfRule type="expression" dxfId="728" priority="50" stopIfTrue="1">
      <formula>G15="×"</formula>
    </cfRule>
  </conditionalFormatting>
  <conditionalFormatting sqref="K7:K8">
    <cfRule type="expression" dxfId="727" priority="51" stopIfTrue="1">
      <formula>G16="×"</formula>
    </cfRule>
  </conditionalFormatting>
  <conditionalFormatting sqref="K9:K10">
    <cfRule type="expression" dxfId="726" priority="52" stopIfTrue="1">
      <formula>G17="×"</formula>
    </cfRule>
  </conditionalFormatting>
  <conditionalFormatting sqref="K11:K12">
    <cfRule type="expression" dxfId="725" priority="53" stopIfTrue="1">
      <formula>G18="×"</formula>
    </cfRule>
  </conditionalFormatting>
  <conditionalFormatting sqref="K13:K14">
    <cfRule type="expression" dxfId="724" priority="54" stopIfTrue="1">
      <formula>G19="×"</formula>
    </cfRule>
  </conditionalFormatting>
  <conditionalFormatting sqref="K15:K16">
    <cfRule type="expression" dxfId="723" priority="55" stopIfTrue="1">
      <formula>G20="×"</formula>
    </cfRule>
  </conditionalFormatting>
  <conditionalFormatting sqref="K17:K18">
    <cfRule type="expression" dxfId="722" priority="56" stopIfTrue="1">
      <formula>G21="×"</formula>
    </cfRule>
  </conditionalFormatting>
  <conditionalFormatting sqref="K19:K20">
    <cfRule type="expression" dxfId="721" priority="57" stopIfTrue="1">
      <formula>G22="×"</formula>
    </cfRule>
  </conditionalFormatting>
  <conditionalFormatting sqref="K21:K22">
    <cfRule type="expression" dxfId="720" priority="58" stopIfTrue="1">
      <formula>G23="×"</formula>
    </cfRule>
  </conditionalFormatting>
  <conditionalFormatting sqref="K23:K24">
    <cfRule type="expression" dxfId="719" priority="59" stopIfTrue="1">
      <formula>G24="×"</formula>
    </cfRule>
  </conditionalFormatting>
  <conditionalFormatting sqref="K25:K26">
    <cfRule type="expression" dxfId="718" priority="60" stopIfTrue="1">
      <formula>G25="×"</formula>
    </cfRule>
  </conditionalFormatting>
  <conditionalFormatting sqref="K27:K28">
    <cfRule type="expression" dxfId="717" priority="61" stopIfTrue="1">
      <formula>G26="×"</formula>
    </cfRule>
  </conditionalFormatting>
  <conditionalFormatting sqref="K29:K30">
    <cfRule type="expression" dxfId="716" priority="62" stopIfTrue="1">
      <formula>G27="×"</formula>
    </cfRule>
  </conditionalFormatting>
  <conditionalFormatting sqref="M5:M6">
    <cfRule type="expression" dxfId="715" priority="63" stopIfTrue="1">
      <formula>"○"=G15</formula>
    </cfRule>
  </conditionalFormatting>
  <conditionalFormatting sqref="M7:M8">
    <cfRule type="expression" dxfId="714" priority="64" stopIfTrue="1">
      <formula>"○"=G16</formula>
    </cfRule>
  </conditionalFormatting>
  <conditionalFormatting sqref="M9:M10">
    <cfRule type="expression" dxfId="713" priority="65" stopIfTrue="1">
      <formula>"○"=G17</formula>
    </cfRule>
  </conditionalFormatting>
  <conditionalFormatting sqref="M11:M12">
    <cfRule type="expression" dxfId="712" priority="66" stopIfTrue="1">
      <formula>"○"=G18</formula>
    </cfRule>
  </conditionalFormatting>
  <conditionalFormatting sqref="M13:M14">
    <cfRule type="expression" dxfId="711" priority="67" stopIfTrue="1">
      <formula>"○"=G19</formula>
    </cfRule>
  </conditionalFormatting>
  <conditionalFormatting sqref="M15:M16">
    <cfRule type="expression" dxfId="710" priority="68" stopIfTrue="1">
      <formula>"○"=G20</formula>
    </cfRule>
  </conditionalFormatting>
  <conditionalFormatting sqref="M17:M18">
    <cfRule type="expression" dxfId="709" priority="69" stopIfTrue="1">
      <formula>"○"=G21</formula>
    </cfRule>
  </conditionalFormatting>
  <conditionalFormatting sqref="M19:M20">
    <cfRule type="expression" dxfId="708" priority="70" stopIfTrue="1">
      <formula>"○"=G22</formula>
    </cfRule>
  </conditionalFormatting>
  <conditionalFormatting sqref="M21:M22">
    <cfRule type="expression" dxfId="707" priority="71" stopIfTrue="1">
      <formula>"○"=G23</formula>
    </cfRule>
  </conditionalFormatting>
  <conditionalFormatting sqref="M23:M24">
    <cfRule type="expression" dxfId="706" priority="72" stopIfTrue="1">
      <formula>"○"=G24</formula>
    </cfRule>
  </conditionalFormatting>
  <conditionalFormatting sqref="M25:M26">
    <cfRule type="expression" dxfId="705" priority="73" stopIfTrue="1">
      <formula>"○"=G25</formula>
    </cfRule>
  </conditionalFormatting>
  <conditionalFormatting sqref="M27:M28">
    <cfRule type="expression" dxfId="704" priority="74" stopIfTrue="1">
      <formula>"○"=G26</formula>
    </cfRule>
  </conditionalFormatting>
  <conditionalFormatting sqref="M29:M30">
    <cfRule type="expression" dxfId="703" priority="75" stopIfTrue="1">
      <formula>"○"=G27</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0"/>
  <sheetViews>
    <sheetView showZeros="0" topLeftCell="A50" zoomScale="85" zoomScaleNormal="85" workbookViewId="0">
      <selection activeCell="AN11" sqref="AN11"/>
    </sheetView>
  </sheetViews>
  <sheetFormatPr defaultColWidth="2.375" defaultRowHeight="14.25" customHeight="1"/>
  <cols>
    <col min="1" max="1" width="1.25" style="10" customWidth="1"/>
    <col min="2" max="61" width="2.375" style="10"/>
    <col min="62" max="62" width="1.25" style="10" customWidth="1"/>
    <col min="63" max="16384" width="2.375" style="10"/>
  </cols>
  <sheetData>
    <row r="1" spans="3:21" ht="14.25" hidden="1" customHeight="1"/>
    <row r="2" spans="3:21" ht="14.25" hidden="1" customHeight="1">
      <c r="C2" s="450" t="str">
        <f>IF(LEFT(入力専用!$G$73,2)=LEFT("要支",2),"支"&amp;RIGHT(入力専用!$G$73,LEN(入力専用!$G$73)-FIND("援",入力専用!$G$73)),"")</f>
        <v/>
      </c>
      <c r="F2" s="509" t="e">
        <f>K5</f>
        <v>#NUM!</v>
      </c>
      <c r="K2" s="958" t="s">
        <v>135</v>
      </c>
      <c r="L2" s="958"/>
      <c r="M2" s="959" t="s">
        <v>189</v>
      </c>
      <c r="N2" s="960"/>
      <c r="O2" s="959" t="s">
        <v>136</v>
      </c>
      <c r="P2" s="960"/>
      <c r="R2" s="958" t="s">
        <v>135</v>
      </c>
      <c r="S2" s="958"/>
      <c r="T2" s="959" t="s">
        <v>136</v>
      </c>
      <c r="U2" s="960"/>
    </row>
    <row r="3" spans="3:21" ht="14.25" hidden="1" customHeight="1">
      <c r="C3" s="450" t="str">
        <f>IF(LEFT(入力専用!$G$73,2)=LEFT("要介",2),"介"&amp;RIGHT(入力専用!$G$73,LEN(入力専用!$G$73)-FIND("護",入力専用!$G$73)),"")</f>
        <v/>
      </c>
      <c r="E3" s="263">
        <v>1</v>
      </c>
      <c r="F3" s="509" t="e">
        <f>F2+31</f>
        <v>#NUM!</v>
      </c>
      <c r="K3" s="958"/>
      <c r="L3" s="958"/>
      <c r="M3" s="960"/>
      <c r="N3" s="960"/>
      <c r="O3" s="960"/>
      <c r="P3" s="960"/>
      <c r="R3" s="958"/>
      <c r="S3" s="958"/>
      <c r="T3" s="960"/>
      <c r="U3" s="960"/>
    </row>
    <row r="4" spans="3:21" ht="14.25" hidden="1" customHeight="1">
      <c r="C4" s="510" t="str">
        <f>C2&amp;C3</f>
        <v/>
      </c>
      <c r="E4" s="10">
        <v>2</v>
      </c>
      <c r="F4" s="509" t="e">
        <f>F3+31</f>
        <v>#NUM!</v>
      </c>
      <c r="G4" s="451" t="e">
        <f t="shared" ref="G4:G26" si="0">IF(E4&gt;$C$7,"×","○")</f>
        <v>#NUM!</v>
      </c>
      <c r="I4" s="511" t="e">
        <f>IF(LEFT("×",2)=LEFT(G5,2),IF(LEFT("○",2)=LEFT(G4,2),$C$9,""),"")</f>
        <v>#NUM!</v>
      </c>
      <c r="K4" s="958"/>
      <c r="L4" s="958"/>
      <c r="M4" s="960"/>
      <c r="N4" s="960"/>
      <c r="O4" s="960"/>
      <c r="P4" s="960"/>
      <c r="R4" s="958"/>
      <c r="S4" s="958"/>
      <c r="T4" s="960"/>
      <c r="U4" s="960"/>
    </row>
    <row r="5" spans="3:21" ht="14.25" hidden="1" customHeight="1">
      <c r="E5" s="10">
        <v>3</v>
      </c>
      <c r="F5" s="509" t="e">
        <f t="shared" ref="F5:F13" si="1">F4+31</f>
        <v>#NUM!</v>
      </c>
      <c r="G5" s="451" t="e">
        <f t="shared" si="0"/>
        <v>#NUM!</v>
      </c>
      <c r="I5" s="511" t="e">
        <f t="shared" ref="I5:I24" si="2">IF(LEFT("×",2)=LEFT(G6,2),IF(LEFT("○",2)=LEFT(G5,2),$C$9,""),"")</f>
        <v>#NUM!</v>
      </c>
      <c r="K5" s="961" t="e">
        <f>保管!$F$33</f>
        <v>#NUM!</v>
      </c>
      <c r="L5" s="961"/>
      <c r="M5" s="958"/>
      <c r="N5" s="958"/>
      <c r="O5" s="958"/>
      <c r="P5" s="958"/>
      <c r="R5" s="961" t="e">
        <f>K29+31</f>
        <v>#NUM!</v>
      </c>
      <c r="S5" s="961"/>
      <c r="T5" s="962" t="e">
        <f>I15</f>
        <v>#NUM!</v>
      </c>
      <c r="U5" s="962"/>
    </row>
    <row r="6" spans="3:21" ht="14.25" hidden="1" customHeight="1">
      <c r="C6" s="512">
        <f>入力専用!$O$75-31</f>
        <v>-31</v>
      </c>
      <c r="E6" s="10">
        <v>4</v>
      </c>
      <c r="F6" s="509" t="e">
        <f t="shared" si="1"/>
        <v>#NUM!</v>
      </c>
      <c r="G6" s="451" t="e">
        <f t="shared" si="0"/>
        <v>#NUM!</v>
      </c>
      <c r="I6" s="511" t="e">
        <f t="shared" si="2"/>
        <v>#NUM!</v>
      </c>
      <c r="K6" s="961"/>
      <c r="L6" s="961"/>
      <c r="M6" s="958"/>
      <c r="N6" s="958"/>
      <c r="O6" s="958"/>
      <c r="P6" s="958"/>
      <c r="R6" s="961"/>
      <c r="S6" s="961"/>
      <c r="T6" s="962"/>
      <c r="U6" s="962"/>
    </row>
    <row r="7" spans="3:21" ht="14.25" hidden="1" customHeight="1">
      <c r="C7" s="510" t="e">
        <f>DATEDIF(保管!$F$33,入力専用!$O$75,"M")</f>
        <v>#NUM!</v>
      </c>
      <c r="E7" s="10">
        <v>5</v>
      </c>
      <c r="F7" s="509" t="e">
        <f t="shared" si="1"/>
        <v>#NUM!</v>
      </c>
      <c r="G7" s="451" t="e">
        <f t="shared" si="0"/>
        <v>#NUM!</v>
      </c>
      <c r="I7" s="511" t="e">
        <f t="shared" si="2"/>
        <v>#NUM!</v>
      </c>
      <c r="K7" s="995" t="e">
        <f>K5+31</f>
        <v>#NUM!</v>
      </c>
      <c r="L7" s="996"/>
      <c r="M7" s="958" t="str">
        <f>$C$4</f>
        <v/>
      </c>
      <c r="N7" s="958"/>
      <c r="O7" s="994">
        <f>入力専用!$G$75</f>
        <v>0</v>
      </c>
      <c r="P7" s="994"/>
      <c r="R7" s="961" t="e">
        <f>R5+31</f>
        <v>#NUM!</v>
      </c>
      <c r="S7" s="961"/>
      <c r="T7" s="962" t="e">
        <f>I16</f>
        <v>#NUM!</v>
      </c>
      <c r="U7" s="962"/>
    </row>
    <row r="8" spans="3:21" ht="14.25" hidden="1" customHeight="1">
      <c r="E8" s="10">
        <v>6</v>
      </c>
      <c r="F8" s="509" t="e">
        <f t="shared" si="1"/>
        <v>#NUM!</v>
      </c>
      <c r="G8" s="451" t="e">
        <f t="shared" si="0"/>
        <v>#NUM!</v>
      </c>
      <c r="I8" s="511" t="e">
        <f t="shared" si="2"/>
        <v>#NUM!</v>
      </c>
      <c r="K8" s="997"/>
      <c r="L8" s="998"/>
      <c r="M8" s="958"/>
      <c r="N8" s="958"/>
      <c r="O8" s="994"/>
      <c r="P8" s="994"/>
      <c r="R8" s="961"/>
      <c r="S8" s="961"/>
      <c r="T8" s="962"/>
      <c r="U8" s="962"/>
    </row>
    <row r="9" spans="3:21" ht="14.25" hidden="1" customHeight="1">
      <c r="C9" s="513">
        <f>入力専用!$O$75</f>
        <v>0</v>
      </c>
      <c r="E9" s="10">
        <v>7</v>
      </c>
      <c r="F9" s="509" t="e">
        <f t="shared" si="1"/>
        <v>#NUM!</v>
      </c>
      <c r="G9" s="451" t="e">
        <f t="shared" si="0"/>
        <v>#NUM!</v>
      </c>
      <c r="I9" s="511" t="e">
        <f t="shared" si="2"/>
        <v>#NUM!</v>
      </c>
      <c r="K9" s="995" t="e">
        <f>K7+31</f>
        <v>#NUM!</v>
      </c>
      <c r="L9" s="996"/>
      <c r="M9" s="958"/>
      <c r="N9" s="958"/>
      <c r="O9" s="962" t="e">
        <f>I4</f>
        <v>#NUM!</v>
      </c>
      <c r="P9" s="962"/>
      <c r="R9" s="961" t="e">
        <f>R7+31</f>
        <v>#NUM!</v>
      </c>
      <c r="S9" s="961"/>
      <c r="T9" s="962" t="e">
        <f>I17</f>
        <v>#NUM!</v>
      </c>
      <c r="U9" s="962"/>
    </row>
    <row r="10" spans="3:21" ht="14.25" hidden="1" customHeight="1">
      <c r="E10" s="10">
        <v>8</v>
      </c>
      <c r="F10" s="509" t="e">
        <f t="shared" si="1"/>
        <v>#NUM!</v>
      </c>
      <c r="G10" s="451" t="e">
        <f t="shared" si="0"/>
        <v>#NUM!</v>
      </c>
      <c r="I10" s="511" t="e">
        <f t="shared" si="2"/>
        <v>#NUM!</v>
      </c>
      <c r="K10" s="997"/>
      <c r="L10" s="998"/>
      <c r="M10" s="958"/>
      <c r="N10" s="958"/>
      <c r="O10" s="962"/>
      <c r="P10" s="962"/>
      <c r="R10" s="961"/>
      <c r="S10" s="961"/>
      <c r="T10" s="962"/>
      <c r="U10" s="962"/>
    </row>
    <row r="11" spans="3:21" ht="14.25" hidden="1" customHeight="1">
      <c r="E11" s="10">
        <v>9</v>
      </c>
      <c r="F11" s="509" t="e">
        <f t="shared" si="1"/>
        <v>#NUM!</v>
      </c>
      <c r="G11" s="451" t="e">
        <f t="shared" si="0"/>
        <v>#NUM!</v>
      </c>
      <c r="I11" s="511" t="e">
        <f t="shared" si="2"/>
        <v>#NUM!</v>
      </c>
      <c r="K11" s="995" t="e">
        <f t="shared" ref="K11:K29" si="3">K9+31</f>
        <v>#NUM!</v>
      </c>
      <c r="L11" s="996"/>
      <c r="M11" s="958"/>
      <c r="N11" s="958"/>
      <c r="O11" s="962" t="e">
        <f>I5</f>
        <v>#NUM!</v>
      </c>
      <c r="P11" s="962"/>
      <c r="R11" s="961" t="e">
        <f>R9+31</f>
        <v>#NUM!</v>
      </c>
      <c r="S11" s="961"/>
      <c r="T11" s="962" t="e">
        <f>I18</f>
        <v>#NUM!</v>
      </c>
      <c r="U11" s="962"/>
    </row>
    <row r="12" spans="3:21" ht="14.25" hidden="1" customHeight="1">
      <c r="E12" s="10">
        <v>10</v>
      </c>
      <c r="F12" s="509" t="e">
        <f t="shared" si="1"/>
        <v>#NUM!</v>
      </c>
      <c r="G12" s="451" t="e">
        <f t="shared" si="0"/>
        <v>#NUM!</v>
      </c>
      <c r="I12" s="511" t="e">
        <f t="shared" si="2"/>
        <v>#NUM!</v>
      </c>
      <c r="K12" s="997"/>
      <c r="L12" s="998"/>
      <c r="M12" s="958"/>
      <c r="N12" s="958"/>
      <c r="O12" s="962"/>
      <c r="P12" s="962"/>
      <c r="R12" s="961"/>
      <c r="S12" s="961"/>
      <c r="T12" s="962"/>
      <c r="U12" s="962"/>
    </row>
    <row r="13" spans="3:21" ht="14.25" hidden="1" customHeight="1">
      <c r="E13" s="10">
        <v>11</v>
      </c>
      <c r="F13" s="509" t="e">
        <f t="shared" si="1"/>
        <v>#NUM!</v>
      </c>
      <c r="G13" s="451" t="e">
        <f t="shared" si="0"/>
        <v>#NUM!</v>
      </c>
      <c r="I13" s="511" t="e">
        <f t="shared" si="2"/>
        <v>#NUM!</v>
      </c>
      <c r="K13" s="995" t="e">
        <f t="shared" si="3"/>
        <v>#NUM!</v>
      </c>
      <c r="L13" s="996"/>
      <c r="M13" s="958"/>
      <c r="N13" s="958"/>
      <c r="O13" s="962" t="e">
        <f>I6</f>
        <v>#NUM!</v>
      </c>
      <c r="P13" s="962"/>
      <c r="R13" s="961" t="e">
        <f>R11+31</f>
        <v>#NUM!</v>
      </c>
      <c r="S13" s="961"/>
      <c r="T13" s="962" t="e">
        <f>I19</f>
        <v>#NUM!</v>
      </c>
      <c r="U13" s="962"/>
    </row>
    <row r="14" spans="3:21" ht="14.25" hidden="1" customHeight="1">
      <c r="E14" s="10">
        <v>12</v>
      </c>
      <c r="F14" s="509" t="e">
        <f>F13+31</f>
        <v>#NUM!</v>
      </c>
      <c r="G14" s="451" t="e">
        <f t="shared" si="0"/>
        <v>#NUM!</v>
      </c>
      <c r="I14" s="511" t="e">
        <f t="shared" si="2"/>
        <v>#NUM!</v>
      </c>
      <c r="K14" s="997"/>
      <c r="L14" s="998"/>
      <c r="M14" s="958"/>
      <c r="N14" s="958"/>
      <c r="O14" s="962"/>
      <c r="P14" s="962"/>
      <c r="R14" s="961"/>
      <c r="S14" s="961"/>
      <c r="T14" s="962"/>
      <c r="U14" s="962"/>
    </row>
    <row r="15" spans="3:21" ht="14.25" hidden="1" customHeight="1">
      <c r="E15" s="263">
        <v>13</v>
      </c>
      <c r="F15" s="509" t="e">
        <f>F14+31</f>
        <v>#NUM!</v>
      </c>
      <c r="G15" s="451" t="e">
        <f t="shared" si="0"/>
        <v>#NUM!</v>
      </c>
      <c r="I15" s="511" t="e">
        <f t="shared" si="2"/>
        <v>#NUM!</v>
      </c>
      <c r="K15" s="995" t="e">
        <f t="shared" si="3"/>
        <v>#NUM!</v>
      </c>
      <c r="L15" s="996"/>
      <c r="M15" s="958"/>
      <c r="N15" s="958"/>
      <c r="O15" s="962" t="e">
        <f>I7</f>
        <v>#NUM!</v>
      </c>
      <c r="P15" s="962"/>
      <c r="R15" s="961" t="e">
        <f>R13+31</f>
        <v>#NUM!</v>
      </c>
      <c r="S15" s="961"/>
      <c r="T15" s="962" t="e">
        <f>I20</f>
        <v>#NUM!</v>
      </c>
      <c r="U15" s="962"/>
    </row>
    <row r="16" spans="3:21" ht="14.25" hidden="1" customHeight="1">
      <c r="E16" s="10">
        <v>14</v>
      </c>
      <c r="F16" s="509" t="e">
        <f>F15+31</f>
        <v>#NUM!</v>
      </c>
      <c r="G16" s="451" t="e">
        <f t="shared" si="0"/>
        <v>#NUM!</v>
      </c>
      <c r="I16" s="511" t="e">
        <f t="shared" si="2"/>
        <v>#NUM!</v>
      </c>
      <c r="K16" s="997"/>
      <c r="L16" s="998"/>
      <c r="M16" s="958"/>
      <c r="N16" s="958"/>
      <c r="O16" s="962"/>
      <c r="P16" s="962"/>
      <c r="R16" s="961"/>
      <c r="S16" s="961"/>
      <c r="T16" s="962"/>
      <c r="U16" s="962"/>
    </row>
    <row r="17" spans="5:21" ht="14.25" hidden="1" customHeight="1">
      <c r="E17" s="10">
        <v>15</v>
      </c>
      <c r="F17" s="509" t="e">
        <f t="shared" ref="F17:F26" si="4">F16+31</f>
        <v>#NUM!</v>
      </c>
      <c r="G17" s="451" t="e">
        <f t="shared" si="0"/>
        <v>#NUM!</v>
      </c>
      <c r="I17" s="511" t="e">
        <f t="shared" si="2"/>
        <v>#NUM!</v>
      </c>
      <c r="K17" s="995" t="e">
        <f t="shared" si="3"/>
        <v>#NUM!</v>
      </c>
      <c r="L17" s="996"/>
      <c r="M17" s="958"/>
      <c r="N17" s="958"/>
      <c r="O17" s="962" t="e">
        <f>I8</f>
        <v>#NUM!</v>
      </c>
      <c r="P17" s="962"/>
      <c r="R17" s="961" t="e">
        <f>R15+31</f>
        <v>#NUM!</v>
      </c>
      <c r="S17" s="961"/>
      <c r="T17" s="962" t="e">
        <f>I21</f>
        <v>#NUM!</v>
      </c>
      <c r="U17" s="962"/>
    </row>
    <row r="18" spans="5:21" ht="14.25" hidden="1" customHeight="1">
      <c r="E18" s="10">
        <v>16</v>
      </c>
      <c r="F18" s="509" t="e">
        <f t="shared" si="4"/>
        <v>#NUM!</v>
      </c>
      <c r="G18" s="451" t="e">
        <f t="shared" si="0"/>
        <v>#NUM!</v>
      </c>
      <c r="I18" s="511" t="e">
        <f t="shared" si="2"/>
        <v>#NUM!</v>
      </c>
      <c r="K18" s="997"/>
      <c r="L18" s="998"/>
      <c r="M18" s="958"/>
      <c r="N18" s="958"/>
      <c r="O18" s="962"/>
      <c r="P18" s="962"/>
      <c r="R18" s="961"/>
      <c r="S18" s="961"/>
      <c r="T18" s="962"/>
      <c r="U18" s="962"/>
    </row>
    <row r="19" spans="5:21" ht="14.25" hidden="1" customHeight="1">
      <c r="E19" s="10">
        <v>17</v>
      </c>
      <c r="F19" s="509" t="e">
        <f t="shared" si="4"/>
        <v>#NUM!</v>
      </c>
      <c r="G19" s="451" t="e">
        <f t="shared" si="0"/>
        <v>#NUM!</v>
      </c>
      <c r="I19" s="511" t="e">
        <f t="shared" si="2"/>
        <v>#NUM!</v>
      </c>
      <c r="K19" s="995" t="e">
        <f t="shared" si="3"/>
        <v>#NUM!</v>
      </c>
      <c r="L19" s="996"/>
      <c r="M19" s="958"/>
      <c r="N19" s="958"/>
      <c r="O19" s="962" t="e">
        <f>I9</f>
        <v>#NUM!</v>
      </c>
      <c r="P19" s="962"/>
      <c r="R19" s="961" t="e">
        <f>R17+31</f>
        <v>#NUM!</v>
      </c>
      <c r="S19" s="961"/>
      <c r="T19" s="962" t="e">
        <f>I22</f>
        <v>#NUM!</v>
      </c>
      <c r="U19" s="962"/>
    </row>
    <row r="20" spans="5:21" ht="14.25" hidden="1" customHeight="1">
      <c r="E20" s="10">
        <v>18</v>
      </c>
      <c r="F20" s="509" t="e">
        <f t="shared" si="4"/>
        <v>#NUM!</v>
      </c>
      <c r="G20" s="451" t="e">
        <f t="shared" si="0"/>
        <v>#NUM!</v>
      </c>
      <c r="I20" s="511" t="e">
        <f t="shared" si="2"/>
        <v>#NUM!</v>
      </c>
      <c r="K20" s="997"/>
      <c r="L20" s="998"/>
      <c r="M20" s="958"/>
      <c r="N20" s="958"/>
      <c r="O20" s="962"/>
      <c r="P20" s="962"/>
      <c r="R20" s="961"/>
      <c r="S20" s="961"/>
      <c r="T20" s="962"/>
      <c r="U20" s="962"/>
    </row>
    <row r="21" spans="5:21" ht="14.25" hidden="1" customHeight="1">
      <c r="E21" s="10">
        <v>19</v>
      </c>
      <c r="F21" s="509" t="e">
        <f t="shared" si="4"/>
        <v>#NUM!</v>
      </c>
      <c r="G21" s="451" t="e">
        <f t="shared" si="0"/>
        <v>#NUM!</v>
      </c>
      <c r="I21" s="511" t="e">
        <f t="shared" si="2"/>
        <v>#NUM!</v>
      </c>
      <c r="K21" s="995" t="e">
        <f t="shared" si="3"/>
        <v>#NUM!</v>
      </c>
      <c r="L21" s="996"/>
      <c r="M21" s="958"/>
      <c r="N21" s="958"/>
      <c r="O21" s="962" t="e">
        <f>I10</f>
        <v>#NUM!</v>
      </c>
      <c r="P21" s="962"/>
      <c r="R21" s="961" t="e">
        <f>R19+31</f>
        <v>#NUM!</v>
      </c>
      <c r="S21" s="961"/>
      <c r="T21" s="962" t="e">
        <f>I23</f>
        <v>#NUM!</v>
      </c>
      <c r="U21" s="962"/>
    </row>
    <row r="22" spans="5:21" ht="14.25" hidden="1" customHeight="1">
      <c r="E22" s="10">
        <v>20</v>
      </c>
      <c r="F22" s="509" t="e">
        <f t="shared" si="4"/>
        <v>#NUM!</v>
      </c>
      <c r="G22" s="451" t="e">
        <f t="shared" si="0"/>
        <v>#NUM!</v>
      </c>
      <c r="I22" s="511" t="e">
        <f t="shared" si="2"/>
        <v>#NUM!</v>
      </c>
      <c r="K22" s="997"/>
      <c r="L22" s="998"/>
      <c r="M22" s="958"/>
      <c r="N22" s="958"/>
      <c r="O22" s="962"/>
      <c r="P22" s="962"/>
      <c r="R22" s="961"/>
      <c r="S22" s="961"/>
      <c r="T22" s="962"/>
      <c r="U22" s="962"/>
    </row>
    <row r="23" spans="5:21" ht="14.25" hidden="1" customHeight="1">
      <c r="E23" s="10">
        <v>21</v>
      </c>
      <c r="F23" s="509" t="e">
        <f t="shared" si="4"/>
        <v>#NUM!</v>
      </c>
      <c r="G23" s="451" t="e">
        <f t="shared" si="0"/>
        <v>#NUM!</v>
      </c>
      <c r="I23" s="511" t="e">
        <f t="shared" si="2"/>
        <v>#NUM!</v>
      </c>
      <c r="K23" s="995" t="e">
        <f t="shared" si="3"/>
        <v>#NUM!</v>
      </c>
      <c r="L23" s="996"/>
      <c r="M23" s="958"/>
      <c r="N23" s="958"/>
      <c r="O23" s="962" t="e">
        <f>I11</f>
        <v>#NUM!</v>
      </c>
      <c r="P23" s="962"/>
      <c r="R23" s="961" t="e">
        <f>R21+31</f>
        <v>#NUM!</v>
      </c>
      <c r="S23" s="961"/>
      <c r="T23" s="962" t="e">
        <f>I24</f>
        <v>#NUM!</v>
      </c>
      <c r="U23" s="962"/>
    </row>
    <row r="24" spans="5:21" ht="14.25" hidden="1" customHeight="1">
      <c r="E24" s="10">
        <v>22</v>
      </c>
      <c r="F24" s="509" t="e">
        <f t="shared" si="4"/>
        <v>#NUM!</v>
      </c>
      <c r="G24" s="451" t="e">
        <f t="shared" si="0"/>
        <v>#NUM!</v>
      </c>
      <c r="I24" s="511" t="e">
        <f t="shared" si="2"/>
        <v>#NUM!</v>
      </c>
      <c r="K24" s="997"/>
      <c r="L24" s="998"/>
      <c r="M24" s="958"/>
      <c r="N24" s="958"/>
      <c r="O24" s="962"/>
      <c r="P24" s="962"/>
      <c r="R24" s="961"/>
      <c r="S24" s="961"/>
      <c r="T24" s="962"/>
      <c r="U24" s="962"/>
    </row>
    <row r="25" spans="5:21" ht="14.25" hidden="1" customHeight="1">
      <c r="E25" s="10">
        <v>23</v>
      </c>
      <c r="F25" s="509" t="e">
        <f t="shared" si="4"/>
        <v>#NUM!</v>
      </c>
      <c r="G25" s="451" t="e">
        <f t="shared" si="0"/>
        <v>#NUM!</v>
      </c>
      <c r="I25" s="511" t="e">
        <f>IF(LEFT("×",2)=LEFT(G26,2),IF(LEFT("○",2)=LEFT(G25,2),$C$9,""),"")</f>
        <v>#NUM!</v>
      </c>
      <c r="K25" s="995" t="e">
        <f t="shared" si="3"/>
        <v>#NUM!</v>
      </c>
      <c r="L25" s="996"/>
      <c r="M25" s="958"/>
      <c r="N25" s="958"/>
      <c r="O25" s="962" t="e">
        <f>I12</f>
        <v>#NUM!</v>
      </c>
      <c r="P25" s="962"/>
      <c r="R25" s="961" t="e">
        <f>R23+31</f>
        <v>#NUM!</v>
      </c>
      <c r="S25" s="961"/>
      <c r="T25" s="962" t="e">
        <f>I25</f>
        <v>#NUM!</v>
      </c>
      <c r="U25" s="962"/>
    </row>
    <row r="26" spans="5:21" ht="14.25" hidden="1" customHeight="1">
      <c r="E26" s="10">
        <v>24</v>
      </c>
      <c r="F26" s="509" t="e">
        <f t="shared" si="4"/>
        <v>#NUM!</v>
      </c>
      <c r="G26" s="451" t="e">
        <f t="shared" si="0"/>
        <v>#NUM!</v>
      </c>
      <c r="I26" s="511" t="e">
        <f>IF(LEFT("×",2)=LEFT(G27,2),IF(LEFT("○",2)=LEFT(G26,2),$C$9,""),"")</f>
        <v>#NUM!</v>
      </c>
      <c r="K26" s="997"/>
      <c r="L26" s="998"/>
      <c r="M26" s="958"/>
      <c r="N26" s="958"/>
      <c r="O26" s="962"/>
      <c r="P26" s="962"/>
      <c r="R26" s="961"/>
      <c r="S26" s="961"/>
      <c r="T26" s="962"/>
      <c r="U26" s="962"/>
    </row>
    <row r="27" spans="5:21" ht="14.25" hidden="1" customHeight="1">
      <c r="E27" s="263">
        <v>25</v>
      </c>
      <c r="F27" s="509" t="e">
        <f>F26+31</f>
        <v>#NUM!</v>
      </c>
      <c r="G27" s="451" t="e">
        <f>IF(E27&gt;$C$7,"×","○")</f>
        <v>#NUM!</v>
      </c>
      <c r="I27" s="511" t="e">
        <f t="shared" ref="I27:I38" si="5">IF(LEFT("×",2)=LEFT(G28,2),IF(LEFT("○",2)=LEFT(G27,2),$C$9,""),"")</f>
        <v>#NUM!</v>
      </c>
      <c r="K27" s="995" t="e">
        <f t="shared" si="3"/>
        <v>#NUM!</v>
      </c>
      <c r="L27" s="996"/>
      <c r="M27" s="958"/>
      <c r="N27" s="958"/>
      <c r="O27" s="962" t="e">
        <f>I13</f>
        <v>#NUM!</v>
      </c>
      <c r="P27" s="962"/>
      <c r="R27" s="961" t="e">
        <f>R25+31</f>
        <v>#NUM!</v>
      </c>
      <c r="S27" s="961"/>
      <c r="T27" s="962" t="e">
        <f>I26</f>
        <v>#NUM!</v>
      </c>
      <c r="U27" s="962"/>
    </row>
    <row r="28" spans="5:21" ht="14.25" hidden="1" customHeight="1">
      <c r="E28" s="10">
        <v>26</v>
      </c>
      <c r="F28" s="509" t="e">
        <f t="shared" ref="F28:F39" si="6">F27+31</f>
        <v>#NUM!</v>
      </c>
      <c r="G28" s="451" t="e">
        <f t="shared" ref="G28:G38" si="7">IF(E28&gt;$C$7,"×","○")</f>
        <v>#NUM!</v>
      </c>
      <c r="I28" s="511" t="e">
        <f t="shared" si="5"/>
        <v>#NUM!</v>
      </c>
      <c r="K28" s="997"/>
      <c r="L28" s="998"/>
      <c r="M28" s="958"/>
      <c r="N28" s="958"/>
      <c r="O28" s="962"/>
      <c r="P28" s="962"/>
      <c r="R28" s="961"/>
      <c r="S28" s="961"/>
      <c r="T28" s="962"/>
      <c r="U28" s="962"/>
    </row>
    <row r="29" spans="5:21" ht="14.25" hidden="1" customHeight="1">
      <c r="E29" s="10">
        <v>27</v>
      </c>
      <c r="F29" s="509" t="e">
        <f t="shared" si="6"/>
        <v>#NUM!</v>
      </c>
      <c r="G29" s="451" t="e">
        <f t="shared" si="7"/>
        <v>#NUM!</v>
      </c>
      <c r="I29" s="511" t="e">
        <f t="shared" si="5"/>
        <v>#NUM!</v>
      </c>
      <c r="K29" s="995" t="e">
        <f t="shared" si="3"/>
        <v>#NUM!</v>
      </c>
      <c r="L29" s="996"/>
      <c r="M29" s="958"/>
      <c r="N29" s="958"/>
      <c r="O29" s="962" t="e">
        <f>I14</f>
        <v>#NUM!</v>
      </c>
      <c r="P29" s="962"/>
      <c r="R29" s="961" t="e">
        <f>R27+31</f>
        <v>#NUM!</v>
      </c>
      <c r="S29" s="961"/>
      <c r="T29" s="962" t="e">
        <f>I27</f>
        <v>#NUM!</v>
      </c>
      <c r="U29" s="962"/>
    </row>
    <row r="30" spans="5:21" ht="14.25" hidden="1" customHeight="1">
      <c r="E30" s="10">
        <v>28</v>
      </c>
      <c r="F30" s="509" t="e">
        <f t="shared" si="6"/>
        <v>#NUM!</v>
      </c>
      <c r="G30" s="451" t="e">
        <f t="shared" si="7"/>
        <v>#NUM!</v>
      </c>
      <c r="I30" s="511" t="e">
        <f t="shared" si="5"/>
        <v>#NUM!</v>
      </c>
      <c r="K30" s="997"/>
      <c r="L30" s="998"/>
      <c r="M30" s="958"/>
      <c r="N30" s="958"/>
      <c r="O30" s="962"/>
      <c r="P30" s="962"/>
      <c r="R30" s="961"/>
      <c r="S30" s="961"/>
      <c r="T30" s="962"/>
      <c r="U30" s="962"/>
    </row>
    <row r="31" spans="5:21" ht="14.25" hidden="1" customHeight="1">
      <c r="E31" s="10">
        <v>29</v>
      </c>
      <c r="F31" s="509" t="e">
        <f t="shared" si="6"/>
        <v>#NUM!</v>
      </c>
      <c r="G31" s="451" t="e">
        <f t="shared" si="7"/>
        <v>#NUM!</v>
      </c>
      <c r="I31" s="511" t="e">
        <f t="shared" si="5"/>
        <v>#NUM!</v>
      </c>
    </row>
    <row r="32" spans="5:21" ht="14.25" hidden="1" customHeight="1">
      <c r="E32" s="10">
        <v>30</v>
      </c>
      <c r="F32" s="509" t="e">
        <f t="shared" si="6"/>
        <v>#NUM!</v>
      </c>
      <c r="G32" s="451" t="e">
        <f t="shared" si="7"/>
        <v>#NUM!</v>
      </c>
      <c r="I32" s="511" t="e">
        <f t="shared" si="5"/>
        <v>#NUM!</v>
      </c>
    </row>
    <row r="33" spans="5:9" ht="14.25" hidden="1" customHeight="1">
      <c r="E33" s="10">
        <v>31</v>
      </c>
      <c r="F33" s="509" t="e">
        <f t="shared" si="6"/>
        <v>#NUM!</v>
      </c>
      <c r="G33" s="451" t="e">
        <f t="shared" si="7"/>
        <v>#NUM!</v>
      </c>
      <c r="I33" s="511" t="e">
        <f t="shared" si="5"/>
        <v>#NUM!</v>
      </c>
    </row>
    <row r="34" spans="5:9" ht="14.25" hidden="1" customHeight="1">
      <c r="E34" s="10">
        <v>32</v>
      </c>
      <c r="F34" s="509" t="e">
        <f t="shared" si="6"/>
        <v>#NUM!</v>
      </c>
      <c r="G34" s="451" t="e">
        <f t="shared" si="7"/>
        <v>#NUM!</v>
      </c>
      <c r="I34" s="511" t="e">
        <f t="shared" si="5"/>
        <v>#NUM!</v>
      </c>
    </row>
    <row r="35" spans="5:9" ht="14.25" hidden="1" customHeight="1">
      <c r="E35" s="10">
        <v>33</v>
      </c>
      <c r="F35" s="509" t="e">
        <f t="shared" si="6"/>
        <v>#NUM!</v>
      </c>
      <c r="G35" s="451" t="e">
        <f t="shared" si="7"/>
        <v>#NUM!</v>
      </c>
      <c r="I35" s="511" t="e">
        <f t="shared" si="5"/>
        <v>#NUM!</v>
      </c>
    </row>
    <row r="36" spans="5:9" ht="14.25" hidden="1" customHeight="1">
      <c r="E36" s="10">
        <v>34</v>
      </c>
      <c r="F36" s="509" t="e">
        <f t="shared" si="6"/>
        <v>#NUM!</v>
      </c>
      <c r="G36" s="451" t="e">
        <f t="shared" si="7"/>
        <v>#NUM!</v>
      </c>
      <c r="I36" s="511" t="e">
        <f t="shared" si="5"/>
        <v>#NUM!</v>
      </c>
    </row>
    <row r="37" spans="5:9" ht="14.25" hidden="1" customHeight="1">
      <c r="E37" s="10">
        <v>35</v>
      </c>
      <c r="F37" s="509" t="e">
        <f t="shared" si="6"/>
        <v>#NUM!</v>
      </c>
      <c r="G37" s="451" t="e">
        <f t="shared" si="7"/>
        <v>#NUM!</v>
      </c>
      <c r="I37" s="511" t="e">
        <f t="shared" si="5"/>
        <v>#NUM!</v>
      </c>
    </row>
    <row r="38" spans="5:9" ht="14.25" hidden="1" customHeight="1">
      <c r="E38" s="10">
        <v>36</v>
      </c>
      <c r="F38" s="509" t="e">
        <f t="shared" si="6"/>
        <v>#NUM!</v>
      </c>
      <c r="G38" s="451" t="e">
        <f t="shared" si="7"/>
        <v>#NUM!</v>
      </c>
      <c r="I38" s="511" t="e">
        <f t="shared" si="5"/>
        <v>#NUM!</v>
      </c>
    </row>
    <row r="39" spans="5:9" ht="14.25" hidden="1" customHeight="1">
      <c r="E39" s="10">
        <v>37</v>
      </c>
      <c r="F39" s="509" t="e">
        <f t="shared" si="6"/>
        <v>#NUM!</v>
      </c>
      <c r="G39" s="451" t="e">
        <f>IF(E39&gt;$C$7,"×","○")</f>
        <v>#NUM!</v>
      </c>
      <c r="I39" s="511" t="e">
        <f>IF(LEFT("×",2)=LEFT(G40,2),IF(LEFT("○",2)=LEFT(G39,2),$C$9,""),"")</f>
        <v>#NUM!</v>
      </c>
    </row>
    <row r="40" spans="5:9" ht="14.25" hidden="1" customHeight="1">
      <c r="G40" s="514" t="e">
        <f>IF(LEFT("○",2)=LEFT($G$39,2),"×","")</f>
        <v>#NUM!</v>
      </c>
    </row>
    <row r="41" spans="5:9" ht="14.25" hidden="1" customHeight="1"/>
    <row r="42" spans="5:9" ht="14.25" hidden="1" customHeight="1"/>
    <row r="43" spans="5:9" ht="14.25" hidden="1" customHeight="1"/>
    <row r="44" spans="5:9" ht="14.25" hidden="1" customHeight="1"/>
    <row r="45" spans="5:9" ht="14.25" hidden="1" customHeight="1"/>
    <row r="46" spans="5:9" ht="14.25" hidden="1" customHeight="1"/>
    <row r="47" spans="5:9" ht="14.25" hidden="1" customHeight="1"/>
    <row r="48" spans="5:9" ht="14.25" hidden="1" customHeight="1"/>
    <row r="49" spans="2:61" ht="14.25" hidden="1" customHeight="1"/>
    <row r="50" spans="2:61" ht="11.25" customHeight="1">
      <c r="T50" s="965" t="s">
        <v>190</v>
      </c>
      <c r="U50" s="965"/>
      <c r="V50" s="965"/>
      <c r="W50" s="965"/>
      <c r="X50" s="965"/>
      <c r="Y50" s="965"/>
      <c r="Z50" s="965"/>
      <c r="AA50" s="965"/>
      <c r="AB50" s="965"/>
      <c r="AC50" s="965"/>
      <c r="AD50" s="965"/>
      <c r="AE50" s="965"/>
      <c r="AF50" s="965"/>
      <c r="AG50" s="965"/>
      <c r="AH50" s="965"/>
      <c r="AI50" s="965"/>
      <c r="AJ50" s="965"/>
      <c r="AK50" s="965"/>
      <c r="AL50" s="965"/>
      <c r="AM50" s="965"/>
      <c r="AN50" s="965"/>
      <c r="AO50" s="965"/>
      <c r="AP50" s="965"/>
      <c r="AQ50" s="965"/>
    </row>
    <row r="51" spans="2:61" ht="11.25" customHeight="1">
      <c r="B51" s="963" t="s">
        <v>138</v>
      </c>
      <c r="C51" s="963"/>
      <c r="D51" s="963"/>
      <c r="E51" s="963"/>
      <c r="F51" s="963"/>
      <c r="G51" s="965">
        <f>ﾁｪｯｸ①施!$G$51</f>
        <v>0</v>
      </c>
      <c r="H51" s="965"/>
      <c r="I51" s="965"/>
      <c r="J51" s="965"/>
      <c r="K51" s="965"/>
      <c r="L51" s="965"/>
      <c r="M51" s="965"/>
      <c r="N51" s="965"/>
      <c r="O51" s="965"/>
      <c r="P51" s="965"/>
      <c r="Q51" s="965"/>
      <c r="R51" s="963" t="s">
        <v>139</v>
      </c>
      <c r="S51" s="963"/>
      <c r="T51" s="965"/>
      <c r="U51" s="965"/>
      <c r="V51" s="965"/>
      <c r="W51" s="965"/>
      <c r="X51" s="965"/>
      <c r="Y51" s="965"/>
      <c r="Z51" s="965"/>
      <c r="AA51" s="965"/>
      <c r="AB51" s="965"/>
      <c r="AC51" s="965"/>
      <c r="AD51" s="965"/>
      <c r="AE51" s="965"/>
      <c r="AF51" s="965"/>
      <c r="AG51" s="965"/>
      <c r="AH51" s="965"/>
      <c r="AI51" s="965"/>
      <c r="AJ51" s="965"/>
      <c r="AK51" s="965"/>
      <c r="AL51" s="965"/>
      <c r="AM51" s="965"/>
      <c r="AN51" s="965"/>
      <c r="AO51" s="965"/>
      <c r="AP51" s="965"/>
      <c r="AQ51" s="965"/>
      <c r="AX51" s="963" t="s">
        <v>140</v>
      </c>
      <c r="AY51" s="963"/>
      <c r="AZ51" s="963"/>
      <c r="BA51" s="963"/>
      <c r="BB51" s="963"/>
      <c r="BC51" s="963">
        <f>ﾁｪｯｸ①施!$BC$51</f>
        <v>0</v>
      </c>
      <c r="BD51" s="963"/>
      <c r="BE51" s="963"/>
      <c r="BF51" s="963"/>
      <c r="BG51" s="963"/>
      <c r="BH51" s="963"/>
      <c r="BI51" s="963"/>
    </row>
    <row r="52" spans="2:61" ht="11.25" customHeight="1">
      <c r="B52" s="964"/>
      <c r="C52" s="964"/>
      <c r="D52" s="964"/>
      <c r="E52" s="964"/>
      <c r="F52" s="964"/>
      <c r="G52" s="966"/>
      <c r="H52" s="966"/>
      <c r="I52" s="966"/>
      <c r="J52" s="966"/>
      <c r="K52" s="966"/>
      <c r="L52" s="966"/>
      <c r="M52" s="966"/>
      <c r="N52" s="966"/>
      <c r="O52" s="966"/>
      <c r="P52" s="966"/>
      <c r="Q52" s="966"/>
      <c r="R52" s="964"/>
      <c r="S52" s="964"/>
      <c r="U52" s="965">
        <f>ﾁｪｯｸ①施!$U$52</f>
        <v>0</v>
      </c>
      <c r="V52" s="965"/>
      <c r="W52" s="965"/>
      <c r="X52" s="965"/>
      <c r="Y52" s="965"/>
      <c r="Z52" s="965"/>
      <c r="AA52" s="965" t="s">
        <v>141</v>
      </c>
      <c r="AB52" s="967">
        <f>ﾁｪｯｸ①施!AB52</f>
        <v>0</v>
      </c>
      <c r="AC52" s="967"/>
      <c r="AD52" s="967"/>
      <c r="AE52" s="967"/>
      <c r="AF52" s="967"/>
      <c r="AG52" s="967"/>
      <c r="AH52" s="967"/>
      <c r="AI52" s="967"/>
      <c r="AJ52" s="967"/>
      <c r="AK52" s="965" t="str">
        <f>ﾁｪｯｸ①施!AK52</f>
        <v>～</v>
      </c>
      <c r="AL52" s="965"/>
      <c r="AM52" s="967">
        <f>ﾁｪｯｸ①施!AM52</f>
        <v>0</v>
      </c>
      <c r="AN52" s="967"/>
      <c r="AO52" s="967"/>
      <c r="AP52" s="967"/>
      <c r="AQ52" s="967"/>
      <c r="AR52" s="967"/>
      <c r="AS52" s="967"/>
      <c r="AT52" s="967"/>
      <c r="AU52" s="967"/>
      <c r="AV52" s="965" t="s">
        <v>143</v>
      </c>
      <c r="AX52" s="964"/>
      <c r="AY52" s="964"/>
      <c r="AZ52" s="964"/>
      <c r="BA52" s="964"/>
      <c r="BB52" s="964"/>
      <c r="BC52" s="964"/>
      <c r="BD52" s="964"/>
      <c r="BE52" s="964"/>
      <c r="BF52" s="964"/>
      <c r="BG52" s="964"/>
      <c r="BH52" s="964"/>
      <c r="BI52" s="964"/>
    </row>
    <row r="53" spans="2:61" ht="11.25" customHeight="1" thickBot="1">
      <c r="U53" s="966"/>
      <c r="V53" s="966"/>
      <c r="W53" s="966"/>
      <c r="X53" s="966"/>
      <c r="Y53" s="966"/>
      <c r="Z53" s="966"/>
      <c r="AA53" s="966"/>
      <c r="AB53" s="967"/>
      <c r="AC53" s="967"/>
      <c r="AD53" s="967"/>
      <c r="AE53" s="967"/>
      <c r="AF53" s="967"/>
      <c r="AG53" s="967"/>
      <c r="AH53" s="967"/>
      <c r="AI53" s="967"/>
      <c r="AJ53" s="967"/>
      <c r="AK53" s="965"/>
      <c r="AL53" s="965"/>
      <c r="AM53" s="967"/>
      <c r="AN53" s="967"/>
      <c r="AO53" s="967"/>
      <c r="AP53" s="967"/>
      <c r="AQ53" s="967"/>
      <c r="AR53" s="967"/>
      <c r="AS53" s="967"/>
      <c r="AT53" s="967"/>
      <c r="AU53" s="967"/>
      <c r="AV53" s="965"/>
    </row>
    <row r="54" spans="2:61" ht="14.25" customHeight="1" thickTop="1">
      <c r="B54" s="958" t="s">
        <v>135</v>
      </c>
      <c r="C54" s="958"/>
      <c r="D54" s="959" t="s">
        <v>136</v>
      </c>
      <c r="E54" s="960"/>
      <c r="F54" s="972" t="str">
        <f>ﾁｪｯｸ①施!F54</f>
        <v>ｱｾｽ</v>
      </c>
      <c r="G54" s="1035"/>
      <c r="H54" s="970" t="s">
        <v>145</v>
      </c>
      <c r="I54" s="971"/>
      <c r="J54" s="959" t="s">
        <v>193</v>
      </c>
      <c r="K54" s="959"/>
      <c r="L54" s="972" t="s">
        <v>194</v>
      </c>
      <c r="M54" s="973"/>
      <c r="N54" s="969" t="s">
        <v>195</v>
      </c>
      <c r="O54" s="958"/>
      <c r="P54" s="969" t="s">
        <v>196</v>
      </c>
      <c r="Q54" s="958"/>
      <c r="R54" s="959" t="s">
        <v>148</v>
      </c>
      <c r="S54" s="960"/>
      <c r="T54" s="958" t="s">
        <v>150</v>
      </c>
      <c r="U54" s="958"/>
      <c r="V54" s="958"/>
      <c r="W54" s="958"/>
      <c r="X54" s="958"/>
      <c r="Y54" s="958"/>
      <c r="Z54" s="958"/>
      <c r="AA54" s="958"/>
      <c r="AB54" s="958"/>
      <c r="AC54" s="958"/>
      <c r="AD54" s="958"/>
      <c r="AE54" s="958"/>
      <c r="AF54" s="958"/>
      <c r="AG54" s="958"/>
      <c r="AH54" s="958"/>
      <c r="AI54" s="958"/>
      <c r="AJ54" s="958"/>
      <c r="AK54" s="958"/>
      <c r="AL54" s="958"/>
      <c r="AM54" s="958"/>
      <c r="AN54" s="958"/>
      <c r="AO54" s="958"/>
      <c r="AP54" s="1055" t="s">
        <v>197</v>
      </c>
      <c r="AQ54" s="983"/>
      <c r="AR54" s="983"/>
      <c r="AS54" s="983"/>
      <c r="AT54" s="983"/>
      <c r="AU54" s="983"/>
      <c r="AV54" s="983"/>
      <c r="AW54" s="983"/>
      <c r="AX54" s="983"/>
      <c r="AY54" s="984"/>
      <c r="AZ54" s="1056" t="s">
        <v>154</v>
      </c>
      <c r="BA54" s="1056"/>
      <c r="BB54" s="1056"/>
      <c r="BC54" s="1056"/>
      <c r="BD54" s="1056"/>
      <c r="BE54" s="1056"/>
      <c r="BF54" s="959" t="s">
        <v>155</v>
      </c>
      <c r="BG54" s="960"/>
      <c r="BH54" s="959" t="s">
        <v>156</v>
      </c>
      <c r="BI54" s="960"/>
    </row>
    <row r="55" spans="2:61" ht="14.25" customHeight="1">
      <c r="B55" s="958"/>
      <c r="C55" s="958"/>
      <c r="D55" s="960"/>
      <c r="E55" s="960"/>
      <c r="F55" s="1036"/>
      <c r="G55" s="1037"/>
      <c r="H55" s="971"/>
      <c r="I55" s="971"/>
      <c r="J55" s="959"/>
      <c r="K55" s="959"/>
      <c r="L55" s="974"/>
      <c r="M55" s="975"/>
      <c r="N55" s="958"/>
      <c r="O55" s="958"/>
      <c r="P55" s="958"/>
      <c r="Q55" s="958"/>
      <c r="R55" s="960"/>
      <c r="S55" s="960"/>
      <c r="T55" s="969" t="s">
        <v>198</v>
      </c>
      <c r="U55" s="958"/>
      <c r="V55" s="959" t="s">
        <v>199</v>
      </c>
      <c r="W55" s="960"/>
      <c r="X55" s="1054" t="s">
        <v>200</v>
      </c>
      <c r="Y55" s="968"/>
      <c r="Z55" s="1054" t="s">
        <v>201</v>
      </c>
      <c r="AA55" s="968"/>
      <c r="AB55" s="1054" t="s">
        <v>202</v>
      </c>
      <c r="AC55" s="968"/>
      <c r="AD55" s="959" t="s">
        <v>203</v>
      </c>
      <c r="AE55" s="960"/>
      <c r="AF55" s="969" t="s">
        <v>204</v>
      </c>
      <c r="AG55" s="958"/>
      <c r="AH55" s="969"/>
      <c r="AI55" s="958"/>
      <c r="AJ55" s="969"/>
      <c r="AK55" s="958"/>
      <c r="AL55" s="969"/>
      <c r="AM55" s="958"/>
      <c r="AN55" s="970"/>
      <c r="AO55" s="971"/>
      <c r="AP55" s="1057" t="s">
        <v>205</v>
      </c>
      <c r="AQ55" s="1058"/>
      <c r="AR55" s="1060" t="s">
        <v>206</v>
      </c>
      <c r="AS55" s="1058"/>
      <c r="AT55" s="1060" t="s">
        <v>207</v>
      </c>
      <c r="AU55" s="1058"/>
      <c r="AV55" s="1060"/>
      <c r="AW55" s="1058"/>
      <c r="AX55" s="1058"/>
      <c r="AY55" s="1061"/>
      <c r="AZ55" s="1056"/>
      <c r="BA55" s="1056"/>
      <c r="BB55" s="1056"/>
      <c r="BC55" s="1056"/>
      <c r="BD55" s="1056"/>
      <c r="BE55" s="1056"/>
      <c r="BF55" s="960"/>
      <c r="BG55" s="960"/>
      <c r="BH55" s="960"/>
      <c r="BI55" s="960"/>
    </row>
    <row r="56" spans="2:61" ht="14.25" customHeight="1">
      <c r="B56" s="958"/>
      <c r="C56" s="958"/>
      <c r="D56" s="960"/>
      <c r="E56" s="960"/>
      <c r="F56" s="1038"/>
      <c r="G56" s="1039"/>
      <c r="H56" s="971"/>
      <c r="I56" s="971"/>
      <c r="J56" s="959"/>
      <c r="K56" s="959"/>
      <c r="L56" s="976"/>
      <c r="M56" s="977"/>
      <c r="N56" s="958"/>
      <c r="O56" s="958"/>
      <c r="P56" s="958"/>
      <c r="Q56" s="958"/>
      <c r="R56" s="960"/>
      <c r="S56" s="960"/>
      <c r="T56" s="958"/>
      <c r="U56" s="958"/>
      <c r="V56" s="960"/>
      <c r="W56" s="960"/>
      <c r="X56" s="968"/>
      <c r="Y56" s="968"/>
      <c r="Z56" s="968"/>
      <c r="AA56" s="968"/>
      <c r="AB56" s="968"/>
      <c r="AC56" s="968"/>
      <c r="AD56" s="960"/>
      <c r="AE56" s="960"/>
      <c r="AF56" s="958"/>
      <c r="AG56" s="958"/>
      <c r="AH56" s="958"/>
      <c r="AI56" s="958"/>
      <c r="AJ56" s="958"/>
      <c r="AK56" s="958"/>
      <c r="AL56" s="958"/>
      <c r="AM56" s="958"/>
      <c r="AN56" s="971"/>
      <c r="AO56" s="971"/>
      <c r="AP56" s="1059"/>
      <c r="AQ56" s="1058"/>
      <c r="AR56" s="1058"/>
      <c r="AS56" s="1058"/>
      <c r="AT56" s="1058"/>
      <c r="AU56" s="1058"/>
      <c r="AV56" s="1058"/>
      <c r="AW56" s="1058"/>
      <c r="AX56" s="1058"/>
      <c r="AY56" s="1061"/>
      <c r="AZ56" s="1056"/>
      <c r="BA56" s="1056"/>
      <c r="BB56" s="1056"/>
      <c r="BC56" s="1056"/>
      <c r="BD56" s="1056"/>
      <c r="BE56" s="1056"/>
      <c r="BF56" s="960"/>
      <c r="BG56" s="960"/>
      <c r="BH56" s="960"/>
      <c r="BI56" s="960"/>
    </row>
    <row r="57" spans="2:61" ht="14.25" customHeight="1">
      <c r="B57" s="961" t="e">
        <f>K29+31</f>
        <v>#NUM!</v>
      </c>
      <c r="C57" s="961"/>
      <c r="D57" s="962" t="e">
        <f>I15</f>
        <v>#NUM!</v>
      </c>
      <c r="E57" s="962"/>
      <c r="F57" s="957"/>
      <c r="G57" s="957"/>
      <c r="H57" s="957"/>
      <c r="I57" s="957"/>
      <c r="J57" s="957"/>
      <c r="K57" s="957"/>
      <c r="L57" s="957"/>
      <c r="M57" s="957"/>
      <c r="N57" s="957"/>
      <c r="O57" s="957"/>
      <c r="P57" s="957"/>
      <c r="Q57" s="957"/>
      <c r="R57" s="957"/>
      <c r="S57" s="957"/>
      <c r="T57" s="957"/>
      <c r="U57" s="957"/>
      <c r="V57" s="957"/>
      <c r="W57" s="957"/>
      <c r="X57" s="957"/>
      <c r="Y57" s="957"/>
      <c r="Z57" s="957"/>
      <c r="AA57" s="957"/>
      <c r="AB57" s="957"/>
      <c r="AC57" s="957"/>
      <c r="AD57" s="957"/>
      <c r="AE57" s="957"/>
      <c r="AF57" s="957"/>
      <c r="AG57" s="957"/>
      <c r="AH57" s="957"/>
      <c r="AI57" s="957"/>
      <c r="AJ57" s="957"/>
      <c r="AK57" s="957"/>
      <c r="AL57" s="957"/>
      <c r="AM57" s="957"/>
      <c r="AN57" s="957"/>
      <c r="AO57" s="957"/>
      <c r="AP57" s="986"/>
      <c r="AQ57" s="987"/>
      <c r="AR57" s="990"/>
      <c r="AS57" s="987"/>
      <c r="AT57" s="990"/>
      <c r="AU57" s="987"/>
      <c r="AV57" s="990"/>
      <c r="AW57" s="987"/>
      <c r="AX57" s="990"/>
      <c r="AY57" s="992"/>
      <c r="AZ57" s="968"/>
      <c r="BA57" s="968"/>
      <c r="BB57" s="968"/>
      <c r="BC57" s="968"/>
      <c r="BD57" s="968"/>
      <c r="BE57" s="968"/>
      <c r="BF57" s="968"/>
      <c r="BG57" s="968"/>
      <c r="BH57" s="968"/>
      <c r="BI57" s="968"/>
    </row>
    <row r="58" spans="2:61" ht="14.25" customHeight="1">
      <c r="B58" s="961"/>
      <c r="C58" s="961"/>
      <c r="D58" s="962"/>
      <c r="E58" s="962"/>
      <c r="F58" s="957"/>
      <c r="G58" s="957"/>
      <c r="H58" s="957"/>
      <c r="I58" s="957"/>
      <c r="J58" s="957"/>
      <c r="K58" s="957"/>
      <c r="L58" s="957"/>
      <c r="M58" s="957"/>
      <c r="N58" s="957"/>
      <c r="O58" s="957"/>
      <c r="P58" s="957"/>
      <c r="Q58" s="957"/>
      <c r="R58" s="957"/>
      <c r="S58" s="957"/>
      <c r="T58" s="957"/>
      <c r="U58" s="957"/>
      <c r="V58" s="957"/>
      <c r="W58" s="957"/>
      <c r="X58" s="957"/>
      <c r="Y58" s="957"/>
      <c r="Z58" s="957"/>
      <c r="AA58" s="957"/>
      <c r="AB58" s="957"/>
      <c r="AC58" s="957"/>
      <c r="AD58" s="957"/>
      <c r="AE58" s="957"/>
      <c r="AF58" s="957"/>
      <c r="AG58" s="957"/>
      <c r="AH58" s="957"/>
      <c r="AI58" s="957"/>
      <c r="AJ58" s="957"/>
      <c r="AK58" s="957"/>
      <c r="AL58" s="957"/>
      <c r="AM58" s="957"/>
      <c r="AN58" s="957"/>
      <c r="AO58" s="957"/>
      <c r="AP58" s="988"/>
      <c r="AQ58" s="989"/>
      <c r="AR58" s="991"/>
      <c r="AS58" s="989"/>
      <c r="AT58" s="991"/>
      <c r="AU58" s="989"/>
      <c r="AV58" s="991"/>
      <c r="AW58" s="989"/>
      <c r="AX58" s="991"/>
      <c r="AY58" s="993"/>
      <c r="AZ58" s="968"/>
      <c r="BA58" s="968"/>
      <c r="BB58" s="968"/>
      <c r="BC58" s="968"/>
      <c r="BD58" s="968"/>
      <c r="BE58" s="968"/>
      <c r="BF58" s="968"/>
      <c r="BG58" s="968"/>
      <c r="BH58" s="968"/>
      <c r="BI58" s="968"/>
    </row>
    <row r="59" spans="2:61" ht="14.25" customHeight="1">
      <c r="B59" s="961" t="e">
        <f>B57+31</f>
        <v>#NUM!</v>
      </c>
      <c r="C59" s="961"/>
      <c r="D59" s="962" t="e">
        <f>I16</f>
        <v>#NUM!</v>
      </c>
      <c r="E59" s="962"/>
      <c r="F59" s="957"/>
      <c r="G59" s="957"/>
      <c r="H59" s="968"/>
      <c r="I59" s="968"/>
      <c r="J59" s="957"/>
      <c r="K59" s="957"/>
      <c r="L59" s="957"/>
      <c r="M59" s="957"/>
      <c r="N59" s="957"/>
      <c r="O59" s="957"/>
      <c r="P59" s="957"/>
      <c r="Q59" s="957"/>
      <c r="R59" s="968"/>
      <c r="S59" s="968"/>
      <c r="T59" s="968"/>
      <c r="U59" s="968"/>
      <c r="V59" s="968"/>
      <c r="W59" s="968"/>
      <c r="X59" s="968"/>
      <c r="Y59" s="968"/>
      <c r="Z59" s="968"/>
      <c r="AA59" s="968"/>
      <c r="AB59" s="968"/>
      <c r="AC59" s="968"/>
      <c r="AD59" s="968"/>
      <c r="AE59" s="968"/>
      <c r="AF59" s="968"/>
      <c r="AG59" s="968"/>
      <c r="AH59" s="968"/>
      <c r="AI59" s="968"/>
      <c r="AJ59" s="968"/>
      <c r="AK59" s="968"/>
      <c r="AL59" s="968"/>
      <c r="AM59" s="968"/>
      <c r="AN59" s="968"/>
      <c r="AO59" s="968"/>
      <c r="AP59" s="986"/>
      <c r="AQ59" s="987"/>
      <c r="AR59" s="990"/>
      <c r="AS59" s="987"/>
      <c r="AT59" s="990"/>
      <c r="AU59" s="987"/>
      <c r="AV59" s="990"/>
      <c r="AW59" s="987"/>
      <c r="AX59" s="990"/>
      <c r="AY59" s="992"/>
      <c r="AZ59" s="968"/>
      <c r="BA59" s="968"/>
      <c r="BB59" s="968"/>
      <c r="BC59" s="968"/>
      <c r="BD59" s="968"/>
      <c r="BE59" s="968"/>
      <c r="BF59" s="968"/>
      <c r="BG59" s="968"/>
      <c r="BH59" s="968"/>
      <c r="BI59" s="968"/>
    </row>
    <row r="60" spans="2:61" ht="14.25" customHeight="1">
      <c r="B60" s="961"/>
      <c r="C60" s="961"/>
      <c r="D60" s="962"/>
      <c r="E60" s="962"/>
      <c r="F60" s="957"/>
      <c r="G60" s="957"/>
      <c r="H60" s="968"/>
      <c r="I60" s="968"/>
      <c r="J60" s="957"/>
      <c r="K60" s="957"/>
      <c r="L60" s="957"/>
      <c r="M60" s="957"/>
      <c r="N60" s="957"/>
      <c r="O60" s="957"/>
      <c r="P60" s="957"/>
      <c r="Q60" s="957"/>
      <c r="R60" s="968"/>
      <c r="S60" s="968"/>
      <c r="T60" s="968"/>
      <c r="U60" s="968"/>
      <c r="V60" s="968"/>
      <c r="W60" s="968"/>
      <c r="X60" s="968"/>
      <c r="Y60" s="968"/>
      <c r="Z60" s="968"/>
      <c r="AA60" s="968"/>
      <c r="AB60" s="968"/>
      <c r="AC60" s="968"/>
      <c r="AD60" s="968"/>
      <c r="AE60" s="968"/>
      <c r="AF60" s="968"/>
      <c r="AG60" s="968"/>
      <c r="AH60" s="968"/>
      <c r="AI60" s="968"/>
      <c r="AJ60" s="968"/>
      <c r="AK60" s="968"/>
      <c r="AL60" s="968"/>
      <c r="AM60" s="968"/>
      <c r="AN60" s="968"/>
      <c r="AO60" s="968"/>
      <c r="AP60" s="988"/>
      <c r="AQ60" s="989"/>
      <c r="AR60" s="991"/>
      <c r="AS60" s="989"/>
      <c r="AT60" s="991"/>
      <c r="AU60" s="989"/>
      <c r="AV60" s="991"/>
      <c r="AW60" s="989"/>
      <c r="AX60" s="991"/>
      <c r="AY60" s="993"/>
      <c r="AZ60" s="968"/>
      <c r="BA60" s="968"/>
      <c r="BB60" s="968"/>
      <c r="BC60" s="968"/>
      <c r="BD60" s="968"/>
      <c r="BE60" s="968"/>
      <c r="BF60" s="968"/>
      <c r="BG60" s="968"/>
      <c r="BH60" s="968"/>
      <c r="BI60" s="968"/>
    </row>
    <row r="61" spans="2:61" ht="14.25" customHeight="1">
      <c r="B61" s="961" t="e">
        <f>B59+31</f>
        <v>#NUM!</v>
      </c>
      <c r="C61" s="961"/>
      <c r="D61" s="962" t="e">
        <f>I17</f>
        <v>#NUM!</v>
      </c>
      <c r="E61" s="962"/>
      <c r="F61" s="957"/>
      <c r="G61" s="957"/>
      <c r="H61" s="968"/>
      <c r="I61" s="968"/>
      <c r="J61" s="957"/>
      <c r="K61" s="957"/>
      <c r="L61" s="957"/>
      <c r="M61" s="957"/>
      <c r="N61" s="957"/>
      <c r="O61" s="957"/>
      <c r="P61" s="957"/>
      <c r="Q61" s="957"/>
      <c r="R61" s="968"/>
      <c r="S61" s="968"/>
      <c r="T61" s="968"/>
      <c r="U61" s="968"/>
      <c r="V61" s="968"/>
      <c r="W61" s="968"/>
      <c r="X61" s="968"/>
      <c r="Y61" s="968"/>
      <c r="Z61" s="968"/>
      <c r="AA61" s="968"/>
      <c r="AB61" s="968"/>
      <c r="AC61" s="968"/>
      <c r="AD61" s="968"/>
      <c r="AE61" s="968"/>
      <c r="AF61" s="968"/>
      <c r="AG61" s="968"/>
      <c r="AH61" s="968"/>
      <c r="AI61" s="968"/>
      <c r="AJ61" s="968"/>
      <c r="AK61" s="968"/>
      <c r="AL61" s="968"/>
      <c r="AM61" s="968"/>
      <c r="AN61" s="968"/>
      <c r="AO61" s="968"/>
      <c r="AP61" s="986"/>
      <c r="AQ61" s="987"/>
      <c r="AR61" s="990"/>
      <c r="AS61" s="987"/>
      <c r="AT61" s="990"/>
      <c r="AU61" s="987"/>
      <c r="AV61" s="990"/>
      <c r="AW61" s="987"/>
      <c r="AX61" s="990"/>
      <c r="AY61" s="992"/>
      <c r="AZ61" s="968"/>
      <c r="BA61" s="968"/>
      <c r="BB61" s="968"/>
      <c r="BC61" s="968"/>
      <c r="BD61" s="968"/>
      <c r="BE61" s="968"/>
      <c r="BF61" s="968"/>
      <c r="BG61" s="968"/>
      <c r="BH61" s="968"/>
      <c r="BI61" s="968"/>
    </row>
    <row r="62" spans="2:61" ht="14.25" customHeight="1">
      <c r="B62" s="961"/>
      <c r="C62" s="961"/>
      <c r="D62" s="962"/>
      <c r="E62" s="962"/>
      <c r="F62" s="957"/>
      <c r="G62" s="957"/>
      <c r="H62" s="968"/>
      <c r="I62" s="968"/>
      <c r="J62" s="957"/>
      <c r="K62" s="957"/>
      <c r="L62" s="957"/>
      <c r="M62" s="957"/>
      <c r="N62" s="957"/>
      <c r="O62" s="957"/>
      <c r="P62" s="957"/>
      <c r="Q62" s="957"/>
      <c r="R62" s="968"/>
      <c r="S62" s="968"/>
      <c r="T62" s="968"/>
      <c r="U62" s="968"/>
      <c r="V62" s="968"/>
      <c r="W62" s="968"/>
      <c r="X62" s="968"/>
      <c r="Y62" s="968"/>
      <c r="Z62" s="968"/>
      <c r="AA62" s="968"/>
      <c r="AB62" s="968"/>
      <c r="AC62" s="968"/>
      <c r="AD62" s="968"/>
      <c r="AE62" s="968"/>
      <c r="AF62" s="968"/>
      <c r="AG62" s="968"/>
      <c r="AH62" s="968"/>
      <c r="AI62" s="968"/>
      <c r="AJ62" s="968"/>
      <c r="AK62" s="968"/>
      <c r="AL62" s="968"/>
      <c r="AM62" s="968"/>
      <c r="AN62" s="968"/>
      <c r="AO62" s="968"/>
      <c r="AP62" s="988"/>
      <c r="AQ62" s="989"/>
      <c r="AR62" s="991"/>
      <c r="AS62" s="989"/>
      <c r="AT62" s="991"/>
      <c r="AU62" s="989"/>
      <c r="AV62" s="991"/>
      <c r="AW62" s="989"/>
      <c r="AX62" s="991"/>
      <c r="AY62" s="993"/>
      <c r="AZ62" s="968"/>
      <c r="BA62" s="968"/>
      <c r="BB62" s="968"/>
      <c r="BC62" s="968"/>
      <c r="BD62" s="968"/>
      <c r="BE62" s="968"/>
      <c r="BF62" s="968"/>
      <c r="BG62" s="968"/>
      <c r="BH62" s="968"/>
      <c r="BI62" s="968"/>
    </row>
    <row r="63" spans="2:61" ht="14.25" customHeight="1">
      <c r="B63" s="961" t="e">
        <f>B61+31</f>
        <v>#NUM!</v>
      </c>
      <c r="C63" s="961"/>
      <c r="D63" s="962" t="e">
        <f>I18</f>
        <v>#NUM!</v>
      </c>
      <c r="E63" s="962"/>
      <c r="F63" s="957"/>
      <c r="G63" s="957"/>
      <c r="H63" s="968"/>
      <c r="I63" s="968"/>
      <c r="J63" s="957"/>
      <c r="K63" s="957"/>
      <c r="L63" s="957"/>
      <c r="M63" s="957"/>
      <c r="N63" s="957"/>
      <c r="O63" s="957"/>
      <c r="P63" s="957"/>
      <c r="Q63" s="957"/>
      <c r="R63" s="968"/>
      <c r="S63" s="968"/>
      <c r="T63" s="968"/>
      <c r="U63" s="968"/>
      <c r="V63" s="968"/>
      <c r="W63" s="968"/>
      <c r="X63" s="968"/>
      <c r="Y63" s="968"/>
      <c r="Z63" s="968"/>
      <c r="AA63" s="968"/>
      <c r="AB63" s="968"/>
      <c r="AC63" s="968"/>
      <c r="AD63" s="968"/>
      <c r="AE63" s="968"/>
      <c r="AF63" s="968"/>
      <c r="AG63" s="968"/>
      <c r="AH63" s="968"/>
      <c r="AI63" s="968"/>
      <c r="AJ63" s="968"/>
      <c r="AK63" s="968"/>
      <c r="AL63" s="968"/>
      <c r="AM63" s="968"/>
      <c r="AN63" s="968"/>
      <c r="AO63" s="968"/>
      <c r="AP63" s="986"/>
      <c r="AQ63" s="987"/>
      <c r="AR63" s="990"/>
      <c r="AS63" s="987"/>
      <c r="AT63" s="990"/>
      <c r="AU63" s="987"/>
      <c r="AV63" s="990"/>
      <c r="AW63" s="987"/>
      <c r="AX63" s="990"/>
      <c r="AY63" s="992"/>
      <c r="AZ63" s="968"/>
      <c r="BA63" s="968"/>
      <c r="BB63" s="968"/>
      <c r="BC63" s="968"/>
      <c r="BD63" s="968"/>
      <c r="BE63" s="968"/>
      <c r="BF63" s="968"/>
      <c r="BG63" s="968"/>
      <c r="BH63" s="968"/>
      <c r="BI63" s="968"/>
    </row>
    <row r="64" spans="2:61" ht="14.25" customHeight="1">
      <c r="B64" s="961"/>
      <c r="C64" s="961"/>
      <c r="D64" s="962"/>
      <c r="E64" s="962"/>
      <c r="F64" s="957"/>
      <c r="G64" s="957"/>
      <c r="H64" s="968"/>
      <c r="I64" s="968"/>
      <c r="J64" s="957"/>
      <c r="K64" s="957"/>
      <c r="L64" s="957"/>
      <c r="M64" s="957"/>
      <c r="N64" s="957"/>
      <c r="O64" s="957"/>
      <c r="P64" s="957"/>
      <c r="Q64" s="957"/>
      <c r="R64" s="968"/>
      <c r="S64" s="968"/>
      <c r="T64" s="968"/>
      <c r="U64" s="968"/>
      <c r="V64" s="968"/>
      <c r="W64" s="968"/>
      <c r="X64" s="968"/>
      <c r="Y64" s="968"/>
      <c r="Z64" s="968"/>
      <c r="AA64" s="968"/>
      <c r="AB64" s="968"/>
      <c r="AC64" s="968"/>
      <c r="AD64" s="968"/>
      <c r="AE64" s="968"/>
      <c r="AF64" s="968"/>
      <c r="AG64" s="968"/>
      <c r="AH64" s="968"/>
      <c r="AI64" s="968"/>
      <c r="AJ64" s="968"/>
      <c r="AK64" s="968"/>
      <c r="AL64" s="968"/>
      <c r="AM64" s="968"/>
      <c r="AN64" s="968"/>
      <c r="AO64" s="968"/>
      <c r="AP64" s="988"/>
      <c r="AQ64" s="989"/>
      <c r="AR64" s="991"/>
      <c r="AS64" s="989"/>
      <c r="AT64" s="991"/>
      <c r="AU64" s="989"/>
      <c r="AV64" s="991"/>
      <c r="AW64" s="989"/>
      <c r="AX64" s="991"/>
      <c r="AY64" s="993"/>
      <c r="AZ64" s="968"/>
      <c r="BA64" s="968"/>
      <c r="BB64" s="968"/>
      <c r="BC64" s="968"/>
      <c r="BD64" s="968"/>
      <c r="BE64" s="968"/>
      <c r="BF64" s="968"/>
      <c r="BG64" s="968"/>
      <c r="BH64" s="968"/>
      <c r="BI64" s="968"/>
    </row>
    <row r="65" spans="2:61" ht="14.25" customHeight="1">
      <c r="B65" s="961" t="e">
        <f>B63+31</f>
        <v>#NUM!</v>
      </c>
      <c r="C65" s="961"/>
      <c r="D65" s="962" t="e">
        <f>I19</f>
        <v>#NUM!</v>
      </c>
      <c r="E65" s="962"/>
      <c r="F65" s="957"/>
      <c r="G65" s="957"/>
      <c r="H65" s="968"/>
      <c r="I65" s="968"/>
      <c r="J65" s="957"/>
      <c r="K65" s="957"/>
      <c r="L65" s="957"/>
      <c r="M65" s="957"/>
      <c r="N65" s="957"/>
      <c r="O65" s="957"/>
      <c r="P65" s="957"/>
      <c r="Q65" s="957"/>
      <c r="R65" s="968"/>
      <c r="S65" s="968"/>
      <c r="T65" s="968"/>
      <c r="U65" s="968"/>
      <c r="V65" s="968"/>
      <c r="W65" s="968"/>
      <c r="X65" s="968"/>
      <c r="Y65" s="968"/>
      <c r="Z65" s="968"/>
      <c r="AA65" s="968"/>
      <c r="AB65" s="968"/>
      <c r="AC65" s="968"/>
      <c r="AD65" s="968"/>
      <c r="AE65" s="968"/>
      <c r="AF65" s="968"/>
      <c r="AG65" s="968"/>
      <c r="AH65" s="968"/>
      <c r="AI65" s="968"/>
      <c r="AJ65" s="968"/>
      <c r="AK65" s="968"/>
      <c r="AL65" s="968"/>
      <c r="AM65" s="968"/>
      <c r="AN65" s="968"/>
      <c r="AO65" s="968"/>
      <c r="AP65" s="986"/>
      <c r="AQ65" s="987"/>
      <c r="AR65" s="990"/>
      <c r="AS65" s="987"/>
      <c r="AT65" s="990"/>
      <c r="AU65" s="987"/>
      <c r="AV65" s="990"/>
      <c r="AW65" s="987"/>
      <c r="AX65" s="990"/>
      <c r="AY65" s="992"/>
      <c r="AZ65" s="968"/>
      <c r="BA65" s="968"/>
      <c r="BB65" s="968"/>
      <c r="BC65" s="968"/>
      <c r="BD65" s="968"/>
      <c r="BE65" s="968"/>
      <c r="BF65" s="968"/>
      <c r="BG65" s="968"/>
      <c r="BH65" s="968"/>
      <c r="BI65" s="968"/>
    </row>
    <row r="66" spans="2:61" ht="14.25" customHeight="1">
      <c r="B66" s="961"/>
      <c r="C66" s="961"/>
      <c r="D66" s="962"/>
      <c r="E66" s="962"/>
      <c r="F66" s="957"/>
      <c r="G66" s="957"/>
      <c r="H66" s="968"/>
      <c r="I66" s="968"/>
      <c r="J66" s="957"/>
      <c r="K66" s="957"/>
      <c r="L66" s="957"/>
      <c r="M66" s="957"/>
      <c r="N66" s="957"/>
      <c r="O66" s="957"/>
      <c r="P66" s="957"/>
      <c r="Q66" s="957"/>
      <c r="R66" s="968"/>
      <c r="S66" s="968"/>
      <c r="T66" s="968"/>
      <c r="U66" s="968"/>
      <c r="V66" s="968"/>
      <c r="W66" s="968"/>
      <c r="X66" s="968"/>
      <c r="Y66" s="968"/>
      <c r="Z66" s="968"/>
      <c r="AA66" s="968"/>
      <c r="AB66" s="968"/>
      <c r="AC66" s="968"/>
      <c r="AD66" s="968"/>
      <c r="AE66" s="968"/>
      <c r="AF66" s="968"/>
      <c r="AG66" s="968"/>
      <c r="AH66" s="968"/>
      <c r="AI66" s="968"/>
      <c r="AJ66" s="968"/>
      <c r="AK66" s="968"/>
      <c r="AL66" s="968"/>
      <c r="AM66" s="968"/>
      <c r="AN66" s="968"/>
      <c r="AO66" s="968"/>
      <c r="AP66" s="988"/>
      <c r="AQ66" s="989"/>
      <c r="AR66" s="991"/>
      <c r="AS66" s="989"/>
      <c r="AT66" s="991"/>
      <c r="AU66" s="989"/>
      <c r="AV66" s="991"/>
      <c r="AW66" s="989"/>
      <c r="AX66" s="991"/>
      <c r="AY66" s="993"/>
      <c r="AZ66" s="968"/>
      <c r="BA66" s="968"/>
      <c r="BB66" s="968"/>
      <c r="BC66" s="968"/>
      <c r="BD66" s="968"/>
      <c r="BE66" s="968"/>
      <c r="BF66" s="968"/>
      <c r="BG66" s="968"/>
      <c r="BH66" s="968"/>
      <c r="BI66" s="968"/>
    </row>
    <row r="67" spans="2:61" ht="14.25" customHeight="1">
      <c r="B67" s="961" t="e">
        <f>B65+31</f>
        <v>#NUM!</v>
      </c>
      <c r="C67" s="961"/>
      <c r="D67" s="962" t="e">
        <f>I20</f>
        <v>#NUM!</v>
      </c>
      <c r="E67" s="962"/>
      <c r="F67" s="957"/>
      <c r="G67" s="957"/>
      <c r="H67" s="968"/>
      <c r="I67" s="968"/>
      <c r="J67" s="957"/>
      <c r="K67" s="957"/>
      <c r="L67" s="957"/>
      <c r="M67" s="957"/>
      <c r="N67" s="957"/>
      <c r="O67" s="957"/>
      <c r="P67" s="957"/>
      <c r="Q67" s="957"/>
      <c r="R67" s="968"/>
      <c r="S67" s="968"/>
      <c r="T67" s="968"/>
      <c r="U67" s="968"/>
      <c r="V67" s="968"/>
      <c r="W67" s="968"/>
      <c r="X67" s="968"/>
      <c r="Y67" s="968"/>
      <c r="Z67" s="968"/>
      <c r="AA67" s="968"/>
      <c r="AB67" s="968"/>
      <c r="AC67" s="968"/>
      <c r="AD67" s="968"/>
      <c r="AE67" s="968"/>
      <c r="AF67" s="968"/>
      <c r="AG67" s="968"/>
      <c r="AH67" s="968"/>
      <c r="AI67" s="968"/>
      <c r="AJ67" s="968"/>
      <c r="AK67" s="968"/>
      <c r="AL67" s="968"/>
      <c r="AM67" s="968"/>
      <c r="AN67" s="968"/>
      <c r="AO67" s="968"/>
      <c r="AP67" s="986"/>
      <c r="AQ67" s="987"/>
      <c r="AR67" s="990"/>
      <c r="AS67" s="987"/>
      <c r="AT67" s="990"/>
      <c r="AU67" s="987"/>
      <c r="AV67" s="990"/>
      <c r="AW67" s="987"/>
      <c r="AX67" s="990"/>
      <c r="AY67" s="992"/>
      <c r="AZ67" s="968"/>
      <c r="BA67" s="968"/>
      <c r="BB67" s="968"/>
      <c r="BC67" s="968"/>
      <c r="BD67" s="968"/>
      <c r="BE67" s="968"/>
      <c r="BF67" s="968"/>
      <c r="BG67" s="968"/>
      <c r="BH67" s="968"/>
      <c r="BI67" s="968"/>
    </row>
    <row r="68" spans="2:61" ht="14.25" customHeight="1">
      <c r="B68" s="961"/>
      <c r="C68" s="961"/>
      <c r="D68" s="962"/>
      <c r="E68" s="962"/>
      <c r="F68" s="957"/>
      <c r="G68" s="957"/>
      <c r="H68" s="968"/>
      <c r="I68" s="968"/>
      <c r="J68" s="957"/>
      <c r="K68" s="957"/>
      <c r="L68" s="957"/>
      <c r="M68" s="957"/>
      <c r="N68" s="957"/>
      <c r="O68" s="957"/>
      <c r="P68" s="957"/>
      <c r="Q68" s="957"/>
      <c r="R68" s="968"/>
      <c r="S68" s="968"/>
      <c r="T68" s="968"/>
      <c r="U68" s="968"/>
      <c r="V68" s="968"/>
      <c r="W68" s="968"/>
      <c r="X68" s="968"/>
      <c r="Y68" s="968"/>
      <c r="Z68" s="968"/>
      <c r="AA68" s="968"/>
      <c r="AB68" s="968"/>
      <c r="AC68" s="968"/>
      <c r="AD68" s="968"/>
      <c r="AE68" s="968"/>
      <c r="AF68" s="968"/>
      <c r="AG68" s="968"/>
      <c r="AH68" s="968"/>
      <c r="AI68" s="968"/>
      <c r="AJ68" s="968"/>
      <c r="AK68" s="968"/>
      <c r="AL68" s="968"/>
      <c r="AM68" s="968"/>
      <c r="AN68" s="968"/>
      <c r="AO68" s="968"/>
      <c r="AP68" s="988"/>
      <c r="AQ68" s="989"/>
      <c r="AR68" s="991"/>
      <c r="AS68" s="989"/>
      <c r="AT68" s="991"/>
      <c r="AU68" s="989"/>
      <c r="AV68" s="991"/>
      <c r="AW68" s="989"/>
      <c r="AX68" s="991"/>
      <c r="AY68" s="993"/>
      <c r="AZ68" s="968"/>
      <c r="BA68" s="968"/>
      <c r="BB68" s="968"/>
      <c r="BC68" s="968"/>
      <c r="BD68" s="968"/>
      <c r="BE68" s="968"/>
      <c r="BF68" s="968"/>
      <c r="BG68" s="968"/>
      <c r="BH68" s="968"/>
      <c r="BI68" s="968"/>
    </row>
    <row r="69" spans="2:61" ht="14.25" customHeight="1">
      <c r="B69" s="961" t="e">
        <f>B67+31</f>
        <v>#NUM!</v>
      </c>
      <c r="C69" s="961"/>
      <c r="D69" s="962" t="e">
        <f>I21</f>
        <v>#NUM!</v>
      </c>
      <c r="E69" s="962"/>
      <c r="F69" s="957"/>
      <c r="G69" s="957"/>
      <c r="H69" s="968"/>
      <c r="I69" s="968"/>
      <c r="J69" s="957"/>
      <c r="K69" s="957"/>
      <c r="L69" s="957"/>
      <c r="M69" s="957"/>
      <c r="N69" s="957"/>
      <c r="O69" s="957"/>
      <c r="P69" s="957"/>
      <c r="Q69" s="957"/>
      <c r="R69" s="968"/>
      <c r="S69" s="968"/>
      <c r="T69" s="968"/>
      <c r="U69" s="968"/>
      <c r="V69" s="968"/>
      <c r="W69" s="968"/>
      <c r="X69" s="968"/>
      <c r="Y69" s="968"/>
      <c r="Z69" s="968"/>
      <c r="AA69" s="968"/>
      <c r="AB69" s="968"/>
      <c r="AC69" s="968"/>
      <c r="AD69" s="968"/>
      <c r="AE69" s="968"/>
      <c r="AF69" s="968"/>
      <c r="AG69" s="968"/>
      <c r="AH69" s="968"/>
      <c r="AI69" s="968"/>
      <c r="AJ69" s="968"/>
      <c r="AK69" s="968"/>
      <c r="AL69" s="968"/>
      <c r="AM69" s="968"/>
      <c r="AN69" s="968"/>
      <c r="AO69" s="968"/>
      <c r="AP69" s="986"/>
      <c r="AQ69" s="987"/>
      <c r="AR69" s="990"/>
      <c r="AS69" s="987"/>
      <c r="AT69" s="990"/>
      <c r="AU69" s="987"/>
      <c r="AV69" s="990"/>
      <c r="AW69" s="987"/>
      <c r="AX69" s="990"/>
      <c r="AY69" s="992"/>
      <c r="AZ69" s="968"/>
      <c r="BA69" s="968"/>
      <c r="BB69" s="968"/>
      <c r="BC69" s="968"/>
      <c r="BD69" s="968"/>
      <c r="BE69" s="968"/>
      <c r="BF69" s="968"/>
      <c r="BG69" s="968"/>
      <c r="BH69" s="968"/>
      <c r="BI69" s="968"/>
    </row>
    <row r="70" spans="2:61" ht="14.25" customHeight="1">
      <c r="B70" s="961"/>
      <c r="C70" s="961"/>
      <c r="D70" s="962"/>
      <c r="E70" s="962"/>
      <c r="F70" s="957"/>
      <c r="G70" s="957"/>
      <c r="H70" s="968"/>
      <c r="I70" s="968"/>
      <c r="J70" s="957"/>
      <c r="K70" s="957"/>
      <c r="L70" s="957"/>
      <c r="M70" s="957"/>
      <c r="N70" s="957"/>
      <c r="O70" s="957"/>
      <c r="P70" s="957"/>
      <c r="Q70" s="957"/>
      <c r="R70" s="968"/>
      <c r="S70" s="968"/>
      <c r="T70" s="968"/>
      <c r="U70" s="968"/>
      <c r="V70" s="968"/>
      <c r="W70" s="968"/>
      <c r="X70" s="968"/>
      <c r="Y70" s="968"/>
      <c r="Z70" s="968"/>
      <c r="AA70" s="968"/>
      <c r="AB70" s="968"/>
      <c r="AC70" s="968"/>
      <c r="AD70" s="968"/>
      <c r="AE70" s="968"/>
      <c r="AF70" s="968"/>
      <c r="AG70" s="968"/>
      <c r="AH70" s="968"/>
      <c r="AI70" s="968"/>
      <c r="AJ70" s="968"/>
      <c r="AK70" s="968"/>
      <c r="AL70" s="968"/>
      <c r="AM70" s="968"/>
      <c r="AN70" s="968"/>
      <c r="AO70" s="968"/>
      <c r="AP70" s="988"/>
      <c r="AQ70" s="989"/>
      <c r="AR70" s="991"/>
      <c r="AS70" s="989"/>
      <c r="AT70" s="991"/>
      <c r="AU70" s="989"/>
      <c r="AV70" s="991"/>
      <c r="AW70" s="989"/>
      <c r="AX70" s="991"/>
      <c r="AY70" s="993"/>
      <c r="AZ70" s="968"/>
      <c r="BA70" s="968"/>
      <c r="BB70" s="968"/>
      <c r="BC70" s="968"/>
      <c r="BD70" s="968"/>
      <c r="BE70" s="968"/>
      <c r="BF70" s="968"/>
      <c r="BG70" s="968"/>
      <c r="BH70" s="968"/>
      <c r="BI70" s="968"/>
    </row>
    <row r="71" spans="2:61" ht="14.25" customHeight="1">
      <c r="B71" s="961" t="e">
        <f>B69+31</f>
        <v>#NUM!</v>
      </c>
      <c r="C71" s="961"/>
      <c r="D71" s="962" t="e">
        <f>I22</f>
        <v>#NUM!</v>
      </c>
      <c r="E71" s="962"/>
      <c r="F71" s="957"/>
      <c r="G71" s="957"/>
      <c r="H71" s="968"/>
      <c r="I71" s="968"/>
      <c r="J71" s="957"/>
      <c r="K71" s="957"/>
      <c r="L71" s="957"/>
      <c r="M71" s="957"/>
      <c r="N71" s="957"/>
      <c r="O71" s="957"/>
      <c r="P71" s="957"/>
      <c r="Q71" s="957"/>
      <c r="R71" s="968"/>
      <c r="S71" s="968"/>
      <c r="T71" s="968"/>
      <c r="U71" s="968"/>
      <c r="V71" s="968"/>
      <c r="W71" s="968"/>
      <c r="X71" s="968"/>
      <c r="Y71" s="968"/>
      <c r="Z71" s="968"/>
      <c r="AA71" s="968"/>
      <c r="AB71" s="968"/>
      <c r="AC71" s="968"/>
      <c r="AD71" s="968"/>
      <c r="AE71" s="968"/>
      <c r="AF71" s="968"/>
      <c r="AG71" s="968"/>
      <c r="AH71" s="968"/>
      <c r="AI71" s="968"/>
      <c r="AJ71" s="968"/>
      <c r="AK71" s="968"/>
      <c r="AL71" s="968"/>
      <c r="AM71" s="968"/>
      <c r="AN71" s="968"/>
      <c r="AO71" s="968"/>
      <c r="AP71" s="986"/>
      <c r="AQ71" s="987"/>
      <c r="AR71" s="990"/>
      <c r="AS71" s="987"/>
      <c r="AT71" s="990"/>
      <c r="AU71" s="987"/>
      <c r="AV71" s="990"/>
      <c r="AW71" s="987"/>
      <c r="AX71" s="990"/>
      <c r="AY71" s="992"/>
      <c r="AZ71" s="968"/>
      <c r="BA71" s="968"/>
      <c r="BB71" s="968"/>
      <c r="BC71" s="968"/>
      <c r="BD71" s="968"/>
      <c r="BE71" s="968"/>
      <c r="BF71" s="968"/>
      <c r="BG71" s="968"/>
      <c r="BH71" s="968"/>
      <c r="BI71" s="968"/>
    </row>
    <row r="72" spans="2:61" ht="14.25" customHeight="1">
      <c r="B72" s="961"/>
      <c r="C72" s="961"/>
      <c r="D72" s="962"/>
      <c r="E72" s="962"/>
      <c r="F72" s="957"/>
      <c r="G72" s="957"/>
      <c r="H72" s="968"/>
      <c r="I72" s="968"/>
      <c r="J72" s="957"/>
      <c r="K72" s="957"/>
      <c r="L72" s="957"/>
      <c r="M72" s="957"/>
      <c r="N72" s="957"/>
      <c r="O72" s="957"/>
      <c r="P72" s="957"/>
      <c r="Q72" s="957"/>
      <c r="R72" s="968"/>
      <c r="S72" s="968"/>
      <c r="T72" s="968"/>
      <c r="U72" s="968"/>
      <c r="V72" s="968"/>
      <c r="W72" s="968"/>
      <c r="X72" s="968"/>
      <c r="Y72" s="968"/>
      <c r="Z72" s="968"/>
      <c r="AA72" s="968"/>
      <c r="AB72" s="968"/>
      <c r="AC72" s="968"/>
      <c r="AD72" s="968"/>
      <c r="AE72" s="968"/>
      <c r="AF72" s="968"/>
      <c r="AG72" s="968"/>
      <c r="AH72" s="968"/>
      <c r="AI72" s="968"/>
      <c r="AJ72" s="968"/>
      <c r="AK72" s="968"/>
      <c r="AL72" s="968"/>
      <c r="AM72" s="968"/>
      <c r="AN72" s="968"/>
      <c r="AO72" s="968"/>
      <c r="AP72" s="988"/>
      <c r="AQ72" s="989"/>
      <c r="AR72" s="991"/>
      <c r="AS72" s="989"/>
      <c r="AT72" s="991"/>
      <c r="AU72" s="989"/>
      <c r="AV72" s="991"/>
      <c r="AW72" s="989"/>
      <c r="AX72" s="991"/>
      <c r="AY72" s="993"/>
      <c r="AZ72" s="968"/>
      <c r="BA72" s="968"/>
      <c r="BB72" s="968"/>
      <c r="BC72" s="968"/>
      <c r="BD72" s="968"/>
      <c r="BE72" s="968"/>
      <c r="BF72" s="968"/>
      <c r="BG72" s="968"/>
      <c r="BH72" s="968"/>
      <c r="BI72" s="968"/>
    </row>
    <row r="73" spans="2:61" ht="14.25" customHeight="1">
      <c r="B73" s="961" t="e">
        <f>B71+31</f>
        <v>#NUM!</v>
      </c>
      <c r="C73" s="961"/>
      <c r="D73" s="962" t="e">
        <f>I23</f>
        <v>#NUM!</v>
      </c>
      <c r="E73" s="962"/>
      <c r="F73" s="957"/>
      <c r="G73" s="957"/>
      <c r="H73" s="968"/>
      <c r="I73" s="968"/>
      <c r="J73" s="957"/>
      <c r="K73" s="957"/>
      <c r="L73" s="957"/>
      <c r="M73" s="957"/>
      <c r="N73" s="957"/>
      <c r="O73" s="957"/>
      <c r="P73" s="957"/>
      <c r="Q73" s="957"/>
      <c r="R73" s="968"/>
      <c r="S73" s="968"/>
      <c r="T73" s="968"/>
      <c r="U73" s="968"/>
      <c r="V73" s="968"/>
      <c r="W73" s="968"/>
      <c r="X73" s="968"/>
      <c r="Y73" s="968"/>
      <c r="Z73" s="968"/>
      <c r="AA73" s="968"/>
      <c r="AB73" s="968"/>
      <c r="AC73" s="968"/>
      <c r="AD73" s="968"/>
      <c r="AE73" s="968"/>
      <c r="AF73" s="968"/>
      <c r="AG73" s="968"/>
      <c r="AH73" s="968"/>
      <c r="AI73" s="968"/>
      <c r="AJ73" s="968"/>
      <c r="AK73" s="968"/>
      <c r="AL73" s="968"/>
      <c r="AM73" s="968"/>
      <c r="AN73" s="968"/>
      <c r="AO73" s="968"/>
      <c r="AP73" s="986"/>
      <c r="AQ73" s="987"/>
      <c r="AR73" s="990"/>
      <c r="AS73" s="987"/>
      <c r="AT73" s="990"/>
      <c r="AU73" s="987"/>
      <c r="AV73" s="990"/>
      <c r="AW73" s="987"/>
      <c r="AX73" s="990"/>
      <c r="AY73" s="992"/>
      <c r="AZ73" s="968"/>
      <c r="BA73" s="968"/>
      <c r="BB73" s="968"/>
      <c r="BC73" s="968"/>
      <c r="BD73" s="968"/>
      <c r="BE73" s="968"/>
      <c r="BF73" s="968"/>
      <c r="BG73" s="968"/>
      <c r="BH73" s="968"/>
      <c r="BI73" s="968"/>
    </row>
    <row r="74" spans="2:61" ht="14.25" customHeight="1">
      <c r="B74" s="961"/>
      <c r="C74" s="961"/>
      <c r="D74" s="962"/>
      <c r="E74" s="962"/>
      <c r="F74" s="957"/>
      <c r="G74" s="957"/>
      <c r="H74" s="968"/>
      <c r="I74" s="968"/>
      <c r="J74" s="957"/>
      <c r="K74" s="957"/>
      <c r="L74" s="957"/>
      <c r="M74" s="957"/>
      <c r="N74" s="957"/>
      <c r="O74" s="957"/>
      <c r="P74" s="957"/>
      <c r="Q74" s="957"/>
      <c r="R74" s="968"/>
      <c r="S74" s="968"/>
      <c r="T74" s="968"/>
      <c r="U74" s="968"/>
      <c r="V74" s="968"/>
      <c r="W74" s="968"/>
      <c r="X74" s="968"/>
      <c r="Y74" s="968"/>
      <c r="Z74" s="968"/>
      <c r="AA74" s="968"/>
      <c r="AB74" s="968"/>
      <c r="AC74" s="968"/>
      <c r="AD74" s="968"/>
      <c r="AE74" s="968"/>
      <c r="AF74" s="968"/>
      <c r="AG74" s="968"/>
      <c r="AH74" s="968"/>
      <c r="AI74" s="968"/>
      <c r="AJ74" s="968"/>
      <c r="AK74" s="968"/>
      <c r="AL74" s="968"/>
      <c r="AM74" s="968"/>
      <c r="AN74" s="968"/>
      <c r="AO74" s="968"/>
      <c r="AP74" s="988"/>
      <c r="AQ74" s="989"/>
      <c r="AR74" s="991"/>
      <c r="AS74" s="989"/>
      <c r="AT74" s="991"/>
      <c r="AU74" s="989"/>
      <c r="AV74" s="991"/>
      <c r="AW74" s="989"/>
      <c r="AX74" s="991"/>
      <c r="AY74" s="993"/>
      <c r="AZ74" s="968"/>
      <c r="BA74" s="968"/>
      <c r="BB74" s="968"/>
      <c r="BC74" s="968"/>
      <c r="BD74" s="968"/>
      <c r="BE74" s="968"/>
      <c r="BF74" s="968"/>
      <c r="BG74" s="968"/>
      <c r="BH74" s="968"/>
      <c r="BI74" s="968"/>
    </row>
    <row r="75" spans="2:61" ht="14.25" customHeight="1">
      <c r="B75" s="961" t="e">
        <f>B73+31</f>
        <v>#NUM!</v>
      </c>
      <c r="C75" s="961"/>
      <c r="D75" s="962" t="e">
        <f>I24</f>
        <v>#NUM!</v>
      </c>
      <c r="E75" s="962"/>
      <c r="F75" s="957"/>
      <c r="G75" s="957"/>
      <c r="H75" s="968"/>
      <c r="I75" s="968"/>
      <c r="J75" s="957"/>
      <c r="K75" s="957"/>
      <c r="L75" s="957"/>
      <c r="M75" s="957"/>
      <c r="N75" s="957"/>
      <c r="O75" s="957"/>
      <c r="P75" s="957"/>
      <c r="Q75" s="957"/>
      <c r="R75" s="968"/>
      <c r="S75" s="968"/>
      <c r="T75" s="968"/>
      <c r="U75" s="968"/>
      <c r="V75" s="968"/>
      <c r="W75" s="968"/>
      <c r="X75" s="968"/>
      <c r="Y75" s="968"/>
      <c r="Z75" s="968"/>
      <c r="AA75" s="968"/>
      <c r="AB75" s="968"/>
      <c r="AC75" s="968"/>
      <c r="AD75" s="968"/>
      <c r="AE75" s="968"/>
      <c r="AF75" s="968"/>
      <c r="AG75" s="968"/>
      <c r="AH75" s="968"/>
      <c r="AI75" s="968"/>
      <c r="AJ75" s="968"/>
      <c r="AK75" s="968"/>
      <c r="AL75" s="968"/>
      <c r="AM75" s="968"/>
      <c r="AN75" s="968"/>
      <c r="AO75" s="968"/>
      <c r="AP75" s="986"/>
      <c r="AQ75" s="987"/>
      <c r="AR75" s="990"/>
      <c r="AS75" s="987"/>
      <c r="AT75" s="990"/>
      <c r="AU75" s="987"/>
      <c r="AV75" s="990"/>
      <c r="AW75" s="987"/>
      <c r="AX75" s="990"/>
      <c r="AY75" s="992"/>
      <c r="AZ75" s="968"/>
      <c r="BA75" s="968"/>
      <c r="BB75" s="968"/>
      <c r="BC75" s="968"/>
      <c r="BD75" s="968"/>
      <c r="BE75" s="968"/>
      <c r="BF75" s="968"/>
      <c r="BG75" s="968"/>
      <c r="BH75" s="968"/>
      <c r="BI75" s="968"/>
    </row>
    <row r="76" spans="2:61" ht="14.25" customHeight="1">
      <c r="B76" s="961"/>
      <c r="C76" s="961"/>
      <c r="D76" s="962"/>
      <c r="E76" s="962"/>
      <c r="F76" s="957"/>
      <c r="G76" s="957"/>
      <c r="H76" s="968"/>
      <c r="I76" s="968"/>
      <c r="J76" s="957"/>
      <c r="K76" s="957"/>
      <c r="L76" s="957"/>
      <c r="M76" s="957"/>
      <c r="N76" s="957"/>
      <c r="O76" s="957"/>
      <c r="P76" s="957"/>
      <c r="Q76" s="957"/>
      <c r="R76" s="968"/>
      <c r="S76" s="968"/>
      <c r="T76" s="968"/>
      <c r="U76" s="968"/>
      <c r="V76" s="968"/>
      <c r="W76" s="968"/>
      <c r="X76" s="968"/>
      <c r="Y76" s="968"/>
      <c r="Z76" s="968"/>
      <c r="AA76" s="968"/>
      <c r="AB76" s="968"/>
      <c r="AC76" s="968"/>
      <c r="AD76" s="968"/>
      <c r="AE76" s="968"/>
      <c r="AF76" s="968"/>
      <c r="AG76" s="968"/>
      <c r="AH76" s="968"/>
      <c r="AI76" s="968"/>
      <c r="AJ76" s="968"/>
      <c r="AK76" s="968"/>
      <c r="AL76" s="968"/>
      <c r="AM76" s="968"/>
      <c r="AN76" s="968"/>
      <c r="AO76" s="968"/>
      <c r="AP76" s="988"/>
      <c r="AQ76" s="989"/>
      <c r="AR76" s="991"/>
      <c r="AS76" s="989"/>
      <c r="AT76" s="991"/>
      <c r="AU76" s="989"/>
      <c r="AV76" s="991"/>
      <c r="AW76" s="989"/>
      <c r="AX76" s="991"/>
      <c r="AY76" s="993"/>
      <c r="AZ76" s="968"/>
      <c r="BA76" s="968"/>
      <c r="BB76" s="968"/>
      <c r="BC76" s="968"/>
      <c r="BD76" s="968"/>
      <c r="BE76" s="968"/>
      <c r="BF76" s="968"/>
      <c r="BG76" s="968"/>
      <c r="BH76" s="968"/>
      <c r="BI76" s="968"/>
    </row>
    <row r="77" spans="2:61" ht="14.25" customHeight="1">
      <c r="B77" s="961" t="e">
        <f>B75+31</f>
        <v>#NUM!</v>
      </c>
      <c r="C77" s="961"/>
      <c r="D77" s="962" t="e">
        <f>I25</f>
        <v>#NUM!</v>
      </c>
      <c r="E77" s="962"/>
      <c r="F77" s="957"/>
      <c r="G77" s="957"/>
      <c r="H77" s="968"/>
      <c r="I77" s="968"/>
      <c r="J77" s="957"/>
      <c r="K77" s="957"/>
      <c r="L77" s="957"/>
      <c r="M77" s="957"/>
      <c r="N77" s="957"/>
      <c r="O77" s="957"/>
      <c r="P77" s="957"/>
      <c r="Q77" s="957"/>
      <c r="R77" s="968"/>
      <c r="S77" s="968"/>
      <c r="T77" s="968"/>
      <c r="U77" s="968"/>
      <c r="V77" s="968"/>
      <c r="W77" s="968"/>
      <c r="X77" s="968"/>
      <c r="Y77" s="968"/>
      <c r="Z77" s="968"/>
      <c r="AA77" s="968"/>
      <c r="AB77" s="968"/>
      <c r="AC77" s="968"/>
      <c r="AD77" s="968"/>
      <c r="AE77" s="968"/>
      <c r="AF77" s="968"/>
      <c r="AG77" s="968"/>
      <c r="AH77" s="968"/>
      <c r="AI77" s="968"/>
      <c r="AJ77" s="968"/>
      <c r="AK77" s="968"/>
      <c r="AL77" s="968"/>
      <c r="AM77" s="968"/>
      <c r="AN77" s="968"/>
      <c r="AO77" s="968"/>
      <c r="AP77" s="986"/>
      <c r="AQ77" s="987"/>
      <c r="AR77" s="990"/>
      <c r="AS77" s="987"/>
      <c r="AT77" s="990"/>
      <c r="AU77" s="987"/>
      <c r="AV77" s="990"/>
      <c r="AW77" s="987"/>
      <c r="AX77" s="990"/>
      <c r="AY77" s="992"/>
      <c r="AZ77" s="968"/>
      <c r="BA77" s="968"/>
      <c r="BB77" s="968"/>
      <c r="BC77" s="968"/>
      <c r="BD77" s="968"/>
      <c r="BE77" s="968"/>
      <c r="BF77" s="968"/>
      <c r="BG77" s="968"/>
      <c r="BH77" s="968"/>
      <c r="BI77" s="968"/>
    </row>
    <row r="78" spans="2:61" ht="14.25" customHeight="1">
      <c r="B78" s="961"/>
      <c r="C78" s="961"/>
      <c r="D78" s="962"/>
      <c r="E78" s="962"/>
      <c r="F78" s="957"/>
      <c r="G78" s="957"/>
      <c r="H78" s="968"/>
      <c r="I78" s="968"/>
      <c r="J78" s="957"/>
      <c r="K78" s="957"/>
      <c r="L78" s="957"/>
      <c r="M78" s="957"/>
      <c r="N78" s="957"/>
      <c r="O78" s="957"/>
      <c r="P78" s="957"/>
      <c r="Q78" s="957"/>
      <c r="R78" s="968"/>
      <c r="S78" s="968"/>
      <c r="T78" s="968"/>
      <c r="U78" s="968"/>
      <c r="V78" s="968"/>
      <c r="W78" s="968"/>
      <c r="X78" s="968"/>
      <c r="Y78" s="968"/>
      <c r="Z78" s="968"/>
      <c r="AA78" s="968"/>
      <c r="AB78" s="968"/>
      <c r="AC78" s="968"/>
      <c r="AD78" s="968"/>
      <c r="AE78" s="968"/>
      <c r="AF78" s="968"/>
      <c r="AG78" s="968"/>
      <c r="AH78" s="968"/>
      <c r="AI78" s="968"/>
      <c r="AJ78" s="968"/>
      <c r="AK78" s="968"/>
      <c r="AL78" s="968"/>
      <c r="AM78" s="968"/>
      <c r="AN78" s="968"/>
      <c r="AO78" s="968"/>
      <c r="AP78" s="988"/>
      <c r="AQ78" s="989"/>
      <c r="AR78" s="991"/>
      <c r="AS78" s="989"/>
      <c r="AT78" s="991"/>
      <c r="AU78" s="989"/>
      <c r="AV78" s="991"/>
      <c r="AW78" s="989"/>
      <c r="AX78" s="991"/>
      <c r="AY78" s="993"/>
      <c r="AZ78" s="968"/>
      <c r="BA78" s="968"/>
      <c r="BB78" s="968"/>
      <c r="BC78" s="968"/>
      <c r="BD78" s="968"/>
      <c r="BE78" s="968"/>
      <c r="BF78" s="968"/>
      <c r="BG78" s="968"/>
      <c r="BH78" s="968"/>
      <c r="BI78" s="968"/>
    </row>
    <row r="79" spans="2:61" ht="14.25" customHeight="1">
      <c r="B79" s="961" t="e">
        <f>B77+31</f>
        <v>#NUM!</v>
      </c>
      <c r="C79" s="961"/>
      <c r="D79" s="962" t="e">
        <f>I26</f>
        <v>#NUM!</v>
      </c>
      <c r="E79" s="962"/>
      <c r="F79" s="957"/>
      <c r="G79" s="957"/>
      <c r="H79" s="968"/>
      <c r="I79" s="968"/>
      <c r="J79" s="957"/>
      <c r="K79" s="957"/>
      <c r="L79" s="957"/>
      <c r="M79" s="957"/>
      <c r="N79" s="957"/>
      <c r="O79" s="957"/>
      <c r="P79" s="957"/>
      <c r="Q79" s="957"/>
      <c r="R79" s="968"/>
      <c r="S79" s="968"/>
      <c r="T79" s="968"/>
      <c r="U79" s="968"/>
      <c r="V79" s="968"/>
      <c r="W79" s="968"/>
      <c r="X79" s="968"/>
      <c r="Y79" s="968"/>
      <c r="Z79" s="968"/>
      <c r="AA79" s="968"/>
      <c r="AB79" s="968"/>
      <c r="AC79" s="968"/>
      <c r="AD79" s="968"/>
      <c r="AE79" s="968"/>
      <c r="AF79" s="968"/>
      <c r="AG79" s="968"/>
      <c r="AH79" s="968"/>
      <c r="AI79" s="968"/>
      <c r="AJ79" s="968"/>
      <c r="AK79" s="968"/>
      <c r="AL79" s="968"/>
      <c r="AM79" s="968"/>
      <c r="AN79" s="968"/>
      <c r="AO79" s="968"/>
      <c r="AP79" s="986"/>
      <c r="AQ79" s="987"/>
      <c r="AR79" s="990"/>
      <c r="AS79" s="987"/>
      <c r="AT79" s="990"/>
      <c r="AU79" s="987"/>
      <c r="AV79" s="990"/>
      <c r="AW79" s="987"/>
      <c r="AX79" s="990"/>
      <c r="AY79" s="992"/>
      <c r="AZ79" s="968"/>
      <c r="BA79" s="968"/>
      <c r="BB79" s="968"/>
      <c r="BC79" s="968"/>
      <c r="BD79" s="968"/>
      <c r="BE79" s="968"/>
      <c r="BF79" s="968"/>
      <c r="BG79" s="968"/>
      <c r="BH79" s="968"/>
      <c r="BI79" s="968"/>
    </row>
    <row r="80" spans="2:61" ht="14.25" customHeight="1">
      <c r="B80" s="961"/>
      <c r="C80" s="961"/>
      <c r="D80" s="962"/>
      <c r="E80" s="962"/>
      <c r="F80" s="957"/>
      <c r="G80" s="957"/>
      <c r="H80" s="968"/>
      <c r="I80" s="968"/>
      <c r="J80" s="957"/>
      <c r="K80" s="957"/>
      <c r="L80" s="957"/>
      <c r="M80" s="957"/>
      <c r="N80" s="957"/>
      <c r="O80" s="957"/>
      <c r="P80" s="957"/>
      <c r="Q80" s="957"/>
      <c r="R80" s="968"/>
      <c r="S80" s="968"/>
      <c r="T80" s="968"/>
      <c r="U80" s="968"/>
      <c r="V80" s="968"/>
      <c r="W80" s="968"/>
      <c r="X80" s="968"/>
      <c r="Y80" s="968"/>
      <c r="Z80" s="968"/>
      <c r="AA80" s="968"/>
      <c r="AB80" s="968"/>
      <c r="AC80" s="968"/>
      <c r="AD80" s="968"/>
      <c r="AE80" s="968"/>
      <c r="AF80" s="968"/>
      <c r="AG80" s="968"/>
      <c r="AH80" s="968"/>
      <c r="AI80" s="968"/>
      <c r="AJ80" s="968"/>
      <c r="AK80" s="968"/>
      <c r="AL80" s="968"/>
      <c r="AM80" s="968"/>
      <c r="AN80" s="968"/>
      <c r="AO80" s="968"/>
      <c r="AP80" s="988"/>
      <c r="AQ80" s="989"/>
      <c r="AR80" s="991"/>
      <c r="AS80" s="989"/>
      <c r="AT80" s="991"/>
      <c r="AU80" s="989"/>
      <c r="AV80" s="991"/>
      <c r="AW80" s="989"/>
      <c r="AX80" s="991"/>
      <c r="AY80" s="993"/>
      <c r="AZ80" s="968"/>
      <c r="BA80" s="968"/>
      <c r="BB80" s="968"/>
      <c r="BC80" s="968"/>
      <c r="BD80" s="968"/>
      <c r="BE80" s="968"/>
      <c r="BF80" s="968"/>
      <c r="BG80" s="968"/>
      <c r="BH80" s="968"/>
      <c r="BI80" s="968"/>
    </row>
    <row r="81" spans="2:61" ht="14.25" customHeight="1">
      <c r="B81" s="961" t="e">
        <f>B79+31</f>
        <v>#NUM!</v>
      </c>
      <c r="C81" s="961"/>
      <c r="D81" s="962" t="e">
        <f>I27</f>
        <v>#NUM!</v>
      </c>
      <c r="E81" s="962"/>
      <c r="F81" s="957"/>
      <c r="G81" s="957"/>
      <c r="H81" s="968"/>
      <c r="I81" s="968"/>
      <c r="J81" s="957"/>
      <c r="K81" s="957"/>
      <c r="L81" s="957"/>
      <c r="M81" s="957"/>
      <c r="N81" s="957"/>
      <c r="O81" s="957"/>
      <c r="P81" s="957"/>
      <c r="Q81" s="957"/>
      <c r="R81" s="968"/>
      <c r="S81" s="968"/>
      <c r="T81" s="968"/>
      <c r="U81" s="968"/>
      <c r="V81" s="968"/>
      <c r="W81" s="968"/>
      <c r="X81" s="968"/>
      <c r="Y81" s="968"/>
      <c r="Z81" s="968"/>
      <c r="AA81" s="968"/>
      <c r="AB81" s="968"/>
      <c r="AC81" s="968"/>
      <c r="AD81" s="968"/>
      <c r="AE81" s="968"/>
      <c r="AF81" s="968"/>
      <c r="AG81" s="968"/>
      <c r="AH81" s="968"/>
      <c r="AI81" s="968"/>
      <c r="AJ81" s="968"/>
      <c r="AK81" s="968"/>
      <c r="AL81" s="968"/>
      <c r="AM81" s="968"/>
      <c r="AN81" s="968"/>
      <c r="AO81" s="968"/>
      <c r="AP81" s="986"/>
      <c r="AQ81" s="987"/>
      <c r="AR81" s="990"/>
      <c r="AS81" s="987"/>
      <c r="AT81" s="990"/>
      <c r="AU81" s="987"/>
      <c r="AV81" s="990"/>
      <c r="AW81" s="987"/>
      <c r="AX81" s="990"/>
      <c r="AY81" s="992"/>
      <c r="AZ81" s="968"/>
      <c r="BA81" s="968"/>
      <c r="BB81" s="968"/>
      <c r="BC81" s="968"/>
      <c r="BD81" s="968"/>
      <c r="BE81" s="968"/>
      <c r="BF81" s="968"/>
      <c r="BG81" s="968"/>
      <c r="BH81" s="968"/>
      <c r="BI81" s="968"/>
    </row>
    <row r="82" spans="2:61" ht="14.25" customHeight="1" thickBot="1">
      <c r="B82" s="961"/>
      <c r="C82" s="961"/>
      <c r="D82" s="962"/>
      <c r="E82" s="962"/>
      <c r="F82" s="957"/>
      <c r="G82" s="957"/>
      <c r="H82" s="968"/>
      <c r="I82" s="968"/>
      <c r="J82" s="957"/>
      <c r="K82" s="957"/>
      <c r="L82" s="957"/>
      <c r="M82" s="957"/>
      <c r="N82" s="957"/>
      <c r="O82" s="957"/>
      <c r="P82" s="957"/>
      <c r="Q82" s="957"/>
      <c r="R82" s="968"/>
      <c r="S82" s="968"/>
      <c r="T82" s="968"/>
      <c r="U82" s="968"/>
      <c r="V82" s="968"/>
      <c r="W82" s="968"/>
      <c r="X82" s="968"/>
      <c r="Y82" s="968"/>
      <c r="Z82" s="968"/>
      <c r="AA82" s="968"/>
      <c r="AB82" s="968"/>
      <c r="AC82" s="968"/>
      <c r="AD82" s="968"/>
      <c r="AE82" s="968"/>
      <c r="AF82" s="968"/>
      <c r="AG82" s="968"/>
      <c r="AH82" s="968"/>
      <c r="AI82" s="968"/>
      <c r="AJ82" s="968"/>
      <c r="AK82" s="968"/>
      <c r="AL82" s="968"/>
      <c r="AM82" s="968"/>
      <c r="AN82" s="968"/>
      <c r="AO82" s="968"/>
      <c r="AP82" s="1005"/>
      <c r="AQ82" s="1006"/>
      <c r="AR82" s="1007"/>
      <c r="AS82" s="1006"/>
      <c r="AT82" s="1007"/>
      <c r="AU82" s="1006"/>
      <c r="AV82" s="1007"/>
      <c r="AW82" s="1006"/>
      <c r="AX82" s="1007"/>
      <c r="AY82" s="1008"/>
      <c r="AZ82" s="968"/>
      <c r="BA82" s="968"/>
      <c r="BB82" s="968"/>
      <c r="BC82" s="968"/>
      <c r="BD82" s="968"/>
      <c r="BE82" s="968"/>
      <c r="BF82" s="968"/>
      <c r="BG82" s="968"/>
      <c r="BH82" s="968"/>
      <c r="BI82" s="968"/>
    </row>
    <row r="83" spans="2:61" ht="7.5" customHeight="1" thickTop="1"/>
    <row r="84" spans="2:61" ht="14.25" customHeight="1">
      <c r="B84" s="1015" t="str">
        <f>ﾁｪｯｸ①施!B84</f>
        <v>申請代行等</v>
      </c>
      <c r="C84" s="1016"/>
      <c r="D84" s="1016"/>
      <c r="E84" s="1016"/>
      <c r="F84" s="1016"/>
      <c r="G84" s="1017"/>
      <c r="H84" s="1051" t="str">
        <f>ﾁｪｯｸ①施!H84</f>
        <v>・要介護認定の更新申請代行</v>
      </c>
      <c r="I84" s="1052"/>
      <c r="J84" s="1052"/>
      <c r="K84" s="1052"/>
      <c r="L84" s="1052"/>
      <c r="M84" s="1052"/>
      <c r="N84" s="1052"/>
      <c r="O84" s="1052"/>
      <c r="P84" s="1052"/>
      <c r="Q84" s="1052"/>
      <c r="R84" s="1052"/>
      <c r="S84" s="1052"/>
      <c r="T84" s="1052"/>
      <c r="U84" s="1024">
        <f>ﾁｪｯｸ①施!U84</f>
        <v>0</v>
      </c>
      <c r="V84" s="1024"/>
      <c r="W84" s="1024"/>
      <c r="X84" s="1024"/>
      <c r="Y84" s="1025"/>
      <c r="Z84" s="1051" t="str">
        <f>ﾁｪｯｸ①施!Z84</f>
        <v>・介護保険負担限度額認定申請</v>
      </c>
      <c r="AA84" s="1052"/>
      <c r="AB84" s="1052"/>
      <c r="AC84" s="1052"/>
      <c r="AD84" s="1052"/>
      <c r="AE84" s="1052"/>
      <c r="AF84" s="1052"/>
      <c r="AG84" s="1052"/>
      <c r="AH84" s="1052"/>
      <c r="AI84" s="1052"/>
      <c r="AJ84" s="1052"/>
      <c r="AK84" s="1052"/>
      <c r="AL84" s="1052"/>
      <c r="AM84" s="1024">
        <f>ﾁｪｯｸ①施!AM84</f>
        <v>0</v>
      </c>
      <c r="AN84" s="1024"/>
      <c r="AO84" s="1024"/>
      <c r="AP84" s="1024"/>
      <c r="AQ84" s="1025"/>
      <c r="AR84" s="1051" t="str">
        <f>ﾁｪｯｸ①施!AR84</f>
        <v>・生活支援型軽度生活援助事業</v>
      </c>
      <c r="AS84" s="1052"/>
      <c r="AT84" s="1052"/>
      <c r="AU84" s="1052"/>
      <c r="AV84" s="1052"/>
      <c r="AW84" s="1052"/>
      <c r="AX84" s="1052"/>
      <c r="AY84" s="1052"/>
      <c r="AZ84" s="1052"/>
      <c r="BA84" s="1052"/>
      <c r="BB84" s="1052"/>
      <c r="BC84" s="1052"/>
      <c r="BD84" s="1052"/>
      <c r="BE84" s="1024">
        <f>ﾁｪｯｸ①施!BE84</f>
        <v>0</v>
      </c>
      <c r="BF84" s="1024"/>
      <c r="BG84" s="1024"/>
      <c r="BH84" s="1024"/>
      <c r="BI84" s="1025"/>
    </row>
    <row r="85" spans="2:61" ht="14.25" customHeight="1">
      <c r="B85" s="1018"/>
      <c r="C85" s="1019"/>
      <c r="D85" s="1019"/>
      <c r="E85" s="1019"/>
      <c r="F85" s="1019"/>
      <c r="G85" s="1020"/>
      <c r="H85" s="1051" t="str">
        <f>ﾁｪｯｸ①施!H85</f>
        <v>・障害者手帳</v>
      </c>
      <c r="I85" s="1052"/>
      <c r="J85" s="1052"/>
      <c r="K85" s="1052"/>
      <c r="L85" s="1052"/>
      <c r="M85" s="1052"/>
      <c r="N85" s="1052"/>
      <c r="O85" s="1052"/>
      <c r="P85" s="1052"/>
      <c r="Q85" s="1052"/>
      <c r="R85" s="1052"/>
      <c r="S85" s="1052"/>
      <c r="T85" s="1052"/>
      <c r="U85" s="1024">
        <f>ﾁｪｯｸ①施!U85</f>
        <v>0</v>
      </c>
      <c r="V85" s="1024"/>
      <c r="W85" s="1024"/>
      <c r="X85" s="1024"/>
      <c r="Y85" s="1025"/>
      <c r="Z85" s="1051" t="str">
        <f>ﾁｪｯｸ①施!Z85</f>
        <v>・医療限度額適用 標準負担額減額</v>
      </c>
      <c r="AA85" s="1052"/>
      <c r="AB85" s="1052"/>
      <c r="AC85" s="1052"/>
      <c r="AD85" s="1052"/>
      <c r="AE85" s="1052"/>
      <c r="AF85" s="1052"/>
      <c r="AG85" s="1052"/>
      <c r="AH85" s="1052"/>
      <c r="AI85" s="1052"/>
      <c r="AJ85" s="1052"/>
      <c r="AK85" s="1052"/>
      <c r="AL85" s="1052"/>
      <c r="AM85" s="1024">
        <f>ﾁｪｯｸ①施!AM85</f>
        <v>0</v>
      </c>
      <c r="AN85" s="1024"/>
      <c r="AO85" s="1024"/>
      <c r="AP85" s="1024"/>
      <c r="AQ85" s="1025"/>
      <c r="AR85" s="1051" t="str">
        <f>ﾁｪｯｸ①施!AR85</f>
        <v>・配食サービス</v>
      </c>
      <c r="AS85" s="1052"/>
      <c r="AT85" s="1052"/>
      <c r="AU85" s="1052"/>
      <c r="AV85" s="1052"/>
      <c r="AW85" s="1052"/>
      <c r="AX85" s="1052"/>
      <c r="AY85" s="1052"/>
      <c r="AZ85" s="1052"/>
      <c r="BA85" s="1052"/>
      <c r="BB85" s="1052"/>
      <c r="BC85" s="1052"/>
      <c r="BD85" s="1052"/>
      <c r="BE85" s="1024">
        <f>ﾁｪｯｸ①施!BE85</f>
        <v>0</v>
      </c>
      <c r="BF85" s="1024"/>
      <c r="BG85" s="1024"/>
      <c r="BH85" s="1024"/>
      <c r="BI85" s="1025"/>
    </row>
    <row r="86" spans="2:61" ht="14.25" customHeight="1">
      <c r="B86" s="1018"/>
      <c r="C86" s="1019"/>
      <c r="D86" s="1019"/>
      <c r="E86" s="1019"/>
      <c r="F86" s="1019"/>
      <c r="G86" s="1020"/>
      <c r="H86" s="1051" t="str">
        <f>ﾁｪｯｸ①施!H86</f>
        <v>・被爆者健康手帳</v>
      </c>
      <c r="I86" s="1052"/>
      <c r="J86" s="1052"/>
      <c r="K86" s="1052"/>
      <c r="L86" s="1052"/>
      <c r="M86" s="1052"/>
      <c r="N86" s="1052"/>
      <c r="O86" s="1052"/>
      <c r="P86" s="1052"/>
      <c r="Q86" s="1052"/>
      <c r="R86" s="1052"/>
      <c r="S86" s="1052"/>
      <c r="T86" s="1052"/>
      <c r="U86" s="1024">
        <f>ﾁｪｯｸ①施!U86</f>
        <v>0</v>
      </c>
      <c r="V86" s="1024"/>
      <c r="W86" s="1024"/>
      <c r="X86" s="1024"/>
      <c r="Y86" s="1025"/>
      <c r="Z86" s="1051" t="str">
        <f>ﾁｪｯｸ①施!Z86</f>
        <v>・社会福祉法人等利用者負担軽減</v>
      </c>
      <c r="AA86" s="1052"/>
      <c r="AB86" s="1052"/>
      <c r="AC86" s="1052"/>
      <c r="AD86" s="1052"/>
      <c r="AE86" s="1052"/>
      <c r="AF86" s="1052"/>
      <c r="AG86" s="1052"/>
      <c r="AH86" s="1052"/>
      <c r="AI86" s="1052"/>
      <c r="AJ86" s="1052"/>
      <c r="AK86" s="1052"/>
      <c r="AL86" s="1052"/>
      <c r="AM86" s="1024">
        <f>ﾁｪｯｸ①施!AM86</f>
        <v>0</v>
      </c>
      <c r="AN86" s="1024"/>
      <c r="AO86" s="1024"/>
      <c r="AP86" s="1024"/>
      <c r="AQ86" s="1025"/>
      <c r="AR86" s="1051" t="str">
        <f>ﾁｪｯｸ①施!AR86</f>
        <v>・緊急通報システム</v>
      </c>
      <c r="AS86" s="1052"/>
      <c r="AT86" s="1052"/>
      <c r="AU86" s="1052"/>
      <c r="AV86" s="1052"/>
      <c r="AW86" s="1052"/>
      <c r="AX86" s="1052"/>
      <c r="AY86" s="1052"/>
      <c r="AZ86" s="1052"/>
      <c r="BA86" s="1052"/>
      <c r="BB86" s="1052"/>
      <c r="BC86" s="1052"/>
      <c r="BD86" s="1052"/>
      <c r="BE86" s="1024">
        <f>ﾁｪｯｸ①施!BE86</f>
        <v>0</v>
      </c>
      <c r="BF86" s="1024"/>
      <c r="BG86" s="1024"/>
      <c r="BH86" s="1024"/>
      <c r="BI86" s="1025"/>
    </row>
    <row r="87" spans="2:61" ht="14.25" customHeight="1">
      <c r="B87" s="1018"/>
      <c r="C87" s="1019"/>
      <c r="D87" s="1019"/>
      <c r="E87" s="1019"/>
      <c r="F87" s="1019"/>
      <c r="G87" s="1020"/>
      <c r="H87" s="1051" t="str">
        <f>ﾁｪｯｸ①施!H87</f>
        <v>・福祉助成券 タクシー（ 介護 ・ 障害 ）</v>
      </c>
      <c r="I87" s="1052"/>
      <c r="J87" s="1052"/>
      <c r="K87" s="1052"/>
      <c r="L87" s="1052"/>
      <c r="M87" s="1052"/>
      <c r="N87" s="1052"/>
      <c r="O87" s="1052"/>
      <c r="P87" s="1052"/>
      <c r="Q87" s="1052"/>
      <c r="R87" s="1052"/>
      <c r="S87" s="1052"/>
      <c r="T87" s="1052"/>
      <c r="U87" s="1024">
        <f>ﾁｪｯｸ①施!U87</f>
        <v>0</v>
      </c>
      <c r="V87" s="1024"/>
      <c r="W87" s="1024"/>
      <c r="X87" s="1024"/>
      <c r="Y87" s="1025"/>
      <c r="Z87" s="1051" t="str">
        <f>ﾁｪｯｸ①施!Z87</f>
        <v>・住宅改修</v>
      </c>
      <c r="AA87" s="1052"/>
      <c r="AB87" s="1052"/>
      <c r="AC87" s="1052"/>
      <c r="AD87" s="1052"/>
      <c r="AE87" s="1052"/>
      <c r="AF87" s="1052"/>
      <c r="AG87" s="1052"/>
      <c r="AH87" s="1052"/>
      <c r="AI87" s="1052"/>
      <c r="AJ87" s="1052"/>
      <c r="AK87" s="1052"/>
      <c r="AL87" s="1052"/>
      <c r="AM87" s="1024">
        <f>ﾁｪｯｸ①施!AM87</f>
        <v>0</v>
      </c>
      <c r="AN87" s="1024"/>
      <c r="AO87" s="1024"/>
      <c r="AP87" s="1024"/>
      <c r="AQ87" s="1025"/>
      <c r="AR87" s="1051" t="str">
        <f>ﾁｪｯｸ①施!AR87</f>
        <v>・寝具洗濯サービス</v>
      </c>
      <c r="AS87" s="1052"/>
      <c r="AT87" s="1052"/>
      <c r="AU87" s="1052"/>
      <c r="AV87" s="1052"/>
      <c r="AW87" s="1052"/>
      <c r="AX87" s="1052"/>
      <c r="AY87" s="1052"/>
      <c r="AZ87" s="1052"/>
      <c r="BA87" s="1052"/>
      <c r="BB87" s="1052"/>
      <c r="BC87" s="1052"/>
      <c r="BD87" s="1052"/>
      <c r="BE87" s="1024">
        <f>ﾁｪｯｸ①施!BE87</f>
        <v>0</v>
      </c>
      <c r="BF87" s="1024"/>
      <c r="BG87" s="1024"/>
      <c r="BH87" s="1024"/>
      <c r="BI87" s="1025"/>
    </row>
    <row r="88" spans="2:61" ht="14.25" customHeight="1">
      <c r="B88" s="1018"/>
      <c r="C88" s="1019"/>
      <c r="D88" s="1019"/>
      <c r="E88" s="1019"/>
      <c r="F88" s="1019"/>
      <c r="G88" s="1020"/>
      <c r="H88" s="1051" t="str">
        <f>ﾁｪｯｸ①施!H88</f>
        <v>・福祉助成券 紙おむつ（ 介護 ・ 障害 ）</v>
      </c>
      <c r="I88" s="1052"/>
      <c r="J88" s="1052"/>
      <c r="K88" s="1052"/>
      <c r="L88" s="1052"/>
      <c r="M88" s="1052"/>
      <c r="N88" s="1052"/>
      <c r="O88" s="1052"/>
      <c r="P88" s="1052"/>
      <c r="Q88" s="1052"/>
      <c r="R88" s="1052"/>
      <c r="S88" s="1052"/>
      <c r="T88" s="1052"/>
      <c r="U88" s="1024">
        <f>ﾁｪｯｸ①施!U88</f>
        <v>0</v>
      </c>
      <c r="V88" s="1024"/>
      <c r="W88" s="1024"/>
      <c r="X88" s="1024"/>
      <c r="Y88" s="1025"/>
      <c r="Z88" s="1051" t="str">
        <f>ﾁｪｯｸ①施!Z88</f>
        <v>・福祉用具購入</v>
      </c>
      <c r="AA88" s="1052"/>
      <c r="AB88" s="1052"/>
      <c r="AC88" s="1052"/>
      <c r="AD88" s="1052"/>
      <c r="AE88" s="1052"/>
      <c r="AF88" s="1052"/>
      <c r="AG88" s="1052"/>
      <c r="AH88" s="1052"/>
      <c r="AI88" s="1052"/>
      <c r="AJ88" s="1052"/>
      <c r="AK88" s="1052"/>
      <c r="AL88" s="1052"/>
      <c r="AM88" s="1024">
        <f>ﾁｪｯｸ①施!AM88</f>
        <v>0</v>
      </c>
      <c r="AN88" s="1024"/>
      <c r="AO88" s="1024"/>
      <c r="AP88" s="1024"/>
      <c r="AQ88" s="1025"/>
      <c r="AR88" s="1051">
        <f>ﾁｪｯｸ①施!AR88</f>
        <v>0</v>
      </c>
      <c r="AS88" s="1052"/>
      <c r="AT88" s="1052"/>
      <c r="AU88" s="1052"/>
      <c r="AV88" s="1052"/>
      <c r="AW88" s="1052"/>
      <c r="AX88" s="1052"/>
      <c r="AY88" s="1052"/>
      <c r="AZ88" s="1052"/>
      <c r="BA88" s="1052"/>
      <c r="BB88" s="1052"/>
      <c r="BC88" s="1052"/>
      <c r="BD88" s="1052"/>
      <c r="BE88" s="1024">
        <f>ﾁｪｯｸ①施!BE88</f>
        <v>0</v>
      </c>
      <c r="BF88" s="1024"/>
      <c r="BG88" s="1024"/>
      <c r="BH88" s="1024"/>
      <c r="BI88" s="1025"/>
    </row>
    <row r="89" spans="2:61" ht="14.25" customHeight="1">
      <c r="B89" s="1018"/>
      <c r="C89" s="1019"/>
      <c r="D89" s="1019"/>
      <c r="E89" s="1019"/>
      <c r="F89" s="1019"/>
      <c r="G89" s="1020"/>
      <c r="H89" s="1051" t="str">
        <f>ﾁｪｯｸ①施!H89</f>
        <v>・高齢者インフルエンザ予防接種</v>
      </c>
      <c r="I89" s="1052"/>
      <c r="J89" s="1052"/>
      <c r="K89" s="1052"/>
      <c r="L89" s="1052"/>
      <c r="M89" s="1052"/>
      <c r="N89" s="1052"/>
      <c r="O89" s="1052"/>
      <c r="P89" s="1052"/>
      <c r="Q89" s="1052"/>
      <c r="R89" s="1052"/>
      <c r="S89" s="1052"/>
      <c r="T89" s="1052"/>
      <c r="U89" s="1024">
        <f>ﾁｪｯｸ①施!U89</f>
        <v>0</v>
      </c>
      <c r="V89" s="1024"/>
      <c r="W89" s="1024"/>
      <c r="X89" s="1024"/>
      <c r="Y89" s="1025"/>
      <c r="Z89" s="1051" t="str">
        <f>ﾁｪｯｸ①施!Z89</f>
        <v>・軽度者の福祉用具貸与に係る確認申請</v>
      </c>
      <c r="AA89" s="1052"/>
      <c r="AB89" s="1052"/>
      <c r="AC89" s="1052"/>
      <c r="AD89" s="1052"/>
      <c r="AE89" s="1052"/>
      <c r="AF89" s="1052"/>
      <c r="AG89" s="1052"/>
      <c r="AH89" s="1052"/>
      <c r="AI89" s="1052"/>
      <c r="AJ89" s="1052"/>
      <c r="AK89" s="1052"/>
      <c r="AL89" s="1052"/>
      <c r="AM89" s="1024">
        <f>ﾁｪｯｸ①施!AM89</f>
        <v>0</v>
      </c>
      <c r="AN89" s="1024"/>
      <c r="AO89" s="1024"/>
      <c r="AP89" s="1024"/>
      <c r="AQ89" s="1025"/>
      <c r="AR89" s="1051">
        <f>ﾁｪｯｸ①施!AR89</f>
        <v>0</v>
      </c>
      <c r="AS89" s="1052"/>
      <c r="AT89" s="1052"/>
      <c r="AU89" s="1052"/>
      <c r="AV89" s="1052"/>
      <c r="AW89" s="1052"/>
      <c r="AX89" s="1052"/>
      <c r="AY89" s="1052"/>
      <c r="AZ89" s="1052"/>
      <c r="BA89" s="1052"/>
      <c r="BB89" s="1052"/>
      <c r="BC89" s="1052"/>
      <c r="BD89" s="1052"/>
      <c r="BE89" s="1024">
        <f>ﾁｪｯｸ①施!BE89</f>
        <v>0</v>
      </c>
      <c r="BF89" s="1024"/>
      <c r="BG89" s="1024"/>
      <c r="BH89" s="1024"/>
      <c r="BI89" s="1025"/>
    </row>
    <row r="90" spans="2:61" ht="14.25" customHeight="1">
      <c r="B90" s="1021"/>
      <c r="C90" s="1022"/>
      <c r="D90" s="1022"/>
      <c r="E90" s="1022"/>
      <c r="F90" s="1022"/>
      <c r="G90" s="1023"/>
      <c r="H90" s="1051" t="str">
        <f>ﾁｪｯｸ①施!H90</f>
        <v>・介護者慰労金</v>
      </c>
      <c r="I90" s="1052"/>
      <c r="J90" s="1052"/>
      <c r="K90" s="1052"/>
      <c r="L90" s="1052"/>
      <c r="M90" s="1052"/>
      <c r="N90" s="1052"/>
      <c r="O90" s="1052"/>
      <c r="P90" s="1052"/>
      <c r="Q90" s="1052"/>
      <c r="R90" s="1052"/>
      <c r="S90" s="1052"/>
      <c r="T90" s="1052"/>
      <c r="U90" s="1024">
        <f>ﾁｪｯｸ①施!U90</f>
        <v>0</v>
      </c>
      <c r="V90" s="1024"/>
      <c r="W90" s="1024"/>
      <c r="X90" s="1024"/>
      <c r="Y90" s="1025"/>
      <c r="Z90" s="1051" t="str">
        <f>ﾁｪｯｸ①施!Z90</f>
        <v>・日常生活用具の給付 貸与</v>
      </c>
      <c r="AA90" s="1052"/>
      <c r="AB90" s="1052"/>
      <c r="AC90" s="1052"/>
      <c r="AD90" s="1052"/>
      <c r="AE90" s="1052"/>
      <c r="AF90" s="1052"/>
      <c r="AG90" s="1052"/>
      <c r="AH90" s="1052"/>
      <c r="AI90" s="1052"/>
      <c r="AJ90" s="1052"/>
      <c r="AK90" s="1052"/>
      <c r="AL90" s="1052"/>
      <c r="AM90" s="1024">
        <f>ﾁｪｯｸ①施!AM90</f>
        <v>0</v>
      </c>
      <c r="AN90" s="1024"/>
      <c r="AO90" s="1024"/>
      <c r="AP90" s="1024"/>
      <c r="AQ90" s="1025"/>
      <c r="AR90" s="1051">
        <f>ﾁｪｯｸ①施!AR90</f>
        <v>0</v>
      </c>
      <c r="AS90" s="1052"/>
      <c r="AT90" s="1052"/>
      <c r="AU90" s="1052"/>
      <c r="AV90" s="1052"/>
      <c r="AW90" s="1052"/>
      <c r="AX90" s="1052"/>
      <c r="AY90" s="1052"/>
      <c r="AZ90" s="1052"/>
      <c r="BA90" s="1052"/>
      <c r="BB90" s="1052"/>
      <c r="BC90" s="1052"/>
      <c r="BD90" s="1052"/>
      <c r="BE90" s="1024">
        <f>ﾁｪｯｸ①施!BE90</f>
        <v>0</v>
      </c>
      <c r="BF90" s="1024"/>
      <c r="BG90" s="1024"/>
      <c r="BH90" s="1024"/>
      <c r="BI90" s="1025"/>
    </row>
  </sheetData>
  <sheetProtection algorithmName="SHA-512" hashValue="Ta8FhogncnCTj6drGFJ/e67HWt/A3buweq5WHbrEOdvBxy6XxtQFschviSCfyuXh5zvSuHsYdpt2ZFVQop9Sjg==" saltValue="bEQyLzHVKvvkMIoLidwT0g==" spinCount="100000" sheet="1" selectLockedCells="1"/>
  <mergeCells count="519">
    <mergeCell ref="H88:T88"/>
    <mergeCell ref="U88:Y88"/>
    <mergeCell ref="Z88:AL88"/>
    <mergeCell ref="AM88:AQ88"/>
    <mergeCell ref="AR88:BD88"/>
    <mergeCell ref="AP55:AQ56"/>
    <mergeCell ref="AR55:AS56"/>
    <mergeCell ref="AT55:AU56"/>
    <mergeCell ref="AV55:AW56"/>
    <mergeCell ref="AX55:AY56"/>
    <mergeCell ref="AT57:AU58"/>
    <mergeCell ref="AV57:AW58"/>
    <mergeCell ref="AX57:AY58"/>
    <mergeCell ref="R54:S56"/>
    <mergeCell ref="T54:AO54"/>
    <mergeCell ref="AP54:AY54"/>
    <mergeCell ref="AX63:AY64"/>
    <mergeCell ref="AZ63:BE64"/>
    <mergeCell ref="AT65:AU66"/>
    <mergeCell ref="AV65:AW66"/>
    <mergeCell ref="AX65:AY66"/>
    <mergeCell ref="AZ65:BE66"/>
    <mergeCell ref="AX59:AY60"/>
    <mergeCell ref="AZ59:BE60"/>
    <mergeCell ref="H90:T90"/>
    <mergeCell ref="U90:Y90"/>
    <mergeCell ref="Z90:AL90"/>
    <mergeCell ref="AM90:AQ90"/>
    <mergeCell ref="AR90:BD90"/>
    <mergeCell ref="BE90:BI90"/>
    <mergeCell ref="H89:T89"/>
    <mergeCell ref="U89:Y89"/>
    <mergeCell ref="Z89:AL89"/>
    <mergeCell ref="AM89:AQ89"/>
    <mergeCell ref="AR89:BD89"/>
    <mergeCell ref="BE89:BI89"/>
    <mergeCell ref="AR87:BD87"/>
    <mergeCell ref="BE87:BI87"/>
    <mergeCell ref="AZ54:BE56"/>
    <mergeCell ref="AD55:AE56"/>
    <mergeCell ref="AF55:AG56"/>
    <mergeCell ref="AH55:AI56"/>
    <mergeCell ref="AJ55:AK56"/>
    <mergeCell ref="AL55:AM56"/>
    <mergeCell ref="AN55:AO56"/>
    <mergeCell ref="AT61:AU62"/>
    <mergeCell ref="AV61:AW62"/>
    <mergeCell ref="AX61:AY62"/>
    <mergeCell ref="AZ61:BE62"/>
    <mergeCell ref="AX71:AY72"/>
    <mergeCell ref="AZ71:BE72"/>
    <mergeCell ref="AT73:AU74"/>
    <mergeCell ref="AV73:AW74"/>
    <mergeCell ref="AX73:AY74"/>
    <mergeCell ref="AZ73:BE74"/>
    <mergeCell ref="AX67:AY68"/>
    <mergeCell ref="AZ67:BE68"/>
    <mergeCell ref="AT69:AU70"/>
    <mergeCell ref="AV69:AW70"/>
    <mergeCell ref="AX69:AY70"/>
    <mergeCell ref="BE84:BI84"/>
    <mergeCell ref="H85:T85"/>
    <mergeCell ref="U85:Y85"/>
    <mergeCell ref="Z85:AL85"/>
    <mergeCell ref="AM85:AQ85"/>
    <mergeCell ref="AR85:BD85"/>
    <mergeCell ref="BE85:BI85"/>
    <mergeCell ref="B84:G90"/>
    <mergeCell ref="H84:T84"/>
    <mergeCell ref="U84:Y84"/>
    <mergeCell ref="Z84:AL84"/>
    <mergeCell ref="AM84:AQ84"/>
    <mergeCell ref="AR84:BD84"/>
    <mergeCell ref="H86:T86"/>
    <mergeCell ref="U86:Y86"/>
    <mergeCell ref="Z86:AL86"/>
    <mergeCell ref="AM86:AQ86"/>
    <mergeCell ref="BE88:BI88"/>
    <mergeCell ref="AR86:BD86"/>
    <mergeCell ref="BE86:BI86"/>
    <mergeCell ref="H87:T87"/>
    <mergeCell ref="U87:Y87"/>
    <mergeCell ref="Z87:AL87"/>
    <mergeCell ref="AM87:AQ87"/>
    <mergeCell ref="BF81:BG82"/>
    <mergeCell ref="BH81:BI82"/>
    <mergeCell ref="AL81:AM82"/>
    <mergeCell ref="AN81:AO82"/>
    <mergeCell ref="AP81:AQ82"/>
    <mergeCell ref="AR81:AS82"/>
    <mergeCell ref="Z81:AA82"/>
    <mergeCell ref="AB81:AC82"/>
    <mergeCell ref="AD81:AE82"/>
    <mergeCell ref="AF81:AG82"/>
    <mergeCell ref="AH81:AI82"/>
    <mergeCell ref="AJ81:AK82"/>
    <mergeCell ref="AT81:AU82"/>
    <mergeCell ref="AV81:AW82"/>
    <mergeCell ref="AX81:AY82"/>
    <mergeCell ref="AZ81:BE82"/>
    <mergeCell ref="N81:O82"/>
    <mergeCell ref="P81:Q82"/>
    <mergeCell ref="R81:S82"/>
    <mergeCell ref="T81:U82"/>
    <mergeCell ref="V81:W82"/>
    <mergeCell ref="X81:Y82"/>
    <mergeCell ref="B81:C82"/>
    <mergeCell ref="D81:E82"/>
    <mergeCell ref="F81:G82"/>
    <mergeCell ref="H81:I82"/>
    <mergeCell ref="J81:K82"/>
    <mergeCell ref="L81:M82"/>
    <mergeCell ref="BF79:BG80"/>
    <mergeCell ref="BH79:BI80"/>
    <mergeCell ref="AT79:AU80"/>
    <mergeCell ref="AL79:AM80"/>
    <mergeCell ref="AN79:AO80"/>
    <mergeCell ref="AP79:AQ80"/>
    <mergeCell ref="AR79:AS80"/>
    <mergeCell ref="AV79:AW80"/>
    <mergeCell ref="Z79:AA80"/>
    <mergeCell ref="AB79:AC80"/>
    <mergeCell ref="AD79:AE80"/>
    <mergeCell ref="AF79:AG80"/>
    <mergeCell ref="AH79:AI80"/>
    <mergeCell ref="AJ79:AK80"/>
    <mergeCell ref="AX79:AY80"/>
    <mergeCell ref="AZ79:BE80"/>
    <mergeCell ref="N79:O80"/>
    <mergeCell ref="P79:Q80"/>
    <mergeCell ref="R79:S80"/>
    <mergeCell ref="T79:U80"/>
    <mergeCell ref="V79:W80"/>
    <mergeCell ref="X79:Y80"/>
    <mergeCell ref="B79:C80"/>
    <mergeCell ref="D79:E80"/>
    <mergeCell ref="F79:G80"/>
    <mergeCell ref="H79:I80"/>
    <mergeCell ref="J79:K80"/>
    <mergeCell ref="L79:M80"/>
    <mergeCell ref="BF77:BG78"/>
    <mergeCell ref="BH77:BI78"/>
    <mergeCell ref="AL77:AM78"/>
    <mergeCell ref="AN77:AO78"/>
    <mergeCell ref="AP77:AQ78"/>
    <mergeCell ref="AR77:AS78"/>
    <mergeCell ref="Z77:AA78"/>
    <mergeCell ref="AB77:AC78"/>
    <mergeCell ref="AD77:AE78"/>
    <mergeCell ref="AF77:AG78"/>
    <mergeCell ref="AH77:AI78"/>
    <mergeCell ref="AJ77:AK78"/>
    <mergeCell ref="AT77:AU78"/>
    <mergeCell ref="AV77:AW78"/>
    <mergeCell ref="AX77:AY78"/>
    <mergeCell ref="AZ77:BE78"/>
    <mergeCell ref="N77:O78"/>
    <mergeCell ref="P77:Q78"/>
    <mergeCell ref="R77:S78"/>
    <mergeCell ref="T77:U78"/>
    <mergeCell ref="V77:W78"/>
    <mergeCell ref="X77:Y78"/>
    <mergeCell ref="B77:C78"/>
    <mergeCell ref="D77:E78"/>
    <mergeCell ref="F77:G78"/>
    <mergeCell ref="H77:I78"/>
    <mergeCell ref="J77:K78"/>
    <mergeCell ref="L77:M78"/>
    <mergeCell ref="BF75:BG76"/>
    <mergeCell ref="BH75:BI76"/>
    <mergeCell ref="AT75:AU76"/>
    <mergeCell ref="AL75:AM76"/>
    <mergeCell ref="AN75:AO76"/>
    <mergeCell ref="AP75:AQ76"/>
    <mergeCell ref="AR75:AS76"/>
    <mergeCell ref="AV75:AW76"/>
    <mergeCell ref="Z75:AA76"/>
    <mergeCell ref="AB75:AC76"/>
    <mergeCell ref="AD75:AE76"/>
    <mergeCell ref="AF75:AG76"/>
    <mergeCell ref="AH75:AI76"/>
    <mergeCell ref="AJ75:AK76"/>
    <mergeCell ref="AX75:AY76"/>
    <mergeCell ref="AZ75:BE76"/>
    <mergeCell ref="N75:O76"/>
    <mergeCell ref="P75:Q76"/>
    <mergeCell ref="R75:S76"/>
    <mergeCell ref="T75:U76"/>
    <mergeCell ref="V75:W76"/>
    <mergeCell ref="X75:Y76"/>
    <mergeCell ref="B75:C76"/>
    <mergeCell ref="D75:E76"/>
    <mergeCell ref="F75:G76"/>
    <mergeCell ref="H75:I76"/>
    <mergeCell ref="J75:K76"/>
    <mergeCell ref="L75:M76"/>
    <mergeCell ref="BF73:BG74"/>
    <mergeCell ref="BH73:BI74"/>
    <mergeCell ref="AL73:AM74"/>
    <mergeCell ref="AN73:AO74"/>
    <mergeCell ref="AP73:AQ74"/>
    <mergeCell ref="AR73:AS74"/>
    <mergeCell ref="Z73:AA74"/>
    <mergeCell ref="AB73:AC74"/>
    <mergeCell ref="AD73:AE74"/>
    <mergeCell ref="AF73:AG74"/>
    <mergeCell ref="AH73:AI74"/>
    <mergeCell ref="AJ73:AK74"/>
    <mergeCell ref="N73:O74"/>
    <mergeCell ref="P73:Q74"/>
    <mergeCell ref="R73:S74"/>
    <mergeCell ref="T73:U74"/>
    <mergeCell ref="V73:W74"/>
    <mergeCell ref="X73:Y74"/>
    <mergeCell ref="B73:C74"/>
    <mergeCell ref="D73:E74"/>
    <mergeCell ref="F73:G74"/>
    <mergeCell ref="H73:I74"/>
    <mergeCell ref="J73:K74"/>
    <mergeCell ref="L73:M74"/>
    <mergeCell ref="BF71:BG72"/>
    <mergeCell ref="BH71:BI72"/>
    <mergeCell ref="AT71:AU72"/>
    <mergeCell ref="AL71:AM72"/>
    <mergeCell ref="AN71:AO72"/>
    <mergeCell ref="AP71:AQ72"/>
    <mergeCell ref="AR71:AS72"/>
    <mergeCell ref="AV71:AW72"/>
    <mergeCell ref="Z71:AA72"/>
    <mergeCell ref="AB71:AC72"/>
    <mergeCell ref="AD71:AE72"/>
    <mergeCell ref="AF71:AG72"/>
    <mergeCell ref="AH71:AI72"/>
    <mergeCell ref="AJ71:AK72"/>
    <mergeCell ref="N71:O72"/>
    <mergeCell ref="P71:Q72"/>
    <mergeCell ref="R71:S72"/>
    <mergeCell ref="T71:U72"/>
    <mergeCell ref="V71:W72"/>
    <mergeCell ref="X71:Y72"/>
    <mergeCell ref="B71:C72"/>
    <mergeCell ref="D71:E72"/>
    <mergeCell ref="F71:G72"/>
    <mergeCell ref="H71:I72"/>
    <mergeCell ref="J71:K72"/>
    <mergeCell ref="L71:M72"/>
    <mergeCell ref="BF69:BG70"/>
    <mergeCell ref="BH69:BI70"/>
    <mergeCell ref="AL69:AM70"/>
    <mergeCell ref="AN69:AO70"/>
    <mergeCell ref="AP69:AQ70"/>
    <mergeCell ref="AR69:AS70"/>
    <mergeCell ref="Z69:AA70"/>
    <mergeCell ref="AB69:AC70"/>
    <mergeCell ref="AD69:AE70"/>
    <mergeCell ref="AF69:AG70"/>
    <mergeCell ref="AH69:AI70"/>
    <mergeCell ref="AJ69:AK70"/>
    <mergeCell ref="AZ69:BE70"/>
    <mergeCell ref="N69:O70"/>
    <mergeCell ref="P69:Q70"/>
    <mergeCell ref="R69:S70"/>
    <mergeCell ref="T69:U70"/>
    <mergeCell ref="V69:W70"/>
    <mergeCell ref="X69:Y70"/>
    <mergeCell ref="B69:C70"/>
    <mergeCell ref="D69:E70"/>
    <mergeCell ref="F69:G70"/>
    <mergeCell ref="H69:I70"/>
    <mergeCell ref="J69:K70"/>
    <mergeCell ref="L69:M70"/>
    <mergeCell ref="BF67:BG68"/>
    <mergeCell ref="BH67:BI68"/>
    <mergeCell ref="AT67:AU68"/>
    <mergeCell ref="AL67:AM68"/>
    <mergeCell ref="AN67:AO68"/>
    <mergeCell ref="AP67:AQ68"/>
    <mergeCell ref="AR67:AS68"/>
    <mergeCell ref="AV67:AW68"/>
    <mergeCell ref="Z67:AA68"/>
    <mergeCell ref="AB67:AC68"/>
    <mergeCell ref="AD67:AE68"/>
    <mergeCell ref="AF67:AG68"/>
    <mergeCell ref="AH67:AI68"/>
    <mergeCell ref="AJ67:AK68"/>
    <mergeCell ref="N67:O68"/>
    <mergeCell ref="P67:Q68"/>
    <mergeCell ref="R67:S68"/>
    <mergeCell ref="T67:U68"/>
    <mergeCell ref="V67:W68"/>
    <mergeCell ref="X67:Y68"/>
    <mergeCell ref="B67:C68"/>
    <mergeCell ref="D67:E68"/>
    <mergeCell ref="F67:G68"/>
    <mergeCell ref="H67:I68"/>
    <mergeCell ref="J67:K68"/>
    <mergeCell ref="L67:M68"/>
    <mergeCell ref="BF65:BG66"/>
    <mergeCell ref="BH65:BI66"/>
    <mergeCell ref="AL65:AM66"/>
    <mergeCell ref="AN65:AO66"/>
    <mergeCell ref="AP65:AQ66"/>
    <mergeCell ref="AR65:AS66"/>
    <mergeCell ref="Z65:AA66"/>
    <mergeCell ref="AB65:AC66"/>
    <mergeCell ref="AD65:AE66"/>
    <mergeCell ref="AF65:AG66"/>
    <mergeCell ref="AH65:AI66"/>
    <mergeCell ref="AJ65:AK66"/>
    <mergeCell ref="N65:O66"/>
    <mergeCell ref="P65:Q66"/>
    <mergeCell ref="R65:S66"/>
    <mergeCell ref="T65:U66"/>
    <mergeCell ref="V65:W66"/>
    <mergeCell ref="X65:Y66"/>
    <mergeCell ref="B65:C66"/>
    <mergeCell ref="D65:E66"/>
    <mergeCell ref="F65:G66"/>
    <mergeCell ref="H65:I66"/>
    <mergeCell ref="J65:K66"/>
    <mergeCell ref="L65:M66"/>
    <mergeCell ref="BF63:BG64"/>
    <mergeCell ref="BH63:BI64"/>
    <mergeCell ref="AT63:AU64"/>
    <mergeCell ref="AL63:AM64"/>
    <mergeCell ref="AN63:AO64"/>
    <mergeCell ref="AP63:AQ64"/>
    <mergeCell ref="AR63:AS64"/>
    <mergeCell ref="AV63:AW64"/>
    <mergeCell ref="Z63:AA64"/>
    <mergeCell ref="AB63:AC64"/>
    <mergeCell ref="AD63:AE64"/>
    <mergeCell ref="AF63:AG64"/>
    <mergeCell ref="AH63:AI64"/>
    <mergeCell ref="AJ63:AK64"/>
    <mergeCell ref="N63:O64"/>
    <mergeCell ref="P63:Q64"/>
    <mergeCell ref="R63:S64"/>
    <mergeCell ref="T63:U64"/>
    <mergeCell ref="V63:W64"/>
    <mergeCell ref="X63:Y64"/>
    <mergeCell ref="B63:C64"/>
    <mergeCell ref="D63:E64"/>
    <mergeCell ref="F63:G64"/>
    <mergeCell ref="H63:I64"/>
    <mergeCell ref="J63:K64"/>
    <mergeCell ref="L63:M64"/>
    <mergeCell ref="BF61:BG62"/>
    <mergeCell ref="BH61:BI62"/>
    <mergeCell ref="AL61:AM62"/>
    <mergeCell ref="AN61:AO62"/>
    <mergeCell ref="AP61:AQ62"/>
    <mergeCell ref="AR61:AS62"/>
    <mergeCell ref="Z61:AA62"/>
    <mergeCell ref="AB61:AC62"/>
    <mergeCell ref="AD61:AE62"/>
    <mergeCell ref="AF61:AG62"/>
    <mergeCell ref="AH61:AI62"/>
    <mergeCell ref="AJ61:AK62"/>
    <mergeCell ref="N61:O62"/>
    <mergeCell ref="P61:Q62"/>
    <mergeCell ref="R61:S62"/>
    <mergeCell ref="T61:U62"/>
    <mergeCell ref="V61:W62"/>
    <mergeCell ref="X61:Y62"/>
    <mergeCell ref="B61:C62"/>
    <mergeCell ref="D61:E62"/>
    <mergeCell ref="F61:G62"/>
    <mergeCell ref="H61:I62"/>
    <mergeCell ref="J61:K62"/>
    <mergeCell ref="L61:M62"/>
    <mergeCell ref="BF59:BG60"/>
    <mergeCell ref="BH59:BI60"/>
    <mergeCell ref="AT59:AU60"/>
    <mergeCell ref="AL59:AM60"/>
    <mergeCell ref="AN59:AO60"/>
    <mergeCell ref="AP59:AQ60"/>
    <mergeCell ref="AR59:AS60"/>
    <mergeCell ref="AV59:AW60"/>
    <mergeCell ref="Z59:AA60"/>
    <mergeCell ref="AB59:AC60"/>
    <mergeCell ref="AD59:AE60"/>
    <mergeCell ref="AF59:AG60"/>
    <mergeCell ref="AH59:AI60"/>
    <mergeCell ref="AJ59:AK60"/>
    <mergeCell ref="N59:O60"/>
    <mergeCell ref="P59:Q60"/>
    <mergeCell ref="R59:S60"/>
    <mergeCell ref="T59:U60"/>
    <mergeCell ref="V59:W60"/>
    <mergeCell ref="X59:Y60"/>
    <mergeCell ref="B59:C60"/>
    <mergeCell ref="D59:E60"/>
    <mergeCell ref="F59:G60"/>
    <mergeCell ref="H59:I60"/>
    <mergeCell ref="J59:K60"/>
    <mergeCell ref="L59:M60"/>
    <mergeCell ref="BF57:BG58"/>
    <mergeCell ref="BH57:BI58"/>
    <mergeCell ref="AZ57:BE58"/>
    <mergeCell ref="AL57:AM58"/>
    <mergeCell ref="AN57:AO58"/>
    <mergeCell ref="AP57:AQ58"/>
    <mergeCell ref="AR57:AS58"/>
    <mergeCell ref="Z57:AA58"/>
    <mergeCell ref="AB57:AC58"/>
    <mergeCell ref="AD57:AE58"/>
    <mergeCell ref="AF57:AG58"/>
    <mergeCell ref="AH57:AI58"/>
    <mergeCell ref="AJ57:AK58"/>
    <mergeCell ref="N57:O58"/>
    <mergeCell ref="P57:Q58"/>
    <mergeCell ref="R57:S58"/>
    <mergeCell ref="T57:U58"/>
    <mergeCell ref="V57:W58"/>
    <mergeCell ref="X57:Y58"/>
    <mergeCell ref="B57:C58"/>
    <mergeCell ref="D57:E58"/>
    <mergeCell ref="F57:G58"/>
    <mergeCell ref="H57:I58"/>
    <mergeCell ref="J57:K58"/>
    <mergeCell ref="L57:M58"/>
    <mergeCell ref="BH54:BI56"/>
    <mergeCell ref="T55:U56"/>
    <mergeCell ref="V55:W56"/>
    <mergeCell ref="X55:Y56"/>
    <mergeCell ref="Z55:AA56"/>
    <mergeCell ref="AB55:AC56"/>
    <mergeCell ref="BF54:BG56"/>
    <mergeCell ref="AM52:AU53"/>
    <mergeCell ref="AV52:AV53"/>
    <mergeCell ref="AX51:BB52"/>
    <mergeCell ref="BC51:BI52"/>
    <mergeCell ref="B54:C56"/>
    <mergeCell ref="D54:E56"/>
    <mergeCell ref="F54:G56"/>
    <mergeCell ref="H54:I56"/>
    <mergeCell ref="J54:K56"/>
    <mergeCell ref="L54:M56"/>
    <mergeCell ref="N54:O56"/>
    <mergeCell ref="P54:Q56"/>
    <mergeCell ref="T50:AQ51"/>
    <mergeCell ref="B51:F52"/>
    <mergeCell ref="G51:Q52"/>
    <mergeCell ref="R51:S52"/>
    <mergeCell ref="U52:Z53"/>
    <mergeCell ref="AA52:AA53"/>
    <mergeCell ref="AB52:AJ53"/>
    <mergeCell ref="AK52:AL53"/>
    <mergeCell ref="K27:L28"/>
    <mergeCell ref="M27:N28"/>
    <mergeCell ref="O27:P28"/>
    <mergeCell ref="R27:S28"/>
    <mergeCell ref="T27:U28"/>
    <mergeCell ref="K29:L30"/>
    <mergeCell ref="M29:N30"/>
    <mergeCell ref="O29:P30"/>
    <mergeCell ref="R29:S30"/>
    <mergeCell ref="T29:U30"/>
    <mergeCell ref="K23:L24"/>
    <mergeCell ref="M23:N24"/>
    <mergeCell ref="O23:P24"/>
    <mergeCell ref="R23:S24"/>
    <mergeCell ref="T23:U24"/>
    <mergeCell ref="K25:L26"/>
    <mergeCell ref="M25:N26"/>
    <mergeCell ref="O25:P26"/>
    <mergeCell ref="R25:S26"/>
    <mergeCell ref="T25:U26"/>
    <mergeCell ref="K19:L20"/>
    <mergeCell ref="M19:N20"/>
    <mergeCell ref="O19:P20"/>
    <mergeCell ref="R19:S20"/>
    <mergeCell ref="T19:U20"/>
    <mergeCell ref="K21:L22"/>
    <mergeCell ref="M21:N22"/>
    <mergeCell ref="O21:P22"/>
    <mergeCell ref="R21:S22"/>
    <mergeCell ref="T21:U22"/>
    <mergeCell ref="K15:L16"/>
    <mergeCell ref="M15:N16"/>
    <mergeCell ref="O15:P16"/>
    <mergeCell ref="R15:S16"/>
    <mergeCell ref="T15:U16"/>
    <mergeCell ref="K17:L18"/>
    <mergeCell ref="M17:N18"/>
    <mergeCell ref="O17:P18"/>
    <mergeCell ref="R17:S18"/>
    <mergeCell ref="T17:U18"/>
    <mergeCell ref="K11:L12"/>
    <mergeCell ref="M11:N12"/>
    <mergeCell ref="O11:P12"/>
    <mergeCell ref="R11:S12"/>
    <mergeCell ref="T11:U12"/>
    <mergeCell ref="K13:L14"/>
    <mergeCell ref="M13:N14"/>
    <mergeCell ref="O13:P14"/>
    <mergeCell ref="R13:S14"/>
    <mergeCell ref="T13:U14"/>
    <mergeCell ref="K7:L8"/>
    <mergeCell ref="M7:N8"/>
    <mergeCell ref="O7:P8"/>
    <mergeCell ref="R7:S8"/>
    <mergeCell ref="T7:U8"/>
    <mergeCell ref="K9:L10"/>
    <mergeCell ref="M9:N10"/>
    <mergeCell ref="O9:P10"/>
    <mergeCell ref="R9:S10"/>
    <mergeCell ref="T9:U10"/>
    <mergeCell ref="K2:L4"/>
    <mergeCell ref="M2:N4"/>
    <mergeCell ref="O2:P4"/>
    <mergeCell ref="R2:S4"/>
    <mergeCell ref="T2:U4"/>
    <mergeCell ref="K5:L6"/>
    <mergeCell ref="M5:N6"/>
    <mergeCell ref="O5:P6"/>
    <mergeCell ref="R5:S6"/>
    <mergeCell ref="T5:U6"/>
  </mergeCells>
  <phoneticPr fontId="16"/>
  <conditionalFormatting sqref="K9:L10">
    <cfRule type="expression" dxfId="702" priority="73" stopIfTrue="1">
      <formula>$G$4="×"</formula>
    </cfRule>
  </conditionalFormatting>
  <conditionalFormatting sqref="K11:L12">
    <cfRule type="expression" dxfId="701" priority="72" stopIfTrue="1">
      <formula>$G$5="×"</formula>
    </cfRule>
  </conditionalFormatting>
  <conditionalFormatting sqref="K13:L14">
    <cfRule type="expression" dxfId="700" priority="71" stopIfTrue="1">
      <formula>$G$6="×"</formula>
    </cfRule>
  </conditionalFormatting>
  <conditionalFormatting sqref="K15:L16">
    <cfRule type="expression" dxfId="699" priority="70" stopIfTrue="1">
      <formula>$G$7="×"</formula>
    </cfRule>
  </conditionalFormatting>
  <conditionalFormatting sqref="K17:L18">
    <cfRule type="expression" dxfId="698" priority="69" stopIfTrue="1">
      <formula>$G$8="×"</formula>
    </cfRule>
  </conditionalFormatting>
  <conditionalFormatting sqref="K19:L20">
    <cfRule type="expression" dxfId="697" priority="68" stopIfTrue="1">
      <formula>$G$9="×"</formula>
    </cfRule>
  </conditionalFormatting>
  <conditionalFormatting sqref="K21:L22">
    <cfRule type="expression" dxfId="696" priority="67" stopIfTrue="1">
      <formula>$G$10="×"</formula>
    </cfRule>
  </conditionalFormatting>
  <conditionalFormatting sqref="K23:L24">
    <cfRule type="expression" dxfId="695" priority="66" stopIfTrue="1">
      <formula>G11="×"</formula>
    </cfRule>
  </conditionalFormatting>
  <conditionalFormatting sqref="K25:L26">
    <cfRule type="expression" dxfId="694" priority="65" stopIfTrue="1">
      <formula>G12="×"</formula>
    </cfRule>
  </conditionalFormatting>
  <conditionalFormatting sqref="K27:L28">
    <cfRule type="expression" dxfId="693" priority="64" stopIfTrue="1">
      <formula>G13="×"</formula>
    </cfRule>
  </conditionalFormatting>
  <conditionalFormatting sqref="L29:L30 K29">
    <cfRule type="expression" dxfId="692" priority="63" stopIfTrue="1">
      <formula>G14="×"</formula>
    </cfRule>
  </conditionalFormatting>
  <conditionalFormatting sqref="O9:P10">
    <cfRule type="expression" dxfId="691" priority="62" stopIfTrue="1">
      <formula>"○"=G4</formula>
    </cfRule>
  </conditionalFormatting>
  <conditionalFormatting sqref="O11:P12">
    <cfRule type="expression" dxfId="690" priority="61" stopIfTrue="1">
      <formula>"○"=G5</formula>
    </cfRule>
  </conditionalFormatting>
  <conditionalFormatting sqref="O13:P14">
    <cfRule type="expression" dxfId="689" priority="60" stopIfTrue="1">
      <formula>"○"=G6</formula>
    </cfRule>
  </conditionalFormatting>
  <conditionalFormatting sqref="O15:P16">
    <cfRule type="expression" dxfId="688" priority="59" stopIfTrue="1">
      <formula>"○"=G7</formula>
    </cfRule>
  </conditionalFormatting>
  <conditionalFormatting sqref="O17:P18">
    <cfRule type="expression" dxfId="687" priority="58" stopIfTrue="1">
      <formula>"○"=G8</formula>
    </cfRule>
  </conditionalFormatting>
  <conditionalFormatting sqref="O19:P20">
    <cfRule type="expression" dxfId="686" priority="57" stopIfTrue="1">
      <formula>"○"=G9</formula>
    </cfRule>
  </conditionalFormatting>
  <conditionalFormatting sqref="O21:P22">
    <cfRule type="expression" dxfId="685" priority="56" stopIfTrue="1">
      <formula>"○"=G10</formula>
    </cfRule>
  </conditionalFormatting>
  <conditionalFormatting sqref="O23:P24">
    <cfRule type="expression" dxfId="684" priority="55" stopIfTrue="1">
      <formula>"○"=G11</formula>
    </cfRule>
  </conditionalFormatting>
  <conditionalFormatting sqref="O25:P26">
    <cfRule type="expression" dxfId="683" priority="54" stopIfTrue="1">
      <formula>"○"=G12</formula>
    </cfRule>
  </conditionalFormatting>
  <conditionalFormatting sqref="O27:P28">
    <cfRule type="expression" dxfId="682" priority="53" stopIfTrue="1">
      <formula>"○"=G13</formula>
    </cfRule>
  </conditionalFormatting>
  <conditionalFormatting sqref="P29:P30 O29">
    <cfRule type="expression" dxfId="681" priority="52" stopIfTrue="1">
      <formula>"○"=G14</formula>
    </cfRule>
  </conditionalFormatting>
  <conditionalFormatting sqref="K30">
    <cfRule type="expression" dxfId="680" priority="74" stopIfTrue="1">
      <formula>#REF!="×"</formula>
    </cfRule>
  </conditionalFormatting>
  <conditionalFormatting sqref="B57:B58 B82">
    <cfRule type="expression" dxfId="679" priority="75" stopIfTrue="1">
      <formula>G15="×"</formula>
    </cfRule>
  </conditionalFormatting>
  <conditionalFormatting sqref="B59:B60">
    <cfRule type="expression" dxfId="678" priority="76" stopIfTrue="1">
      <formula>G16="×"</formula>
    </cfRule>
  </conditionalFormatting>
  <conditionalFormatting sqref="B61:B62">
    <cfRule type="expression" dxfId="677" priority="77" stopIfTrue="1">
      <formula>G17="×"</formula>
    </cfRule>
  </conditionalFormatting>
  <conditionalFormatting sqref="B63:B64">
    <cfRule type="expression" dxfId="676" priority="78" stopIfTrue="1">
      <formula>G18="×"</formula>
    </cfRule>
  </conditionalFormatting>
  <conditionalFormatting sqref="B65:B66">
    <cfRule type="expression" dxfId="675" priority="79" stopIfTrue="1">
      <formula>G19="×"</formula>
    </cfRule>
  </conditionalFormatting>
  <conditionalFormatting sqref="B67:B68">
    <cfRule type="expression" dxfId="674" priority="80" stopIfTrue="1">
      <formula>G20="×"</formula>
    </cfRule>
  </conditionalFormatting>
  <conditionalFormatting sqref="B69:B70">
    <cfRule type="expression" dxfId="673" priority="81" stopIfTrue="1">
      <formula>G21="×"</formula>
    </cfRule>
  </conditionalFormatting>
  <conditionalFormatting sqref="B71:B72">
    <cfRule type="expression" dxfId="672" priority="82" stopIfTrue="1">
      <formula>G22="×"</formula>
    </cfRule>
  </conditionalFormatting>
  <conditionalFormatting sqref="B73:B74">
    <cfRule type="expression" dxfId="671" priority="83" stopIfTrue="1">
      <formula>G23="×"</formula>
    </cfRule>
  </conditionalFormatting>
  <conditionalFormatting sqref="B75:B76">
    <cfRule type="expression" dxfId="670" priority="84" stopIfTrue="1">
      <formula>G24="×"</formula>
    </cfRule>
  </conditionalFormatting>
  <conditionalFormatting sqref="B77:B78">
    <cfRule type="expression" dxfId="669" priority="85" stopIfTrue="1">
      <formula>G25="×"</formula>
    </cfRule>
  </conditionalFormatting>
  <conditionalFormatting sqref="B79:B80">
    <cfRule type="expression" dxfId="668" priority="86" stopIfTrue="1">
      <formula>G26="×"</formula>
    </cfRule>
  </conditionalFormatting>
  <conditionalFormatting sqref="B81">
    <cfRule type="expression" dxfId="667" priority="87" stopIfTrue="1">
      <formula>G27="×"</formula>
    </cfRule>
  </conditionalFormatting>
  <conditionalFormatting sqref="O30">
    <cfRule type="expression" dxfId="666" priority="88" stopIfTrue="1">
      <formula>"○"=#REF!</formula>
    </cfRule>
  </conditionalFormatting>
  <conditionalFormatting sqref="D57:D58 D82">
    <cfRule type="expression" dxfId="665" priority="89" stopIfTrue="1">
      <formula>"○"=G15</formula>
    </cfRule>
  </conditionalFormatting>
  <conditionalFormatting sqref="D59:D60">
    <cfRule type="expression" dxfId="664" priority="90" stopIfTrue="1">
      <formula>"○"=G16</formula>
    </cfRule>
  </conditionalFormatting>
  <conditionalFormatting sqref="D61:D62">
    <cfRule type="expression" dxfId="663" priority="91" stopIfTrue="1">
      <formula>"○"=G17</formula>
    </cfRule>
  </conditionalFormatting>
  <conditionalFormatting sqref="D63:D64">
    <cfRule type="expression" dxfId="662" priority="92" stopIfTrue="1">
      <formula>"○"=G18</formula>
    </cfRule>
  </conditionalFormatting>
  <conditionalFormatting sqref="D65:D66">
    <cfRule type="expression" dxfId="661" priority="93" stopIfTrue="1">
      <formula>"○"=G19</formula>
    </cfRule>
  </conditionalFormatting>
  <conditionalFormatting sqref="D67:D68">
    <cfRule type="expression" dxfId="660" priority="94" stopIfTrue="1">
      <formula>"○"=G20</formula>
    </cfRule>
  </conditionalFormatting>
  <conditionalFormatting sqref="D69:D70">
    <cfRule type="expression" dxfId="659" priority="95" stopIfTrue="1">
      <formula>"○"=G21</formula>
    </cfRule>
  </conditionalFormatting>
  <conditionalFormatting sqref="D71:D72">
    <cfRule type="expression" dxfId="658" priority="96" stopIfTrue="1">
      <formula>"○"=G22</formula>
    </cfRule>
  </conditionalFormatting>
  <conditionalFormatting sqref="D73:D74">
    <cfRule type="expression" dxfId="657" priority="97" stopIfTrue="1">
      <formula>"○"=G23</formula>
    </cfRule>
  </conditionalFormatting>
  <conditionalFormatting sqref="D75:D76">
    <cfRule type="expression" dxfId="656" priority="98" stopIfTrue="1">
      <formula>"○"=G24</formula>
    </cfRule>
  </conditionalFormatting>
  <conditionalFormatting sqref="D77:D78">
    <cfRule type="expression" dxfId="655" priority="99" stopIfTrue="1">
      <formula>"○"=G25</formula>
    </cfRule>
  </conditionalFormatting>
  <conditionalFormatting sqref="D79:D80">
    <cfRule type="expression" dxfId="654" priority="100" stopIfTrue="1">
      <formula>"○"=G26</formula>
    </cfRule>
  </conditionalFormatting>
  <conditionalFormatting sqref="D81">
    <cfRule type="expression" dxfId="653" priority="101" stopIfTrue="1">
      <formula>"○"=G27</formula>
    </cfRule>
  </conditionalFormatting>
  <conditionalFormatting sqref="E57:E58">
    <cfRule type="expression" dxfId="652" priority="102" stopIfTrue="1">
      <formula>"○"=#REF!</formula>
    </cfRule>
  </conditionalFormatting>
  <conditionalFormatting sqref="E59:E60">
    <cfRule type="expression" dxfId="651" priority="103" stopIfTrue="1">
      <formula>"○"=#REF!</formula>
    </cfRule>
  </conditionalFormatting>
  <conditionalFormatting sqref="E61:E62">
    <cfRule type="expression" dxfId="650" priority="104" stopIfTrue="1">
      <formula>"○"=#REF!</formula>
    </cfRule>
  </conditionalFormatting>
  <conditionalFormatting sqref="E63:E64">
    <cfRule type="expression" dxfId="649" priority="105" stopIfTrue="1">
      <formula>"○"=#REF!</formula>
    </cfRule>
  </conditionalFormatting>
  <conditionalFormatting sqref="E65:E66">
    <cfRule type="expression" dxfId="648" priority="106" stopIfTrue="1">
      <formula>"○"=#REF!</formula>
    </cfRule>
  </conditionalFormatting>
  <conditionalFormatting sqref="E67:E68">
    <cfRule type="expression" dxfId="647" priority="107" stopIfTrue="1">
      <formula>"○"=#REF!</formula>
    </cfRule>
  </conditionalFormatting>
  <conditionalFormatting sqref="E69:E70">
    <cfRule type="expression" dxfId="646" priority="108" stopIfTrue="1">
      <formula>"○"=#REF!</formula>
    </cfRule>
  </conditionalFormatting>
  <conditionalFormatting sqref="E71:E72">
    <cfRule type="expression" dxfId="645" priority="109" stopIfTrue="1">
      <formula>"○"=#REF!</formula>
    </cfRule>
  </conditionalFormatting>
  <conditionalFormatting sqref="E73:E74">
    <cfRule type="expression" dxfId="644" priority="110" stopIfTrue="1">
      <formula>"○"=#REF!</formula>
    </cfRule>
  </conditionalFormatting>
  <conditionalFormatting sqref="E75:E76">
    <cfRule type="expression" dxfId="643" priority="111" stopIfTrue="1">
      <formula>"○"=#REF!</formula>
    </cfRule>
  </conditionalFormatting>
  <conditionalFormatting sqref="E77:E78">
    <cfRule type="expression" dxfId="642" priority="112" stopIfTrue="1">
      <formula>"○"=#REF!</formula>
    </cfRule>
  </conditionalFormatting>
  <conditionalFormatting sqref="E79:E80">
    <cfRule type="expression" dxfId="641" priority="113" stopIfTrue="1">
      <formula>"○"=#REF!</formula>
    </cfRule>
  </conditionalFormatting>
  <conditionalFormatting sqref="R5:R6 R30">
    <cfRule type="expression" dxfId="640" priority="1" stopIfTrue="1">
      <formula>W1048539="×"</formula>
    </cfRule>
  </conditionalFormatting>
  <conditionalFormatting sqref="R7:R8">
    <cfRule type="expression" dxfId="639" priority="2" stopIfTrue="1">
      <formula>W1048540="×"</formula>
    </cfRule>
  </conditionalFormatting>
  <conditionalFormatting sqref="R9:R10">
    <cfRule type="expression" dxfId="638" priority="3" stopIfTrue="1">
      <formula>W1048541="×"</formula>
    </cfRule>
  </conditionalFormatting>
  <conditionalFormatting sqref="R11:R12">
    <cfRule type="expression" dxfId="637" priority="4" stopIfTrue="1">
      <formula>W1048542="×"</formula>
    </cfRule>
  </conditionalFormatting>
  <conditionalFormatting sqref="R13:R14">
    <cfRule type="expression" dxfId="636" priority="5" stopIfTrue="1">
      <formula>W1048543="×"</formula>
    </cfRule>
  </conditionalFormatting>
  <conditionalFormatting sqref="R15:R16">
    <cfRule type="expression" dxfId="635" priority="6" stopIfTrue="1">
      <formula>W1048544="×"</formula>
    </cfRule>
  </conditionalFormatting>
  <conditionalFormatting sqref="R17:R18">
    <cfRule type="expression" dxfId="634" priority="7" stopIfTrue="1">
      <formula>W1048545="×"</formula>
    </cfRule>
  </conditionalFormatting>
  <conditionalFormatting sqref="R19:R20">
    <cfRule type="expression" dxfId="633" priority="8" stopIfTrue="1">
      <formula>W1048546="×"</formula>
    </cfRule>
  </conditionalFormatting>
  <conditionalFormatting sqref="R21:R22">
    <cfRule type="expression" dxfId="632" priority="9" stopIfTrue="1">
      <formula>W1048547="×"</formula>
    </cfRule>
  </conditionalFormatting>
  <conditionalFormatting sqref="R23:R24">
    <cfRule type="expression" dxfId="631" priority="10" stopIfTrue="1">
      <formula>W1048548="×"</formula>
    </cfRule>
  </conditionalFormatting>
  <conditionalFormatting sqref="R25:R26">
    <cfRule type="expression" dxfId="630" priority="11" stopIfTrue="1">
      <formula>W1048549="×"</formula>
    </cfRule>
  </conditionalFormatting>
  <conditionalFormatting sqref="R27:R28">
    <cfRule type="expression" dxfId="629" priority="12" stopIfTrue="1">
      <formula>W1048550="×"</formula>
    </cfRule>
  </conditionalFormatting>
  <conditionalFormatting sqref="R29">
    <cfRule type="expression" dxfId="628" priority="13" stopIfTrue="1">
      <formula>W1048551="×"</formula>
    </cfRule>
  </conditionalFormatting>
  <conditionalFormatting sqref="T5:T6 T30">
    <cfRule type="expression" dxfId="627" priority="14" stopIfTrue="1">
      <formula>"○"=W1048539</formula>
    </cfRule>
  </conditionalFormatting>
  <conditionalFormatting sqref="T7:T8">
    <cfRule type="expression" dxfId="626" priority="15" stopIfTrue="1">
      <formula>"○"=W1048540</formula>
    </cfRule>
  </conditionalFormatting>
  <conditionalFormatting sqref="T9:T10">
    <cfRule type="expression" dxfId="625" priority="16" stopIfTrue="1">
      <formula>"○"=W1048541</formula>
    </cfRule>
  </conditionalFormatting>
  <conditionalFormatting sqref="T11:T12">
    <cfRule type="expression" dxfId="624" priority="17" stopIfTrue="1">
      <formula>"○"=W1048542</formula>
    </cfRule>
  </conditionalFormatting>
  <conditionalFormatting sqref="T13:T14">
    <cfRule type="expression" dxfId="623" priority="18" stopIfTrue="1">
      <formula>"○"=W1048543</formula>
    </cfRule>
  </conditionalFormatting>
  <conditionalFormatting sqref="T15:T16">
    <cfRule type="expression" dxfId="622" priority="19" stopIfTrue="1">
      <formula>"○"=W1048544</formula>
    </cfRule>
  </conditionalFormatting>
  <conditionalFormatting sqref="T17:T18">
    <cfRule type="expression" dxfId="621" priority="20" stopIfTrue="1">
      <formula>"○"=W1048545</formula>
    </cfRule>
  </conditionalFormatting>
  <conditionalFormatting sqref="T19:T20">
    <cfRule type="expression" dxfId="620" priority="21" stopIfTrue="1">
      <formula>"○"=W1048546</formula>
    </cfRule>
  </conditionalFormatting>
  <conditionalFormatting sqref="T21:T22">
    <cfRule type="expression" dxfId="619" priority="22" stopIfTrue="1">
      <formula>"○"=W1048547</formula>
    </cfRule>
  </conditionalFormatting>
  <conditionalFormatting sqref="T23:T24">
    <cfRule type="expression" dxfId="618" priority="23" stopIfTrue="1">
      <formula>"○"=W1048548</formula>
    </cfRule>
  </conditionalFormatting>
  <conditionalFormatting sqref="T25:T26">
    <cfRule type="expression" dxfId="617" priority="24" stopIfTrue="1">
      <formula>"○"=W1048549</formula>
    </cfRule>
  </conditionalFormatting>
  <conditionalFormatting sqref="T27:T28">
    <cfRule type="expression" dxfId="616" priority="25" stopIfTrue="1">
      <formula>"○"=W1048550</formula>
    </cfRule>
  </conditionalFormatting>
  <conditionalFormatting sqref="T29">
    <cfRule type="expression" dxfId="615" priority="26" stopIfTrue="1">
      <formula>"○"=W1048551</formula>
    </cfRule>
  </conditionalFormatting>
  <conditionalFormatting sqref="S5:S6">
    <cfRule type="expression" dxfId="614" priority="27" stopIfTrue="1">
      <formula>#REF!="×"</formula>
    </cfRule>
  </conditionalFormatting>
  <conditionalFormatting sqref="S7:S8">
    <cfRule type="expression" dxfId="613" priority="28" stopIfTrue="1">
      <formula>#REF!="×"</formula>
    </cfRule>
  </conditionalFormatting>
  <conditionalFormatting sqref="S9:S10">
    <cfRule type="expression" dxfId="612" priority="29" stopIfTrue="1">
      <formula>#REF!="×"</formula>
    </cfRule>
  </conditionalFormatting>
  <conditionalFormatting sqref="S11:S12">
    <cfRule type="expression" dxfId="611" priority="30" stopIfTrue="1">
      <formula>#REF!="×"</formula>
    </cfRule>
  </conditionalFormatting>
  <conditionalFormatting sqref="S13:S14">
    <cfRule type="expression" dxfId="610" priority="31" stopIfTrue="1">
      <formula>#REF!="×"</formula>
    </cfRule>
  </conditionalFormatting>
  <conditionalFormatting sqref="S15:S16">
    <cfRule type="expression" dxfId="609" priority="32" stopIfTrue="1">
      <formula>#REF!="×"</formula>
    </cfRule>
  </conditionalFormatting>
  <conditionalFormatting sqref="S17:S18">
    <cfRule type="expression" dxfId="608" priority="33" stopIfTrue="1">
      <formula>#REF!="×"</formula>
    </cfRule>
  </conditionalFormatting>
  <conditionalFormatting sqref="S19:S20">
    <cfRule type="expression" dxfId="607" priority="34" stopIfTrue="1">
      <formula>#REF!="×"</formula>
    </cfRule>
  </conditionalFormatting>
  <conditionalFormatting sqref="S21:S22">
    <cfRule type="expression" dxfId="606" priority="35" stopIfTrue="1">
      <formula>#REF!="×"</formula>
    </cfRule>
  </conditionalFormatting>
  <conditionalFormatting sqref="S23:S24">
    <cfRule type="expression" dxfId="605" priority="36" stopIfTrue="1">
      <formula>#REF!="×"</formula>
    </cfRule>
  </conditionalFormatting>
  <conditionalFormatting sqref="S25:S26">
    <cfRule type="expression" dxfId="604" priority="37" stopIfTrue="1">
      <formula>#REF!="×"</formula>
    </cfRule>
  </conditionalFormatting>
  <conditionalFormatting sqref="S27:S28">
    <cfRule type="expression" dxfId="603" priority="38" stopIfTrue="1">
      <formula>#REF!="×"</formula>
    </cfRule>
  </conditionalFormatting>
  <conditionalFormatting sqref="S29:S30">
    <cfRule type="expression" dxfId="602" priority="39" stopIfTrue="1">
      <formula>#REF!="×"</formula>
    </cfRule>
  </conditionalFormatting>
  <conditionalFormatting sqref="U5:U6">
    <cfRule type="expression" dxfId="601" priority="40" stopIfTrue="1">
      <formula>"○"=#REF!</formula>
    </cfRule>
  </conditionalFormatting>
  <conditionalFormatting sqref="U7:U8">
    <cfRule type="expression" dxfId="600" priority="41" stopIfTrue="1">
      <formula>"○"=#REF!</formula>
    </cfRule>
  </conditionalFormatting>
  <conditionalFormatting sqref="U9:U10">
    <cfRule type="expression" dxfId="599" priority="42" stopIfTrue="1">
      <formula>"○"=#REF!</formula>
    </cfRule>
  </conditionalFormatting>
  <conditionalFormatting sqref="U11:U12">
    <cfRule type="expression" dxfId="598" priority="43" stopIfTrue="1">
      <formula>"○"=#REF!</formula>
    </cfRule>
  </conditionalFormatting>
  <conditionalFormatting sqref="U13:U14">
    <cfRule type="expression" dxfId="597" priority="44" stopIfTrue="1">
      <formula>"○"=#REF!</formula>
    </cfRule>
  </conditionalFormatting>
  <conditionalFormatting sqref="U15:U16">
    <cfRule type="expression" dxfId="596" priority="45" stopIfTrue="1">
      <formula>"○"=#REF!</formula>
    </cfRule>
  </conditionalFormatting>
  <conditionalFormatting sqref="U17:U18">
    <cfRule type="expression" dxfId="595" priority="46" stopIfTrue="1">
      <formula>"○"=#REF!</formula>
    </cfRule>
  </conditionalFormatting>
  <conditionalFormatting sqref="U19:U20">
    <cfRule type="expression" dxfId="594" priority="47" stopIfTrue="1">
      <formula>"○"=#REF!</formula>
    </cfRule>
  </conditionalFormatting>
  <conditionalFormatting sqref="U21:U22">
    <cfRule type="expression" dxfId="593" priority="48" stopIfTrue="1">
      <formula>"○"=#REF!</formula>
    </cfRule>
  </conditionalFormatting>
  <conditionalFormatting sqref="U23:U24">
    <cfRule type="expression" dxfId="592" priority="49" stopIfTrue="1">
      <formula>"○"=#REF!</formula>
    </cfRule>
  </conditionalFormatting>
  <conditionalFormatting sqref="U25:U26">
    <cfRule type="expression" dxfId="591" priority="50" stopIfTrue="1">
      <formula>"○"=#REF!</formula>
    </cfRule>
  </conditionalFormatting>
  <conditionalFormatting sqref="U27:U28">
    <cfRule type="expression" dxfId="590" priority="51" stopIfTrue="1">
      <formula>"○"=#REF!</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5"/>
  <sheetViews>
    <sheetView showZeros="0" topLeftCell="A55" zoomScale="85" zoomScaleNormal="85" workbookViewId="0">
      <selection activeCell="AN11" sqref="AN11"/>
    </sheetView>
  </sheetViews>
  <sheetFormatPr defaultColWidth="2.375" defaultRowHeight="14.25" customHeight="1"/>
  <cols>
    <col min="1" max="1" width="1.25" style="10" customWidth="1"/>
    <col min="2" max="61" width="2.375" style="10"/>
    <col min="62" max="62" width="1.25" style="10" customWidth="1"/>
    <col min="63" max="16384" width="2.375" style="10"/>
  </cols>
  <sheetData>
    <row r="1" spans="3:26" ht="14.25" hidden="1" customHeight="1"/>
    <row r="2" spans="3:26" ht="14.25" hidden="1" customHeight="1">
      <c r="C2" s="450" t="str">
        <f>IF(LEFT(入力専用!$G$73,2)=LEFT("要支",2),"支"&amp;RIGHT(入力専用!$G$73,LEN(入力専用!$G$73)-FIND("援",入力専用!$G$73)),"")</f>
        <v/>
      </c>
      <c r="F2" s="509" t="e">
        <f>K5</f>
        <v>#NUM!</v>
      </c>
      <c r="K2" s="958" t="s">
        <v>135</v>
      </c>
      <c r="L2" s="958"/>
      <c r="M2" s="959" t="s">
        <v>189</v>
      </c>
      <c r="N2" s="960"/>
      <c r="O2" s="959" t="s">
        <v>136</v>
      </c>
      <c r="P2" s="960"/>
      <c r="R2" s="958" t="s">
        <v>135</v>
      </c>
      <c r="S2" s="958"/>
      <c r="T2" s="959" t="s">
        <v>136</v>
      </c>
      <c r="U2" s="960"/>
      <c r="W2" s="958" t="s">
        <v>135</v>
      </c>
      <c r="X2" s="958"/>
      <c r="Y2" s="959" t="s">
        <v>136</v>
      </c>
      <c r="Z2" s="960"/>
    </row>
    <row r="3" spans="3:26" ht="14.25" hidden="1" customHeight="1">
      <c r="C3" s="450" t="str">
        <f>IF(LEFT(入力専用!$G$73,2)=LEFT("要介",2),"介"&amp;RIGHT(入力専用!$G$73,LEN(入力専用!$G$73)-FIND("護",入力専用!$G$73)),"")</f>
        <v/>
      </c>
      <c r="E3" s="263">
        <v>1</v>
      </c>
      <c r="F3" s="509" t="e">
        <f>F2+31</f>
        <v>#NUM!</v>
      </c>
      <c r="K3" s="958"/>
      <c r="L3" s="958"/>
      <c r="M3" s="960"/>
      <c r="N3" s="960"/>
      <c r="O3" s="960"/>
      <c r="P3" s="960"/>
      <c r="R3" s="958"/>
      <c r="S3" s="958"/>
      <c r="T3" s="960"/>
      <c r="U3" s="960"/>
      <c r="W3" s="958"/>
      <c r="X3" s="958"/>
      <c r="Y3" s="960"/>
      <c r="Z3" s="960"/>
    </row>
    <row r="4" spans="3:26" ht="14.25" hidden="1" customHeight="1">
      <c r="C4" s="510" t="str">
        <f>C2&amp;C3</f>
        <v/>
      </c>
      <c r="E4" s="10">
        <v>2</v>
      </c>
      <c r="F4" s="509" t="e">
        <f>F3+31</f>
        <v>#NUM!</v>
      </c>
      <c r="G4" s="451" t="e">
        <f t="shared" ref="G4:G26" si="0">IF(E4&gt;$C$7,"×","○")</f>
        <v>#NUM!</v>
      </c>
      <c r="I4" s="511" t="e">
        <f>IF(LEFT("×",2)=LEFT(G5,2),IF(LEFT("○",2)=LEFT(G4,2),$C$9,""),"")</f>
        <v>#NUM!</v>
      </c>
      <c r="K4" s="958"/>
      <c r="L4" s="958"/>
      <c r="M4" s="960"/>
      <c r="N4" s="960"/>
      <c r="O4" s="960"/>
      <c r="P4" s="960"/>
      <c r="R4" s="958"/>
      <c r="S4" s="958"/>
      <c r="T4" s="960"/>
      <c r="U4" s="960"/>
      <c r="W4" s="958"/>
      <c r="X4" s="958"/>
      <c r="Y4" s="960"/>
      <c r="Z4" s="960"/>
    </row>
    <row r="5" spans="3:26" ht="14.25" hidden="1" customHeight="1">
      <c r="E5" s="10">
        <v>3</v>
      </c>
      <c r="F5" s="509" t="e">
        <f t="shared" ref="F5:F13" si="1">F4+31</f>
        <v>#NUM!</v>
      </c>
      <c r="G5" s="451" t="e">
        <f t="shared" si="0"/>
        <v>#NUM!</v>
      </c>
      <c r="I5" s="511" t="e">
        <f t="shared" ref="I5:I24" si="2">IF(LEFT("×",2)=LEFT(G6,2),IF(LEFT("○",2)=LEFT(G5,2),$C$9,""),"")</f>
        <v>#NUM!</v>
      </c>
      <c r="K5" s="961" t="e">
        <f>保管!$F$33</f>
        <v>#NUM!</v>
      </c>
      <c r="L5" s="961"/>
      <c r="M5" s="958"/>
      <c r="N5" s="958"/>
      <c r="O5" s="958"/>
      <c r="P5" s="958"/>
      <c r="R5" s="961" t="e">
        <f>K29+31</f>
        <v>#NUM!</v>
      </c>
      <c r="S5" s="961"/>
      <c r="T5" s="962" t="e">
        <f>I15</f>
        <v>#NUM!</v>
      </c>
      <c r="U5" s="962"/>
      <c r="W5" s="961" t="e">
        <f>R29+31</f>
        <v>#NUM!</v>
      </c>
      <c r="X5" s="961"/>
      <c r="Y5" s="962">
        <f>N15</f>
        <v>0</v>
      </c>
      <c r="Z5" s="962"/>
    </row>
    <row r="6" spans="3:26" ht="14.25" hidden="1" customHeight="1">
      <c r="C6" s="512">
        <f>入力専用!$O$75-31</f>
        <v>-31</v>
      </c>
      <c r="E6" s="10">
        <v>4</v>
      </c>
      <c r="F6" s="509" t="e">
        <f t="shared" si="1"/>
        <v>#NUM!</v>
      </c>
      <c r="G6" s="451" t="e">
        <f t="shared" si="0"/>
        <v>#NUM!</v>
      </c>
      <c r="I6" s="511" t="e">
        <f t="shared" si="2"/>
        <v>#NUM!</v>
      </c>
      <c r="K6" s="961"/>
      <c r="L6" s="961"/>
      <c r="M6" s="958"/>
      <c r="N6" s="958"/>
      <c r="O6" s="958"/>
      <c r="P6" s="958"/>
      <c r="R6" s="961"/>
      <c r="S6" s="961"/>
      <c r="T6" s="962"/>
      <c r="U6" s="962"/>
      <c r="W6" s="961"/>
      <c r="X6" s="961"/>
      <c r="Y6" s="962"/>
      <c r="Z6" s="962"/>
    </row>
    <row r="7" spans="3:26" ht="14.25" hidden="1" customHeight="1">
      <c r="C7" s="510" t="e">
        <f>DATEDIF(保管!$F$33,入力専用!$O$75,"M")</f>
        <v>#NUM!</v>
      </c>
      <c r="E7" s="10">
        <v>5</v>
      </c>
      <c r="F7" s="509" t="e">
        <f t="shared" si="1"/>
        <v>#NUM!</v>
      </c>
      <c r="G7" s="451" t="e">
        <f t="shared" si="0"/>
        <v>#NUM!</v>
      </c>
      <c r="I7" s="511" t="e">
        <f t="shared" si="2"/>
        <v>#NUM!</v>
      </c>
      <c r="K7" s="995" t="e">
        <f>K5+31</f>
        <v>#NUM!</v>
      </c>
      <c r="L7" s="996"/>
      <c r="M7" s="958" t="str">
        <f>$C$4</f>
        <v/>
      </c>
      <c r="N7" s="958"/>
      <c r="O7" s="994">
        <f>入力専用!$G$75</f>
        <v>0</v>
      </c>
      <c r="P7" s="994"/>
      <c r="R7" s="961" t="e">
        <f>R5+31</f>
        <v>#NUM!</v>
      </c>
      <c r="S7" s="961"/>
      <c r="T7" s="962" t="e">
        <f>I16</f>
        <v>#NUM!</v>
      </c>
      <c r="U7" s="962"/>
      <c r="W7" s="961" t="e">
        <f>W5+31</f>
        <v>#NUM!</v>
      </c>
      <c r="X7" s="961"/>
      <c r="Y7" s="962">
        <f>N16</f>
        <v>0</v>
      </c>
      <c r="Z7" s="962"/>
    </row>
    <row r="8" spans="3:26" ht="14.25" hidden="1" customHeight="1">
      <c r="E8" s="10">
        <v>6</v>
      </c>
      <c r="F8" s="509" t="e">
        <f t="shared" si="1"/>
        <v>#NUM!</v>
      </c>
      <c r="G8" s="451" t="e">
        <f t="shared" si="0"/>
        <v>#NUM!</v>
      </c>
      <c r="I8" s="511" t="e">
        <f t="shared" si="2"/>
        <v>#NUM!</v>
      </c>
      <c r="K8" s="997"/>
      <c r="L8" s="998"/>
      <c r="M8" s="958"/>
      <c r="N8" s="958"/>
      <c r="O8" s="994"/>
      <c r="P8" s="994"/>
      <c r="R8" s="961"/>
      <c r="S8" s="961"/>
      <c r="T8" s="962"/>
      <c r="U8" s="962"/>
      <c r="W8" s="961"/>
      <c r="X8" s="961"/>
      <c r="Y8" s="962"/>
      <c r="Z8" s="962"/>
    </row>
    <row r="9" spans="3:26" ht="14.25" hidden="1" customHeight="1">
      <c r="C9" s="513">
        <f>入力専用!$O$75</f>
        <v>0</v>
      </c>
      <c r="E9" s="10">
        <v>7</v>
      </c>
      <c r="F9" s="509" t="e">
        <f t="shared" si="1"/>
        <v>#NUM!</v>
      </c>
      <c r="G9" s="451" t="e">
        <f t="shared" si="0"/>
        <v>#NUM!</v>
      </c>
      <c r="I9" s="511" t="e">
        <f t="shared" si="2"/>
        <v>#NUM!</v>
      </c>
      <c r="K9" s="995" t="e">
        <f>K7+31</f>
        <v>#NUM!</v>
      </c>
      <c r="L9" s="996"/>
      <c r="M9" s="958"/>
      <c r="N9" s="958"/>
      <c r="O9" s="962" t="e">
        <f>I4</f>
        <v>#NUM!</v>
      </c>
      <c r="P9" s="962"/>
      <c r="R9" s="961" t="e">
        <f>R7+31</f>
        <v>#NUM!</v>
      </c>
      <c r="S9" s="961"/>
      <c r="T9" s="962" t="e">
        <f>I17</f>
        <v>#NUM!</v>
      </c>
      <c r="U9" s="962"/>
      <c r="W9" s="961" t="e">
        <f>W7+31</f>
        <v>#NUM!</v>
      </c>
      <c r="X9" s="961"/>
      <c r="Y9" s="962">
        <f>N17</f>
        <v>0</v>
      </c>
      <c r="Z9" s="962"/>
    </row>
    <row r="10" spans="3:26" ht="14.25" hidden="1" customHeight="1">
      <c r="E10" s="10">
        <v>8</v>
      </c>
      <c r="F10" s="509" t="e">
        <f t="shared" si="1"/>
        <v>#NUM!</v>
      </c>
      <c r="G10" s="451" t="e">
        <f t="shared" si="0"/>
        <v>#NUM!</v>
      </c>
      <c r="I10" s="511" t="e">
        <f t="shared" si="2"/>
        <v>#NUM!</v>
      </c>
      <c r="K10" s="997"/>
      <c r="L10" s="998"/>
      <c r="M10" s="958"/>
      <c r="N10" s="958"/>
      <c r="O10" s="962"/>
      <c r="P10" s="962"/>
      <c r="R10" s="961"/>
      <c r="S10" s="961"/>
      <c r="T10" s="962"/>
      <c r="U10" s="962"/>
      <c r="W10" s="961"/>
      <c r="X10" s="961"/>
      <c r="Y10" s="962"/>
      <c r="Z10" s="962"/>
    </row>
    <row r="11" spans="3:26" ht="14.25" hidden="1" customHeight="1">
      <c r="E11" s="10">
        <v>9</v>
      </c>
      <c r="F11" s="509" t="e">
        <f t="shared" si="1"/>
        <v>#NUM!</v>
      </c>
      <c r="G11" s="451" t="e">
        <f t="shared" si="0"/>
        <v>#NUM!</v>
      </c>
      <c r="I11" s="511" t="e">
        <f t="shared" si="2"/>
        <v>#NUM!</v>
      </c>
      <c r="K11" s="995" t="e">
        <f t="shared" ref="K11:K29" si="3">K9+31</f>
        <v>#NUM!</v>
      </c>
      <c r="L11" s="996"/>
      <c r="M11" s="958"/>
      <c r="N11" s="958"/>
      <c r="O11" s="962" t="e">
        <f>I5</f>
        <v>#NUM!</v>
      </c>
      <c r="P11" s="962"/>
      <c r="R11" s="961" t="e">
        <f>R9+31</f>
        <v>#NUM!</v>
      </c>
      <c r="S11" s="961"/>
      <c r="T11" s="962" t="e">
        <f>I18</f>
        <v>#NUM!</v>
      </c>
      <c r="U11" s="962"/>
      <c r="W11" s="961" t="e">
        <f>W9+31</f>
        <v>#NUM!</v>
      </c>
      <c r="X11" s="961"/>
      <c r="Y11" s="962">
        <f>N18</f>
        <v>0</v>
      </c>
      <c r="Z11" s="962"/>
    </row>
    <row r="12" spans="3:26" ht="14.25" hidden="1" customHeight="1">
      <c r="E12" s="10">
        <v>10</v>
      </c>
      <c r="F12" s="509" t="e">
        <f t="shared" si="1"/>
        <v>#NUM!</v>
      </c>
      <c r="G12" s="451" t="e">
        <f t="shared" si="0"/>
        <v>#NUM!</v>
      </c>
      <c r="I12" s="511" t="e">
        <f t="shared" si="2"/>
        <v>#NUM!</v>
      </c>
      <c r="K12" s="997"/>
      <c r="L12" s="998"/>
      <c r="M12" s="958"/>
      <c r="N12" s="958"/>
      <c r="O12" s="962"/>
      <c r="P12" s="962"/>
      <c r="R12" s="961"/>
      <c r="S12" s="961"/>
      <c r="T12" s="962"/>
      <c r="U12" s="962"/>
      <c r="W12" s="961"/>
      <c r="X12" s="961"/>
      <c r="Y12" s="962"/>
      <c r="Z12" s="962"/>
    </row>
    <row r="13" spans="3:26" ht="14.25" hidden="1" customHeight="1">
      <c r="E13" s="10">
        <v>11</v>
      </c>
      <c r="F13" s="509" t="e">
        <f t="shared" si="1"/>
        <v>#NUM!</v>
      </c>
      <c r="G13" s="451" t="e">
        <f t="shared" si="0"/>
        <v>#NUM!</v>
      </c>
      <c r="I13" s="511" t="e">
        <f t="shared" si="2"/>
        <v>#NUM!</v>
      </c>
      <c r="K13" s="995" t="e">
        <f t="shared" si="3"/>
        <v>#NUM!</v>
      </c>
      <c r="L13" s="996"/>
      <c r="M13" s="958"/>
      <c r="N13" s="958"/>
      <c r="O13" s="962" t="e">
        <f>I6</f>
        <v>#NUM!</v>
      </c>
      <c r="P13" s="962"/>
      <c r="R13" s="961" t="e">
        <f>R11+31</f>
        <v>#NUM!</v>
      </c>
      <c r="S13" s="961"/>
      <c r="T13" s="962" t="e">
        <f>I19</f>
        <v>#NUM!</v>
      </c>
      <c r="U13" s="962"/>
      <c r="W13" s="961" t="e">
        <f>W11+31</f>
        <v>#NUM!</v>
      </c>
      <c r="X13" s="961"/>
      <c r="Y13" s="962">
        <f>N19</f>
        <v>0</v>
      </c>
      <c r="Z13" s="962"/>
    </row>
    <row r="14" spans="3:26" ht="14.25" hidden="1" customHeight="1">
      <c r="E14" s="10">
        <v>12</v>
      </c>
      <c r="F14" s="509" t="e">
        <f>F13+31</f>
        <v>#NUM!</v>
      </c>
      <c r="G14" s="451" t="e">
        <f t="shared" si="0"/>
        <v>#NUM!</v>
      </c>
      <c r="I14" s="511" t="e">
        <f t="shared" si="2"/>
        <v>#NUM!</v>
      </c>
      <c r="K14" s="997"/>
      <c r="L14" s="998"/>
      <c r="M14" s="958"/>
      <c r="N14" s="958"/>
      <c r="O14" s="962"/>
      <c r="P14" s="962"/>
      <c r="R14" s="961"/>
      <c r="S14" s="961"/>
      <c r="T14" s="962"/>
      <c r="U14" s="962"/>
      <c r="W14" s="961"/>
      <c r="X14" s="961"/>
      <c r="Y14" s="962"/>
      <c r="Z14" s="962"/>
    </row>
    <row r="15" spans="3:26" ht="14.25" hidden="1" customHeight="1">
      <c r="E15" s="263">
        <v>13</v>
      </c>
      <c r="F15" s="509" t="e">
        <f>F14+31</f>
        <v>#NUM!</v>
      </c>
      <c r="G15" s="451" t="e">
        <f t="shared" si="0"/>
        <v>#NUM!</v>
      </c>
      <c r="I15" s="511" t="e">
        <f t="shared" si="2"/>
        <v>#NUM!</v>
      </c>
      <c r="K15" s="995" t="e">
        <f t="shared" si="3"/>
        <v>#NUM!</v>
      </c>
      <c r="L15" s="996"/>
      <c r="M15" s="958"/>
      <c r="N15" s="958"/>
      <c r="O15" s="962" t="e">
        <f>I7</f>
        <v>#NUM!</v>
      </c>
      <c r="P15" s="962"/>
      <c r="R15" s="961" t="e">
        <f>R13+31</f>
        <v>#NUM!</v>
      </c>
      <c r="S15" s="961"/>
      <c r="T15" s="962" t="e">
        <f>I20</f>
        <v>#NUM!</v>
      </c>
      <c r="U15" s="962"/>
      <c r="W15" s="961" t="e">
        <f>W13+31</f>
        <v>#NUM!</v>
      </c>
      <c r="X15" s="961"/>
      <c r="Y15" s="962">
        <f>N20</f>
        <v>0</v>
      </c>
      <c r="Z15" s="962"/>
    </row>
    <row r="16" spans="3:26" ht="14.25" hidden="1" customHeight="1">
      <c r="E16" s="10">
        <v>14</v>
      </c>
      <c r="F16" s="509" t="e">
        <f>F15+31</f>
        <v>#NUM!</v>
      </c>
      <c r="G16" s="451" t="e">
        <f t="shared" si="0"/>
        <v>#NUM!</v>
      </c>
      <c r="I16" s="511" t="e">
        <f t="shared" si="2"/>
        <v>#NUM!</v>
      </c>
      <c r="K16" s="997"/>
      <c r="L16" s="998"/>
      <c r="M16" s="958"/>
      <c r="N16" s="958"/>
      <c r="O16" s="962"/>
      <c r="P16" s="962"/>
      <c r="R16" s="961"/>
      <c r="S16" s="961"/>
      <c r="T16" s="962"/>
      <c r="U16" s="962"/>
      <c r="W16" s="961"/>
      <c r="X16" s="961"/>
      <c r="Y16" s="962"/>
      <c r="Z16" s="962"/>
    </row>
    <row r="17" spans="5:26" ht="14.25" hidden="1" customHeight="1">
      <c r="E17" s="10">
        <v>15</v>
      </c>
      <c r="F17" s="509" t="e">
        <f t="shared" ref="F17:F26" si="4">F16+31</f>
        <v>#NUM!</v>
      </c>
      <c r="G17" s="451" t="e">
        <f t="shared" si="0"/>
        <v>#NUM!</v>
      </c>
      <c r="I17" s="511" t="e">
        <f t="shared" si="2"/>
        <v>#NUM!</v>
      </c>
      <c r="K17" s="995" t="e">
        <f t="shared" si="3"/>
        <v>#NUM!</v>
      </c>
      <c r="L17" s="996"/>
      <c r="M17" s="958"/>
      <c r="N17" s="958"/>
      <c r="O17" s="962" t="e">
        <f>I8</f>
        <v>#NUM!</v>
      </c>
      <c r="P17" s="962"/>
      <c r="R17" s="961" t="e">
        <f>R15+31</f>
        <v>#NUM!</v>
      </c>
      <c r="S17" s="961"/>
      <c r="T17" s="962" t="e">
        <f>I21</f>
        <v>#NUM!</v>
      </c>
      <c r="U17" s="962"/>
      <c r="W17" s="961" t="e">
        <f>W15+31</f>
        <v>#NUM!</v>
      </c>
      <c r="X17" s="961"/>
      <c r="Y17" s="962">
        <f>N21</f>
        <v>0</v>
      </c>
      <c r="Z17" s="962"/>
    </row>
    <row r="18" spans="5:26" ht="14.25" hidden="1" customHeight="1">
      <c r="E18" s="10">
        <v>16</v>
      </c>
      <c r="F18" s="509" t="e">
        <f t="shared" si="4"/>
        <v>#NUM!</v>
      </c>
      <c r="G18" s="451" t="e">
        <f t="shared" si="0"/>
        <v>#NUM!</v>
      </c>
      <c r="I18" s="511" t="e">
        <f t="shared" si="2"/>
        <v>#NUM!</v>
      </c>
      <c r="K18" s="997"/>
      <c r="L18" s="998"/>
      <c r="M18" s="958"/>
      <c r="N18" s="958"/>
      <c r="O18" s="962"/>
      <c r="P18" s="962"/>
      <c r="R18" s="961"/>
      <c r="S18" s="961"/>
      <c r="T18" s="962"/>
      <c r="U18" s="962"/>
      <c r="W18" s="961"/>
      <c r="X18" s="961"/>
      <c r="Y18" s="962"/>
      <c r="Z18" s="962"/>
    </row>
    <row r="19" spans="5:26" ht="14.25" hidden="1" customHeight="1">
      <c r="E19" s="10">
        <v>17</v>
      </c>
      <c r="F19" s="509" t="e">
        <f t="shared" si="4"/>
        <v>#NUM!</v>
      </c>
      <c r="G19" s="451" t="e">
        <f t="shared" si="0"/>
        <v>#NUM!</v>
      </c>
      <c r="I19" s="511" t="e">
        <f t="shared" si="2"/>
        <v>#NUM!</v>
      </c>
      <c r="K19" s="995" t="e">
        <f t="shared" si="3"/>
        <v>#NUM!</v>
      </c>
      <c r="L19" s="996"/>
      <c r="M19" s="958"/>
      <c r="N19" s="958"/>
      <c r="O19" s="962" t="e">
        <f>I9</f>
        <v>#NUM!</v>
      </c>
      <c r="P19" s="962"/>
      <c r="R19" s="961" t="e">
        <f>R17+31</f>
        <v>#NUM!</v>
      </c>
      <c r="S19" s="961"/>
      <c r="T19" s="962" t="e">
        <f>I22</f>
        <v>#NUM!</v>
      </c>
      <c r="U19" s="962"/>
      <c r="W19" s="961" t="e">
        <f>W17+31</f>
        <v>#NUM!</v>
      </c>
      <c r="X19" s="961"/>
      <c r="Y19" s="962">
        <f>N22</f>
        <v>0</v>
      </c>
      <c r="Z19" s="962"/>
    </row>
    <row r="20" spans="5:26" ht="14.25" hidden="1" customHeight="1">
      <c r="E20" s="10">
        <v>18</v>
      </c>
      <c r="F20" s="509" t="e">
        <f t="shared" si="4"/>
        <v>#NUM!</v>
      </c>
      <c r="G20" s="451" t="e">
        <f t="shared" si="0"/>
        <v>#NUM!</v>
      </c>
      <c r="I20" s="511" t="e">
        <f t="shared" si="2"/>
        <v>#NUM!</v>
      </c>
      <c r="K20" s="997"/>
      <c r="L20" s="998"/>
      <c r="M20" s="958"/>
      <c r="N20" s="958"/>
      <c r="O20" s="962"/>
      <c r="P20" s="962"/>
      <c r="R20" s="961"/>
      <c r="S20" s="961"/>
      <c r="T20" s="962"/>
      <c r="U20" s="962"/>
      <c r="W20" s="961"/>
      <c r="X20" s="961"/>
      <c r="Y20" s="962"/>
      <c r="Z20" s="962"/>
    </row>
    <row r="21" spans="5:26" ht="14.25" hidden="1" customHeight="1">
      <c r="E21" s="10">
        <v>19</v>
      </c>
      <c r="F21" s="509" t="e">
        <f t="shared" si="4"/>
        <v>#NUM!</v>
      </c>
      <c r="G21" s="451" t="e">
        <f t="shared" si="0"/>
        <v>#NUM!</v>
      </c>
      <c r="I21" s="511" t="e">
        <f t="shared" si="2"/>
        <v>#NUM!</v>
      </c>
      <c r="K21" s="995" t="e">
        <f t="shared" si="3"/>
        <v>#NUM!</v>
      </c>
      <c r="L21" s="996"/>
      <c r="M21" s="958"/>
      <c r="N21" s="958"/>
      <c r="O21" s="962" t="e">
        <f>I10</f>
        <v>#NUM!</v>
      </c>
      <c r="P21" s="962"/>
      <c r="R21" s="961" t="e">
        <f>R19+31</f>
        <v>#NUM!</v>
      </c>
      <c r="S21" s="961"/>
      <c r="T21" s="962" t="e">
        <f>I23</f>
        <v>#NUM!</v>
      </c>
      <c r="U21" s="962"/>
      <c r="W21" s="961" t="e">
        <f>W19+31</f>
        <v>#NUM!</v>
      </c>
      <c r="X21" s="961"/>
      <c r="Y21" s="962">
        <f>N23</f>
        <v>0</v>
      </c>
      <c r="Z21" s="962"/>
    </row>
    <row r="22" spans="5:26" ht="14.25" hidden="1" customHeight="1">
      <c r="E22" s="10">
        <v>20</v>
      </c>
      <c r="F22" s="509" t="e">
        <f t="shared" si="4"/>
        <v>#NUM!</v>
      </c>
      <c r="G22" s="451" t="e">
        <f t="shared" si="0"/>
        <v>#NUM!</v>
      </c>
      <c r="I22" s="511" t="e">
        <f t="shared" si="2"/>
        <v>#NUM!</v>
      </c>
      <c r="K22" s="997"/>
      <c r="L22" s="998"/>
      <c r="M22" s="958"/>
      <c r="N22" s="958"/>
      <c r="O22" s="962"/>
      <c r="P22" s="962"/>
      <c r="R22" s="961"/>
      <c r="S22" s="961"/>
      <c r="T22" s="962"/>
      <c r="U22" s="962"/>
      <c r="W22" s="961"/>
      <c r="X22" s="961"/>
      <c r="Y22" s="962"/>
      <c r="Z22" s="962"/>
    </row>
    <row r="23" spans="5:26" ht="14.25" hidden="1" customHeight="1">
      <c r="E23" s="10">
        <v>21</v>
      </c>
      <c r="F23" s="509" t="e">
        <f t="shared" si="4"/>
        <v>#NUM!</v>
      </c>
      <c r="G23" s="451" t="e">
        <f t="shared" si="0"/>
        <v>#NUM!</v>
      </c>
      <c r="I23" s="511" t="e">
        <f t="shared" si="2"/>
        <v>#NUM!</v>
      </c>
      <c r="K23" s="995" t="e">
        <f t="shared" si="3"/>
        <v>#NUM!</v>
      </c>
      <c r="L23" s="996"/>
      <c r="M23" s="958"/>
      <c r="N23" s="958"/>
      <c r="O23" s="962" t="e">
        <f>I11</f>
        <v>#NUM!</v>
      </c>
      <c r="P23" s="962"/>
      <c r="R23" s="961" t="e">
        <f>R21+31</f>
        <v>#NUM!</v>
      </c>
      <c r="S23" s="961"/>
      <c r="T23" s="962" t="e">
        <f>I24</f>
        <v>#NUM!</v>
      </c>
      <c r="U23" s="962"/>
      <c r="W23" s="961" t="e">
        <f>W21+31</f>
        <v>#NUM!</v>
      </c>
      <c r="X23" s="961"/>
      <c r="Y23" s="962">
        <f>N24</f>
        <v>0</v>
      </c>
      <c r="Z23" s="962"/>
    </row>
    <row r="24" spans="5:26" ht="14.25" hidden="1" customHeight="1">
      <c r="E24" s="10">
        <v>22</v>
      </c>
      <c r="F24" s="509" t="e">
        <f t="shared" si="4"/>
        <v>#NUM!</v>
      </c>
      <c r="G24" s="451" t="e">
        <f t="shared" si="0"/>
        <v>#NUM!</v>
      </c>
      <c r="I24" s="511" t="e">
        <f t="shared" si="2"/>
        <v>#NUM!</v>
      </c>
      <c r="K24" s="997"/>
      <c r="L24" s="998"/>
      <c r="M24" s="958"/>
      <c r="N24" s="958"/>
      <c r="O24" s="962"/>
      <c r="P24" s="962"/>
      <c r="R24" s="961"/>
      <c r="S24" s="961"/>
      <c r="T24" s="962"/>
      <c r="U24" s="962"/>
      <c r="W24" s="961"/>
      <c r="X24" s="961"/>
      <c r="Y24" s="962"/>
      <c r="Z24" s="962"/>
    </row>
    <row r="25" spans="5:26" ht="14.25" hidden="1" customHeight="1">
      <c r="E25" s="10">
        <v>23</v>
      </c>
      <c r="F25" s="509" t="e">
        <f t="shared" si="4"/>
        <v>#NUM!</v>
      </c>
      <c r="G25" s="451" t="e">
        <f t="shared" si="0"/>
        <v>#NUM!</v>
      </c>
      <c r="I25" s="511" t="e">
        <f>IF(LEFT("×",2)=LEFT(G26,2),IF(LEFT("○",2)=LEFT(G25,2),$C$9,""),"")</f>
        <v>#NUM!</v>
      </c>
      <c r="K25" s="995" t="e">
        <f t="shared" si="3"/>
        <v>#NUM!</v>
      </c>
      <c r="L25" s="996"/>
      <c r="M25" s="958"/>
      <c r="N25" s="958"/>
      <c r="O25" s="962" t="e">
        <f>I12</f>
        <v>#NUM!</v>
      </c>
      <c r="P25" s="962"/>
      <c r="R25" s="961" t="e">
        <f>R23+31</f>
        <v>#NUM!</v>
      </c>
      <c r="S25" s="961"/>
      <c r="T25" s="962" t="e">
        <f>I25</f>
        <v>#NUM!</v>
      </c>
      <c r="U25" s="962"/>
      <c r="W25" s="961" t="e">
        <f>W23+31</f>
        <v>#NUM!</v>
      </c>
      <c r="X25" s="961"/>
      <c r="Y25" s="962">
        <f>N25</f>
        <v>0</v>
      </c>
      <c r="Z25" s="962"/>
    </row>
    <row r="26" spans="5:26" ht="14.25" hidden="1" customHeight="1">
      <c r="E26" s="10">
        <v>24</v>
      </c>
      <c r="F26" s="509" t="e">
        <f t="shared" si="4"/>
        <v>#NUM!</v>
      </c>
      <c r="G26" s="451" t="e">
        <f t="shared" si="0"/>
        <v>#NUM!</v>
      </c>
      <c r="I26" s="511" t="e">
        <f>IF(LEFT("×",2)=LEFT(G27,2),IF(LEFT("○",2)=LEFT(G26,2),$C$9,""),"")</f>
        <v>#NUM!</v>
      </c>
      <c r="K26" s="997"/>
      <c r="L26" s="998"/>
      <c r="M26" s="958"/>
      <c r="N26" s="958"/>
      <c r="O26" s="962"/>
      <c r="P26" s="962"/>
      <c r="R26" s="961"/>
      <c r="S26" s="961"/>
      <c r="T26" s="962"/>
      <c r="U26" s="962"/>
      <c r="W26" s="961"/>
      <c r="X26" s="961"/>
      <c r="Y26" s="962"/>
      <c r="Z26" s="962"/>
    </row>
    <row r="27" spans="5:26" ht="14.25" hidden="1" customHeight="1">
      <c r="E27" s="263">
        <v>25</v>
      </c>
      <c r="F27" s="509" t="e">
        <f>F26+31</f>
        <v>#NUM!</v>
      </c>
      <c r="G27" s="451" t="e">
        <f>IF(E27&gt;$C$7,"×","○")</f>
        <v>#NUM!</v>
      </c>
      <c r="I27" s="511" t="e">
        <f t="shared" ref="I27:I36" si="5">IF(LEFT("×",2)=LEFT(G28,2),IF(LEFT("○",2)=LEFT(G27,2),$C$9,""),"")</f>
        <v>#NUM!</v>
      </c>
      <c r="K27" s="995" t="e">
        <f t="shared" si="3"/>
        <v>#NUM!</v>
      </c>
      <c r="L27" s="996"/>
      <c r="M27" s="958"/>
      <c r="N27" s="958"/>
      <c r="O27" s="962" t="e">
        <f>I13</f>
        <v>#NUM!</v>
      </c>
      <c r="P27" s="962"/>
      <c r="R27" s="961" t="e">
        <f>R25+31</f>
        <v>#NUM!</v>
      </c>
      <c r="S27" s="961"/>
      <c r="T27" s="962" t="e">
        <f>I26</f>
        <v>#NUM!</v>
      </c>
      <c r="U27" s="962"/>
      <c r="W27" s="961" t="e">
        <f>W25+31</f>
        <v>#NUM!</v>
      </c>
      <c r="X27" s="961"/>
      <c r="Y27" s="962">
        <f>N26</f>
        <v>0</v>
      </c>
      <c r="Z27" s="962"/>
    </row>
    <row r="28" spans="5:26" ht="14.25" hidden="1" customHeight="1">
      <c r="E28" s="10">
        <v>26</v>
      </c>
      <c r="F28" s="509" t="e">
        <f t="shared" ref="F28:F50" si="6">F27+31</f>
        <v>#NUM!</v>
      </c>
      <c r="G28" s="451" t="e">
        <f t="shared" ref="G28:G38" si="7">IF(E28&gt;$C$7,"×","○")</f>
        <v>#NUM!</v>
      </c>
      <c r="I28" s="511" t="e">
        <f t="shared" si="5"/>
        <v>#NUM!</v>
      </c>
      <c r="K28" s="997"/>
      <c r="L28" s="998"/>
      <c r="M28" s="958"/>
      <c r="N28" s="958"/>
      <c r="O28" s="962"/>
      <c r="P28" s="962"/>
      <c r="R28" s="961"/>
      <c r="S28" s="961"/>
      <c r="T28" s="962"/>
      <c r="U28" s="962"/>
      <c r="W28" s="961"/>
      <c r="X28" s="961"/>
      <c r="Y28" s="962"/>
      <c r="Z28" s="962"/>
    </row>
    <row r="29" spans="5:26" ht="14.25" hidden="1" customHeight="1">
      <c r="E29" s="10">
        <v>27</v>
      </c>
      <c r="F29" s="509" t="e">
        <f t="shared" si="6"/>
        <v>#NUM!</v>
      </c>
      <c r="G29" s="451" t="e">
        <f t="shared" si="7"/>
        <v>#NUM!</v>
      </c>
      <c r="I29" s="511" t="e">
        <f t="shared" si="5"/>
        <v>#NUM!</v>
      </c>
      <c r="K29" s="995" t="e">
        <f t="shared" si="3"/>
        <v>#NUM!</v>
      </c>
      <c r="L29" s="996"/>
      <c r="M29" s="958"/>
      <c r="N29" s="958"/>
      <c r="O29" s="962" t="e">
        <f>I14</f>
        <v>#NUM!</v>
      </c>
      <c r="P29" s="962"/>
      <c r="R29" s="961" t="e">
        <f>R27+31</f>
        <v>#NUM!</v>
      </c>
      <c r="S29" s="961"/>
      <c r="T29" s="962" t="e">
        <f>I27</f>
        <v>#NUM!</v>
      </c>
      <c r="U29" s="962"/>
      <c r="W29" s="961" t="e">
        <f>W27+31</f>
        <v>#NUM!</v>
      </c>
      <c r="X29" s="961"/>
      <c r="Y29" s="962">
        <f>N27</f>
        <v>0</v>
      </c>
      <c r="Z29" s="962"/>
    </row>
    <row r="30" spans="5:26" ht="14.25" hidden="1" customHeight="1">
      <c r="E30" s="10">
        <v>28</v>
      </c>
      <c r="F30" s="509" t="e">
        <f t="shared" si="6"/>
        <v>#NUM!</v>
      </c>
      <c r="G30" s="451" t="e">
        <f t="shared" si="7"/>
        <v>#NUM!</v>
      </c>
      <c r="I30" s="511" t="e">
        <f t="shared" si="5"/>
        <v>#NUM!</v>
      </c>
      <c r="K30" s="997"/>
      <c r="L30" s="998"/>
      <c r="M30" s="958"/>
      <c r="N30" s="958"/>
      <c r="O30" s="962"/>
      <c r="P30" s="962"/>
      <c r="R30" s="961"/>
      <c r="S30" s="961"/>
      <c r="T30" s="962"/>
      <c r="U30" s="962"/>
      <c r="W30" s="961"/>
      <c r="X30" s="961"/>
      <c r="Y30" s="962"/>
      <c r="Z30" s="962"/>
    </row>
    <row r="31" spans="5:26" ht="14.25" hidden="1" customHeight="1">
      <c r="E31" s="10">
        <v>29</v>
      </c>
      <c r="F31" s="509" t="e">
        <f t="shared" si="6"/>
        <v>#NUM!</v>
      </c>
      <c r="G31" s="451" t="e">
        <f t="shared" si="7"/>
        <v>#NUM!</v>
      </c>
      <c r="I31" s="511" t="e">
        <f t="shared" si="5"/>
        <v>#NUM!</v>
      </c>
    </row>
    <row r="32" spans="5:26" ht="14.25" hidden="1" customHeight="1">
      <c r="E32" s="10">
        <v>30</v>
      </c>
      <c r="F32" s="509" t="e">
        <f t="shared" si="6"/>
        <v>#NUM!</v>
      </c>
      <c r="G32" s="451" t="e">
        <f t="shared" si="7"/>
        <v>#NUM!</v>
      </c>
      <c r="I32" s="511" t="e">
        <f t="shared" si="5"/>
        <v>#NUM!</v>
      </c>
    </row>
    <row r="33" spans="5:9" ht="14.25" hidden="1" customHeight="1">
      <c r="E33" s="10">
        <v>31</v>
      </c>
      <c r="F33" s="509" t="e">
        <f t="shared" si="6"/>
        <v>#NUM!</v>
      </c>
      <c r="G33" s="451" t="e">
        <f t="shared" si="7"/>
        <v>#NUM!</v>
      </c>
      <c r="I33" s="511" t="e">
        <f t="shared" si="5"/>
        <v>#NUM!</v>
      </c>
    </row>
    <row r="34" spans="5:9" ht="14.25" hidden="1" customHeight="1">
      <c r="E34" s="10">
        <v>32</v>
      </c>
      <c r="F34" s="509" t="e">
        <f t="shared" si="6"/>
        <v>#NUM!</v>
      </c>
      <c r="G34" s="451" t="e">
        <f t="shared" si="7"/>
        <v>#NUM!</v>
      </c>
      <c r="I34" s="511" t="e">
        <f t="shared" si="5"/>
        <v>#NUM!</v>
      </c>
    </row>
    <row r="35" spans="5:9" ht="14.25" hidden="1" customHeight="1">
      <c r="E35" s="10">
        <v>33</v>
      </c>
      <c r="F35" s="509" t="e">
        <f t="shared" si="6"/>
        <v>#NUM!</v>
      </c>
      <c r="G35" s="451" t="e">
        <f t="shared" si="7"/>
        <v>#NUM!</v>
      </c>
      <c r="I35" s="511" t="e">
        <f t="shared" si="5"/>
        <v>#NUM!</v>
      </c>
    </row>
    <row r="36" spans="5:9" ht="14.25" hidden="1" customHeight="1">
      <c r="E36" s="10">
        <v>34</v>
      </c>
      <c r="F36" s="509" t="e">
        <f t="shared" si="6"/>
        <v>#NUM!</v>
      </c>
      <c r="G36" s="451" t="e">
        <f t="shared" si="7"/>
        <v>#NUM!</v>
      </c>
      <c r="I36" s="511" t="e">
        <f t="shared" si="5"/>
        <v>#NUM!</v>
      </c>
    </row>
    <row r="37" spans="5:9" ht="14.25" hidden="1" customHeight="1">
      <c r="E37" s="10">
        <v>35</v>
      </c>
      <c r="F37" s="509" t="e">
        <f t="shared" si="6"/>
        <v>#NUM!</v>
      </c>
      <c r="G37" s="451" t="e">
        <f t="shared" si="7"/>
        <v>#NUM!</v>
      </c>
      <c r="I37" s="511" t="e">
        <f>IF(LEFT("×",2)=LEFT(G38,2),IF(LEFT("○",2)=LEFT(G37,2),$C$9,""),"")</f>
        <v>#NUM!</v>
      </c>
    </row>
    <row r="38" spans="5:9" ht="14.25" hidden="1" customHeight="1">
      <c r="E38" s="10">
        <v>36</v>
      </c>
      <c r="F38" s="509" t="e">
        <f t="shared" si="6"/>
        <v>#NUM!</v>
      </c>
      <c r="G38" s="451" t="e">
        <f t="shared" si="7"/>
        <v>#NUM!</v>
      </c>
      <c r="I38" s="511" t="e">
        <f>IF(LEFT("×",2)=LEFT(G39,2),IF(LEFT("○",2)=LEFT(G38,2),$C$9,""),"")</f>
        <v>#NUM!</v>
      </c>
    </row>
    <row r="39" spans="5:9" ht="14.25" hidden="1" customHeight="1">
      <c r="E39" s="10">
        <v>37</v>
      </c>
      <c r="F39" s="509" t="e">
        <f t="shared" si="6"/>
        <v>#NUM!</v>
      </c>
      <c r="G39" s="451" t="e">
        <f>IF(E39&gt;$C$7,"×","○")</f>
        <v>#NUM!</v>
      </c>
      <c r="I39" s="511" t="e">
        <f>IF(LEFT("×",2)=LEFT(G40,2),IF(LEFT("○",2)=LEFT(G39,2),$C$9,""),"")</f>
        <v>#NUM!</v>
      </c>
    </row>
    <row r="40" spans="5:9" ht="14.25" hidden="1" customHeight="1">
      <c r="E40" s="10">
        <v>38</v>
      </c>
      <c r="F40" s="509" t="e">
        <f t="shared" si="6"/>
        <v>#NUM!</v>
      </c>
      <c r="G40" s="451" t="e">
        <f t="shared" ref="G40:G50" si="8">IF(E40&gt;$C$7,"×","○")</f>
        <v>#NUM!</v>
      </c>
      <c r="I40" s="511" t="e">
        <f t="shared" ref="I40:I49" si="9">IF(LEFT("×",2)=LEFT(G41,2),IF(LEFT("○",2)=LEFT(G40,2),$C$9,""),"")</f>
        <v>#NUM!</v>
      </c>
    </row>
    <row r="41" spans="5:9" ht="14.25" hidden="1" customHeight="1">
      <c r="E41" s="10">
        <v>39</v>
      </c>
      <c r="F41" s="509" t="e">
        <f t="shared" si="6"/>
        <v>#NUM!</v>
      </c>
      <c r="G41" s="451" t="e">
        <f t="shared" si="8"/>
        <v>#NUM!</v>
      </c>
      <c r="I41" s="511" t="e">
        <f t="shared" si="9"/>
        <v>#NUM!</v>
      </c>
    </row>
    <row r="42" spans="5:9" ht="14.25" hidden="1" customHeight="1">
      <c r="E42" s="10">
        <v>40</v>
      </c>
      <c r="F42" s="509" t="e">
        <f t="shared" si="6"/>
        <v>#NUM!</v>
      </c>
      <c r="G42" s="451" t="e">
        <f t="shared" si="8"/>
        <v>#NUM!</v>
      </c>
      <c r="I42" s="511" t="e">
        <f t="shared" si="9"/>
        <v>#NUM!</v>
      </c>
    </row>
    <row r="43" spans="5:9" ht="14.25" hidden="1" customHeight="1">
      <c r="E43" s="10">
        <v>41</v>
      </c>
      <c r="F43" s="509" t="e">
        <f t="shared" si="6"/>
        <v>#NUM!</v>
      </c>
      <c r="G43" s="451" t="e">
        <f t="shared" si="8"/>
        <v>#NUM!</v>
      </c>
      <c r="I43" s="511" t="e">
        <f t="shared" si="9"/>
        <v>#NUM!</v>
      </c>
    </row>
    <row r="44" spans="5:9" ht="14.25" hidden="1" customHeight="1">
      <c r="E44" s="10">
        <v>42</v>
      </c>
      <c r="F44" s="509" t="e">
        <f t="shared" si="6"/>
        <v>#NUM!</v>
      </c>
      <c r="G44" s="451" t="e">
        <f t="shared" si="8"/>
        <v>#NUM!</v>
      </c>
      <c r="I44" s="511" t="e">
        <f t="shared" si="9"/>
        <v>#NUM!</v>
      </c>
    </row>
    <row r="45" spans="5:9" ht="14.25" hidden="1" customHeight="1">
      <c r="E45" s="10">
        <v>43</v>
      </c>
      <c r="F45" s="509" t="e">
        <f t="shared" si="6"/>
        <v>#NUM!</v>
      </c>
      <c r="G45" s="451" t="e">
        <f t="shared" si="8"/>
        <v>#NUM!</v>
      </c>
      <c r="I45" s="511" t="e">
        <f t="shared" si="9"/>
        <v>#NUM!</v>
      </c>
    </row>
    <row r="46" spans="5:9" ht="14.25" hidden="1" customHeight="1">
      <c r="E46" s="10">
        <v>44</v>
      </c>
      <c r="F46" s="509" t="e">
        <f t="shared" si="6"/>
        <v>#NUM!</v>
      </c>
      <c r="G46" s="451" t="e">
        <f t="shared" si="8"/>
        <v>#NUM!</v>
      </c>
      <c r="I46" s="511" t="e">
        <f t="shared" si="9"/>
        <v>#NUM!</v>
      </c>
    </row>
    <row r="47" spans="5:9" ht="14.25" hidden="1" customHeight="1">
      <c r="E47" s="10">
        <v>45</v>
      </c>
      <c r="F47" s="509" t="e">
        <f t="shared" si="6"/>
        <v>#NUM!</v>
      </c>
      <c r="G47" s="451" t="e">
        <f t="shared" si="8"/>
        <v>#NUM!</v>
      </c>
      <c r="I47" s="511" t="e">
        <f t="shared" si="9"/>
        <v>#NUM!</v>
      </c>
    </row>
    <row r="48" spans="5:9" ht="14.25" hidden="1" customHeight="1">
      <c r="E48" s="10">
        <v>46</v>
      </c>
      <c r="F48" s="509" t="e">
        <f t="shared" si="6"/>
        <v>#NUM!</v>
      </c>
      <c r="G48" s="451" t="e">
        <f t="shared" si="8"/>
        <v>#NUM!</v>
      </c>
      <c r="I48" s="511" t="e">
        <f t="shared" si="9"/>
        <v>#NUM!</v>
      </c>
    </row>
    <row r="49" spans="2:61" ht="14.25" hidden="1" customHeight="1">
      <c r="E49" s="10">
        <v>47</v>
      </c>
      <c r="F49" s="509" t="e">
        <f t="shared" si="6"/>
        <v>#NUM!</v>
      </c>
      <c r="G49" s="451" t="e">
        <f t="shared" si="8"/>
        <v>#NUM!</v>
      </c>
      <c r="I49" s="511" t="e">
        <f t="shared" si="9"/>
        <v>#NUM!</v>
      </c>
    </row>
    <row r="50" spans="2:61" ht="14.25" hidden="1" customHeight="1">
      <c r="E50" s="10">
        <v>48</v>
      </c>
      <c r="F50" s="509" t="e">
        <f t="shared" si="6"/>
        <v>#NUM!</v>
      </c>
      <c r="G50" s="451" t="e">
        <f t="shared" si="8"/>
        <v>#NUM!</v>
      </c>
      <c r="I50" s="511" t="e">
        <f>IF(LEFT("×",2)=LEFT(G51,2),IF(LEFT("○",2)=LEFT(G50,2),$C$9,""),"")</f>
        <v>#NUM!</v>
      </c>
    </row>
    <row r="51" spans="2:61" ht="14.25" hidden="1" customHeight="1">
      <c r="E51" s="10">
        <v>49</v>
      </c>
      <c r="G51" s="514" t="e">
        <f>IF(LEFT("○",2)=LEFT($G$50,2),"×","")</f>
        <v>#NUM!</v>
      </c>
    </row>
    <row r="52" spans="2:61" ht="14.25" hidden="1" customHeight="1"/>
    <row r="53" spans="2:61" ht="14.25" hidden="1" customHeight="1"/>
    <row r="54" spans="2:61" ht="14.25" hidden="1" customHeight="1"/>
    <row r="55" spans="2:61" ht="11.25" customHeight="1">
      <c r="T55" s="965" t="s">
        <v>191</v>
      </c>
      <c r="U55" s="965"/>
      <c r="V55" s="965"/>
      <c r="W55" s="965"/>
      <c r="X55" s="965"/>
      <c r="Y55" s="965"/>
      <c r="Z55" s="965"/>
      <c r="AA55" s="965"/>
      <c r="AB55" s="965"/>
      <c r="AC55" s="965"/>
      <c r="AD55" s="965"/>
      <c r="AE55" s="965"/>
      <c r="AF55" s="965"/>
      <c r="AG55" s="965"/>
      <c r="AH55" s="965"/>
      <c r="AI55" s="965"/>
      <c r="AJ55" s="965"/>
      <c r="AK55" s="965"/>
      <c r="AL55" s="965"/>
      <c r="AM55" s="965"/>
      <c r="AN55" s="965"/>
      <c r="AO55" s="965"/>
      <c r="AP55" s="965"/>
      <c r="AQ55" s="965"/>
    </row>
    <row r="56" spans="2:61" ht="11.25" customHeight="1">
      <c r="B56" s="963" t="s">
        <v>138</v>
      </c>
      <c r="C56" s="963"/>
      <c r="D56" s="963"/>
      <c r="E56" s="963"/>
      <c r="F56" s="963"/>
      <c r="G56" s="1053"/>
      <c r="H56" s="965"/>
      <c r="I56" s="965"/>
      <c r="J56" s="965"/>
      <c r="K56" s="965"/>
      <c r="L56" s="965"/>
      <c r="M56" s="965"/>
      <c r="N56" s="965"/>
      <c r="O56" s="965"/>
      <c r="P56" s="965"/>
      <c r="Q56" s="965"/>
      <c r="R56" s="963" t="s">
        <v>139</v>
      </c>
      <c r="S56" s="963"/>
      <c r="T56" s="965"/>
      <c r="U56" s="965"/>
      <c r="V56" s="965"/>
      <c r="W56" s="965"/>
      <c r="X56" s="965"/>
      <c r="Y56" s="965"/>
      <c r="Z56" s="965"/>
      <c r="AA56" s="965"/>
      <c r="AB56" s="965"/>
      <c r="AC56" s="965"/>
      <c r="AD56" s="965"/>
      <c r="AE56" s="965"/>
      <c r="AF56" s="965"/>
      <c r="AG56" s="965"/>
      <c r="AH56" s="965"/>
      <c r="AI56" s="965"/>
      <c r="AJ56" s="965"/>
      <c r="AK56" s="965"/>
      <c r="AL56" s="965"/>
      <c r="AM56" s="965"/>
      <c r="AN56" s="965"/>
      <c r="AO56" s="965"/>
      <c r="AP56" s="965"/>
      <c r="AQ56" s="965"/>
      <c r="AX56" s="963" t="s">
        <v>140</v>
      </c>
      <c r="AY56" s="963"/>
      <c r="AZ56" s="963"/>
      <c r="BA56" s="963"/>
      <c r="BB56" s="963"/>
      <c r="BC56" s="963">
        <f>ﾁｪｯｸ①施!$BC$51</f>
        <v>0</v>
      </c>
      <c r="BD56" s="963"/>
      <c r="BE56" s="963"/>
      <c r="BF56" s="963"/>
      <c r="BG56" s="963"/>
      <c r="BH56" s="963"/>
      <c r="BI56" s="963"/>
    </row>
    <row r="57" spans="2:61" ht="11.25" customHeight="1">
      <c r="B57" s="964"/>
      <c r="C57" s="964"/>
      <c r="D57" s="964"/>
      <c r="E57" s="964"/>
      <c r="F57" s="964"/>
      <c r="G57" s="966"/>
      <c r="H57" s="966"/>
      <c r="I57" s="966"/>
      <c r="J57" s="966"/>
      <c r="K57" s="966"/>
      <c r="L57" s="966"/>
      <c r="M57" s="966"/>
      <c r="N57" s="966"/>
      <c r="O57" s="966"/>
      <c r="P57" s="966"/>
      <c r="Q57" s="966"/>
      <c r="R57" s="964"/>
      <c r="S57" s="964"/>
      <c r="U57" s="965">
        <f>ﾁｪｯｸ①施!$U$52</f>
        <v>0</v>
      </c>
      <c r="V57" s="965"/>
      <c r="W57" s="965"/>
      <c r="X57" s="965"/>
      <c r="Y57" s="965"/>
      <c r="Z57" s="965"/>
      <c r="AA57" s="965" t="s">
        <v>141</v>
      </c>
      <c r="AB57" s="967">
        <f>ﾁｪｯｸ①施!AB52</f>
        <v>0</v>
      </c>
      <c r="AC57" s="967"/>
      <c r="AD57" s="967"/>
      <c r="AE57" s="967"/>
      <c r="AF57" s="967"/>
      <c r="AG57" s="967"/>
      <c r="AH57" s="967"/>
      <c r="AI57" s="967"/>
      <c r="AJ57" s="967"/>
      <c r="AK57" s="965" t="str">
        <f>ﾁｪｯｸ①施!AK52</f>
        <v>～</v>
      </c>
      <c r="AL57" s="965"/>
      <c r="AM57" s="967">
        <f>ﾁｪｯｸ①施!AM52</f>
        <v>0</v>
      </c>
      <c r="AN57" s="967"/>
      <c r="AO57" s="967"/>
      <c r="AP57" s="967"/>
      <c r="AQ57" s="967"/>
      <c r="AR57" s="967"/>
      <c r="AS57" s="967"/>
      <c r="AT57" s="967"/>
      <c r="AU57" s="967"/>
      <c r="AV57" s="965" t="s">
        <v>143</v>
      </c>
      <c r="AX57" s="964"/>
      <c r="AY57" s="964"/>
      <c r="AZ57" s="964"/>
      <c r="BA57" s="964"/>
      <c r="BB57" s="964"/>
      <c r="BC57" s="964"/>
      <c r="BD57" s="964"/>
      <c r="BE57" s="964"/>
      <c r="BF57" s="964"/>
      <c r="BG57" s="964"/>
      <c r="BH57" s="964"/>
      <c r="BI57" s="964"/>
    </row>
    <row r="58" spans="2:61" ht="11.25" customHeight="1" thickBot="1">
      <c r="U58" s="966"/>
      <c r="V58" s="966"/>
      <c r="W58" s="966"/>
      <c r="X58" s="966"/>
      <c r="Y58" s="966"/>
      <c r="Z58" s="966"/>
      <c r="AA58" s="966"/>
      <c r="AB58" s="967"/>
      <c r="AC58" s="967"/>
      <c r="AD58" s="967"/>
      <c r="AE58" s="967"/>
      <c r="AF58" s="967"/>
      <c r="AG58" s="967"/>
      <c r="AH58" s="967"/>
      <c r="AI58" s="967"/>
      <c r="AJ58" s="967"/>
      <c r="AK58" s="965"/>
      <c r="AL58" s="965"/>
      <c r="AM58" s="967"/>
      <c r="AN58" s="967"/>
      <c r="AO58" s="967"/>
      <c r="AP58" s="967"/>
      <c r="AQ58" s="967"/>
      <c r="AR58" s="967"/>
      <c r="AS58" s="967"/>
      <c r="AT58" s="967"/>
      <c r="AU58" s="967"/>
      <c r="AV58" s="965"/>
    </row>
    <row r="59" spans="2:61" ht="14.25" customHeight="1" thickTop="1">
      <c r="B59" s="958" t="s">
        <v>135</v>
      </c>
      <c r="C59" s="958"/>
      <c r="D59" s="959" t="s">
        <v>136</v>
      </c>
      <c r="E59" s="960"/>
      <c r="F59" s="972" t="str">
        <f>ﾁｪｯｸ①施!F54</f>
        <v>ｱｾｽ</v>
      </c>
      <c r="G59" s="1035"/>
      <c r="H59" s="970" t="s">
        <v>145</v>
      </c>
      <c r="I59" s="971"/>
      <c r="J59" s="959" t="s">
        <v>193</v>
      </c>
      <c r="K59" s="959"/>
      <c r="L59" s="972" t="s">
        <v>194</v>
      </c>
      <c r="M59" s="973"/>
      <c r="N59" s="969" t="s">
        <v>195</v>
      </c>
      <c r="O59" s="958"/>
      <c r="P59" s="969" t="s">
        <v>196</v>
      </c>
      <c r="Q59" s="958"/>
      <c r="R59" s="959" t="s">
        <v>148</v>
      </c>
      <c r="S59" s="960"/>
      <c r="T59" s="958" t="s">
        <v>150</v>
      </c>
      <c r="U59" s="958"/>
      <c r="V59" s="958"/>
      <c r="W59" s="958"/>
      <c r="X59" s="958"/>
      <c r="Y59" s="958"/>
      <c r="Z59" s="958"/>
      <c r="AA59" s="958"/>
      <c r="AB59" s="958"/>
      <c r="AC59" s="958"/>
      <c r="AD59" s="958"/>
      <c r="AE59" s="958"/>
      <c r="AF59" s="958"/>
      <c r="AG59" s="958"/>
      <c r="AH59" s="958"/>
      <c r="AI59" s="958"/>
      <c r="AJ59" s="958"/>
      <c r="AK59" s="958"/>
      <c r="AL59" s="958"/>
      <c r="AM59" s="958"/>
      <c r="AN59" s="958"/>
      <c r="AO59" s="958"/>
      <c r="AP59" s="1055" t="s">
        <v>197</v>
      </c>
      <c r="AQ59" s="983"/>
      <c r="AR59" s="983"/>
      <c r="AS59" s="983"/>
      <c r="AT59" s="983"/>
      <c r="AU59" s="983"/>
      <c r="AV59" s="983"/>
      <c r="AW59" s="983"/>
      <c r="AX59" s="983"/>
      <c r="AY59" s="984"/>
      <c r="AZ59" s="1056" t="s">
        <v>154</v>
      </c>
      <c r="BA59" s="1056"/>
      <c r="BB59" s="1056"/>
      <c r="BC59" s="1056"/>
      <c r="BD59" s="1056"/>
      <c r="BE59" s="1056"/>
      <c r="BF59" s="959" t="s">
        <v>155</v>
      </c>
      <c r="BG59" s="960"/>
      <c r="BH59" s="959" t="s">
        <v>156</v>
      </c>
      <c r="BI59" s="960"/>
    </row>
    <row r="60" spans="2:61" ht="14.25" customHeight="1">
      <c r="B60" s="958"/>
      <c r="C60" s="958"/>
      <c r="D60" s="960"/>
      <c r="E60" s="960"/>
      <c r="F60" s="1036"/>
      <c r="G60" s="1037"/>
      <c r="H60" s="971"/>
      <c r="I60" s="971"/>
      <c r="J60" s="959"/>
      <c r="K60" s="959"/>
      <c r="L60" s="974"/>
      <c r="M60" s="975"/>
      <c r="N60" s="958"/>
      <c r="O60" s="958"/>
      <c r="P60" s="958"/>
      <c r="Q60" s="958"/>
      <c r="R60" s="960"/>
      <c r="S60" s="960"/>
      <c r="T60" s="969" t="s">
        <v>198</v>
      </c>
      <c r="U60" s="958"/>
      <c r="V60" s="959" t="s">
        <v>199</v>
      </c>
      <c r="W60" s="960"/>
      <c r="X60" s="1054" t="s">
        <v>200</v>
      </c>
      <c r="Y60" s="968"/>
      <c r="Z60" s="1054" t="s">
        <v>201</v>
      </c>
      <c r="AA60" s="968"/>
      <c r="AB60" s="1054" t="s">
        <v>202</v>
      </c>
      <c r="AC60" s="968"/>
      <c r="AD60" s="959" t="s">
        <v>203</v>
      </c>
      <c r="AE60" s="960"/>
      <c r="AF60" s="969" t="s">
        <v>204</v>
      </c>
      <c r="AG60" s="958"/>
      <c r="AH60" s="969"/>
      <c r="AI60" s="958"/>
      <c r="AJ60" s="969"/>
      <c r="AK60" s="958"/>
      <c r="AL60" s="969"/>
      <c r="AM60" s="958"/>
      <c r="AN60" s="970"/>
      <c r="AO60" s="971"/>
      <c r="AP60" s="1057" t="s">
        <v>205</v>
      </c>
      <c r="AQ60" s="1058"/>
      <c r="AR60" s="1060" t="s">
        <v>206</v>
      </c>
      <c r="AS60" s="1058"/>
      <c r="AT60" s="1060" t="s">
        <v>207</v>
      </c>
      <c r="AU60" s="1058"/>
      <c r="AV60" s="1060"/>
      <c r="AW60" s="1058"/>
      <c r="AX60" s="1058"/>
      <c r="AY60" s="1061"/>
      <c r="AZ60" s="1056"/>
      <c r="BA60" s="1056"/>
      <c r="BB60" s="1056"/>
      <c r="BC60" s="1056"/>
      <c r="BD60" s="1056"/>
      <c r="BE60" s="1056"/>
      <c r="BF60" s="960"/>
      <c r="BG60" s="960"/>
      <c r="BH60" s="960"/>
      <c r="BI60" s="960"/>
    </row>
    <row r="61" spans="2:61" ht="14.25" customHeight="1">
      <c r="B61" s="958"/>
      <c r="C61" s="958"/>
      <c r="D61" s="960"/>
      <c r="E61" s="960"/>
      <c r="F61" s="1038"/>
      <c r="G61" s="1039"/>
      <c r="H61" s="971"/>
      <c r="I61" s="971"/>
      <c r="J61" s="959"/>
      <c r="K61" s="959"/>
      <c r="L61" s="976"/>
      <c r="M61" s="977"/>
      <c r="N61" s="958"/>
      <c r="O61" s="958"/>
      <c r="P61" s="958"/>
      <c r="Q61" s="958"/>
      <c r="R61" s="960"/>
      <c r="S61" s="960"/>
      <c r="T61" s="958"/>
      <c r="U61" s="958"/>
      <c r="V61" s="960"/>
      <c r="W61" s="960"/>
      <c r="X61" s="968"/>
      <c r="Y61" s="968"/>
      <c r="Z61" s="968"/>
      <c r="AA61" s="968"/>
      <c r="AB61" s="968"/>
      <c r="AC61" s="968"/>
      <c r="AD61" s="960"/>
      <c r="AE61" s="960"/>
      <c r="AF61" s="958"/>
      <c r="AG61" s="958"/>
      <c r="AH61" s="958"/>
      <c r="AI61" s="958"/>
      <c r="AJ61" s="958"/>
      <c r="AK61" s="958"/>
      <c r="AL61" s="958"/>
      <c r="AM61" s="958"/>
      <c r="AN61" s="971"/>
      <c r="AO61" s="971"/>
      <c r="AP61" s="1059"/>
      <c r="AQ61" s="1058"/>
      <c r="AR61" s="1058"/>
      <c r="AS61" s="1058"/>
      <c r="AT61" s="1058"/>
      <c r="AU61" s="1058"/>
      <c r="AV61" s="1058"/>
      <c r="AW61" s="1058"/>
      <c r="AX61" s="1058"/>
      <c r="AY61" s="1061"/>
      <c r="AZ61" s="1056"/>
      <c r="BA61" s="1056"/>
      <c r="BB61" s="1056"/>
      <c r="BC61" s="1056"/>
      <c r="BD61" s="1056"/>
      <c r="BE61" s="1056"/>
      <c r="BF61" s="960"/>
      <c r="BG61" s="960"/>
      <c r="BH61" s="960"/>
      <c r="BI61" s="960"/>
    </row>
    <row r="62" spans="2:61" ht="14.25" customHeight="1">
      <c r="B62" s="961" t="e">
        <f>R29+31</f>
        <v>#NUM!</v>
      </c>
      <c r="C62" s="961"/>
      <c r="D62" s="962" t="e">
        <f>I28</f>
        <v>#NUM!</v>
      </c>
      <c r="E62" s="962"/>
      <c r="F62" s="957"/>
      <c r="G62" s="957"/>
      <c r="H62" s="957"/>
      <c r="I62" s="957"/>
      <c r="J62" s="957"/>
      <c r="K62" s="957"/>
      <c r="L62" s="957"/>
      <c r="M62" s="957"/>
      <c r="N62" s="957"/>
      <c r="O62" s="957"/>
      <c r="P62" s="957"/>
      <c r="Q62" s="957"/>
      <c r="R62" s="957"/>
      <c r="S62" s="957"/>
      <c r="T62" s="957"/>
      <c r="U62" s="957"/>
      <c r="V62" s="957"/>
      <c r="W62" s="957"/>
      <c r="X62" s="957"/>
      <c r="Y62" s="957"/>
      <c r="Z62" s="957"/>
      <c r="AA62" s="957"/>
      <c r="AB62" s="957"/>
      <c r="AC62" s="957"/>
      <c r="AD62" s="957"/>
      <c r="AE62" s="957"/>
      <c r="AF62" s="957"/>
      <c r="AG62" s="957"/>
      <c r="AH62" s="957"/>
      <c r="AI62" s="957"/>
      <c r="AJ62" s="957"/>
      <c r="AK62" s="957"/>
      <c r="AL62" s="957"/>
      <c r="AM62" s="957"/>
      <c r="AN62" s="957"/>
      <c r="AO62" s="957"/>
      <c r="AP62" s="986"/>
      <c r="AQ62" s="987"/>
      <c r="AR62" s="990"/>
      <c r="AS62" s="987"/>
      <c r="AT62" s="990"/>
      <c r="AU62" s="987"/>
      <c r="AV62" s="990"/>
      <c r="AW62" s="987"/>
      <c r="AX62" s="990"/>
      <c r="AY62" s="992"/>
      <c r="AZ62" s="968"/>
      <c r="BA62" s="968"/>
      <c r="BB62" s="968"/>
      <c r="BC62" s="968"/>
      <c r="BD62" s="968"/>
      <c r="BE62" s="968"/>
      <c r="BF62" s="968"/>
      <c r="BG62" s="968"/>
      <c r="BH62" s="968"/>
      <c r="BI62" s="968"/>
    </row>
    <row r="63" spans="2:61" ht="14.25" customHeight="1">
      <c r="B63" s="961"/>
      <c r="C63" s="961"/>
      <c r="D63" s="962"/>
      <c r="E63" s="962"/>
      <c r="F63" s="957"/>
      <c r="G63" s="957"/>
      <c r="H63" s="957"/>
      <c r="I63" s="957"/>
      <c r="J63" s="957"/>
      <c r="K63" s="957"/>
      <c r="L63" s="957"/>
      <c r="M63" s="957"/>
      <c r="N63" s="957"/>
      <c r="O63" s="957"/>
      <c r="P63" s="957"/>
      <c r="Q63" s="957"/>
      <c r="R63" s="957"/>
      <c r="S63" s="957"/>
      <c r="T63" s="957"/>
      <c r="U63" s="957"/>
      <c r="V63" s="957"/>
      <c r="W63" s="957"/>
      <c r="X63" s="957"/>
      <c r="Y63" s="957"/>
      <c r="Z63" s="957"/>
      <c r="AA63" s="957"/>
      <c r="AB63" s="957"/>
      <c r="AC63" s="957"/>
      <c r="AD63" s="957"/>
      <c r="AE63" s="957"/>
      <c r="AF63" s="957"/>
      <c r="AG63" s="957"/>
      <c r="AH63" s="957"/>
      <c r="AI63" s="957"/>
      <c r="AJ63" s="957"/>
      <c r="AK63" s="957"/>
      <c r="AL63" s="957"/>
      <c r="AM63" s="957"/>
      <c r="AN63" s="957"/>
      <c r="AO63" s="957"/>
      <c r="AP63" s="988"/>
      <c r="AQ63" s="989"/>
      <c r="AR63" s="991"/>
      <c r="AS63" s="989"/>
      <c r="AT63" s="991"/>
      <c r="AU63" s="989"/>
      <c r="AV63" s="991"/>
      <c r="AW63" s="989"/>
      <c r="AX63" s="991"/>
      <c r="AY63" s="993"/>
      <c r="AZ63" s="968"/>
      <c r="BA63" s="968"/>
      <c r="BB63" s="968"/>
      <c r="BC63" s="968"/>
      <c r="BD63" s="968"/>
      <c r="BE63" s="968"/>
      <c r="BF63" s="968"/>
      <c r="BG63" s="968"/>
      <c r="BH63" s="968"/>
      <c r="BI63" s="968"/>
    </row>
    <row r="64" spans="2:61" ht="14.25" customHeight="1">
      <c r="B64" s="961" t="e">
        <f>B62+31</f>
        <v>#NUM!</v>
      </c>
      <c r="C64" s="961"/>
      <c r="D64" s="962" t="e">
        <f>I29</f>
        <v>#NUM!</v>
      </c>
      <c r="E64" s="962"/>
      <c r="F64" s="957"/>
      <c r="G64" s="957"/>
      <c r="H64" s="968"/>
      <c r="I64" s="968"/>
      <c r="J64" s="957"/>
      <c r="K64" s="957"/>
      <c r="L64" s="957"/>
      <c r="M64" s="957"/>
      <c r="N64" s="957"/>
      <c r="O64" s="957"/>
      <c r="P64" s="957"/>
      <c r="Q64" s="957"/>
      <c r="R64" s="968"/>
      <c r="S64" s="968"/>
      <c r="T64" s="968"/>
      <c r="U64" s="968"/>
      <c r="V64" s="968"/>
      <c r="W64" s="968"/>
      <c r="X64" s="968"/>
      <c r="Y64" s="968"/>
      <c r="Z64" s="968"/>
      <c r="AA64" s="968"/>
      <c r="AB64" s="968"/>
      <c r="AC64" s="968"/>
      <c r="AD64" s="968"/>
      <c r="AE64" s="968"/>
      <c r="AF64" s="968"/>
      <c r="AG64" s="968"/>
      <c r="AH64" s="968"/>
      <c r="AI64" s="968"/>
      <c r="AJ64" s="968"/>
      <c r="AK64" s="968"/>
      <c r="AL64" s="968"/>
      <c r="AM64" s="968"/>
      <c r="AN64" s="968"/>
      <c r="AO64" s="968"/>
      <c r="AP64" s="986"/>
      <c r="AQ64" s="987"/>
      <c r="AR64" s="990"/>
      <c r="AS64" s="987"/>
      <c r="AT64" s="990"/>
      <c r="AU64" s="987"/>
      <c r="AV64" s="990"/>
      <c r="AW64" s="987"/>
      <c r="AX64" s="990"/>
      <c r="AY64" s="992"/>
      <c r="AZ64" s="968"/>
      <c r="BA64" s="968"/>
      <c r="BB64" s="968"/>
      <c r="BC64" s="968"/>
      <c r="BD64" s="968"/>
      <c r="BE64" s="968"/>
      <c r="BF64" s="968"/>
      <c r="BG64" s="968"/>
      <c r="BH64" s="968"/>
      <c r="BI64" s="968"/>
    </row>
    <row r="65" spans="2:61" ht="14.25" customHeight="1">
      <c r="B65" s="961"/>
      <c r="C65" s="961"/>
      <c r="D65" s="962"/>
      <c r="E65" s="962"/>
      <c r="F65" s="957"/>
      <c r="G65" s="957"/>
      <c r="H65" s="968"/>
      <c r="I65" s="968"/>
      <c r="J65" s="957"/>
      <c r="K65" s="957"/>
      <c r="L65" s="957"/>
      <c r="M65" s="957"/>
      <c r="N65" s="957"/>
      <c r="O65" s="957"/>
      <c r="P65" s="957"/>
      <c r="Q65" s="957"/>
      <c r="R65" s="968"/>
      <c r="S65" s="968"/>
      <c r="T65" s="968"/>
      <c r="U65" s="968"/>
      <c r="V65" s="968"/>
      <c r="W65" s="968"/>
      <c r="X65" s="968"/>
      <c r="Y65" s="968"/>
      <c r="Z65" s="968"/>
      <c r="AA65" s="968"/>
      <c r="AB65" s="968"/>
      <c r="AC65" s="968"/>
      <c r="AD65" s="968"/>
      <c r="AE65" s="968"/>
      <c r="AF65" s="968"/>
      <c r="AG65" s="968"/>
      <c r="AH65" s="968"/>
      <c r="AI65" s="968"/>
      <c r="AJ65" s="968"/>
      <c r="AK65" s="968"/>
      <c r="AL65" s="968"/>
      <c r="AM65" s="968"/>
      <c r="AN65" s="968"/>
      <c r="AO65" s="968"/>
      <c r="AP65" s="988"/>
      <c r="AQ65" s="989"/>
      <c r="AR65" s="991"/>
      <c r="AS65" s="989"/>
      <c r="AT65" s="991"/>
      <c r="AU65" s="989"/>
      <c r="AV65" s="991"/>
      <c r="AW65" s="989"/>
      <c r="AX65" s="991"/>
      <c r="AY65" s="993"/>
      <c r="AZ65" s="968"/>
      <c r="BA65" s="968"/>
      <c r="BB65" s="968"/>
      <c r="BC65" s="968"/>
      <c r="BD65" s="968"/>
      <c r="BE65" s="968"/>
      <c r="BF65" s="968"/>
      <c r="BG65" s="968"/>
      <c r="BH65" s="968"/>
      <c r="BI65" s="968"/>
    </row>
    <row r="66" spans="2:61" ht="14.25" customHeight="1">
      <c r="B66" s="961" t="e">
        <f>B64+31</f>
        <v>#NUM!</v>
      </c>
      <c r="C66" s="961"/>
      <c r="D66" s="962" t="e">
        <f>I30</f>
        <v>#NUM!</v>
      </c>
      <c r="E66" s="962"/>
      <c r="F66" s="957"/>
      <c r="G66" s="957"/>
      <c r="H66" s="968"/>
      <c r="I66" s="968"/>
      <c r="J66" s="957"/>
      <c r="K66" s="957"/>
      <c r="L66" s="957"/>
      <c r="M66" s="957"/>
      <c r="N66" s="957"/>
      <c r="O66" s="957"/>
      <c r="P66" s="957"/>
      <c r="Q66" s="957"/>
      <c r="R66" s="968"/>
      <c r="S66" s="968"/>
      <c r="T66" s="968"/>
      <c r="U66" s="968"/>
      <c r="V66" s="968"/>
      <c r="W66" s="968"/>
      <c r="X66" s="968"/>
      <c r="Y66" s="968"/>
      <c r="Z66" s="968"/>
      <c r="AA66" s="968"/>
      <c r="AB66" s="968"/>
      <c r="AC66" s="968"/>
      <c r="AD66" s="968"/>
      <c r="AE66" s="968"/>
      <c r="AF66" s="968"/>
      <c r="AG66" s="968"/>
      <c r="AH66" s="968"/>
      <c r="AI66" s="968"/>
      <c r="AJ66" s="968"/>
      <c r="AK66" s="968"/>
      <c r="AL66" s="968"/>
      <c r="AM66" s="968"/>
      <c r="AN66" s="968"/>
      <c r="AO66" s="968"/>
      <c r="AP66" s="986"/>
      <c r="AQ66" s="987"/>
      <c r="AR66" s="990"/>
      <c r="AS66" s="987"/>
      <c r="AT66" s="990"/>
      <c r="AU66" s="987"/>
      <c r="AV66" s="990"/>
      <c r="AW66" s="987"/>
      <c r="AX66" s="990"/>
      <c r="AY66" s="992"/>
      <c r="AZ66" s="968"/>
      <c r="BA66" s="968"/>
      <c r="BB66" s="968"/>
      <c r="BC66" s="968"/>
      <c r="BD66" s="968"/>
      <c r="BE66" s="968"/>
      <c r="BF66" s="968"/>
      <c r="BG66" s="968"/>
      <c r="BH66" s="968"/>
      <c r="BI66" s="968"/>
    </row>
    <row r="67" spans="2:61" ht="14.25" customHeight="1">
      <c r="B67" s="961"/>
      <c r="C67" s="961"/>
      <c r="D67" s="962"/>
      <c r="E67" s="962"/>
      <c r="F67" s="957"/>
      <c r="G67" s="957"/>
      <c r="H67" s="968"/>
      <c r="I67" s="968"/>
      <c r="J67" s="957"/>
      <c r="K67" s="957"/>
      <c r="L67" s="957"/>
      <c r="M67" s="957"/>
      <c r="N67" s="957"/>
      <c r="O67" s="957"/>
      <c r="P67" s="957"/>
      <c r="Q67" s="957"/>
      <c r="R67" s="968"/>
      <c r="S67" s="968"/>
      <c r="T67" s="968"/>
      <c r="U67" s="968"/>
      <c r="V67" s="968"/>
      <c r="W67" s="968"/>
      <c r="X67" s="968"/>
      <c r="Y67" s="968"/>
      <c r="Z67" s="968"/>
      <c r="AA67" s="968"/>
      <c r="AB67" s="968"/>
      <c r="AC67" s="968"/>
      <c r="AD67" s="968"/>
      <c r="AE67" s="968"/>
      <c r="AF67" s="968"/>
      <c r="AG67" s="968"/>
      <c r="AH67" s="968"/>
      <c r="AI67" s="968"/>
      <c r="AJ67" s="968"/>
      <c r="AK67" s="968"/>
      <c r="AL67" s="968"/>
      <c r="AM67" s="968"/>
      <c r="AN67" s="968"/>
      <c r="AO67" s="968"/>
      <c r="AP67" s="988"/>
      <c r="AQ67" s="989"/>
      <c r="AR67" s="991"/>
      <c r="AS67" s="989"/>
      <c r="AT67" s="991"/>
      <c r="AU67" s="989"/>
      <c r="AV67" s="991"/>
      <c r="AW67" s="989"/>
      <c r="AX67" s="991"/>
      <c r="AY67" s="993"/>
      <c r="AZ67" s="968"/>
      <c r="BA67" s="968"/>
      <c r="BB67" s="968"/>
      <c r="BC67" s="968"/>
      <c r="BD67" s="968"/>
      <c r="BE67" s="968"/>
      <c r="BF67" s="968"/>
      <c r="BG67" s="968"/>
      <c r="BH67" s="968"/>
      <c r="BI67" s="968"/>
    </row>
    <row r="68" spans="2:61" ht="14.25" customHeight="1">
      <c r="B68" s="961" t="e">
        <f>B66+31</f>
        <v>#NUM!</v>
      </c>
      <c r="C68" s="961"/>
      <c r="D68" s="962" t="e">
        <f>I31</f>
        <v>#NUM!</v>
      </c>
      <c r="E68" s="962"/>
      <c r="F68" s="957"/>
      <c r="G68" s="957"/>
      <c r="H68" s="968"/>
      <c r="I68" s="968"/>
      <c r="J68" s="957"/>
      <c r="K68" s="957"/>
      <c r="L68" s="957"/>
      <c r="M68" s="957"/>
      <c r="N68" s="957"/>
      <c r="O68" s="957"/>
      <c r="P68" s="957"/>
      <c r="Q68" s="957"/>
      <c r="R68" s="968"/>
      <c r="S68" s="968"/>
      <c r="T68" s="968"/>
      <c r="U68" s="968"/>
      <c r="V68" s="968"/>
      <c r="W68" s="968"/>
      <c r="X68" s="968"/>
      <c r="Y68" s="968"/>
      <c r="Z68" s="968"/>
      <c r="AA68" s="968"/>
      <c r="AB68" s="968"/>
      <c r="AC68" s="968"/>
      <c r="AD68" s="968"/>
      <c r="AE68" s="968"/>
      <c r="AF68" s="968"/>
      <c r="AG68" s="968"/>
      <c r="AH68" s="968"/>
      <c r="AI68" s="968"/>
      <c r="AJ68" s="968"/>
      <c r="AK68" s="968"/>
      <c r="AL68" s="968"/>
      <c r="AM68" s="968"/>
      <c r="AN68" s="968"/>
      <c r="AO68" s="968"/>
      <c r="AP68" s="986"/>
      <c r="AQ68" s="987"/>
      <c r="AR68" s="990"/>
      <c r="AS68" s="987"/>
      <c r="AT68" s="990"/>
      <c r="AU68" s="987"/>
      <c r="AV68" s="990"/>
      <c r="AW68" s="987"/>
      <c r="AX68" s="990"/>
      <c r="AY68" s="992"/>
      <c r="AZ68" s="968"/>
      <c r="BA68" s="968"/>
      <c r="BB68" s="968"/>
      <c r="BC68" s="968"/>
      <c r="BD68" s="968"/>
      <c r="BE68" s="968"/>
      <c r="BF68" s="968"/>
      <c r="BG68" s="968"/>
      <c r="BH68" s="968"/>
      <c r="BI68" s="968"/>
    </row>
    <row r="69" spans="2:61" ht="14.25" customHeight="1">
      <c r="B69" s="961"/>
      <c r="C69" s="961"/>
      <c r="D69" s="962"/>
      <c r="E69" s="962"/>
      <c r="F69" s="957"/>
      <c r="G69" s="957"/>
      <c r="H69" s="968"/>
      <c r="I69" s="968"/>
      <c r="J69" s="957"/>
      <c r="K69" s="957"/>
      <c r="L69" s="957"/>
      <c r="M69" s="957"/>
      <c r="N69" s="957"/>
      <c r="O69" s="957"/>
      <c r="P69" s="957"/>
      <c r="Q69" s="957"/>
      <c r="R69" s="968"/>
      <c r="S69" s="968"/>
      <c r="T69" s="968"/>
      <c r="U69" s="968"/>
      <c r="V69" s="968"/>
      <c r="W69" s="968"/>
      <c r="X69" s="968"/>
      <c r="Y69" s="968"/>
      <c r="Z69" s="968"/>
      <c r="AA69" s="968"/>
      <c r="AB69" s="968"/>
      <c r="AC69" s="968"/>
      <c r="AD69" s="968"/>
      <c r="AE69" s="968"/>
      <c r="AF69" s="968"/>
      <c r="AG69" s="968"/>
      <c r="AH69" s="968"/>
      <c r="AI69" s="968"/>
      <c r="AJ69" s="968"/>
      <c r="AK69" s="968"/>
      <c r="AL69" s="968"/>
      <c r="AM69" s="968"/>
      <c r="AN69" s="968"/>
      <c r="AO69" s="968"/>
      <c r="AP69" s="988"/>
      <c r="AQ69" s="989"/>
      <c r="AR69" s="991"/>
      <c r="AS69" s="989"/>
      <c r="AT69" s="991"/>
      <c r="AU69" s="989"/>
      <c r="AV69" s="991"/>
      <c r="AW69" s="989"/>
      <c r="AX69" s="991"/>
      <c r="AY69" s="993"/>
      <c r="AZ69" s="968"/>
      <c r="BA69" s="968"/>
      <c r="BB69" s="968"/>
      <c r="BC69" s="968"/>
      <c r="BD69" s="968"/>
      <c r="BE69" s="968"/>
      <c r="BF69" s="968"/>
      <c r="BG69" s="968"/>
      <c r="BH69" s="968"/>
      <c r="BI69" s="968"/>
    </row>
    <row r="70" spans="2:61" ht="14.25" customHeight="1">
      <c r="B70" s="961" t="e">
        <f>B68+31</f>
        <v>#NUM!</v>
      </c>
      <c r="C70" s="961"/>
      <c r="D70" s="962" t="e">
        <f>I32</f>
        <v>#NUM!</v>
      </c>
      <c r="E70" s="962"/>
      <c r="F70" s="957"/>
      <c r="G70" s="957"/>
      <c r="H70" s="968"/>
      <c r="I70" s="968"/>
      <c r="J70" s="957"/>
      <c r="K70" s="957"/>
      <c r="L70" s="957"/>
      <c r="M70" s="957"/>
      <c r="N70" s="957"/>
      <c r="O70" s="957"/>
      <c r="P70" s="957"/>
      <c r="Q70" s="957"/>
      <c r="R70" s="968"/>
      <c r="S70" s="968"/>
      <c r="T70" s="968"/>
      <c r="U70" s="968"/>
      <c r="V70" s="968"/>
      <c r="W70" s="968"/>
      <c r="X70" s="968"/>
      <c r="Y70" s="968"/>
      <c r="Z70" s="968"/>
      <c r="AA70" s="968"/>
      <c r="AB70" s="968"/>
      <c r="AC70" s="968"/>
      <c r="AD70" s="968"/>
      <c r="AE70" s="968"/>
      <c r="AF70" s="968"/>
      <c r="AG70" s="968"/>
      <c r="AH70" s="968"/>
      <c r="AI70" s="968"/>
      <c r="AJ70" s="968"/>
      <c r="AK70" s="968"/>
      <c r="AL70" s="968"/>
      <c r="AM70" s="968"/>
      <c r="AN70" s="968"/>
      <c r="AO70" s="968"/>
      <c r="AP70" s="986"/>
      <c r="AQ70" s="987"/>
      <c r="AR70" s="990"/>
      <c r="AS70" s="987"/>
      <c r="AT70" s="990"/>
      <c r="AU70" s="987"/>
      <c r="AV70" s="990"/>
      <c r="AW70" s="987"/>
      <c r="AX70" s="990"/>
      <c r="AY70" s="992"/>
      <c r="AZ70" s="968"/>
      <c r="BA70" s="968"/>
      <c r="BB70" s="968"/>
      <c r="BC70" s="968"/>
      <c r="BD70" s="968"/>
      <c r="BE70" s="968"/>
      <c r="BF70" s="968"/>
      <c r="BG70" s="968"/>
      <c r="BH70" s="968"/>
      <c r="BI70" s="968"/>
    </row>
    <row r="71" spans="2:61" ht="14.25" customHeight="1">
      <c r="B71" s="961"/>
      <c r="C71" s="961"/>
      <c r="D71" s="962"/>
      <c r="E71" s="962"/>
      <c r="F71" s="957"/>
      <c r="G71" s="957"/>
      <c r="H71" s="968"/>
      <c r="I71" s="968"/>
      <c r="J71" s="957"/>
      <c r="K71" s="957"/>
      <c r="L71" s="957"/>
      <c r="M71" s="957"/>
      <c r="N71" s="957"/>
      <c r="O71" s="957"/>
      <c r="P71" s="957"/>
      <c r="Q71" s="957"/>
      <c r="R71" s="968"/>
      <c r="S71" s="968"/>
      <c r="T71" s="968"/>
      <c r="U71" s="968"/>
      <c r="V71" s="968"/>
      <c r="W71" s="968"/>
      <c r="X71" s="968"/>
      <c r="Y71" s="968"/>
      <c r="Z71" s="968"/>
      <c r="AA71" s="968"/>
      <c r="AB71" s="968"/>
      <c r="AC71" s="968"/>
      <c r="AD71" s="968"/>
      <c r="AE71" s="968"/>
      <c r="AF71" s="968"/>
      <c r="AG71" s="968"/>
      <c r="AH71" s="968"/>
      <c r="AI71" s="968"/>
      <c r="AJ71" s="968"/>
      <c r="AK71" s="968"/>
      <c r="AL71" s="968"/>
      <c r="AM71" s="968"/>
      <c r="AN71" s="968"/>
      <c r="AO71" s="968"/>
      <c r="AP71" s="988"/>
      <c r="AQ71" s="989"/>
      <c r="AR71" s="991"/>
      <c r="AS71" s="989"/>
      <c r="AT71" s="991"/>
      <c r="AU71" s="989"/>
      <c r="AV71" s="991"/>
      <c r="AW71" s="989"/>
      <c r="AX71" s="991"/>
      <c r="AY71" s="993"/>
      <c r="AZ71" s="968"/>
      <c r="BA71" s="968"/>
      <c r="BB71" s="968"/>
      <c r="BC71" s="968"/>
      <c r="BD71" s="968"/>
      <c r="BE71" s="968"/>
      <c r="BF71" s="968"/>
      <c r="BG71" s="968"/>
      <c r="BH71" s="968"/>
      <c r="BI71" s="968"/>
    </row>
    <row r="72" spans="2:61" ht="14.25" customHeight="1">
      <c r="B72" s="961" t="e">
        <f>B70+31</f>
        <v>#NUM!</v>
      </c>
      <c r="C72" s="961"/>
      <c r="D72" s="962" t="e">
        <f>I33</f>
        <v>#NUM!</v>
      </c>
      <c r="E72" s="962"/>
      <c r="F72" s="957"/>
      <c r="G72" s="957"/>
      <c r="H72" s="968"/>
      <c r="I72" s="968"/>
      <c r="J72" s="957"/>
      <c r="K72" s="957"/>
      <c r="L72" s="957"/>
      <c r="M72" s="957"/>
      <c r="N72" s="957"/>
      <c r="O72" s="957"/>
      <c r="P72" s="957"/>
      <c r="Q72" s="957"/>
      <c r="R72" s="968"/>
      <c r="S72" s="968"/>
      <c r="T72" s="968"/>
      <c r="U72" s="968"/>
      <c r="V72" s="968"/>
      <c r="W72" s="968"/>
      <c r="X72" s="968"/>
      <c r="Y72" s="968"/>
      <c r="Z72" s="968"/>
      <c r="AA72" s="968"/>
      <c r="AB72" s="968"/>
      <c r="AC72" s="968"/>
      <c r="AD72" s="968"/>
      <c r="AE72" s="968"/>
      <c r="AF72" s="968"/>
      <c r="AG72" s="968"/>
      <c r="AH72" s="968"/>
      <c r="AI72" s="968"/>
      <c r="AJ72" s="968"/>
      <c r="AK72" s="968"/>
      <c r="AL72" s="968"/>
      <c r="AM72" s="968"/>
      <c r="AN72" s="968"/>
      <c r="AO72" s="968"/>
      <c r="AP72" s="986"/>
      <c r="AQ72" s="987"/>
      <c r="AR72" s="990"/>
      <c r="AS72" s="987"/>
      <c r="AT72" s="990"/>
      <c r="AU72" s="987"/>
      <c r="AV72" s="990"/>
      <c r="AW72" s="987"/>
      <c r="AX72" s="990"/>
      <c r="AY72" s="992"/>
      <c r="AZ72" s="968"/>
      <c r="BA72" s="968"/>
      <c r="BB72" s="968"/>
      <c r="BC72" s="968"/>
      <c r="BD72" s="968"/>
      <c r="BE72" s="968"/>
      <c r="BF72" s="968"/>
      <c r="BG72" s="968"/>
      <c r="BH72" s="968"/>
      <c r="BI72" s="968"/>
    </row>
    <row r="73" spans="2:61" ht="14.25" customHeight="1">
      <c r="B73" s="961"/>
      <c r="C73" s="961"/>
      <c r="D73" s="962"/>
      <c r="E73" s="962"/>
      <c r="F73" s="957"/>
      <c r="G73" s="957"/>
      <c r="H73" s="968"/>
      <c r="I73" s="968"/>
      <c r="J73" s="957"/>
      <c r="K73" s="957"/>
      <c r="L73" s="957"/>
      <c r="M73" s="957"/>
      <c r="N73" s="957"/>
      <c r="O73" s="957"/>
      <c r="P73" s="957"/>
      <c r="Q73" s="957"/>
      <c r="R73" s="968"/>
      <c r="S73" s="968"/>
      <c r="T73" s="968"/>
      <c r="U73" s="968"/>
      <c r="V73" s="968"/>
      <c r="W73" s="968"/>
      <c r="X73" s="968"/>
      <c r="Y73" s="968"/>
      <c r="Z73" s="968"/>
      <c r="AA73" s="968"/>
      <c r="AB73" s="968"/>
      <c r="AC73" s="968"/>
      <c r="AD73" s="968"/>
      <c r="AE73" s="968"/>
      <c r="AF73" s="968"/>
      <c r="AG73" s="968"/>
      <c r="AH73" s="968"/>
      <c r="AI73" s="968"/>
      <c r="AJ73" s="968"/>
      <c r="AK73" s="968"/>
      <c r="AL73" s="968"/>
      <c r="AM73" s="968"/>
      <c r="AN73" s="968"/>
      <c r="AO73" s="968"/>
      <c r="AP73" s="988"/>
      <c r="AQ73" s="989"/>
      <c r="AR73" s="991"/>
      <c r="AS73" s="989"/>
      <c r="AT73" s="991"/>
      <c r="AU73" s="989"/>
      <c r="AV73" s="991"/>
      <c r="AW73" s="989"/>
      <c r="AX73" s="991"/>
      <c r="AY73" s="993"/>
      <c r="AZ73" s="968"/>
      <c r="BA73" s="968"/>
      <c r="BB73" s="968"/>
      <c r="BC73" s="968"/>
      <c r="BD73" s="968"/>
      <c r="BE73" s="968"/>
      <c r="BF73" s="968"/>
      <c r="BG73" s="968"/>
      <c r="BH73" s="968"/>
      <c r="BI73" s="968"/>
    </row>
    <row r="74" spans="2:61" ht="14.25" customHeight="1">
      <c r="B74" s="961" t="e">
        <f>B72+31</f>
        <v>#NUM!</v>
      </c>
      <c r="C74" s="961"/>
      <c r="D74" s="962" t="e">
        <f>I34</f>
        <v>#NUM!</v>
      </c>
      <c r="E74" s="962"/>
      <c r="F74" s="957"/>
      <c r="G74" s="957"/>
      <c r="H74" s="968"/>
      <c r="I74" s="968"/>
      <c r="J74" s="957"/>
      <c r="K74" s="957"/>
      <c r="L74" s="957"/>
      <c r="M74" s="957"/>
      <c r="N74" s="957"/>
      <c r="O74" s="957"/>
      <c r="P74" s="957"/>
      <c r="Q74" s="957"/>
      <c r="R74" s="968"/>
      <c r="S74" s="968"/>
      <c r="T74" s="968"/>
      <c r="U74" s="968"/>
      <c r="V74" s="968"/>
      <c r="W74" s="968"/>
      <c r="X74" s="968"/>
      <c r="Y74" s="968"/>
      <c r="Z74" s="968"/>
      <c r="AA74" s="968"/>
      <c r="AB74" s="968"/>
      <c r="AC74" s="968"/>
      <c r="AD74" s="968"/>
      <c r="AE74" s="968"/>
      <c r="AF74" s="968"/>
      <c r="AG74" s="968"/>
      <c r="AH74" s="968"/>
      <c r="AI74" s="968"/>
      <c r="AJ74" s="968"/>
      <c r="AK74" s="968"/>
      <c r="AL74" s="968"/>
      <c r="AM74" s="968"/>
      <c r="AN74" s="968"/>
      <c r="AO74" s="968"/>
      <c r="AP74" s="986"/>
      <c r="AQ74" s="987"/>
      <c r="AR74" s="990"/>
      <c r="AS74" s="987"/>
      <c r="AT74" s="990"/>
      <c r="AU74" s="987"/>
      <c r="AV74" s="990"/>
      <c r="AW74" s="987"/>
      <c r="AX74" s="990"/>
      <c r="AY74" s="992"/>
      <c r="AZ74" s="968"/>
      <c r="BA74" s="968"/>
      <c r="BB74" s="968"/>
      <c r="BC74" s="968"/>
      <c r="BD74" s="968"/>
      <c r="BE74" s="968"/>
      <c r="BF74" s="968"/>
      <c r="BG74" s="968"/>
      <c r="BH74" s="968"/>
      <c r="BI74" s="968"/>
    </row>
    <row r="75" spans="2:61" ht="14.25" customHeight="1">
      <c r="B75" s="961"/>
      <c r="C75" s="961"/>
      <c r="D75" s="962"/>
      <c r="E75" s="962"/>
      <c r="F75" s="957"/>
      <c r="G75" s="957"/>
      <c r="H75" s="968"/>
      <c r="I75" s="968"/>
      <c r="J75" s="957"/>
      <c r="K75" s="957"/>
      <c r="L75" s="957"/>
      <c r="M75" s="957"/>
      <c r="N75" s="957"/>
      <c r="O75" s="957"/>
      <c r="P75" s="957"/>
      <c r="Q75" s="957"/>
      <c r="R75" s="968"/>
      <c r="S75" s="968"/>
      <c r="T75" s="968"/>
      <c r="U75" s="968"/>
      <c r="V75" s="968"/>
      <c r="W75" s="968"/>
      <c r="X75" s="968"/>
      <c r="Y75" s="968"/>
      <c r="Z75" s="968"/>
      <c r="AA75" s="968"/>
      <c r="AB75" s="968"/>
      <c r="AC75" s="968"/>
      <c r="AD75" s="968"/>
      <c r="AE75" s="968"/>
      <c r="AF75" s="968"/>
      <c r="AG75" s="968"/>
      <c r="AH75" s="968"/>
      <c r="AI75" s="968"/>
      <c r="AJ75" s="968"/>
      <c r="AK75" s="968"/>
      <c r="AL75" s="968"/>
      <c r="AM75" s="968"/>
      <c r="AN75" s="968"/>
      <c r="AO75" s="968"/>
      <c r="AP75" s="988"/>
      <c r="AQ75" s="989"/>
      <c r="AR75" s="991"/>
      <c r="AS75" s="989"/>
      <c r="AT75" s="991"/>
      <c r="AU75" s="989"/>
      <c r="AV75" s="991"/>
      <c r="AW75" s="989"/>
      <c r="AX75" s="991"/>
      <c r="AY75" s="993"/>
      <c r="AZ75" s="968"/>
      <c r="BA75" s="968"/>
      <c r="BB75" s="968"/>
      <c r="BC75" s="968"/>
      <c r="BD75" s="968"/>
      <c r="BE75" s="968"/>
      <c r="BF75" s="968"/>
      <c r="BG75" s="968"/>
      <c r="BH75" s="968"/>
      <c r="BI75" s="968"/>
    </row>
    <row r="76" spans="2:61" ht="14.25" customHeight="1">
      <c r="B76" s="961" t="e">
        <f>B74+31</f>
        <v>#NUM!</v>
      </c>
      <c r="C76" s="961"/>
      <c r="D76" s="962" t="e">
        <f>I35</f>
        <v>#NUM!</v>
      </c>
      <c r="E76" s="962"/>
      <c r="F76" s="957"/>
      <c r="G76" s="957"/>
      <c r="H76" s="968"/>
      <c r="I76" s="968"/>
      <c r="J76" s="957"/>
      <c r="K76" s="957"/>
      <c r="L76" s="957"/>
      <c r="M76" s="957"/>
      <c r="N76" s="957"/>
      <c r="O76" s="957"/>
      <c r="P76" s="957"/>
      <c r="Q76" s="957"/>
      <c r="R76" s="968"/>
      <c r="S76" s="968"/>
      <c r="T76" s="968"/>
      <c r="U76" s="968"/>
      <c r="V76" s="968"/>
      <c r="W76" s="968"/>
      <c r="X76" s="968"/>
      <c r="Y76" s="968"/>
      <c r="Z76" s="968"/>
      <c r="AA76" s="968"/>
      <c r="AB76" s="968"/>
      <c r="AC76" s="968"/>
      <c r="AD76" s="968"/>
      <c r="AE76" s="968"/>
      <c r="AF76" s="968"/>
      <c r="AG76" s="968"/>
      <c r="AH76" s="968"/>
      <c r="AI76" s="968"/>
      <c r="AJ76" s="968"/>
      <c r="AK76" s="968"/>
      <c r="AL76" s="968"/>
      <c r="AM76" s="968"/>
      <c r="AN76" s="968"/>
      <c r="AO76" s="968"/>
      <c r="AP76" s="986"/>
      <c r="AQ76" s="987"/>
      <c r="AR76" s="990"/>
      <c r="AS76" s="987"/>
      <c r="AT76" s="990"/>
      <c r="AU76" s="987"/>
      <c r="AV76" s="990"/>
      <c r="AW76" s="987"/>
      <c r="AX76" s="990"/>
      <c r="AY76" s="992"/>
      <c r="AZ76" s="968"/>
      <c r="BA76" s="968"/>
      <c r="BB76" s="968"/>
      <c r="BC76" s="968"/>
      <c r="BD76" s="968"/>
      <c r="BE76" s="968"/>
      <c r="BF76" s="968"/>
      <c r="BG76" s="968"/>
      <c r="BH76" s="968"/>
      <c r="BI76" s="968"/>
    </row>
    <row r="77" spans="2:61" ht="14.25" customHeight="1">
      <c r="B77" s="961"/>
      <c r="C77" s="961"/>
      <c r="D77" s="962"/>
      <c r="E77" s="962"/>
      <c r="F77" s="957"/>
      <c r="G77" s="957"/>
      <c r="H77" s="968"/>
      <c r="I77" s="968"/>
      <c r="J77" s="957"/>
      <c r="K77" s="957"/>
      <c r="L77" s="957"/>
      <c r="M77" s="957"/>
      <c r="N77" s="957"/>
      <c r="O77" s="957"/>
      <c r="P77" s="957"/>
      <c r="Q77" s="957"/>
      <c r="R77" s="968"/>
      <c r="S77" s="968"/>
      <c r="T77" s="968"/>
      <c r="U77" s="968"/>
      <c r="V77" s="968"/>
      <c r="W77" s="968"/>
      <c r="X77" s="968"/>
      <c r="Y77" s="968"/>
      <c r="Z77" s="968"/>
      <c r="AA77" s="968"/>
      <c r="AB77" s="968"/>
      <c r="AC77" s="968"/>
      <c r="AD77" s="968"/>
      <c r="AE77" s="968"/>
      <c r="AF77" s="968"/>
      <c r="AG77" s="968"/>
      <c r="AH77" s="968"/>
      <c r="AI77" s="968"/>
      <c r="AJ77" s="968"/>
      <c r="AK77" s="968"/>
      <c r="AL77" s="968"/>
      <c r="AM77" s="968"/>
      <c r="AN77" s="968"/>
      <c r="AO77" s="968"/>
      <c r="AP77" s="988"/>
      <c r="AQ77" s="989"/>
      <c r="AR77" s="991"/>
      <c r="AS77" s="989"/>
      <c r="AT77" s="991"/>
      <c r="AU77" s="989"/>
      <c r="AV77" s="991"/>
      <c r="AW77" s="989"/>
      <c r="AX77" s="991"/>
      <c r="AY77" s="993"/>
      <c r="AZ77" s="968"/>
      <c r="BA77" s="968"/>
      <c r="BB77" s="968"/>
      <c r="BC77" s="968"/>
      <c r="BD77" s="968"/>
      <c r="BE77" s="968"/>
      <c r="BF77" s="968"/>
      <c r="BG77" s="968"/>
      <c r="BH77" s="968"/>
      <c r="BI77" s="968"/>
    </row>
    <row r="78" spans="2:61" ht="14.25" customHeight="1">
      <c r="B78" s="961" t="e">
        <f>B76+31</f>
        <v>#NUM!</v>
      </c>
      <c r="C78" s="961"/>
      <c r="D78" s="962" t="e">
        <f>I36</f>
        <v>#NUM!</v>
      </c>
      <c r="E78" s="962"/>
      <c r="F78" s="957"/>
      <c r="G78" s="957"/>
      <c r="H78" s="968"/>
      <c r="I78" s="968"/>
      <c r="J78" s="957"/>
      <c r="K78" s="957"/>
      <c r="L78" s="957"/>
      <c r="M78" s="957"/>
      <c r="N78" s="957"/>
      <c r="O78" s="957"/>
      <c r="P78" s="957"/>
      <c r="Q78" s="957"/>
      <c r="R78" s="968"/>
      <c r="S78" s="968"/>
      <c r="T78" s="968"/>
      <c r="U78" s="968"/>
      <c r="V78" s="968"/>
      <c r="W78" s="968"/>
      <c r="X78" s="968"/>
      <c r="Y78" s="968"/>
      <c r="Z78" s="968"/>
      <c r="AA78" s="968"/>
      <c r="AB78" s="968"/>
      <c r="AC78" s="968"/>
      <c r="AD78" s="968"/>
      <c r="AE78" s="968"/>
      <c r="AF78" s="968"/>
      <c r="AG78" s="968"/>
      <c r="AH78" s="968"/>
      <c r="AI78" s="968"/>
      <c r="AJ78" s="968"/>
      <c r="AK78" s="968"/>
      <c r="AL78" s="968"/>
      <c r="AM78" s="968"/>
      <c r="AN78" s="968"/>
      <c r="AO78" s="968"/>
      <c r="AP78" s="986"/>
      <c r="AQ78" s="987"/>
      <c r="AR78" s="990"/>
      <c r="AS78" s="987"/>
      <c r="AT78" s="990"/>
      <c r="AU78" s="987"/>
      <c r="AV78" s="990"/>
      <c r="AW78" s="987"/>
      <c r="AX78" s="990"/>
      <c r="AY78" s="992"/>
      <c r="AZ78" s="968"/>
      <c r="BA78" s="968"/>
      <c r="BB78" s="968"/>
      <c r="BC78" s="968"/>
      <c r="BD78" s="968"/>
      <c r="BE78" s="968"/>
      <c r="BF78" s="968"/>
      <c r="BG78" s="968"/>
      <c r="BH78" s="968"/>
      <c r="BI78" s="968"/>
    </row>
    <row r="79" spans="2:61" ht="14.25" customHeight="1">
      <c r="B79" s="961"/>
      <c r="C79" s="961"/>
      <c r="D79" s="962"/>
      <c r="E79" s="962"/>
      <c r="F79" s="957"/>
      <c r="G79" s="957"/>
      <c r="H79" s="968"/>
      <c r="I79" s="968"/>
      <c r="J79" s="957"/>
      <c r="K79" s="957"/>
      <c r="L79" s="957"/>
      <c r="M79" s="957"/>
      <c r="N79" s="957"/>
      <c r="O79" s="957"/>
      <c r="P79" s="957"/>
      <c r="Q79" s="957"/>
      <c r="R79" s="968"/>
      <c r="S79" s="968"/>
      <c r="T79" s="968"/>
      <c r="U79" s="968"/>
      <c r="V79" s="968"/>
      <c r="W79" s="968"/>
      <c r="X79" s="968"/>
      <c r="Y79" s="968"/>
      <c r="Z79" s="968"/>
      <c r="AA79" s="968"/>
      <c r="AB79" s="968"/>
      <c r="AC79" s="968"/>
      <c r="AD79" s="968"/>
      <c r="AE79" s="968"/>
      <c r="AF79" s="968"/>
      <c r="AG79" s="968"/>
      <c r="AH79" s="968"/>
      <c r="AI79" s="968"/>
      <c r="AJ79" s="968"/>
      <c r="AK79" s="968"/>
      <c r="AL79" s="968"/>
      <c r="AM79" s="968"/>
      <c r="AN79" s="968"/>
      <c r="AO79" s="968"/>
      <c r="AP79" s="988"/>
      <c r="AQ79" s="989"/>
      <c r="AR79" s="991"/>
      <c r="AS79" s="989"/>
      <c r="AT79" s="991"/>
      <c r="AU79" s="989"/>
      <c r="AV79" s="991"/>
      <c r="AW79" s="989"/>
      <c r="AX79" s="991"/>
      <c r="AY79" s="993"/>
      <c r="AZ79" s="968"/>
      <c r="BA79" s="968"/>
      <c r="BB79" s="968"/>
      <c r="BC79" s="968"/>
      <c r="BD79" s="968"/>
      <c r="BE79" s="968"/>
      <c r="BF79" s="968"/>
      <c r="BG79" s="968"/>
      <c r="BH79" s="968"/>
      <c r="BI79" s="968"/>
    </row>
    <row r="80" spans="2:61" ht="14.25" customHeight="1">
      <c r="B80" s="961" t="e">
        <f>B78+31</f>
        <v>#NUM!</v>
      </c>
      <c r="C80" s="961"/>
      <c r="D80" s="962" t="e">
        <f>I37</f>
        <v>#NUM!</v>
      </c>
      <c r="E80" s="962"/>
      <c r="F80" s="957"/>
      <c r="G80" s="957"/>
      <c r="H80" s="968"/>
      <c r="I80" s="968"/>
      <c r="J80" s="957"/>
      <c r="K80" s="957"/>
      <c r="L80" s="957"/>
      <c r="M80" s="957"/>
      <c r="N80" s="957"/>
      <c r="O80" s="957"/>
      <c r="P80" s="957"/>
      <c r="Q80" s="957"/>
      <c r="R80" s="968"/>
      <c r="S80" s="968"/>
      <c r="T80" s="968"/>
      <c r="U80" s="968"/>
      <c r="V80" s="968"/>
      <c r="W80" s="968"/>
      <c r="X80" s="968"/>
      <c r="Y80" s="968"/>
      <c r="Z80" s="968"/>
      <c r="AA80" s="968"/>
      <c r="AB80" s="968"/>
      <c r="AC80" s="968"/>
      <c r="AD80" s="968"/>
      <c r="AE80" s="968"/>
      <c r="AF80" s="968"/>
      <c r="AG80" s="968"/>
      <c r="AH80" s="968"/>
      <c r="AI80" s="968"/>
      <c r="AJ80" s="968"/>
      <c r="AK80" s="968"/>
      <c r="AL80" s="968"/>
      <c r="AM80" s="968"/>
      <c r="AN80" s="968"/>
      <c r="AO80" s="968"/>
      <c r="AP80" s="986"/>
      <c r="AQ80" s="987"/>
      <c r="AR80" s="990"/>
      <c r="AS80" s="987"/>
      <c r="AT80" s="990"/>
      <c r="AU80" s="987"/>
      <c r="AV80" s="990"/>
      <c r="AW80" s="987"/>
      <c r="AX80" s="990"/>
      <c r="AY80" s="992"/>
      <c r="AZ80" s="968"/>
      <c r="BA80" s="968"/>
      <c r="BB80" s="968"/>
      <c r="BC80" s="968"/>
      <c r="BD80" s="968"/>
      <c r="BE80" s="968"/>
      <c r="BF80" s="968"/>
      <c r="BG80" s="968"/>
      <c r="BH80" s="968"/>
      <c r="BI80" s="968"/>
    </row>
    <row r="81" spans="2:61" ht="14.25" customHeight="1">
      <c r="B81" s="961"/>
      <c r="C81" s="961"/>
      <c r="D81" s="962"/>
      <c r="E81" s="962"/>
      <c r="F81" s="957"/>
      <c r="G81" s="957"/>
      <c r="H81" s="968"/>
      <c r="I81" s="968"/>
      <c r="J81" s="957"/>
      <c r="K81" s="957"/>
      <c r="L81" s="957"/>
      <c r="M81" s="957"/>
      <c r="N81" s="957"/>
      <c r="O81" s="957"/>
      <c r="P81" s="957"/>
      <c r="Q81" s="957"/>
      <c r="R81" s="968"/>
      <c r="S81" s="968"/>
      <c r="T81" s="968"/>
      <c r="U81" s="968"/>
      <c r="V81" s="968"/>
      <c r="W81" s="968"/>
      <c r="X81" s="968"/>
      <c r="Y81" s="968"/>
      <c r="Z81" s="968"/>
      <c r="AA81" s="968"/>
      <c r="AB81" s="968"/>
      <c r="AC81" s="968"/>
      <c r="AD81" s="968"/>
      <c r="AE81" s="968"/>
      <c r="AF81" s="968"/>
      <c r="AG81" s="968"/>
      <c r="AH81" s="968"/>
      <c r="AI81" s="968"/>
      <c r="AJ81" s="968"/>
      <c r="AK81" s="968"/>
      <c r="AL81" s="968"/>
      <c r="AM81" s="968"/>
      <c r="AN81" s="968"/>
      <c r="AO81" s="968"/>
      <c r="AP81" s="988"/>
      <c r="AQ81" s="989"/>
      <c r="AR81" s="991"/>
      <c r="AS81" s="989"/>
      <c r="AT81" s="991"/>
      <c r="AU81" s="989"/>
      <c r="AV81" s="991"/>
      <c r="AW81" s="989"/>
      <c r="AX81" s="991"/>
      <c r="AY81" s="993"/>
      <c r="AZ81" s="968"/>
      <c r="BA81" s="968"/>
      <c r="BB81" s="968"/>
      <c r="BC81" s="968"/>
      <c r="BD81" s="968"/>
      <c r="BE81" s="968"/>
      <c r="BF81" s="968"/>
      <c r="BG81" s="968"/>
      <c r="BH81" s="968"/>
      <c r="BI81" s="968"/>
    </row>
    <row r="82" spans="2:61" ht="14.25" customHeight="1">
      <c r="B82" s="961" t="e">
        <f>B80+31</f>
        <v>#NUM!</v>
      </c>
      <c r="C82" s="961"/>
      <c r="D82" s="962" t="e">
        <f>I38</f>
        <v>#NUM!</v>
      </c>
      <c r="E82" s="962"/>
      <c r="F82" s="957"/>
      <c r="G82" s="957"/>
      <c r="H82" s="968"/>
      <c r="I82" s="968"/>
      <c r="J82" s="957"/>
      <c r="K82" s="957"/>
      <c r="L82" s="957"/>
      <c r="M82" s="957"/>
      <c r="N82" s="957"/>
      <c r="O82" s="957"/>
      <c r="P82" s="957"/>
      <c r="Q82" s="957"/>
      <c r="R82" s="968"/>
      <c r="S82" s="968"/>
      <c r="T82" s="968"/>
      <c r="U82" s="968"/>
      <c r="V82" s="968"/>
      <c r="W82" s="968"/>
      <c r="X82" s="968"/>
      <c r="Y82" s="968"/>
      <c r="Z82" s="968"/>
      <c r="AA82" s="968"/>
      <c r="AB82" s="968"/>
      <c r="AC82" s="968"/>
      <c r="AD82" s="968"/>
      <c r="AE82" s="968"/>
      <c r="AF82" s="968"/>
      <c r="AG82" s="968"/>
      <c r="AH82" s="968"/>
      <c r="AI82" s="968"/>
      <c r="AJ82" s="968"/>
      <c r="AK82" s="968"/>
      <c r="AL82" s="968"/>
      <c r="AM82" s="968"/>
      <c r="AN82" s="968"/>
      <c r="AO82" s="968"/>
      <c r="AP82" s="986"/>
      <c r="AQ82" s="987"/>
      <c r="AR82" s="990"/>
      <c r="AS82" s="987"/>
      <c r="AT82" s="990"/>
      <c r="AU82" s="987"/>
      <c r="AV82" s="990"/>
      <c r="AW82" s="987"/>
      <c r="AX82" s="990"/>
      <c r="AY82" s="992"/>
      <c r="AZ82" s="968"/>
      <c r="BA82" s="968"/>
      <c r="BB82" s="968"/>
      <c r="BC82" s="968"/>
      <c r="BD82" s="968"/>
      <c r="BE82" s="968"/>
      <c r="BF82" s="968"/>
      <c r="BG82" s="968"/>
      <c r="BH82" s="968"/>
      <c r="BI82" s="968"/>
    </row>
    <row r="83" spans="2:61" ht="14.25" customHeight="1">
      <c r="B83" s="961"/>
      <c r="C83" s="961"/>
      <c r="D83" s="962"/>
      <c r="E83" s="962"/>
      <c r="F83" s="957"/>
      <c r="G83" s="957"/>
      <c r="H83" s="968"/>
      <c r="I83" s="968"/>
      <c r="J83" s="957"/>
      <c r="K83" s="957"/>
      <c r="L83" s="957"/>
      <c r="M83" s="957"/>
      <c r="N83" s="957"/>
      <c r="O83" s="957"/>
      <c r="P83" s="957"/>
      <c r="Q83" s="957"/>
      <c r="R83" s="968"/>
      <c r="S83" s="968"/>
      <c r="T83" s="968"/>
      <c r="U83" s="968"/>
      <c r="V83" s="968"/>
      <c r="W83" s="968"/>
      <c r="X83" s="968"/>
      <c r="Y83" s="968"/>
      <c r="Z83" s="968"/>
      <c r="AA83" s="968"/>
      <c r="AB83" s="968"/>
      <c r="AC83" s="968"/>
      <c r="AD83" s="968"/>
      <c r="AE83" s="968"/>
      <c r="AF83" s="968"/>
      <c r="AG83" s="968"/>
      <c r="AH83" s="968"/>
      <c r="AI83" s="968"/>
      <c r="AJ83" s="968"/>
      <c r="AK83" s="968"/>
      <c r="AL83" s="968"/>
      <c r="AM83" s="968"/>
      <c r="AN83" s="968"/>
      <c r="AO83" s="968"/>
      <c r="AP83" s="988"/>
      <c r="AQ83" s="989"/>
      <c r="AR83" s="991"/>
      <c r="AS83" s="989"/>
      <c r="AT83" s="991"/>
      <c r="AU83" s="989"/>
      <c r="AV83" s="991"/>
      <c r="AW83" s="989"/>
      <c r="AX83" s="991"/>
      <c r="AY83" s="993"/>
      <c r="AZ83" s="968"/>
      <c r="BA83" s="968"/>
      <c r="BB83" s="968"/>
      <c r="BC83" s="968"/>
      <c r="BD83" s="968"/>
      <c r="BE83" s="968"/>
      <c r="BF83" s="968"/>
      <c r="BG83" s="968"/>
      <c r="BH83" s="968"/>
      <c r="BI83" s="968"/>
    </row>
    <row r="84" spans="2:61" ht="14.25" customHeight="1">
      <c r="B84" s="961" t="e">
        <f>B82+31</f>
        <v>#NUM!</v>
      </c>
      <c r="C84" s="961"/>
      <c r="D84" s="962" t="e">
        <f>I39</f>
        <v>#NUM!</v>
      </c>
      <c r="E84" s="962"/>
      <c r="F84" s="957"/>
      <c r="G84" s="957"/>
      <c r="H84" s="968"/>
      <c r="I84" s="968"/>
      <c r="J84" s="957"/>
      <c r="K84" s="957"/>
      <c r="L84" s="957"/>
      <c r="M84" s="957"/>
      <c r="N84" s="957"/>
      <c r="O84" s="957"/>
      <c r="P84" s="957"/>
      <c r="Q84" s="957"/>
      <c r="R84" s="968"/>
      <c r="S84" s="968"/>
      <c r="T84" s="968"/>
      <c r="U84" s="968"/>
      <c r="V84" s="968"/>
      <c r="W84" s="968"/>
      <c r="X84" s="968"/>
      <c r="Y84" s="968"/>
      <c r="Z84" s="968"/>
      <c r="AA84" s="968"/>
      <c r="AB84" s="968"/>
      <c r="AC84" s="968"/>
      <c r="AD84" s="968"/>
      <c r="AE84" s="968"/>
      <c r="AF84" s="968"/>
      <c r="AG84" s="968"/>
      <c r="AH84" s="968"/>
      <c r="AI84" s="968"/>
      <c r="AJ84" s="968"/>
      <c r="AK84" s="968"/>
      <c r="AL84" s="968"/>
      <c r="AM84" s="968"/>
      <c r="AN84" s="968"/>
      <c r="AO84" s="968"/>
      <c r="AP84" s="986"/>
      <c r="AQ84" s="987"/>
      <c r="AR84" s="990"/>
      <c r="AS84" s="987"/>
      <c r="AT84" s="990"/>
      <c r="AU84" s="987"/>
      <c r="AV84" s="990"/>
      <c r="AW84" s="987"/>
      <c r="AX84" s="990"/>
      <c r="AY84" s="992"/>
      <c r="AZ84" s="968"/>
      <c r="BA84" s="968"/>
      <c r="BB84" s="968"/>
      <c r="BC84" s="968"/>
      <c r="BD84" s="968"/>
      <c r="BE84" s="968"/>
      <c r="BF84" s="968"/>
      <c r="BG84" s="968"/>
      <c r="BH84" s="968"/>
      <c r="BI84" s="968"/>
    </row>
    <row r="85" spans="2:61" ht="14.25" customHeight="1">
      <c r="B85" s="961"/>
      <c r="C85" s="961"/>
      <c r="D85" s="962"/>
      <c r="E85" s="962"/>
      <c r="F85" s="957"/>
      <c r="G85" s="957"/>
      <c r="H85" s="968"/>
      <c r="I85" s="968"/>
      <c r="J85" s="957"/>
      <c r="K85" s="957"/>
      <c r="L85" s="957"/>
      <c r="M85" s="957"/>
      <c r="N85" s="957"/>
      <c r="O85" s="957"/>
      <c r="P85" s="957"/>
      <c r="Q85" s="957"/>
      <c r="R85" s="968"/>
      <c r="S85" s="968"/>
      <c r="T85" s="968"/>
      <c r="U85" s="968"/>
      <c r="V85" s="968"/>
      <c r="W85" s="968"/>
      <c r="X85" s="968"/>
      <c r="Y85" s="968"/>
      <c r="Z85" s="968"/>
      <c r="AA85" s="968"/>
      <c r="AB85" s="968"/>
      <c r="AC85" s="968"/>
      <c r="AD85" s="968"/>
      <c r="AE85" s="968"/>
      <c r="AF85" s="968"/>
      <c r="AG85" s="968"/>
      <c r="AH85" s="968"/>
      <c r="AI85" s="968"/>
      <c r="AJ85" s="968"/>
      <c r="AK85" s="968"/>
      <c r="AL85" s="968"/>
      <c r="AM85" s="968"/>
      <c r="AN85" s="968"/>
      <c r="AO85" s="968"/>
      <c r="AP85" s="988"/>
      <c r="AQ85" s="989"/>
      <c r="AR85" s="991"/>
      <c r="AS85" s="989"/>
      <c r="AT85" s="991"/>
      <c r="AU85" s="989"/>
      <c r="AV85" s="991"/>
      <c r="AW85" s="989"/>
      <c r="AX85" s="991"/>
      <c r="AY85" s="993"/>
      <c r="AZ85" s="968"/>
      <c r="BA85" s="968"/>
      <c r="BB85" s="968"/>
      <c r="BC85" s="968"/>
      <c r="BD85" s="968"/>
      <c r="BE85" s="968"/>
      <c r="BF85" s="968"/>
      <c r="BG85" s="968"/>
      <c r="BH85" s="968"/>
      <c r="BI85" s="968"/>
    </row>
    <row r="86" spans="2:61" ht="14.25" customHeight="1">
      <c r="B86" s="961" t="e">
        <f>B84+31</f>
        <v>#NUM!</v>
      </c>
      <c r="C86" s="961"/>
      <c r="D86" s="962" t="e">
        <f>I41</f>
        <v>#NUM!</v>
      </c>
      <c r="E86" s="962"/>
      <c r="F86" s="957"/>
      <c r="G86" s="957"/>
      <c r="H86" s="968"/>
      <c r="I86" s="968"/>
      <c r="J86" s="957"/>
      <c r="K86" s="957"/>
      <c r="L86" s="957"/>
      <c r="M86" s="957"/>
      <c r="N86" s="957"/>
      <c r="O86" s="957"/>
      <c r="P86" s="957"/>
      <c r="Q86" s="957"/>
      <c r="R86" s="968"/>
      <c r="S86" s="968"/>
      <c r="T86" s="968"/>
      <c r="U86" s="968"/>
      <c r="V86" s="968"/>
      <c r="W86" s="968"/>
      <c r="X86" s="968"/>
      <c r="Y86" s="968"/>
      <c r="Z86" s="968"/>
      <c r="AA86" s="968"/>
      <c r="AB86" s="968"/>
      <c r="AC86" s="968"/>
      <c r="AD86" s="968"/>
      <c r="AE86" s="968"/>
      <c r="AF86" s="968"/>
      <c r="AG86" s="968"/>
      <c r="AH86" s="968"/>
      <c r="AI86" s="968"/>
      <c r="AJ86" s="968"/>
      <c r="AK86" s="968"/>
      <c r="AL86" s="968"/>
      <c r="AM86" s="968"/>
      <c r="AN86" s="968"/>
      <c r="AO86" s="968"/>
      <c r="AP86" s="986"/>
      <c r="AQ86" s="987"/>
      <c r="AR86" s="990"/>
      <c r="AS86" s="987"/>
      <c r="AT86" s="990"/>
      <c r="AU86" s="987"/>
      <c r="AV86" s="990"/>
      <c r="AW86" s="987"/>
      <c r="AX86" s="990"/>
      <c r="AY86" s="992"/>
      <c r="AZ86" s="968"/>
      <c r="BA86" s="968"/>
      <c r="BB86" s="968"/>
      <c r="BC86" s="968"/>
      <c r="BD86" s="968"/>
      <c r="BE86" s="968"/>
      <c r="BF86" s="968"/>
      <c r="BG86" s="968"/>
      <c r="BH86" s="968"/>
      <c r="BI86" s="968"/>
    </row>
    <row r="87" spans="2:61" ht="14.25" customHeight="1" thickBot="1">
      <c r="B87" s="961"/>
      <c r="C87" s="961"/>
      <c r="D87" s="962"/>
      <c r="E87" s="962"/>
      <c r="F87" s="957"/>
      <c r="G87" s="957"/>
      <c r="H87" s="968"/>
      <c r="I87" s="968"/>
      <c r="J87" s="957"/>
      <c r="K87" s="957"/>
      <c r="L87" s="957"/>
      <c r="M87" s="957"/>
      <c r="N87" s="957"/>
      <c r="O87" s="957"/>
      <c r="P87" s="957"/>
      <c r="Q87" s="957"/>
      <c r="R87" s="968"/>
      <c r="S87" s="968"/>
      <c r="T87" s="968"/>
      <c r="U87" s="968"/>
      <c r="V87" s="968"/>
      <c r="W87" s="968"/>
      <c r="X87" s="968"/>
      <c r="Y87" s="968"/>
      <c r="Z87" s="968"/>
      <c r="AA87" s="968"/>
      <c r="AB87" s="968"/>
      <c r="AC87" s="968"/>
      <c r="AD87" s="968"/>
      <c r="AE87" s="968"/>
      <c r="AF87" s="968"/>
      <c r="AG87" s="968"/>
      <c r="AH87" s="968"/>
      <c r="AI87" s="968"/>
      <c r="AJ87" s="968"/>
      <c r="AK87" s="968"/>
      <c r="AL87" s="968"/>
      <c r="AM87" s="968"/>
      <c r="AN87" s="968"/>
      <c r="AO87" s="968"/>
      <c r="AP87" s="1005"/>
      <c r="AQ87" s="1006"/>
      <c r="AR87" s="1007"/>
      <c r="AS87" s="1006"/>
      <c r="AT87" s="1007"/>
      <c r="AU87" s="1006"/>
      <c r="AV87" s="1007"/>
      <c r="AW87" s="1006"/>
      <c r="AX87" s="1007"/>
      <c r="AY87" s="1008"/>
      <c r="AZ87" s="968"/>
      <c r="BA87" s="968"/>
      <c r="BB87" s="968"/>
      <c r="BC87" s="968"/>
      <c r="BD87" s="968"/>
      <c r="BE87" s="968"/>
      <c r="BF87" s="968"/>
      <c r="BG87" s="968"/>
      <c r="BH87" s="968"/>
      <c r="BI87" s="968"/>
    </row>
    <row r="88" spans="2:61" ht="7.5" customHeight="1" thickTop="1"/>
    <row r="89" spans="2:61" ht="14.25" customHeight="1">
      <c r="B89" s="1015" t="str">
        <f>ﾁｪｯｸ①施!B84</f>
        <v>申請代行等</v>
      </c>
      <c r="C89" s="1016"/>
      <c r="D89" s="1016"/>
      <c r="E89" s="1016"/>
      <c r="F89" s="1016"/>
      <c r="G89" s="1017"/>
      <c r="H89" s="1051" t="str">
        <f>ﾁｪｯｸ①施!H84</f>
        <v>・要介護認定の更新申請代行</v>
      </c>
      <c r="I89" s="1052"/>
      <c r="J89" s="1052"/>
      <c r="K89" s="1052"/>
      <c r="L89" s="1052"/>
      <c r="M89" s="1052"/>
      <c r="N89" s="1052"/>
      <c r="O89" s="1052"/>
      <c r="P89" s="1052"/>
      <c r="Q89" s="1052"/>
      <c r="R89" s="1052"/>
      <c r="S89" s="1052"/>
      <c r="T89" s="1052"/>
      <c r="U89" s="1024">
        <f>ﾁｪｯｸ①施!U84</f>
        <v>0</v>
      </c>
      <c r="V89" s="1024"/>
      <c r="W89" s="1024"/>
      <c r="X89" s="1024"/>
      <c r="Y89" s="1025"/>
      <c r="Z89" s="1051" t="str">
        <f>ﾁｪｯｸ①施!Z84</f>
        <v>・介護保険負担限度額認定申請</v>
      </c>
      <c r="AA89" s="1052"/>
      <c r="AB89" s="1052"/>
      <c r="AC89" s="1052"/>
      <c r="AD89" s="1052"/>
      <c r="AE89" s="1052"/>
      <c r="AF89" s="1052"/>
      <c r="AG89" s="1052"/>
      <c r="AH89" s="1052"/>
      <c r="AI89" s="1052"/>
      <c r="AJ89" s="1052"/>
      <c r="AK89" s="1052"/>
      <c r="AL89" s="1052"/>
      <c r="AM89" s="1024">
        <f>ﾁｪｯｸ①施!AM84</f>
        <v>0</v>
      </c>
      <c r="AN89" s="1024"/>
      <c r="AO89" s="1024"/>
      <c r="AP89" s="1024"/>
      <c r="AQ89" s="1025"/>
      <c r="AR89" s="1051" t="str">
        <f>ﾁｪｯｸ①施!AR84</f>
        <v>・生活支援型軽度生活援助事業</v>
      </c>
      <c r="AS89" s="1052"/>
      <c r="AT89" s="1052"/>
      <c r="AU89" s="1052"/>
      <c r="AV89" s="1052"/>
      <c r="AW89" s="1052"/>
      <c r="AX89" s="1052"/>
      <c r="AY89" s="1052"/>
      <c r="AZ89" s="1052"/>
      <c r="BA89" s="1052"/>
      <c r="BB89" s="1052"/>
      <c r="BC89" s="1052"/>
      <c r="BD89" s="1052"/>
      <c r="BE89" s="1024">
        <f>ﾁｪｯｸ①施!BE84</f>
        <v>0</v>
      </c>
      <c r="BF89" s="1024"/>
      <c r="BG89" s="1024"/>
      <c r="BH89" s="1024"/>
      <c r="BI89" s="1025"/>
    </row>
    <row r="90" spans="2:61" ht="14.25" customHeight="1">
      <c r="B90" s="1018"/>
      <c r="C90" s="1019"/>
      <c r="D90" s="1019"/>
      <c r="E90" s="1019"/>
      <c r="F90" s="1019"/>
      <c r="G90" s="1020"/>
      <c r="H90" s="1051" t="str">
        <f>ﾁｪｯｸ①施!H85</f>
        <v>・障害者手帳</v>
      </c>
      <c r="I90" s="1052"/>
      <c r="J90" s="1052"/>
      <c r="K90" s="1052"/>
      <c r="L90" s="1052"/>
      <c r="M90" s="1052"/>
      <c r="N90" s="1052"/>
      <c r="O90" s="1052"/>
      <c r="P90" s="1052"/>
      <c r="Q90" s="1052"/>
      <c r="R90" s="1052"/>
      <c r="S90" s="1052"/>
      <c r="T90" s="1052"/>
      <c r="U90" s="1024">
        <f>ﾁｪｯｸ①施!U85</f>
        <v>0</v>
      </c>
      <c r="V90" s="1024"/>
      <c r="W90" s="1024"/>
      <c r="X90" s="1024"/>
      <c r="Y90" s="1025"/>
      <c r="Z90" s="1051" t="str">
        <f>ﾁｪｯｸ①施!Z85</f>
        <v>・医療限度額適用 標準負担額減額</v>
      </c>
      <c r="AA90" s="1052"/>
      <c r="AB90" s="1052"/>
      <c r="AC90" s="1052"/>
      <c r="AD90" s="1052"/>
      <c r="AE90" s="1052"/>
      <c r="AF90" s="1052"/>
      <c r="AG90" s="1052"/>
      <c r="AH90" s="1052"/>
      <c r="AI90" s="1052"/>
      <c r="AJ90" s="1052"/>
      <c r="AK90" s="1052"/>
      <c r="AL90" s="1052"/>
      <c r="AM90" s="1024">
        <f>ﾁｪｯｸ①施!AM85</f>
        <v>0</v>
      </c>
      <c r="AN90" s="1024"/>
      <c r="AO90" s="1024"/>
      <c r="AP90" s="1024"/>
      <c r="AQ90" s="1025"/>
      <c r="AR90" s="1051" t="str">
        <f>ﾁｪｯｸ①施!AR85</f>
        <v>・配食サービス</v>
      </c>
      <c r="AS90" s="1052"/>
      <c r="AT90" s="1052"/>
      <c r="AU90" s="1052"/>
      <c r="AV90" s="1052"/>
      <c r="AW90" s="1052"/>
      <c r="AX90" s="1052"/>
      <c r="AY90" s="1052"/>
      <c r="AZ90" s="1052"/>
      <c r="BA90" s="1052"/>
      <c r="BB90" s="1052"/>
      <c r="BC90" s="1052"/>
      <c r="BD90" s="1052"/>
      <c r="BE90" s="1024">
        <f>ﾁｪｯｸ①施!BE85</f>
        <v>0</v>
      </c>
      <c r="BF90" s="1024"/>
      <c r="BG90" s="1024"/>
      <c r="BH90" s="1024"/>
      <c r="BI90" s="1025"/>
    </row>
    <row r="91" spans="2:61" ht="14.25" customHeight="1">
      <c r="B91" s="1018"/>
      <c r="C91" s="1019"/>
      <c r="D91" s="1019"/>
      <c r="E91" s="1019"/>
      <c r="F91" s="1019"/>
      <c r="G91" s="1020"/>
      <c r="H91" s="1051" t="str">
        <f>ﾁｪｯｸ①施!H86</f>
        <v>・被爆者健康手帳</v>
      </c>
      <c r="I91" s="1052"/>
      <c r="J91" s="1052"/>
      <c r="K91" s="1052"/>
      <c r="L91" s="1052"/>
      <c r="M91" s="1052"/>
      <c r="N91" s="1052"/>
      <c r="O91" s="1052"/>
      <c r="P91" s="1052"/>
      <c r="Q91" s="1052"/>
      <c r="R91" s="1052"/>
      <c r="S91" s="1052"/>
      <c r="T91" s="1052"/>
      <c r="U91" s="1024">
        <f>ﾁｪｯｸ①施!U86</f>
        <v>0</v>
      </c>
      <c r="V91" s="1024"/>
      <c r="W91" s="1024"/>
      <c r="X91" s="1024"/>
      <c r="Y91" s="1025"/>
      <c r="Z91" s="1051" t="str">
        <f>ﾁｪｯｸ①施!Z86</f>
        <v>・社会福祉法人等利用者負担軽減</v>
      </c>
      <c r="AA91" s="1052"/>
      <c r="AB91" s="1052"/>
      <c r="AC91" s="1052"/>
      <c r="AD91" s="1052"/>
      <c r="AE91" s="1052"/>
      <c r="AF91" s="1052"/>
      <c r="AG91" s="1052"/>
      <c r="AH91" s="1052"/>
      <c r="AI91" s="1052"/>
      <c r="AJ91" s="1052"/>
      <c r="AK91" s="1052"/>
      <c r="AL91" s="1052"/>
      <c r="AM91" s="1024">
        <f>ﾁｪｯｸ①施!AM86</f>
        <v>0</v>
      </c>
      <c r="AN91" s="1024"/>
      <c r="AO91" s="1024"/>
      <c r="AP91" s="1024"/>
      <c r="AQ91" s="1025"/>
      <c r="AR91" s="1051" t="str">
        <f>ﾁｪｯｸ①施!AR86</f>
        <v>・緊急通報システム</v>
      </c>
      <c r="AS91" s="1052"/>
      <c r="AT91" s="1052"/>
      <c r="AU91" s="1052"/>
      <c r="AV91" s="1052"/>
      <c r="AW91" s="1052"/>
      <c r="AX91" s="1052"/>
      <c r="AY91" s="1052"/>
      <c r="AZ91" s="1052"/>
      <c r="BA91" s="1052"/>
      <c r="BB91" s="1052"/>
      <c r="BC91" s="1052"/>
      <c r="BD91" s="1052"/>
      <c r="BE91" s="1024">
        <f>ﾁｪｯｸ①施!BE86</f>
        <v>0</v>
      </c>
      <c r="BF91" s="1024"/>
      <c r="BG91" s="1024"/>
      <c r="BH91" s="1024"/>
      <c r="BI91" s="1025"/>
    </row>
    <row r="92" spans="2:61" ht="14.25" customHeight="1">
      <c r="B92" s="1018"/>
      <c r="C92" s="1019"/>
      <c r="D92" s="1019"/>
      <c r="E92" s="1019"/>
      <c r="F92" s="1019"/>
      <c r="G92" s="1020"/>
      <c r="H92" s="1051" t="str">
        <f>ﾁｪｯｸ①施!H87</f>
        <v>・福祉助成券 タクシー（ 介護 ・ 障害 ）</v>
      </c>
      <c r="I92" s="1052"/>
      <c r="J92" s="1052"/>
      <c r="K92" s="1052"/>
      <c r="L92" s="1052"/>
      <c r="M92" s="1052"/>
      <c r="N92" s="1052"/>
      <c r="O92" s="1052"/>
      <c r="P92" s="1052"/>
      <c r="Q92" s="1052"/>
      <c r="R92" s="1052"/>
      <c r="S92" s="1052"/>
      <c r="T92" s="1052"/>
      <c r="U92" s="1024">
        <f>ﾁｪｯｸ①施!U87</f>
        <v>0</v>
      </c>
      <c r="V92" s="1024"/>
      <c r="W92" s="1024"/>
      <c r="X92" s="1024"/>
      <c r="Y92" s="1025"/>
      <c r="Z92" s="1051" t="str">
        <f>ﾁｪｯｸ①施!Z87</f>
        <v>・住宅改修</v>
      </c>
      <c r="AA92" s="1052"/>
      <c r="AB92" s="1052"/>
      <c r="AC92" s="1052"/>
      <c r="AD92" s="1052"/>
      <c r="AE92" s="1052"/>
      <c r="AF92" s="1052"/>
      <c r="AG92" s="1052"/>
      <c r="AH92" s="1052"/>
      <c r="AI92" s="1052"/>
      <c r="AJ92" s="1052"/>
      <c r="AK92" s="1052"/>
      <c r="AL92" s="1052"/>
      <c r="AM92" s="1024">
        <f>ﾁｪｯｸ①施!AM87</f>
        <v>0</v>
      </c>
      <c r="AN92" s="1024"/>
      <c r="AO92" s="1024"/>
      <c r="AP92" s="1024"/>
      <c r="AQ92" s="1025"/>
      <c r="AR92" s="1051" t="str">
        <f>ﾁｪｯｸ①施!AR87</f>
        <v>・寝具洗濯サービス</v>
      </c>
      <c r="AS92" s="1052"/>
      <c r="AT92" s="1052"/>
      <c r="AU92" s="1052"/>
      <c r="AV92" s="1052"/>
      <c r="AW92" s="1052"/>
      <c r="AX92" s="1052"/>
      <c r="AY92" s="1052"/>
      <c r="AZ92" s="1052"/>
      <c r="BA92" s="1052"/>
      <c r="BB92" s="1052"/>
      <c r="BC92" s="1052"/>
      <c r="BD92" s="1052"/>
      <c r="BE92" s="1024">
        <f>ﾁｪｯｸ①施!BE87</f>
        <v>0</v>
      </c>
      <c r="BF92" s="1024"/>
      <c r="BG92" s="1024"/>
      <c r="BH92" s="1024"/>
      <c r="BI92" s="1025"/>
    </row>
    <row r="93" spans="2:61" ht="14.25" customHeight="1">
      <c r="B93" s="1018"/>
      <c r="C93" s="1019"/>
      <c r="D93" s="1019"/>
      <c r="E93" s="1019"/>
      <c r="F93" s="1019"/>
      <c r="G93" s="1020"/>
      <c r="H93" s="1051" t="str">
        <f>ﾁｪｯｸ①施!H88</f>
        <v>・福祉助成券 紙おむつ（ 介護 ・ 障害 ）</v>
      </c>
      <c r="I93" s="1052"/>
      <c r="J93" s="1052"/>
      <c r="K93" s="1052"/>
      <c r="L93" s="1052"/>
      <c r="M93" s="1052"/>
      <c r="N93" s="1052"/>
      <c r="O93" s="1052"/>
      <c r="P93" s="1052"/>
      <c r="Q93" s="1052"/>
      <c r="R93" s="1052"/>
      <c r="S93" s="1052"/>
      <c r="T93" s="1052"/>
      <c r="U93" s="1024">
        <f>ﾁｪｯｸ①施!U88</f>
        <v>0</v>
      </c>
      <c r="V93" s="1024"/>
      <c r="W93" s="1024"/>
      <c r="X93" s="1024"/>
      <c r="Y93" s="1025"/>
      <c r="Z93" s="1051" t="str">
        <f>ﾁｪｯｸ①施!Z88</f>
        <v>・福祉用具購入</v>
      </c>
      <c r="AA93" s="1052"/>
      <c r="AB93" s="1052"/>
      <c r="AC93" s="1052"/>
      <c r="AD93" s="1052"/>
      <c r="AE93" s="1052"/>
      <c r="AF93" s="1052"/>
      <c r="AG93" s="1052"/>
      <c r="AH93" s="1052"/>
      <c r="AI93" s="1052"/>
      <c r="AJ93" s="1052"/>
      <c r="AK93" s="1052"/>
      <c r="AL93" s="1052"/>
      <c r="AM93" s="1024">
        <f>ﾁｪｯｸ①施!AM88</f>
        <v>0</v>
      </c>
      <c r="AN93" s="1024"/>
      <c r="AO93" s="1024"/>
      <c r="AP93" s="1024"/>
      <c r="AQ93" s="1025"/>
      <c r="AR93" s="1051">
        <f>ﾁｪｯｸ①施!AR88</f>
        <v>0</v>
      </c>
      <c r="AS93" s="1052"/>
      <c r="AT93" s="1052"/>
      <c r="AU93" s="1052"/>
      <c r="AV93" s="1052"/>
      <c r="AW93" s="1052"/>
      <c r="AX93" s="1052"/>
      <c r="AY93" s="1052"/>
      <c r="AZ93" s="1052"/>
      <c r="BA93" s="1052"/>
      <c r="BB93" s="1052"/>
      <c r="BC93" s="1052"/>
      <c r="BD93" s="1052"/>
      <c r="BE93" s="1024">
        <f>ﾁｪｯｸ①施!BE88</f>
        <v>0</v>
      </c>
      <c r="BF93" s="1024"/>
      <c r="BG93" s="1024"/>
      <c r="BH93" s="1024"/>
      <c r="BI93" s="1025"/>
    </row>
    <row r="94" spans="2:61" ht="14.25" customHeight="1">
      <c r="B94" s="1018"/>
      <c r="C94" s="1019"/>
      <c r="D94" s="1019"/>
      <c r="E94" s="1019"/>
      <c r="F94" s="1019"/>
      <c r="G94" s="1020"/>
      <c r="H94" s="1051" t="str">
        <f>ﾁｪｯｸ①施!H89</f>
        <v>・高齢者インフルエンザ予防接種</v>
      </c>
      <c r="I94" s="1052"/>
      <c r="J94" s="1052"/>
      <c r="K94" s="1052"/>
      <c r="L94" s="1052"/>
      <c r="M94" s="1052"/>
      <c r="N94" s="1052"/>
      <c r="O94" s="1052"/>
      <c r="P94" s="1052"/>
      <c r="Q94" s="1052"/>
      <c r="R94" s="1052"/>
      <c r="S94" s="1052"/>
      <c r="T94" s="1052"/>
      <c r="U94" s="1024">
        <f>ﾁｪｯｸ①施!U89</f>
        <v>0</v>
      </c>
      <c r="V94" s="1024"/>
      <c r="W94" s="1024"/>
      <c r="X94" s="1024"/>
      <c r="Y94" s="1025"/>
      <c r="Z94" s="1051" t="str">
        <f>ﾁｪｯｸ①施!Z89</f>
        <v>・軽度者の福祉用具貸与に係る確認申請</v>
      </c>
      <c r="AA94" s="1052"/>
      <c r="AB94" s="1052"/>
      <c r="AC94" s="1052"/>
      <c r="AD94" s="1052"/>
      <c r="AE94" s="1052"/>
      <c r="AF94" s="1052"/>
      <c r="AG94" s="1052"/>
      <c r="AH94" s="1052"/>
      <c r="AI94" s="1052"/>
      <c r="AJ94" s="1052"/>
      <c r="AK94" s="1052"/>
      <c r="AL94" s="1052"/>
      <c r="AM94" s="1024">
        <f>ﾁｪｯｸ①施!AM89</f>
        <v>0</v>
      </c>
      <c r="AN94" s="1024"/>
      <c r="AO94" s="1024"/>
      <c r="AP94" s="1024"/>
      <c r="AQ94" s="1025"/>
      <c r="AR94" s="1051">
        <f>ﾁｪｯｸ①施!AR89</f>
        <v>0</v>
      </c>
      <c r="AS94" s="1052"/>
      <c r="AT94" s="1052"/>
      <c r="AU94" s="1052"/>
      <c r="AV94" s="1052"/>
      <c r="AW94" s="1052"/>
      <c r="AX94" s="1052"/>
      <c r="AY94" s="1052"/>
      <c r="AZ94" s="1052"/>
      <c r="BA94" s="1052"/>
      <c r="BB94" s="1052"/>
      <c r="BC94" s="1052"/>
      <c r="BD94" s="1052"/>
      <c r="BE94" s="1024">
        <f>ﾁｪｯｸ①施!BE89</f>
        <v>0</v>
      </c>
      <c r="BF94" s="1024"/>
      <c r="BG94" s="1024"/>
      <c r="BH94" s="1024"/>
      <c r="BI94" s="1025"/>
    </row>
    <row r="95" spans="2:61" ht="14.25" customHeight="1">
      <c r="B95" s="1021"/>
      <c r="C95" s="1022"/>
      <c r="D95" s="1022"/>
      <c r="E95" s="1022"/>
      <c r="F95" s="1022"/>
      <c r="G95" s="1023"/>
      <c r="H95" s="1051" t="str">
        <f>ﾁｪｯｸ①施!H90</f>
        <v>・介護者慰労金</v>
      </c>
      <c r="I95" s="1052"/>
      <c r="J95" s="1052"/>
      <c r="K95" s="1052"/>
      <c r="L95" s="1052"/>
      <c r="M95" s="1052"/>
      <c r="N95" s="1052"/>
      <c r="O95" s="1052"/>
      <c r="P95" s="1052"/>
      <c r="Q95" s="1052"/>
      <c r="R95" s="1052"/>
      <c r="S95" s="1052"/>
      <c r="T95" s="1052"/>
      <c r="U95" s="1024">
        <f>ﾁｪｯｸ①施!U90</f>
        <v>0</v>
      </c>
      <c r="V95" s="1024"/>
      <c r="W95" s="1024"/>
      <c r="X95" s="1024"/>
      <c r="Y95" s="1025"/>
      <c r="Z95" s="1051" t="str">
        <f>ﾁｪｯｸ①施!Z90</f>
        <v>・日常生活用具の給付 貸与</v>
      </c>
      <c r="AA95" s="1052"/>
      <c r="AB95" s="1052"/>
      <c r="AC95" s="1052"/>
      <c r="AD95" s="1052"/>
      <c r="AE95" s="1052"/>
      <c r="AF95" s="1052"/>
      <c r="AG95" s="1052"/>
      <c r="AH95" s="1052"/>
      <c r="AI95" s="1052"/>
      <c r="AJ95" s="1052"/>
      <c r="AK95" s="1052"/>
      <c r="AL95" s="1052"/>
      <c r="AM95" s="1024">
        <f>ﾁｪｯｸ①施!AM90</f>
        <v>0</v>
      </c>
      <c r="AN95" s="1024"/>
      <c r="AO95" s="1024"/>
      <c r="AP95" s="1024"/>
      <c r="AQ95" s="1025"/>
      <c r="AR95" s="1051">
        <f>ﾁｪｯｸ①施!AR90</f>
        <v>0</v>
      </c>
      <c r="AS95" s="1052"/>
      <c r="AT95" s="1052"/>
      <c r="AU95" s="1052"/>
      <c r="AV95" s="1052"/>
      <c r="AW95" s="1052"/>
      <c r="AX95" s="1052"/>
      <c r="AY95" s="1052"/>
      <c r="AZ95" s="1052"/>
      <c r="BA95" s="1052"/>
      <c r="BB95" s="1052"/>
      <c r="BC95" s="1052"/>
      <c r="BD95" s="1052"/>
      <c r="BE95" s="1024">
        <f>ﾁｪｯｸ①施!BE90</f>
        <v>0</v>
      </c>
      <c r="BF95" s="1024"/>
      <c r="BG95" s="1024"/>
      <c r="BH95" s="1024"/>
      <c r="BI95" s="1025"/>
    </row>
  </sheetData>
  <sheetProtection algorithmName="SHA-512" hashValue="riZyGTPjnXlGhslNZL5PjzxazUSDpCO2KFZSSrpqLnCJT8cUBAhLEhH5m5H31xqvimqU7PZEQh8PXCmgkmCQdQ==" saltValue="b+EJcWHMvN0vIfTRLoERGA==" spinCount="100000" sheet="1" selectLockedCells="1"/>
  <mergeCells count="547">
    <mergeCell ref="H93:T93"/>
    <mergeCell ref="U93:Y93"/>
    <mergeCell ref="Z93:AL93"/>
    <mergeCell ref="AM93:AQ93"/>
    <mergeCell ref="AR93:BD93"/>
    <mergeCell ref="AP60:AQ61"/>
    <mergeCell ref="AR60:AS61"/>
    <mergeCell ref="AT60:AU61"/>
    <mergeCell ref="AV60:AW61"/>
    <mergeCell ref="AX60:AY61"/>
    <mergeCell ref="AT62:AU63"/>
    <mergeCell ref="AV62:AW63"/>
    <mergeCell ref="AX62:AY63"/>
    <mergeCell ref="R59:S61"/>
    <mergeCell ref="T59:AO59"/>
    <mergeCell ref="AP59:AY59"/>
    <mergeCell ref="AX68:AY69"/>
    <mergeCell ref="AZ68:BE69"/>
    <mergeCell ref="AT70:AU71"/>
    <mergeCell ref="AV70:AW71"/>
    <mergeCell ref="AX70:AY71"/>
    <mergeCell ref="AZ70:BE71"/>
    <mergeCell ref="AX64:AY65"/>
    <mergeCell ref="AZ64:BE65"/>
    <mergeCell ref="H95:T95"/>
    <mergeCell ref="U95:Y95"/>
    <mergeCell ref="Z95:AL95"/>
    <mergeCell ref="AM95:AQ95"/>
    <mergeCell ref="AR95:BD95"/>
    <mergeCell ref="BE95:BI95"/>
    <mergeCell ref="H94:T94"/>
    <mergeCell ref="U94:Y94"/>
    <mergeCell ref="Z94:AL94"/>
    <mergeCell ref="AM94:AQ94"/>
    <mergeCell ref="AR94:BD94"/>
    <mergeCell ref="BE94:BI94"/>
    <mergeCell ref="AR92:BD92"/>
    <mergeCell ref="BE92:BI92"/>
    <mergeCell ref="AZ59:BE61"/>
    <mergeCell ref="AD60:AE61"/>
    <mergeCell ref="AF60:AG61"/>
    <mergeCell ref="AH60:AI61"/>
    <mergeCell ref="AJ60:AK61"/>
    <mergeCell ref="AL60:AM61"/>
    <mergeCell ref="AN60:AO61"/>
    <mergeCell ref="AT66:AU67"/>
    <mergeCell ref="AV66:AW67"/>
    <mergeCell ref="AX66:AY67"/>
    <mergeCell ref="AZ66:BE67"/>
    <mergeCell ref="AX76:AY77"/>
    <mergeCell ref="AZ76:BE77"/>
    <mergeCell ref="AT78:AU79"/>
    <mergeCell ref="AV78:AW79"/>
    <mergeCell ref="AX78:AY79"/>
    <mergeCell ref="AZ78:BE79"/>
    <mergeCell ref="AX72:AY73"/>
    <mergeCell ref="AZ72:BE73"/>
    <mergeCell ref="AT74:AU75"/>
    <mergeCell ref="AV74:AW75"/>
    <mergeCell ref="AX74:AY75"/>
    <mergeCell ref="BE89:BI89"/>
    <mergeCell ref="H90:T90"/>
    <mergeCell ref="U90:Y90"/>
    <mergeCell ref="Z90:AL90"/>
    <mergeCell ref="AM90:AQ90"/>
    <mergeCell ref="AR90:BD90"/>
    <mergeCell ref="BE90:BI90"/>
    <mergeCell ref="B89:G95"/>
    <mergeCell ref="H89:T89"/>
    <mergeCell ref="U89:Y89"/>
    <mergeCell ref="Z89:AL89"/>
    <mergeCell ref="AM89:AQ89"/>
    <mergeCell ref="AR89:BD89"/>
    <mergeCell ref="H91:T91"/>
    <mergeCell ref="U91:Y91"/>
    <mergeCell ref="Z91:AL91"/>
    <mergeCell ref="AM91:AQ91"/>
    <mergeCell ref="BE93:BI93"/>
    <mergeCell ref="AR91:BD91"/>
    <mergeCell ref="BE91:BI91"/>
    <mergeCell ref="H92:T92"/>
    <mergeCell ref="U92:Y92"/>
    <mergeCell ref="Z92:AL92"/>
    <mergeCell ref="AM92:AQ92"/>
    <mergeCell ref="BF86:BG87"/>
    <mergeCell ref="BH86:BI87"/>
    <mergeCell ref="AL86:AM87"/>
    <mergeCell ref="AN86:AO87"/>
    <mergeCell ref="AP86:AQ87"/>
    <mergeCell ref="AR86:AS87"/>
    <mergeCell ref="Z86:AA87"/>
    <mergeCell ref="AB86:AC87"/>
    <mergeCell ref="AD86:AE87"/>
    <mergeCell ref="AF86:AG87"/>
    <mergeCell ref="AH86:AI87"/>
    <mergeCell ref="AJ86:AK87"/>
    <mergeCell ref="AT86:AU87"/>
    <mergeCell ref="AV86:AW87"/>
    <mergeCell ref="AX86:AY87"/>
    <mergeCell ref="AZ86:BE87"/>
    <mergeCell ref="N86:O87"/>
    <mergeCell ref="P86:Q87"/>
    <mergeCell ref="R86:S87"/>
    <mergeCell ref="T86:U87"/>
    <mergeCell ref="V86:W87"/>
    <mergeCell ref="X86:Y87"/>
    <mergeCell ref="B86:C87"/>
    <mergeCell ref="D86:E87"/>
    <mergeCell ref="F86:G87"/>
    <mergeCell ref="H86:I87"/>
    <mergeCell ref="J86:K87"/>
    <mergeCell ref="L86:M87"/>
    <mergeCell ref="BF84:BG85"/>
    <mergeCell ref="BH84:BI85"/>
    <mergeCell ref="AT84:AU85"/>
    <mergeCell ref="AL84:AM85"/>
    <mergeCell ref="AN84:AO85"/>
    <mergeCell ref="AP84:AQ85"/>
    <mergeCell ref="AR84:AS85"/>
    <mergeCell ref="AV84:AW85"/>
    <mergeCell ref="Z84:AA85"/>
    <mergeCell ref="AB84:AC85"/>
    <mergeCell ref="AD84:AE85"/>
    <mergeCell ref="AF84:AG85"/>
    <mergeCell ref="AH84:AI85"/>
    <mergeCell ref="AJ84:AK85"/>
    <mergeCell ref="AX84:AY85"/>
    <mergeCell ref="AZ84:BE85"/>
    <mergeCell ref="N84:O85"/>
    <mergeCell ref="P84:Q85"/>
    <mergeCell ref="R84:S85"/>
    <mergeCell ref="T84:U85"/>
    <mergeCell ref="V84:W85"/>
    <mergeCell ref="X84:Y85"/>
    <mergeCell ref="B84:C85"/>
    <mergeCell ref="D84:E85"/>
    <mergeCell ref="F84:G85"/>
    <mergeCell ref="H84:I85"/>
    <mergeCell ref="J84:K85"/>
    <mergeCell ref="L84:M85"/>
    <mergeCell ref="BF82:BG83"/>
    <mergeCell ref="BH82:BI83"/>
    <mergeCell ref="AL82:AM83"/>
    <mergeCell ref="AN82:AO83"/>
    <mergeCell ref="AP82:AQ83"/>
    <mergeCell ref="AR82:AS83"/>
    <mergeCell ref="Z82:AA83"/>
    <mergeCell ref="AB82:AC83"/>
    <mergeCell ref="AD82:AE83"/>
    <mergeCell ref="AF82:AG83"/>
    <mergeCell ref="AH82:AI83"/>
    <mergeCell ref="AJ82:AK83"/>
    <mergeCell ref="AT82:AU83"/>
    <mergeCell ref="AV82:AW83"/>
    <mergeCell ref="AX82:AY83"/>
    <mergeCell ref="AZ82:BE83"/>
    <mergeCell ref="N82:O83"/>
    <mergeCell ref="P82:Q83"/>
    <mergeCell ref="R82:S83"/>
    <mergeCell ref="T82:U83"/>
    <mergeCell ref="V82:W83"/>
    <mergeCell ref="X82:Y83"/>
    <mergeCell ref="B82:C83"/>
    <mergeCell ref="D82:E83"/>
    <mergeCell ref="F82:G83"/>
    <mergeCell ref="H82:I83"/>
    <mergeCell ref="J82:K83"/>
    <mergeCell ref="L82:M83"/>
    <mergeCell ref="BF80:BG81"/>
    <mergeCell ref="BH80:BI81"/>
    <mergeCell ref="AT80:AU81"/>
    <mergeCell ref="AL80:AM81"/>
    <mergeCell ref="AN80:AO81"/>
    <mergeCell ref="AP80:AQ81"/>
    <mergeCell ref="AR80:AS81"/>
    <mergeCell ref="AV80:AW81"/>
    <mergeCell ref="Z80:AA81"/>
    <mergeCell ref="AB80:AC81"/>
    <mergeCell ref="AD80:AE81"/>
    <mergeCell ref="AF80:AG81"/>
    <mergeCell ref="AH80:AI81"/>
    <mergeCell ref="AJ80:AK81"/>
    <mergeCell ref="AX80:AY81"/>
    <mergeCell ref="AZ80:BE81"/>
    <mergeCell ref="N80:O81"/>
    <mergeCell ref="P80:Q81"/>
    <mergeCell ref="R80:S81"/>
    <mergeCell ref="T80:U81"/>
    <mergeCell ref="V80:W81"/>
    <mergeCell ref="X80:Y81"/>
    <mergeCell ref="B80:C81"/>
    <mergeCell ref="D80:E81"/>
    <mergeCell ref="F80:G81"/>
    <mergeCell ref="H80:I81"/>
    <mergeCell ref="J80:K81"/>
    <mergeCell ref="L80:M81"/>
    <mergeCell ref="BF78:BG79"/>
    <mergeCell ref="BH78:BI79"/>
    <mergeCell ref="AL78:AM79"/>
    <mergeCell ref="AN78:AO79"/>
    <mergeCell ref="AP78:AQ79"/>
    <mergeCell ref="AR78:AS79"/>
    <mergeCell ref="Z78:AA79"/>
    <mergeCell ref="AB78:AC79"/>
    <mergeCell ref="AD78:AE79"/>
    <mergeCell ref="AF78:AG79"/>
    <mergeCell ref="AH78:AI79"/>
    <mergeCell ref="AJ78:AK79"/>
    <mergeCell ref="N78:O79"/>
    <mergeCell ref="P78:Q79"/>
    <mergeCell ref="R78:S79"/>
    <mergeCell ref="T78:U79"/>
    <mergeCell ref="V78:W79"/>
    <mergeCell ref="X78:Y79"/>
    <mergeCell ref="B78:C79"/>
    <mergeCell ref="D78:E79"/>
    <mergeCell ref="F78:G79"/>
    <mergeCell ref="H78:I79"/>
    <mergeCell ref="J78:K79"/>
    <mergeCell ref="L78:M79"/>
    <mergeCell ref="BF76:BG77"/>
    <mergeCell ref="BH76:BI77"/>
    <mergeCell ref="AT76:AU77"/>
    <mergeCell ref="AL76:AM77"/>
    <mergeCell ref="AN76:AO77"/>
    <mergeCell ref="AP76:AQ77"/>
    <mergeCell ref="AR76:AS77"/>
    <mergeCell ref="AV76:AW77"/>
    <mergeCell ref="Z76:AA77"/>
    <mergeCell ref="AB76:AC77"/>
    <mergeCell ref="AD76:AE77"/>
    <mergeCell ref="AF76:AG77"/>
    <mergeCell ref="AH76:AI77"/>
    <mergeCell ref="AJ76:AK77"/>
    <mergeCell ref="N76:O77"/>
    <mergeCell ref="P76:Q77"/>
    <mergeCell ref="R76:S77"/>
    <mergeCell ref="T76:U77"/>
    <mergeCell ref="V76:W77"/>
    <mergeCell ref="X76:Y77"/>
    <mergeCell ref="B76:C77"/>
    <mergeCell ref="D76:E77"/>
    <mergeCell ref="F76:G77"/>
    <mergeCell ref="H76:I77"/>
    <mergeCell ref="J76:K77"/>
    <mergeCell ref="L76:M77"/>
    <mergeCell ref="BF74:BG75"/>
    <mergeCell ref="BH74:BI75"/>
    <mergeCell ref="AL74:AM75"/>
    <mergeCell ref="AN74:AO75"/>
    <mergeCell ref="AP74:AQ75"/>
    <mergeCell ref="AR74:AS75"/>
    <mergeCell ref="Z74:AA75"/>
    <mergeCell ref="AB74:AC75"/>
    <mergeCell ref="AD74:AE75"/>
    <mergeCell ref="AF74:AG75"/>
    <mergeCell ref="AH74:AI75"/>
    <mergeCell ref="AJ74:AK75"/>
    <mergeCell ref="AZ74:BE75"/>
    <mergeCell ref="N74:O75"/>
    <mergeCell ref="P74:Q75"/>
    <mergeCell ref="R74:S75"/>
    <mergeCell ref="T74:U75"/>
    <mergeCell ref="V74:W75"/>
    <mergeCell ref="X74:Y75"/>
    <mergeCell ref="B74:C75"/>
    <mergeCell ref="D74:E75"/>
    <mergeCell ref="F74:G75"/>
    <mergeCell ref="H74:I75"/>
    <mergeCell ref="J74:K75"/>
    <mergeCell ref="L74:M75"/>
    <mergeCell ref="BF72:BG73"/>
    <mergeCell ref="BH72:BI73"/>
    <mergeCell ref="AT72:AU73"/>
    <mergeCell ref="AL72:AM73"/>
    <mergeCell ref="AN72:AO73"/>
    <mergeCell ref="AP72:AQ73"/>
    <mergeCell ref="AR72:AS73"/>
    <mergeCell ref="AV72:AW73"/>
    <mergeCell ref="Z72:AA73"/>
    <mergeCell ref="AB72:AC73"/>
    <mergeCell ref="AD72:AE73"/>
    <mergeCell ref="AF72:AG73"/>
    <mergeCell ref="AH72:AI73"/>
    <mergeCell ref="AJ72:AK73"/>
    <mergeCell ref="N72:O73"/>
    <mergeCell ref="P72:Q73"/>
    <mergeCell ref="R72:S73"/>
    <mergeCell ref="T72:U73"/>
    <mergeCell ref="V72:W73"/>
    <mergeCell ref="X72:Y73"/>
    <mergeCell ref="B72:C73"/>
    <mergeCell ref="D72:E73"/>
    <mergeCell ref="F72:G73"/>
    <mergeCell ref="H72:I73"/>
    <mergeCell ref="J72:K73"/>
    <mergeCell ref="L72:M73"/>
    <mergeCell ref="BF70:BG71"/>
    <mergeCell ref="BH70:BI71"/>
    <mergeCell ref="AL70:AM71"/>
    <mergeCell ref="AN70:AO71"/>
    <mergeCell ref="AP70:AQ71"/>
    <mergeCell ref="AR70:AS71"/>
    <mergeCell ref="Z70:AA71"/>
    <mergeCell ref="AB70:AC71"/>
    <mergeCell ref="AD70:AE71"/>
    <mergeCell ref="AF70:AG71"/>
    <mergeCell ref="AH70:AI71"/>
    <mergeCell ref="AJ70:AK71"/>
    <mergeCell ref="N70:O71"/>
    <mergeCell ref="P70:Q71"/>
    <mergeCell ref="R70:S71"/>
    <mergeCell ref="T70:U71"/>
    <mergeCell ref="V70:W71"/>
    <mergeCell ref="X70:Y71"/>
    <mergeCell ref="B70:C71"/>
    <mergeCell ref="D70:E71"/>
    <mergeCell ref="F70:G71"/>
    <mergeCell ref="H70:I71"/>
    <mergeCell ref="J70:K71"/>
    <mergeCell ref="L70:M71"/>
    <mergeCell ref="BF68:BG69"/>
    <mergeCell ref="BH68:BI69"/>
    <mergeCell ref="AT68:AU69"/>
    <mergeCell ref="AL68:AM69"/>
    <mergeCell ref="AN68:AO69"/>
    <mergeCell ref="AP68:AQ69"/>
    <mergeCell ref="AR68:AS69"/>
    <mergeCell ref="AV68:AW69"/>
    <mergeCell ref="Z68:AA69"/>
    <mergeCell ref="AB68:AC69"/>
    <mergeCell ref="AD68:AE69"/>
    <mergeCell ref="AF68:AG69"/>
    <mergeCell ref="AH68:AI69"/>
    <mergeCell ref="AJ68:AK69"/>
    <mergeCell ref="N68:O69"/>
    <mergeCell ref="P68:Q69"/>
    <mergeCell ref="R68:S69"/>
    <mergeCell ref="T68:U69"/>
    <mergeCell ref="V68:W69"/>
    <mergeCell ref="X68:Y69"/>
    <mergeCell ref="B68:C69"/>
    <mergeCell ref="D68:E69"/>
    <mergeCell ref="F68:G69"/>
    <mergeCell ref="H68:I69"/>
    <mergeCell ref="J68:K69"/>
    <mergeCell ref="L68:M69"/>
    <mergeCell ref="BF66:BG67"/>
    <mergeCell ref="BH66:BI67"/>
    <mergeCell ref="AL66:AM67"/>
    <mergeCell ref="AN66:AO67"/>
    <mergeCell ref="AP66:AQ67"/>
    <mergeCell ref="AR66:AS67"/>
    <mergeCell ref="Z66:AA67"/>
    <mergeCell ref="AB66:AC67"/>
    <mergeCell ref="AD66:AE67"/>
    <mergeCell ref="AF66:AG67"/>
    <mergeCell ref="AH66:AI67"/>
    <mergeCell ref="AJ66:AK67"/>
    <mergeCell ref="N66:O67"/>
    <mergeCell ref="P66:Q67"/>
    <mergeCell ref="R66:S67"/>
    <mergeCell ref="T66:U67"/>
    <mergeCell ref="V66:W67"/>
    <mergeCell ref="X66:Y67"/>
    <mergeCell ref="B66:C67"/>
    <mergeCell ref="D66:E67"/>
    <mergeCell ref="F66:G67"/>
    <mergeCell ref="H66:I67"/>
    <mergeCell ref="J66:K67"/>
    <mergeCell ref="L66:M67"/>
    <mergeCell ref="BF64:BG65"/>
    <mergeCell ref="BH64:BI65"/>
    <mergeCell ref="AT64:AU65"/>
    <mergeCell ref="AL64:AM65"/>
    <mergeCell ref="AN64:AO65"/>
    <mergeCell ref="AP64:AQ65"/>
    <mergeCell ref="AR64:AS65"/>
    <mergeCell ref="AV64:AW65"/>
    <mergeCell ref="Z64:AA65"/>
    <mergeCell ref="AB64:AC65"/>
    <mergeCell ref="AD64:AE65"/>
    <mergeCell ref="AF64:AG65"/>
    <mergeCell ref="AH64:AI65"/>
    <mergeCell ref="AJ64:AK65"/>
    <mergeCell ref="N64:O65"/>
    <mergeCell ref="P64:Q65"/>
    <mergeCell ref="R64:S65"/>
    <mergeCell ref="T64:U65"/>
    <mergeCell ref="V64:W65"/>
    <mergeCell ref="X64:Y65"/>
    <mergeCell ref="B64:C65"/>
    <mergeCell ref="D64:E65"/>
    <mergeCell ref="F64:G65"/>
    <mergeCell ref="H64:I65"/>
    <mergeCell ref="J64:K65"/>
    <mergeCell ref="L64:M65"/>
    <mergeCell ref="BF62:BG63"/>
    <mergeCell ref="BH62:BI63"/>
    <mergeCell ref="AZ62:BE63"/>
    <mergeCell ref="AL62:AM63"/>
    <mergeCell ref="AN62:AO63"/>
    <mergeCell ref="AP62:AQ63"/>
    <mergeCell ref="AR62:AS63"/>
    <mergeCell ref="Z62:AA63"/>
    <mergeCell ref="AB62:AC63"/>
    <mergeCell ref="AD62:AE63"/>
    <mergeCell ref="AF62:AG63"/>
    <mergeCell ref="AH62:AI63"/>
    <mergeCell ref="AJ62:AK63"/>
    <mergeCell ref="N62:O63"/>
    <mergeCell ref="P62:Q63"/>
    <mergeCell ref="R62:S63"/>
    <mergeCell ref="T62:U63"/>
    <mergeCell ref="V62:W63"/>
    <mergeCell ref="X62:Y63"/>
    <mergeCell ref="B62:C63"/>
    <mergeCell ref="D62:E63"/>
    <mergeCell ref="F62:G63"/>
    <mergeCell ref="H62:I63"/>
    <mergeCell ref="J62:K63"/>
    <mergeCell ref="L62:M63"/>
    <mergeCell ref="BH59:BI61"/>
    <mergeCell ref="T60:U61"/>
    <mergeCell ref="V60:W61"/>
    <mergeCell ref="X60:Y61"/>
    <mergeCell ref="Z60:AA61"/>
    <mergeCell ref="AB60:AC61"/>
    <mergeCell ref="BF59:BG61"/>
    <mergeCell ref="AM57:AU58"/>
    <mergeCell ref="AV57:AV58"/>
    <mergeCell ref="AX56:BB57"/>
    <mergeCell ref="BC56:BI57"/>
    <mergeCell ref="B59:C61"/>
    <mergeCell ref="D59:E61"/>
    <mergeCell ref="F59:G61"/>
    <mergeCell ref="H59:I61"/>
    <mergeCell ref="J59:K61"/>
    <mergeCell ref="L59:M61"/>
    <mergeCell ref="N59:O61"/>
    <mergeCell ref="P59:Q61"/>
    <mergeCell ref="T55:AQ56"/>
    <mergeCell ref="B56:F57"/>
    <mergeCell ref="G56:Q57"/>
    <mergeCell ref="R56:S57"/>
    <mergeCell ref="U57:Z58"/>
    <mergeCell ref="AA57:AA58"/>
    <mergeCell ref="AB57:AJ58"/>
    <mergeCell ref="AK57:AL58"/>
    <mergeCell ref="Y27:Z28"/>
    <mergeCell ref="K29:L30"/>
    <mergeCell ref="M29:N30"/>
    <mergeCell ref="O29:P30"/>
    <mergeCell ref="R29:S30"/>
    <mergeCell ref="T29:U30"/>
    <mergeCell ref="W29:X30"/>
    <mergeCell ref="Y29:Z30"/>
    <mergeCell ref="K27:L28"/>
    <mergeCell ref="M27:N28"/>
    <mergeCell ref="O27:P28"/>
    <mergeCell ref="R27:S28"/>
    <mergeCell ref="T27:U28"/>
    <mergeCell ref="W27:X28"/>
    <mergeCell ref="Y23:Z24"/>
    <mergeCell ref="K25:L26"/>
    <mergeCell ref="M25:N26"/>
    <mergeCell ref="O25:P26"/>
    <mergeCell ref="R25:S26"/>
    <mergeCell ref="T25:U26"/>
    <mergeCell ref="W25:X26"/>
    <mergeCell ref="Y25:Z26"/>
    <mergeCell ref="K23:L24"/>
    <mergeCell ref="M23:N24"/>
    <mergeCell ref="O23:P24"/>
    <mergeCell ref="R23:S24"/>
    <mergeCell ref="T23:U24"/>
    <mergeCell ref="W23:X24"/>
    <mergeCell ref="Y19:Z20"/>
    <mergeCell ref="K21:L22"/>
    <mergeCell ref="M21:N22"/>
    <mergeCell ref="O21:P22"/>
    <mergeCell ref="R21:S22"/>
    <mergeCell ref="T21:U22"/>
    <mergeCell ref="W21:X22"/>
    <mergeCell ref="Y21:Z22"/>
    <mergeCell ref="K19:L20"/>
    <mergeCell ref="M19:N20"/>
    <mergeCell ref="O19:P20"/>
    <mergeCell ref="R19:S20"/>
    <mergeCell ref="T19:U20"/>
    <mergeCell ref="W19:X20"/>
    <mergeCell ref="Y15:Z16"/>
    <mergeCell ref="K17:L18"/>
    <mergeCell ref="M17:N18"/>
    <mergeCell ref="O17:P18"/>
    <mergeCell ref="R17:S18"/>
    <mergeCell ref="T17:U18"/>
    <mergeCell ref="W17:X18"/>
    <mergeCell ref="Y17:Z18"/>
    <mergeCell ref="K15:L16"/>
    <mergeCell ref="M15:N16"/>
    <mergeCell ref="O15:P16"/>
    <mergeCell ref="R15:S16"/>
    <mergeCell ref="T15:U16"/>
    <mergeCell ref="W15:X16"/>
    <mergeCell ref="Y11:Z12"/>
    <mergeCell ref="K13:L14"/>
    <mergeCell ref="M13:N14"/>
    <mergeCell ref="O13:P14"/>
    <mergeCell ref="R13:S14"/>
    <mergeCell ref="T13:U14"/>
    <mergeCell ref="W13:X14"/>
    <mergeCell ref="Y13:Z14"/>
    <mergeCell ref="K11:L12"/>
    <mergeCell ref="M11:N12"/>
    <mergeCell ref="O11:P12"/>
    <mergeCell ref="R11:S12"/>
    <mergeCell ref="T11:U12"/>
    <mergeCell ref="W11:X12"/>
    <mergeCell ref="Y7:Z8"/>
    <mergeCell ref="K9:L10"/>
    <mergeCell ref="M9:N10"/>
    <mergeCell ref="O9:P10"/>
    <mergeCell ref="R9:S10"/>
    <mergeCell ref="T9:U10"/>
    <mergeCell ref="W9:X10"/>
    <mergeCell ref="Y9:Z10"/>
    <mergeCell ref="K7:L8"/>
    <mergeCell ref="M7:N8"/>
    <mergeCell ref="O7:P8"/>
    <mergeCell ref="R7:S8"/>
    <mergeCell ref="T7:U8"/>
    <mergeCell ref="W7:X8"/>
    <mergeCell ref="Y2:Z4"/>
    <mergeCell ref="K5:L6"/>
    <mergeCell ref="M5:N6"/>
    <mergeCell ref="O5:P6"/>
    <mergeCell ref="R5:S6"/>
    <mergeCell ref="T5:U6"/>
    <mergeCell ref="W5:X6"/>
    <mergeCell ref="Y5:Z6"/>
    <mergeCell ref="K2:L4"/>
    <mergeCell ref="M2:N4"/>
    <mergeCell ref="O2:P4"/>
    <mergeCell ref="R2:S4"/>
    <mergeCell ref="T2:U4"/>
    <mergeCell ref="W2:X4"/>
  </mergeCells>
  <phoneticPr fontId="16"/>
  <conditionalFormatting sqref="K9:L10">
    <cfRule type="expression" dxfId="589" priority="127" stopIfTrue="1">
      <formula>$G$4="×"</formula>
    </cfRule>
  </conditionalFormatting>
  <conditionalFormatting sqref="K11:L12">
    <cfRule type="expression" dxfId="588" priority="126" stopIfTrue="1">
      <formula>$G$5="×"</formula>
    </cfRule>
  </conditionalFormatting>
  <conditionalFormatting sqref="K13:L14">
    <cfRule type="expression" dxfId="587" priority="125" stopIfTrue="1">
      <formula>$G$6="×"</formula>
    </cfRule>
  </conditionalFormatting>
  <conditionalFormatting sqref="K15:L16">
    <cfRule type="expression" dxfId="586" priority="124" stopIfTrue="1">
      <formula>$G$7="×"</formula>
    </cfRule>
  </conditionalFormatting>
  <conditionalFormatting sqref="K17:L18">
    <cfRule type="expression" dxfId="585" priority="123" stopIfTrue="1">
      <formula>$G$8="×"</formula>
    </cfRule>
  </conditionalFormatting>
  <conditionalFormatting sqref="K19:L20">
    <cfRule type="expression" dxfId="584" priority="122" stopIfTrue="1">
      <formula>$G$9="×"</formula>
    </cfRule>
  </conditionalFormatting>
  <conditionalFormatting sqref="K21:L22">
    <cfRule type="expression" dxfId="583" priority="121" stopIfTrue="1">
      <formula>$G$10="×"</formula>
    </cfRule>
  </conditionalFormatting>
  <conditionalFormatting sqref="K23:L24">
    <cfRule type="expression" dxfId="582" priority="120" stopIfTrue="1">
      <formula>G11="×"</formula>
    </cfRule>
  </conditionalFormatting>
  <conditionalFormatting sqref="K25:L26">
    <cfRule type="expression" dxfId="581" priority="119" stopIfTrue="1">
      <formula>G12="×"</formula>
    </cfRule>
  </conditionalFormatting>
  <conditionalFormatting sqref="K27:L28">
    <cfRule type="expression" dxfId="580" priority="118" stopIfTrue="1">
      <formula>G13="×"</formula>
    </cfRule>
  </conditionalFormatting>
  <conditionalFormatting sqref="L29:L30 K29">
    <cfRule type="expression" dxfId="579" priority="117" stopIfTrue="1">
      <formula>G14="×"</formula>
    </cfRule>
  </conditionalFormatting>
  <conditionalFormatting sqref="O9:P10">
    <cfRule type="expression" dxfId="578" priority="116" stopIfTrue="1">
      <formula>"○"=G4</formula>
    </cfRule>
  </conditionalFormatting>
  <conditionalFormatting sqref="O11:P12">
    <cfRule type="expression" dxfId="577" priority="115" stopIfTrue="1">
      <formula>"○"=G5</formula>
    </cfRule>
  </conditionalFormatting>
  <conditionalFormatting sqref="O13:P14">
    <cfRule type="expression" dxfId="576" priority="114" stopIfTrue="1">
      <formula>"○"=G6</formula>
    </cfRule>
  </conditionalFormatting>
  <conditionalFormatting sqref="O15:P16">
    <cfRule type="expression" dxfId="575" priority="113" stopIfTrue="1">
      <formula>"○"=G7</formula>
    </cfRule>
  </conditionalFormatting>
  <conditionalFormatting sqref="O17:P18">
    <cfRule type="expression" dxfId="574" priority="112" stopIfTrue="1">
      <formula>"○"=G8</formula>
    </cfRule>
  </conditionalFormatting>
  <conditionalFormatting sqref="O19:P20">
    <cfRule type="expression" dxfId="573" priority="111" stopIfTrue="1">
      <formula>"○"=G9</formula>
    </cfRule>
  </conditionalFormatting>
  <conditionalFormatting sqref="O21:P22">
    <cfRule type="expression" dxfId="572" priority="110" stopIfTrue="1">
      <formula>"○"=G10</formula>
    </cfRule>
  </conditionalFormatting>
  <conditionalFormatting sqref="O23:P24">
    <cfRule type="expression" dxfId="571" priority="109" stopIfTrue="1">
      <formula>"○"=G11</formula>
    </cfRule>
  </conditionalFormatting>
  <conditionalFormatting sqref="O25:P26">
    <cfRule type="expression" dxfId="570" priority="108" stopIfTrue="1">
      <formula>"○"=G12</formula>
    </cfRule>
  </conditionalFormatting>
  <conditionalFormatting sqref="O27:P28">
    <cfRule type="expression" dxfId="569" priority="107" stopIfTrue="1">
      <formula>"○"=G13</formula>
    </cfRule>
  </conditionalFormatting>
  <conditionalFormatting sqref="P29:P30 O29">
    <cfRule type="expression" dxfId="568" priority="106" stopIfTrue="1">
      <formula>"○"=G14</formula>
    </cfRule>
  </conditionalFormatting>
  <conditionalFormatting sqref="K30">
    <cfRule type="expression" dxfId="567" priority="128" stopIfTrue="1">
      <formula>#REF!="×"</formula>
    </cfRule>
  </conditionalFormatting>
  <conditionalFormatting sqref="B64:B65">
    <cfRule type="expression" dxfId="566" priority="129" stopIfTrue="1">
      <formula>G29="×"</formula>
    </cfRule>
  </conditionalFormatting>
  <conditionalFormatting sqref="B66:B67">
    <cfRule type="expression" dxfId="565" priority="130" stopIfTrue="1">
      <formula>G30="×"</formula>
    </cfRule>
  </conditionalFormatting>
  <conditionalFormatting sqref="B68:B69 R30">
    <cfRule type="expression" dxfId="564" priority="131" stopIfTrue="1">
      <formula>G1048569="×"</formula>
    </cfRule>
  </conditionalFormatting>
  <conditionalFormatting sqref="B70:B71">
    <cfRule type="expression" dxfId="563" priority="132" stopIfTrue="1">
      <formula>G32="×"</formula>
    </cfRule>
  </conditionalFormatting>
  <conditionalFormatting sqref="B72:B73">
    <cfRule type="expression" dxfId="562" priority="133" stopIfTrue="1">
      <formula>G33="×"</formula>
    </cfRule>
  </conditionalFormatting>
  <conditionalFormatting sqref="B74:B75">
    <cfRule type="expression" dxfId="561" priority="134" stopIfTrue="1">
      <formula>G34="×"</formula>
    </cfRule>
  </conditionalFormatting>
  <conditionalFormatting sqref="B76:B77">
    <cfRule type="expression" dxfId="560" priority="135" stopIfTrue="1">
      <formula>G35="×"</formula>
    </cfRule>
  </conditionalFormatting>
  <conditionalFormatting sqref="B78:B79">
    <cfRule type="expression" dxfId="559" priority="136" stopIfTrue="1">
      <formula>G36="×"</formula>
    </cfRule>
  </conditionalFormatting>
  <conditionalFormatting sqref="B80:B81">
    <cfRule type="expression" dxfId="558" priority="137" stopIfTrue="1">
      <formula>G37="×"</formula>
    </cfRule>
  </conditionalFormatting>
  <conditionalFormatting sqref="B82:B83">
    <cfRule type="expression" dxfId="557" priority="138" stopIfTrue="1">
      <formula>G38="×"</formula>
    </cfRule>
  </conditionalFormatting>
  <conditionalFormatting sqref="B84 B86">
    <cfRule type="expression" dxfId="556" priority="139" stopIfTrue="1">
      <formula>G39="×"</formula>
    </cfRule>
  </conditionalFormatting>
  <conditionalFormatting sqref="O30">
    <cfRule type="expression" dxfId="555" priority="140" stopIfTrue="1">
      <formula>"○"=#REF!</formula>
    </cfRule>
  </conditionalFormatting>
  <conditionalFormatting sqref="D64:D65">
    <cfRule type="expression" dxfId="554" priority="141" stopIfTrue="1">
      <formula>"○"=G29</formula>
    </cfRule>
  </conditionalFormatting>
  <conditionalFormatting sqref="D66:D67">
    <cfRule type="expression" dxfId="553" priority="142" stopIfTrue="1">
      <formula>"○"=G30</formula>
    </cfRule>
  </conditionalFormatting>
  <conditionalFormatting sqref="D68:D69 T30">
    <cfRule type="expression" dxfId="552" priority="143" stopIfTrue="1">
      <formula>"○"=G1048569</formula>
    </cfRule>
  </conditionalFormatting>
  <conditionalFormatting sqref="D70:D71">
    <cfRule type="expression" dxfId="551" priority="144" stopIfTrue="1">
      <formula>"○"=G32</formula>
    </cfRule>
  </conditionalFormatting>
  <conditionalFormatting sqref="D72:D73">
    <cfRule type="expression" dxfId="550" priority="145" stopIfTrue="1">
      <formula>"○"=G33</formula>
    </cfRule>
  </conditionalFormatting>
  <conditionalFormatting sqref="D74:D75">
    <cfRule type="expression" dxfId="549" priority="146" stopIfTrue="1">
      <formula>"○"=G34</formula>
    </cfRule>
  </conditionalFormatting>
  <conditionalFormatting sqref="D76:D77">
    <cfRule type="expression" dxfId="548" priority="147" stopIfTrue="1">
      <formula>"○"=G35</formula>
    </cfRule>
  </conditionalFormatting>
  <conditionalFormatting sqref="D78:D79">
    <cfRule type="expression" dxfId="547" priority="148" stopIfTrue="1">
      <formula>"○"=G36</formula>
    </cfRule>
  </conditionalFormatting>
  <conditionalFormatting sqref="D80:D81">
    <cfRule type="expression" dxfId="546" priority="149" stopIfTrue="1">
      <formula>"○"=G37</formula>
    </cfRule>
  </conditionalFormatting>
  <conditionalFormatting sqref="D82:D83">
    <cfRule type="expression" dxfId="545" priority="150" stopIfTrue="1">
      <formula>"○"=G38</formula>
    </cfRule>
  </conditionalFormatting>
  <conditionalFormatting sqref="D84 D86">
    <cfRule type="expression" dxfId="544" priority="151" stopIfTrue="1">
      <formula>"○"=G39</formula>
    </cfRule>
  </conditionalFormatting>
  <conditionalFormatting sqref="E68:E69">
    <cfRule type="expression" dxfId="543" priority="152" stopIfTrue="1">
      <formula>"○"=#REF!</formula>
    </cfRule>
  </conditionalFormatting>
  <conditionalFormatting sqref="E70:E71">
    <cfRule type="expression" dxfId="542" priority="153" stopIfTrue="1">
      <formula>"○"=#REF!</formula>
    </cfRule>
  </conditionalFormatting>
  <conditionalFormatting sqref="E72:E73">
    <cfRule type="expression" dxfId="541" priority="154" stopIfTrue="1">
      <formula>"○"=#REF!</formula>
    </cfRule>
  </conditionalFormatting>
  <conditionalFormatting sqref="E74:E75">
    <cfRule type="expression" dxfId="540" priority="155" stopIfTrue="1">
      <formula>"○"=#REF!</formula>
    </cfRule>
  </conditionalFormatting>
  <conditionalFormatting sqref="E76:E77">
    <cfRule type="expression" dxfId="539" priority="156" stopIfTrue="1">
      <formula>"○"=#REF!</formula>
    </cfRule>
  </conditionalFormatting>
  <conditionalFormatting sqref="E78:E79">
    <cfRule type="expression" dxfId="538" priority="157" stopIfTrue="1">
      <formula>"○"=#REF!</formula>
    </cfRule>
  </conditionalFormatting>
  <conditionalFormatting sqref="E80:E81">
    <cfRule type="expression" dxfId="537" priority="158" stopIfTrue="1">
      <formula>"○"=#REF!</formula>
    </cfRule>
  </conditionalFormatting>
  <conditionalFormatting sqref="E82:E83">
    <cfRule type="expression" dxfId="536" priority="159" stopIfTrue="1">
      <formula>"○"=#REF!</formula>
    </cfRule>
  </conditionalFormatting>
  <conditionalFormatting sqref="R5:R6">
    <cfRule type="expression" dxfId="535" priority="55" stopIfTrue="1">
      <formula>W1048544="×"</formula>
    </cfRule>
  </conditionalFormatting>
  <conditionalFormatting sqref="R7:R8">
    <cfRule type="expression" dxfId="534" priority="56" stopIfTrue="1">
      <formula>W1048545="×"</formula>
    </cfRule>
  </conditionalFormatting>
  <conditionalFormatting sqref="R9:R10">
    <cfRule type="expression" dxfId="533" priority="57" stopIfTrue="1">
      <formula>W1048546="×"</formula>
    </cfRule>
  </conditionalFormatting>
  <conditionalFormatting sqref="R11:R12">
    <cfRule type="expression" dxfId="532" priority="58" stopIfTrue="1">
      <formula>W1048547="×"</formula>
    </cfRule>
  </conditionalFormatting>
  <conditionalFormatting sqref="R13:R14">
    <cfRule type="expression" dxfId="531" priority="59" stopIfTrue="1">
      <formula>W1048548="×"</formula>
    </cfRule>
  </conditionalFormatting>
  <conditionalFormatting sqref="R15:R16">
    <cfRule type="expression" dxfId="530" priority="60" stopIfTrue="1">
      <formula>W1048549="×"</formula>
    </cfRule>
  </conditionalFormatting>
  <conditionalFormatting sqref="R17:R18">
    <cfRule type="expression" dxfId="529" priority="61" stopIfTrue="1">
      <formula>W1048550="×"</formula>
    </cfRule>
  </conditionalFormatting>
  <conditionalFormatting sqref="R19:R20">
    <cfRule type="expression" dxfId="528" priority="62" stopIfTrue="1">
      <formula>W1048551="×"</formula>
    </cfRule>
  </conditionalFormatting>
  <conditionalFormatting sqref="R21:R22">
    <cfRule type="expression" dxfId="527" priority="63" stopIfTrue="1">
      <formula>W1048552="×"</formula>
    </cfRule>
  </conditionalFormatting>
  <conditionalFormatting sqref="R23:R24">
    <cfRule type="expression" dxfId="526" priority="64" stopIfTrue="1">
      <formula>W1048553="×"</formula>
    </cfRule>
  </conditionalFormatting>
  <conditionalFormatting sqref="R25:R26">
    <cfRule type="expression" dxfId="525" priority="65" stopIfTrue="1">
      <formula>W1048554="×"</formula>
    </cfRule>
  </conditionalFormatting>
  <conditionalFormatting sqref="R27:R28">
    <cfRule type="expression" dxfId="524" priority="66" stopIfTrue="1">
      <formula>W1048555="×"</formula>
    </cfRule>
  </conditionalFormatting>
  <conditionalFormatting sqref="R29">
    <cfRule type="expression" dxfId="523" priority="67" stopIfTrue="1">
      <formula>W1048556="×"</formula>
    </cfRule>
  </conditionalFormatting>
  <conditionalFormatting sqref="T5:T6">
    <cfRule type="expression" dxfId="522" priority="68" stopIfTrue="1">
      <formula>"○"=W1048544</formula>
    </cfRule>
  </conditionalFormatting>
  <conditionalFormatting sqref="T7:T8">
    <cfRule type="expression" dxfId="521" priority="69" stopIfTrue="1">
      <formula>"○"=W1048545</formula>
    </cfRule>
  </conditionalFormatting>
  <conditionalFormatting sqref="T9:T10">
    <cfRule type="expression" dxfId="520" priority="70" stopIfTrue="1">
      <formula>"○"=W1048546</formula>
    </cfRule>
  </conditionalFormatting>
  <conditionalFormatting sqref="T11:T12">
    <cfRule type="expression" dxfId="519" priority="71" stopIfTrue="1">
      <formula>"○"=W1048547</formula>
    </cfRule>
  </conditionalFormatting>
  <conditionalFormatting sqref="T13:T14">
    <cfRule type="expression" dxfId="518" priority="72" stopIfTrue="1">
      <formula>"○"=W1048548</formula>
    </cfRule>
  </conditionalFormatting>
  <conditionalFormatting sqref="T15:T16">
    <cfRule type="expression" dxfId="517" priority="73" stopIfTrue="1">
      <formula>"○"=W1048549</formula>
    </cfRule>
  </conditionalFormatting>
  <conditionalFormatting sqref="T17:T18">
    <cfRule type="expression" dxfId="516" priority="74" stopIfTrue="1">
      <formula>"○"=W1048550</formula>
    </cfRule>
  </conditionalFormatting>
  <conditionalFormatting sqref="T19:T20">
    <cfRule type="expression" dxfId="515" priority="75" stopIfTrue="1">
      <formula>"○"=W1048551</formula>
    </cfRule>
  </conditionalFormatting>
  <conditionalFormatting sqref="T21:T22">
    <cfRule type="expression" dxfId="514" priority="76" stopIfTrue="1">
      <formula>"○"=W1048552</formula>
    </cfRule>
  </conditionalFormatting>
  <conditionalFormatting sqref="T23:T24">
    <cfRule type="expression" dxfId="513" priority="77" stopIfTrue="1">
      <formula>"○"=W1048553</formula>
    </cfRule>
  </conditionalFormatting>
  <conditionalFormatting sqref="T25:T26">
    <cfRule type="expression" dxfId="512" priority="78" stopIfTrue="1">
      <formula>"○"=W1048554</formula>
    </cfRule>
  </conditionalFormatting>
  <conditionalFormatting sqref="T27:T28">
    <cfRule type="expression" dxfId="511" priority="79" stopIfTrue="1">
      <formula>"○"=W1048555</formula>
    </cfRule>
  </conditionalFormatting>
  <conditionalFormatting sqref="T29">
    <cfRule type="expression" dxfId="510" priority="80" stopIfTrue="1">
      <formula>"○"=W1048556</formula>
    </cfRule>
  </conditionalFormatting>
  <conditionalFormatting sqref="S5:S6">
    <cfRule type="expression" dxfId="509" priority="81" stopIfTrue="1">
      <formula>#REF!="×"</formula>
    </cfRule>
  </conditionalFormatting>
  <conditionalFormatting sqref="S7:S8">
    <cfRule type="expression" dxfId="508" priority="82" stopIfTrue="1">
      <formula>#REF!="×"</formula>
    </cfRule>
  </conditionalFormatting>
  <conditionalFormatting sqref="S9:S10">
    <cfRule type="expression" dxfId="507" priority="83" stopIfTrue="1">
      <formula>#REF!="×"</formula>
    </cfRule>
  </conditionalFormatting>
  <conditionalFormatting sqref="S11:S12">
    <cfRule type="expression" dxfId="506" priority="84" stopIfTrue="1">
      <formula>#REF!="×"</formula>
    </cfRule>
  </conditionalFormatting>
  <conditionalFormatting sqref="S13:S14">
    <cfRule type="expression" dxfId="505" priority="85" stopIfTrue="1">
      <formula>#REF!="×"</formula>
    </cfRule>
  </conditionalFormatting>
  <conditionalFormatting sqref="S15:S16">
    <cfRule type="expression" dxfId="504" priority="86" stopIfTrue="1">
      <formula>#REF!="×"</formula>
    </cfRule>
  </conditionalFormatting>
  <conditionalFormatting sqref="S17:S18">
    <cfRule type="expression" dxfId="503" priority="87" stopIfTrue="1">
      <formula>#REF!="×"</formula>
    </cfRule>
  </conditionalFormatting>
  <conditionalFormatting sqref="S19:S20">
    <cfRule type="expression" dxfId="502" priority="88" stopIfTrue="1">
      <formula>#REF!="×"</formula>
    </cfRule>
  </conditionalFormatting>
  <conditionalFormatting sqref="S21:S22">
    <cfRule type="expression" dxfId="501" priority="89" stopIfTrue="1">
      <formula>#REF!="×"</formula>
    </cfRule>
  </conditionalFormatting>
  <conditionalFormatting sqref="S23:S24">
    <cfRule type="expression" dxfId="500" priority="90" stopIfTrue="1">
      <formula>#REF!="×"</formula>
    </cfRule>
  </conditionalFormatting>
  <conditionalFormatting sqref="S25:S26">
    <cfRule type="expression" dxfId="499" priority="91" stopIfTrue="1">
      <formula>#REF!="×"</formula>
    </cfRule>
  </conditionalFormatting>
  <conditionalFormatting sqref="S27:S28">
    <cfRule type="expression" dxfId="498" priority="92" stopIfTrue="1">
      <formula>#REF!="×"</formula>
    </cfRule>
  </conditionalFormatting>
  <conditionalFormatting sqref="S29:S30">
    <cfRule type="expression" dxfId="497" priority="93" stopIfTrue="1">
      <formula>#REF!="×"</formula>
    </cfRule>
  </conditionalFormatting>
  <conditionalFormatting sqref="U5:U6">
    <cfRule type="expression" dxfId="496" priority="94" stopIfTrue="1">
      <formula>"○"=#REF!</formula>
    </cfRule>
  </conditionalFormatting>
  <conditionalFormatting sqref="U7:U8">
    <cfRule type="expression" dxfId="495" priority="95" stopIfTrue="1">
      <formula>"○"=#REF!</formula>
    </cfRule>
  </conditionalFormatting>
  <conditionalFormatting sqref="U9:U10">
    <cfRule type="expression" dxfId="494" priority="96" stopIfTrue="1">
      <formula>"○"=#REF!</formula>
    </cfRule>
  </conditionalFormatting>
  <conditionalFormatting sqref="U11:U12">
    <cfRule type="expression" dxfId="493" priority="97" stopIfTrue="1">
      <formula>"○"=#REF!</formula>
    </cfRule>
  </conditionalFormatting>
  <conditionalFormatting sqref="U13:U14">
    <cfRule type="expression" dxfId="492" priority="98" stopIfTrue="1">
      <formula>"○"=#REF!</formula>
    </cfRule>
  </conditionalFormatting>
  <conditionalFormatting sqref="U15:U16">
    <cfRule type="expression" dxfId="491" priority="99" stopIfTrue="1">
      <formula>"○"=#REF!</formula>
    </cfRule>
  </conditionalFormatting>
  <conditionalFormatting sqref="U17:U18">
    <cfRule type="expression" dxfId="490" priority="100" stopIfTrue="1">
      <formula>"○"=#REF!</formula>
    </cfRule>
  </conditionalFormatting>
  <conditionalFormatting sqref="U19:U20">
    <cfRule type="expression" dxfId="489" priority="101" stopIfTrue="1">
      <formula>"○"=#REF!</formula>
    </cfRule>
  </conditionalFormatting>
  <conditionalFormatting sqref="U21:U22">
    <cfRule type="expression" dxfId="488" priority="102" stopIfTrue="1">
      <formula>"○"=#REF!</formula>
    </cfRule>
  </conditionalFormatting>
  <conditionalFormatting sqref="U23:U24">
    <cfRule type="expression" dxfId="487" priority="103" stopIfTrue="1">
      <formula>"○"=#REF!</formula>
    </cfRule>
  </conditionalFormatting>
  <conditionalFormatting sqref="U25:U26">
    <cfRule type="expression" dxfId="486" priority="104" stopIfTrue="1">
      <formula>"○"=#REF!</formula>
    </cfRule>
  </conditionalFormatting>
  <conditionalFormatting sqref="U27:U28">
    <cfRule type="expression" dxfId="485" priority="105" stopIfTrue="1">
      <formula>"○"=#REF!</formula>
    </cfRule>
  </conditionalFormatting>
  <conditionalFormatting sqref="D62:E63">
    <cfRule type="expression" dxfId="484" priority="54">
      <formula>"○"=G28</formula>
    </cfRule>
  </conditionalFormatting>
  <conditionalFormatting sqref="B87">
    <cfRule type="expression" dxfId="483" priority="160" stopIfTrue="1">
      <formula>G54="×"</formula>
    </cfRule>
  </conditionalFormatting>
  <conditionalFormatting sqref="W30">
    <cfRule type="expression" dxfId="482" priority="52" stopIfTrue="1">
      <formula>AB1048569="×"</formula>
    </cfRule>
  </conditionalFormatting>
  <conditionalFormatting sqref="Y30">
    <cfRule type="expression" dxfId="481" priority="53" stopIfTrue="1">
      <formula>"○"=AB1048569</formula>
    </cfRule>
  </conditionalFormatting>
  <conditionalFormatting sqref="W5:W6">
    <cfRule type="expression" dxfId="480" priority="1" stopIfTrue="1">
      <formula>AB1048544="×"</formula>
    </cfRule>
  </conditionalFormatting>
  <conditionalFormatting sqref="W7:W8">
    <cfRule type="expression" dxfId="479" priority="2" stopIfTrue="1">
      <formula>AB1048545="×"</formula>
    </cfRule>
  </conditionalFormatting>
  <conditionalFormatting sqref="W9:W10">
    <cfRule type="expression" dxfId="478" priority="3" stopIfTrue="1">
      <formula>AB1048546="×"</formula>
    </cfRule>
  </conditionalFormatting>
  <conditionalFormatting sqref="W11:W12">
    <cfRule type="expression" dxfId="477" priority="4" stopIfTrue="1">
      <formula>AB1048547="×"</formula>
    </cfRule>
  </conditionalFormatting>
  <conditionalFormatting sqref="W13:W14">
    <cfRule type="expression" dxfId="476" priority="5" stopIfTrue="1">
      <formula>AB1048548="×"</formula>
    </cfRule>
  </conditionalFormatting>
  <conditionalFormatting sqref="W15:W16">
    <cfRule type="expression" dxfId="475" priority="6" stopIfTrue="1">
      <formula>AB1048549="×"</formula>
    </cfRule>
  </conditionalFormatting>
  <conditionalFormatting sqref="W17:W18">
    <cfRule type="expression" dxfId="474" priority="7" stopIfTrue="1">
      <formula>AB1048550="×"</formula>
    </cfRule>
  </conditionalFormatting>
  <conditionalFormatting sqref="W19:W20">
    <cfRule type="expression" dxfId="473" priority="8" stopIfTrue="1">
      <formula>AB1048551="×"</formula>
    </cfRule>
  </conditionalFormatting>
  <conditionalFormatting sqref="W21:W22">
    <cfRule type="expression" dxfId="472" priority="9" stopIfTrue="1">
      <formula>AB1048552="×"</formula>
    </cfRule>
  </conditionalFormatting>
  <conditionalFormatting sqref="W23:W24">
    <cfRule type="expression" dxfId="471" priority="10" stopIfTrue="1">
      <formula>AB1048553="×"</formula>
    </cfRule>
  </conditionalFormatting>
  <conditionalFormatting sqref="W25:W26">
    <cfRule type="expression" dxfId="470" priority="11" stopIfTrue="1">
      <formula>AB1048554="×"</formula>
    </cfRule>
  </conditionalFormatting>
  <conditionalFormatting sqref="W27:W28">
    <cfRule type="expression" dxfId="469" priority="12" stopIfTrue="1">
      <formula>AB1048555="×"</formula>
    </cfRule>
  </conditionalFormatting>
  <conditionalFormatting sqref="W29">
    <cfRule type="expression" dxfId="468" priority="13" stopIfTrue="1">
      <formula>AB1048556="×"</formula>
    </cfRule>
  </conditionalFormatting>
  <conditionalFormatting sqref="Y5:Y6">
    <cfRule type="expression" dxfId="467" priority="14" stopIfTrue="1">
      <formula>"○"=AB1048544</formula>
    </cfRule>
  </conditionalFormatting>
  <conditionalFormatting sqref="Y7:Y8">
    <cfRule type="expression" dxfId="466" priority="15" stopIfTrue="1">
      <formula>"○"=AB1048545</formula>
    </cfRule>
  </conditionalFormatting>
  <conditionalFormatting sqref="Y9:Y10">
    <cfRule type="expression" dxfId="465" priority="16" stopIfTrue="1">
      <formula>"○"=AB1048546</formula>
    </cfRule>
  </conditionalFormatting>
  <conditionalFormatting sqref="Y11:Y12">
    <cfRule type="expression" dxfId="464" priority="17" stopIfTrue="1">
      <formula>"○"=AB1048547</formula>
    </cfRule>
  </conditionalFormatting>
  <conditionalFormatting sqref="Y13:Y14">
    <cfRule type="expression" dxfId="463" priority="18" stopIfTrue="1">
      <formula>"○"=AB1048548</formula>
    </cfRule>
  </conditionalFormatting>
  <conditionalFormatting sqref="Y15:Y16">
    <cfRule type="expression" dxfId="462" priority="19" stopIfTrue="1">
      <formula>"○"=AB1048549</formula>
    </cfRule>
  </conditionalFormatting>
  <conditionalFormatting sqref="Y17:Y18">
    <cfRule type="expression" dxfId="461" priority="20" stopIfTrue="1">
      <formula>"○"=AB1048550</formula>
    </cfRule>
  </conditionalFormatting>
  <conditionalFormatting sqref="Y19:Y20">
    <cfRule type="expression" dxfId="460" priority="21" stopIfTrue="1">
      <formula>"○"=AB1048551</formula>
    </cfRule>
  </conditionalFormatting>
  <conditionalFormatting sqref="Y21:Y22">
    <cfRule type="expression" dxfId="459" priority="22" stopIfTrue="1">
      <formula>"○"=AB1048552</formula>
    </cfRule>
  </conditionalFormatting>
  <conditionalFormatting sqref="Y23:Y24">
    <cfRule type="expression" dxfId="458" priority="23" stopIfTrue="1">
      <formula>"○"=AB1048553</formula>
    </cfRule>
  </conditionalFormatting>
  <conditionalFormatting sqref="Y25:Y26">
    <cfRule type="expression" dxfId="457" priority="24" stopIfTrue="1">
      <formula>"○"=AB1048554</formula>
    </cfRule>
  </conditionalFormatting>
  <conditionalFormatting sqref="Y27:Y28">
    <cfRule type="expression" dxfId="456" priority="25" stopIfTrue="1">
      <formula>"○"=AB1048555</formula>
    </cfRule>
  </conditionalFormatting>
  <conditionalFormatting sqref="Y29">
    <cfRule type="expression" dxfId="455" priority="26" stopIfTrue="1">
      <formula>"○"=AB1048556</formula>
    </cfRule>
  </conditionalFormatting>
  <conditionalFormatting sqref="X5:X6">
    <cfRule type="expression" dxfId="454" priority="27" stopIfTrue="1">
      <formula>#REF!="×"</formula>
    </cfRule>
  </conditionalFormatting>
  <conditionalFormatting sqref="X7:X8">
    <cfRule type="expression" dxfId="453" priority="28" stopIfTrue="1">
      <formula>#REF!="×"</formula>
    </cfRule>
  </conditionalFormatting>
  <conditionalFormatting sqref="X9:X10">
    <cfRule type="expression" dxfId="452" priority="29" stopIfTrue="1">
      <formula>#REF!="×"</formula>
    </cfRule>
  </conditionalFormatting>
  <conditionalFormatting sqref="X11:X12">
    <cfRule type="expression" dxfId="451" priority="30" stopIfTrue="1">
      <formula>#REF!="×"</formula>
    </cfRule>
  </conditionalFormatting>
  <conditionalFormatting sqref="X13:X14">
    <cfRule type="expression" dxfId="450" priority="31" stopIfTrue="1">
      <formula>#REF!="×"</formula>
    </cfRule>
  </conditionalFormatting>
  <conditionalFormatting sqref="X15:X16">
    <cfRule type="expression" dxfId="449" priority="32" stopIfTrue="1">
      <formula>#REF!="×"</formula>
    </cfRule>
  </conditionalFormatting>
  <conditionalFormatting sqref="X17:X18">
    <cfRule type="expression" dxfId="448" priority="33" stopIfTrue="1">
      <formula>#REF!="×"</formula>
    </cfRule>
  </conditionalFormatting>
  <conditionalFormatting sqref="X19:X20">
    <cfRule type="expression" dxfId="447" priority="34" stopIfTrue="1">
      <formula>#REF!="×"</formula>
    </cfRule>
  </conditionalFormatting>
  <conditionalFormatting sqref="X21:X22">
    <cfRule type="expression" dxfId="446" priority="35" stopIfTrue="1">
      <formula>#REF!="×"</formula>
    </cfRule>
  </conditionalFormatting>
  <conditionalFormatting sqref="X23:X24">
    <cfRule type="expression" dxfId="445" priority="36" stopIfTrue="1">
      <formula>#REF!="×"</formula>
    </cfRule>
  </conditionalFormatting>
  <conditionalFormatting sqref="X25:X26">
    <cfRule type="expression" dxfId="444" priority="37" stopIfTrue="1">
      <formula>#REF!="×"</formula>
    </cfRule>
  </conditionalFormatting>
  <conditionalFormatting sqref="X27:X28">
    <cfRule type="expression" dxfId="443" priority="38" stopIfTrue="1">
      <formula>#REF!="×"</formula>
    </cfRule>
  </conditionalFormatting>
  <conditionalFormatting sqref="X29:X30">
    <cfRule type="expression" dxfId="442" priority="39" stopIfTrue="1">
      <formula>#REF!="×"</formula>
    </cfRule>
  </conditionalFormatting>
  <conditionalFormatting sqref="Z5:Z6">
    <cfRule type="expression" dxfId="441" priority="40" stopIfTrue="1">
      <formula>"○"=#REF!</formula>
    </cfRule>
  </conditionalFormatting>
  <conditionalFormatting sqref="Z7:Z8">
    <cfRule type="expression" dxfId="440" priority="41" stopIfTrue="1">
      <formula>"○"=#REF!</formula>
    </cfRule>
  </conditionalFormatting>
  <conditionalFormatting sqref="Z9:Z10">
    <cfRule type="expression" dxfId="439" priority="42" stopIfTrue="1">
      <formula>"○"=#REF!</formula>
    </cfRule>
  </conditionalFormatting>
  <conditionalFormatting sqref="Z11:Z12">
    <cfRule type="expression" dxfId="438" priority="43" stopIfTrue="1">
      <formula>"○"=#REF!</formula>
    </cfRule>
  </conditionalFormatting>
  <conditionalFormatting sqref="Z13:Z14">
    <cfRule type="expression" dxfId="437" priority="44" stopIfTrue="1">
      <formula>"○"=#REF!</formula>
    </cfRule>
  </conditionalFormatting>
  <conditionalFormatting sqref="Z15:Z16">
    <cfRule type="expression" dxfId="436" priority="45" stopIfTrue="1">
      <formula>"○"=#REF!</formula>
    </cfRule>
  </conditionalFormatting>
  <conditionalFormatting sqref="Z17:Z18">
    <cfRule type="expression" dxfId="435" priority="46" stopIfTrue="1">
      <formula>"○"=#REF!</formula>
    </cfRule>
  </conditionalFormatting>
  <conditionalFormatting sqref="Z19:Z20">
    <cfRule type="expression" dxfId="434" priority="47" stopIfTrue="1">
      <formula>"○"=#REF!</formula>
    </cfRule>
  </conditionalFormatting>
  <conditionalFormatting sqref="Z21:Z22">
    <cfRule type="expression" dxfId="433" priority="48" stopIfTrue="1">
      <formula>"○"=#REF!</formula>
    </cfRule>
  </conditionalFormatting>
  <conditionalFormatting sqref="Z23:Z24">
    <cfRule type="expression" dxfId="432" priority="49" stopIfTrue="1">
      <formula>"○"=#REF!</formula>
    </cfRule>
  </conditionalFormatting>
  <conditionalFormatting sqref="Z25:Z26">
    <cfRule type="expression" dxfId="431" priority="50" stopIfTrue="1">
      <formula>"○"=#REF!</formula>
    </cfRule>
  </conditionalFormatting>
  <conditionalFormatting sqref="Z27:Z28">
    <cfRule type="expression" dxfId="430" priority="51" stopIfTrue="1">
      <formula>"○"=#REF!</formula>
    </cfRule>
  </conditionalFormatting>
  <conditionalFormatting sqref="B85 B62:B63">
    <cfRule type="expression" dxfId="429" priority="161" stopIfTrue="1">
      <formula>G28="×"</formula>
    </cfRule>
  </conditionalFormatting>
  <conditionalFormatting sqref="D85 D87">
    <cfRule type="expression" dxfId="428" priority="162" stopIfTrue="1">
      <formula>"○"=G51</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I95"/>
  <sheetViews>
    <sheetView showZeros="0" topLeftCell="A55" zoomScale="70" zoomScaleNormal="70" workbookViewId="0">
      <selection activeCell="AN11" sqref="AN11"/>
    </sheetView>
  </sheetViews>
  <sheetFormatPr defaultColWidth="2.375" defaultRowHeight="14.25" customHeight="1"/>
  <cols>
    <col min="1" max="1" width="1.25" style="10" customWidth="1"/>
    <col min="2" max="61" width="2.375" style="10"/>
    <col min="62" max="62" width="1.25" style="10" customWidth="1"/>
    <col min="63" max="16384" width="2.375" style="10"/>
  </cols>
  <sheetData>
    <row r="1" spans="3:31" ht="14.25" hidden="1" customHeight="1"/>
    <row r="2" spans="3:31" ht="14.25" hidden="1" customHeight="1">
      <c r="C2" s="450" t="str">
        <f>IF(LEFT(入力専用!$G$73,2)=LEFT("要支",2),"支"&amp;RIGHT(入力専用!$G$73,LEN(入力専用!$G$73)-FIND("援",入力専用!$G$73)),"")</f>
        <v/>
      </c>
      <c r="F2" s="509" t="e">
        <f>K5</f>
        <v>#NUM!</v>
      </c>
      <c r="K2" s="958" t="s">
        <v>135</v>
      </c>
      <c r="L2" s="958"/>
      <c r="M2" s="959" t="s">
        <v>189</v>
      </c>
      <c r="N2" s="960"/>
      <c r="O2" s="959" t="s">
        <v>136</v>
      </c>
      <c r="P2" s="960"/>
      <c r="R2" s="958" t="s">
        <v>135</v>
      </c>
      <c r="S2" s="958"/>
      <c r="T2" s="959" t="s">
        <v>136</v>
      </c>
      <c r="U2" s="960"/>
      <c r="W2" s="958" t="s">
        <v>135</v>
      </c>
      <c r="X2" s="958"/>
      <c r="Y2" s="959" t="s">
        <v>136</v>
      </c>
      <c r="Z2" s="960"/>
      <c r="AB2" s="958" t="str">
        <f t="shared" ref="AB2" si="0">B59</f>
        <v>年月</v>
      </c>
      <c r="AC2" s="958"/>
      <c r="AD2" s="959" t="str">
        <f t="shared" ref="AD2" si="1">D59</f>
        <v>有効
期間</v>
      </c>
      <c r="AE2" s="960"/>
    </row>
    <row r="3" spans="3:31" ht="14.25" hidden="1" customHeight="1">
      <c r="C3" s="450" t="str">
        <f>IF(LEFT(入力専用!$G$73,2)=LEFT("要介",2),"介"&amp;RIGHT(入力専用!$G$73,LEN(入力専用!$G$73)-FIND("護",入力専用!$G$73)),"")</f>
        <v/>
      </c>
      <c r="E3" s="263">
        <v>1</v>
      </c>
      <c r="F3" s="509" t="e">
        <f>F2+31</f>
        <v>#NUM!</v>
      </c>
      <c r="K3" s="958"/>
      <c r="L3" s="958"/>
      <c r="M3" s="960"/>
      <c r="N3" s="960"/>
      <c r="O3" s="960"/>
      <c r="P3" s="960"/>
      <c r="R3" s="958"/>
      <c r="S3" s="958"/>
      <c r="T3" s="960"/>
      <c r="U3" s="960"/>
      <c r="W3" s="958"/>
      <c r="X3" s="958"/>
      <c r="Y3" s="960"/>
      <c r="Z3" s="960"/>
      <c r="AB3" s="958"/>
      <c r="AC3" s="958"/>
      <c r="AD3" s="960"/>
      <c r="AE3" s="960"/>
    </row>
    <row r="4" spans="3:31" ht="14.25" hidden="1" customHeight="1">
      <c r="C4" s="510" t="str">
        <f>C2&amp;C3</f>
        <v/>
      </c>
      <c r="E4" s="10">
        <v>2</v>
      </c>
      <c r="F4" s="509" t="e">
        <f>F3+31</f>
        <v>#NUM!</v>
      </c>
      <c r="G4" s="451" t="e">
        <f t="shared" ref="G4:G26" si="2">IF(E4&gt;$C$7,"×","○")</f>
        <v>#NUM!</v>
      </c>
      <c r="I4" s="511" t="e">
        <f>IF(LEFT("×",2)=LEFT(G5,2),IF(LEFT("○",2)=LEFT(G4,2),$C$9,""),"")</f>
        <v>#NUM!</v>
      </c>
      <c r="K4" s="958"/>
      <c r="L4" s="958"/>
      <c r="M4" s="960"/>
      <c r="N4" s="960"/>
      <c r="O4" s="960"/>
      <c r="P4" s="960"/>
      <c r="R4" s="958"/>
      <c r="S4" s="958"/>
      <c r="T4" s="960"/>
      <c r="U4" s="960"/>
      <c r="W4" s="958"/>
      <c r="X4" s="958"/>
      <c r="Y4" s="960"/>
      <c r="Z4" s="960"/>
      <c r="AB4" s="958"/>
      <c r="AC4" s="958"/>
      <c r="AD4" s="960"/>
      <c r="AE4" s="960"/>
    </row>
    <row r="5" spans="3:31" ht="14.25" hidden="1" customHeight="1">
      <c r="E5" s="10">
        <v>3</v>
      </c>
      <c r="F5" s="509" t="e">
        <f t="shared" ref="F5:F13" si="3">F4+31</f>
        <v>#NUM!</v>
      </c>
      <c r="G5" s="451" t="e">
        <f t="shared" si="2"/>
        <v>#NUM!</v>
      </c>
      <c r="I5" s="511" t="e">
        <f t="shared" ref="I5:I24" si="4">IF(LEFT("×",2)=LEFT(G6,2),IF(LEFT("○",2)=LEFT(G5,2),$C$9,""),"")</f>
        <v>#NUM!</v>
      </c>
      <c r="K5" s="961" t="e">
        <f>保管!$F$33</f>
        <v>#NUM!</v>
      </c>
      <c r="L5" s="961"/>
      <c r="M5" s="958"/>
      <c r="N5" s="958"/>
      <c r="O5" s="958"/>
      <c r="P5" s="958"/>
      <c r="R5" s="961" t="e">
        <f>K29+31</f>
        <v>#NUM!</v>
      </c>
      <c r="S5" s="961"/>
      <c r="T5" s="962" t="e">
        <f>I15</f>
        <v>#NUM!</v>
      </c>
      <c r="U5" s="962"/>
      <c r="W5" s="961" t="e">
        <f>R29+31</f>
        <v>#NUM!</v>
      </c>
      <c r="X5" s="961"/>
      <c r="Y5" s="962">
        <f>N15</f>
        <v>0</v>
      </c>
      <c r="Z5" s="962"/>
      <c r="AB5" s="961" t="e">
        <f>W29+31</f>
        <v>#NUM!</v>
      </c>
      <c r="AC5" s="961"/>
      <c r="AD5" s="962">
        <f t="shared" ref="AD5" si="5">D62</f>
        <v>0</v>
      </c>
      <c r="AE5" s="962"/>
    </row>
    <row r="6" spans="3:31" ht="14.25" hidden="1" customHeight="1">
      <c r="C6" s="512">
        <f>入力専用!$O$75-31</f>
        <v>-31</v>
      </c>
      <c r="E6" s="10">
        <v>4</v>
      </c>
      <c r="F6" s="509" t="e">
        <f t="shared" si="3"/>
        <v>#NUM!</v>
      </c>
      <c r="G6" s="451" t="e">
        <f t="shared" si="2"/>
        <v>#NUM!</v>
      </c>
      <c r="I6" s="511" t="e">
        <f t="shared" si="4"/>
        <v>#NUM!</v>
      </c>
      <c r="K6" s="961"/>
      <c r="L6" s="961"/>
      <c r="M6" s="958"/>
      <c r="N6" s="958"/>
      <c r="O6" s="958"/>
      <c r="P6" s="958"/>
      <c r="R6" s="961"/>
      <c r="S6" s="961"/>
      <c r="T6" s="962"/>
      <c r="U6" s="962"/>
      <c r="W6" s="961"/>
      <c r="X6" s="961"/>
      <c r="Y6" s="962"/>
      <c r="Z6" s="962"/>
      <c r="AB6" s="961"/>
      <c r="AC6" s="961"/>
      <c r="AD6" s="962"/>
      <c r="AE6" s="962"/>
    </row>
    <row r="7" spans="3:31" ht="14.25" hidden="1" customHeight="1">
      <c r="C7" s="510" t="e">
        <f>DATEDIF(保管!$F$33,入力専用!$O$75,"M")</f>
        <v>#NUM!</v>
      </c>
      <c r="E7" s="10">
        <v>5</v>
      </c>
      <c r="F7" s="509" t="e">
        <f t="shared" si="3"/>
        <v>#NUM!</v>
      </c>
      <c r="G7" s="451" t="e">
        <f t="shared" si="2"/>
        <v>#NUM!</v>
      </c>
      <c r="I7" s="511" t="e">
        <f t="shared" si="4"/>
        <v>#NUM!</v>
      </c>
      <c r="K7" s="995" t="e">
        <f>K5+31</f>
        <v>#NUM!</v>
      </c>
      <c r="L7" s="996"/>
      <c r="M7" s="958" t="str">
        <f>$C$4</f>
        <v/>
      </c>
      <c r="N7" s="958"/>
      <c r="O7" s="994">
        <f>入力専用!$G$75</f>
        <v>0</v>
      </c>
      <c r="P7" s="994"/>
      <c r="R7" s="961" t="e">
        <f>R5+31</f>
        <v>#NUM!</v>
      </c>
      <c r="S7" s="961"/>
      <c r="T7" s="962" t="e">
        <f>I16</f>
        <v>#NUM!</v>
      </c>
      <c r="U7" s="962"/>
      <c r="W7" s="961" t="e">
        <f>W5+31</f>
        <v>#NUM!</v>
      </c>
      <c r="X7" s="961"/>
      <c r="Y7" s="962">
        <f>N16</f>
        <v>0</v>
      </c>
      <c r="Z7" s="962"/>
      <c r="AB7" s="961" t="e">
        <f>AB5+31</f>
        <v>#NUM!</v>
      </c>
      <c r="AC7" s="961"/>
      <c r="AD7" s="962">
        <f t="shared" ref="AD7" si="6">D64</f>
        <v>0</v>
      </c>
      <c r="AE7" s="962"/>
    </row>
    <row r="8" spans="3:31" ht="14.25" hidden="1" customHeight="1">
      <c r="E8" s="10">
        <v>6</v>
      </c>
      <c r="F8" s="509" t="e">
        <f t="shared" si="3"/>
        <v>#NUM!</v>
      </c>
      <c r="G8" s="451" t="e">
        <f t="shared" si="2"/>
        <v>#NUM!</v>
      </c>
      <c r="I8" s="511" t="e">
        <f t="shared" si="4"/>
        <v>#NUM!</v>
      </c>
      <c r="K8" s="997"/>
      <c r="L8" s="998"/>
      <c r="M8" s="958"/>
      <c r="N8" s="958"/>
      <c r="O8" s="994"/>
      <c r="P8" s="994"/>
      <c r="R8" s="961"/>
      <c r="S8" s="961"/>
      <c r="T8" s="962"/>
      <c r="U8" s="962"/>
      <c r="W8" s="961"/>
      <c r="X8" s="961"/>
      <c r="Y8" s="962"/>
      <c r="Z8" s="962"/>
      <c r="AB8" s="961"/>
      <c r="AC8" s="961"/>
      <c r="AD8" s="962"/>
      <c r="AE8" s="962"/>
    </row>
    <row r="9" spans="3:31" ht="14.25" hidden="1" customHeight="1">
      <c r="C9" s="513">
        <f>入力専用!$O$75</f>
        <v>0</v>
      </c>
      <c r="E9" s="10">
        <v>7</v>
      </c>
      <c r="F9" s="509" t="e">
        <f t="shared" si="3"/>
        <v>#NUM!</v>
      </c>
      <c r="G9" s="451" t="e">
        <f t="shared" si="2"/>
        <v>#NUM!</v>
      </c>
      <c r="I9" s="511" t="e">
        <f t="shared" si="4"/>
        <v>#NUM!</v>
      </c>
      <c r="K9" s="995" t="e">
        <f>K7+31</f>
        <v>#NUM!</v>
      </c>
      <c r="L9" s="996"/>
      <c r="M9" s="958"/>
      <c r="N9" s="958"/>
      <c r="O9" s="962" t="e">
        <f>I4</f>
        <v>#NUM!</v>
      </c>
      <c r="P9" s="962"/>
      <c r="R9" s="961" t="e">
        <f>R7+31</f>
        <v>#NUM!</v>
      </c>
      <c r="S9" s="961"/>
      <c r="T9" s="962" t="e">
        <f>I17</f>
        <v>#NUM!</v>
      </c>
      <c r="U9" s="962"/>
      <c r="W9" s="961" t="e">
        <f>W7+31</f>
        <v>#NUM!</v>
      </c>
      <c r="X9" s="961"/>
      <c r="Y9" s="962">
        <f>N17</f>
        <v>0</v>
      </c>
      <c r="Z9" s="962"/>
      <c r="AB9" s="961" t="e">
        <f t="shared" ref="AB9" si="7">AB7+31</f>
        <v>#NUM!</v>
      </c>
      <c r="AC9" s="961"/>
      <c r="AD9" s="962">
        <f t="shared" ref="AD9" si="8">D66</f>
        <v>0</v>
      </c>
      <c r="AE9" s="962"/>
    </row>
    <row r="10" spans="3:31" ht="14.25" hidden="1" customHeight="1">
      <c r="E10" s="10">
        <v>8</v>
      </c>
      <c r="F10" s="509" t="e">
        <f t="shared" si="3"/>
        <v>#NUM!</v>
      </c>
      <c r="G10" s="451" t="e">
        <f t="shared" si="2"/>
        <v>#NUM!</v>
      </c>
      <c r="I10" s="511" t="e">
        <f t="shared" si="4"/>
        <v>#NUM!</v>
      </c>
      <c r="K10" s="997"/>
      <c r="L10" s="998"/>
      <c r="M10" s="958"/>
      <c r="N10" s="958"/>
      <c r="O10" s="962"/>
      <c r="P10" s="962"/>
      <c r="R10" s="961"/>
      <c r="S10" s="961"/>
      <c r="T10" s="962"/>
      <c r="U10" s="962"/>
      <c r="W10" s="961"/>
      <c r="X10" s="961"/>
      <c r="Y10" s="962"/>
      <c r="Z10" s="962"/>
      <c r="AB10" s="961"/>
      <c r="AC10" s="961"/>
      <c r="AD10" s="962"/>
      <c r="AE10" s="962"/>
    </row>
    <row r="11" spans="3:31" ht="14.25" hidden="1" customHeight="1">
      <c r="E11" s="10">
        <v>9</v>
      </c>
      <c r="F11" s="509" t="e">
        <f t="shared" si="3"/>
        <v>#NUM!</v>
      </c>
      <c r="G11" s="451" t="e">
        <f t="shared" si="2"/>
        <v>#NUM!</v>
      </c>
      <c r="I11" s="511" t="e">
        <f t="shared" si="4"/>
        <v>#NUM!</v>
      </c>
      <c r="K11" s="995" t="e">
        <f t="shared" ref="K11:K29" si="9">K9+31</f>
        <v>#NUM!</v>
      </c>
      <c r="L11" s="996"/>
      <c r="M11" s="958"/>
      <c r="N11" s="958"/>
      <c r="O11" s="962" t="e">
        <f>I5</f>
        <v>#NUM!</v>
      </c>
      <c r="P11" s="962"/>
      <c r="R11" s="961" t="e">
        <f>R9+31</f>
        <v>#NUM!</v>
      </c>
      <c r="S11" s="961"/>
      <c r="T11" s="962" t="e">
        <f>I18</f>
        <v>#NUM!</v>
      </c>
      <c r="U11" s="962"/>
      <c r="W11" s="961" t="e">
        <f>W9+31</f>
        <v>#NUM!</v>
      </c>
      <c r="X11" s="961"/>
      <c r="Y11" s="962">
        <f>N18</f>
        <v>0</v>
      </c>
      <c r="Z11" s="962"/>
      <c r="AB11" s="961" t="e">
        <f t="shared" ref="AB11" si="10">AB9+31</f>
        <v>#NUM!</v>
      </c>
      <c r="AC11" s="961"/>
      <c r="AD11" s="962">
        <f t="shared" ref="AD11" si="11">D68</f>
        <v>0</v>
      </c>
      <c r="AE11" s="962"/>
    </row>
    <row r="12" spans="3:31" ht="14.25" hidden="1" customHeight="1">
      <c r="E12" s="10">
        <v>10</v>
      </c>
      <c r="F12" s="509" t="e">
        <f t="shared" si="3"/>
        <v>#NUM!</v>
      </c>
      <c r="G12" s="451" t="e">
        <f t="shared" si="2"/>
        <v>#NUM!</v>
      </c>
      <c r="I12" s="511" t="e">
        <f t="shared" si="4"/>
        <v>#NUM!</v>
      </c>
      <c r="K12" s="997"/>
      <c r="L12" s="998"/>
      <c r="M12" s="958"/>
      <c r="N12" s="958"/>
      <c r="O12" s="962"/>
      <c r="P12" s="962"/>
      <c r="R12" s="961"/>
      <c r="S12" s="961"/>
      <c r="T12" s="962"/>
      <c r="U12" s="962"/>
      <c r="W12" s="961"/>
      <c r="X12" s="961"/>
      <c r="Y12" s="962"/>
      <c r="Z12" s="962"/>
      <c r="AB12" s="961"/>
      <c r="AC12" s="961"/>
      <c r="AD12" s="962"/>
      <c r="AE12" s="962"/>
    </row>
    <row r="13" spans="3:31" ht="14.25" hidden="1" customHeight="1">
      <c r="E13" s="10">
        <v>11</v>
      </c>
      <c r="F13" s="509" t="e">
        <f t="shared" si="3"/>
        <v>#NUM!</v>
      </c>
      <c r="G13" s="451" t="e">
        <f t="shared" si="2"/>
        <v>#NUM!</v>
      </c>
      <c r="I13" s="511" t="e">
        <f t="shared" si="4"/>
        <v>#NUM!</v>
      </c>
      <c r="K13" s="995" t="e">
        <f t="shared" si="9"/>
        <v>#NUM!</v>
      </c>
      <c r="L13" s="996"/>
      <c r="M13" s="958"/>
      <c r="N13" s="958"/>
      <c r="O13" s="962" t="e">
        <f>I6</f>
        <v>#NUM!</v>
      </c>
      <c r="P13" s="962"/>
      <c r="R13" s="961" t="e">
        <f>R11+31</f>
        <v>#NUM!</v>
      </c>
      <c r="S13" s="961"/>
      <c r="T13" s="962" t="e">
        <f>I19</f>
        <v>#NUM!</v>
      </c>
      <c r="U13" s="962"/>
      <c r="W13" s="961" t="e">
        <f>W11+31</f>
        <v>#NUM!</v>
      </c>
      <c r="X13" s="961"/>
      <c r="Y13" s="962">
        <f>N19</f>
        <v>0</v>
      </c>
      <c r="Z13" s="962"/>
      <c r="AB13" s="961" t="e">
        <f t="shared" ref="AB13" si="12">AB11+31</f>
        <v>#NUM!</v>
      </c>
      <c r="AC13" s="961"/>
      <c r="AD13" s="962">
        <f t="shared" ref="AD13" si="13">D70</f>
        <v>0</v>
      </c>
      <c r="AE13" s="962"/>
    </row>
    <row r="14" spans="3:31" ht="14.25" hidden="1" customHeight="1">
      <c r="E14" s="10">
        <v>12</v>
      </c>
      <c r="F14" s="509" t="e">
        <f>F13+31</f>
        <v>#NUM!</v>
      </c>
      <c r="G14" s="451" t="e">
        <f t="shared" si="2"/>
        <v>#NUM!</v>
      </c>
      <c r="I14" s="511" t="e">
        <f t="shared" si="4"/>
        <v>#NUM!</v>
      </c>
      <c r="K14" s="997"/>
      <c r="L14" s="998"/>
      <c r="M14" s="958"/>
      <c r="N14" s="958"/>
      <c r="O14" s="962"/>
      <c r="P14" s="962"/>
      <c r="R14" s="961"/>
      <c r="S14" s="961"/>
      <c r="T14" s="962"/>
      <c r="U14" s="962"/>
      <c r="W14" s="961"/>
      <c r="X14" s="961"/>
      <c r="Y14" s="962"/>
      <c r="Z14" s="962"/>
      <c r="AB14" s="961"/>
      <c r="AC14" s="961"/>
      <c r="AD14" s="962"/>
      <c r="AE14" s="962"/>
    </row>
    <row r="15" spans="3:31" ht="14.25" hidden="1" customHeight="1">
      <c r="E15" s="263">
        <v>13</v>
      </c>
      <c r="F15" s="509" t="e">
        <f>F14+31</f>
        <v>#NUM!</v>
      </c>
      <c r="G15" s="451" t="e">
        <f t="shared" si="2"/>
        <v>#NUM!</v>
      </c>
      <c r="I15" s="511" t="e">
        <f t="shared" si="4"/>
        <v>#NUM!</v>
      </c>
      <c r="K15" s="995" t="e">
        <f t="shared" si="9"/>
        <v>#NUM!</v>
      </c>
      <c r="L15" s="996"/>
      <c r="M15" s="958"/>
      <c r="N15" s="958"/>
      <c r="O15" s="962" t="e">
        <f>I7</f>
        <v>#NUM!</v>
      </c>
      <c r="P15" s="962"/>
      <c r="R15" s="961" t="e">
        <f>R13+31</f>
        <v>#NUM!</v>
      </c>
      <c r="S15" s="961"/>
      <c r="T15" s="962" t="e">
        <f>I20</f>
        <v>#NUM!</v>
      </c>
      <c r="U15" s="962"/>
      <c r="W15" s="961" t="e">
        <f>W13+31</f>
        <v>#NUM!</v>
      </c>
      <c r="X15" s="961"/>
      <c r="Y15" s="962">
        <f>N20</f>
        <v>0</v>
      </c>
      <c r="Z15" s="962"/>
      <c r="AB15" s="961" t="e">
        <f t="shared" ref="AB15" si="14">AB13+31</f>
        <v>#NUM!</v>
      </c>
      <c r="AC15" s="961"/>
      <c r="AD15" s="962">
        <f t="shared" ref="AD15" si="15">D72</f>
        <v>0</v>
      </c>
      <c r="AE15" s="962"/>
    </row>
    <row r="16" spans="3:31" ht="14.25" hidden="1" customHeight="1">
      <c r="E16" s="10">
        <v>14</v>
      </c>
      <c r="F16" s="509" t="e">
        <f>F15+31</f>
        <v>#NUM!</v>
      </c>
      <c r="G16" s="451" t="e">
        <f t="shared" si="2"/>
        <v>#NUM!</v>
      </c>
      <c r="I16" s="511" t="e">
        <f t="shared" si="4"/>
        <v>#NUM!</v>
      </c>
      <c r="K16" s="997"/>
      <c r="L16" s="998"/>
      <c r="M16" s="958"/>
      <c r="N16" s="958"/>
      <c r="O16" s="962"/>
      <c r="P16" s="962"/>
      <c r="R16" s="961"/>
      <c r="S16" s="961"/>
      <c r="T16" s="962"/>
      <c r="U16" s="962"/>
      <c r="W16" s="961"/>
      <c r="X16" s="961"/>
      <c r="Y16" s="962"/>
      <c r="Z16" s="962"/>
      <c r="AB16" s="961"/>
      <c r="AC16" s="961"/>
      <c r="AD16" s="962"/>
      <c r="AE16" s="962"/>
    </row>
    <row r="17" spans="5:31" ht="14.25" hidden="1" customHeight="1">
      <c r="E17" s="10">
        <v>15</v>
      </c>
      <c r="F17" s="509" t="e">
        <f t="shared" ref="F17:F26" si="16">F16+31</f>
        <v>#NUM!</v>
      </c>
      <c r="G17" s="451" t="e">
        <f t="shared" si="2"/>
        <v>#NUM!</v>
      </c>
      <c r="I17" s="511" t="e">
        <f t="shared" si="4"/>
        <v>#NUM!</v>
      </c>
      <c r="K17" s="995" t="e">
        <f t="shared" si="9"/>
        <v>#NUM!</v>
      </c>
      <c r="L17" s="996"/>
      <c r="M17" s="958"/>
      <c r="N17" s="958"/>
      <c r="O17" s="962" t="e">
        <f>I8</f>
        <v>#NUM!</v>
      </c>
      <c r="P17" s="962"/>
      <c r="R17" s="961" t="e">
        <f>R15+31</f>
        <v>#NUM!</v>
      </c>
      <c r="S17" s="961"/>
      <c r="T17" s="962" t="e">
        <f>I21</f>
        <v>#NUM!</v>
      </c>
      <c r="U17" s="962"/>
      <c r="W17" s="961" t="e">
        <f>W15+31</f>
        <v>#NUM!</v>
      </c>
      <c r="X17" s="961"/>
      <c r="Y17" s="962">
        <f>N21</f>
        <v>0</v>
      </c>
      <c r="Z17" s="962"/>
      <c r="AB17" s="961" t="e">
        <f t="shared" ref="AB17" si="17">AB15+31</f>
        <v>#NUM!</v>
      </c>
      <c r="AC17" s="961"/>
      <c r="AD17" s="962">
        <f t="shared" ref="AD17" si="18">D74</f>
        <v>0</v>
      </c>
      <c r="AE17" s="962"/>
    </row>
    <row r="18" spans="5:31" ht="14.25" hidden="1" customHeight="1">
      <c r="E18" s="10">
        <v>16</v>
      </c>
      <c r="F18" s="509" t="e">
        <f t="shared" si="16"/>
        <v>#NUM!</v>
      </c>
      <c r="G18" s="451" t="e">
        <f t="shared" si="2"/>
        <v>#NUM!</v>
      </c>
      <c r="I18" s="511" t="e">
        <f t="shared" si="4"/>
        <v>#NUM!</v>
      </c>
      <c r="K18" s="997"/>
      <c r="L18" s="998"/>
      <c r="M18" s="958"/>
      <c r="N18" s="958"/>
      <c r="O18" s="962"/>
      <c r="P18" s="962"/>
      <c r="R18" s="961"/>
      <c r="S18" s="961"/>
      <c r="T18" s="962"/>
      <c r="U18" s="962"/>
      <c r="W18" s="961"/>
      <c r="X18" s="961"/>
      <c r="Y18" s="962"/>
      <c r="Z18" s="962"/>
      <c r="AB18" s="961"/>
      <c r="AC18" s="961"/>
      <c r="AD18" s="962"/>
      <c r="AE18" s="962"/>
    </row>
    <row r="19" spans="5:31" ht="14.25" hidden="1" customHeight="1">
      <c r="E19" s="10">
        <v>17</v>
      </c>
      <c r="F19" s="509" t="e">
        <f t="shared" si="16"/>
        <v>#NUM!</v>
      </c>
      <c r="G19" s="451" t="e">
        <f t="shared" si="2"/>
        <v>#NUM!</v>
      </c>
      <c r="I19" s="511" t="e">
        <f t="shared" si="4"/>
        <v>#NUM!</v>
      </c>
      <c r="K19" s="995" t="e">
        <f t="shared" si="9"/>
        <v>#NUM!</v>
      </c>
      <c r="L19" s="996"/>
      <c r="M19" s="958"/>
      <c r="N19" s="958"/>
      <c r="O19" s="962" t="e">
        <f>I9</f>
        <v>#NUM!</v>
      </c>
      <c r="P19" s="962"/>
      <c r="R19" s="961" t="e">
        <f>R17+31</f>
        <v>#NUM!</v>
      </c>
      <c r="S19" s="961"/>
      <c r="T19" s="962" t="e">
        <f>I22</f>
        <v>#NUM!</v>
      </c>
      <c r="U19" s="962"/>
      <c r="W19" s="961" t="e">
        <f>W17+31</f>
        <v>#NUM!</v>
      </c>
      <c r="X19" s="961"/>
      <c r="Y19" s="962">
        <f>N22</f>
        <v>0</v>
      </c>
      <c r="Z19" s="962"/>
      <c r="AB19" s="961" t="e">
        <f t="shared" ref="AB19" si="19">AB17+31</f>
        <v>#NUM!</v>
      </c>
      <c r="AC19" s="961"/>
      <c r="AD19" s="962">
        <f t="shared" ref="AD19" si="20">D76</f>
        <v>0</v>
      </c>
      <c r="AE19" s="962"/>
    </row>
    <row r="20" spans="5:31" ht="14.25" hidden="1" customHeight="1">
      <c r="E20" s="10">
        <v>18</v>
      </c>
      <c r="F20" s="509" t="e">
        <f t="shared" si="16"/>
        <v>#NUM!</v>
      </c>
      <c r="G20" s="451" t="e">
        <f t="shared" si="2"/>
        <v>#NUM!</v>
      </c>
      <c r="I20" s="511" t="e">
        <f t="shared" si="4"/>
        <v>#NUM!</v>
      </c>
      <c r="K20" s="997"/>
      <c r="L20" s="998"/>
      <c r="M20" s="958"/>
      <c r="N20" s="958"/>
      <c r="O20" s="962"/>
      <c r="P20" s="962"/>
      <c r="R20" s="961"/>
      <c r="S20" s="961"/>
      <c r="T20" s="962"/>
      <c r="U20" s="962"/>
      <c r="W20" s="961"/>
      <c r="X20" s="961"/>
      <c r="Y20" s="962"/>
      <c r="Z20" s="962"/>
      <c r="AB20" s="961"/>
      <c r="AC20" s="961"/>
      <c r="AD20" s="962"/>
      <c r="AE20" s="962"/>
    </row>
    <row r="21" spans="5:31" ht="14.25" hidden="1" customHeight="1">
      <c r="E21" s="10">
        <v>19</v>
      </c>
      <c r="F21" s="509" t="e">
        <f t="shared" si="16"/>
        <v>#NUM!</v>
      </c>
      <c r="G21" s="451" t="e">
        <f t="shared" si="2"/>
        <v>#NUM!</v>
      </c>
      <c r="I21" s="511" t="e">
        <f t="shared" si="4"/>
        <v>#NUM!</v>
      </c>
      <c r="K21" s="995" t="e">
        <f t="shared" si="9"/>
        <v>#NUM!</v>
      </c>
      <c r="L21" s="996"/>
      <c r="M21" s="958"/>
      <c r="N21" s="958"/>
      <c r="O21" s="962" t="e">
        <f>I10</f>
        <v>#NUM!</v>
      </c>
      <c r="P21" s="962"/>
      <c r="R21" s="961" t="e">
        <f>R19+31</f>
        <v>#NUM!</v>
      </c>
      <c r="S21" s="961"/>
      <c r="T21" s="962" t="e">
        <f>I23</f>
        <v>#NUM!</v>
      </c>
      <c r="U21" s="962"/>
      <c r="W21" s="961" t="e">
        <f>W19+31</f>
        <v>#NUM!</v>
      </c>
      <c r="X21" s="961"/>
      <c r="Y21" s="962">
        <f>N23</f>
        <v>0</v>
      </c>
      <c r="Z21" s="962"/>
      <c r="AB21" s="961" t="e">
        <f t="shared" ref="AB21" si="21">AB19+31</f>
        <v>#NUM!</v>
      </c>
      <c r="AC21" s="961"/>
      <c r="AD21" s="962">
        <f t="shared" ref="AD21" si="22">D78</f>
        <v>0</v>
      </c>
      <c r="AE21" s="962"/>
    </row>
    <row r="22" spans="5:31" ht="14.25" hidden="1" customHeight="1">
      <c r="E22" s="10">
        <v>20</v>
      </c>
      <c r="F22" s="509" t="e">
        <f t="shared" si="16"/>
        <v>#NUM!</v>
      </c>
      <c r="G22" s="451" t="e">
        <f t="shared" si="2"/>
        <v>#NUM!</v>
      </c>
      <c r="I22" s="511" t="e">
        <f t="shared" si="4"/>
        <v>#NUM!</v>
      </c>
      <c r="K22" s="997"/>
      <c r="L22" s="998"/>
      <c r="M22" s="958"/>
      <c r="N22" s="958"/>
      <c r="O22" s="962"/>
      <c r="P22" s="962"/>
      <c r="R22" s="961"/>
      <c r="S22" s="961"/>
      <c r="T22" s="962"/>
      <c r="U22" s="962"/>
      <c r="W22" s="961"/>
      <c r="X22" s="961"/>
      <c r="Y22" s="962"/>
      <c r="Z22" s="962"/>
      <c r="AB22" s="961"/>
      <c r="AC22" s="961"/>
      <c r="AD22" s="962"/>
      <c r="AE22" s="962"/>
    </row>
    <row r="23" spans="5:31" ht="14.25" hidden="1" customHeight="1">
      <c r="E23" s="10">
        <v>21</v>
      </c>
      <c r="F23" s="509" t="e">
        <f t="shared" si="16"/>
        <v>#NUM!</v>
      </c>
      <c r="G23" s="451" t="e">
        <f t="shared" si="2"/>
        <v>#NUM!</v>
      </c>
      <c r="I23" s="511" t="e">
        <f t="shared" si="4"/>
        <v>#NUM!</v>
      </c>
      <c r="K23" s="995" t="e">
        <f t="shared" si="9"/>
        <v>#NUM!</v>
      </c>
      <c r="L23" s="996"/>
      <c r="M23" s="958"/>
      <c r="N23" s="958"/>
      <c r="O23" s="962" t="e">
        <f>I11</f>
        <v>#NUM!</v>
      </c>
      <c r="P23" s="962"/>
      <c r="R23" s="961" t="e">
        <f>R21+31</f>
        <v>#NUM!</v>
      </c>
      <c r="S23" s="961"/>
      <c r="T23" s="962" t="e">
        <f>I24</f>
        <v>#NUM!</v>
      </c>
      <c r="U23" s="962"/>
      <c r="W23" s="961" t="e">
        <f>W21+31</f>
        <v>#NUM!</v>
      </c>
      <c r="X23" s="961"/>
      <c r="Y23" s="962">
        <f>N24</f>
        <v>0</v>
      </c>
      <c r="Z23" s="962"/>
      <c r="AB23" s="961" t="e">
        <f t="shared" ref="AB23" si="23">AB21+31</f>
        <v>#NUM!</v>
      </c>
      <c r="AC23" s="961"/>
      <c r="AD23" s="962">
        <f t="shared" ref="AD23" si="24">D80</f>
        <v>0</v>
      </c>
      <c r="AE23" s="962"/>
    </row>
    <row r="24" spans="5:31" ht="14.25" hidden="1" customHeight="1">
      <c r="E24" s="10">
        <v>22</v>
      </c>
      <c r="F24" s="509" t="e">
        <f t="shared" si="16"/>
        <v>#NUM!</v>
      </c>
      <c r="G24" s="451" t="e">
        <f t="shared" si="2"/>
        <v>#NUM!</v>
      </c>
      <c r="I24" s="511" t="e">
        <f t="shared" si="4"/>
        <v>#NUM!</v>
      </c>
      <c r="K24" s="997"/>
      <c r="L24" s="998"/>
      <c r="M24" s="958"/>
      <c r="N24" s="958"/>
      <c r="O24" s="962"/>
      <c r="P24" s="962"/>
      <c r="R24" s="961"/>
      <c r="S24" s="961"/>
      <c r="T24" s="962"/>
      <c r="U24" s="962"/>
      <c r="W24" s="961"/>
      <c r="X24" s="961"/>
      <c r="Y24" s="962"/>
      <c r="Z24" s="962"/>
      <c r="AB24" s="961"/>
      <c r="AC24" s="961"/>
      <c r="AD24" s="962"/>
      <c r="AE24" s="962"/>
    </row>
    <row r="25" spans="5:31" ht="14.25" hidden="1" customHeight="1">
      <c r="E25" s="10">
        <v>23</v>
      </c>
      <c r="F25" s="509" t="e">
        <f t="shared" si="16"/>
        <v>#NUM!</v>
      </c>
      <c r="G25" s="451" t="e">
        <f t="shared" si="2"/>
        <v>#NUM!</v>
      </c>
      <c r="I25" s="511" t="e">
        <f>IF(LEFT("×",2)=LEFT(G26,2),IF(LEFT("○",2)=LEFT(G25,2),$C$9,""),"")</f>
        <v>#NUM!</v>
      </c>
      <c r="K25" s="995" t="e">
        <f t="shared" si="9"/>
        <v>#NUM!</v>
      </c>
      <c r="L25" s="996"/>
      <c r="M25" s="958"/>
      <c r="N25" s="958"/>
      <c r="O25" s="962" t="e">
        <f>I12</f>
        <v>#NUM!</v>
      </c>
      <c r="P25" s="962"/>
      <c r="R25" s="961" t="e">
        <f>R23+31</f>
        <v>#NUM!</v>
      </c>
      <c r="S25" s="961"/>
      <c r="T25" s="962" t="e">
        <f>I25</f>
        <v>#NUM!</v>
      </c>
      <c r="U25" s="962"/>
      <c r="W25" s="961" t="e">
        <f>W23+31</f>
        <v>#NUM!</v>
      </c>
      <c r="X25" s="961"/>
      <c r="Y25" s="962">
        <f>N25</f>
        <v>0</v>
      </c>
      <c r="Z25" s="962"/>
      <c r="AB25" s="961"/>
      <c r="AC25" s="961"/>
      <c r="AD25" s="962"/>
      <c r="AE25" s="962"/>
    </row>
    <row r="26" spans="5:31" ht="14.25" hidden="1" customHeight="1">
      <c r="E26" s="10">
        <v>24</v>
      </c>
      <c r="F26" s="509" t="e">
        <f t="shared" si="16"/>
        <v>#NUM!</v>
      </c>
      <c r="G26" s="451" t="e">
        <f t="shared" si="2"/>
        <v>#NUM!</v>
      </c>
      <c r="I26" s="511" t="e">
        <f>IF(LEFT("×",2)=LEFT(G27,2),IF(LEFT("○",2)=LEFT(G26,2),$C$9,""),"")</f>
        <v>#NUM!</v>
      </c>
      <c r="K26" s="997"/>
      <c r="L26" s="998"/>
      <c r="M26" s="958"/>
      <c r="N26" s="958"/>
      <c r="O26" s="962"/>
      <c r="P26" s="962"/>
      <c r="R26" s="961"/>
      <c r="S26" s="961"/>
      <c r="T26" s="962"/>
      <c r="U26" s="962"/>
      <c r="W26" s="961"/>
      <c r="X26" s="961"/>
      <c r="Y26" s="962"/>
      <c r="Z26" s="962"/>
      <c r="AB26" s="961"/>
      <c r="AC26" s="961"/>
      <c r="AD26" s="962"/>
      <c r="AE26" s="962"/>
    </row>
    <row r="27" spans="5:31" ht="14.25" hidden="1" customHeight="1">
      <c r="E27" s="263">
        <v>25</v>
      </c>
      <c r="F27" s="509" t="e">
        <f>F26+31</f>
        <v>#NUM!</v>
      </c>
      <c r="G27" s="451" t="e">
        <f>IF(E27&gt;$C$7,"×","○")</f>
        <v>#NUM!</v>
      </c>
      <c r="I27" s="511" t="e">
        <f t="shared" ref="I27:I36" si="25">IF(LEFT("×",2)=LEFT(G28,2),IF(LEFT("○",2)=LEFT(G27,2),$C$9,""),"")</f>
        <v>#NUM!</v>
      </c>
      <c r="K27" s="995" t="e">
        <f t="shared" si="9"/>
        <v>#NUM!</v>
      </c>
      <c r="L27" s="996"/>
      <c r="M27" s="958"/>
      <c r="N27" s="958"/>
      <c r="O27" s="962" t="e">
        <f>I13</f>
        <v>#NUM!</v>
      </c>
      <c r="P27" s="962"/>
      <c r="R27" s="961" t="e">
        <f>R25+31</f>
        <v>#NUM!</v>
      </c>
      <c r="S27" s="961"/>
      <c r="T27" s="962" t="e">
        <f>I26</f>
        <v>#NUM!</v>
      </c>
      <c r="U27" s="962"/>
      <c r="W27" s="961" t="e">
        <f>W25+31</f>
        <v>#NUM!</v>
      </c>
      <c r="X27" s="961"/>
      <c r="Y27" s="962">
        <f>N26</f>
        <v>0</v>
      </c>
      <c r="Z27" s="962"/>
      <c r="AB27" s="961"/>
      <c r="AC27" s="961"/>
      <c r="AD27" s="962"/>
      <c r="AE27" s="962"/>
    </row>
    <row r="28" spans="5:31" ht="14.25" hidden="1" customHeight="1">
      <c r="E28" s="10">
        <v>26</v>
      </c>
      <c r="F28" s="509" t="e">
        <f t="shared" ref="F28:F50" si="26">F27+31</f>
        <v>#NUM!</v>
      </c>
      <c r="G28" s="451" t="e">
        <f t="shared" ref="G28:G38" si="27">IF(E28&gt;$C$7,"×","○")</f>
        <v>#NUM!</v>
      </c>
      <c r="I28" s="511" t="e">
        <f t="shared" si="25"/>
        <v>#NUM!</v>
      </c>
      <c r="K28" s="997"/>
      <c r="L28" s="998"/>
      <c r="M28" s="958"/>
      <c r="N28" s="958"/>
      <c r="O28" s="962"/>
      <c r="P28" s="962"/>
      <c r="R28" s="961"/>
      <c r="S28" s="961"/>
      <c r="T28" s="962"/>
      <c r="U28" s="962"/>
      <c r="W28" s="961"/>
      <c r="X28" s="961"/>
      <c r="Y28" s="962"/>
      <c r="Z28" s="962"/>
      <c r="AB28" s="961"/>
      <c r="AC28" s="961"/>
      <c r="AD28" s="962"/>
      <c r="AE28" s="962"/>
    </row>
    <row r="29" spans="5:31" ht="14.25" hidden="1" customHeight="1">
      <c r="E29" s="10">
        <v>27</v>
      </c>
      <c r="F29" s="509" t="e">
        <f t="shared" si="26"/>
        <v>#NUM!</v>
      </c>
      <c r="G29" s="451" t="e">
        <f t="shared" si="27"/>
        <v>#NUM!</v>
      </c>
      <c r="I29" s="511" t="e">
        <f t="shared" si="25"/>
        <v>#NUM!</v>
      </c>
      <c r="K29" s="995" t="e">
        <f t="shared" si="9"/>
        <v>#NUM!</v>
      </c>
      <c r="L29" s="996"/>
      <c r="M29" s="958"/>
      <c r="N29" s="958"/>
      <c r="O29" s="962" t="e">
        <f>I14</f>
        <v>#NUM!</v>
      </c>
      <c r="P29" s="962"/>
      <c r="R29" s="961" t="e">
        <f>R27+31</f>
        <v>#NUM!</v>
      </c>
      <c r="S29" s="961"/>
      <c r="T29" s="962" t="e">
        <f>I27</f>
        <v>#NUM!</v>
      </c>
      <c r="U29" s="962"/>
      <c r="W29" s="961" t="e">
        <f>W27+31</f>
        <v>#NUM!</v>
      </c>
      <c r="X29" s="961"/>
      <c r="Y29" s="962">
        <f>N27</f>
        <v>0</v>
      </c>
      <c r="Z29" s="962"/>
      <c r="AB29" s="961"/>
      <c r="AC29" s="961"/>
      <c r="AD29" s="962"/>
      <c r="AE29" s="962"/>
    </row>
    <row r="30" spans="5:31" ht="14.25" hidden="1" customHeight="1">
      <c r="E30" s="10">
        <v>28</v>
      </c>
      <c r="F30" s="509" t="e">
        <f t="shared" si="26"/>
        <v>#NUM!</v>
      </c>
      <c r="G30" s="451" t="e">
        <f t="shared" si="27"/>
        <v>#NUM!</v>
      </c>
      <c r="I30" s="511" t="e">
        <f t="shared" si="25"/>
        <v>#NUM!</v>
      </c>
      <c r="K30" s="997"/>
      <c r="L30" s="998"/>
      <c r="M30" s="958"/>
      <c r="N30" s="958"/>
      <c r="O30" s="962"/>
      <c r="P30" s="962"/>
      <c r="R30" s="961"/>
      <c r="S30" s="961"/>
      <c r="T30" s="962"/>
      <c r="U30" s="962"/>
      <c r="W30" s="961"/>
      <c r="X30" s="961"/>
      <c r="Y30" s="962"/>
      <c r="Z30" s="962"/>
      <c r="AB30" s="961"/>
      <c r="AC30" s="961"/>
      <c r="AD30" s="962"/>
      <c r="AE30" s="962"/>
    </row>
    <row r="31" spans="5:31" ht="14.25" hidden="1" customHeight="1">
      <c r="E31" s="10">
        <v>29</v>
      </c>
      <c r="F31" s="509" t="e">
        <f t="shared" si="26"/>
        <v>#NUM!</v>
      </c>
      <c r="G31" s="451" t="e">
        <f t="shared" si="27"/>
        <v>#NUM!</v>
      </c>
      <c r="I31" s="511" t="e">
        <f t="shared" si="25"/>
        <v>#NUM!</v>
      </c>
    </row>
    <row r="32" spans="5:31" ht="14.25" hidden="1" customHeight="1">
      <c r="E32" s="10">
        <v>30</v>
      </c>
      <c r="F32" s="509" t="e">
        <f t="shared" si="26"/>
        <v>#NUM!</v>
      </c>
      <c r="G32" s="451" t="e">
        <f t="shared" si="27"/>
        <v>#NUM!</v>
      </c>
      <c r="I32" s="511" t="e">
        <f t="shared" si="25"/>
        <v>#NUM!</v>
      </c>
    </row>
    <row r="33" spans="4:9" ht="14.25" hidden="1" customHeight="1">
      <c r="E33" s="10">
        <v>31</v>
      </c>
      <c r="F33" s="509" t="e">
        <f t="shared" si="26"/>
        <v>#NUM!</v>
      </c>
      <c r="G33" s="451" t="e">
        <f t="shared" si="27"/>
        <v>#NUM!</v>
      </c>
      <c r="I33" s="511" t="e">
        <f t="shared" si="25"/>
        <v>#NUM!</v>
      </c>
    </row>
    <row r="34" spans="4:9" ht="14.25" hidden="1" customHeight="1">
      <c r="E34" s="10">
        <v>32</v>
      </c>
      <c r="F34" s="509" t="e">
        <f t="shared" si="26"/>
        <v>#NUM!</v>
      </c>
      <c r="G34" s="451" t="e">
        <f t="shared" si="27"/>
        <v>#NUM!</v>
      </c>
      <c r="I34" s="511" t="e">
        <f t="shared" si="25"/>
        <v>#NUM!</v>
      </c>
    </row>
    <row r="35" spans="4:9" ht="14.25" hidden="1" customHeight="1">
      <c r="E35" s="10">
        <v>33</v>
      </c>
      <c r="F35" s="509" t="e">
        <f t="shared" si="26"/>
        <v>#NUM!</v>
      </c>
      <c r="G35" s="451" t="e">
        <f t="shared" si="27"/>
        <v>#NUM!</v>
      </c>
      <c r="I35" s="511" t="e">
        <f t="shared" si="25"/>
        <v>#NUM!</v>
      </c>
    </row>
    <row r="36" spans="4:9" ht="14.25" hidden="1" customHeight="1">
      <c r="E36" s="10">
        <v>34</v>
      </c>
      <c r="F36" s="509" t="e">
        <f t="shared" si="26"/>
        <v>#NUM!</v>
      </c>
      <c r="G36" s="451" t="e">
        <f t="shared" si="27"/>
        <v>#NUM!</v>
      </c>
      <c r="I36" s="511" t="e">
        <f t="shared" si="25"/>
        <v>#NUM!</v>
      </c>
    </row>
    <row r="37" spans="4:9" ht="14.25" hidden="1" customHeight="1">
      <c r="E37" s="10">
        <v>35</v>
      </c>
      <c r="F37" s="509" t="e">
        <f t="shared" si="26"/>
        <v>#NUM!</v>
      </c>
      <c r="G37" s="451" t="e">
        <f t="shared" si="27"/>
        <v>#NUM!</v>
      </c>
      <c r="I37" s="511" t="e">
        <f>IF(LEFT("×",2)=LEFT(G38,2),IF(LEFT("○",2)=LEFT(G37,2),$C$9,""),"")</f>
        <v>#NUM!</v>
      </c>
    </row>
    <row r="38" spans="4:9" ht="14.25" hidden="1" customHeight="1">
      <c r="E38" s="10">
        <v>36</v>
      </c>
      <c r="F38" s="509" t="e">
        <f t="shared" si="26"/>
        <v>#NUM!</v>
      </c>
      <c r="G38" s="451" t="e">
        <f t="shared" si="27"/>
        <v>#NUM!</v>
      </c>
      <c r="I38" s="511" t="e">
        <f>IF(LEFT("×",2)=LEFT(G39,2),IF(LEFT("○",2)=LEFT(G38,2),$C$9,""),"")</f>
        <v>#NUM!</v>
      </c>
    </row>
    <row r="39" spans="4:9" ht="14.25" hidden="1" customHeight="1">
      <c r="E39" s="263">
        <v>37</v>
      </c>
      <c r="F39" s="509" t="e">
        <f t="shared" si="26"/>
        <v>#NUM!</v>
      </c>
      <c r="G39" s="451" t="e">
        <f>IF(E39&gt;$C$7,"×","○")</f>
        <v>#NUM!</v>
      </c>
      <c r="I39" s="511" t="e">
        <f>IF(LEFT("×",2)=LEFT(G40,2),IF(LEFT("○",2)=LEFT(G39,2),$C$9,""),"")</f>
        <v>#NUM!</v>
      </c>
    </row>
    <row r="40" spans="4:9" ht="14.25" hidden="1" customHeight="1">
      <c r="E40" s="10">
        <v>38</v>
      </c>
      <c r="F40" s="509" t="e">
        <f t="shared" si="26"/>
        <v>#NUM!</v>
      </c>
      <c r="G40" s="451" t="e">
        <f t="shared" ref="G40:G50" si="28">IF(E40&gt;$C$7,"×","○")</f>
        <v>#NUM!</v>
      </c>
      <c r="I40" s="511" t="e">
        <f t="shared" ref="I40:I49" si="29">IF(LEFT("×",2)=LEFT(G41,2),IF(LEFT("○",2)=LEFT(G40,2),$C$9,""),"")</f>
        <v>#NUM!</v>
      </c>
    </row>
    <row r="41" spans="4:9" ht="14.25" hidden="1" customHeight="1">
      <c r="D41" s="294"/>
      <c r="E41" s="10">
        <v>39</v>
      </c>
      <c r="F41" s="509" t="e">
        <f t="shared" si="26"/>
        <v>#NUM!</v>
      </c>
      <c r="G41" s="451" t="e">
        <f t="shared" si="28"/>
        <v>#NUM!</v>
      </c>
      <c r="I41" s="511" t="e">
        <f t="shared" si="29"/>
        <v>#NUM!</v>
      </c>
    </row>
    <row r="42" spans="4:9" ht="14.25" hidden="1" customHeight="1">
      <c r="E42" s="10">
        <v>40</v>
      </c>
      <c r="F42" s="509" t="e">
        <f t="shared" si="26"/>
        <v>#NUM!</v>
      </c>
      <c r="G42" s="451" t="e">
        <f t="shared" si="28"/>
        <v>#NUM!</v>
      </c>
      <c r="I42" s="511" t="e">
        <f t="shared" si="29"/>
        <v>#NUM!</v>
      </c>
    </row>
    <row r="43" spans="4:9" ht="14.25" hidden="1" customHeight="1">
      <c r="E43" s="10">
        <v>41</v>
      </c>
      <c r="F43" s="509" t="e">
        <f t="shared" si="26"/>
        <v>#NUM!</v>
      </c>
      <c r="G43" s="451" t="e">
        <f t="shared" si="28"/>
        <v>#NUM!</v>
      </c>
      <c r="I43" s="511" t="e">
        <f t="shared" si="29"/>
        <v>#NUM!</v>
      </c>
    </row>
    <row r="44" spans="4:9" ht="14.25" hidden="1" customHeight="1">
      <c r="E44" s="10">
        <v>42</v>
      </c>
      <c r="F44" s="509" t="e">
        <f t="shared" si="26"/>
        <v>#NUM!</v>
      </c>
      <c r="G44" s="451" t="e">
        <f t="shared" si="28"/>
        <v>#NUM!</v>
      </c>
      <c r="I44" s="511" t="e">
        <f t="shared" si="29"/>
        <v>#NUM!</v>
      </c>
    </row>
    <row r="45" spans="4:9" ht="14.25" hidden="1" customHeight="1">
      <c r="E45" s="10">
        <v>43</v>
      </c>
      <c r="F45" s="509" t="e">
        <f t="shared" si="26"/>
        <v>#NUM!</v>
      </c>
      <c r="G45" s="451" t="e">
        <f t="shared" si="28"/>
        <v>#NUM!</v>
      </c>
      <c r="I45" s="511" t="e">
        <f t="shared" si="29"/>
        <v>#NUM!</v>
      </c>
    </row>
    <row r="46" spans="4:9" ht="14.25" hidden="1" customHeight="1">
      <c r="E46" s="10">
        <v>44</v>
      </c>
      <c r="F46" s="509" t="e">
        <f t="shared" si="26"/>
        <v>#NUM!</v>
      </c>
      <c r="G46" s="451" t="e">
        <f t="shared" si="28"/>
        <v>#NUM!</v>
      </c>
      <c r="I46" s="511" t="e">
        <f t="shared" si="29"/>
        <v>#NUM!</v>
      </c>
    </row>
    <row r="47" spans="4:9" ht="14.25" hidden="1" customHeight="1">
      <c r="E47" s="10">
        <v>45</v>
      </c>
      <c r="F47" s="509" t="e">
        <f t="shared" si="26"/>
        <v>#NUM!</v>
      </c>
      <c r="G47" s="451" t="e">
        <f t="shared" si="28"/>
        <v>#NUM!</v>
      </c>
      <c r="I47" s="511" t="e">
        <f t="shared" si="29"/>
        <v>#NUM!</v>
      </c>
    </row>
    <row r="48" spans="4:9" ht="14.25" hidden="1" customHeight="1">
      <c r="E48" s="10">
        <v>46</v>
      </c>
      <c r="F48" s="509" t="e">
        <f t="shared" si="26"/>
        <v>#NUM!</v>
      </c>
      <c r="G48" s="451" t="e">
        <f t="shared" si="28"/>
        <v>#NUM!</v>
      </c>
      <c r="I48" s="511" t="e">
        <f t="shared" si="29"/>
        <v>#NUM!</v>
      </c>
    </row>
    <row r="49" spans="2:61" ht="14.25" hidden="1" customHeight="1">
      <c r="E49" s="10">
        <v>47</v>
      </c>
      <c r="F49" s="509" t="e">
        <f t="shared" si="26"/>
        <v>#NUM!</v>
      </c>
      <c r="G49" s="451" t="e">
        <f t="shared" si="28"/>
        <v>#NUM!</v>
      </c>
      <c r="I49" s="511" t="e">
        <f t="shared" si="29"/>
        <v>#NUM!</v>
      </c>
    </row>
    <row r="50" spans="2:61" ht="14.25" hidden="1" customHeight="1">
      <c r="E50" s="10">
        <v>48</v>
      </c>
      <c r="F50" s="509" t="e">
        <f t="shared" si="26"/>
        <v>#NUM!</v>
      </c>
      <c r="G50" s="451" t="e">
        <f t="shared" si="28"/>
        <v>#NUM!</v>
      </c>
      <c r="I50" s="511" t="e">
        <f>IF(LEFT("×",2)=LEFT(G51,2),IF(LEFT("○",2)=LEFT(G50,2),$C$9,""),"")</f>
        <v>#NUM!</v>
      </c>
    </row>
    <row r="51" spans="2:61" ht="14.25" hidden="1" customHeight="1">
      <c r="E51" s="10">
        <v>49</v>
      </c>
      <c r="G51" s="514" t="e">
        <f>IF(LEFT("○",2)=LEFT($G$50,2),"×","")</f>
        <v>#NUM!</v>
      </c>
    </row>
    <row r="52" spans="2:61" ht="14.25" hidden="1" customHeight="1"/>
    <row r="53" spans="2:61" ht="14.25" hidden="1" customHeight="1"/>
    <row r="54" spans="2:61" ht="14.25" hidden="1" customHeight="1"/>
    <row r="55" spans="2:61" ht="11.25" customHeight="1">
      <c r="T55" s="965" t="s">
        <v>192</v>
      </c>
      <c r="U55" s="965"/>
      <c r="V55" s="965"/>
      <c r="W55" s="965"/>
      <c r="X55" s="965"/>
      <c r="Y55" s="965"/>
      <c r="Z55" s="965"/>
      <c r="AA55" s="965"/>
      <c r="AB55" s="965"/>
      <c r="AC55" s="965"/>
      <c r="AD55" s="965"/>
      <c r="AE55" s="965"/>
      <c r="AF55" s="965"/>
      <c r="AG55" s="965"/>
      <c r="AH55" s="965"/>
      <c r="AI55" s="965"/>
      <c r="AJ55" s="965"/>
      <c r="AK55" s="965"/>
      <c r="AL55" s="965"/>
      <c r="AM55" s="965"/>
      <c r="AN55" s="965"/>
      <c r="AO55" s="965"/>
      <c r="AP55" s="965"/>
      <c r="AQ55" s="965"/>
    </row>
    <row r="56" spans="2:61" ht="11.25" customHeight="1">
      <c r="B56" s="963" t="s">
        <v>138</v>
      </c>
      <c r="C56" s="963"/>
      <c r="D56" s="963"/>
      <c r="E56" s="963"/>
      <c r="F56" s="963"/>
      <c r="G56" s="1053"/>
      <c r="H56" s="965"/>
      <c r="I56" s="965"/>
      <c r="J56" s="965"/>
      <c r="K56" s="965"/>
      <c r="L56" s="965"/>
      <c r="M56" s="965"/>
      <c r="N56" s="965"/>
      <c r="O56" s="965"/>
      <c r="P56" s="965"/>
      <c r="Q56" s="965"/>
      <c r="R56" s="963" t="s">
        <v>139</v>
      </c>
      <c r="S56" s="963"/>
      <c r="T56" s="965"/>
      <c r="U56" s="965"/>
      <c r="V56" s="965"/>
      <c r="W56" s="965"/>
      <c r="X56" s="965"/>
      <c r="Y56" s="965"/>
      <c r="Z56" s="965"/>
      <c r="AA56" s="965"/>
      <c r="AB56" s="965"/>
      <c r="AC56" s="965"/>
      <c r="AD56" s="965"/>
      <c r="AE56" s="965"/>
      <c r="AF56" s="965"/>
      <c r="AG56" s="965"/>
      <c r="AH56" s="965"/>
      <c r="AI56" s="965"/>
      <c r="AJ56" s="965"/>
      <c r="AK56" s="965"/>
      <c r="AL56" s="965"/>
      <c r="AM56" s="965"/>
      <c r="AN56" s="965"/>
      <c r="AO56" s="965"/>
      <c r="AP56" s="965"/>
      <c r="AQ56" s="965"/>
      <c r="AX56" s="963" t="s">
        <v>140</v>
      </c>
      <c r="AY56" s="963"/>
      <c r="AZ56" s="963"/>
      <c r="BA56" s="963"/>
      <c r="BB56" s="963"/>
      <c r="BC56" s="963">
        <f>ﾁｪｯｸ①施!$BC$51</f>
        <v>0</v>
      </c>
      <c r="BD56" s="963"/>
      <c r="BE56" s="963"/>
      <c r="BF56" s="963"/>
      <c r="BG56" s="963"/>
      <c r="BH56" s="963"/>
      <c r="BI56" s="963"/>
    </row>
    <row r="57" spans="2:61" ht="11.25" customHeight="1">
      <c r="B57" s="964"/>
      <c r="C57" s="964"/>
      <c r="D57" s="964"/>
      <c r="E57" s="964"/>
      <c r="F57" s="964"/>
      <c r="G57" s="966"/>
      <c r="H57" s="966"/>
      <c r="I57" s="966"/>
      <c r="J57" s="966"/>
      <c r="K57" s="966"/>
      <c r="L57" s="966"/>
      <c r="M57" s="966"/>
      <c r="N57" s="966"/>
      <c r="O57" s="966"/>
      <c r="P57" s="966"/>
      <c r="Q57" s="966"/>
      <c r="R57" s="964"/>
      <c r="S57" s="964"/>
      <c r="U57" s="965">
        <f>ﾁｪｯｸ①施!$U$52</f>
        <v>0</v>
      </c>
      <c r="V57" s="965"/>
      <c r="W57" s="965"/>
      <c r="X57" s="965"/>
      <c r="Y57" s="965"/>
      <c r="Z57" s="965"/>
      <c r="AA57" s="965" t="s">
        <v>141</v>
      </c>
      <c r="AB57" s="967">
        <f>ﾁｪｯｸ①施!AB52</f>
        <v>0</v>
      </c>
      <c r="AC57" s="967"/>
      <c r="AD57" s="967"/>
      <c r="AE57" s="967"/>
      <c r="AF57" s="967"/>
      <c r="AG57" s="967"/>
      <c r="AH57" s="967"/>
      <c r="AI57" s="967"/>
      <c r="AJ57" s="967"/>
      <c r="AK57" s="965" t="str">
        <f>ﾁｪｯｸ①施!AK52</f>
        <v>～</v>
      </c>
      <c r="AL57" s="965"/>
      <c r="AM57" s="967">
        <f>ﾁｪｯｸ①施!AM52</f>
        <v>0</v>
      </c>
      <c r="AN57" s="967"/>
      <c r="AO57" s="967"/>
      <c r="AP57" s="967"/>
      <c r="AQ57" s="967"/>
      <c r="AR57" s="967"/>
      <c r="AS57" s="967"/>
      <c r="AT57" s="967"/>
      <c r="AU57" s="967"/>
      <c r="AV57" s="965" t="s">
        <v>143</v>
      </c>
      <c r="AX57" s="964"/>
      <c r="AY57" s="964"/>
      <c r="AZ57" s="964"/>
      <c r="BA57" s="964"/>
      <c r="BB57" s="964"/>
      <c r="BC57" s="964"/>
      <c r="BD57" s="964"/>
      <c r="BE57" s="964"/>
      <c r="BF57" s="964"/>
      <c r="BG57" s="964"/>
      <c r="BH57" s="964"/>
      <c r="BI57" s="964"/>
    </row>
    <row r="58" spans="2:61" ht="11.25" customHeight="1" thickBot="1">
      <c r="U58" s="966"/>
      <c r="V58" s="966"/>
      <c r="W58" s="966"/>
      <c r="X58" s="966"/>
      <c r="Y58" s="966"/>
      <c r="Z58" s="966"/>
      <c r="AA58" s="966"/>
      <c r="AB58" s="967"/>
      <c r="AC58" s="967"/>
      <c r="AD58" s="967"/>
      <c r="AE58" s="967"/>
      <c r="AF58" s="967"/>
      <c r="AG58" s="967"/>
      <c r="AH58" s="967"/>
      <c r="AI58" s="967"/>
      <c r="AJ58" s="967"/>
      <c r="AK58" s="965"/>
      <c r="AL58" s="965"/>
      <c r="AM58" s="967"/>
      <c r="AN58" s="967"/>
      <c r="AO58" s="967"/>
      <c r="AP58" s="967"/>
      <c r="AQ58" s="967"/>
      <c r="AR58" s="967"/>
      <c r="AS58" s="967"/>
      <c r="AT58" s="967"/>
      <c r="AU58" s="967"/>
      <c r="AV58" s="965"/>
    </row>
    <row r="59" spans="2:61" ht="14.25" customHeight="1" thickTop="1">
      <c r="B59" s="958" t="s">
        <v>135</v>
      </c>
      <c r="C59" s="958"/>
      <c r="D59" s="959" t="s">
        <v>136</v>
      </c>
      <c r="E59" s="960"/>
      <c r="F59" s="972" t="str">
        <f>ﾁｪｯｸ①施!F54</f>
        <v>ｱｾｽ</v>
      </c>
      <c r="G59" s="1035"/>
      <c r="H59" s="970" t="s">
        <v>145</v>
      </c>
      <c r="I59" s="971"/>
      <c r="J59" s="959" t="s">
        <v>193</v>
      </c>
      <c r="K59" s="959"/>
      <c r="L59" s="972" t="s">
        <v>194</v>
      </c>
      <c r="M59" s="973"/>
      <c r="N59" s="969" t="s">
        <v>195</v>
      </c>
      <c r="O59" s="958"/>
      <c r="P59" s="969" t="s">
        <v>196</v>
      </c>
      <c r="Q59" s="958"/>
      <c r="R59" s="959" t="s">
        <v>148</v>
      </c>
      <c r="S59" s="960"/>
      <c r="T59" s="958" t="s">
        <v>150</v>
      </c>
      <c r="U59" s="958"/>
      <c r="V59" s="958"/>
      <c r="W59" s="958"/>
      <c r="X59" s="958"/>
      <c r="Y59" s="958"/>
      <c r="Z59" s="958"/>
      <c r="AA59" s="958"/>
      <c r="AB59" s="958"/>
      <c r="AC59" s="958"/>
      <c r="AD59" s="958"/>
      <c r="AE59" s="958"/>
      <c r="AF59" s="958"/>
      <c r="AG59" s="958"/>
      <c r="AH59" s="958"/>
      <c r="AI59" s="958"/>
      <c r="AJ59" s="958"/>
      <c r="AK59" s="958"/>
      <c r="AL59" s="958"/>
      <c r="AM59" s="958"/>
      <c r="AN59" s="958"/>
      <c r="AO59" s="958"/>
      <c r="AP59" s="1055" t="s">
        <v>197</v>
      </c>
      <c r="AQ59" s="983"/>
      <c r="AR59" s="983"/>
      <c r="AS59" s="983"/>
      <c r="AT59" s="983"/>
      <c r="AU59" s="983"/>
      <c r="AV59" s="983"/>
      <c r="AW59" s="983"/>
      <c r="AX59" s="983"/>
      <c r="AY59" s="984"/>
      <c r="AZ59" s="1056" t="s">
        <v>154</v>
      </c>
      <c r="BA59" s="1056"/>
      <c r="BB59" s="1056"/>
      <c r="BC59" s="1056"/>
      <c r="BD59" s="1056"/>
      <c r="BE59" s="1056"/>
      <c r="BF59" s="959" t="s">
        <v>155</v>
      </c>
      <c r="BG59" s="960"/>
      <c r="BH59" s="959" t="s">
        <v>156</v>
      </c>
      <c r="BI59" s="960"/>
    </row>
    <row r="60" spans="2:61" ht="14.25" customHeight="1">
      <c r="B60" s="958"/>
      <c r="C60" s="958"/>
      <c r="D60" s="960"/>
      <c r="E60" s="960"/>
      <c r="F60" s="1036"/>
      <c r="G60" s="1037"/>
      <c r="H60" s="971"/>
      <c r="I60" s="971"/>
      <c r="J60" s="959"/>
      <c r="K60" s="959"/>
      <c r="L60" s="974"/>
      <c r="M60" s="975"/>
      <c r="N60" s="958"/>
      <c r="O60" s="958"/>
      <c r="P60" s="958"/>
      <c r="Q60" s="958"/>
      <c r="R60" s="960"/>
      <c r="S60" s="960"/>
      <c r="T60" s="969" t="s">
        <v>198</v>
      </c>
      <c r="U60" s="958"/>
      <c r="V60" s="959" t="s">
        <v>199</v>
      </c>
      <c r="W60" s="960"/>
      <c r="X60" s="1054" t="s">
        <v>200</v>
      </c>
      <c r="Y60" s="968"/>
      <c r="Z60" s="1054" t="s">
        <v>201</v>
      </c>
      <c r="AA60" s="968"/>
      <c r="AB60" s="1054" t="s">
        <v>202</v>
      </c>
      <c r="AC60" s="968"/>
      <c r="AD60" s="959" t="s">
        <v>203</v>
      </c>
      <c r="AE60" s="960"/>
      <c r="AF60" s="969" t="s">
        <v>204</v>
      </c>
      <c r="AG60" s="958"/>
      <c r="AH60" s="969"/>
      <c r="AI60" s="958"/>
      <c r="AJ60" s="969"/>
      <c r="AK60" s="958"/>
      <c r="AL60" s="969"/>
      <c r="AM60" s="958"/>
      <c r="AN60" s="970"/>
      <c r="AO60" s="971"/>
      <c r="AP60" s="1057" t="s">
        <v>205</v>
      </c>
      <c r="AQ60" s="1058"/>
      <c r="AR60" s="1060" t="s">
        <v>206</v>
      </c>
      <c r="AS60" s="1058"/>
      <c r="AT60" s="1060" t="s">
        <v>207</v>
      </c>
      <c r="AU60" s="1058"/>
      <c r="AV60" s="1060"/>
      <c r="AW60" s="1058"/>
      <c r="AX60" s="1058"/>
      <c r="AY60" s="1061"/>
      <c r="AZ60" s="1056"/>
      <c r="BA60" s="1056"/>
      <c r="BB60" s="1056"/>
      <c r="BC60" s="1056"/>
      <c r="BD60" s="1056"/>
      <c r="BE60" s="1056"/>
      <c r="BF60" s="960"/>
      <c r="BG60" s="960"/>
      <c r="BH60" s="960"/>
      <c r="BI60" s="960"/>
    </row>
    <row r="61" spans="2:61" ht="14.25" customHeight="1">
      <c r="B61" s="958"/>
      <c r="C61" s="958"/>
      <c r="D61" s="960"/>
      <c r="E61" s="960"/>
      <c r="F61" s="1038"/>
      <c r="G61" s="1039"/>
      <c r="H61" s="971"/>
      <c r="I61" s="971"/>
      <c r="J61" s="959"/>
      <c r="K61" s="959"/>
      <c r="L61" s="976"/>
      <c r="M61" s="977"/>
      <c r="N61" s="958"/>
      <c r="O61" s="958"/>
      <c r="P61" s="958"/>
      <c r="Q61" s="958"/>
      <c r="R61" s="960"/>
      <c r="S61" s="960"/>
      <c r="T61" s="958"/>
      <c r="U61" s="958"/>
      <c r="V61" s="960"/>
      <c r="W61" s="960"/>
      <c r="X61" s="968"/>
      <c r="Y61" s="968"/>
      <c r="Z61" s="968"/>
      <c r="AA61" s="968"/>
      <c r="AB61" s="968"/>
      <c r="AC61" s="968"/>
      <c r="AD61" s="960"/>
      <c r="AE61" s="960"/>
      <c r="AF61" s="958"/>
      <c r="AG61" s="958"/>
      <c r="AH61" s="958"/>
      <c r="AI61" s="958"/>
      <c r="AJ61" s="958"/>
      <c r="AK61" s="958"/>
      <c r="AL61" s="958"/>
      <c r="AM61" s="958"/>
      <c r="AN61" s="971"/>
      <c r="AO61" s="971"/>
      <c r="AP61" s="1059"/>
      <c r="AQ61" s="1058"/>
      <c r="AR61" s="1058"/>
      <c r="AS61" s="1058"/>
      <c r="AT61" s="1058"/>
      <c r="AU61" s="1058"/>
      <c r="AV61" s="1058"/>
      <c r="AW61" s="1058"/>
      <c r="AX61" s="1058"/>
      <c r="AY61" s="1061"/>
      <c r="AZ61" s="1056"/>
      <c r="BA61" s="1056"/>
      <c r="BB61" s="1056"/>
      <c r="BC61" s="1056"/>
      <c r="BD61" s="1056"/>
      <c r="BE61" s="1056"/>
      <c r="BF61" s="960"/>
      <c r="BG61" s="960"/>
      <c r="BH61" s="960"/>
      <c r="BI61" s="960"/>
    </row>
    <row r="62" spans="2:61" ht="14.25" customHeight="1">
      <c r="B62" s="961" t="e">
        <f>W29+31</f>
        <v>#NUM!</v>
      </c>
      <c r="C62" s="961"/>
      <c r="D62" s="962"/>
      <c r="E62" s="962"/>
      <c r="F62" s="957"/>
      <c r="G62" s="957"/>
      <c r="H62" s="957"/>
      <c r="I62" s="957"/>
      <c r="J62" s="957"/>
      <c r="K62" s="957"/>
      <c r="L62" s="957"/>
      <c r="M62" s="957"/>
      <c r="N62" s="957"/>
      <c r="O62" s="957"/>
      <c r="P62" s="957"/>
      <c r="Q62" s="957"/>
      <c r="R62" s="957"/>
      <c r="S62" s="957"/>
      <c r="T62" s="957"/>
      <c r="U62" s="957"/>
      <c r="V62" s="957"/>
      <c r="W62" s="957"/>
      <c r="X62" s="957"/>
      <c r="Y62" s="957"/>
      <c r="Z62" s="957"/>
      <c r="AA62" s="957"/>
      <c r="AB62" s="957"/>
      <c r="AC62" s="957"/>
      <c r="AD62" s="957"/>
      <c r="AE62" s="957"/>
      <c r="AF62" s="957"/>
      <c r="AG62" s="957"/>
      <c r="AH62" s="957"/>
      <c r="AI62" s="957"/>
      <c r="AJ62" s="957"/>
      <c r="AK62" s="957"/>
      <c r="AL62" s="957"/>
      <c r="AM62" s="957"/>
      <c r="AN62" s="957"/>
      <c r="AO62" s="957"/>
      <c r="AP62" s="986"/>
      <c r="AQ62" s="987"/>
      <c r="AR62" s="990"/>
      <c r="AS62" s="987"/>
      <c r="AT62" s="990"/>
      <c r="AU62" s="987"/>
      <c r="AV62" s="990"/>
      <c r="AW62" s="987"/>
      <c r="AX62" s="990"/>
      <c r="AY62" s="992"/>
      <c r="AZ62" s="968"/>
      <c r="BA62" s="968"/>
      <c r="BB62" s="968"/>
      <c r="BC62" s="968"/>
      <c r="BD62" s="968"/>
      <c r="BE62" s="968"/>
      <c r="BF62" s="968"/>
      <c r="BG62" s="968"/>
      <c r="BH62" s="968"/>
      <c r="BI62" s="968"/>
    </row>
    <row r="63" spans="2:61" ht="14.25" customHeight="1">
      <c r="B63" s="961"/>
      <c r="C63" s="961"/>
      <c r="D63" s="962"/>
      <c r="E63" s="962"/>
      <c r="F63" s="957"/>
      <c r="G63" s="957"/>
      <c r="H63" s="957"/>
      <c r="I63" s="957"/>
      <c r="J63" s="957"/>
      <c r="K63" s="957"/>
      <c r="L63" s="957"/>
      <c r="M63" s="957"/>
      <c r="N63" s="957"/>
      <c r="O63" s="957"/>
      <c r="P63" s="957"/>
      <c r="Q63" s="957"/>
      <c r="R63" s="957"/>
      <c r="S63" s="957"/>
      <c r="T63" s="957"/>
      <c r="U63" s="957"/>
      <c r="V63" s="957"/>
      <c r="W63" s="957"/>
      <c r="X63" s="957"/>
      <c r="Y63" s="957"/>
      <c r="Z63" s="957"/>
      <c r="AA63" s="957"/>
      <c r="AB63" s="957"/>
      <c r="AC63" s="957"/>
      <c r="AD63" s="957"/>
      <c r="AE63" s="957"/>
      <c r="AF63" s="957"/>
      <c r="AG63" s="957"/>
      <c r="AH63" s="957"/>
      <c r="AI63" s="957"/>
      <c r="AJ63" s="957"/>
      <c r="AK63" s="957"/>
      <c r="AL63" s="957"/>
      <c r="AM63" s="957"/>
      <c r="AN63" s="957"/>
      <c r="AO63" s="957"/>
      <c r="AP63" s="988"/>
      <c r="AQ63" s="989"/>
      <c r="AR63" s="991"/>
      <c r="AS63" s="989"/>
      <c r="AT63" s="991"/>
      <c r="AU63" s="989"/>
      <c r="AV63" s="991"/>
      <c r="AW63" s="989"/>
      <c r="AX63" s="991"/>
      <c r="AY63" s="993"/>
      <c r="AZ63" s="968"/>
      <c r="BA63" s="968"/>
      <c r="BB63" s="968"/>
      <c r="BC63" s="968"/>
      <c r="BD63" s="968"/>
      <c r="BE63" s="968"/>
      <c r="BF63" s="968"/>
      <c r="BG63" s="968"/>
      <c r="BH63" s="968"/>
      <c r="BI63" s="968"/>
    </row>
    <row r="64" spans="2:61" ht="14.25" customHeight="1">
      <c r="B64" s="995" t="e">
        <f>B62+31</f>
        <v>#NUM!</v>
      </c>
      <c r="C64" s="996"/>
      <c r="D64" s="962"/>
      <c r="E64" s="962"/>
      <c r="F64" s="957"/>
      <c r="G64" s="957"/>
      <c r="H64" s="968"/>
      <c r="I64" s="968"/>
      <c r="J64" s="957"/>
      <c r="K64" s="957"/>
      <c r="L64" s="957"/>
      <c r="M64" s="957"/>
      <c r="N64" s="957"/>
      <c r="O64" s="957"/>
      <c r="P64" s="957"/>
      <c r="Q64" s="957"/>
      <c r="R64" s="968"/>
      <c r="S64" s="968"/>
      <c r="T64" s="968"/>
      <c r="U64" s="968"/>
      <c r="V64" s="968"/>
      <c r="W64" s="968"/>
      <c r="X64" s="968"/>
      <c r="Y64" s="968"/>
      <c r="Z64" s="968"/>
      <c r="AA64" s="968"/>
      <c r="AB64" s="968"/>
      <c r="AC64" s="968"/>
      <c r="AD64" s="968"/>
      <c r="AE64" s="968"/>
      <c r="AF64" s="968"/>
      <c r="AG64" s="968"/>
      <c r="AH64" s="968"/>
      <c r="AI64" s="968"/>
      <c r="AJ64" s="968"/>
      <c r="AK64" s="968"/>
      <c r="AL64" s="968"/>
      <c r="AM64" s="968"/>
      <c r="AN64" s="968"/>
      <c r="AO64" s="968"/>
      <c r="AP64" s="986"/>
      <c r="AQ64" s="987"/>
      <c r="AR64" s="990"/>
      <c r="AS64" s="987"/>
      <c r="AT64" s="990"/>
      <c r="AU64" s="987"/>
      <c r="AV64" s="990"/>
      <c r="AW64" s="987"/>
      <c r="AX64" s="990"/>
      <c r="AY64" s="992"/>
      <c r="AZ64" s="968"/>
      <c r="BA64" s="968"/>
      <c r="BB64" s="968"/>
      <c r="BC64" s="968"/>
      <c r="BD64" s="968"/>
      <c r="BE64" s="968"/>
      <c r="BF64" s="968"/>
      <c r="BG64" s="968"/>
      <c r="BH64" s="968"/>
      <c r="BI64" s="968"/>
    </row>
    <row r="65" spans="2:61" ht="14.25" customHeight="1">
      <c r="B65" s="997"/>
      <c r="C65" s="998"/>
      <c r="D65" s="962"/>
      <c r="E65" s="962"/>
      <c r="F65" s="957"/>
      <c r="G65" s="957"/>
      <c r="H65" s="968"/>
      <c r="I65" s="968"/>
      <c r="J65" s="957"/>
      <c r="K65" s="957"/>
      <c r="L65" s="957"/>
      <c r="M65" s="957"/>
      <c r="N65" s="957"/>
      <c r="O65" s="957"/>
      <c r="P65" s="957"/>
      <c r="Q65" s="957"/>
      <c r="R65" s="968"/>
      <c r="S65" s="968"/>
      <c r="T65" s="968"/>
      <c r="U65" s="968"/>
      <c r="V65" s="968"/>
      <c r="W65" s="968"/>
      <c r="X65" s="968"/>
      <c r="Y65" s="968"/>
      <c r="Z65" s="968"/>
      <c r="AA65" s="968"/>
      <c r="AB65" s="968"/>
      <c r="AC65" s="968"/>
      <c r="AD65" s="968"/>
      <c r="AE65" s="968"/>
      <c r="AF65" s="968"/>
      <c r="AG65" s="968"/>
      <c r="AH65" s="968"/>
      <c r="AI65" s="968"/>
      <c r="AJ65" s="968"/>
      <c r="AK65" s="968"/>
      <c r="AL65" s="968"/>
      <c r="AM65" s="968"/>
      <c r="AN65" s="968"/>
      <c r="AO65" s="968"/>
      <c r="AP65" s="988"/>
      <c r="AQ65" s="989"/>
      <c r="AR65" s="991"/>
      <c r="AS65" s="989"/>
      <c r="AT65" s="991"/>
      <c r="AU65" s="989"/>
      <c r="AV65" s="991"/>
      <c r="AW65" s="989"/>
      <c r="AX65" s="991"/>
      <c r="AY65" s="993"/>
      <c r="AZ65" s="968"/>
      <c r="BA65" s="968"/>
      <c r="BB65" s="968"/>
      <c r="BC65" s="968"/>
      <c r="BD65" s="968"/>
      <c r="BE65" s="968"/>
      <c r="BF65" s="968"/>
      <c r="BG65" s="968"/>
      <c r="BH65" s="968"/>
      <c r="BI65" s="968"/>
    </row>
    <row r="66" spans="2:61" ht="14.25" customHeight="1">
      <c r="B66" s="961" t="e">
        <f>B64+31</f>
        <v>#NUM!</v>
      </c>
      <c r="C66" s="961"/>
      <c r="D66" s="962"/>
      <c r="E66" s="962"/>
      <c r="F66" s="957"/>
      <c r="G66" s="957"/>
      <c r="H66" s="968"/>
      <c r="I66" s="968"/>
      <c r="J66" s="957"/>
      <c r="K66" s="957"/>
      <c r="L66" s="957"/>
      <c r="M66" s="957"/>
      <c r="N66" s="957"/>
      <c r="O66" s="957"/>
      <c r="P66" s="957"/>
      <c r="Q66" s="957"/>
      <c r="R66" s="968"/>
      <c r="S66" s="968"/>
      <c r="T66" s="968"/>
      <c r="U66" s="968"/>
      <c r="V66" s="968"/>
      <c r="W66" s="968"/>
      <c r="X66" s="968"/>
      <c r="Y66" s="968"/>
      <c r="Z66" s="968"/>
      <c r="AA66" s="968"/>
      <c r="AB66" s="968"/>
      <c r="AC66" s="968"/>
      <c r="AD66" s="968"/>
      <c r="AE66" s="968"/>
      <c r="AF66" s="968"/>
      <c r="AG66" s="968"/>
      <c r="AH66" s="968"/>
      <c r="AI66" s="968"/>
      <c r="AJ66" s="968"/>
      <c r="AK66" s="968"/>
      <c r="AL66" s="968"/>
      <c r="AM66" s="968"/>
      <c r="AN66" s="968"/>
      <c r="AO66" s="968"/>
      <c r="AP66" s="986"/>
      <c r="AQ66" s="987"/>
      <c r="AR66" s="990"/>
      <c r="AS66" s="987"/>
      <c r="AT66" s="990"/>
      <c r="AU66" s="987"/>
      <c r="AV66" s="990"/>
      <c r="AW66" s="987"/>
      <c r="AX66" s="990"/>
      <c r="AY66" s="992"/>
      <c r="AZ66" s="968"/>
      <c r="BA66" s="968"/>
      <c r="BB66" s="968"/>
      <c r="BC66" s="968"/>
      <c r="BD66" s="968"/>
      <c r="BE66" s="968"/>
      <c r="BF66" s="968"/>
      <c r="BG66" s="968"/>
      <c r="BH66" s="968"/>
      <c r="BI66" s="968"/>
    </row>
    <row r="67" spans="2:61" ht="14.25" customHeight="1">
      <c r="B67" s="961"/>
      <c r="C67" s="961"/>
      <c r="D67" s="962"/>
      <c r="E67" s="962"/>
      <c r="F67" s="957"/>
      <c r="G67" s="957"/>
      <c r="H67" s="968"/>
      <c r="I67" s="968"/>
      <c r="J67" s="957"/>
      <c r="K67" s="957"/>
      <c r="L67" s="957"/>
      <c r="M67" s="957"/>
      <c r="N67" s="957"/>
      <c r="O67" s="957"/>
      <c r="P67" s="957"/>
      <c r="Q67" s="957"/>
      <c r="R67" s="968"/>
      <c r="S67" s="968"/>
      <c r="T67" s="968"/>
      <c r="U67" s="968"/>
      <c r="V67" s="968"/>
      <c r="W67" s="968"/>
      <c r="X67" s="968"/>
      <c r="Y67" s="968"/>
      <c r="Z67" s="968"/>
      <c r="AA67" s="968"/>
      <c r="AB67" s="968"/>
      <c r="AC67" s="968"/>
      <c r="AD67" s="968"/>
      <c r="AE67" s="968"/>
      <c r="AF67" s="968"/>
      <c r="AG67" s="968"/>
      <c r="AH67" s="968"/>
      <c r="AI67" s="968"/>
      <c r="AJ67" s="968"/>
      <c r="AK67" s="968"/>
      <c r="AL67" s="968"/>
      <c r="AM67" s="968"/>
      <c r="AN67" s="968"/>
      <c r="AO67" s="968"/>
      <c r="AP67" s="988"/>
      <c r="AQ67" s="989"/>
      <c r="AR67" s="991"/>
      <c r="AS67" s="989"/>
      <c r="AT67" s="991"/>
      <c r="AU67" s="989"/>
      <c r="AV67" s="991"/>
      <c r="AW67" s="989"/>
      <c r="AX67" s="991"/>
      <c r="AY67" s="993"/>
      <c r="AZ67" s="968"/>
      <c r="BA67" s="968"/>
      <c r="BB67" s="968"/>
      <c r="BC67" s="968"/>
      <c r="BD67" s="968"/>
      <c r="BE67" s="968"/>
      <c r="BF67" s="968"/>
      <c r="BG67" s="968"/>
      <c r="BH67" s="968"/>
      <c r="BI67" s="968"/>
    </row>
    <row r="68" spans="2:61" ht="14.25" customHeight="1">
      <c r="B68" s="961" t="e">
        <f>B66+31</f>
        <v>#NUM!</v>
      </c>
      <c r="C68" s="961"/>
      <c r="D68" s="962"/>
      <c r="E68" s="962"/>
      <c r="F68" s="957"/>
      <c r="G68" s="957"/>
      <c r="H68" s="968"/>
      <c r="I68" s="968"/>
      <c r="J68" s="957"/>
      <c r="K68" s="957"/>
      <c r="L68" s="957"/>
      <c r="M68" s="957"/>
      <c r="N68" s="957"/>
      <c r="O68" s="957"/>
      <c r="P68" s="957"/>
      <c r="Q68" s="957"/>
      <c r="R68" s="968"/>
      <c r="S68" s="968"/>
      <c r="T68" s="968"/>
      <c r="U68" s="968"/>
      <c r="V68" s="968"/>
      <c r="W68" s="968"/>
      <c r="X68" s="968"/>
      <c r="Y68" s="968"/>
      <c r="Z68" s="968"/>
      <c r="AA68" s="968"/>
      <c r="AB68" s="968"/>
      <c r="AC68" s="968"/>
      <c r="AD68" s="968"/>
      <c r="AE68" s="968"/>
      <c r="AF68" s="968"/>
      <c r="AG68" s="968"/>
      <c r="AH68" s="968"/>
      <c r="AI68" s="968"/>
      <c r="AJ68" s="968"/>
      <c r="AK68" s="968"/>
      <c r="AL68" s="968"/>
      <c r="AM68" s="968"/>
      <c r="AN68" s="968"/>
      <c r="AO68" s="968"/>
      <c r="AP68" s="986"/>
      <c r="AQ68" s="987"/>
      <c r="AR68" s="990"/>
      <c r="AS68" s="987"/>
      <c r="AT68" s="990"/>
      <c r="AU68" s="987"/>
      <c r="AV68" s="990"/>
      <c r="AW68" s="987"/>
      <c r="AX68" s="990"/>
      <c r="AY68" s="992"/>
      <c r="AZ68" s="968"/>
      <c r="BA68" s="968"/>
      <c r="BB68" s="968"/>
      <c r="BC68" s="968"/>
      <c r="BD68" s="968"/>
      <c r="BE68" s="968"/>
      <c r="BF68" s="968"/>
      <c r="BG68" s="968"/>
      <c r="BH68" s="968"/>
      <c r="BI68" s="968"/>
    </row>
    <row r="69" spans="2:61" ht="14.25" customHeight="1">
      <c r="B69" s="961"/>
      <c r="C69" s="961"/>
      <c r="D69" s="962"/>
      <c r="E69" s="962"/>
      <c r="F69" s="957"/>
      <c r="G69" s="957"/>
      <c r="H69" s="968"/>
      <c r="I69" s="968"/>
      <c r="J69" s="957"/>
      <c r="K69" s="957"/>
      <c r="L69" s="957"/>
      <c r="M69" s="957"/>
      <c r="N69" s="957"/>
      <c r="O69" s="957"/>
      <c r="P69" s="957"/>
      <c r="Q69" s="957"/>
      <c r="R69" s="968"/>
      <c r="S69" s="968"/>
      <c r="T69" s="968"/>
      <c r="U69" s="968"/>
      <c r="V69" s="968"/>
      <c r="W69" s="968"/>
      <c r="X69" s="968"/>
      <c r="Y69" s="968"/>
      <c r="Z69" s="968"/>
      <c r="AA69" s="968"/>
      <c r="AB69" s="968"/>
      <c r="AC69" s="968"/>
      <c r="AD69" s="968"/>
      <c r="AE69" s="968"/>
      <c r="AF69" s="968"/>
      <c r="AG69" s="968"/>
      <c r="AH69" s="968"/>
      <c r="AI69" s="968"/>
      <c r="AJ69" s="968"/>
      <c r="AK69" s="968"/>
      <c r="AL69" s="968"/>
      <c r="AM69" s="968"/>
      <c r="AN69" s="968"/>
      <c r="AO69" s="968"/>
      <c r="AP69" s="988"/>
      <c r="AQ69" s="989"/>
      <c r="AR69" s="991"/>
      <c r="AS69" s="989"/>
      <c r="AT69" s="991"/>
      <c r="AU69" s="989"/>
      <c r="AV69" s="991"/>
      <c r="AW69" s="989"/>
      <c r="AX69" s="991"/>
      <c r="AY69" s="993"/>
      <c r="AZ69" s="968"/>
      <c r="BA69" s="968"/>
      <c r="BB69" s="968"/>
      <c r="BC69" s="968"/>
      <c r="BD69" s="968"/>
      <c r="BE69" s="968"/>
      <c r="BF69" s="968"/>
      <c r="BG69" s="968"/>
      <c r="BH69" s="968"/>
      <c r="BI69" s="968"/>
    </row>
    <row r="70" spans="2:61" ht="14.25" customHeight="1">
      <c r="B70" s="961" t="e">
        <f>B68+31</f>
        <v>#NUM!</v>
      </c>
      <c r="C70" s="961"/>
      <c r="D70" s="962"/>
      <c r="E70" s="962"/>
      <c r="F70" s="957"/>
      <c r="G70" s="957"/>
      <c r="H70" s="968"/>
      <c r="I70" s="968"/>
      <c r="J70" s="957"/>
      <c r="K70" s="957"/>
      <c r="L70" s="957"/>
      <c r="M70" s="957"/>
      <c r="N70" s="957"/>
      <c r="O70" s="957"/>
      <c r="P70" s="957"/>
      <c r="Q70" s="957"/>
      <c r="R70" s="968"/>
      <c r="S70" s="968"/>
      <c r="T70" s="968"/>
      <c r="U70" s="968"/>
      <c r="V70" s="968"/>
      <c r="W70" s="968"/>
      <c r="X70" s="968"/>
      <c r="Y70" s="968"/>
      <c r="Z70" s="968"/>
      <c r="AA70" s="968"/>
      <c r="AB70" s="968"/>
      <c r="AC70" s="968"/>
      <c r="AD70" s="968"/>
      <c r="AE70" s="968"/>
      <c r="AF70" s="968"/>
      <c r="AG70" s="968"/>
      <c r="AH70" s="968"/>
      <c r="AI70" s="968"/>
      <c r="AJ70" s="968"/>
      <c r="AK70" s="968"/>
      <c r="AL70" s="968"/>
      <c r="AM70" s="968"/>
      <c r="AN70" s="968"/>
      <c r="AO70" s="968"/>
      <c r="AP70" s="986"/>
      <c r="AQ70" s="987"/>
      <c r="AR70" s="990"/>
      <c r="AS70" s="987"/>
      <c r="AT70" s="990"/>
      <c r="AU70" s="987"/>
      <c r="AV70" s="990"/>
      <c r="AW70" s="987"/>
      <c r="AX70" s="990"/>
      <c r="AY70" s="992"/>
      <c r="AZ70" s="968"/>
      <c r="BA70" s="968"/>
      <c r="BB70" s="968"/>
      <c r="BC70" s="968"/>
      <c r="BD70" s="968"/>
      <c r="BE70" s="968"/>
      <c r="BF70" s="968"/>
      <c r="BG70" s="968"/>
      <c r="BH70" s="968"/>
      <c r="BI70" s="968"/>
    </row>
    <row r="71" spans="2:61" ht="14.25" customHeight="1">
      <c r="B71" s="961"/>
      <c r="C71" s="961"/>
      <c r="D71" s="962"/>
      <c r="E71" s="962"/>
      <c r="F71" s="957"/>
      <c r="G71" s="957"/>
      <c r="H71" s="968"/>
      <c r="I71" s="968"/>
      <c r="J71" s="957"/>
      <c r="K71" s="957"/>
      <c r="L71" s="957"/>
      <c r="M71" s="957"/>
      <c r="N71" s="957"/>
      <c r="O71" s="957"/>
      <c r="P71" s="957"/>
      <c r="Q71" s="957"/>
      <c r="R71" s="968"/>
      <c r="S71" s="968"/>
      <c r="T71" s="968"/>
      <c r="U71" s="968"/>
      <c r="V71" s="968"/>
      <c r="W71" s="968"/>
      <c r="X71" s="968"/>
      <c r="Y71" s="968"/>
      <c r="Z71" s="968"/>
      <c r="AA71" s="968"/>
      <c r="AB71" s="968"/>
      <c r="AC71" s="968"/>
      <c r="AD71" s="968"/>
      <c r="AE71" s="968"/>
      <c r="AF71" s="968"/>
      <c r="AG71" s="968"/>
      <c r="AH71" s="968"/>
      <c r="AI71" s="968"/>
      <c r="AJ71" s="968"/>
      <c r="AK71" s="968"/>
      <c r="AL71" s="968"/>
      <c r="AM71" s="968"/>
      <c r="AN71" s="968"/>
      <c r="AO71" s="968"/>
      <c r="AP71" s="988"/>
      <c r="AQ71" s="989"/>
      <c r="AR71" s="991"/>
      <c r="AS71" s="989"/>
      <c r="AT71" s="991"/>
      <c r="AU71" s="989"/>
      <c r="AV71" s="991"/>
      <c r="AW71" s="989"/>
      <c r="AX71" s="991"/>
      <c r="AY71" s="993"/>
      <c r="AZ71" s="968"/>
      <c r="BA71" s="968"/>
      <c r="BB71" s="968"/>
      <c r="BC71" s="968"/>
      <c r="BD71" s="968"/>
      <c r="BE71" s="968"/>
      <c r="BF71" s="968"/>
      <c r="BG71" s="968"/>
      <c r="BH71" s="968"/>
      <c r="BI71" s="968"/>
    </row>
    <row r="72" spans="2:61" ht="14.25" customHeight="1">
      <c r="B72" s="961" t="e">
        <f>B70+31</f>
        <v>#NUM!</v>
      </c>
      <c r="C72" s="961"/>
      <c r="D72" s="962"/>
      <c r="E72" s="962"/>
      <c r="F72" s="957"/>
      <c r="G72" s="957"/>
      <c r="H72" s="968"/>
      <c r="I72" s="968"/>
      <c r="J72" s="957"/>
      <c r="K72" s="957"/>
      <c r="L72" s="957"/>
      <c r="M72" s="957"/>
      <c r="N72" s="957"/>
      <c r="O72" s="957"/>
      <c r="P72" s="957"/>
      <c r="Q72" s="957"/>
      <c r="R72" s="968"/>
      <c r="S72" s="968"/>
      <c r="T72" s="968"/>
      <c r="U72" s="968"/>
      <c r="V72" s="968"/>
      <c r="W72" s="968"/>
      <c r="X72" s="968"/>
      <c r="Y72" s="968"/>
      <c r="Z72" s="968"/>
      <c r="AA72" s="968"/>
      <c r="AB72" s="968"/>
      <c r="AC72" s="968"/>
      <c r="AD72" s="968"/>
      <c r="AE72" s="968"/>
      <c r="AF72" s="968"/>
      <c r="AG72" s="968"/>
      <c r="AH72" s="968"/>
      <c r="AI72" s="968"/>
      <c r="AJ72" s="968"/>
      <c r="AK72" s="968"/>
      <c r="AL72" s="968"/>
      <c r="AM72" s="968"/>
      <c r="AN72" s="968"/>
      <c r="AO72" s="968"/>
      <c r="AP72" s="986"/>
      <c r="AQ72" s="987"/>
      <c r="AR72" s="990"/>
      <c r="AS72" s="987"/>
      <c r="AT72" s="990"/>
      <c r="AU72" s="987"/>
      <c r="AV72" s="990"/>
      <c r="AW72" s="987"/>
      <c r="AX72" s="990"/>
      <c r="AY72" s="992"/>
      <c r="AZ72" s="968"/>
      <c r="BA72" s="968"/>
      <c r="BB72" s="968"/>
      <c r="BC72" s="968"/>
      <c r="BD72" s="968"/>
      <c r="BE72" s="968"/>
      <c r="BF72" s="968"/>
      <c r="BG72" s="968"/>
      <c r="BH72" s="968"/>
      <c r="BI72" s="968"/>
    </row>
    <row r="73" spans="2:61" ht="14.25" customHeight="1">
      <c r="B73" s="961"/>
      <c r="C73" s="961"/>
      <c r="D73" s="962"/>
      <c r="E73" s="962"/>
      <c r="F73" s="957"/>
      <c r="G73" s="957"/>
      <c r="H73" s="968"/>
      <c r="I73" s="968"/>
      <c r="J73" s="957"/>
      <c r="K73" s="957"/>
      <c r="L73" s="957"/>
      <c r="M73" s="957"/>
      <c r="N73" s="957"/>
      <c r="O73" s="957"/>
      <c r="P73" s="957"/>
      <c r="Q73" s="957"/>
      <c r="R73" s="968"/>
      <c r="S73" s="968"/>
      <c r="T73" s="968"/>
      <c r="U73" s="968"/>
      <c r="V73" s="968"/>
      <c r="W73" s="968"/>
      <c r="X73" s="968"/>
      <c r="Y73" s="968"/>
      <c r="Z73" s="968"/>
      <c r="AA73" s="968"/>
      <c r="AB73" s="968"/>
      <c r="AC73" s="968"/>
      <c r="AD73" s="968"/>
      <c r="AE73" s="968"/>
      <c r="AF73" s="968"/>
      <c r="AG73" s="968"/>
      <c r="AH73" s="968"/>
      <c r="AI73" s="968"/>
      <c r="AJ73" s="968"/>
      <c r="AK73" s="968"/>
      <c r="AL73" s="968"/>
      <c r="AM73" s="968"/>
      <c r="AN73" s="968"/>
      <c r="AO73" s="968"/>
      <c r="AP73" s="988"/>
      <c r="AQ73" s="989"/>
      <c r="AR73" s="991"/>
      <c r="AS73" s="989"/>
      <c r="AT73" s="991"/>
      <c r="AU73" s="989"/>
      <c r="AV73" s="991"/>
      <c r="AW73" s="989"/>
      <c r="AX73" s="991"/>
      <c r="AY73" s="993"/>
      <c r="AZ73" s="968"/>
      <c r="BA73" s="968"/>
      <c r="BB73" s="968"/>
      <c r="BC73" s="968"/>
      <c r="BD73" s="968"/>
      <c r="BE73" s="968"/>
      <c r="BF73" s="968"/>
      <c r="BG73" s="968"/>
      <c r="BH73" s="968"/>
      <c r="BI73" s="968"/>
    </row>
    <row r="74" spans="2:61" ht="14.25" customHeight="1">
      <c r="B74" s="961" t="e">
        <f>B72+31</f>
        <v>#NUM!</v>
      </c>
      <c r="C74" s="961"/>
      <c r="D74" s="962"/>
      <c r="E74" s="962"/>
      <c r="F74" s="957"/>
      <c r="G74" s="957"/>
      <c r="H74" s="968"/>
      <c r="I74" s="968"/>
      <c r="J74" s="957"/>
      <c r="K74" s="957"/>
      <c r="L74" s="957"/>
      <c r="M74" s="957"/>
      <c r="N74" s="957"/>
      <c r="O74" s="957"/>
      <c r="P74" s="957"/>
      <c r="Q74" s="957"/>
      <c r="R74" s="968"/>
      <c r="S74" s="968"/>
      <c r="T74" s="968"/>
      <c r="U74" s="968"/>
      <c r="V74" s="968"/>
      <c r="W74" s="968"/>
      <c r="X74" s="968"/>
      <c r="Y74" s="968"/>
      <c r="Z74" s="968"/>
      <c r="AA74" s="968"/>
      <c r="AB74" s="968"/>
      <c r="AC74" s="968"/>
      <c r="AD74" s="968"/>
      <c r="AE74" s="968"/>
      <c r="AF74" s="968"/>
      <c r="AG74" s="968"/>
      <c r="AH74" s="968"/>
      <c r="AI74" s="968"/>
      <c r="AJ74" s="968"/>
      <c r="AK74" s="968"/>
      <c r="AL74" s="968"/>
      <c r="AM74" s="968"/>
      <c r="AN74" s="968"/>
      <c r="AO74" s="968"/>
      <c r="AP74" s="986"/>
      <c r="AQ74" s="987"/>
      <c r="AR74" s="990"/>
      <c r="AS74" s="987"/>
      <c r="AT74" s="990"/>
      <c r="AU74" s="987"/>
      <c r="AV74" s="990"/>
      <c r="AW74" s="987"/>
      <c r="AX74" s="990"/>
      <c r="AY74" s="992"/>
      <c r="AZ74" s="968"/>
      <c r="BA74" s="968"/>
      <c r="BB74" s="968"/>
      <c r="BC74" s="968"/>
      <c r="BD74" s="968"/>
      <c r="BE74" s="968"/>
      <c r="BF74" s="968"/>
      <c r="BG74" s="968"/>
      <c r="BH74" s="968"/>
      <c r="BI74" s="968"/>
    </row>
    <row r="75" spans="2:61" ht="14.25" customHeight="1">
      <c r="B75" s="961"/>
      <c r="C75" s="961"/>
      <c r="D75" s="962"/>
      <c r="E75" s="962"/>
      <c r="F75" s="957"/>
      <c r="G75" s="957"/>
      <c r="H75" s="968"/>
      <c r="I75" s="968"/>
      <c r="J75" s="957"/>
      <c r="K75" s="957"/>
      <c r="L75" s="957"/>
      <c r="M75" s="957"/>
      <c r="N75" s="957"/>
      <c r="O75" s="957"/>
      <c r="P75" s="957"/>
      <c r="Q75" s="957"/>
      <c r="R75" s="968"/>
      <c r="S75" s="968"/>
      <c r="T75" s="968"/>
      <c r="U75" s="968"/>
      <c r="V75" s="968"/>
      <c r="W75" s="968"/>
      <c r="X75" s="968"/>
      <c r="Y75" s="968"/>
      <c r="Z75" s="968"/>
      <c r="AA75" s="968"/>
      <c r="AB75" s="968"/>
      <c r="AC75" s="968"/>
      <c r="AD75" s="968"/>
      <c r="AE75" s="968"/>
      <c r="AF75" s="968"/>
      <c r="AG75" s="968"/>
      <c r="AH75" s="968"/>
      <c r="AI75" s="968"/>
      <c r="AJ75" s="968"/>
      <c r="AK75" s="968"/>
      <c r="AL75" s="968"/>
      <c r="AM75" s="968"/>
      <c r="AN75" s="968"/>
      <c r="AO75" s="968"/>
      <c r="AP75" s="988"/>
      <c r="AQ75" s="989"/>
      <c r="AR75" s="991"/>
      <c r="AS75" s="989"/>
      <c r="AT75" s="991"/>
      <c r="AU75" s="989"/>
      <c r="AV75" s="991"/>
      <c r="AW75" s="989"/>
      <c r="AX75" s="991"/>
      <c r="AY75" s="993"/>
      <c r="AZ75" s="968"/>
      <c r="BA75" s="968"/>
      <c r="BB75" s="968"/>
      <c r="BC75" s="968"/>
      <c r="BD75" s="968"/>
      <c r="BE75" s="968"/>
      <c r="BF75" s="968"/>
      <c r="BG75" s="968"/>
      <c r="BH75" s="968"/>
      <c r="BI75" s="968"/>
    </row>
    <row r="76" spans="2:61" ht="14.25" customHeight="1">
      <c r="B76" s="961" t="e">
        <f>B74+31</f>
        <v>#NUM!</v>
      </c>
      <c r="C76" s="961"/>
      <c r="D76" s="962"/>
      <c r="E76" s="962"/>
      <c r="F76" s="957"/>
      <c r="G76" s="957"/>
      <c r="H76" s="968"/>
      <c r="I76" s="968"/>
      <c r="J76" s="957"/>
      <c r="K76" s="957"/>
      <c r="L76" s="957"/>
      <c r="M76" s="957"/>
      <c r="N76" s="957"/>
      <c r="O76" s="957"/>
      <c r="P76" s="957"/>
      <c r="Q76" s="957"/>
      <c r="R76" s="968"/>
      <c r="S76" s="968"/>
      <c r="T76" s="968"/>
      <c r="U76" s="968"/>
      <c r="V76" s="968"/>
      <c r="W76" s="968"/>
      <c r="X76" s="968"/>
      <c r="Y76" s="968"/>
      <c r="Z76" s="968"/>
      <c r="AA76" s="968"/>
      <c r="AB76" s="968"/>
      <c r="AC76" s="968"/>
      <c r="AD76" s="968"/>
      <c r="AE76" s="968"/>
      <c r="AF76" s="968"/>
      <c r="AG76" s="968"/>
      <c r="AH76" s="968"/>
      <c r="AI76" s="968"/>
      <c r="AJ76" s="968"/>
      <c r="AK76" s="968"/>
      <c r="AL76" s="968"/>
      <c r="AM76" s="968"/>
      <c r="AN76" s="968"/>
      <c r="AO76" s="968"/>
      <c r="AP76" s="986"/>
      <c r="AQ76" s="987"/>
      <c r="AR76" s="990"/>
      <c r="AS76" s="987"/>
      <c r="AT76" s="990"/>
      <c r="AU76" s="987"/>
      <c r="AV76" s="990"/>
      <c r="AW76" s="987"/>
      <c r="AX76" s="990"/>
      <c r="AY76" s="992"/>
      <c r="AZ76" s="968"/>
      <c r="BA76" s="968"/>
      <c r="BB76" s="968"/>
      <c r="BC76" s="968"/>
      <c r="BD76" s="968"/>
      <c r="BE76" s="968"/>
      <c r="BF76" s="968"/>
      <c r="BG76" s="968"/>
      <c r="BH76" s="968"/>
      <c r="BI76" s="968"/>
    </row>
    <row r="77" spans="2:61" ht="14.25" customHeight="1">
      <c r="B77" s="961"/>
      <c r="C77" s="961"/>
      <c r="D77" s="962"/>
      <c r="E77" s="962"/>
      <c r="F77" s="957"/>
      <c r="G77" s="957"/>
      <c r="H77" s="968"/>
      <c r="I77" s="968"/>
      <c r="J77" s="957"/>
      <c r="K77" s="957"/>
      <c r="L77" s="957"/>
      <c r="M77" s="957"/>
      <c r="N77" s="957"/>
      <c r="O77" s="957"/>
      <c r="P77" s="957"/>
      <c r="Q77" s="957"/>
      <c r="R77" s="968"/>
      <c r="S77" s="968"/>
      <c r="T77" s="968"/>
      <c r="U77" s="968"/>
      <c r="V77" s="968"/>
      <c r="W77" s="968"/>
      <c r="X77" s="968"/>
      <c r="Y77" s="968"/>
      <c r="Z77" s="968"/>
      <c r="AA77" s="968"/>
      <c r="AB77" s="968"/>
      <c r="AC77" s="968"/>
      <c r="AD77" s="968"/>
      <c r="AE77" s="968"/>
      <c r="AF77" s="968"/>
      <c r="AG77" s="968"/>
      <c r="AH77" s="968"/>
      <c r="AI77" s="968"/>
      <c r="AJ77" s="968"/>
      <c r="AK77" s="968"/>
      <c r="AL77" s="968"/>
      <c r="AM77" s="968"/>
      <c r="AN77" s="968"/>
      <c r="AO77" s="968"/>
      <c r="AP77" s="988"/>
      <c r="AQ77" s="989"/>
      <c r="AR77" s="991"/>
      <c r="AS77" s="989"/>
      <c r="AT77" s="991"/>
      <c r="AU77" s="989"/>
      <c r="AV77" s="991"/>
      <c r="AW77" s="989"/>
      <c r="AX77" s="991"/>
      <c r="AY77" s="993"/>
      <c r="AZ77" s="968"/>
      <c r="BA77" s="968"/>
      <c r="BB77" s="968"/>
      <c r="BC77" s="968"/>
      <c r="BD77" s="968"/>
      <c r="BE77" s="968"/>
      <c r="BF77" s="968"/>
      <c r="BG77" s="968"/>
      <c r="BH77" s="968"/>
      <c r="BI77" s="968"/>
    </row>
    <row r="78" spans="2:61" ht="14.25" customHeight="1">
      <c r="B78" s="961" t="e">
        <f>B76+31</f>
        <v>#NUM!</v>
      </c>
      <c r="C78" s="961"/>
      <c r="D78" s="962"/>
      <c r="E78" s="962"/>
      <c r="F78" s="957"/>
      <c r="G78" s="957"/>
      <c r="H78" s="968"/>
      <c r="I78" s="968"/>
      <c r="J78" s="957"/>
      <c r="K78" s="957"/>
      <c r="L78" s="957"/>
      <c r="M78" s="957"/>
      <c r="N78" s="957"/>
      <c r="O78" s="957"/>
      <c r="P78" s="957"/>
      <c r="Q78" s="957"/>
      <c r="R78" s="968"/>
      <c r="S78" s="968"/>
      <c r="T78" s="968"/>
      <c r="U78" s="968"/>
      <c r="V78" s="968"/>
      <c r="W78" s="968"/>
      <c r="X78" s="968"/>
      <c r="Y78" s="968"/>
      <c r="Z78" s="968"/>
      <c r="AA78" s="968"/>
      <c r="AB78" s="968"/>
      <c r="AC78" s="968"/>
      <c r="AD78" s="968"/>
      <c r="AE78" s="968"/>
      <c r="AF78" s="968"/>
      <c r="AG78" s="968"/>
      <c r="AH78" s="968"/>
      <c r="AI78" s="968"/>
      <c r="AJ78" s="968"/>
      <c r="AK78" s="968"/>
      <c r="AL78" s="968"/>
      <c r="AM78" s="968"/>
      <c r="AN78" s="968"/>
      <c r="AO78" s="968"/>
      <c r="AP78" s="986"/>
      <c r="AQ78" s="987"/>
      <c r="AR78" s="990"/>
      <c r="AS78" s="987"/>
      <c r="AT78" s="990"/>
      <c r="AU78" s="987"/>
      <c r="AV78" s="990"/>
      <c r="AW78" s="987"/>
      <c r="AX78" s="990"/>
      <c r="AY78" s="992"/>
      <c r="AZ78" s="968"/>
      <c r="BA78" s="968"/>
      <c r="BB78" s="968"/>
      <c r="BC78" s="968"/>
      <c r="BD78" s="968"/>
      <c r="BE78" s="968"/>
      <c r="BF78" s="968"/>
      <c r="BG78" s="968"/>
      <c r="BH78" s="968"/>
      <c r="BI78" s="968"/>
    </row>
    <row r="79" spans="2:61" ht="14.25" customHeight="1">
      <c r="B79" s="961"/>
      <c r="C79" s="961"/>
      <c r="D79" s="962"/>
      <c r="E79" s="962"/>
      <c r="F79" s="957"/>
      <c r="G79" s="957"/>
      <c r="H79" s="968"/>
      <c r="I79" s="968"/>
      <c r="J79" s="957"/>
      <c r="K79" s="957"/>
      <c r="L79" s="957"/>
      <c r="M79" s="957"/>
      <c r="N79" s="957"/>
      <c r="O79" s="957"/>
      <c r="P79" s="957"/>
      <c r="Q79" s="957"/>
      <c r="R79" s="968"/>
      <c r="S79" s="968"/>
      <c r="T79" s="968"/>
      <c r="U79" s="968"/>
      <c r="V79" s="968"/>
      <c r="W79" s="968"/>
      <c r="X79" s="968"/>
      <c r="Y79" s="968"/>
      <c r="Z79" s="968"/>
      <c r="AA79" s="968"/>
      <c r="AB79" s="968"/>
      <c r="AC79" s="968"/>
      <c r="AD79" s="968"/>
      <c r="AE79" s="968"/>
      <c r="AF79" s="968"/>
      <c r="AG79" s="968"/>
      <c r="AH79" s="968"/>
      <c r="AI79" s="968"/>
      <c r="AJ79" s="968"/>
      <c r="AK79" s="968"/>
      <c r="AL79" s="968"/>
      <c r="AM79" s="968"/>
      <c r="AN79" s="968"/>
      <c r="AO79" s="968"/>
      <c r="AP79" s="988"/>
      <c r="AQ79" s="989"/>
      <c r="AR79" s="991"/>
      <c r="AS79" s="989"/>
      <c r="AT79" s="991"/>
      <c r="AU79" s="989"/>
      <c r="AV79" s="991"/>
      <c r="AW79" s="989"/>
      <c r="AX79" s="991"/>
      <c r="AY79" s="993"/>
      <c r="AZ79" s="968"/>
      <c r="BA79" s="968"/>
      <c r="BB79" s="968"/>
      <c r="BC79" s="968"/>
      <c r="BD79" s="968"/>
      <c r="BE79" s="968"/>
      <c r="BF79" s="968"/>
      <c r="BG79" s="968"/>
      <c r="BH79" s="968"/>
      <c r="BI79" s="968"/>
    </row>
    <row r="80" spans="2:61" ht="14.25" customHeight="1">
      <c r="B80" s="961" t="e">
        <f>B78+31</f>
        <v>#NUM!</v>
      </c>
      <c r="C80" s="961"/>
      <c r="D80" s="962"/>
      <c r="E80" s="962"/>
      <c r="F80" s="957"/>
      <c r="G80" s="957"/>
      <c r="H80" s="968"/>
      <c r="I80" s="968"/>
      <c r="J80" s="957"/>
      <c r="K80" s="957"/>
      <c r="L80" s="957"/>
      <c r="M80" s="957"/>
      <c r="N80" s="957"/>
      <c r="O80" s="957"/>
      <c r="P80" s="957"/>
      <c r="Q80" s="957"/>
      <c r="R80" s="968"/>
      <c r="S80" s="968"/>
      <c r="T80" s="968"/>
      <c r="U80" s="968"/>
      <c r="V80" s="968"/>
      <c r="W80" s="968"/>
      <c r="X80" s="968"/>
      <c r="Y80" s="968"/>
      <c r="Z80" s="968"/>
      <c r="AA80" s="968"/>
      <c r="AB80" s="968"/>
      <c r="AC80" s="968"/>
      <c r="AD80" s="968"/>
      <c r="AE80" s="968"/>
      <c r="AF80" s="968"/>
      <c r="AG80" s="968"/>
      <c r="AH80" s="968"/>
      <c r="AI80" s="968"/>
      <c r="AJ80" s="968"/>
      <c r="AK80" s="968"/>
      <c r="AL80" s="968"/>
      <c r="AM80" s="968"/>
      <c r="AN80" s="968"/>
      <c r="AO80" s="968"/>
      <c r="AP80" s="986"/>
      <c r="AQ80" s="987"/>
      <c r="AR80" s="990"/>
      <c r="AS80" s="987"/>
      <c r="AT80" s="990"/>
      <c r="AU80" s="987"/>
      <c r="AV80" s="990"/>
      <c r="AW80" s="987"/>
      <c r="AX80" s="990"/>
      <c r="AY80" s="992"/>
      <c r="AZ80" s="968"/>
      <c r="BA80" s="968"/>
      <c r="BB80" s="968"/>
      <c r="BC80" s="968"/>
      <c r="BD80" s="968"/>
      <c r="BE80" s="968"/>
      <c r="BF80" s="968"/>
      <c r="BG80" s="968"/>
      <c r="BH80" s="968"/>
      <c r="BI80" s="968"/>
    </row>
    <row r="81" spans="2:61" ht="14.25" customHeight="1">
      <c r="B81" s="961"/>
      <c r="C81" s="961"/>
      <c r="D81" s="962"/>
      <c r="E81" s="962"/>
      <c r="F81" s="957"/>
      <c r="G81" s="957"/>
      <c r="H81" s="968"/>
      <c r="I81" s="968"/>
      <c r="J81" s="957"/>
      <c r="K81" s="957"/>
      <c r="L81" s="957"/>
      <c r="M81" s="957"/>
      <c r="N81" s="957"/>
      <c r="O81" s="957"/>
      <c r="P81" s="957"/>
      <c r="Q81" s="957"/>
      <c r="R81" s="968"/>
      <c r="S81" s="968"/>
      <c r="T81" s="968"/>
      <c r="U81" s="968"/>
      <c r="V81" s="968"/>
      <c r="W81" s="968"/>
      <c r="X81" s="968"/>
      <c r="Y81" s="968"/>
      <c r="Z81" s="968"/>
      <c r="AA81" s="968"/>
      <c r="AB81" s="968"/>
      <c r="AC81" s="968"/>
      <c r="AD81" s="968"/>
      <c r="AE81" s="968"/>
      <c r="AF81" s="968"/>
      <c r="AG81" s="968"/>
      <c r="AH81" s="968"/>
      <c r="AI81" s="968"/>
      <c r="AJ81" s="968"/>
      <c r="AK81" s="968"/>
      <c r="AL81" s="968"/>
      <c r="AM81" s="968"/>
      <c r="AN81" s="968"/>
      <c r="AO81" s="968"/>
      <c r="AP81" s="988"/>
      <c r="AQ81" s="989"/>
      <c r="AR81" s="991"/>
      <c r="AS81" s="989"/>
      <c r="AT81" s="991"/>
      <c r="AU81" s="989"/>
      <c r="AV81" s="991"/>
      <c r="AW81" s="989"/>
      <c r="AX81" s="991"/>
      <c r="AY81" s="993"/>
      <c r="AZ81" s="968"/>
      <c r="BA81" s="968"/>
      <c r="BB81" s="968"/>
      <c r="BC81" s="968"/>
      <c r="BD81" s="968"/>
      <c r="BE81" s="968"/>
      <c r="BF81" s="968"/>
      <c r="BG81" s="968"/>
      <c r="BH81" s="968"/>
      <c r="BI81" s="968"/>
    </row>
    <row r="82" spans="2:61" ht="14.25" customHeight="1">
      <c r="B82" s="961"/>
      <c r="C82" s="961"/>
      <c r="D82" s="962"/>
      <c r="E82" s="962"/>
      <c r="F82" s="957"/>
      <c r="G82" s="957"/>
      <c r="H82" s="968"/>
      <c r="I82" s="968"/>
      <c r="J82" s="957"/>
      <c r="K82" s="957"/>
      <c r="L82" s="957"/>
      <c r="M82" s="957"/>
      <c r="N82" s="957"/>
      <c r="O82" s="957"/>
      <c r="P82" s="957"/>
      <c r="Q82" s="957"/>
      <c r="R82" s="968"/>
      <c r="S82" s="968"/>
      <c r="T82" s="968"/>
      <c r="U82" s="968"/>
      <c r="V82" s="968"/>
      <c r="W82" s="968"/>
      <c r="X82" s="968"/>
      <c r="Y82" s="968"/>
      <c r="Z82" s="968"/>
      <c r="AA82" s="968"/>
      <c r="AB82" s="968"/>
      <c r="AC82" s="968"/>
      <c r="AD82" s="968"/>
      <c r="AE82" s="968"/>
      <c r="AF82" s="968"/>
      <c r="AG82" s="968"/>
      <c r="AH82" s="968"/>
      <c r="AI82" s="968"/>
      <c r="AJ82" s="968"/>
      <c r="AK82" s="968"/>
      <c r="AL82" s="968"/>
      <c r="AM82" s="968"/>
      <c r="AN82" s="968"/>
      <c r="AO82" s="968"/>
      <c r="AP82" s="986"/>
      <c r="AQ82" s="987"/>
      <c r="AR82" s="990"/>
      <c r="AS82" s="987"/>
      <c r="AT82" s="990"/>
      <c r="AU82" s="987"/>
      <c r="AV82" s="990"/>
      <c r="AW82" s="987"/>
      <c r="AX82" s="990"/>
      <c r="AY82" s="992"/>
      <c r="AZ82" s="968"/>
      <c r="BA82" s="968"/>
      <c r="BB82" s="968"/>
      <c r="BC82" s="968"/>
      <c r="BD82" s="968"/>
      <c r="BE82" s="968"/>
      <c r="BF82" s="968"/>
      <c r="BG82" s="968"/>
      <c r="BH82" s="968"/>
      <c r="BI82" s="968"/>
    </row>
    <row r="83" spans="2:61" ht="14.25" customHeight="1">
      <c r="B83" s="961"/>
      <c r="C83" s="961"/>
      <c r="D83" s="962"/>
      <c r="E83" s="962"/>
      <c r="F83" s="957"/>
      <c r="G83" s="957"/>
      <c r="H83" s="968"/>
      <c r="I83" s="968"/>
      <c r="J83" s="957"/>
      <c r="K83" s="957"/>
      <c r="L83" s="957"/>
      <c r="M83" s="957"/>
      <c r="N83" s="957"/>
      <c r="O83" s="957"/>
      <c r="P83" s="957"/>
      <c r="Q83" s="957"/>
      <c r="R83" s="968"/>
      <c r="S83" s="968"/>
      <c r="T83" s="968"/>
      <c r="U83" s="968"/>
      <c r="V83" s="968"/>
      <c r="W83" s="968"/>
      <c r="X83" s="968"/>
      <c r="Y83" s="968"/>
      <c r="Z83" s="968"/>
      <c r="AA83" s="968"/>
      <c r="AB83" s="968"/>
      <c r="AC83" s="968"/>
      <c r="AD83" s="968"/>
      <c r="AE83" s="968"/>
      <c r="AF83" s="968"/>
      <c r="AG83" s="968"/>
      <c r="AH83" s="968"/>
      <c r="AI83" s="968"/>
      <c r="AJ83" s="968"/>
      <c r="AK83" s="968"/>
      <c r="AL83" s="968"/>
      <c r="AM83" s="968"/>
      <c r="AN83" s="968"/>
      <c r="AO83" s="968"/>
      <c r="AP83" s="988"/>
      <c r="AQ83" s="989"/>
      <c r="AR83" s="991"/>
      <c r="AS83" s="989"/>
      <c r="AT83" s="991"/>
      <c r="AU83" s="989"/>
      <c r="AV83" s="991"/>
      <c r="AW83" s="989"/>
      <c r="AX83" s="991"/>
      <c r="AY83" s="993"/>
      <c r="AZ83" s="968"/>
      <c r="BA83" s="968"/>
      <c r="BB83" s="968"/>
      <c r="BC83" s="968"/>
      <c r="BD83" s="968"/>
      <c r="BE83" s="968"/>
      <c r="BF83" s="968"/>
      <c r="BG83" s="968"/>
      <c r="BH83" s="968"/>
      <c r="BI83" s="968"/>
    </row>
    <row r="84" spans="2:61" ht="14.25" customHeight="1">
      <c r="B84" s="961"/>
      <c r="C84" s="961"/>
      <c r="D84" s="962"/>
      <c r="E84" s="962"/>
      <c r="F84" s="957"/>
      <c r="G84" s="957"/>
      <c r="H84" s="968"/>
      <c r="I84" s="968"/>
      <c r="J84" s="957"/>
      <c r="K84" s="957"/>
      <c r="L84" s="957"/>
      <c r="M84" s="957"/>
      <c r="N84" s="957"/>
      <c r="O84" s="957"/>
      <c r="P84" s="957"/>
      <c r="Q84" s="957"/>
      <c r="R84" s="968"/>
      <c r="S84" s="968"/>
      <c r="T84" s="968"/>
      <c r="U84" s="968"/>
      <c r="V84" s="968"/>
      <c r="W84" s="968"/>
      <c r="X84" s="968"/>
      <c r="Y84" s="968"/>
      <c r="Z84" s="968"/>
      <c r="AA84" s="968"/>
      <c r="AB84" s="968"/>
      <c r="AC84" s="968"/>
      <c r="AD84" s="968"/>
      <c r="AE84" s="968"/>
      <c r="AF84" s="968"/>
      <c r="AG84" s="968"/>
      <c r="AH84" s="968"/>
      <c r="AI84" s="968"/>
      <c r="AJ84" s="968"/>
      <c r="AK84" s="968"/>
      <c r="AL84" s="968"/>
      <c r="AM84" s="968"/>
      <c r="AN84" s="968"/>
      <c r="AO84" s="968"/>
      <c r="AP84" s="986"/>
      <c r="AQ84" s="987"/>
      <c r="AR84" s="990"/>
      <c r="AS84" s="987"/>
      <c r="AT84" s="990"/>
      <c r="AU84" s="987"/>
      <c r="AV84" s="990"/>
      <c r="AW84" s="987"/>
      <c r="AX84" s="990"/>
      <c r="AY84" s="992"/>
      <c r="AZ84" s="968"/>
      <c r="BA84" s="968"/>
      <c r="BB84" s="968"/>
      <c r="BC84" s="968"/>
      <c r="BD84" s="968"/>
      <c r="BE84" s="968"/>
      <c r="BF84" s="968"/>
      <c r="BG84" s="968"/>
      <c r="BH84" s="968"/>
      <c r="BI84" s="968"/>
    </row>
    <row r="85" spans="2:61" ht="14.25" customHeight="1">
      <c r="B85" s="961"/>
      <c r="C85" s="961"/>
      <c r="D85" s="962"/>
      <c r="E85" s="962"/>
      <c r="F85" s="957"/>
      <c r="G85" s="957"/>
      <c r="H85" s="968"/>
      <c r="I85" s="968"/>
      <c r="J85" s="957"/>
      <c r="K85" s="957"/>
      <c r="L85" s="957"/>
      <c r="M85" s="957"/>
      <c r="N85" s="957"/>
      <c r="O85" s="957"/>
      <c r="P85" s="957"/>
      <c r="Q85" s="957"/>
      <c r="R85" s="968"/>
      <c r="S85" s="968"/>
      <c r="T85" s="968"/>
      <c r="U85" s="968"/>
      <c r="V85" s="968"/>
      <c r="W85" s="968"/>
      <c r="X85" s="968"/>
      <c r="Y85" s="968"/>
      <c r="Z85" s="968"/>
      <c r="AA85" s="968"/>
      <c r="AB85" s="968"/>
      <c r="AC85" s="968"/>
      <c r="AD85" s="968"/>
      <c r="AE85" s="968"/>
      <c r="AF85" s="968"/>
      <c r="AG85" s="968"/>
      <c r="AH85" s="968"/>
      <c r="AI85" s="968"/>
      <c r="AJ85" s="968"/>
      <c r="AK85" s="968"/>
      <c r="AL85" s="968"/>
      <c r="AM85" s="968"/>
      <c r="AN85" s="968"/>
      <c r="AO85" s="968"/>
      <c r="AP85" s="988"/>
      <c r="AQ85" s="989"/>
      <c r="AR85" s="991"/>
      <c r="AS85" s="989"/>
      <c r="AT85" s="991"/>
      <c r="AU85" s="989"/>
      <c r="AV85" s="991"/>
      <c r="AW85" s="989"/>
      <c r="AX85" s="991"/>
      <c r="AY85" s="993"/>
      <c r="AZ85" s="968"/>
      <c r="BA85" s="968"/>
      <c r="BB85" s="968"/>
      <c r="BC85" s="968"/>
      <c r="BD85" s="968"/>
      <c r="BE85" s="968"/>
      <c r="BF85" s="968"/>
      <c r="BG85" s="968"/>
      <c r="BH85" s="968"/>
      <c r="BI85" s="968"/>
    </row>
    <row r="86" spans="2:61" ht="14.25" customHeight="1">
      <c r="B86" s="961"/>
      <c r="C86" s="961"/>
      <c r="D86" s="962"/>
      <c r="E86" s="962"/>
      <c r="F86" s="957"/>
      <c r="G86" s="957"/>
      <c r="H86" s="968"/>
      <c r="I86" s="968"/>
      <c r="J86" s="957"/>
      <c r="K86" s="957"/>
      <c r="L86" s="957"/>
      <c r="M86" s="957"/>
      <c r="N86" s="957"/>
      <c r="O86" s="957"/>
      <c r="P86" s="957"/>
      <c r="Q86" s="957"/>
      <c r="R86" s="968"/>
      <c r="S86" s="968"/>
      <c r="T86" s="968"/>
      <c r="U86" s="968"/>
      <c r="V86" s="968"/>
      <c r="W86" s="968"/>
      <c r="X86" s="968"/>
      <c r="Y86" s="968"/>
      <c r="Z86" s="968"/>
      <c r="AA86" s="968"/>
      <c r="AB86" s="968"/>
      <c r="AC86" s="968"/>
      <c r="AD86" s="968"/>
      <c r="AE86" s="968"/>
      <c r="AF86" s="968"/>
      <c r="AG86" s="968"/>
      <c r="AH86" s="968"/>
      <c r="AI86" s="968"/>
      <c r="AJ86" s="968"/>
      <c r="AK86" s="968"/>
      <c r="AL86" s="968"/>
      <c r="AM86" s="968"/>
      <c r="AN86" s="968"/>
      <c r="AO86" s="968"/>
      <c r="AP86" s="986"/>
      <c r="AQ86" s="987"/>
      <c r="AR86" s="990"/>
      <c r="AS86" s="987"/>
      <c r="AT86" s="990"/>
      <c r="AU86" s="987"/>
      <c r="AV86" s="990"/>
      <c r="AW86" s="987"/>
      <c r="AX86" s="990"/>
      <c r="AY86" s="992"/>
      <c r="AZ86" s="968"/>
      <c r="BA86" s="968"/>
      <c r="BB86" s="968"/>
      <c r="BC86" s="968"/>
      <c r="BD86" s="968"/>
      <c r="BE86" s="968"/>
      <c r="BF86" s="968"/>
      <c r="BG86" s="968"/>
      <c r="BH86" s="968"/>
      <c r="BI86" s="968"/>
    </row>
    <row r="87" spans="2:61" ht="14.25" customHeight="1" thickBot="1">
      <c r="B87" s="961"/>
      <c r="C87" s="961"/>
      <c r="D87" s="962"/>
      <c r="E87" s="962"/>
      <c r="F87" s="957"/>
      <c r="G87" s="957"/>
      <c r="H87" s="968"/>
      <c r="I87" s="968"/>
      <c r="J87" s="957"/>
      <c r="K87" s="957"/>
      <c r="L87" s="957"/>
      <c r="M87" s="957"/>
      <c r="N87" s="957"/>
      <c r="O87" s="957"/>
      <c r="P87" s="957"/>
      <c r="Q87" s="957"/>
      <c r="R87" s="968"/>
      <c r="S87" s="968"/>
      <c r="T87" s="968"/>
      <c r="U87" s="968"/>
      <c r="V87" s="968"/>
      <c r="W87" s="968"/>
      <c r="X87" s="968"/>
      <c r="Y87" s="968"/>
      <c r="Z87" s="968"/>
      <c r="AA87" s="968"/>
      <c r="AB87" s="968"/>
      <c r="AC87" s="968"/>
      <c r="AD87" s="968"/>
      <c r="AE87" s="968"/>
      <c r="AF87" s="968"/>
      <c r="AG87" s="968"/>
      <c r="AH87" s="968"/>
      <c r="AI87" s="968"/>
      <c r="AJ87" s="968"/>
      <c r="AK87" s="968"/>
      <c r="AL87" s="968"/>
      <c r="AM87" s="968"/>
      <c r="AN87" s="968"/>
      <c r="AO87" s="968"/>
      <c r="AP87" s="1005"/>
      <c r="AQ87" s="1006"/>
      <c r="AR87" s="1007"/>
      <c r="AS87" s="1006"/>
      <c r="AT87" s="1007"/>
      <c r="AU87" s="1006"/>
      <c r="AV87" s="1007"/>
      <c r="AW87" s="1006"/>
      <c r="AX87" s="1007"/>
      <c r="AY87" s="1008"/>
      <c r="AZ87" s="968"/>
      <c r="BA87" s="968"/>
      <c r="BB87" s="968"/>
      <c r="BC87" s="968"/>
      <c r="BD87" s="968"/>
      <c r="BE87" s="968"/>
      <c r="BF87" s="968"/>
      <c r="BG87" s="968"/>
      <c r="BH87" s="968"/>
      <c r="BI87" s="968"/>
    </row>
    <row r="88" spans="2:61" ht="7.5" customHeight="1" thickTop="1"/>
    <row r="89" spans="2:61" ht="14.25" customHeight="1">
      <c r="B89" s="1015" t="str">
        <f>ﾁｪｯｸ①施!B84</f>
        <v>申請代行等</v>
      </c>
      <c r="C89" s="1016"/>
      <c r="D89" s="1016"/>
      <c r="E89" s="1016"/>
      <c r="F89" s="1016"/>
      <c r="G89" s="1017"/>
      <c r="H89" s="1051" t="str">
        <f>ﾁｪｯｸ①施!H84</f>
        <v>・要介護認定の更新申請代行</v>
      </c>
      <c r="I89" s="1052"/>
      <c r="J89" s="1052"/>
      <c r="K89" s="1052"/>
      <c r="L89" s="1052"/>
      <c r="M89" s="1052"/>
      <c r="N89" s="1052"/>
      <c r="O89" s="1052"/>
      <c r="P89" s="1052"/>
      <c r="Q89" s="1052"/>
      <c r="R89" s="1052"/>
      <c r="S89" s="1052"/>
      <c r="T89" s="1052"/>
      <c r="U89" s="1024">
        <f>ﾁｪｯｸ①施!U84</f>
        <v>0</v>
      </c>
      <c r="V89" s="1024"/>
      <c r="W89" s="1024"/>
      <c r="X89" s="1024"/>
      <c r="Y89" s="1025"/>
      <c r="Z89" s="1051" t="str">
        <f>ﾁｪｯｸ①施!Z84</f>
        <v>・介護保険負担限度額認定申請</v>
      </c>
      <c r="AA89" s="1052"/>
      <c r="AB89" s="1052"/>
      <c r="AC89" s="1052"/>
      <c r="AD89" s="1052"/>
      <c r="AE89" s="1052"/>
      <c r="AF89" s="1052"/>
      <c r="AG89" s="1052"/>
      <c r="AH89" s="1052"/>
      <c r="AI89" s="1052"/>
      <c r="AJ89" s="1052"/>
      <c r="AK89" s="1052"/>
      <c r="AL89" s="1052"/>
      <c r="AM89" s="1024">
        <f>ﾁｪｯｸ①施!AM84</f>
        <v>0</v>
      </c>
      <c r="AN89" s="1024"/>
      <c r="AO89" s="1024"/>
      <c r="AP89" s="1024"/>
      <c r="AQ89" s="1025"/>
      <c r="AR89" s="1051" t="str">
        <f>ﾁｪｯｸ①施!AR84</f>
        <v>・生活支援型軽度生活援助事業</v>
      </c>
      <c r="AS89" s="1052"/>
      <c r="AT89" s="1052"/>
      <c r="AU89" s="1052"/>
      <c r="AV89" s="1052"/>
      <c r="AW89" s="1052"/>
      <c r="AX89" s="1052"/>
      <c r="AY89" s="1052"/>
      <c r="AZ89" s="1052"/>
      <c r="BA89" s="1052"/>
      <c r="BB89" s="1052"/>
      <c r="BC89" s="1052"/>
      <c r="BD89" s="1052"/>
      <c r="BE89" s="1024">
        <f>ﾁｪｯｸ①施!BE84</f>
        <v>0</v>
      </c>
      <c r="BF89" s="1024"/>
      <c r="BG89" s="1024"/>
      <c r="BH89" s="1024"/>
      <c r="BI89" s="1025"/>
    </row>
    <row r="90" spans="2:61" ht="14.25" customHeight="1">
      <c r="B90" s="1018"/>
      <c r="C90" s="1019"/>
      <c r="D90" s="1019"/>
      <c r="E90" s="1019"/>
      <c r="F90" s="1019"/>
      <c r="G90" s="1020"/>
      <c r="H90" s="1051" t="str">
        <f>ﾁｪｯｸ①施!H85</f>
        <v>・障害者手帳</v>
      </c>
      <c r="I90" s="1052"/>
      <c r="J90" s="1052"/>
      <c r="K90" s="1052"/>
      <c r="L90" s="1052"/>
      <c r="M90" s="1052"/>
      <c r="N90" s="1052"/>
      <c r="O90" s="1052"/>
      <c r="P90" s="1052"/>
      <c r="Q90" s="1052"/>
      <c r="R90" s="1052"/>
      <c r="S90" s="1052"/>
      <c r="T90" s="1052"/>
      <c r="U90" s="1024">
        <f>ﾁｪｯｸ①施!U85</f>
        <v>0</v>
      </c>
      <c r="V90" s="1024"/>
      <c r="W90" s="1024"/>
      <c r="X90" s="1024"/>
      <c r="Y90" s="1025"/>
      <c r="Z90" s="1051" t="str">
        <f>ﾁｪｯｸ①施!Z85</f>
        <v>・医療限度額適用 標準負担額減額</v>
      </c>
      <c r="AA90" s="1052"/>
      <c r="AB90" s="1052"/>
      <c r="AC90" s="1052"/>
      <c r="AD90" s="1052"/>
      <c r="AE90" s="1052"/>
      <c r="AF90" s="1052"/>
      <c r="AG90" s="1052"/>
      <c r="AH90" s="1052"/>
      <c r="AI90" s="1052"/>
      <c r="AJ90" s="1052"/>
      <c r="AK90" s="1052"/>
      <c r="AL90" s="1052"/>
      <c r="AM90" s="1024">
        <f>ﾁｪｯｸ①施!AM85</f>
        <v>0</v>
      </c>
      <c r="AN90" s="1024"/>
      <c r="AO90" s="1024"/>
      <c r="AP90" s="1024"/>
      <c r="AQ90" s="1025"/>
      <c r="AR90" s="1051" t="str">
        <f>ﾁｪｯｸ①施!AR85</f>
        <v>・配食サービス</v>
      </c>
      <c r="AS90" s="1052"/>
      <c r="AT90" s="1052"/>
      <c r="AU90" s="1052"/>
      <c r="AV90" s="1052"/>
      <c r="AW90" s="1052"/>
      <c r="AX90" s="1052"/>
      <c r="AY90" s="1052"/>
      <c r="AZ90" s="1052"/>
      <c r="BA90" s="1052"/>
      <c r="BB90" s="1052"/>
      <c r="BC90" s="1052"/>
      <c r="BD90" s="1052"/>
      <c r="BE90" s="1024">
        <f>ﾁｪｯｸ①施!BE85</f>
        <v>0</v>
      </c>
      <c r="BF90" s="1024"/>
      <c r="BG90" s="1024"/>
      <c r="BH90" s="1024"/>
      <c r="BI90" s="1025"/>
    </row>
    <row r="91" spans="2:61" ht="14.25" customHeight="1">
      <c r="B91" s="1018"/>
      <c r="C91" s="1019"/>
      <c r="D91" s="1019"/>
      <c r="E91" s="1019"/>
      <c r="F91" s="1019"/>
      <c r="G91" s="1020"/>
      <c r="H91" s="1051" t="str">
        <f>ﾁｪｯｸ①施!H86</f>
        <v>・被爆者健康手帳</v>
      </c>
      <c r="I91" s="1052"/>
      <c r="J91" s="1052"/>
      <c r="K91" s="1052"/>
      <c r="L91" s="1052"/>
      <c r="M91" s="1052"/>
      <c r="N91" s="1052"/>
      <c r="O91" s="1052"/>
      <c r="P91" s="1052"/>
      <c r="Q91" s="1052"/>
      <c r="R91" s="1052"/>
      <c r="S91" s="1052"/>
      <c r="T91" s="1052"/>
      <c r="U91" s="1024">
        <f>ﾁｪｯｸ①施!U86</f>
        <v>0</v>
      </c>
      <c r="V91" s="1024"/>
      <c r="W91" s="1024"/>
      <c r="X91" s="1024"/>
      <c r="Y91" s="1025"/>
      <c r="Z91" s="1051" t="str">
        <f>ﾁｪｯｸ①施!Z86</f>
        <v>・社会福祉法人等利用者負担軽減</v>
      </c>
      <c r="AA91" s="1052"/>
      <c r="AB91" s="1052"/>
      <c r="AC91" s="1052"/>
      <c r="AD91" s="1052"/>
      <c r="AE91" s="1052"/>
      <c r="AF91" s="1052"/>
      <c r="AG91" s="1052"/>
      <c r="AH91" s="1052"/>
      <c r="AI91" s="1052"/>
      <c r="AJ91" s="1052"/>
      <c r="AK91" s="1052"/>
      <c r="AL91" s="1052"/>
      <c r="AM91" s="1024">
        <f>ﾁｪｯｸ①施!AM86</f>
        <v>0</v>
      </c>
      <c r="AN91" s="1024"/>
      <c r="AO91" s="1024"/>
      <c r="AP91" s="1024"/>
      <c r="AQ91" s="1025"/>
      <c r="AR91" s="1051" t="str">
        <f>ﾁｪｯｸ①施!AR86</f>
        <v>・緊急通報システム</v>
      </c>
      <c r="AS91" s="1052"/>
      <c r="AT91" s="1052"/>
      <c r="AU91" s="1052"/>
      <c r="AV91" s="1052"/>
      <c r="AW91" s="1052"/>
      <c r="AX91" s="1052"/>
      <c r="AY91" s="1052"/>
      <c r="AZ91" s="1052"/>
      <c r="BA91" s="1052"/>
      <c r="BB91" s="1052"/>
      <c r="BC91" s="1052"/>
      <c r="BD91" s="1052"/>
      <c r="BE91" s="1024">
        <f>ﾁｪｯｸ①施!BE86</f>
        <v>0</v>
      </c>
      <c r="BF91" s="1024"/>
      <c r="BG91" s="1024"/>
      <c r="BH91" s="1024"/>
      <c r="BI91" s="1025"/>
    </row>
    <row r="92" spans="2:61" ht="14.25" customHeight="1">
      <c r="B92" s="1018"/>
      <c r="C92" s="1019"/>
      <c r="D92" s="1019"/>
      <c r="E92" s="1019"/>
      <c r="F92" s="1019"/>
      <c r="G92" s="1020"/>
      <c r="H92" s="1051" t="str">
        <f>ﾁｪｯｸ①施!H87</f>
        <v>・福祉助成券 タクシー（ 介護 ・ 障害 ）</v>
      </c>
      <c r="I92" s="1052"/>
      <c r="J92" s="1052"/>
      <c r="K92" s="1052"/>
      <c r="L92" s="1052"/>
      <c r="M92" s="1052"/>
      <c r="N92" s="1052"/>
      <c r="O92" s="1052"/>
      <c r="P92" s="1052"/>
      <c r="Q92" s="1052"/>
      <c r="R92" s="1052"/>
      <c r="S92" s="1052"/>
      <c r="T92" s="1052"/>
      <c r="U92" s="1024">
        <f>ﾁｪｯｸ①施!U87</f>
        <v>0</v>
      </c>
      <c r="V92" s="1024"/>
      <c r="W92" s="1024"/>
      <c r="X92" s="1024"/>
      <c r="Y92" s="1025"/>
      <c r="Z92" s="1051" t="str">
        <f>ﾁｪｯｸ①施!Z87</f>
        <v>・住宅改修</v>
      </c>
      <c r="AA92" s="1052"/>
      <c r="AB92" s="1052"/>
      <c r="AC92" s="1052"/>
      <c r="AD92" s="1052"/>
      <c r="AE92" s="1052"/>
      <c r="AF92" s="1052"/>
      <c r="AG92" s="1052"/>
      <c r="AH92" s="1052"/>
      <c r="AI92" s="1052"/>
      <c r="AJ92" s="1052"/>
      <c r="AK92" s="1052"/>
      <c r="AL92" s="1052"/>
      <c r="AM92" s="1024">
        <f>ﾁｪｯｸ①施!AM87</f>
        <v>0</v>
      </c>
      <c r="AN92" s="1024"/>
      <c r="AO92" s="1024"/>
      <c r="AP92" s="1024"/>
      <c r="AQ92" s="1025"/>
      <c r="AR92" s="1051" t="str">
        <f>ﾁｪｯｸ①施!AR87</f>
        <v>・寝具洗濯サービス</v>
      </c>
      <c r="AS92" s="1052"/>
      <c r="AT92" s="1052"/>
      <c r="AU92" s="1052"/>
      <c r="AV92" s="1052"/>
      <c r="AW92" s="1052"/>
      <c r="AX92" s="1052"/>
      <c r="AY92" s="1052"/>
      <c r="AZ92" s="1052"/>
      <c r="BA92" s="1052"/>
      <c r="BB92" s="1052"/>
      <c r="BC92" s="1052"/>
      <c r="BD92" s="1052"/>
      <c r="BE92" s="1024">
        <f>ﾁｪｯｸ①施!BE87</f>
        <v>0</v>
      </c>
      <c r="BF92" s="1024"/>
      <c r="BG92" s="1024"/>
      <c r="BH92" s="1024"/>
      <c r="BI92" s="1025"/>
    </row>
    <row r="93" spans="2:61" ht="14.25" customHeight="1">
      <c r="B93" s="1018"/>
      <c r="C93" s="1019"/>
      <c r="D93" s="1019"/>
      <c r="E93" s="1019"/>
      <c r="F93" s="1019"/>
      <c r="G93" s="1020"/>
      <c r="H93" s="1051" t="str">
        <f>ﾁｪｯｸ①施!H88</f>
        <v>・福祉助成券 紙おむつ（ 介護 ・ 障害 ）</v>
      </c>
      <c r="I93" s="1052"/>
      <c r="J93" s="1052"/>
      <c r="K93" s="1052"/>
      <c r="L93" s="1052"/>
      <c r="M93" s="1052"/>
      <c r="N93" s="1052"/>
      <c r="O93" s="1052"/>
      <c r="P93" s="1052"/>
      <c r="Q93" s="1052"/>
      <c r="R93" s="1052"/>
      <c r="S93" s="1052"/>
      <c r="T93" s="1052"/>
      <c r="U93" s="1024">
        <f>ﾁｪｯｸ①施!U88</f>
        <v>0</v>
      </c>
      <c r="V93" s="1024"/>
      <c r="W93" s="1024"/>
      <c r="X93" s="1024"/>
      <c r="Y93" s="1025"/>
      <c r="Z93" s="1051" t="str">
        <f>ﾁｪｯｸ①施!Z88</f>
        <v>・福祉用具購入</v>
      </c>
      <c r="AA93" s="1052"/>
      <c r="AB93" s="1052"/>
      <c r="AC93" s="1052"/>
      <c r="AD93" s="1052"/>
      <c r="AE93" s="1052"/>
      <c r="AF93" s="1052"/>
      <c r="AG93" s="1052"/>
      <c r="AH93" s="1052"/>
      <c r="AI93" s="1052"/>
      <c r="AJ93" s="1052"/>
      <c r="AK93" s="1052"/>
      <c r="AL93" s="1052"/>
      <c r="AM93" s="1024">
        <f>ﾁｪｯｸ①施!AM88</f>
        <v>0</v>
      </c>
      <c r="AN93" s="1024"/>
      <c r="AO93" s="1024"/>
      <c r="AP93" s="1024"/>
      <c r="AQ93" s="1025"/>
      <c r="AR93" s="1051">
        <f>ﾁｪｯｸ①施!AR88</f>
        <v>0</v>
      </c>
      <c r="AS93" s="1052"/>
      <c r="AT93" s="1052"/>
      <c r="AU93" s="1052"/>
      <c r="AV93" s="1052"/>
      <c r="AW93" s="1052"/>
      <c r="AX93" s="1052"/>
      <c r="AY93" s="1052"/>
      <c r="AZ93" s="1052"/>
      <c r="BA93" s="1052"/>
      <c r="BB93" s="1052"/>
      <c r="BC93" s="1052"/>
      <c r="BD93" s="1052"/>
      <c r="BE93" s="1024">
        <f>ﾁｪｯｸ①施!BE88</f>
        <v>0</v>
      </c>
      <c r="BF93" s="1024"/>
      <c r="BG93" s="1024"/>
      <c r="BH93" s="1024"/>
      <c r="BI93" s="1025"/>
    </row>
    <row r="94" spans="2:61" ht="14.25" customHeight="1">
      <c r="B94" s="1018"/>
      <c r="C94" s="1019"/>
      <c r="D94" s="1019"/>
      <c r="E94" s="1019"/>
      <c r="F94" s="1019"/>
      <c r="G94" s="1020"/>
      <c r="H94" s="1051" t="str">
        <f>ﾁｪｯｸ①施!H89</f>
        <v>・高齢者インフルエンザ予防接種</v>
      </c>
      <c r="I94" s="1052"/>
      <c r="J94" s="1052"/>
      <c r="K94" s="1052"/>
      <c r="L94" s="1052"/>
      <c r="M94" s="1052"/>
      <c r="N94" s="1052"/>
      <c r="O94" s="1052"/>
      <c r="P94" s="1052"/>
      <c r="Q94" s="1052"/>
      <c r="R94" s="1052"/>
      <c r="S94" s="1052"/>
      <c r="T94" s="1052"/>
      <c r="U94" s="1024">
        <f>ﾁｪｯｸ①施!U89</f>
        <v>0</v>
      </c>
      <c r="V94" s="1024"/>
      <c r="W94" s="1024"/>
      <c r="X94" s="1024"/>
      <c r="Y94" s="1025"/>
      <c r="Z94" s="1051" t="str">
        <f>ﾁｪｯｸ①施!Z89</f>
        <v>・軽度者の福祉用具貸与に係る確認申請</v>
      </c>
      <c r="AA94" s="1052"/>
      <c r="AB94" s="1052"/>
      <c r="AC94" s="1052"/>
      <c r="AD94" s="1052"/>
      <c r="AE94" s="1052"/>
      <c r="AF94" s="1052"/>
      <c r="AG94" s="1052"/>
      <c r="AH94" s="1052"/>
      <c r="AI94" s="1052"/>
      <c r="AJ94" s="1052"/>
      <c r="AK94" s="1052"/>
      <c r="AL94" s="1052"/>
      <c r="AM94" s="1024">
        <f>ﾁｪｯｸ①施!AM89</f>
        <v>0</v>
      </c>
      <c r="AN94" s="1024"/>
      <c r="AO94" s="1024"/>
      <c r="AP94" s="1024"/>
      <c r="AQ94" s="1025"/>
      <c r="AR94" s="1051">
        <f>ﾁｪｯｸ①施!AR89</f>
        <v>0</v>
      </c>
      <c r="AS94" s="1052"/>
      <c r="AT94" s="1052"/>
      <c r="AU94" s="1052"/>
      <c r="AV94" s="1052"/>
      <c r="AW94" s="1052"/>
      <c r="AX94" s="1052"/>
      <c r="AY94" s="1052"/>
      <c r="AZ94" s="1052"/>
      <c r="BA94" s="1052"/>
      <c r="BB94" s="1052"/>
      <c r="BC94" s="1052"/>
      <c r="BD94" s="1052"/>
      <c r="BE94" s="1024">
        <f>ﾁｪｯｸ①施!BE89</f>
        <v>0</v>
      </c>
      <c r="BF94" s="1024"/>
      <c r="BG94" s="1024"/>
      <c r="BH94" s="1024"/>
      <c r="BI94" s="1025"/>
    </row>
    <row r="95" spans="2:61" ht="14.25" customHeight="1">
      <c r="B95" s="1021"/>
      <c r="C95" s="1022"/>
      <c r="D95" s="1022"/>
      <c r="E95" s="1022"/>
      <c r="F95" s="1022"/>
      <c r="G95" s="1023"/>
      <c r="H95" s="1051" t="str">
        <f>ﾁｪｯｸ①施!H90</f>
        <v>・介護者慰労金</v>
      </c>
      <c r="I95" s="1052"/>
      <c r="J95" s="1052"/>
      <c r="K95" s="1052"/>
      <c r="L95" s="1052"/>
      <c r="M95" s="1052"/>
      <c r="N95" s="1052"/>
      <c r="O95" s="1052"/>
      <c r="P95" s="1052"/>
      <c r="Q95" s="1052"/>
      <c r="R95" s="1052"/>
      <c r="S95" s="1052"/>
      <c r="T95" s="1052"/>
      <c r="U95" s="1024">
        <f>ﾁｪｯｸ①施!U90</f>
        <v>0</v>
      </c>
      <c r="V95" s="1024"/>
      <c r="W95" s="1024"/>
      <c r="X95" s="1024"/>
      <c r="Y95" s="1025"/>
      <c r="Z95" s="1051" t="str">
        <f>ﾁｪｯｸ①施!Z90</f>
        <v>・日常生活用具の給付 貸与</v>
      </c>
      <c r="AA95" s="1052"/>
      <c r="AB95" s="1052"/>
      <c r="AC95" s="1052"/>
      <c r="AD95" s="1052"/>
      <c r="AE95" s="1052"/>
      <c r="AF95" s="1052"/>
      <c r="AG95" s="1052"/>
      <c r="AH95" s="1052"/>
      <c r="AI95" s="1052"/>
      <c r="AJ95" s="1052"/>
      <c r="AK95" s="1052"/>
      <c r="AL95" s="1052"/>
      <c r="AM95" s="1024">
        <f>ﾁｪｯｸ①施!AM90</f>
        <v>0</v>
      </c>
      <c r="AN95" s="1024"/>
      <c r="AO95" s="1024"/>
      <c r="AP95" s="1024"/>
      <c r="AQ95" s="1025"/>
      <c r="AR95" s="1051">
        <f>ﾁｪｯｸ①施!AR90</f>
        <v>0</v>
      </c>
      <c r="AS95" s="1052"/>
      <c r="AT95" s="1052"/>
      <c r="AU95" s="1052"/>
      <c r="AV95" s="1052"/>
      <c r="AW95" s="1052"/>
      <c r="AX95" s="1052"/>
      <c r="AY95" s="1052"/>
      <c r="AZ95" s="1052"/>
      <c r="BA95" s="1052"/>
      <c r="BB95" s="1052"/>
      <c r="BC95" s="1052"/>
      <c r="BD95" s="1052"/>
      <c r="BE95" s="1024">
        <f>ﾁｪｯｸ①施!BE90</f>
        <v>0</v>
      </c>
      <c r="BF95" s="1024"/>
      <c r="BG95" s="1024"/>
      <c r="BH95" s="1024"/>
      <c r="BI95" s="1025"/>
    </row>
  </sheetData>
  <sheetProtection algorithmName="SHA-512" hashValue="3bhWIAExbpRPvI2mKpSrhGCrhKVT7auX1iB3BhG6I4PHVGj9mjhots8ugCnaeNI1pN9S9/xajP1U8Duq6TCF8w==" saltValue="mD27ewenATSuOLSZWiAcaQ==" spinCount="100000" sheet="1" selectLockedCells="1"/>
  <mergeCells count="575">
    <mergeCell ref="T59:AO59"/>
    <mergeCell ref="AP59:AY59"/>
    <mergeCell ref="AZ59:BE61"/>
    <mergeCell ref="AD60:AE61"/>
    <mergeCell ref="AF60:AG61"/>
    <mergeCell ref="AH60:AI61"/>
    <mergeCell ref="AJ60:AK61"/>
    <mergeCell ref="AL60:AM61"/>
    <mergeCell ref="AN60:AO61"/>
    <mergeCell ref="AP60:AQ61"/>
    <mergeCell ref="AR60:AS61"/>
    <mergeCell ref="AT60:AU61"/>
    <mergeCell ref="AV60:AW61"/>
    <mergeCell ref="AX60:AY61"/>
    <mergeCell ref="BE91:BI91"/>
    <mergeCell ref="H92:T92"/>
    <mergeCell ref="U92:Y92"/>
    <mergeCell ref="Z92:AL92"/>
    <mergeCell ref="AM92:AQ92"/>
    <mergeCell ref="AR92:BD92"/>
    <mergeCell ref="BE92:BI92"/>
    <mergeCell ref="H95:T95"/>
    <mergeCell ref="U95:Y95"/>
    <mergeCell ref="Z95:AL95"/>
    <mergeCell ref="AM95:AQ95"/>
    <mergeCell ref="AR95:BD95"/>
    <mergeCell ref="BE95:BI95"/>
    <mergeCell ref="H94:T94"/>
    <mergeCell ref="U94:Y94"/>
    <mergeCell ref="Z94:AL94"/>
    <mergeCell ref="AM94:AQ94"/>
    <mergeCell ref="AR94:BD94"/>
    <mergeCell ref="BE94:BI94"/>
    <mergeCell ref="BE89:BI89"/>
    <mergeCell ref="H90:T90"/>
    <mergeCell ref="U90:Y90"/>
    <mergeCell ref="Z90:AL90"/>
    <mergeCell ref="AM90:AQ90"/>
    <mergeCell ref="AR90:BD90"/>
    <mergeCell ref="BE90:BI90"/>
    <mergeCell ref="B89:G95"/>
    <mergeCell ref="H89:T89"/>
    <mergeCell ref="U89:Y89"/>
    <mergeCell ref="Z89:AL89"/>
    <mergeCell ref="AM89:AQ89"/>
    <mergeCell ref="AR89:BD89"/>
    <mergeCell ref="H91:T91"/>
    <mergeCell ref="U91:Y91"/>
    <mergeCell ref="Z91:AL91"/>
    <mergeCell ref="AM91:AQ91"/>
    <mergeCell ref="H93:T93"/>
    <mergeCell ref="U93:Y93"/>
    <mergeCell ref="Z93:AL93"/>
    <mergeCell ref="AM93:AQ93"/>
    <mergeCell ref="AR93:BD93"/>
    <mergeCell ref="BE93:BI93"/>
    <mergeCell ref="AR91:BD91"/>
    <mergeCell ref="BF86:BG87"/>
    <mergeCell ref="BH86:BI87"/>
    <mergeCell ref="AT86:AU87"/>
    <mergeCell ref="AL86:AM87"/>
    <mergeCell ref="AN86:AO87"/>
    <mergeCell ref="AP86:AQ87"/>
    <mergeCell ref="AR86:AS87"/>
    <mergeCell ref="AV86:AW87"/>
    <mergeCell ref="Z86:AA87"/>
    <mergeCell ref="AB86:AC87"/>
    <mergeCell ref="AD86:AE87"/>
    <mergeCell ref="AF86:AG87"/>
    <mergeCell ref="AH86:AI87"/>
    <mergeCell ref="AJ86:AK87"/>
    <mergeCell ref="AX86:AY87"/>
    <mergeCell ref="AZ86:BE87"/>
    <mergeCell ref="N86:O87"/>
    <mergeCell ref="P86:Q87"/>
    <mergeCell ref="R86:S87"/>
    <mergeCell ref="T86:U87"/>
    <mergeCell ref="V86:W87"/>
    <mergeCell ref="X86:Y87"/>
    <mergeCell ref="B86:C87"/>
    <mergeCell ref="D86:E87"/>
    <mergeCell ref="F86:G87"/>
    <mergeCell ref="H86:I87"/>
    <mergeCell ref="J86:K87"/>
    <mergeCell ref="L86:M87"/>
    <mergeCell ref="BF84:BG85"/>
    <mergeCell ref="BH84:BI85"/>
    <mergeCell ref="AL84:AM85"/>
    <mergeCell ref="AN84:AO85"/>
    <mergeCell ref="AP84:AQ85"/>
    <mergeCell ref="AR84:AS85"/>
    <mergeCell ref="Z84:AA85"/>
    <mergeCell ref="AB84:AC85"/>
    <mergeCell ref="AD84:AE85"/>
    <mergeCell ref="AF84:AG85"/>
    <mergeCell ref="AH84:AI85"/>
    <mergeCell ref="AJ84:AK85"/>
    <mergeCell ref="AT84:AU85"/>
    <mergeCell ref="AV84:AW85"/>
    <mergeCell ref="AX84:AY85"/>
    <mergeCell ref="AZ84:BE85"/>
    <mergeCell ref="N84:O85"/>
    <mergeCell ref="P84:Q85"/>
    <mergeCell ref="R84:S85"/>
    <mergeCell ref="T84:U85"/>
    <mergeCell ref="V84:W85"/>
    <mergeCell ref="X84:Y85"/>
    <mergeCell ref="B84:C85"/>
    <mergeCell ref="D84:E85"/>
    <mergeCell ref="F84:G85"/>
    <mergeCell ref="H84:I85"/>
    <mergeCell ref="J84:K85"/>
    <mergeCell ref="L84:M85"/>
    <mergeCell ref="BF82:BG83"/>
    <mergeCell ref="BH82:BI83"/>
    <mergeCell ref="AT82:AU83"/>
    <mergeCell ref="AL82:AM83"/>
    <mergeCell ref="AN82:AO83"/>
    <mergeCell ref="AP82:AQ83"/>
    <mergeCell ref="AR82:AS83"/>
    <mergeCell ref="AV82:AW83"/>
    <mergeCell ref="Z82:AA83"/>
    <mergeCell ref="AB82:AC83"/>
    <mergeCell ref="AD82:AE83"/>
    <mergeCell ref="AF82:AG83"/>
    <mergeCell ref="AH82:AI83"/>
    <mergeCell ref="AJ82:AK83"/>
    <mergeCell ref="AX82:AY83"/>
    <mergeCell ref="AZ82:BE83"/>
    <mergeCell ref="N82:O83"/>
    <mergeCell ref="P82:Q83"/>
    <mergeCell ref="R82:S83"/>
    <mergeCell ref="T82:U83"/>
    <mergeCell ref="V82:W83"/>
    <mergeCell ref="X82:Y83"/>
    <mergeCell ref="B82:C83"/>
    <mergeCell ref="D82:E83"/>
    <mergeCell ref="F82:G83"/>
    <mergeCell ref="H82:I83"/>
    <mergeCell ref="J82:K83"/>
    <mergeCell ref="L82:M83"/>
    <mergeCell ref="BF80:BG81"/>
    <mergeCell ref="BH80:BI81"/>
    <mergeCell ref="AL80:AM81"/>
    <mergeCell ref="AN80:AO81"/>
    <mergeCell ref="AP80:AQ81"/>
    <mergeCell ref="AR80:AS81"/>
    <mergeCell ref="Z80:AA81"/>
    <mergeCell ref="AB80:AC81"/>
    <mergeCell ref="AD80:AE81"/>
    <mergeCell ref="AF80:AG81"/>
    <mergeCell ref="AH80:AI81"/>
    <mergeCell ref="AJ80:AK81"/>
    <mergeCell ref="AT80:AU81"/>
    <mergeCell ref="AV80:AW81"/>
    <mergeCell ref="AX80:AY81"/>
    <mergeCell ref="AZ80:BE81"/>
    <mergeCell ref="N80:O81"/>
    <mergeCell ref="P80:Q81"/>
    <mergeCell ref="R80:S81"/>
    <mergeCell ref="T80:U81"/>
    <mergeCell ref="V80:W81"/>
    <mergeCell ref="X80:Y81"/>
    <mergeCell ref="B80:C81"/>
    <mergeCell ref="D80:E81"/>
    <mergeCell ref="F80:G81"/>
    <mergeCell ref="H80:I81"/>
    <mergeCell ref="J80:K81"/>
    <mergeCell ref="L80:M81"/>
    <mergeCell ref="BF78:BG79"/>
    <mergeCell ref="BH78:BI79"/>
    <mergeCell ref="AT78:AU79"/>
    <mergeCell ref="AL78:AM79"/>
    <mergeCell ref="AN78:AO79"/>
    <mergeCell ref="AP78:AQ79"/>
    <mergeCell ref="AR78:AS79"/>
    <mergeCell ref="AV78:AW79"/>
    <mergeCell ref="Z78:AA79"/>
    <mergeCell ref="AB78:AC79"/>
    <mergeCell ref="AD78:AE79"/>
    <mergeCell ref="AF78:AG79"/>
    <mergeCell ref="AH78:AI79"/>
    <mergeCell ref="AJ78:AK79"/>
    <mergeCell ref="AX78:AY79"/>
    <mergeCell ref="AZ78:BE79"/>
    <mergeCell ref="N78:O79"/>
    <mergeCell ref="P78:Q79"/>
    <mergeCell ref="R78:S79"/>
    <mergeCell ref="T78:U79"/>
    <mergeCell ref="V78:W79"/>
    <mergeCell ref="X78:Y79"/>
    <mergeCell ref="B78:C79"/>
    <mergeCell ref="D78:E79"/>
    <mergeCell ref="F78:G79"/>
    <mergeCell ref="H78:I79"/>
    <mergeCell ref="J78:K79"/>
    <mergeCell ref="L78:M79"/>
    <mergeCell ref="BF76:BG77"/>
    <mergeCell ref="BH76:BI77"/>
    <mergeCell ref="AL76:AM77"/>
    <mergeCell ref="AN76:AO77"/>
    <mergeCell ref="AP76:AQ77"/>
    <mergeCell ref="AR76:AS77"/>
    <mergeCell ref="Z76:AA77"/>
    <mergeCell ref="AB76:AC77"/>
    <mergeCell ref="AD76:AE77"/>
    <mergeCell ref="AF76:AG77"/>
    <mergeCell ref="AH76:AI77"/>
    <mergeCell ref="AJ76:AK77"/>
    <mergeCell ref="AT76:AU77"/>
    <mergeCell ref="AV76:AW77"/>
    <mergeCell ref="AX76:AY77"/>
    <mergeCell ref="AZ76:BE77"/>
    <mergeCell ref="N76:O77"/>
    <mergeCell ref="P76:Q77"/>
    <mergeCell ref="R76:S77"/>
    <mergeCell ref="T76:U77"/>
    <mergeCell ref="V76:W77"/>
    <mergeCell ref="X76:Y77"/>
    <mergeCell ref="B76:C77"/>
    <mergeCell ref="D76:E77"/>
    <mergeCell ref="F76:G77"/>
    <mergeCell ref="H76:I77"/>
    <mergeCell ref="J76:K77"/>
    <mergeCell ref="L76:M77"/>
    <mergeCell ref="BF74:BG75"/>
    <mergeCell ref="BH74:BI75"/>
    <mergeCell ref="AT74:AU75"/>
    <mergeCell ref="AL74:AM75"/>
    <mergeCell ref="AN74:AO75"/>
    <mergeCell ref="AP74:AQ75"/>
    <mergeCell ref="AR74:AS75"/>
    <mergeCell ref="AV74:AW75"/>
    <mergeCell ref="Z74:AA75"/>
    <mergeCell ref="AB74:AC75"/>
    <mergeCell ref="AD74:AE75"/>
    <mergeCell ref="AF74:AG75"/>
    <mergeCell ref="AH74:AI75"/>
    <mergeCell ref="AJ74:AK75"/>
    <mergeCell ref="AX74:AY75"/>
    <mergeCell ref="AZ74:BE75"/>
    <mergeCell ref="N74:O75"/>
    <mergeCell ref="P74:Q75"/>
    <mergeCell ref="R74:S75"/>
    <mergeCell ref="T74:U75"/>
    <mergeCell ref="V74:W75"/>
    <mergeCell ref="X74:Y75"/>
    <mergeCell ref="B74:C75"/>
    <mergeCell ref="D74:E75"/>
    <mergeCell ref="F74:G75"/>
    <mergeCell ref="H74:I75"/>
    <mergeCell ref="J74:K75"/>
    <mergeCell ref="L74:M75"/>
    <mergeCell ref="BF72:BG73"/>
    <mergeCell ref="BH72:BI73"/>
    <mergeCell ref="AL72:AM73"/>
    <mergeCell ref="AN72:AO73"/>
    <mergeCell ref="AP72:AQ73"/>
    <mergeCell ref="AR72:AS73"/>
    <mergeCell ref="Z72:AA73"/>
    <mergeCell ref="AB72:AC73"/>
    <mergeCell ref="AD72:AE73"/>
    <mergeCell ref="AF72:AG73"/>
    <mergeCell ref="AH72:AI73"/>
    <mergeCell ref="AJ72:AK73"/>
    <mergeCell ref="AT72:AU73"/>
    <mergeCell ref="AV72:AW73"/>
    <mergeCell ref="AX72:AY73"/>
    <mergeCell ref="AZ72:BE73"/>
    <mergeCell ref="N72:O73"/>
    <mergeCell ref="P72:Q73"/>
    <mergeCell ref="R72:S73"/>
    <mergeCell ref="T72:U73"/>
    <mergeCell ref="V72:W73"/>
    <mergeCell ref="X72:Y73"/>
    <mergeCell ref="B72:C73"/>
    <mergeCell ref="D72:E73"/>
    <mergeCell ref="F72:G73"/>
    <mergeCell ref="H72:I73"/>
    <mergeCell ref="J72:K73"/>
    <mergeCell ref="L72:M73"/>
    <mergeCell ref="BF70:BG71"/>
    <mergeCell ref="BH70:BI71"/>
    <mergeCell ref="AT70:AU71"/>
    <mergeCell ref="AL70:AM71"/>
    <mergeCell ref="AN70:AO71"/>
    <mergeCell ref="AP70:AQ71"/>
    <mergeCell ref="AR70:AS71"/>
    <mergeCell ref="AV70:AW71"/>
    <mergeCell ref="Z70:AA71"/>
    <mergeCell ref="AB70:AC71"/>
    <mergeCell ref="AD70:AE71"/>
    <mergeCell ref="AF70:AG71"/>
    <mergeCell ref="AH70:AI71"/>
    <mergeCell ref="AJ70:AK71"/>
    <mergeCell ref="AX70:AY71"/>
    <mergeCell ref="AZ70:BE71"/>
    <mergeCell ref="N70:O71"/>
    <mergeCell ref="P70:Q71"/>
    <mergeCell ref="R70:S71"/>
    <mergeCell ref="T70:U71"/>
    <mergeCell ref="V70:W71"/>
    <mergeCell ref="X70:Y71"/>
    <mergeCell ref="B70:C71"/>
    <mergeCell ref="D70:E71"/>
    <mergeCell ref="F70:G71"/>
    <mergeCell ref="H70:I71"/>
    <mergeCell ref="J70:K71"/>
    <mergeCell ref="L70:M71"/>
    <mergeCell ref="BF68:BG69"/>
    <mergeCell ref="BH68:BI69"/>
    <mergeCell ref="AL68:AM69"/>
    <mergeCell ref="AN68:AO69"/>
    <mergeCell ref="AP68:AQ69"/>
    <mergeCell ref="AR68:AS69"/>
    <mergeCell ref="Z68:AA69"/>
    <mergeCell ref="AB68:AC69"/>
    <mergeCell ref="AD68:AE69"/>
    <mergeCell ref="AF68:AG69"/>
    <mergeCell ref="AH68:AI69"/>
    <mergeCell ref="AJ68:AK69"/>
    <mergeCell ref="AT68:AU69"/>
    <mergeCell ref="AV68:AW69"/>
    <mergeCell ref="AX68:AY69"/>
    <mergeCell ref="AZ68:BE69"/>
    <mergeCell ref="N68:O69"/>
    <mergeCell ref="P68:Q69"/>
    <mergeCell ref="R68:S69"/>
    <mergeCell ref="T68:U69"/>
    <mergeCell ref="V68:W69"/>
    <mergeCell ref="X68:Y69"/>
    <mergeCell ref="B68:C69"/>
    <mergeCell ref="D68:E69"/>
    <mergeCell ref="F68:G69"/>
    <mergeCell ref="H68:I69"/>
    <mergeCell ref="J68:K69"/>
    <mergeCell ref="L68:M69"/>
    <mergeCell ref="BF66:BG67"/>
    <mergeCell ref="BH66:BI67"/>
    <mergeCell ref="AT66:AU67"/>
    <mergeCell ref="AL66:AM67"/>
    <mergeCell ref="AN66:AO67"/>
    <mergeCell ref="AP66:AQ67"/>
    <mergeCell ref="AR66:AS67"/>
    <mergeCell ref="AV66:AW67"/>
    <mergeCell ref="Z66:AA67"/>
    <mergeCell ref="AB66:AC67"/>
    <mergeCell ref="AD66:AE67"/>
    <mergeCell ref="AF66:AG67"/>
    <mergeCell ref="AH66:AI67"/>
    <mergeCell ref="AJ66:AK67"/>
    <mergeCell ref="AX66:AY67"/>
    <mergeCell ref="AZ66:BE67"/>
    <mergeCell ref="N66:O67"/>
    <mergeCell ref="P66:Q67"/>
    <mergeCell ref="R66:S67"/>
    <mergeCell ref="T66:U67"/>
    <mergeCell ref="V66:W67"/>
    <mergeCell ref="X66:Y67"/>
    <mergeCell ref="B66:C67"/>
    <mergeCell ref="D66:E67"/>
    <mergeCell ref="F66:G67"/>
    <mergeCell ref="H66:I67"/>
    <mergeCell ref="J66:K67"/>
    <mergeCell ref="L66:M67"/>
    <mergeCell ref="BF64:BG65"/>
    <mergeCell ref="BH64:BI65"/>
    <mergeCell ref="AL64:AM65"/>
    <mergeCell ref="AN64:AO65"/>
    <mergeCell ref="AP64:AQ65"/>
    <mergeCell ref="AR64:AS65"/>
    <mergeCell ref="Z64:AA65"/>
    <mergeCell ref="AB64:AC65"/>
    <mergeCell ref="AD64:AE65"/>
    <mergeCell ref="AF64:AG65"/>
    <mergeCell ref="AH64:AI65"/>
    <mergeCell ref="AJ64:AK65"/>
    <mergeCell ref="AT64:AU65"/>
    <mergeCell ref="AV64:AW65"/>
    <mergeCell ref="AX64:AY65"/>
    <mergeCell ref="AZ64:BE65"/>
    <mergeCell ref="N64:O65"/>
    <mergeCell ref="P64:Q65"/>
    <mergeCell ref="R64:S65"/>
    <mergeCell ref="T64:U65"/>
    <mergeCell ref="V64:W65"/>
    <mergeCell ref="X64:Y65"/>
    <mergeCell ref="B64:C65"/>
    <mergeCell ref="D64:E65"/>
    <mergeCell ref="F64:G65"/>
    <mergeCell ref="H64:I65"/>
    <mergeCell ref="J64:K65"/>
    <mergeCell ref="L64:M65"/>
    <mergeCell ref="BF62:BG63"/>
    <mergeCell ref="BH62:BI63"/>
    <mergeCell ref="AL62:AM63"/>
    <mergeCell ref="AN62:AO63"/>
    <mergeCell ref="AP62:AQ63"/>
    <mergeCell ref="AR62:AS63"/>
    <mergeCell ref="Z62:AA63"/>
    <mergeCell ref="AB62:AC63"/>
    <mergeCell ref="AD62:AE63"/>
    <mergeCell ref="AF62:AG63"/>
    <mergeCell ref="AH62:AI63"/>
    <mergeCell ref="AJ62:AK63"/>
    <mergeCell ref="AT62:AU63"/>
    <mergeCell ref="AV62:AW63"/>
    <mergeCell ref="AX62:AY63"/>
    <mergeCell ref="AZ62:BE63"/>
    <mergeCell ref="N62:O63"/>
    <mergeCell ref="P62:Q63"/>
    <mergeCell ref="R62:S63"/>
    <mergeCell ref="T62:U63"/>
    <mergeCell ref="V62:W63"/>
    <mergeCell ref="X62:Y63"/>
    <mergeCell ref="B62:C63"/>
    <mergeCell ref="D62:E63"/>
    <mergeCell ref="F62:G63"/>
    <mergeCell ref="H62:I63"/>
    <mergeCell ref="J62:K63"/>
    <mergeCell ref="L62:M63"/>
    <mergeCell ref="B59:C61"/>
    <mergeCell ref="D59:E61"/>
    <mergeCell ref="F59:G61"/>
    <mergeCell ref="H59:I61"/>
    <mergeCell ref="J59:K61"/>
    <mergeCell ref="L59:M61"/>
    <mergeCell ref="AX56:BB57"/>
    <mergeCell ref="BC56:BI57"/>
    <mergeCell ref="U57:Z58"/>
    <mergeCell ref="AA57:AA58"/>
    <mergeCell ref="AB57:AJ58"/>
    <mergeCell ref="AK57:AL58"/>
    <mergeCell ref="AM57:AU58"/>
    <mergeCell ref="AV57:AV58"/>
    <mergeCell ref="BF59:BG61"/>
    <mergeCell ref="BH59:BI61"/>
    <mergeCell ref="T60:U61"/>
    <mergeCell ref="V60:W61"/>
    <mergeCell ref="X60:Y61"/>
    <mergeCell ref="Z60:AA61"/>
    <mergeCell ref="AB60:AC61"/>
    <mergeCell ref="N59:O61"/>
    <mergeCell ref="P59:Q61"/>
    <mergeCell ref="R59:S61"/>
    <mergeCell ref="AB29:AC30"/>
    <mergeCell ref="AD29:AE30"/>
    <mergeCell ref="T55:AQ56"/>
    <mergeCell ref="B56:F57"/>
    <mergeCell ref="G56:Q57"/>
    <mergeCell ref="R56:S57"/>
    <mergeCell ref="Y27:Z28"/>
    <mergeCell ref="AB27:AC28"/>
    <mergeCell ref="AD27:AE28"/>
    <mergeCell ref="K29:L30"/>
    <mergeCell ref="M29:N30"/>
    <mergeCell ref="O29:P30"/>
    <mergeCell ref="R29:S30"/>
    <mergeCell ref="T29:U30"/>
    <mergeCell ref="W29:X30"/>
    <mergeCell ref="Y29:Z30"/>
    <mergeCell ref="K27:L28"/>
    <mergeCell ref="M27:N28"/>
    <mergeCell ref="O27:P28"/>
    <mergeCell ref="R27:S28"/>
    <mergeCell ref="T27:U28"/>
    <mergeCell ref="W27:X28"/>
    <mergeCell ref="K25:L26"/>
    <mergeCell ref="M25:N26"/>
    <mergeCell ref="O25:P26"/>
    <mergeCell ref="R25:S26"/>
    <mergeCell ref="T25:U26"/>
    <mergeCell ref="W25:X26"/>
    <mergeCell ref="Y25:Z26"/>
    <mergeCell ref="AB25:AC26"/>
    <mergeCell ref="AD25:AE26"/>
    <mergeCell ref="K23:L24"/>
    <mergeCell ref="M23:N24"/>
    <mergeCell ref="O23:P24"/>
    <mergeCell ref="R23:S24"/>
    <mergeCell ref="T23:U24"/>
    <mergeCell ref="W23:X24"/>
    <mergeCell ref="Y23:Z24"/>
    <mergeCell ref="AB23:AC24"/>
    <mergeCell ref="AD23:AE24"/>
    <mergeCell ref="Y19:Z20"/>
    <mergeCell ref="AB19:AC20"/>
    <mergeCell ref="AD19:AE20"/>
    <mergeCell ref="K21:L22"/>
    <mergeCell ref="M21:N22"/>
    <mergeCell ref="O21:P22"/>
    <mergeCell ref="R21:S22"/>
    <mergeCell ref="T21:U22"/>
    <mergeCell ref="W21:X22"/>
    <mergeCell ref="Y21:Z22"/>
    <mergeCell ref="K19:L20"/>
    <mergeCell ref="M19:N20"/>
    <mergeCell ref="O19:P20"/>
    <mergeCell ref="R19:S20"/>
    <mergeCell ref="T19:U20"/>
    <mergeCell ref="W19:X20"/>
    <mergeCell ref="AB21:AC22"/>
    <mergeCell ref="AD21:AE22"/>
    <mergeCell ref="K17:L18"/>
    <mergeCell ref="M17:N18"/>
    <mergeCell ref="O17:P18"/>
    <mergeCell ref="R17:S18"/>
    <mergeCell ref="T17:U18"/>
    <mergeCell ref="W17:X18"/>
    <mergeCell ref="Y17:Z18"/>
    <mergeCell ref="AB17:AC18"/>
    <mergeCell ref="AD17:AE18"/>
    <mergeCell ref="K15:L16"/>
    <mergeCell ref="M15:N16"/>
    <mergeCell ref="O15:P16"/>
    <mergeCell ref="R15:S16"/>
    <mergeCell ref="T15:U16"/>
    <mergeCell ref="W15:X16"/>
    <mergeCell ref="Y15:Z16"/>
    <mergeCell ref="AB15:AC16"/>
    <mergeCell ref="AD15:AE16"/>
    <mergeCell ref="Y11:Z12"/>
    <mergeCell ref="AB11:AC12"/>
    <mergeCell ref="AD11:AE12"/>
    <mergeCell ref="K13:L14"/>
    <mergeCell ref="M13:N14"/>
    <mergeCell ref="O13:P14"/>
    <mergeCell ref="R13:S14"/>
    <mergeCell ref="T13:U14"/>
    <mergeCell ref="W13:X14"/>
    <mergeCell ref="Y13:Z14"/>
    <mergeCell ref="K11:L12"/>
    <mergeCell ref="M11:N12"/>
    <mergeCell ref="O11:P12"/>
    <mergeCell ref="R11:S12"/>
    <mergeCell ref="T11:U12"/>
    <mergeCell ref="W11:X12"/>
    <mergeCell ref="AB13:AC14"/>
    <mergeCell ref="AD13:AE14"/>
    <mergeCell ref="K9:L10"/>
    <mergeCell ref="M9:N10"/>
    <mergeCell ref="O9:P10"/>
    <mergeCell ref="R9:S10"/>
    <mergeCell ref="T9:U10"/>
    <mergeCell ref="W9:X10"/>
    <mergeCell ref="Y9:Z10"/>
    <mergeCell ref="AB9:AC10"/>
    <mergeCell ref="AD9:AE10"/>
    <mergeCell ref="K7:L8"/>
    <mergeCell ref="M7:N8"/>
    <mergeCell ref="O7:P8"/>
    <mergeCell ref="R7:S8"/>
    <mergeCell ref="T7:U8"/>
    <mergeCell ref="W7:X8"/>
    <mergeCell ref="Y7:Z8"/>
    <mergeCell ref="AB7:AC8"/>
    <mergeCell ref="AD7:AE8"/>
    <mergeCell ref="Y2:Z4"/>
    <mergeCell ref="AB2:AC4"/>
    <mergeCell ref="AD2:AE4"/>
    <mergeCell ref="K5:L6"/>
    <mergeCell ref="M5:N6"/>
    <mergeCell ref="O5:P6"/>
    <mergeCell ref="R5:S6"/>
    <mergeCell ref="T5:U6"/>
    <mergeCell ref="W5:X6"/>
    <mergeCell ref="Y5:Z6"/>
    <mergeCell ref="K2:L4"/>
    <mergeCell ref="M2:N4"/>
    <mergeCell ref="O2:P4"/>
    <mergeCell ref="R2:S4"/>
    <mergeCell ref="T2:U4"/>
    <mergeCell ref="W2:X4"/>
    <mergeCell ref="AB5:AC6"/>
    <mergeCell ref="AD5:AE6"/>
  </mergeCells>
  <phoneticPr fontId="16"/>
  <conditionalFormatting sqref="K9:L10">
    <cfRule type="expression" dxfId="427" priority="153" stopIfTrue="1">
      <formula>$G$4="×"</formula>
    </cfRule>
  </conditionalFormatting>
  <conditionalFormatting sqref="K11:L12">
    <cfRule type="expression" dxfId="426" priority="152" stopIfTrue="1">
      <formula>$G$5="×"</formula>
    </cfRule>
  </conditionalFormatting>
  <conditionalFormatting sqref="K13:L14">
    <cfRule type="expression" dxfId="425" priority="151" stopIfTrue="1">
      <formula>$G$6="×"</formula>
    </cfRule>
  </conditionalFormatting>
  <conditionalFormatting sqref="K15:L16">
    <cfRule type="expression" dxfId="424" priority="150" stopIfTrue="1">
      <formula>$G$7="×"</formula>
    </cfRule>
  </conditionalFormatting>
  <conditionalFormatting sqref="K17:L18">
    <cfRule type="expression" dxfId="423" priority="149" stopIfTrue="1">
      <formula>$G$8="×"</formula>
    </cfRule>
  </conditionalFormatting>
  <conditionalFormatting sqref="K19:L20">
    <cfRule type="expression" dxfId="422" priority="148" stopIfTrue="1">
      <formula>$G$9="×"</formula>
    </cfRule>
  </conditionalFormatting>
  <conditionalFormatting sqref="K21:L22">
    <cfRule type="expression" dxfId="421" priority="147" stopIfTrue="1">
      <formula>$G$10="×"</formula>
    </cfRule>
  </conditionalFormatting>
  <conditionalFormatting sqref="K23:L24">
    <cfRule type="expression" dxfId="420" priority="146" stopIfTrue="1">
      <formula>G11="×"</formula>
    </cfRule>
  </conditionalFormatting>
  <conditionalFormatting sqref="K25:L26">
    <cfRule type="expression" dxfId="419" priority="145" stopIfTrue="1">
      <formula>G12="×"</formula>
    </cfRule>
  </conditionalFormatting>
  <conditionalFormatting sqref="K27:L28">
    <cfRule type="expression" dxfId="418" priority="144" stopIfTrue="1">
      <formula>G13="×"</formula>
    </cfRule>
  </conditionalFormatting>
  <conditionalFormatting sqref="L29:L30 K29">
    <cfRule type="expression" dxfId="417" priority="143" stopIfTrue="1">
      <formula>G14="×"</formula>
    </cfRule>
  </conditionalFormatting>
  <conditionalFormatting sqref="O9:P10">
    <cfRule type="expression" dxfId="416" priority="142" stopIfTrue="1">
      <formula>"○"=G4</formula>
    </cfRule>
  </conditionalFormatting>
  <conditionalFormatting sqref="O11:P12">
    <cfRule type="expression" dxfId="415" priority="141" stopIfTrue="1">
      <formula>"○"=G5</formula>
    </cfRule>
  </conditionalFormatting>
  <conditionalFormatting sqref="O13:P14">
    <cfRule type="expression" dxfId="414" priority="140" stopIfTrue="1">
      <formula>"○"=G6</formula>
    </cfRule>
  </conditionalFormatting>
  <conditionalFormatting sqref="O15:P16">
    <cfRule type="expression" dxfId="413" priority="139" stopIfTrue="1">
      <formula>"○"=G7</formula>
    </cfRule>
  </conditionalFormatting>
  <conditionalFormatting sqref="O17:P18">
    <cfRule type="expression" dxfId="412" priority="138" stopIfTrue="1">
      <formula>"○"=G8</formula>
    </cfRule>
  </conditionalFormatting>
  <conditionalFormatting sqref="O19:P20">
    <cfRule type="expression" dxfId="411" priority="137" stopIfTrue="1">
      <formula>"○"=G9</formula>
    </cfRule>
  </conditionalFormatting>
  <conditionalFormatting sqref="O21:P22">
    <cfRule type="expression" dxfId="410" priority="136" stopIfTrue="1">
      <formula>"○"=G10</formula>
    </cfRule>
  </conditionalFormatting>
  <conditionalFormatting sqref="O23:P24">
    <cfRule type="expression" dxfId="409" priority="135" stopIfTrue="1">
      <formula>"○"=G11</formula>
    </cfRule>
  </conditionalFormatting>
  <conditionalFormatting sqref="O25:P26">
    <cfRule type="expression" dxfId="408" priority="134" stopIfTrue="1">
      <formula>"○"=G12</formula>
    </cfRule>
  </conditionalFormatting>
  <conditionalFormatting sqref="O27:P28">
    <cfRule type="expression" dxfId="407" priority="133" stopIfTrue="1">
      <formula>"○"=G13</formula>
    </cfRule>
  </conditionalFormatting>
  <conditionalFormatting sqref="P29:P30 O29">
    <cfRule type="expression" dxfId="406" priority="132" stopIfTrue="1">
      <formula>"○"=G14</formula>
    </cfRule>
  </conditionalFormatting>
  <conditionalFormatting sqref="K30">
    <cfRule type="expression" dxfId="405" priority="154" stopIfTrue="1">
      <formula>#REF!="×"</formula>
    </cfRule>
  </conditionalFormatting>
  <conditionalFormatting sqref="B64:B65">
    <cfRule type="expression" dxfId="404" priority="155" stopIfTrue="1">
      <formula>$G$42="×"</formula>
    </cfRule>
  </conditionalFormatting>
  <conditionalFormatting sqref="B66:B67">
    <cfRule type="expression" dxfId="403" priority="156" stopIfTrue="1">
      <formula>G43="×"</formula>
    </cfRule>
  </conditionalFormatting>
  <conditionalFormatting sqref="B70:B71">
    <cfRule type="expression" dxfId="402" priority="157" stopIfTrue="1">
      <formula>G45="×"</formula>
    </cfRule>
  </conditionalFormatting>
  <conditionalFormatting sqref="B72:B73">
    <cfRule type="expression" dxfId="401" priority="158" stopIfTrue="1">
      <formula>G46="×"</formula>
    </cfRule>
  </conditionalFormatting>
  <conditionalFormatting sqref="B74:B75">
    <cfRule type="expression" dxfId="400" priority="159" stopIfTrue="1">
      <formula>G47="×"</formula>
    </cfRule>
  </conditionalFormatting>
  <conditionalFormatting sqref="B76:B77">
    <cfRule type="expression" dxfId="399" priority="160" stopIfTrue="1">
      <formula>G48="×"</formula>
    </cfRule>
  </conditionalFormatting>
  <conditionalFormatting sqref="B78:B79">
    <cfRule type="expression" dxfId="398" priority="161" stopIfTrue="1">
      <formula>G49="×"</formula>
    </cfRule>
  </conditionalFormatting>
  <conditionalFormatting sqref="B82">
    <cfRule type="expression" dxfId="397" priority="162" stopIfTrue="1">
      <formula>G51="×"</formula>
    </cfRule>
  </conditionalFormatting>
  <conditionalFormatting sqref="D66:D69">
    <cfRule type="expression" dxfId="396" priority="163" stopIfTrue="1">
      <formula>"○"=G44</formula>
    </cfRule>
  </conditionalFormatting>
  <conditionalFormatting sqref="D70:D71">
    <cfRule type="expression" dxfId="395" priority="164" stopIfTrue="1">
      <formula>"○"=G45</formula>
    </cfRule>
  </conditionalFormatting>
  <conditionalFormatting sqref="D72:D73">
    <cfRule type="expression" dxfId="394" priority="165" stopIfTrue="1">
      <formula>"○"=G46</formula>
    </cfRule>
  </conditionalFormatting>
  <conditionalFormatting sqref="D74:D75">
    <cfRule type="expression" dxfId="393" priority="166" stopIfTrue="1">
      <formula>"○"=G47</formula>
    </cfRule>
  </conditionalFormatting>
  <conditionalFormatting sqref="D76:D77">
    <cfRule type="expression" dxfId="392" priority="167" stopIfTrue="1">
      <formula>"○"=G48</formula>
    </cfRule>
  </conditionalFormatting>
  <conditionalFormatting sqref="D78:D79">
    <cfRule type="expression" dxfId="391" priority="168" stopIfTrue="1">
      <formula>"○"=G49</formula>
    </cfRule>
  </conditionalFormatting>
  <conditionalFormatting sqref="D80:D81">
    <cfRule type="expression" dxfId="390" priority="169" stopIfTrue="1">
      <formula>"○"=G50</formula>
    </cfRule>
  </conditionalFormatting>
  <conditionalFormatting sqref="D82:D83">
    <cfRule type="expression" dxfId="389" priority="170" stopIfTrue="1">
      <formula>"○"=G51</formula>
    </cfRule>
  </conditionalFormatting>
  <conditionalFormatting sqref="D84 D86">
    <cfRule type="expression" dxfId="388" priority="171" stopIfTrue="1">
      <formula>"○"=G53</formula>
    </cfRule>
  </conditionalFormatting>
  <conditionalFormatting sqref="R5:R6">
    <cfRule type="expression" dxfId="387" priority="81" stopIfTrue="1">
      <formula>W1048544="×"</formula>
    </cfRule>
  </conditionalFormatting>
  <conditionalFormatting sqref="R7:R8">
    <cfRule type="expression" dxfId="386" priority="82" stopIfTrue="1">
      <formula>W1048545="×"</formula>
    </cfRule>
  </conditionalFormatting>
  <conditionalFormatting sqref="R9:R10">
    <cfRule type="expression" dxfId="385" priority="83" stopIfTrue="1">
      <formula>W1048546="×"</formula>
    </cfRule>
  </conditionalFormatting>
  <conditionalFormatting sqref="R11:R12">
    <cfRule type="expression" dxfId="384" priority="84" stopIfTrue="1">
      <formula>W1048547="×"</formula>
    </cfRule>
  </conditionalFormatting>
  <conditionalFormatting sqref="R13:R14">
    <cfRule type="expression" dxfId="383" priority="85" stopIfTrue="1">
      <formula>W1048548="×"</formula>
    </cfRule>
  </conditionalFormatting>
  <conditionalFormatting sqref="R15:R16">
    <cfRule type="expression" dxfId="382" priority="86" stopIfTrue="1">
      <formula>W1048549="×"</formula>
    </cfRule>
  </conditionalFormatting>
  <conditionalFormatting sqref="R17:R18">
    <cfRule type="expression" dxfId="381" priority="87" stopIfTrue="1">
      <formula>W1048550="×"</formula>
    </cfRule>
  </conditionalFormatting>
  <conditionalFormatting sqref="R19:R20">
    <cfRule type="expression" dxfId="380" priority="88" stopIfTrue="1">
      <formula>W1048551="×"</formula>
    </cfRule>
  </conditionalFormatting>
  <conditionalFormatting sqref="R21:R22">
    <cfRule type="expression" dxfId="379" priority="89" stopIfTrue="1">
      <formula>W1048552="×"</formula>
    </cfRule>
  </conditionalFormatting>
  <conditionalFormatting sqref="R23:R24">
    <cfRule type="expression" dxfId="378" priority="90" stopIfTrue="1">
      <formula>W1048553="×"</formula>
    </cfRule>
  </conditionalFormatting>
  <conditionalFormatting sqref="R25:R26">
    <cfRule type="expression" dxfId="377" priority="91" stopIfTrue="1">
      <formula>W1048554="×"</formula>
    </cfRule>
  </conditionalFormatting>
  <conditionalFormatting sqref="R27:R28">
    <cfRule type="expression" dxfId="376" priority="92" stopIfTrue="1">
      <formula>W1048555="×"</formula>
    </cfRule>
  </conditionalFormatting>
  <conditionalFormatting sqref="R29">
    <cfRule type="expression" dxfId="375" priority="93" stopIfTrue="1">
      <formula>W1048556="×"</formula>
    </cfRule>
  </conditionalFormatting>
  <conditionalFormatting sqref="T5:T6">
    <cfRule type="expression" dxfId="374" priority="94" stopIfTrue="1">
      <formula>"○"=W1048544</formula>
    </cfRule>
  </conditionalFormatting>
  <conditionalFormatting sqref="T7:T8">
    <cfRule type="expression" dxfId="373" priority="95" stopIfTrue="1">
      <formula>"○"=W1048545</formula>
    </cfRule>
  </conditionalFormatting>
  <conditionalFormatting sqref="T9:T10">
    <cfRule type="expression" dxfId="372" priority="96" stopIfTrue="1">
      <formula>"○"=W1048546</formula>
    </cfRule>
  </conditionalFormatting>
  <conditionalFormatting sqref="T11:T12">
    <cfRule type="expression" dxfId="371" priority="97" stopIfTrue="1">
      <formula>"○"=W1048547</formula>
    </cfRule>
  </conditionalFormatting>
  <conditionalFormatting sqref="T13:T14">
    <cfRule type="expression" dxfId="370" priority="98" stopIfTrue="1">
      <formula>"○"=W1048548</formula>
    </cfRule>
  </conditionalFormatting>
  <conditionalFormatting sqref="T15:T16">
    <cfRule type="expression" dxfId="369" priority="99" stopIfTrue="1">
      <formula>"○"=W1048549</formula>
    </cfRule>
  </conditionalFormatting>
  <conditionalFormatting sqref="T17:T18">
    <cfRule type="expression" dxfId="368" priority="100" stopIfTrue="1">
      <formula>"○"=W1048550</formula>
    </cfRule>
  </conditionalFormatting>
  <conditionalFormatting sqref="T19:T20">
    <cfRule type="expression" dxfId="367" priority="101" stopIfTrue="1">
      <formula>"○"=W1048551</formula>
    </cfRule>
  </conditionalFormatting>
  <conditionalFormatting sqref="T21:T22">
    <cfRule type="expression" dxfId="366" priority="102" stopIfTrue="1">
      <formula>"○"=W1048552</formula>
    </cfRule>
  </conditionalFormatting>
  <conditionalFormatting sqref="T23:T24">
    <cfRule type="expression" dxfId="365" priority="103" stopIfTrue="1">
      <formula>"○"=W1048553</formula>
    </cfRule>
  </conditionalFormatting>
  <conditionalFormatting sqref="T25:T26">
    <cfRule type="expression" dxfId="364" priority="104" stopIfTrue="1">
      <formula>"○"=W1048554</formula>
    </cfRule>
  </conditionalFormatting>
  <conditionalFormatting sqref="T27:T28">
    <cfRule type="expression" dxfId="363" priority="105" stopIfTrue="1">
      <formula>"○"=W1048555</formula>
    </cfRule>
  </conditionalFormatting>
  <conditionalFormatting sqref="T29">
    <cfRule type="expression" dxfId="362" priority="106" stopIfTrue="1">
      <formula>"○"=W1048556</formula>
    </cfRule>
  </conditionalFormatting>
  <conditionalFormatting sqref="S5:S6">
    <cfRule type="expression" dxfId="361" priority="107" stopIfTrue="1">
      <formula>#REF!="×"</formula>
    </cfRule>
  </conditionalFormatting>
  <conditionalFormatting sqref="S7:S8">
    <cfRule type="expression" dxfId="360" priority="108" stopIfTrue="1">
      <formula>#REF!="×"</formula>
    </cfRule>
  </conditionalFormatting>
  <conditionalFormatting sqref="S9:S10">
    <cfRule type="expression" dxfId="359" priority="109" stopIfTrue="1">
      <formula>#REF!="×"</formula>
    </cfRule>
  </conditionalFormatting>
  <conditionalFormatting sqref="S11:S12">
    <cfRule type="expression" dxfId="358" priority="110" stopIfTrue="1">
      <formula>#REF!="×"</formula>
    </cfRule>
  </conditionalFormatting>
  <conditionalFormatting sqref="S13:S14">
    <cfRule type="expression" dxfId="357" priority="111" stopIfTrue="1">
      <formula>#REF!="×"</formula>
    </cfRule>
  </conditionalFormatting>
  <conditionalFormatting sqref="S15:S16">
    <cfRule type="expression" dxfId="356" priority="112" stopIfTrue="1">
      <formula>#REF!="×"</formula>
    </cfRule>
  </conditionalFormatting>
  <conditionalFormatting sqref="S17:S18">
    <cfRule type="expression" dxfId="355" priority="113" stopIfTrue="1">
      <formula>#REF!="×"</formula>
    </cfRule>
  </conditionalFormatting>
  <conditionalFormatting sqref="S19:S20">
    <cfRule type="expression" dxfId="354" priority="114" stopIfTrue="1">
      <formula>#REF!="×"</formula>
    </cfRule>
  </conditionalFormatting>
  <conditionalFormatting sqref="S21:S22">
    <cfRule type="expression" dxfId="353" priority="115" stopIfTrue="1">
      <formula>#REF!="×"</formula>
    </cfRule>
  </conditionalFormatting>
  <conditionalFormatting sqref="S23:S24">
    <cfRule type="expression" dxfId="352" priority="116" stopIfTrue="1">
      <formula>#REF!="×"</formula>
    </cfRule>
  </conditionalFormatting>
  <conditionalFormatting sqref="S25:S26">
    <cfRule type="expression" dxfId="351" priority="117" stopIfTrue="1">
      <formula>#REF!="×"</formula>
    </cfRule>
  </conditionalFormatting>
  <conditionalFormatting sqref="S27:S28">
    <cfRule type="expression" dxfId="350" priority="118" stopIfTrue="1">
      <formula>#REF!="×"</formula>
    </cfRule>
  </conditionalFormatting>
  <conditionalFormatting sqref="S29:S30">
    <cfRule type="expression" dxfId="349" priority="119" stopIfTrue="1">
      <formula>#REF!="×"</formula>
    </cfRule>
  </conditionalFormatting>
  <conditionalFormatting sqref="U5:U6">
    <cfRule type="expression" dxfId="348" priority="120" stopIfTrue="1">
      <formula>"○"=#REF!</formula>
    </cfRule>
  </conditionalFormatting>
  <conditionalFormatting sqref="U7:U8">
    <cfRule type="expression" dxfId="347" priority="121" stopIfTrue="1">
      <formula>"○"=#REF!</formula>
    </cfRule>
  </conditionalFormatting>
  <conditionalFormatting sqref="U9:U10">
    <cfRule type="expression" dxfId="346" priority="122" stopIfTrue="1">
      <formula>"○"=#REF!</formula>
    </cfRule>
  </conditionalFormatting>
  <conditionalFormatting sqref="U11:U12">
    <cfRule type="expression" dxfId="345" priority="123" stopIfTrue="1">
      <formula>"○"=#REF!</formula>
    </cfRule>
  </conditionalFormatting>
  <conditionalFormatting sqref="U13:U14">
    <cfRule type="expression" dxfId="344" priority="124" stopIfTrue="1">
      <formula>"○"=#REF!</formula>
    </cfRule>
  </conditionalFormatting>
  <conditionalFormatting sqref="U15:U16">
    <cfRule type="expression" dxfId="343" priority="125" stopIfTrue="1">
      <formula>"○"=#REF!</formula>
    </cfRule>
  </conditionalFormatting>
  <conditionalFormatting sqref="U17:U18">
    <cfRule type="expression" dxfId="342" priority="126" stopIfTrue="1">
      <formula>"○"=#REF!</formula>
    </cfRule>
  </conditionalFormatting>
  <conditionalFormatting sqref="U19:U20">
    <cfRule type="expression" dxfId="341" priority="127" stopIfTrue="1">
      <formula>"○"=#REF!</formula>
    </cfRule>
  </conditionalFormatting>
  <conditionalFormatting sqref="U21:U22">
    <cfRule type="expression" dxfId="340" priority="128" stopIfTrue="1">
      <formula>"○"=#REF!</formula>
    </cfRule>
  </conditionalFormatting>
  <conditionalFormatting sqref="U23:U24">
    <cfRule type="expression" dxfId="339" priority="129" stopIfTrue="1">
      <formula>"○"=#REF!</formula>
    </cfRule>
  </conditionalFormatting>
  <conditionalFormatting sqref="U25:U26">
    <cfRule type="expression" dxfId="338" priority="130" stopIfTrue="1">
      <formula>"○"=#REF!</formula>
    </cfRule>
  </conditionalFormatting>
  <conditionalFormatting sqref="U27:U28">
    <cfRule type="expression" dxfId="337" priority="131" stopIfTrue="1">
      <formula>"○"=#REF!</formula>
    </cfRule>
  </conditionalFormatting>
  <conditionalFormatting sqref="D62:E63">
    <cfRule type="expression" dxfId="336" priority="80">
      <formula>"○"=$G$41</formula>
    </cfRule>
  </conditionalFormatting>
  <conditionalFormatting sqref="W30">
    <cfRule type="expression" dxfId="335" priority="78" stopIfTrue="1">
      <formula>AB1048569="×"</formula>
    </cfRule>
  </conditionalFormatting>
  <conditionalFormatting sqref="Y30">
    <cfRule type="expression" dxfId="334" priority="79" stopIfTrue="1">
      <formula>"○"=AB1048569</formula>
    </cfRule>
  </conditionalFormatting>
  <conditionalFormatting sqref="W7:W8">
    <cfRule type="expression" dxfId="333" priority="28" stopIfTrue="1">
      <formula>AB1048545="×"</formula>
    </cfRule>
  </conditionalFormatting>
  <conditionalFormatting sqref="W9:W10">
    <cfRule type="expression" dxfId="332" priority="29" stopIfTrue="1">
      <formula>AB1048546="×"</formula>
    </cfRule>
  </conditionalFormatting>
  <conditionalFormatting sqref="W11:W12">
    <cfRule type="expression" dxfId="331" priority="30" stopIfTrue="1">
      <formula>AB1048547="×"</formula>
    </cfRule>
  </conditionalFormatting>
  <conditionalFormatting sqref="W13:W14">
    <cfRule type="expression" dxfId="330" priority="31" stopIfTrue="1">
      <formula>AB1048548="×"</formula>
    </cfRule>
  </conditionalFormatting>
  <conditionalFormatting sqref="W15:W16">
    <cfRule type="expression" dxfId="329" priority="32" stopIfTrue="1">
      <formula>AB1048549="×"</formula>
    </cfRule>
  </conditionalFormatting>
  <conditionalFormatting sqref="W17:W18">
    <cfRule type="expression" dxfId="328" priority="33" stopIfTrue="1">
      <formula>AB1048550="×"</formula>
    </cfRule>
  </conditionalFormatting>
  <conditionalFormatting sqref="W19:W20">
    <cfRule type="expression" dxfId="327" priority="34" stopIfTrue="1">
      <formula>AB1048551="×"</formula>
    </cfRule>
  </conditionalFormatting>
  <conditionalFormatting sqref="W21:W22">
    <cfRule type="expression" dxfId="326" priority="35" stopIfTrue="1">
      <formula>AB1048552="×"</formula>
    </cfRule>
  </conditionalFormatting>
  <conditionalFormatting sqref="W23:W24">
    <cfRule type="expression" dxfId="325" priority="36" stopIfTrue="1">
      <formula>AB1048553="×"</formula>
    </cfRule>
  </conditionalFormatting>
  <conditionalFormatting sqref="W25:W26">
    <cfRule type="expression" dxfId="324" priority="37" stopIfTrue="1">
      <formula>AB1048554="×"</formula>
    </cfRule>
  </conditionalFormatting>
  <conditionalFormatting sqref="W27:W28">
    <cfRule type="expression" dxfId="323" priority="38" stopIfTrue="1">
      <formula>AB1048555="×"</formula>
    </cfRule>
  </conditionalFormatting>
  <conditionalFormatting sqref="W29">
    <cfRule type="expression" dxfId="322" priority="39" stopIfTrue="1">
      <formula>AB1048556="×"</formula>
    </cfRule>
  </conditionalFormatting>
  <conditionalFormatting sqref="Y5:Y6">
    <cfRule type="expression" dxfId="321" priority="40" stopIfTrue="1">
      <formula>"○"=AB1048544</formula>
    </cfRule>
  </conditionalFormatting>
  <conditionalFormatting sqref="Y7:Y8">
    <cfRule type="expression" dxfId="320" priority="41" stopIfTrue="1">
      <formula>"○"=AB1048545</formula>
    </cfRule>
  </conditionalFormatting>
  <conditionalFormatting sqref="Y9:Y10">
    <cfRule type="expression" dxfId="319" priority="42" stopIfTrue="1">
      <formula>"○"=AB1048546</formula>
    </cfRule>
  </conditionalFormatting>
  <conditionalFormatting sqref="Y11:Y12">
    <cfRule type="expression" dxfId="318" priority="43" stopIfTrue="1">
      <formula>"○"=AB1048547</formula>
    </cfRule>
  </conditionalFormatting>
  <conditionalFormatting sqref="Y13:Y14">
    <cfRule type="expression" dxfId="317" priority="44" stopIfTrue="1">
      <formula>"○"=AB1048548</formula>
    </cfRule>
  </conditionalFormatting>
  <conditionalFormatting sqref="Y15:Y16">
    <cfRule type="expression" dxfId="316" priority="45" stopIfTrue="1">
      <formula>"○"=AB1048549</formula>
    </cfRule>
  </conditionalFormatting>
  <conditionalFormatting sqref="Y17:Y18">
    <cfRule type="expression" dxfId="315" priority="46" stopIfTrue="1">
      <formula>"○"=AB1048550</formula>
    </cfRule>
  </conditionalFormatting>
  <conditionalFormatting sqref="Y19:Y20">
    <cfRule type="expression" dxfId="314" priority="47" stopIfTrue="1">
      <formula>"○"=AB1048551</formula>
    </cfRule>
  </conditionalFormatting>
  <conditionalFormatting sqref="Y21:Y22">
    <cfRule type="expression" dxfId="313" priority="48" stopIfTrue="1">
      <formula>"○"=AB1048552</formula>
    </cfRule>
  </conditionalFormatting>
  <conditionalFormatting sqref="Y23:Y24">
    <cfRule type="expression" dxfId="312" priority="49" stopIfTrue="1">
      <formula>"○"=AB1048553</formula>
    </cfRule>
  </conditionalFormatting>
  <conditionalFormatting sqref="Y25:Y26">
    <cfRule type="expression" dxfId="311" priority="50" stopIfTrue="1">
      <formula>"○"=AB1048554</formula>
    </cfRule>
  </conditionalFormatting>
  <conditionalFormatting sqref="Y27:Y28">
    <cfRule type="expression" dxfId="310" priority="51" stopIfTrue="1">
      <formula>"○"=AB1048555</formula>
    </cfRule>
  </conditionalFormatting>
  <conditionalFormatting sqref="Y29">
    <cfRule type="expression" dxfId="309" priority="52" stopIfTrue="1">
      <formula>"○"=AB1048556</formula>
    </cfRule>
  </conditionalFormatting>
  <conditionalFormatting sqref="X5:X6">
    <cfRule type="expression" dxfId="308" priority="53" stopIfTrue="1">
      <formula>#REF!="×"</formula>
    </cfRule>
  </conditionalFormatting>
  <conditionalFormatting sqref="X7:X8">
    <cfRule type="expression" dxfId="307" priority="54" stopIfTrue="1">
      <formula>#REF!="×"</formula>
    </cfRule>
  </conditionalFormatting>
  <conditionalFormatting sqref="X9:X10">
    <cfRule type="expression" dxfId="306" priority="55" stopIfTrue="1">
      <formula>#REF!="×"</formula>
    </cfRule>
  </conditionalFormatting>
  <conditionalFormatting sqref="X11:X12">
    <cfRule type="expression" dxfId="305" priority="56" stopIfTrue="1">
      <formula>#REF!="×"</formula>
    </cfRule>
  </conditionalFormatting>
  <conditionalFormatting sqref="X13:X14">
    <cfRule type="expression" dxfId="304" priority="57" stopIfTrue="1">
      <formula>#REF!="×"</formula>
    </cfRule>
  </conditionalFormatting>
  <conditionalFormatting sqref="X15:X16">
    <cfRule type="expression" dxfId="303" priority="58" stopIfTrue="1">
      <formula>#REF!="×"</formula>
    </cfRule>
  </conditionalFormatting>
  <conditionalFormatting sqref="X17:X18">
    <cfRule type="expression" dxfId="302" priority="59" stopIfTrue="1">
      <formula>#REF!="×"</formula>
    </cfRule>
  </conditionalFormatting>
  <conditionalFormatting sqref="X19:X20">
    <cfRule type="expression" dxfId="301" priority="60" stopIfTrue="1">
      <formula>#REF!="×"</formula>
    </cfRule>
  </conditionalFormatting>
  <conditionalFormatting sqref="X21:X22">
    <cfRule type="expression" dxfId="300" priority="61" stopIfTrue="1">
      <formula>#REF!="×"</formula>
    </cfRule>
  </conditionalFormatting>
  <conditionalFormatting sqref="X23:X24">
    <cfRule type="expression" dxfId="299" priority="62" stopIfTrue="1">
      <formula>#REF!="×"</formula>
    </cfRule>
  </conditionalFormatting>
  <conditionalFormatting sqref="X25:X26">
    <cfRule type="expression" dxfId="298" priority="63" stopIfTrue="1">
      <formula>#REF!="×"</formula>
    </cfRule>
  </conditionalFormatting>
  <conditionalFormatting sqref="X27:X28">
    <cfRule type="expression" dxfId="297" priority="64" stopIfTrue="1">
      <formula>#REF!="×"</formula>
    </cfRule>
  </conditionalFormatting>
  <conditionalFormatting sqref="X29:X30">
    <cfRule type="expression" dxfId="296" priority="65" stopIfTrue="1">
      <formula>#REF!="×"</formula>
    </cfRule>
  </conditionalFormatting>
  <conditionalFormatting sqref="Z5:Z6">
    <cfRule type="expression" dxfId="295" priority="66" stopIfTrue="1">
      <formula>"○"=#REF!</formula>
    </cfRule>
  </conditionalFormatting>
  <conditionalFormatting sqref="Z7:Z8">
    <cfRule type="expression" dxfId="294" priority="67" stopIfTrue="1">
      <formula>"○"=#REF!</formula>
    </cfRule>
  </conditionalFormatting>
  <conditionalFormatting sqref="Z9:Z10">
    <cfRule type="expression" dxfId="293" priority="68" stopIfTrue="1">
      <formula>"○"=#REF!</formula>
    </cfRule>
  </conditionalFormatting>
  <conditionalFormatting sqref="Z11:Z12">
    <cfRule type="expression" dxfId="292" priority="69" stopIfTrue="1">
      <formula>"○"=#REF!</formula>
    </cfRule>
  </conditionalFormatting>
  <conditionalFormatting sqref="Z13:Z14">
    <cfRule type="expression" dxfId="291" priority="70" stopIfTrue="1">
      <formula>"○"=#REF!</formula>
    </cfRule>
  </conditionalFormatting>
  <conditionalFormatting sqref="Z15:Z16">
    <cfRule type="expression" dxfId="290" priority="71" stopIfTrue="1">
      <formula>"○"=#REF!</formula>
    </cfRule>
  </conditionalFormatting>
  <conditionalFormatting sqref="Z17:Z18">
    <cfRule type="expression" dxfId="289" priority="72" stopIfTrue="1">
      <formula>"○"=#REF!</formula>
    </cfRule>
  </conditionalFormatting>
  <conditionalFormatting sqref="Z19:Z20">
    <cfRule type="expression" dxfId="288" priority="73" stopIfTrue="1">
      <formula>"○"=#REF!</formula>
    </cfRule>
  </conditionalFormatting>
  <conditionalFormatting sqref="Z21:Z22">
    <cfRule type="expression" dxfId="287" priority="74" stopIfTrue="1">
      <formula>"○"=#REF!</formula>
    </cfRule>
  </conditionalFormatting>
  <conditionalFormatting sqref="Z23:Z24">
    <cfRule type="expression" dxfId="286" priority="75" stopIfTrue="1">
      <formula>"○"=#REF!</formula>
    </cfRule>
  </conditionalFormatting>
  <conditionalFormatting sqref="Z25:Z26">
    <cfRule type="expression" dxfId="285" priority="76" stopIfTrue="1">
      <formula>"○"=#REF!</formula>
    </cfRule>
  </conditionalFormatting>
  <conditionalFormatting sqref="Z27:Z28">
    <cfRule type="expression" dxfId="284" priority="77" stopIfTrue="1">
      <formula>"○"=#REF!</formula>
    </cfRule>
  </conditionalFormatting>
  <conditionalFormatting sqref="B62:B63">
    <cfRule type="expression" dxfId="283" priority="172" stopIfTrue="1">
      <formula>$G$41="×"</formula>
    </cfRule>
  </conditionalFormatting>
  <conditionalFormatting sqref="AD7:AD8">
    <cfRule type="expression" dxfId="282" priority="6" stopIfTrue="1">
      <formula>"○"=AG1048548</formula>
    </cfRule>
  </conditionalFormatting>
  <conditionalFormatting sqref="AD9:AD10">
    <cfRule type="expression" dxfId="281" priority="7" stopIfTrue="1">
      <formula>"○"=AG1048549</formula>
    </cfRule>
  </conditionalFormatting>
  <conditionalFormatting sqref="B62:B63">
    <cfRule type="expression" dxfId="280" priority="8" stopIfTrue="1">
      <formula>"○"=E25</formula>
    </cfRule>
  </conditionalFormatting>
  <conditionalFormatting sqref="AD13:AD14">
    <cfRule type="expression" dxfId="279" priority="9" stopIfTrue="1">
      <formula>"○"=AG1048551</formula>
    </cfRule>
  </conditionalFormatting>
  <conditionalFormatting sqref="AD15:AD16">
    <cfRule type="expression" dxfId="278" priority="10" stopIfTrue="1">
      <formula>"○"=AG1048552</formula>
    </cfRule>
  </conditionalFormatting>
  <conditionalFormatting sqref="AD17:AD18">
    <cfRule type="expression" dxfId="277" priority="11" stopIfTrue="1">
      <formula>"○"=AG1048553</formula>
    </cfRule>
  </conditionalFormatting>
  <conditionalFormatting sqref="AD19:AD20">
    <cfRule type="expression" dxfId="276" priority="12" stopIfTrue="1">
      <formula>"○"=AG1048554</formula>
    </cfRule>
  </conditionalFormatting>
  <conditionalFormatting sqref="AD21:AD22">
    <cfRule type="expression" dxfId="275" priority="13" stopIfTrue="1">
      <formula>"○"=AG1048555</formula>
    </cfRule>
  </conditionalFormatting>
  <conditionalFormatting sqref="AD23:AD24">
    <cfRule type="expression" dxfId="274" priority="14" stopIfTrue="1">
      <formula>"○"=AG1048556</formula>
    </cfRule>
  </conditionalFormatting>
  <conditionalFormatting sqref="AD25:AD26">
    <cfRule type="expression" dxfId="273" priority="15" stopIfTrue="1">
      <formula>"○"=AG1048557</formula>
    </cfRule>
  </conditionalFormatting>
  <conditionalFormatting sqref="AD27 AD29">
    <cfRule type="expression" dxfId="272" priority="16" stopIfTrue="1">
      <formula>"○"=AG1048558</formula>
    </cfRule>
  </conditionalFormatting>
  <conditionalFormatting sqref="AE11:AE12">
    <cfRule type="expression" dxfId="271" priority="17" stopIfTrue="1">
      <formula>"○"=#REF!</formula>
    </cfRule>
  </conditionalFormatting>
  <conditionalFormatting sqref="AE13:AE14">
    <cfRule type="expression" dxfId="270" priority="18" stopIfTrue="1">
      <formula>"○"=#REF!</formula>
    </cfRule>
  </conditionalFormatting>
  <conditionalFormatting sqref="AE15:AE16">
    <cfRule type="expression" dxfId="269" priority="19" stopIfTrue="1">
      <formula>"○"=#REF!</formula>
    </cfRule>
  </conditionalFormatting>
  <conditionalFormatting sqref="AE17:AE18">
    <cfRule type="expression" dxfId="268" priority="20" stopIfTrue="1">
      <formula>"○"=#REF!</formula>
    </cfRule>
  </conditionalFormatting>
  <conditionalFormatting sqref="AE19:AE20">
    <cfRule type="expression" dxfId="267" priority="21" stopIfTrue="1">
      <formula>"○"=#REF!</formula>
    </cfRule>
  </conditionalFormatting>
  <conditionalFormatting sqref="AE21:AE22">
    <cfRule type="expression" dxfId="266" priority="22" stopIfTrue="1">
      <formula>"○"=#REF!</formula>
    </cfRule>
  </conditionalFormatting>
  <conditionalFormatting sqref="AE23:AE24">
    <cfRule type="expression" dxfId="265" priority="23" stopIfTrue="1">
      <formula>"○"=#REF!</formula>
    </cfRule>
  </conditionalFormatting>
  <conditionalFormatting sqref="AE25:AE26">
    <cfRule type="expression" dxfId="264" priority="24" stopIfTrue="1">
      <formula>"○"=#REF!</formula>
    </cfRule>
  </conditionalFormatting>
  <conditionalFormatting sqref="AD5:AE6">
    <cfRule type="expression" dxfId="263" priority="5">
      <formula>"○"=AG1048547</formula>
    </cfRule>
  </conditionalFormatting>
  <conditionalFormatting sqref="AD30">
    <cfRule type="expression" dxfId="262" priority="25" stopIfTrue="1">
      <formula>"○"=AG1048573</formula>
    </cfRule>
  </conditionalFormatting>
  <conditionalFormatting sqref="AB5:AB30">
    <cfRule type="expression" dxfId="261" priority="26" stopIfTrue="1">
      <formula>AG1048547="×"</formula>
    </cfRule>
  </conditionalFormatting>
  <conditionalFormatting sqref="AD28">
    <cfRule type="expression" dxfId="260" priority="27" stopIfTrue="1">
      <formula>"○"=AG1048570</formula>
    </cfRule>
  </conditionalFormatting>
  <conditionalFormatting sqref="B84:C85">
    <cfRule type="expression" dxfId="259" priority="4">
      <formula>G52="×"</formula>
    </cfRule>
  </conditionalFormatting>
  <conditionalFormatting sqref="D64:E65">
    <cfRule type="expression" dxfId="258" priority="3">
      <formula>"○"=$G$41</formula>
    </cfRule>
  </conditionalFormatting>
  <conditionalFormatting sqref="B68:C69">
    <cfRule type="expression" dxfId="257" priority="2">
      <formula>G44="×"</formula>
    </cfRule>
  </conditionalFormatting>
  <conditionalFormatting sqref="B80:C81">
    <cfRule type="expression" dxfId="256" priority="1">
      <formula>G50="×"</formula>
    </cfRule>
  </conditionalFormatting>
  <pageMargins left="0.19685039370078741" right="0.19685039370078741" top="0.59055118110236227" bottom="0.19685039370078741" header="0.51181102362204722" footer="0.51181102362204722"/>
  <pageSetup paperSize="9" orientation="landscape" r:id="rId1"/>
  <headerFooter alignWithMargins="0"/>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AM36"/>
  <sheetViews>
    <sheetView zoomScaleNormal="100" workbookViewId="0">
      <selection activeCell="AN11" sqref="AN11"/>
    </sheetView>
  </sheetViews>
  <sheetFormatPr defaultColWidth="2.375" defaultRowHeight="15" customHeight="1"/>
  <cols>
    <col min="1" max="16384" width="2.375" style="12"/>
  </cols>
  <sheetData>
    <row r="1" spans="1:39" ht="15" customHeight="1">
      <c r="A1" s="1072" t="s">
        <v>208</v>
      </c>
      <c r="B1" s="1072"/>
      <c r="C1" s="1072"/>
      <c r="D1" s="1072"/>
      <c r="E1" s="1072"/>
      <c r="F1" s="1072"/>
      <c r="G1" s="1072"/>
      <c r="H1" s="1072"/>
      <c r="I1" s="1072"/>
      <c r="J1" s="1072"/>
      <c r="K1" s="1072"/>
      <c r="L1" s="1072"/>
      <c r="M1" s="1072"/>
      <c r="N1" s="1072"/>
      <c r="O1" s="1072"/>
      <c r="P1" s="1072"/>
      <c r="Q1" s="1072"/>
      <c r="R1" s="1072"/>
      <c r="S1" s="1072"/>
      <c r="T1" s="1072"/>
      <c r="U1" s="1072"/>
      <c r="V1" s="1072"/>
      <c r="W1" s="1072"/>
      <c r="X1" s="1072"/>
      <c r="Y1" s="1072"/>
      <c r="Z1" s="1072"/>
      <c r="AA1" s="1072"/>
      <c r="AB1" s="1072"/>
      <c r="AC1" s="1072"/>
      <c r="AD1" s="1072"/>
      <c r="AE1" s="1072"/>
      <c r="AF1" s="1072"/>
      <c r="AG1" s="1072"/>
      <c r="AH1" s="1072"/>
      <c r="AI1" s="1072"/>
      <c r="AJ1" s="1072"/>
      <c r="AK1" s="1072"/>
      <c r="AL1" s="1072"/>
      <c r="AM1" s="1072"/>
    </row>
    <row r="2" spans="1:39" ht="15" customHeight="1">
      <c r="A2" s="1072"/>
      <c r="B2" s="1072"/>
      <c r="C2" s="1072"/>
      <c r="D2" s="1072"/>
      <c r="E2" s="1072"/>
      <c r="F2" s="1072"/>
      <c r="G2" s="1072"/>
      <c r="H2" s="1072"/>
      <c r="I2" s="1072"/>
      <c r="J2" s="1072"/>
      <c r="K2" s="1072"/>
      <c r="L2" s="1072"/>
      <c r="M2" s="1072"/>
      <c r="N2" s="1072"/>
      <c r="O2" s="1072"/>
      <c r="P2" s="1072"/>
      <c r="Q2" s="1072"/>
      <c r="R2" s="1072"/>
      <c r="S2" s="1072"/>
      <c r="T2" s="1072"/>
      <c r="U2" s="1072"/>
      <c r="V2" s="1072"/>
      <c r="W2" s="1072"/>
      <c r="X2" s="1072"/>
      <c r="Y2" s="1072"/>
      <c r="Z2" s="1072"/>
      <c r="AA2" s="1072"/>
      <c r="AB2" s="1072"/>
      <c r="AC2" s="1072"/>
      <c r="AD2" s="1072"/>
      <c r="AE2" s="1072"/>
      <c r="AF2" s="1072"/>
      <c r="AG2" s="1072"/>
      <c r="AH2" s="1072"/>
      <c r="AI2" s="1072"/>
      <c r="AJ2" s="1072"/>
      <c r="AK2" s="1072"/>
      <c r="AL2" s="1072"/>
      <c r="AM2" s="1072"/>
    </row>
    <row r="3" spans="1:39" ht="15" customHeight="1" thickBot="1"/>
    <row r="4" spans="1:39" ht="15" customHeight="1" thickTop="1">
      <c r="C4" s="28"/>
      <c r="D4" s="28"/>
      <c r="E4" s="28"/>
      <c r="F4" s="28"/>
      <c r="G4" s="28"/>
      <c r="H4" s="28"/>
      <c r="I4" s="28"/>
      <c r="J4" s="28"/>
      <c r="K4" s="28"/>
      <c r="L4" s="28"/>
      <c r="M4" s="28"/>
      <c r="N4" s="28"/>
      <c r="O4" s="28"/>
      <c r="P4" s="28"/>
      <c r="Q4" s="28"/>
      <c r="R4" s="28"/>
      <c r="S4" s="28"/>
      <c r="T4" s="28"/>
      <c r="U4" s="28"/>
      <c r="V4" s="28"/>
      <c r="W4" s="28"/>
      <c r="X4" s="28"/>
      <c r="AA4" s="1063" t="s">
        <v>209</v>
      </c>
      <c r="AB4" s="1064"/>
      <c r="AC4" s="1064"/>
      <c r="AD4" s="1064"/>
      <c r="AE4" s="1064"/>
      <c r="AF4" s="1064"/>
      <c r="AG4" s="1064"/>
      <c r="AH4" s="1064"/>
      <c r="AI4" s="1064"/>
      <c r="AJ4" s="1064"/>
      <c r="AK4" s="1064"/>
      <c r="AL4" s="1065"/>
    </row>
    <row r="5" spans="1:39" ht="15" customHeight="1">
      <c r="C5" s="28"/>
      <c r="D5" s="11"/>
      <c r="E5" s="11"/>
      <c r="F5" s="11"/>
      <c r="G5" s="11"/>
      <c r="H5" s="11"/>
      <c r="I5" s="11"/>
      <c r="J5" s="11"/>
      <c r="K5" s="11"/>
      <c r="L5" s="11"/>
      <c r="M5" s="11"/>
      <c r="N5" s="11"/>
      <c r="O5" s="11"/>
      <c r="P5" s="11"/>
      <c r="Q5" s="11"/>
      <c r="R5" s="11"/>
      <c r="S5" s="11"/>
      <c r="T5" s="11"/>
      <c r="U5" s="11"/>
      <c r="V5" s="11"/>
      <c r="W5" s="11"/>
      <c r="X5" s="28"/>
      <c r="AA5" s="1066"/>
      <c r="AB5" s="1067"/>
      <c r="AC5" s="1067"/>
      <c r="AD5" s="1067"/>
      <c r="AE5" s="1067"/>
      <c r="AF5" s="1067"/>
      <c r="AG5" s="1067"/>
      <c r="AH5" s="1067"/>
      <c r="AI5" s="1067"/>
      <c r="AJ5" s="1067"/>
      <c r="AK5" s="1067"/>
      <c r="AL5" s="1068"/>
    </row>
    <row r="6" spans="1:39" ht="15" customHeight="1">
      <c r="C6" s="28"/>
      <c r="D6" s="11"/>
      <c r="T6" s="11"/>
      <c r="U6" s="11"/>
      <c r="V6" s="11"/>
      <c r="W6" s="11"/>
      <c r="X6" s="28"/>
      <c r="AA6" s="1066"/>
      <c r="AB6" s="1067"/>
      <c r="AC6" s="1067"/>
      <c r="AD6" s="1067"/>
      <c r="AE6" s="1067"/>
      <c r="AF6" s="1067"/>
      <c r="AG6" s="1067"/>
      <c r="AH6" s="1067"/>
      <c r="AI6" s="1067"/>
      <c r="AJ6" s="1067"/>
      <c r="AK6" s="1067"/>
      <c r="AL6" s="1068"/>
    </row>
    <row r="7" spans="1:39" ht="15" customHeight="1">
      <c r="C7" s="28"/>
      <c r="D7" s="11"/>
      <c r="T7" s="11"/>
      <c r="U7" s="11"/>
      <c r="V7" s="11"/>
      <c r="W7" s="11"/>
      <c r="X7" s="28"/>
      <c r="AA7" s="1066"/>
      <c r="AB7" s="1067"/>
      <c r="AC7" s="1067"/>
      <c r="AD7" s="1067"/>
      <c r="AE7" s="1067"/>
      <c r="AF7" s="1067"/>
      <c r="AG7" s="1067"/>
      <c r="AH7" s="1067"/>
      <c r="AI7" s="1067"/>
      <c r="AJ7" s="1067"/>
      <c r="AK7" s="1067"/>
      <c r="AL7" s="1068"/>
    </row>
    <row r="8" spans="1:39" ht="15" customHeight="1">
      <c r="C8" s="28"/>
      <c r="D8" s="11"/>
      <c r="U8" s="11"/>
      <c r="V8" s="11"/>
      <c r="W8" s="11"/>
      <c r="X8" s="28"/>
      <c r="AA8" s="1066"/>
      <c r="AB8" s="1067"/>
      <c r="AC8" s="1067"/>
      <c r="AD8" s="1067"/>
      <c r="AE8" s="1067"/>
      <c r="AF8" s="1067"/>
      <c r="AG8" s="1067"/>
      <c r="AH8" s="1067"/>
      <c r="AI8" s="1067"/>
      <c r="AJ8" s="1067"/>
      <c r="AK8" s="1067"/>
      <c r="AL8" s="1068"/>
    </row>
    <row r="9" spans="1:39" ht="15" customHeight="1">
      <c r="C9" s="28"/>
      <c r="D9" s="11"/>
      <c r="U9" s="11"/>
      <c r="V9" s="11"/>
      <c r="W9" s="11"/>
      <c r="X9" s="28"/>
      <c r="AA9" s="1066"/>
      <c r="AB9" s="1067"/>
      <c r="AC9" s="1067"/>
      <c r="AD9" s="1067"/>
      <c r="AE9" s="1067"/>
      <c r="AF9" s="1067"/>
      <c r="AG9" s="1067"/>
      <c r="AH9" s="1067"/>
      <c r="AI9" s="1067"/>
      <c r="AJ9" s="1067"/>
      <c r="AK9" s="1067"/>
      <c r="AL9" s="1068"/>
    </row>
    <row r="10" spans="1:39" ht="15" customHeight="1">
      <c r="C10" s="28"/>
      <c r="D10" s="11"/>
      <c r="U10" s="11"/>
      <c r="V10" s="11"/>
      <c r="W10" s="11"/>
      <c r="X10" s="28"/>
      <c r="AA10" s="1066"/>
      <c r="AB10" s="1067"/>
      <c r="AC10" s="1067"/>
      <c r="AD10" s="1067"/>
      <c r="AE10" s="1067"/>
      <c r="AF10" s="1067"/>
      <c r="AG10" s="1067"/>
      <c r="AH10" s="1067"/>
      <c r="AI10" s="1067"/>
      <c r="AJ10" s="1067"/>
      <c r="AK10" s="1067"/>
      <c r="AL10" s="1068"/>
    </row>
    <row r="11" spans="1:39" ht="15" customHeight="1">
      <c r="C11" s="28"/>
      <c r="D11" s="11"/>
      <c r="U11" s="11"/>
      <c r="V11" s="11"/>
      <c r="W11" s="11"/>
      <c r="X11" s="28"/>
      <c r="AA11" s="1066"/>
      <c r="AB11" s="1067"/>
      <c r="AC11" s="1067"/>
      <c r="AD11" s="1067"/>
      <c r="AE11" s="1067"/>
      <c r="AF11" s="1067"/>
      <c r="AG11" s="1067"/>
      <c r="AH11" s="1067"/>
      <c r="AI11" s="1067"/>
      <c r="AJ11" s="1067"/>
      <c r="AK11" s="1067"/>
      <c r="AL11" s="1068"/>
    </row>
    <row r="12" spans="1:39" ht="15" customHeight="1" thickBot="1">
      <c r="C12" s="28"/>
      <c r="D12" s="11"/>
      <c r="U12" s="11"/>
      <c r="V12" s="11"/>
      <c r="W12" s="11"/>
      <c r="X12" s="28"/>
      <c r="AA12" s="1069"/>
      <c r="AB12" s="1070"/>
      <c r="AC12" s="1070"/>
      <c r="AD12" s="1070"/>
      <c r="AE12" s="1070"/>
      <c r="AF12" s="1070"/>
      <c r="AG12" s="1070"/>
      <c r="AH12" s="1070"/>
      <c r="AI12" s="1070"/>
      <c r="AJ12" s="1070"/>
      <c r="AK12" s="1070"/>
      <c r="AL12" s="1071"/>
    </row>
    <row r="13" spans="1:39" ht="15" customHeight="1" thickTop="1">
      <c r="C13" s="28"/>
      <c r="D13" s="11"/>
      <c r="G13" s="11"/>
      <c r="H13" s="11"/>
      <c r="I13" s="11"/>
      <c r="J13" s="11"/>
      <c r="K13" s="11"/>
      <c r="L13" s="11"/>
      <c r="M13" s="11"/>
      <c r="N13" s="11"/>
      <c r="U13" s="11"/>
      <c r="V13" s="11"/>
      <c r="W13" s="11"/>
      <c r="X13" s="28"/>
    </row>
    <row r="14" spans="1:39" ht="15" customHeight="1" thickBot="1">
      <c r="C14" s="28"/>
      <c r="D14" s="11"/>
      <c r="E14" s="11"/>
      <c r="F14" s="11"/>
      <c r="G14" s="11"/>
      <c r="H14" s="11"/>
      <c r="I14" s="11"/>
      <c r="J14" s="11"/>
      <c r="K14" s="11"/>
      <c r="L14" s="11"/>
      <c r="M14" s="11"/>
      <c r="N14" s="11"/>
      <c r="U14" s="11"/>
      <c r="V14" s="11"/>
      <c r="W14" s="11"/>
      <c r="X14" s="28"/>
    </row>
    <row r="15" spans="1:39" ht="15" customHeight="1" thickTop="1" thickBot="1">
      <c r="C15" s="28"/>
      <c r="D15" s="11"/>
      <c r="E15" s="19"/>
      <c r="G15" s="1075" t="s">
        <v>210</v>
      </c>
      <c r="H15" s="1075"/>
      <c r="I15" s="1075"/>
      <c r="J15" s="11"/>
      <c r="K15" s="11"/>
      <c r="L15" s="11"/>
      <c r="M15" s="11"/>
      <c r="N15" s="11"/>
      <c r="U15" s="11"/>
      <c r="V15" s="11"/>
      <c r="W15" s="11"/>
      <c r="X15" s="28"/>
    </row>
    <row r="16" spans="1:39" ht="15" customHeight="1" thickTop="1" thickBot="1">
      <c r="C16" s="28"/>
      <c r="D16" s="11"/>
      <c r="U16" s="11"/>
      <c r="V16" s="11"/>
      <c r="W16" s="11"/>
      <c r="X16" s="28"/>
    </row>
    <row r="17" spans="2:38" ht="15" customHeight="1" thickTop="1">
      <c r="C17" s="28"/>
      <c r="D17" s="11"/>
      <c r="E17" s="87"/>
      <c r="G17" s="1073" t="s">
        <v>211</v>
      </c>
      <c r="H17" s="1073"/>
      <c r="I17" s="1073"/>
      <c r="J17" s="1073"/>
      <c r="K17" s="11"/>
      <c r="L17" s="11"/>
      <c r="Q17" s="11"/>
      <c r="R17" s="11"/>
      <c r="S17" s="11"/>
      <c r="T17" s="11"/>
      <c r="U17" s="11"/>
      <c r="V17" s="11"/>
      <c r="W17" s="11"/>
      <c r="X17" s="28"/>
      <c r="AD17" s="29"/>
      <c r="AE17" s="33"/>
      <c r="AF17" s="33"/>
      <c r="AG17" s="33"/>
      <c r="AH17" s="33"/>
      <c r="AI17" s="33"/>
      <c r="AJ17" s="33"/>
      <c r="AK17" s="30"/>
    </row>
    <row r="18" spans="2:38" ht="15" customHeight="1">
      <c r="C18" s="28"/>
      <c r="D18" s="11"/>
      <c r="E18" s="11"/>
      <c r="F18" s="11"/>
      <c r="G18" s="11"/>
      <c r="H18" s="11"/>
      <c r="I18" s="11"/>
      <c r="J18" s="11"/>
      <c r="K18" s="11"/>
      <c r="L18" s="11"/>
      <c r="M18" s="11"/>
      <c r="N18" s="11"/>
      <c r="O18" s="11"/>
      <c r="P18" s="11"/>
      <c r="Q18" s="11"/>
      <c r="R18" s="11"/>
      <c r="S18" s="11"/>
      <c r="T18" s="11"/>
      <c r="U18" s="11"/>
      <c r="V18" s="11"/>
      <c r="W18" s="11"/>
      <c r="X18" s="28"/>
      <c r="AD18" s="31"/>
      <c r="AE18" s="1062" t="s">
        <v>212</v>
      </c>
      <c r="AF18" s="1062"/>
      <c r="AG18" s="11"/>
      <c r="AH18" s="11"/>
      <c r="AI18" s="1062" t="s">
        <v>213</v>
      </c>
      <c r="AJ18" s="1062"/>
      <c r="AK18" s="32"/>
    </row>
    <row r="19" spans="2:38" ht="15" customHeight="1">
      <c r="C19" s="28"/>
      <c r="D19" s="20"/>
      <c r="E19" s="20"/>
      <c r="F19" s="20"/>
      <c r="G19" s="20"/>
      <c r="H19" s="20"/>
      <c r="I19" s="20"/>
      <c r="J19" s="20"/>
      <c r="K19" s="20"/>
      <c r="L19" s="20"/>
      <c r="M19" s="20"/>
      <c r="N19" s="20"/>
      <c r="O19" s="20"/>
      <c r="P19" s="20"/>
      <c r="Q19" s="20"/>
      <c r="R19" s="20"/>
      <c r="S19" s="20"/>
      <c r="T19" s="20"/>
      <c r="U19" s="20"/>
      <c r="V19" s="20"/>
      <c r="W19" s="20"/>
      <c r="X19" s="28"/>
      <c r="AD19" s="31"/>
      <c r="AE19" s="1062"/>
      <c r="AF19" s="1062"/>
      <c r="AG19" s="515"/>
      <c r="AH19" s="445"/>
      <c r="AI19" s="1062"/>
      <c r="AJ19" s="1062"/>
      <c r="AK19" s="32"/>
    </row>
    <row r="20" spans="2:38" ht="15" customHeight="1">
      <c r="AD20" s="31"/>
      <c r="AK20" s="32"/>
    </row>
    <row r="21" spans="2:38" ht="15" customHeight="1">
      <c r="B21" s="1073" t="s">
        <v>214</v>
      </c>
      <c r="C21" s="1073"/>
      <c r="D21" s="1073"/>
      <c r="E21" s="1073"/>
      <c r="F21" s="1073"/>
      <c r="G21" s="1073"/>
      <c r="H21" s="1073"/>
      <c r="I21" s="1073"/>
      <c r="J21" s="1073"/>
      <c r="K21" s="1073"/>
      <c r="L21" s="1073"/>
      <c r="M21" s="1073"/>
      <c r="N21" s="1073"/>
      <c r="O21" s="1073"/>
      <c r="P21" s="1073"/>
      <c r="Q21" s="1073"/>
      <c r="R21" s="1073"/>
      <c r="S21" s="1073"/>
      <c r="T21" s="1073"/>
      <c r="U21" s="1073"/>
      <c r="V21" s="1073"/>
      <c r="W21" s="1073"/>
      <c r="X21" s="1073"/>
      <c r="Y21" s="1073"/>
      <c r="AD21" s="31"/>
      <c r="AE21" s="1062" t="s">
        <v>111</v>
      </c>
      <c r="AF21" s="1062"/>
      <c r="AG21" s="11"/>
      <c r="AH21" s="11"/>
      <c r="AI21" s="1062" t="s">
        <v>215</v>
      </c>
      <c r="AJ21" s="1062"/>
      <c r="AK21" s="32"/>
    </row>
    <row r="22" spans="2:38" ht="15" customHeight="1" thickBot="1">
      <c r="B22" s="1074"/>
      <c r="C22" s="1074"/>
      <c r="D22" s="1074"/>
      <c r="E22" s="1074"/>
      <c r="F22" s="1074"/>
      <c r="G22" s="1074"/>
      <c r="H22" s="1074"/>
      <c r="I22" s="1074"/>
      <c r="J22" s="1074"/>
      <c r="K22" s="1074"/>
      <c r="L22" s="1074"/>
      <c r="M22" s="1074"/>
      <c r="N22" s="1074"/>
      <c r="O22" s="1074"/>
      <c r="P22" s="1074"/>
      <c r="Q22" s="1074"/>
      <c r="R22" s="1074"/>
      <c r="S22" s="1074"/>
      <c r="T22" s="1074"/>
      <c r="U22" s="1074"/>
      <c r="V22" s="1074"/>
      <c r="W22" s="1074"/>
      <c r="X22" s="1074"/>
      <c r="Y22" s="1074"/>
      <c r="AD22" s="31"/>
      <c r="AE22" s="1062"/>
      <c r="AF22" s="1062"/>
      <c r="AG22" s="515"/>
      <c r="AH22" s="445"/>
      <c r="AI22" s="1062"/>
      <c r="AJ22" s="1062"/>
      <c r="AK22" s="32"/>
    </row>
    <row r="23" spans="2:38" ht="15" customHeight="1" thickTop="1">
      <c r="B23" s="29"/>
      <c r="C23" s="33"/>
      <c r="D23" s="33"/>
      <c r="E23" s="33"/>
      <c r="F23" s="33"/>
      <c r="G23" s="33"/>
      <c r="H23" s="33"/>
      <c r="I23" s="33"/>
      <c r="J23" s="33"/>
      <c r="K23" s="33"/>
      <c r="L23" s="33"/>
      <c r="M23" s="33"/>
      <c r="N23" s="33"/>
      <c r="O23" s="33"/>
      <c r="P23" s="33"/>
      <c r="Q23" s="33"/>
      <c r="R23" s="33"/>
      <c r="S23" s="33"/>
      <c r="T23" s="33"/>
      <c r="U23" s="33"/>
      <c r="V23" s="33"/>
      <c r="W23" s="33"/>
      <c r="X23" s="33"/>
      <c r="Y23" s="30"/>
      <c r="AD23" s="31"/>
      <c r="AK23" s="32"/>
    </row>
    <row r="24" spans="2:38" ht="15" customHeight="1">
      <c r="B24" s="31"/>
      <c r="C24" s="516"/>
      <c r="D24" s="453"/>
      <c r="F24" s="460"/>
      <c r="G24" s="203"/>
      <c r="I24" s="459"/>
      <c r="J24" s="459"/>
      <c r="L24" s="459"/>
      <c r="M24" s="459"/>
      <c r="O24" s="11"/>
      <c r="P24" s="11"/>
      <c r="R24" s="11"/>
      <c r="T24" s="18"/>
      <c r="W24" s="459"/>
      <c r="X24" s="459"/>
      <c r="Y24" s="32"/>
      <c r="AD24" s="31"/>
      <c r="AE24" s="1062" t="s">
        <v>216</v>
      </c>
      <c r="AF24" s="1062"/>
      <c r="AG24" s="11"/>
      <c r="AH24" s="11"/>
      <c r="AI24" s="1062" t="s">
        <v>217</v>
      </c>
      <c r="AJ24" s="1062"/>
      <c r="AK24" s="32"/>
    </row>
    <row r="25" spans="2:38" ht="15" customHeight="1">
      <c r="B25" s="31"/>
      <c r="C25" s="515"/>
      <c r="D25" s="517"/>
      <c r="F25" s="457"/>
      <c r="G25" s="457"/>
      <c r="I25" s="458"/>
      <c r="J25" s="518"/>
      <c r="L25" s="457"/>
      <c r="M25" s="457"/>
      <c r="O25" s="11"/>
      <c r="P25" s="517"/>
      <c r="R25" s="515"/>
      <c r="T25" s="18"/>
      <c r="W25" s="457"/>
      <c r="X25" s="457"/>
      <c r="Y25" s="32"/>
      <c r="AD25" s="31"/>
      <c r="AE25" s="1062"/>
      <c r="AF25" s="1062"/>
      <c r="AG25" s="515"/>
      <c r="AH25" s="445"/>
      <c r="AI25" s="1062"/>
      <c r="AJ25" s="1062"/>
      <c r="AK25" s="32"/>
    </row>
    <row r="26" spans="2:38" ht="15" customHeight="1" thickBot="1">
      <c r="B26" s="34"/>
      <c r="C26" s="67"/>
      <c r="D26" s="67"/>
      <c r="E26" s="67"/>
      <c r="F26" s="67"/>
      <c r="G26" s="67"/>
      <c r="H26" s="67"/>
      <c r="I26" s="67"/>
      <c r="J26" s="67"/>
      <c r="K26" s="67"/>
      <c r="L26" s="67"/>
      <c r="M26" s="67"/>
      <c r="N26" s="67"/>
      <c r="O26" s="67"/>
      <c r="P26" s="67"/>
      <c r="Q26" s="67"/>
      <c r="R26" s="67"/>
      <c r="S26" s="67"/>
      <c r="T26" s="67"/>
      <c r="U26" s="67"/>
      <c r="V26" s="67"/>
      <c r="W26" s="67"/>
      <c r="X26" s="67"/>
      <c r="Y26" s="35"/>
      <c r="AD26" s="34"/>
      <c r="AE26" s="67"/>
      <c r="AF26" s="67"/>
      <c r="AG26" s="67"/>
      <c r="AH26" s="67"/>
      <c r="AI26" s="67"/>
      <c r="AJ26" s="67"/>
      <c r="AK26" s="35"/>
    </row>
    <row r="27" spans="2:38" ht="15" customHeight="1" thickTop="1" thickBot="1"/>
    <row r="28" spans="2:38" ht="15" customHeight="1" thickTop="1">
      <c r="B28" s="29"/>
      <c r="C28" s="33"/>
      <c r="D28" s="33"/>
      <c r="E28" s="33"/>
      <c r="F28" s="33"/>
      <c r="G28" s="33"/>
      <c r="H28" s="33"/>
      <c r="I28" s="33"/>
      <c r="J28" s="33"/>
      <c r="K28" s="33"/>
      <c r="L28" s="33"/>
      <c r="M28" s="33"/>
      <c r="N28" s="33"/>
      <c r="O28" s="33"/>
      <c r="P28" s="33"/>
      <c r="Q28" s="33"/>
      <c r="R28" s="33"/>
      <c r="S28" s="33"/>
      <c r="T28" s="33"/>
      <c r="U28" s="33"/>
      <c r="V28" s="33"/>
      <c r="W28" s="33"/>
      <c r="X28" s="33"/>
      <c r="Y28" s="33"/>
      <c r="Z28" s="33"/>
      <c r="AA28" s="33"/>
      <c r="AB28" s="33"/>
      <c r="AC28" s="33"/>
      <c r="AD28" s="33"/>
      <c r="AE28" s="33"/>
      <c r="AF28" s="33"/>
      <c r="AG28" s="33"/>
      <c r="AH28" s="33"/>
      <c r="AI28" s="33"/>
      <c r="AJ28" s="33"/>
      <c r="AK28" s="33"/>
      <c r="AL28" s="30"/>
    </row>
    <row r="29" spans="2:38" ht="15" customHeight="1">
      <c r="B29" s="31"/>
      <c r="C29" s="1062" t="s">
        <v>212</v>
      </c>
      <c r="D29" s="1062"/>
      <c r="E29" s="11"/>
      <c r="F29" s="11"/>
      <c r="G29" s="1062" t="s">
        <v>213</v>
      </c>
      <c r="H29" s="1062"/>
      <c r="L29" s="1062" t="s">
        <v>212</v>
      </c>
      <c r="M29" s="1062"/>
      <c r="N29" s="11"/>
      <c r="O29" s="11"/>
      <c r="P29" s="1062" t="s">
        <v>213</v>
      </c>
      <c r="Q29" s="1062"/>
      <c r="AL29" s="32"/>
    </row>
    <row r="30" spans="2:38" ht="15" customHeight="1">
      <c r="B30" s="31"/>
      <c r="C30" s="1062"/>
      <c r="D30" s="1062"/>
      <c r="E30" s="515"/>
      <c r="F30" s="445"/>
      <c r="G30" s="1062"/>
      <c r="H30" s="1062"/>
      <c r="L30" s="1062"/>
      <c r="M30" s="1062"/>
      <c r="N30" s="515"/>
      <c r="O30" s="445"/>
      <c r="P30" s="1062"/>
      <c r="Q30" s="1062"/>
      <c r="U30" s="1062" t="s">
        <v>212</v>
      </c>
      <c r="V30" s="1062"/>
      <c r="W30" s="11"/>
      <c r="X30" s="11"/>
      <c r="Y30" s="1062" t="s">
        <v>213</v>
      </c>
      <c r="Z30" s="1062"/>
      <c r="AD30" s="1062" t="s">
        <v>212</v>
      </c>
      <c r="AE30" s="1062"/>
      <c r="AF30" s="11"/>
      <c r="AG30" s="11"/>
      <c r="AH30" s="1062" t="s">
        <v>213</v>
      </c>
      <c r="AI30" s="1062"/>
      <c r="AL30" s="32"/>
    </row>
    <row r="31" spans="2:38" ht="15" customHeight="1">
      <c r="B31" s="31"/>
      <c r="D31" s="11"/>
      <c r="E31" s="460"/>
      <c r="F31" s="459"/>
      <c r="G31" s="11"/>
      <c r="K31" s="11"/>
      <c r="L31" s="459"/>
      <c r="M31" s="459"/>
      <c r="N31" s="516"/>
      <c r="O31" s="453"/>
      <c r="P31" s="459"/>
      <c r="Q31" s="459"/>
      <c r="R31" s="11"/>
      <c r="U31" s="1062"/>
      <c r="V31" s="1062"/>
      <c r="W31" s="515"/>
      <c r="X31" s="445"/>
      <c r="Y31" s="1062"/>
      <c r="Z31" s="1062"/>
      <c r="AD31" s="1062"/>
      <c r="AE31" s="1062"/>
      <c r="AF31" s="515"/>
      <c r="AG31" s="445"/>
      <c r="AH31" s="1062"/>
      <c r="AI31" s="1062"/>
      <c r="AL31" s="32"/>
    </row>
    <row r="32" spans="2:38" ht="15" customHeight="1">
      <c r="B32" s="31"/>
      <c r="D32" s="517"/>
      <c r="E32" s="445"/>
      <c r="F32" s="445"/>
      <c r="G32" s="515"/>
      <c r="K32" s="517"/>
      <c r="L32" s="457"/>
      <c r="M32" s="457"/>
      <c r="N32" s="515"/>
      <c r="O32" s="517"/>
      <c r="P32" s="457"/>
      <c r="Q32" s="457"/>
      <c r="R32" s="515"/>
      <c r="V32" s="517"/>
      <c r="W32" s="445"/>
      <c r="X32" s="445"/>
      <c r="Y32" s="515"/>
      <c r="AC32" s="517"/>
      <c r="AD32" s="457"/>
      <c r="AE32" s="457"/>
      <c r="AF32" s="515"/>
      <c r="AG32" s="517"/>
      <c r="AH32" s="457"/>
      <c r="AI32" s="457"/>
      <c r="AJ32" s="515"/>
      <c r="AL32" s="32"/>
    </row>
    <row r="33" spans="2:38" ht="15" customHeight="1">
      <c r="B33" s="31"/>
      <c r="C33" s="1062" t="s">
        <v>111</v>
      </c>
      <c r="D33" s="1062"/>
      <c r="G33" s="1062" t="s">
        <v>111</v>
      </c>
      <c r="H33" s="1062"/>
      <c r="J33" s="1062" t="s">
        <v>111</v>
      </c>
      <c r="K33" s="1062"/>
      <c r="N33" s="1062" t="s">
        <v>111</v>
      </c>
      <c r="O33" s="1062"/>
      <c r="R33" s="1062" t="s">
        <v>111</v>
      </c>
      <c r="S33" s="1062"/>
      <c r="U33" s="1062" t="s">
        <v>111</v>
      </c>
      <c r="V33" s="1062"/>
      <c r="Y33" s="1062" t="s">
        <v>111</v>
      </c>
      <c r="Z33" s="1062"/>
      <c r="AB33" s="1062" t="s">
        <v>111</v>
      </c>
      <c r="AC33" s="1062"/>
      <c r="AF33" s="1062" t="s">
        <v>111</v>
      </c>
      <c r="AG33" s="1062"/>
      <c r="AJ33" s="1062" t="s">
        <v>111</v>
      </c>
      <c r="AK33" s="1062"/>
      <c r="AL33" s="32"/>
    </row>
    <row r="34" spans="2:38" ht="15" customHeight="1">
      <c r="B34" s="31"/>
      <c r="C34" s="1062"/>
      <c r="D34" s="1062"/>
      <c r="G34" s="1062"/>
      <c r="H34" s="1062"/>
      <c r="J34" s="1062"/>
      <c r="K34" s="1062"/>
      <c r="N34" s="1062"/>
      <c r="O34" s="1062"/>
      <c r="R34" s="1062"/>
      <c r="S34" s="1062"/>
      <c r="U34" s="1062"/>
      <c r="V34" s="1062"/>
      <c r="Y34" s="1062"/>
      <c r="Z34" s="1062"/>
      <c r="AB34" s="1062"/>
      <c r="AC34" s="1062"/>
      <c r="AF34" s="1062"/>
      <c r="AG34" s="1062"/>
      <c r="AJ34" s="1062"/>
      <c r="AK34" s="1062"/>
      <c r="AL34" s="32"/>
    </row>
    <row r="35" spans="2:38" ht="15" customHeight="1" thickBot="1">
      <c r="B35" s="34"/>
      <c r="C35" s="67"/>
      <c r="D35" s="67"/>
      <c r="E35" s="67"/>
      <c r="F35" s="67"/>
      <c r="G35" s="67"/>
      <c r="H35" s="67"/>
      <c r="I35" s="67"/>
      <c r="J35" s="67"/>
      <c r="K35" s="67"/>
      <c r="L35" s="67"/>
      <c r="M35" s="67"/>
      <c r="N35" s="67"/>
      <c r="O35" s="67"/>
      <c r="P35" s="67"/>
      <c r="Q35" s="67"/>
      <c r="R35" s="67"/>
      <c r="S35" s="67"/>
      <c r="T35" s="67"/>
      <c r="U35" s="67"/>
      <c r="V35" s="67"/>
      <c r="W35" s="67"/>
      <c r="X35" s="67"/>
      <c r="Y35" s="67"/>
      <c r="Z35" s="67"/>
      <c r="AA35" s="67"/>
      <c r="AB35" s="67"/>
      <c r="AC35" s="67"/>
      <c r="AD35" s="67"/>
      <c r="AE35" s="67"/>
      <c r="AF35" s="67"/>
      <c r="AG35" s="67"/>
      <c r="AH35" s="67"/>
      <c r="AI35" s="67"/>
      <c r="AJ35" s="67"/>
      <c r="AK35" s="67"/>
      <c r="AL35" s="35"/>
    </row>
    <row r="36" spans="2:38" ht="15" customHeight="1" thickTop="1"/>
  </sheetData>
  <sheetProtection formatCells="0" formatColumns="0" formatRows="0" insertColumns="0" insertRows="0" deleteColumns="0" deleteRows="0" sort="0" autoFilter="0" pivotTables="0"/>
  <mergeCells count="29">
    <mergeCell ref="AA4:AL12"/>
    <mergeCell ref="A1:AM2"/>
    <mergeCell ref="B21:Y22"/>
    <mergeCell ref="G15:I15"/>
    <mergeCell ref="G17:J17"/>
    <mergeCell ref="AE21:AF22"/>
    <mergeCell ref="AI21:AJ22"/>
    <mergeCell ref="AE18:AF19"/>
    <mergeCell ref="AI18:AJ19"/>
    <mergeCell ref="AI24:AJ25"/>
    <mergeCell ref="U33:V34"/>
    <mergeCell ref="Y33:Z34"/>
    <mergeCell ref="AB33:AC34"/>
    <mergeCell ref="AF33:AG34"/>
    <mergeCell ref="AJ33:AK34"/>
    <mergeCell ref="Y30:Z31"/>
    <mergeCell ref="AD30:AE31"/>
    <mergeCell ref="AH30:AI31"/>
    <mergeCell ref="AE24:AF25"/>
    <mergeCell ref="C29:D30"/>
    <mergeCell ref="G29:H30"/>
    <mergeCell ref="L29:M30"/>
    <mergeCell ref="P29:Q30"/>
    <mergeCell ref="U30:V31"/>
    <mergeCell ref="C33:D34"/>
    <mergeCell ref="G33:H34"/>
    <mergeCell ref="J33:K34"/>
    <mergeCell ref="N33:O34"/>
    <mergeCell ref="R33:S34"/>
  </mergeCells>
  <phoneticPr fontId="16"/>
  <dataValidations count="1">
    <dataValidation type="list" allowBlank="1" showInputMessage="1" showErrorMessage="1" sqref="AE18:AF19 AI18:AJ19 Y33:Z34 AB33:AC34 AF33:AG34 AJ33:AK34 AE21:AF22 AI21:AJ22 AI24:AJ25 AE24:AF25 C29:D30 G29:H30 L29:M30 P29:Q30 U30:V31 Y30:Z31 AD30:AE31 AH30:AI31 C33:D34 G33:H34 J33:K34 N33:O34 R33:S34 U33:V34">
      <formula1>"◎, 回, ○, □, ●, ■,"</formula1>
    </dataValidation>
  </dataValidations>
  <hyperlinks>
    <hyperlink ref="A1:AM2" location="入力専用!A1" display="入力専用に戻る"/>
  </hyperlinks>
  <pageMargins left="0.25" right="0.25" top="0.75" bottom="0.75" header="0.3" footer="0.3"/>
  <pageSetup paperSize="9" orientation="portrait"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1"/>
  </sheetPr>
  <dimension ref="A1:KC392"/>
  <sheetViews>
    <sheetView tabSelected="1" topLeftCell="A272" zoomScale="85" zoomScaleNormal="85" workbookViewId="0">
      <selection activeCell="AR86" sqref="AR86"/>
    </sheetView>
  </sheetViews>
  <sheetFormatPr defaultColWidth="2.375" defaultRowHeight="15" customHeight="1"/>
  <cols>
    <col min="1" max="73" width="2.375" style="12"/>
    <col min="74" max="78" width="2.375" style="12" customWidth="1"/>
    <col min="79" max="16384" width="2.375" style="12"/>
  </cols>
  <sheetData>
    <row r="1" spans="2:289" s="1" customFormat="1" ht="15" hidden="1" customHeight="1"/>
    <row r="2" spans="2:289" s="1" customFormat="1" ht="15" hidden="1" customHeight="1">
      <c r="B2" s="3" t="s">
        <v>218</v>
      </c>
      <c r="D2" s="1180" t="s">
        <v>219</v>
      </c>
      <c r="E2" s="1180"/>
      <c r="F2" s="24"/>
      <c r="G2" s="1180" t="s">
        <v>220</v>
      </c>
      <c r="H2" s="1180"/>
      <c r="I2" s="24"/>
      <c r="J2" s="3" t="s">
        <v>221</v>
      </c>
      <c r="L2" s="1180" t="s">
        <v>222</v>
      </c>
      <c r="M2" s="1180"/>
      <c r="N2" s="1180"/>
      <c r="O2" s="1180"/>
      <c r="P2" s="1180"/>
      <c r="R2" s="1180" t="s">
        <v>223</v>
      </c>
      <c r="S2" s="1180"/>
      <c r="T2" s="1180"/>
      <c r="U2" s="1180"/>
      <c r="V2" s="1180"/>
      <c r="W2" s="1180"/>
      <c r="Y2" s="1180" t="s">
        <v>224</v>
      </c>
      <c r="Z2" s="1180"/>
      <c r="AB2" s="3" t="s">
        <v>225</v>
      </c>
      <c r="AD2" s="1181" t="s">
        <v>226</v>
      </c>
      <c r="AE2" s="1181"/>
      <c r="AG2" s="3" t="s">
        <v>227</v>
      </c>
      <c r="AI2" s="3" t="s">
        <v>228</v>
      </c>
      <c r="AK2" s="1180" t="s">
        <v>221</v>
      </c>
      <c r="AL2" s="1180"/>
      <c r="AM2" s="1180"/>
      <c r="AN2" s="1180"/>
      <c r="AO2" s="1180"/>
      <c r="AQ2" s="3" t="s">
        <v>229</v>
      </c>
      <c r="AS2" s="3" t="s">
        <v>230</v>
      </c>
      <c r="AU2" s="1180" t="s">
        <v>231</v>
      </c>
      <c r="AV2" s="1180"/>
      <c r="AW2" s="1180"/>
      <c r="AX2" s="1180"/>
      <c r="AY2" s="1180"/>
      <c r="AZ2" s="1180"/>
      <c r="BB2" s="3" t="s">
        <v>115</v>
      </c>
      <c r="BD2" s="1180" t="s">
        <v>232</v>
      </c>
      <c r="BE2" s="1180"/>
      <c r="BG2" s="1092" t="s">
        <v>233</v>
      </c>
      <c r="BH2" s="1092"/>
      <c r="BJ2" s="3" t="s">
        <v>234</v>
      </c>
      <c r="BL2" s="3" t="s">
        <v>235</v>
      </c>
      <c r="BN2" s="1179" t="s">
        <v>236</v>
      </c>
      <c r="BO2" s="1179"/>
      <c r="BQ2" s="1182" t="s">
        <v>237</v>
      </c>
      <c r="BR2" s="1182"/>
      <c r="BS2" s="1182"/>
      <c r="BT2" s="1182"/>
      <c r="BU2" s="1182"/>
      <c r="BV2" s="1182"/>
      <c r="BW2" s="1182"/>
      <c r="BX2" s="1182"/>
      <c r="CB2" s="1179" t="s">
        <v>238</v>
      </c>
      <c r="CC2" s="1179"/>
      <c r="CD2" s="1179"/>
      <c r="CE2" s="1179"/>
      <c r="CF2" s="1179"/>
      <c r="CH2" s="1179" t="s">
        <v>239</v>
      </c>
      <c r="CI2" s="1179"/>
      <c r="CJ2" s="1179"/>
      <c r="CK2" s="1179"/>
      <c r="CL2" s="1179"/>
      <c r="CN2" s="1179" t="s">
        <v>240</v>
      </c>
      <c r="CO2" s="1179"/>
      <c r="CP2" s="1179"/>
      <c r="CQ2" s="1179"/>
      <c r="CR2" s="1179"/>
      <c r="CT2" s="1182" t="s">
        <v>241</v>
      </c>
      <c r="CU2" s="1182"/>
      <c r="CV2" s="1182"/>
      <c r="CW2" s="1182"/>
      <c r="CX2" s="1182"/>
      <c r="CY2" s="1182"/>
      <c r="CZ2" s="1182"/>
      <c r="DA2" s="1182"/>
      <c r="DB2" s="1182"/>
      <c r="DC2" s="1182"/>
      <c r="DE2" s="1182" t="s">
        <v>242</v>
      </c>
      <c r="DF2" s="1182"/>
      <c r="DG2" s="1182"/>
      <c r="DH2" s="1182"/>
      <c r="DI2" s="1182"/>
      <c r="DJ2" s="1182"/>
      <c r="DK2" s="1182"/>
      <c r="DL2" s="1182"/>
      <c r="DM2" s="1182"/>
      <c r="DN2" s="1182"/>
      <c r="DP2" s="1182" t="s">
        <v>243</v>
      </c>
      <c r="DQ2" s="1182"/>
      <c r="DR2" s="1182"/>
      <c r="DS2" s="1182"/>
      <c r="DT2" s="1182"/>
      <c r="DU2" s="1182"/>
      <c r="DV2" s="1182"/>
      <c r="DW2" s="1182"/>
      <c r="DX2" s="1182"/>
      <c r="DY2" s="1182"/>
      <c r="EB2" s="3" t="s">
        <v>244</v>
      </c>
      <c r="EC2" s="3" t="s">
        <v>245</v>
      </c>
      <c r="ED2" s="3" t="s">
        <v>246</v>
      </c>
      <c r="EE2" s="3" t="s">
        <v>247</v>
      </c>
      <c r="EH2" s="3" t="s">
        <v>248</v>
      </c>
      <c r="EI2" s="3" t="s">
        <v>249</v>
      </c>
      <c r="EK2" s="3" t="s">
        <v>250</v>
      </c>
      <c r="EL2" s="3" t="s">
        <v>251</v>
      </c>
      <c r="EM2" s="3" t="s">
        <v>252</v>
      </c>
      <c r="EO2" s="3" t="s">
        <v>253</v>
      </c>
      <c r="EQ2" s="3" t="s">
        <v>253</v>
      </c>
      <c r="ES2" s="3" t="s">
        <v>253</v>
      </c>
      <c r="EU2" s="3" t="s">
        <v>253</v>
      </c>
      <c r="EW2" s="3" t="s">
        <v>253</v>
      </c>
      <c r="EY2" s="3" t="s">
        <v>253</v>
      </c>
      <c r="FA2" s="3" t="s">
        <v>253</v>
      </c>
      <c r="FC2" s="3" t="s">
        <v>253</v>
      </c>
      <c r="FE2" s="3" t="s">
        <v>253</v>
      </c>
      <c r="FG2" s="3" t="s">
        <v>253</v>
      </c>
      <c r="FI2" s="3" t="s">
        <v>253</v>
      </c>
      <c r="FK2" s="3" t="s">
        <v>253</v>
      </c>
      <c r="FM2" s="3" t="s">
        <v>253</v>
      </c>
      <c r="FY2" s="1092" t="s">
        <v>254</v>
      </c>
      <c r="FZ2" s="1092"/>
      <c r="GB2" s="1092" t="s">
        <v>255</v>
      </c>
      <c r="GC2" s="1092"/>
      <c r="GD2" s="1092"/>
      <c r="GF2" s="1092" t="s">
        <v>256</v>
      </c>
      <c r="GG2" s="1092"/>
      <c r="GH2" s="1092"/>
      <c r="GI2" s="1092"/>
      <c r="GK2" s="1092" t="s">
        <v>257</v>
      </c>
      <c r="GL2" s="1092"/>
      <c r="GM2" s="1092"/>
      <c r="GN2" s="1092"/>
      <c r="GO2" s="1092"/>
      <c r="GP2" s="1092"/>
      <c r="HD2" s="1179" t="s">
        <v>258</v>
      </c>
      <c r="HE2" s="1179"/>
      <c r="HF2" s="1179"/>
      <c r="HM2" s="933" t="s">
        <v>259</v>
      </c>
      <c r="HN2" s="933"/>
      <c r="HO2" s="933"/>
      <c r="HP2" s="933"/>
      <c r="HQ2" s="933"/>
      <c r="HR2" s="933"/>
      <c r="HS2" s="933"/>
      <c r="HT2" s="933"/>
      <c r="HU2" s="933"/>
      <c r="HV2" s="933"/>
      <c r="HW2" s="933"/>
      <c r="HX2" s="933"/>
      <c r="HY2" s="933"/>
      <c r="HZ2" s="933"/>
      <c r="IA2" s="933"/>
      <c r="IB2" s="933"/>
      <c r="IC2" s="933"/>
      <c r="ID2" s="933"/>
      <c r="IE2" s="933"/>
      <c r="IF2" s="933"/>
      <c r="IG2" s="933"/>
      <c r="IH2" s="933"/>
      <c r="II2" s="933"/>
      <c r="IJ2" s="933"/>
      <c r="IK2" s="933"/>
      <c r="IL2" s="933"/>
      <c r="IM2" s="933"/>
      <c r="IN2" s="933"/>
      <c r="IO2" s="933"/>
      <c r="IP2" s="933"/>
      <c r="IQ2" s="933"/>
      <c r="IR2" s="933"/>
      <c r="IS2" s="933"/>
      <c r="IT2" s="933"/>
      <c r="IU2" s="933"/>
      <c r="IV2" s="933"/>
      <c r="IW2" s="933"/>
      <c r="IX2" s="933"/>
      <c r="IY2" s="933"/>
      <c r="IZ2" s="933"/>
      <c r="JA2" s="933"/>
      <c r="JB2" s="933"/>
      <c r="JC2" s="933"/>
      <c r="JD2" s="933"/>
      <c r="JE2" s="933"/>
      <c r="JF2" s="933"/>
      <c r="JG2" s="933"/>
      <c r="JH2" s="933"/>
      <c r="JI2" s="933"/>
      <c r="JJ2" s="933"/>
      <c r="JK2" s="933"/>
      <c r="JL2" s="933"/>
      <c r="JM2" s="933"/>
      <c r="JN2" s="933"/>
      <c r="JO2" s="933"/>
      <c r="JP2" s="933"/>
      <c r="JQ2" s="933"/>
      <c r="JR2" s="933"/>
      <c r="JS2" s="933"/>
      <c r="JT2" s="933"/>
      <c r="JU2" s="933"/>
      <c r="JV2" s="933"/>
      <c r="JW2" s="933"/>
      <c r="JX2" s="933"/>
      <c r="JY2" s="933"/>
      <c r="JZ2" s="933"/>
      <c r="KA2" s="933"/>
      <c r="KB2" s="933"/>
      <c r="KC2" s="933"/>
    </row>
    <row r="3" spans="2:289" s="1" customFormat="1" ht="15" hidden="1" customHeight="1">
      <c r="B3" s="519">
        <f ca="1">NOW()</f>
        <v>46119.699162037039</v>
      </c>
      <c r="D3" s="147" t="str">
        <f t="shared" ref="D3:D13" si="0">IF(LEFT($G$54,20)=LEFT(E3,20),"☑","□")</f>
        <v>□</v>
      </c>
      <c r="E3" s="147" t="str">
        <f>'認定情報（東）'!$AY$66</f>
        <v>指定居宅介護支援事業者</v>
      </c>
      <c r="G3" s="242" t="str">
        <f>IF(LEFT("☑",2)=LEFT(D3,2),"1","0")</f>
        <v>0</v>
      </c>
      <c r="H3" s="147" t="str">
        <f>IF(LEFT("1",2)=LEFT(G3,2),"☑","□")</f>
        <v>□</v>
      </c>
      <c r="J3" s="147" t="str">
        <f ca="1">IF(LEFT("",20)=LEFT($G$69,20),"",DATEDIF($G$69,TODAY(),"y")&amp;"歳")</f>
        <v/>
      </c>
      <c r="L3" s="147">
        <f>LEN($G$72)</f>
        <v>0</v>
      </c>
      <c r="M3" s="147">
        <v>6</v>
      </c>
      <c r="N3" s="147">
        <f t="shared" ref="N3:N8" si="1">IF($L$3&gt;=M3,$G$72,0)</f>
        <v>0</v>
      </c>
      <c r="O3" s="147" t="str">
        <f>RIGHT(N3,M3)</f>
        <v>0</v>
      </c>
      <c r="P3" s="146" t="str">
        <f t="shared" ref="P3:P8" si="2">IF(LEFT("",10)=LEFT($G$72,10),"",LEFT(O3,1))</f>
        <v/>
      </c>
      <c r="R3" s="147">
        <f>LEN(G76)</f>
        <v>0</v>
      </c>
      <c r="S3" s="147">
        <v>10</v>
      </c>
      <c r="T3" s="147">
        <f t="shared" ref="T3:T12" si="3">IF($R$3&gt;=S3,$G$76,0)</f>
        <v>0</v>
      </c>
      <c r="U3" s="147" t="str">
        <f>RIGHT(T3,S3)</f>
        <v>0</v>
      </c>
      <c r="V3" s="520" t="str">
        <f>LEFT(U3,1)</f>
        <v>0</v>
      </c>
      <c r="W3" s="146" t="str">
        <f>V3&amp;V4&amp;V5&amp;V6&amp;V7&amp;V8&amp;V9&amp;V10&amp;V11&amp;V12</f>
        <v>0000000000</v>
      </c>
      <c r="Y3" s="242" t="str">
        <f>IF(LEFT($G$73,5)=LEFT("要介護１",5),"①","１")</f>
        <v>１</v>
      </c>
      <c r="Z3" s="521" t="str">
        <f>IF(LEFT($G$73,5)=LEFT("要支援１",5),"①","１")</f>
        <v>１</v>
      </c>
      <c r="AB3" s="451" t="str">
        <f>IF(LEFT($G$73,3)=LEFT("",3),"×",IF(LEFT($G$73,3)=LEFT("要支援",3),"支","介"))</f>
        <v>×</v>
      </c>
      <c r="AD3" s="451" t="str">
        <f ca="1">IF(LEFT("",20)=LEFT($G$69,20),"",DATEDIF($G$69,TODAY(),"y"))</f>
        <v/>
      </c>
      <c r="AE3" s="522" t="str">
        <f ca="1">IF(AD3&gt;=65,"1","2")</f>
        <v>1</v>
      </c>
      <c r="AG3" s="242" t="str">
        <f>IF(LEFT("",5)=LEFT(G144,5),"1",IF(LEFT(G144,5)=LEFT("その他",5),"","1"))</f>
        <v>1</v>
      </c>
      <c r="AI3" s="147" t="str">
        <f>IF(LEFT("",10)=LEFT($G$73,10),"申請中",$G$73)</f>
        <v>申請中</v>
      </c>
      <c r="AK3" s="147">
        <f ca="1">LEN(J4)</f>
        <v>0</v>
      </c>
      <c r="AL3" s="147">
        <v>3</v>
      </c>
      <c r="AM3" s="147">
        <f ca="1">IF($AK$3&gt;=AL3,$J$4,0)</f>
        <v>0</v>
      </c>
      <c r="AN3" s="147" t="str">
        <f ca="1">RIGHT(AM3,AL3)</f>
        <v>0</v>
      </c>
      <c r="AO3" s="146" t="str">
        <f ca="1">IF(LEFT("",10)=LEFT($J$4,10),"",LEFT(AN3,1))</f>
        <v/>
      </c>
      <c r="AQ3" s="147" t="str">
        <f>PHONETIC(G66)</f>
        <v/>
      </c>
      <c r="AS3" s="147" t="str">
        <f>PHONETIC($T$152)</f>
        <v/>
      </c>
      <c r="AU3" s="147">
        <f>LEN($G$83)</f>
        <v>0</v>
      </c>
      <c r="AV3" s="147">
        <v>8</v>
      </c>
      <c r="AW3" s="147">
        <f t="shared" ref="AW3:AW10" si="4">IF($AU$3&gt;=AV3,$G$83,0)</f>
        <v>0</v>
      </c>
      <c r="AX3" s="147" t="str">
        <f t="shared" ref="AX3:AX9" si="5">RIGHT(AW3,AV3)</f>
        <v>0</v>
      </c>
      <c r="AY3" s="146" t="str">
        <f t="shared" ref="AY3:AY9" si="6">LEFT(AX3,1)</f>
        <v>0</v>
      </c>
      <c r="AZ3" s="146" t="str">
        <f>AY3&amp;AY4&amp;AY5&amp;AY6&amp;AY7&amp;AY8&amp;AY9&amp;AY10</f>
        <v>00000000</v>
      </c>
      <c r="BB3" s="145" t="str">
        <f>IF(LEFT("",20)=LEFT($G$69,20),"",$G$69)</f>
        <v/>
      </c>
      <c r="BD3" s="146" t="str">
        <f>IF(LEFT("男性",2)=LEFT(G68,2),"㊚","男")</f>
        <v>男</v>
      </c>
      <c r="BE3" s="146" t="str">
        <f>IF(LEFT("女性",2)=LEFT(G68,2),"㊛","女")</f>
        <v>女</v>
      </c>
      <c r="BG3" s="149" t="str">
        <f>IF(LEFT("",20)=LEFT($G$75,20),"令和　　　年　　　月　　　日",$G$75)</f>
        <v>令和　　　年　　　月　　　日</v>
      </c>
      <c r="BH3" s="149" t="str">
        <f>IF(LEFT("",20)=LEFT($O$75,20),"令和　　　年　　　月　　　日",$O$75)</f>
        <v>令和　　　年　　　月　　　日</v>
      </c>
      <c r="BJ3" s="147" t="str">
        <f>IF(LEFT("",20)=LEFT(G78,20),"東広島市",G78)</f>
        <v>東広島市</v>
      </c>
      <c r="BL3" s="147" t="str">
        <f>IF(LEFT("",20)=LEFT(G79,20),"（　　　　　）　　　　　　－",G79)</f>
        <v>（　　　　　）　　　　　　－</v>
      </c>
      <c r="BN3" s="147" t="str">
        <f>IF(LEFT("明治",5)=LEFT(TEXT($G$69,"ｇgg"),5),"1","")</f>
        <v>1</v>
      </c>
      <c r="BO3" s="156" t="str">
        <f>BN3&amp;BN4&amp;BN5</f>
        <v>1</v>
      </c>
      <c r="BQ3" s="147" t="str">
        <f>TEXT($G$69,"ee")</f>
        <v>33</v>
      </c>
      <c r="BT3" s="147" t="str">
        <f>TEXT($G$69,"mm")</f>
        <v>01</v>
      </c>
      <c r="BW3" s="147" t="str">
        <f>TEXT($G$69,"dd")</f>
        <v>00</v>
      </c>
      <c r="CB3" s="446">
        <f>LEN(意見書!$CS$3)</f>
        <v>1</v>
      </c>
      <c r="CC3" s="147">
        <v>2</v>
      </c>
      <c r="CD3" s="147">
        <f>IF($CB$3&gt;=CC3,意見書!$CS$3,0)</f>
        <v>0</v>
      </c>
      <c r="CE3" s="147" t="str">
        <f>RIGHT(CD3,CC3)</f>
        <v>0</v>
      </c>
      <c r="CF3" s="148" t="str">
        <f>IF(LEFT("",10)=LEFT(意見書!$CS$3,10),"",LEFT(CE3,1))</f>
        <v>0</v>
      </c>
      <c r="CH3" s="242">
        <f>LEN(意見書!$CS$5)</f>
        <v>5</v>
      </c>
      <c r="CI3" s="242">
        <v>5</v>
      </c>
      <c r="CJ3" s="147">
        <f>IF($CH$3&gt;=CI3,意見書!$CS$5,0)</f>
        <v>34212</v>
      </c>
      <c r="CK3" s="147" t="str">
        <f>RIGHT(CJ3,CI3)</f>
        <v>34212</v>
      </c>
      <c r="CL3" s="148" t="str">
        <f>IF(LEFT("",10)=LEFT(意見書!$CS$5,10),"",LEFT(CK3,1))</f>
        <v>3</v>
      </c>
      <c r="CN3" s="147">
        <f>LEN(意見書!$CS$7)</f>
        <v>0</v>
      </c>
      <c r="CO3" s="147">
        <v>10</v>
      </c>
      <c r="CP3" s="147">
        <f>IF($CN$3&gt;=CO3,意見書!$CS$7,0)</f>
        <v>0</v>
      </c>
      <c r="CQ3" s="147" t="str">
        <f>RIGHT(CP3,CO3)</f>
        <v>0</v>
      </c>
      <c r="CR3" s="146" t="str">
        <f>LEFT(CQ3,1)</f>
        <v>0</v>
      </c>
      <c r="CT3" s="147" t="str">
        <f>TEXT(意見書!$CS$9,"ｙｙｙｙ")</f>
        <v>1900</v>
      </c>
      <c r="CY3" s="147" t="str">
        <f>TEXT(意見書!$CS$9,"mm")</f>
        <v>01</v>
      </c>
      <c r="DB3" s="147" t="str">
        <f>TEXT(意見書!$CS$9,"dd")</f>
        <v>00</v>
      </c>
      <c r="DE3" s="147" t="str">
        <f>TEXT(意見書!$CS$11,"ｙｙｙｙ")</f>
        <v>1900</v>
      </c>
      <c r="DJ3" s="147" t="str">
        <f>TEXT(意見書!$CS$11,"mm")</f>
        <v>01</v>
      </c>
      <c r="DM3" s="147" t="str">
        <f>TEXT(意見書!$CS$11,"dd")</f>
        <v>00</v>
      </c>
      <c r="DP3" s="147" t="str">
        <f>TEXT(意見書!$CS$19,"ｙｙｙｙ")</f>
        <v>1900</v>
      </c>
      <c r="DU3" s="147" t="str">
        <f>TEXT(意見書!$CS$19,"mm")</f>
        <v>01</v>
      </c>
      <c r="DX3" s="147" t="str">
        <f>TEXT(意見書!$CS$19,"dd")</f>
        <v>00</v>
      </c>
      <c r="EB3" s="147" t="str">
        <f>IF(LEFT(EB2,10)=LEFT(意見書!CD92,10),"レ","")</f>
        <v/>
      </c>
      <c r="EC3" s="147" t="str">
        <f>IF(LEFT(EC2,10)=LEFT(意見書!CN92,10),"レ","")</f>
        <v/>
      </c>
      <c r="ED3" s="147" t="str">
        <f>IF(LEFT(ED2,10)=LEFT(意見書!CX92,10),"レ","")</f>
        <v/>
      </c>
      <c r="EE3" s="147" t="str">
        <f>IF(LEFT(EE2,10)=LEFT(意見書!DH92,10),"レ","")</f>
        <v/>
      </c>
      <c r="EH3" s="147" t="str">
        <f>IF(LEFT(EH2,10)=LEFT(意見書!$CL$121,10),"レ","")</f>
        <v/>
      </c>
      <c r="EI3" s="147" t="str">
        <f>IF(LEFT(EI2,10)=LEFT(意見書!$CL$121,10),"レ","")</f>
        <v/>
      </c>
      <c r="EK3" s="147" t="str">
        <f>IF(LEFT(EK2,10)=LEFT(意見書!$DA$123,10),"レ","")</f>
        <v/>
      </c>
      <c r="EL3" s="147" t="str">
        <f>IF(LEFT(EL2,10)=LEFT(意見書!$DA$123,10),"レ","")</f>
        <v/>
      </c>
      <c r="EM3" s="147" t="str">
        <f>IF(LEFT(EM2,10)=LEFT(意見書!$DA$123,10),"レ","")</f>
        <v/>
      </c>
      <c r="EO3" s="147" t="str">
        <f>IF(LEFT(EO2,10)=LEFT(意見書!$CL$125,10),"レ","")</f>
        <v/>
      </c>
      <c r="EQ3" s="147" t="str">
        <f>IF(LEFT(EQ2,10)=LEFT(意見書!$CW$131,10),"レ","")</f>
        <v/>
      </c>
      <c r="ES3" s="147" t="str">
        <f>IF(LEFT(ES2,10)=LEFT(意見書!$CM$133,10),"レ","")</f>
        <v/>
      </c>
      <c r="EU3" s="147" t="str">
        <f>IF(LEFT(EU2,10)=LEFT(意見書!$DF$133,10),"レ","")</f>
        <v>レ</v>
      </c>
      <c r="EW3" s="147" t="str">
        <f>IF(LEFT(EW2,10)=LEFT(意見書!$CM$135,10),"レ","")</f>
        <v/>
      </c>
      <c r="EY3" s="147" t="str">
        <f>IF(LEFT(EY2,10)=LEFT(意見書!$DF$135,10),"レ","")</f>
        <v>レ</v>
      </c>
      <c r="FA3" s="147" t="str">
        <f>IF(LEFT(FA2,10)=LEFT(意見書!$CM$137,10),"レ","")</f>
        <v/>
      </c>
      <c r="FC3" s="147" t="str">
        <f>IF(LEFT(FC2,10)=LEFT(意見書!$CU$141,10),"レ","")</f>
        <v/>
      </c>
      <c r="FE3" s="147" t="str">
        <f>IF(LEFT(FE2,10)=LEFT(意見書!$CU$145,10),"レ","")</f>
        <v/>
      </c>
      <c r="FG3" s="147" t="str">
        <f>IF(LEFT(FG2,10)=LEFT(意見書!$CU$149,10),"レ","")</f>
        <v/>
      </c>
      <c r="FI3" s="147" t="str">
        <f>IF(LEFT(FI2,10)=LEFT(意見書!$CU$153,10),"レ","")</f>
        <v/>
      </c>
      <c r="FK3" s="147" t="str">
        <f>IF(LEFT(FK2,10)=LEFT(意見書!$CU$157,10),"レ","")</f>
        <v/>
      </c>
      <c r="FM3" s="147" t="str">
        <f>IF(LEFT(FM2,10)=LEFT(意見書!$CU$161,10),"レ","")</f>
        <v/>
      </c>
      <c r="FY3" s="1" t="s">
        <v>248</v>
      </c>
      <c r="FZ3" s="1" t="s">
        <v>249</v>
      </c>
      <c r="GB3" s="1" t="s">
        <v>250</v>
      </c>
      <c r="GC3" s="1" t="s">
        <v>251</v>
      </c>
      <c r="GD3" s="1" t="s">
        <v>252</v>
      </c>
      <c r="GF3" s="1" t="s">
        <v>260</v>
      </c>
      <c r="GG3" s="1" t="s">
        <v>261</v>
      </c>
      <c r="GH3" s="1" t="s">
        <v>262</v>
      </c>
      <c r="GI3" s="1" t="s">
        <v>263</v>
      </c>
      <c r="GK3" s="1" t="s">
        <v>264</v>
      </c>
      <c r="GL3" s="1" t="s">
        <v>265</v>
      </c>
      <c r="GM3" s="1" t="s">
        <v>266</v>
      </c>
      <c r="GN3" s="1" t="s">
        <v>267</v>
      </c>
      <c r="GO3" s="1" t="s">
        <v>268</v>
      </c>
      <c r="GP3" s="1" t="s">
        <v>269</v>
      </c>
      <c r="HD3" s="188" t="str">
        <f>IF(LEFT("有",10)=LEFT($G$89,10),"○有",IF(LEFT("有",10)=LEFT(G93,10),"○有",IF(LEFT("有",10)=LEFT(G94,10),"○有","有")))</f>
        <v>有</v>
      </c>
      <c r="HE3" s="188" t="str">
        <f>IF(LEFT("有",10)=LEFT($G$89,10),"身体障害者",IF(LEFT("有",10)=LEFT(G93,10),"療育",IF(LEFT("有",10)=LEFT(G94,10),"精神障害者保健福祉","")))</f>
        <v/>
      </c>
      <c r="HF3" s="188" t="str">
        <f>IF(LEFT("有",10)=LEFT($G$89,10),$AF$89,IF(LEFT("有",10)=LEFT(G93,10),$AF$93,IF(LEFT("有",10)=LEFT(G94,10),AF94,"")))</f>
        <v/>
      </c>
    </row>
    <row r="4" spans="2:289" s="1" customFormat="1" ht="15" hidden="1" customHeight="1">
      <c r="B4" s="523">
        <f ca="1">B3-G62</f>
        <v>46119.699162037039</v>
      </c>
      <c r="D4" s="147" t="str">
        <f t="shared" si="0"/>
        <v>□</v>
      </c>
      <c r="E4" s="147" t="str">
        <f>'認定情報（東）'!AY68</f>
        <v>指定介護予防支援事業者</v>
      </c>
      <c r="G4" s="242" t="str">
        <f t="shared" ref="G4:G11" si="7">IF(LEFT("☑",2)=LEFT(D4,2),"1","0")</f>
        <v>0</v>
      </c>
      <c r="H4" s="147" t="str">
        <f>IF(LEFT("1",2)=LEFT(G4,2),"☑","□")</f>
        <v>□</v>
      </c>
      <c r="J4" s="147" t="str">
        <f ca="1">IF(LEFT("",20)=LEFT($G$69,20),"",DATEDIF($G$69,TODAY(),"y"))</f>
        <v/>
      </c>
      <c r="M4" s="147">
        <v>5</v>
      </c>
      <c r="N4" s="147">
        <f t="shared" si="1"/>
        <v>0</v>
      </c>
      <c r="O4" s="147" t="str">
        <f t="shared" ref="O4:O8" si="8">RIGHT(N4,M4)</f>
        <v>0</v>
      </c>
      <c r="P4" s="146" t="str">
        <f t="shared" si="2"/>
        <v/>
      </c>
      <c r="S4" s="147">
        <v>9</v>
      </c>
      <c r="T4" s="147">
        <f t="shared" si="3"/>
        <v>0</v>
      </c>
      <c r="U4" s="147" t="str">
        <f t="shared" ref="U4:U11" si="9">RIGHT(T4,S4)</f>
        <v>0</v>
      </c>
      <c r="V4" s="520" t="str">
        <f t="shared" ref="V4:V11" si="10">LEFT(U4,1)</f>
        <v>0</v>
      </c>
      <c r="Y4" s="242" t="str">
        <f>IF(LEFT($G$73,5)=LEFT("要介護２",5),"②","２")</f>
        <v>２</v>
      </c>
      <c r="Z4" s="521" t="str">
        <f>IF(LEFT($G$73,5)=LEFT("要支援２",5),"②","２")</f>
        <v>２</v>
      </c>
      <c r="AG4" s="242" t="str">
        <f>IF(LEFT("",5)=LEFT(G146,5),"1",IF(LEFT(G146,5)=LEFT("その他",5),"","1"))</f>
        <v>1</v>
      </c>
      <c r="AL4" s="147">
        <v>2</v>
      </c>
      <c r="AM4" s="147">
        <f ca="1">IF($AK$3&gt;=AL4,$J$4,0)</f>
        <v>0</v>
      </c>
      <c r="AN4" s="147" t="str">
        <f ca="1">RIGHT(AM4,AL4)</f>
        <v>0</v>
      </c>
      <c r="AO4" s="146" t="str">
        <f ca="1">IF(LEFT("",10)=LEFT($J$4,10),"",LEFT(AN4,1))</f>
        <v/>
      </c>
      <c r="AS4" s="147" t="str">
        <f>PHONETIC($T$160)</f>
        <v/>
      </c>
      <c r="AV4" s="147">
        <v>7</v>
      </c>
      <c r="AW4" s="147">
        <f t="shared" si="4"/>
        <v>0</v>
      </c>
      <c r="AX4" s="147" t="str">
        <f t="shared" si="5"/>
        <v>0</v>
      </c>
      <c r="AY4" s="146" t="str">
        <f t="shared" si="6"/>
        <v>0</v>
      </c>
      <c r="BB4" s="147" t="str">
        <f>IF(LEFT("",20)=LEFT($G$69,20),"","ｹｱﾏﾈｼﾞｬｰ")</f>
        <v/>
      </c>
      <c r="BN4" s="147" t="str">
        <f>IF(LEFT("大正",5)=LEFT(TEXT($G$69,"ｇgg"),5),"2","")</f>
        <v/>
      </c>
      <c r="BQ4" s="156" t="str">
        <f>MID(BQ3,1,1)</f>
        <v>3</v>
      </c>
      <c r="BR4" s="156" t="str">
        <f>MID(BQ3,2,1)</f>
        <v>3</v>
      </c>
      <c r="BT4" s="156" t="str">
        <f>MID(BT3,1,1)</f>
        <v>0</v>
      </c>
      <c r="BU4" s="156" t="str">
        <f>MID(BT3,2,1)</f>
        <v>1</v>
      </c>
      <c r="BW4" s="156" t="str">
        <f>MID(BW3,1,1)</f>
        <v>0</v>
      </c>
      <c r="BX4" s="156" t="str">
        <f>MID(BW3,2,1)</f>
        <v>0</v>
      </c>
      <c r="CC4" s="147">
        <v>1</v>
      </c>
      <c r="CD4" s="147">
        <f>IF($CB$3&gt;=CC4,意見書!$CS$3,0)</f>
        <v>1</v>
      </c>
      <c r="CE4" s="147" t="str">
        <f>RIGHT(CD4,CC4)</f>
        <v>1</v>
      </c>
      <c r="CF4" s="148" t="str">
        <f>IF(LEFT("",10)=LEFT(意見書!$CS$3,10),"",LEFT(CE4,1))</f>
        <v>1</v>
      </c>
      <c r="CI4" s="242">
        <v>4</v>
      </c>
      <c r="CJ4" s="147">
        <f>IF($CH$3&gt;=CI4,意見書!$CS$5,0)</f>
        <v>34212</v>
      </c>
      <c r="CK4" s="147" t="str">
        <f>RIGHT(CJ4,CI4)</f>
        <v>4212</v>
      </c>
      <c r="CL4" s="148" t="str">
        <f>IF(LEFT("",10)=LEFT(意見書!$CS$5,10),"",LEFT(CK4,1))</f>
        <v>4</v>
      </c>
      <c r="CO4" s="147">
        <v>9</v>
      </c>
      <c r="CP4" s="147">
        <f>IF($CN$3&gt;=CO4,意見書!$CS$7,0)</f>
        <v>0</v>
      </c>
      <c r="CQ4" s="147" t="str">
        <f t="shared" ref="CQ4:CQ12" si="11">RIGHT(CP4,CO4)</f>
        <v>0</v>
      </c>
      <c r="CR4" s="146" t="str">
        <f t="shared" ref="CR4:CR12" si="12">LEFT(CQ4,1)</f>
        <v>0</v>
      </c>
      <c r="CT4" s="156" t="str">
        <f>MID(CT3,1,1)</f>
        <v>1</v>
      </c>
      <c r="CU4" s="156" t="str">
        <f>MID(CT3,2,1)</f>
        <v>9</v>
      </c>
      <c r="CV4" s="156" t="str">
        <f>MID(CT3,3,1)</f>
        <v>0</v>
      </c>
      <c r="CW4" s="156" t="str">
        <f>MID(CT3,4,1)</f>
        <v>0</v>
      </c>
      <c r="CY4" s="156" t="str">
        <f>MID(CY3,1,1)</f>
        <v>0</v>
      </c>
      <c r="CZ4" s="156" t="str">
        <f>MID(CY3,2,1)</f>
        <v>1</v>
      </c>
      <c r="DB4" s="156" t="str">
        <f>MID(DB3,1,1)</f>
        <v>0</v>
      </c>
      <c r="DC4" s="156" t="str">
        <f>MID(DB3,2,1)</f>
        <v>0</v>
      </c>
      <c r="DE4" s="156" t="str">
        <f>MID(DE3,1,1)</f>
        <v>1</v>
      </c>
      <c r="DF4" s="156" t="str">
        <f>MID(DE3,2,1)</f>
        <v>9</v>
      </c>
      <c r="DG4" s="156" t="str">
        <f>MID(DE3,3,1)</f>
        <v>0</v>
      </c>
      <c r="DH4" s="156" t="str">
        <f>MID(DE3,4,1)</f>
        <v>0</v>
      </c>
      <c r="DJ4" s="156" t="str">
        <f>MID(DJ3,1,1)</f>
        <v>0</v>
      </c>
      <c r="DK4" s="156" t="str">
        <f>MID(DJ3,2,1)</f>
        <v>1</v>
      </c>
      <c r="DM4" s="156" t="str">
        <f>MID(DM3,1,1)</f>
        <v>0</v>
      </c>
      <c r="DN4" s="156" t="str">
        <f>MID(DM3,2,1)</f>
        <v>0</v>
      </c>
      <c r="FY4" s="147" t="str">
        <f>IF(LEFT(FY3,20)=LEFT(問診票!$CN$16,20),"■","□")</f>
        <v>□</v>
      </c>
      <c r="FZ4" s="147" t="str">
        <f>IF(LEFT(FZ3,20)=LEFT(問診票!$CN$16,20),"■","□")</f>
        <v>□</v>
      </c>
      <c r="GB4" s="147" t="str">
        <f>IF(LEFT(GB3,20)=LEFT(問診票!$CN$22,20),"■","□")</f>
        <v>□</v>
      </c>
      <c r="GC4" s="147" t="str">
        <f>IF(LEFT(GC3,20)=LEFT(問診票!$CN$22,20),"■","□")</f>
        <v>□</v>
      </c>
      <c r="GD4" s="147" t="str">
        <f>IF(LEFT(GD3,20)=LEFT(問診票!$CN$22,20),"■","□")</f>
        <v>□</v>
      </c>
      <c r="GF4" s="147" t="str">
        <f>IF(LEFT(GF3,20)=LEFT(問診票!$CD$54,20),"■","□")</f>
        <v>□</v>
      </c>
      <c r="GG4" s="147" t="str">
        <f>IF(LEFT(GG3,20)=LEFT(問診票!$CD$54,20),"■","□")</f>
        <v>□</v>
      </c>
      <c r="GH4" s="147" t="str">
        <f>IF(LEFT(GH3,20)=LEFT(問診票!$CD$54,20),"■","□")</f>
        <v>□</v>
      </c>
      <c r="GI4" s="147" t="str">
        <f>IF(LEFT(GI3,20)=LEFT(問診票!$CD$54,20),"■","□")</f>
        <v>□</v>
      </c>
      <c r="GK4" s="147" t="str">
        <f>IF(LEFT(GK3,20)=LEFT(問診票!$CD$65,20),"■","□")</f>
        <v>□</v>
      </c>
      <c r="GL4" s="147" t="str">
        <f>IF(LEFT(GL3,20)=LEFT(問診票!$CD$65,20),"■","□")</f>
        <v>□</v>
      </c>
      <c r="GM4" s="147" t="str">
        <f>IF(LEFT(GM3,20)=LEFT(問診票!$CD$65,20),"■","□")</f>
        <v>□</v>
      </c>
      <c r="GN4" s="147" t="str">
        <f>IF(LEFT(GN3,20)=LEFT(問診票!$CD$65,20),"■","□")</f>
        <v>□</v>
      </c>
      <c r="GO4" s="147" t="str">
        <f>IF(LEFT(GO3,20)=LEFT(問診票!$CD$65,20),"■","□")</f>
        <v>□</v>
      </c>
      <c r="GP4" s="147" t="str">
        <f>IF(LEFT(GP3,20)=LEFT(問診票!$CD$65,20),"■","□")</f>
        <v>□</v>
      </c>
      <c r="HM4" s="1076" t="s">
        <v>270</v>
      </c>
      <c r="HN4" s="1076"/>
      <c r="HO4" s="1" t="s">
        <v>271</v>
      </c>
      <c r="HP4" s="1" t="s">
        <v>272</v>
      </c>
      <c r="HQ4" s="1" t="s">
        <v>273</v>
      </c>
      <c r="HR4" s="1" t="s">
        <v>274</v>
      </c>
      <c r="HS4" s="1" t="s">
        <v>275</v>
      </c>
      <c r="HT4" s="1" t="s">
        <v>276</v>
      </c>
      <c r="HU4" s="1" t="s">
        <v>277</v>
      </c>
      <c r="HW4" s="1" t="s">
        <v>278</v>
      </c>
      <c r="HY4" s="1" t="s">
        <v>279</v>
      </c>
      <c r="HZ4" s="1" t="s">
        <v>280</v>
      </c>
      <c r="IA4" s="1" t="s">
        <v>281</v>
      </c>
      <c r="IB4" s="1" t="s">
        <v>282</v>
      </c>
      <c r="IC4" s="1076" t="s">
        <v>283</v>
      </c>
      <c r="ID4" s="1076"/>
      <c r="IE4" s="1076"/>
      <c r="IG4" s="1" t="s">
        <v>279</v>
      </c>
      <c r="IH4" s="1076" t="s">
        <v>284</v>
      </c>
      <c r="II4" s="1076"/>
      <c r="IJ4" s="1076"/>
      <c r="IK4" s="1" t="s">
        <v>285</v>
      </c>
      <c r="IM4" s="1" t="s">
        <v>286</v>
      </c>
      <c r="IN4" s="1" t="s">
        <v>287</v>
      </c>
      <c r="IO4" s="1" t="s">
        <v>288</v>
      </c>
      <c r="IP4" s="1" t="s">
        <v>289</v>
      </c>
      <c r="IR4" s="304" t="s">
        <v>290</v>
      </c>
      <c r="IS4" s="1" t="s">
        <v>290</v>
      </c>
      <c r="IT4" s="1" t="s">
        <v>291</v>
      </c>
      <c r="IU4" s="1" t="s">
        <v>292</v>
      </c>
      <c r="IV4" s="1" t="s">
        <v>293</v>
      </c>
      <c r="IX4" s="1" t="s">
        <v>294</v>
      </c>
      <c r="IY4" s="1" t="s">
        <v>295</v>
      </c>
      <c r="IZ4" s="1" t="s">
        <v>296</v>
      </c>
      <c r="JA4" s="921" t="s">
        <v>297</v>
      </c>
      <c r="JB4" s="921"/>
      <c r="JC4" s="921"/>
      <c r="JD4" s="921"/>
      <c r="JE4" s="1" t="s">
        <v>298</v>
      </c>
      <c r="JF4" s="1" t="s">
        <v>299</v>
      </c>
      <c r="JG4" s="1" t="s">
        <v>300</v>
      </c>
      <c r="JH4" s="1" t="s">
        <v>301</v>
      </c>
      <c r="JI4" s="1" t="s">
        <v>302</v>
      </c>
      <c r="JJ4" s="1" t="s">
        <v>303</v>
      </c>
      <c r="JK4" s="1" t="s">
        <v>304</v>
      </c>
      <c r="JL4" s="1" t="s">
        <v>305</v>
      </c>
      <c r="JM4" s="1" t="s">
        <v>306</v>
      </c>
      <c r="JN4" s="1" t="s">
        <v>307</v>
      </c>
      <c r="JO4" s="1" t="s">
        <v>308</v>
      </c>
      <c r="JP4" s="1" t="s">
        <v>309</v>
      </c>
      <c r="JQ4" s="1" t="s">
        <v>310</v>
      </c>
      <c r="JS4" s="1" t="s">
        <v>311</v>
      </c>
      <c r="JT4" s="1" t="s">
        <v>312</v>
      </c>
      <c r="JU4" s="1" t="s">
        <v>313</v>
      </c>
      <c r="JV4" s="1" t="s">
        <v>314</v>
      </c>
      <c r="JX4" s="1" t="s">
        <v>315</v>
      </c>
      <c r="JY4" s="1" t="s">
        <v>316</v>
      </c>
      <c r="JZ4" s="1" t="s">
        <v>317</v>
      </c>
      <c r="KA4" s="1" t="s">
        <v>318</v>
      </c>
      <c r="KB4" s="1" t="s">
        <v>319</v>
      </c>
      <c r="KC4" s="1" t="s">
        <v>320</v>
      </c>
    </row>
    <row r="5" spans="2:289" s="1" customFormat="1" ht="15" hidden="1" customHeight="1">
      <c r="D5" s="147" t="str">
        <f t="shared" si="0"/>
        <v>□</v>
      </c>
      <c r="E5" s="147" t="str">
        <f>'認定情報（東）'!AY70</f>
        <v>指定（介護予防）特定施設入居者生活介護事業者</v>
      </c>
      <c r="G5" s="242" t="str">
        <f t="shared" si="7"/>
        <v>0</v>
      </c>
      <c r="H5" s="147" t="str">
        <f>IF(LEFT("1",2)=LEFT(G5,2),"☑","□")</f>
        <v>□</v>
      </c>
      <c r="J5" s="147" t="str">
        <f ca="1">IF(LEFT("",20)=LEFT($G$69,20),"",DATEDIF($G$69,TODAY(),"y")&amp;" 才")</f>
        <v/>
      </c>
      <c r="M5" s="147">
        <v>4</v>
      </c>
      <c r="N5" s="147">
        <f t="shared" si="1"/>
        <v>0</v>
      </c>
      <c r="O5" s="147" t="str">
        <f>RIGHT(N5,M5)</f>
        <v>0</v>
      </c>
      <c r="P5" s="146" t="str">
        <f t="shared" si="2"/>
        <v/>
      </c>
      <c r="S5" s="147">
        <v>8</v>
      </c>
      <c r="T5" s="147">
        <f t="shared" si="3"/>
        <v>0</v>
      </c>
      <c r="U5" s="147" t="str">
        <f t="shared" si="9"/>
        <v>0</v>
      </c>
      <c r="V5" s="520" t="str">
        <f t="shared" si="10"/>
        <v>0</v>
      </c>
      <c r="Y5" s="242" t="str">
        <f>IF(LEFT($G$73,5)=LEFT("要介護３",5),"③","３")</f>
        <v>３</v>
      </c>
      <c r="AL5" s="147">
        <v>1</v>
      </c>
      <c r="AM5" s="147">
        <f ca="1">IF($AK$3&gt;=AL5,$J$4,0)</f>
        <v>0</v>
      </c>
      <c r="AN5" s="147" t="str">
        <f ca="1">RIGHT(AM5,AL5)</f>
        <v>0</v>
      </c>
      <c r="AO5" s="146" t="str">
        <f ca="1">IF(LEFT("",10)=LEFT($J$4,10),"",LEFT(AN5,1))</f>
        <v/>
      </c>
      <c r="AV5" s="147">
        <v>6</v>
      </c>
      <c r="AW5" s="147">
        <f t="shared" si="4"/>
        <v>0</v>
      </c>
      <c r="AX5" s="147" t="str">
        <f t="shared" si="5"/>
        <v>0</v>
      </c>
      <c r="AY5" s="146" t="str">
        <f t="shared" si="6"/>
        <v>0</v>
      </c>
      <c r="BD5" s="157" t="str">
        <f>IF(LEFT($G$68,5)=LEFT("",5),"",IF(LEFT($G$68,5)=LEFT("男性",5),1,2))</f>
        <v/>
      </c>
      <c r="BN5" s="147" t="str">
        <f>IF(LEFT("昭和",5)=LEFT(TEXT($G$69,"ｇgg"),5),"3","")</f>
        <v/>
      </c>
      <c r="CI5" s="242">
        <v>3</v>
      </c>
      <c r="CJ5" s="147">
        <f>IF($CH$3&gt;=CI5,意見書!$CS$5,0)</f>
        <v>34212</v>
      </c>
      <c r="CK5" s="147" t="str">
        <f t="shared" ref="CK5:CK7" si="13">RIGHT(CJ5,CI5)</f>
        <v>212</v>
      </c>
      <c r="CL5" s="148" t="str">
        <f>IF(LEFT("",10)=LEFT(意見書!$CS$5,10),"",LEFT(CK5,1))</f>
        <v>2</v>
      </c>
      <c r="CO5" s="147">
        <v>8</v>
      </c>
      <c r="CP5" s="147">
        <f>IF($CN$3&gt;=CO5,意見書!$CS$7,0)</f>
        <v>0</v>
      </c>
      <c r="CQ5" s="147" t="str">
        <f t="shared" si="11"/>
        <v>0</v>
      </c>
      <c r="CR5" s="146" t="str">
        <f t="shared" si="12"/>
        <v>0</v>
      </c>
      <c r="EB5" s="3" t="s">
        <v>321</v>
      </c>
      <c r="EC5" s="3" t="s">
        <v>322</v>
      </c>
      <c r="ED5" s="3" t="s">
        <v>323</v>
      </c>
      <c r="EE5" s="3" t="s">
        <v>324</v>
      </c>
      <c r="EH5" s="3" t="s">
        <v>325</v>
      </c>
      <c r="EI5" s="3" t="s">
        <v>326</v>
      </c>
      <c r="EJ5" s="3" t="s">
        <v>327</v>
      </c>
      <c r="EL5" s="3" t="s">
        <v>325</v>
      </c>
      <c r="EM5" s="3" t="s">
        <v>326</v>
      </c>
      <c r="EN5" s="3" t="s">
        <v>327</v>
      </c>
      <c r="EP5" s="3" t="s">
        <v>325</v>
      </c>
      <c r="EQ5" s="3" t="s">
        <v>326</v>
      </c>
      <c r="ER5" s="3" t="s">
        <v>327</v>
      </c>
      <c r="ET5" s="3" t="s">
        <v>325</v>
      </c>
      <c r="EU5" s="3" t="s">
        <v>326</v>
      </c>
      <c r="EV5" s="3" t="s">
        <v>327</v>
      </c>
      <c r="EX5" s="3" t="s">
        <v>325</v>
      </c>
      <c r="EY5" s="3" t="s">
        <v>326</v>
      </c>
      <c r="EZ5" s="3" t="s">
        <v>327</v>
      </c>
      <c r="FB5" s="3" t="s">
        <v>325</v>
      </c>
      <c r="FC5" s="3" t="s">
        <v>326</v>
      </c>
      <c r="FD5" s="3" t="s">
        <v>327</v>
      </c>
      <c r="FF5" s="3" t="s">
        <v>325</v>
      </c>
      <c r="FG5" s="3" t="s">
        <v>326</v>
      </c>
      <c r="FH5" s="3" t="s">
        <v>327</v>
      </c>
      <c r="FJ5" s="3" t="s">
        <v>325</v>
      </c>
      <c r="FK5" s="3" t="s">
        <v>326</v>
      </c>
      <c r="FL5" s="3" t="s">
        <v>327</v>
      </c>
      <c r="FN5" s="3" t="s">
        <v>325</v>
      </c>
      <c r="FO5" s="3" t="s">
        <v>326</v>
      </c>
      <c r="FP5" s="3" t="s">
        <v>327</v>
      </c>
      <c r="FR5" s="3" t="s">
        <v>325</v>
      </c>
      <c r="FS5" s="3" t="s">
        <v>326</v>
      </c>
      <c r="FT5" s="3" t="s">
        <v>327</v>
      </c>
      <c r="HD5" s="1179" t="s">
        <v>258</v>
      </c>
      <c r="HE5" s="1179"/>
      <c r="HF5" s="1179"/>
      <c r="HM5" s="147" t="str">
        <f>IF(LEFT("",20)=LEFT(G246,20),"住居の種類（ 戸建て・集合住宅 ）．　　","住居の種類（ "&amp;G246&amp;" ）．　　")</f>
        <v>住居の種類（ 戸建て・集合住宅 ）．　　</v>
      </c>
      <c r="HN5" s="156" t="str">
        <f>HM5&amp;HM6&amp;HM7&amp;HM8</f>
        <v>住居の種類（ 戸建て・集合住宅 ）．　　　　階建て．　　居室　　　階．　　エレベーター（ 無 ）</v>
      </c>
      <c r="HO5" s="156" t="str">
        <f>IF(LEFT("",20)=LEFT($G$73,20),"","☑ "&amp;$G$73)</f>
        <v/>
      </c>
      <c r="HP5" s="156" t="str">
        <f>IF(LEFT("",20)=LEFT($G$75,20),"",$G$75)</f>
        <v/>
      </c>
      <c r="HQ5" s="156" t="str">
        <f>IF(LEFT("",20)=LEFT($G$252,20),"","☑ "&amp;$G$252)</f>
        <v/>
      </c>
      <c r="HR5" s="156" t="str">
        <f>IF(LEFT("",20)=LEFT(G253,20),"□　　割","☑ "&amp;G253&amp;" 割")</f>
        <v>□　　割</v>
      </c>
      <c r="HS5" s="156" t="str">
        <f>IF(LEFT("",20)=LEFT($G$184,20),"",$G$184)</f>
        <v/>
      </c>
      <c r="HT5" s="156" t="str">
        <f>IF(LEFT("有",2)=LEFT(G89,2),IF(LEFT("",20)=LEFT(AF89,20),G89,AF89&amp;" "&amp;AH89),"")</f>
        <v/>
      </c>
      <c r="HU5" s="156" t="str">
        <f>IF(LEFT("",20)=LEFT(G256,20),"□ 国民年金",G256)</f>
        <v>□ 国民年金</v>
      </c>
      <c r="HW5" s="156" t="str">
        <f>IF(LEFT("",20)=LEFT(G259,20),"",G259)</f>
        <v/>
      </c>
      <c r="HY5" s="147">
        <f>$G$262</f>
        <v>0</v>
      </c>
      <c r="HZ5" s="147" t="str">
        <f>IF(LEFT("",20)=LEFT($G$152,20),"",$G$152)</f>
        <v/>
      </c>
      <c r="IA5" s="147" t="str">
        <f>IF(LEFT("",20)=LEFT($G$153,20),"",$G$153)</f>
        <v/>
      </c>
      <c r="IB5" s="147" t="str">
        <f>IF(LEFT("",20)=LEFT($G$156,20),IF(LEFT("",20)=LEFT($G$157,20),"",$G$157),$G$156)</f>
        <v/>
      </c>
      <c r="IC5" s="146" t="str">
        <f t="shared" ref="IC5:IE8" si="14">IF(LEFT($HY$5,20)=LEFT($HZ5,20),HZ5,"")</f>
        <v/>
      </c>
      <c r="ID5" s="146" t="str">
        <f t="shared" si="14"/>
        <v/>
      </c>
      <c r="IE5" s="146" t="str">
        <f t="shared" si="14"/>
        <v/>
      </c>
      <c r="IG5" s="147">
        <f>IF(LEFT("",20)=LEFT($G$266,20),$G$262,$G$266)</f>
        <v>0</v>
      </c>
      <c r="IH5" s="146" t="str">
        <f t="shared" ref="IH5:IJ8" si="15">IF(LEFT($IG$5,20)=LEFT($HZ5,20),HZ5,"")</f>
        <v/>
      </c>
      <c r="II5" s="146" t="str">
        <f t="shared" si="15"/>
        <v/>
      </c>
      <c r="IJ5" s="146" t="str">
        <f t="shared" si="15"/>
        <v/>
      </c>
      <c r="IK5" s="156">
        <f>IF(LEFT("",20)=LEFT($G$266,20),$G$263,$G$267)</f>
        <v>0</v>
      </c>
      <c r="IM5" s="156" t="str">
        <f>IF(LEFT("□ 同封の居宅サービス計画（１）参照",20)=LEFT($G$273,20),"□ 同封の居宅サービス計画（１）参照","☑ 同封の居宅サービス計画（１）参照")</f>
        <v>☑ 同封の居宅サービス計画（１）参照</v>
      </c>
      <c r="IN5" s="156" t="str">
        <f>IF(LEFT("",20)=LEFT($G$277,20),"☑ 居宅サービス計画書１．２．３表",IF(LEFT("☑ その他",20)=LEFT($G$277,20),"☑ その他",$G$277))</f>
        <v>☑ 居宅サービス計画書１．２．３表</v>
      </c>
      <c r="IO5" s="156" t="str">
        <f>IF(LEFT("☑ 子と同居 （ 家族構成員数",20)=LEFT(G282,20),N282,"")</f>
        <v/>
      </c>
      <c r="IP5" s="156" t="str">
        <f>IF(LEFT("",20)=LEFT($G$285,20),"☑ 不要",$G$285)</f>
        <v>☑ 不要</v>
      </c>
      <c r="IR5" s="146" t="str">
        <f>IF(LEFT($P$286,20)=LEFT($HZ5,20),IA5,"")</f>
        <v/>
      </c>
      <c r="IS5" s="156" t="str">
        <f>IF(LEFT("",20)=LEFT($G$286,20),"☑ 本シート２に同じ",$G$286)</f>
        <v>☑ 本シート２に同じ</v>
      </c>
      <c r="IT5" s="156" t="str">
        <f>IF(LEFT("",20)=LEFT($G$287,20),"☑ 介護力が見込める （ ☑ 十分 ）",$G$287)</f>
        <v>☑ 介護力が見込める （ ☑ 十分 ）</v>
      </c>
      <c r="IU5" s="156" t="str">
        <f>IF(LEFT("",20)=LEFT($G$288,20),"☑ なし",$G$288)</f>
        <v>☑ なし</v>
      </c>
      <c r="IV5" s="156" t="str">
        <f>IF(LEFT("",20)=LEFT(G293,20),"□ 希望あり",G293)</f>
        <v>□ 希望あり</v>
      </c>
      <c r="IX5" s="156" t="str">
        <f>IF(LEFT("",20)=LEFT(G297,20),"なし",G297)</f>
        <v>なし</v>
      </c>
      <c r="IY5" s="156" t="str">
        <f t="shared" ref="IY5:IY10" si="16">IF(LEFT("",20)=LEFT(G298,20),"自立",G298)</f>
        <v>自立</v>
      </c>
      <c r="IZ5" s="156" t="str">
        <f>IF(LEFT("",20)=LEFT(G304,20),"☑ なし",G304)</f>
        <v>☑ なし</v>
      </c>
      <c r="JA5" s="156" t="str">
        <f>IF(LEFT("",20)=LEFT(G305,20),"□ 杖",G305)</f>
        <v>□ 杖</v>
      </c>
      <c r="JB5" s="156" t="str">
        <f>IF(LEFT("",20)=LEFT(N305,20),"□ 歩行器",N305)</f>
        <v>□ 歩行器</v>
      </c>
      <c r="JC5" s="156" t="str">
        <f>IF(LEFT("",20)=LEFT(U305,20),"□ 車いす",U305)</f>
        <v>□ 車いす</v>
      </c>
      <c r="JD5" s="156" t="str">
        <f>IF(LEFT("",20)=LEFT(AB305,20),"□ その他",AB305)</f>
        <v>□ その他</v>
      </c>
      <c r="JE5" s="156" t="str">
        <f>IF(LEFT("",20)=LEFT(G313,20),"☑ なし",G313)</f>
        <v>☑ なし</v>
      </c>
      <c r="JF5" s="156" t="str">
        <f>IF(LEFT("",20)=LEFT(G314,20),"☑ 普通",G314)</f>
        <v>☑ 普通</v>
      </c>
      <c r="JG5" s="156" t="str">
        <f>IF(LEFT("",20)=LEFT(G316,20),"☑ 経口",G316)</f>
        <v>☑ 経口</v>
      </c>
      <c r="JH5" s="156" t="str">
        <f>IF(LEFT("",20)=LEFT($G$317,20),"☑ なし",$G$317)</f>
        <v>☑ なし</v>
      </c>
      <c r="JI5" s="156" t="str">
        <f>IF(LEFT("",20)=LEFT(G318,20),"☑ なし",G318)</f>
        <v>☑ なし</v>
      </c>
      <c r="JJ5" s="156" t="str">
        <f>IF(LEFT("",20)=LEFT($G$320,20),"問題なし",$G$320)</f>
        <v>問題なし</v>
      </c>
      <c r="JK5" s="156" t="str">
        <f>IF(LEFT("",20)=LEFT($G$321,20),"なし",$G$321)</f>
        <v>なし</v>
      </c>
      <c r="JL5" s="156" t="str">
        <f>IF(LEFT("",20)=LEFT($G$322,20),"☑ なし",$G$322)</f>
        <v>☑ なし</v>
      </c>
      <c r="JM5" s="156" t="str">
        <f>IF(LEFT("",20)=LEFT($G$323,20),"☑ なし",$G$323)</f>
        <v>☑ なし</v>
      </c>
      <c r="JN5" s="156" t="str">
        <f>IF(LEFT("",20)=LEFT($G$325,20),"自立",$G$325)</f>
        <v>自立</v>
      </c>
      <c r="JO5" s="156" t="str">
        <f>IF(LEFT("",20)=LEFT($G$326,20),"自立",$G$326)</f>
        <v>自立</v>
      </c>
      <c r="JP5" s="156" t="str">
        <f>IF(LEFT("",20)=LEFT($G$327,20),"☑ なし",$G$327)</f>
        <v>☑ なし</v>
      </c>
      <c r="JQ5" s="156" t="str">
        <f>IF(LEFT("",20)=LEFT($G$328,20),"☑ なし",$G$328)</f>
        <v>☑ なし</v>
      </c>
      <c r="JS5" s="156" t="str">
        <f>IF(LEFT("",20)=LEFT($G$330,20),"問題なし",$G$330)</f>
        <v>問題なし</v>
      </c>
      <c r="JT5" s="156" t="str">
        <f>IF(LEFT("",20)=LEFT($G$331,20),"無",$G$331)</f>
        <v>無</v>
      </c>
      <c r="JU5" s="156" t="str">
        <f>IF(LEFT("",20)=LEFT($G$332,20),"☑ なし",$G$332)</f>
        <v>☑ なし</v>
      </c>
      <c r="JV5" s="156" t="str">
        <f>IF(LEFT("",20)=LEFT($G$333,20),"無",$G$333)</f>
        <v>無</v>
      </c>
      <c r="JX5" s="156" t="str">
        <f>IF(LEFT("",20)=LEFT($G$335,20),"問題なし",$G$335)</f>
        <v>問題なし</v>
      </c>
      <c r="JY5" s="156" t="str">
        <f>IF(LEFT("",20)=LEFT($G$336,20),"問題なし",$G$336)</f>
        <v>問題なし</v>
      </c>
      <c r="JZ5" s="156" t="str">
        <f>IF(LEFT("",20)=LEFT($G$337,20),"問題なし",$G$337)</f>
        <v>問題なし</v>
      </c>
      <c r="KA5" s="156" t="str">
        <f>IF(LEFT("",20)=LEFT($G$338,20),"問題なし",$G$338)</f>
        <v>問題なし</v>
      </c>
      <c r="KB5" s="156" t="str">
        <f>IF(LEFT("",20)=LEFT($G$339,20),"☑ なし",$G$339)</f>
        <v>☑ なし</v>
      </c>
      <c r="KC5" s="156" t="str">
        <f>IF(LEFT("",20)=LEFT($G$340,20),"☑ なし",$G$340)</f>
        <v>☑ なし</v>
      </c>
    </row>
    <row r="6" spans="2:289" s="1" customFormat="1" ht="15" hidden="1" customHeight="1" thickBot="1">
      <c r="D6" s="147" t="str">
        <f t="shared" si="0"/>
        <v>□</v>
      </c>
      <c r="E6" s="147" t="str">
        <f>'認定情報（東）'!AY72</f>
        <v>指定（介護予防）小規模多機能型居宅介護支援事業者</v>
      </c>
      <c r="G6" s="242" t="str">
        <f t="shared" si="7"/>
        <v>0</v>
      </c>
      <c r="H6" s="147" t="str">
        <f>IF(LEFT("1",2)=LEFT(G6,2),"☑","□")</f>
        <v>□</v>
      </c>
      <c r="M6" s="147">
        <v>3</v>
      </c>
      <c r="N6" s="147">
        <f t="shared" si="1"/>
        <v>0</v>
      </c>
      <c r="O6" s="147" t="str">
        <f t="shared" si="8"/>
        <v>0</v>
      </c>
      <c r="P6" s="146" t="str">
        <f t="shared" si="2"/>
        <v/>
      </c>
      <c r="S6" s="147">
        <v>7</v>
      </c>
      <c r="T6" s="147">
        <f t="shared" si="3"/>
        <v>0</v>
      </c>
      <c r="U6" s="147" t="str">
        <f t="shared" si="9"/>
        <v>0</v>
      </c>
      <c r="V6" s="520" t="str">
        <f t="shared" si="10"/>
        <v>0</v>
      </c>
      <c r="Y6" s="242" t="str">
        <f>IF(LEFT($G$73,5)=LEFT("要介護４",5),"④","４")</f>
        <v>４</v>
      </c>
      <c r="AV6" s="147">
        <v>5</v>
      </c>
      <c r="AW6" s="147">
        <f t="shared" si="4"/>
        <v>0</v>
      </c>
      <c r="AX6" s="147" t="str">
        <f t="shared" si="5"/>
        <v>0</v>
      </c>
      <c r="AY6" s="146" t="str">
        <f t="shared" si="6"/>
        <v>0</v>
      </c>
      <c r="BB6" s="145">
        <f>$G$75</f>
        <v>0</v>
      </c>
      <c r="CI6" s="242">
        <v>2</v>
      </c>
      <c r="CJ6" s="147">
        <f>IF($CH$3&gt;=CI6,意見書!$CS$5,0)</f>
        <v>34212</v>
      </c>
      <c r="CK6" s="147" t="str">
        <f t="shared" si="13"/>
        <v>12</v>
      </c>
      <c r="CL6" s="148" t="str">
        <f>IF(LEFT("",10)=LEFT(意見書!$CS$5,10),"",LEFT(CK6,1))</f>
        <v>1</v>
      </c>
      <c r="CO6" s="147">
        <v>7</v>
      </c>
      <c r="CP6" s="147">
        <f>IF($CN$3&gt;=CO6,意見書!$CS$7,0)</f>
        <v>0</v>
      </c>
      <c r="CQ6" s="147" t="str">
        <f t="shared" si="11"/>
        <v>0</v>
      </c>
      <c r="CR6" s="146" t="str">
        <f t="shared" si="12"/>
        <v>0</v>
      </c>
      <c r="EB6" s="147" t="str">
        <f>IF(LEFT(EB5,10)=LEFT(意見書!$CD$94,10),"レ","")</f>
        <v/>
      </c>
      <c r="EC6" s="147" t="str">
        <f>IF(LEFT(EC5,10)=LEFT(意見書!CN94,10),"レ","")</f>
        <v/>
      </c>
      <c r="ED6" s="147" t="str">
        <f>IF(LEFT(ED5,10)=LEFT(意見書!CX94,10),"レ","")</f>
        <v/>
      </c>
      <c r="EE6" s="147" t="str">
        <f>IF(LEFT(EE5,10)=LEFT(意見書!DH94,10),"レ","")</f>
        <v/>
      </c>
      <c r="EH6" s="147" t="str">
        <f>IF(LEFT(EH5,10)=LEFT(意見書!$CU$133,10),"レ","")</f>
        <v/>
      </c>
      <c r="EI6" s="147" t="str">
        <f>IF(LEFT(EI5,10)=LEFT(意見書!$CU$133,10),"レ","")</f>
        <v/>
      </c>
      <c r="EJ6" s="147" t="str">
        <f>IF(LEFT(EJ5,10)=LEFT(意見書!$CU$133,10),"レ","")</f>
        <v/>
      </c>
      <c r="EL6" s="147" t="str">
        <f>IF(LEFT(EL5,10)=LEFT(意見書!$DN$133,10),"レ","")</f>
        <v/>
      </c>
      <c r="EM6" s="147" t="str">
        <f>IF(LEFT(EM5,10)=LEFT(意見書!$DN$133,10),"レ","")</f>
        <v/>
      </c>
      <c r="EN6" s="147" t="str">
        <f>IF(LEFT(EN5,10)=LEFT(意見書!$DN$133,10),"レ","")</f>
        <v/>
      </c>
      <c r="EP6" s="147" t="str">
        <f>IF(LEFT(EP5,10)=LEFT(意見書!$CU$135,10),"レ","")</f>
        <v/>
      </c>
      <c r="EQ6" s="147" t="str">
        <f>IF(LEFT(EQ5,10)=LEFT(意見書!$CU$135,10),"レ","")</f>
        <v/>
      </c>
      <c r="ER6" s="147" t="str">
        <f>IF(LEFT(ER5,10)=LEFT(意見書!$CU$135,10),"レ","")</f>
        <v/>
      </c>
      <c r="ET6" s="147" t="str">
        <f>IF(LEFT(ET5,10)=LEFT(意見書!$DN$135,10),"レ","")</f>
        <v/>
      </c>
      <c r="EU6" s="147" t="str">
        <f>IF(LEFT(EU5,10)=LEFT(意見書!$DN$135,10),"レ","")</f>
        <v/>
      </c>
      <c r="EV6" s="147" t="str">
        <f>IF(LEFT(EV5,10)=LEFT(意見書!$DN$135,10),"レ","")</f>
        <v/>
      </c>
      <c r="EX6" s="147" t="str">
        <f>IF(LEFT(EX5,10)=LEFT(意見書!$CU$137,10),"レ","")</f>
        <v/>
      </c>
      <c r="EY6" s="147" t="str">
        <f>IF(LEFT(EY5,10)=LEFT(意見書!$CU$137,10),"レ","")</f>
        <v/>
      </c>
      <c r="EZ6" s="147" t="str">
        <f>IF(LEFT(EZ5,10)=LEFT(意見書!$CU$137,10),"レ","")</f>
        <v/>
      </c>
      <c r="FB6" s="147" t="str">
        <f>IF(LEFT(FB5,10)=LEFT(意見書!$DC$141,10),"レ","")</f>
        <v/>
      </c>
      <c r="FC6" s="147" t="str">
        <f>IF(LEFT(FC5,10)=LEFT(意見書!$DC$141,10),"レ","")</f>
        <v/>
      </c>
      <c r="FD6" s="147" t="str">
        <f>IF(LEFT(FD5,10)=LEFT(意見書!$DC$141,10),"レ","")</f>
        <v/>
      </c>
      <c r="FF6" s="147" t="str">
        <f>IF(LEFT(FF5,10)=LEFT(意見書!$DC$145,10),"レ","")</f>
        <v/>
      </c>
      <c r="FG6" s="147" t="str">
        <f>IF(LEFT(FG5,10)=LEFT(意見書!$DC$145,10),"レ","")</f>
        <v/>
      </c>
      <c r="FH6" s="147" t="str">
        <f>IF(LEFT(FH5,10)=LEFT(意見書!$DC$145,10),"レ","")</f>
        <v/>
      </c>
      <c r="FJ6" s="147" t="str">
        <f>IF(LEFT(FJ5,10)=LEFT(意見書!$DC$149,10),"レ","")</f>
        <v/>
      </c>
      <c r="FK6" s="147" t="str">
        <f>IF(LEFT(FK5,10)=LEFT(意見書!$DC$149,10),"レ","")</f>
        <v/>
      </c>
      <c r="FL6" s="147" t="str">
        <f>IF(LEFT(FL5,10)=LEFT(意見書!$DC$149,10),"レ","")</f>
        <v/>
      </c>
      <c r="FN6" s="147" t="str">
        <f>IF(LEFT(FN5,10)=LEFT(意見書!$DC$157,10),"レ","")</f>
        <v/>
      </c>
      <c r="FO6" s="147" t="str">
        <f>IF(LEFT(FO5,10)=LEFT(意見書!$DC$157,10),"レ","")</f>
        <v/>
      </c>
      <c r="FP6" s="147" t="str">
        <f>IF(LEFT(FP5,10)=LEFT(意見書!$DC$157,10),"レ","")</f>
        <v/>
      </c>
      <c r="FR6" s="147" t="str">
        <f>IF(LEFT(FR5,10)=LEFT(意見書!$DC$161,10),"レ","")</f>
        <v/>
      </c>
      <c r="FS6" s="147" t="str">
        <f>IF(LEFT(FS5,10)=LEFT(意見書!$DC$161,10),"レ","")</f>
        <v/>
      </c>
      <c r="FT6" s="147" t="str">
        <f>IF(LEFT(FT5,10)=LEFT(意見書!$DC$161,10),"レ","")</f>
        <v/>
      </c>
      <c r="FY6" s="1092" t="s">
        <v>328</v>
      </c>
      <c r="FZ6" s="1092"/>
      <c r="GB6" s="1092" t="s">
        <v>329</v>
      </c>
      <c r="GC6" s="1092"/>
      <c r="GD6" s="1092"/>
      <c r="GE6" s="1092"/>
      <c r="GG6" s="1092" t="s">
        <v>330</v>
      </c>
      <c r="GH6" s="1092"/>
      <c r="GI6" s="1092"/>
      <c r="GJ6" s="1092"/>
      <c r="HD6" s="147" t="str">
        <f>IF(LEFT($G$73,20)=LEFT("",20),"","○有")</f>
        <v/>
      </c>
      <c r="HE6" s="147"/>
      <c r="HF6" s="147"/>
      <c r="HM6" s="147" t="str">
        <f>IF(LEFT("",20)=LEFT(G247,20),"　　階建て．　　",G247&amp;"　階建て．　　")</f>
        <v>　　階建て．　　</v>
      </c>
      <c r="HP6" s="156" t="str">
        <f>IF(LEFT("",20)=LEFT($O$75,20),"",$O$75)</f>
        <v/>
      </c>
      <c r="HQ6" s="156" t="str">
        <f>IF(LEFT("",20)=LEFT(G252,20),"",IF(LEFT("",20)=LEFT($T$252,20),"",$T$252))</f>
        <v/>
      </c>
      <c r="HS6" s="1" t="s">
        <v>331</v>
      </c>
      <c r="HT6" s="156" t="str">
        <f>IF(LEFT("有",2)=LEFT(G94,2),IF(LEFT("",20)=LEFT(AF94,20),G94,AF94&amp;" "&amp;AH94),"")</f>
        <v/>
      </c>
      <c r="HU6" s="156" t="str">
        <f>IF(LEFT("",20)=LEFT(N256,20),"□ 厚生年金",N256)</f>
        <v>□ 厚生年金</v>
      </c>
      <c r="HW6" s="156" t="str">
        <f>IF(LEFT("☑ その他",20)=LEFT(G259,20),"（",IF(LEFT("",20)=LEFT(O259,20),"","（"))</f>
        <v/>
      </c>
      <c r="HZ6" s="147" t="str">
        <f>IF(LEFT("",20)=LEFT($G$160,20),"",$G$160)</f>
        <v/>
      </c>
      <c r="IA6" s="147" t="str">
        <f>IF(LEFT("",20)=LEFT($G$161,20),"",$G$161)</f>
        <v/>
      </c>
      <c r="IB6" s="147" t="str">
        <f>IF(LEFT("",20)=LEFT($G$164,20),IF(LEFT("",20)=LEFT($G$165,20),"",$G$165),$G$164)</f>
        <v/>
      </c>
      <c r="IC6" s="146" t="str">
        <f t="shared" si="14"/>
        <v/>
      </c>
      <c r="ID6" s="146" t="str">
        <f>IF(LEFT($HY$5,20)=LEFT($HZ6,20),IA6,"")</f>
        <v/>
      </c>
      <c r="IE6" s="146" t="str">
        <f t="shared" si="14"/>
        <v/>
      </c>
      <c r="IH6" s="146" t="str">
        <f t="shared" si="15"/>
        <v/>
      </c>
      <c r="II6" s="146" t="str">
        <f t="shared" si="15"/>
        <v/>
      </c>
      <c r="IJ6" s="146" t="str">
        <f t="shared" si="15"/>
        <v/>
      </c>
      <c r="IM6" s="156" t="str">
        <f>IF(LEFT("",20)=LEFT($G$273,20),"",$G$274)</f>
        <v/>
      </c>
      <c r="IN6" s="156" t="str">
        <f>IF(LEFT("",20)=LEFT($G$277,20),"",$W$277)</f>
        <v/>
      </c>
      <c r="IO6" s="156" t="str">
        <f>IF(LEFT("☑ 子と同居 （ 家族構成員数",20)=LEFT(G282,20),"名 ）","")</f>
        <v/>
      </c>
      <c r="IP6" s="156" t="str">
        <f>IF(LEFT("",20)=LEFT($G$285,20),"",$O$285)</f>
        <v/>
      </c>
      <c r="IR6" s="146" t="str">
        <f>IF(LEFT($P$286,20)=LEFT($HZ6,20),IA6,"")</f>
        <v/>
      </c>
      <c r="IS6" s="156" t="str">
        <f>IF(LEFT("",20)=LEFT($G$286,20),"",IF(LEFT("",20)=LEFT($P$286,20),"",$P$286))</f>
        <v/>
      </c>
      <c r="IU6" s="156" t="str">
        <f>IF(LEFT("",20)=LEFT($G$288,20),"",$O$288)</f>
        <v/>
      </c>
      <c r="IV6" s="156" t="str">
        <f>IF(LEFT("",20)=LEFT(G294,20),"□ 希望あり",G294)</f>
        <v>□ 希望あり</v>
      </c>
      <c r="IX6" s="156" t="str">
        <f>IF(LEFT("",20)=LEFT(G297,20),"",IF(LEFT("",20)=LEFT(O297,20),"",O297))</f>
        <v/>
      </c>
      <c r="IY6" s="156" t="str">
        <f t="shared" si="16"/>
        <v>自立</v>
      </c>
      <c r="IZ6" s="156" t="str">
        <f>IF(LEFT("",20)=LEFT(G304,20),"",IF(LEFT("",20)=LEFT(O304,20),"",O304))</f>
        <v/>
      </c>
      <c r="JA6" s="156" t="str">
        <f>IF(LEFT("",20)=LEFT(G306,20),"□ 杖",G306)</f>
        <v>□ 杖</v>
      </c>
      <c r="JB6" s="156" t="str">
        <f>IF(LEFT("",20)=LEFT(N306,20),"□ 歩行器",N306)</f>
        <v>□ 歩行器</v>
      </c>
      <c r="JC6" s="156" t="str">
        <f>IF(LEFT("",20)=LEFT(U306,20),"□ 車いす",U306)</f>
        <v>□ 車いす</v>
      </c>
      <c r="JD6" s="156" t="str">
        <f>IF(LEFT("",20)=LEFT(AB306,20),"□ その他",AB306)</f>
        <v>□ その他</v>
      </c>
      <c r="JE6" s="156" t="str">
        <f>IF(LEFT("☑ あり",20)=LEFT(G313,20),IF(LEFT("",20)=LEFT(O313,20),"",O313),"")</f>
        <v/>
      </c>
      <c r="JI6" s="156" t="str">
        <f>IF(LEFT("☑ あり",20)=LEFT($G$318,20),IF(LEFT("",20)=LEFT($O$318,20),"",$O$318),"")</f>
        <v/>
      </c>
      <c r="JS6" s="156" t="str">
        <f>IF(LEFT("",20)=LEFT($G$330,20),"",IF(LEFT("",20)=LEFT($O$330,20),"",$O$330))</f>
        <v/>
      </c>
      <c r="JT6" s="156" t="str">
        <f>IF(LEFT("有",20)=LEFT($G$331,20),IF(LEFT("",20)=LEFT($N$331,20),"",$N$331),"")</f>
        <v/>
      </c>
      <c r="JV6" s="156" t="str">
        <f>IF(LEFT("有",20)=LEFT($G$333,20),IF(LEFT("",20)=LEFT($N$333,20),"",$N$333),"")</f>
        <v/>
      </c>
      <c r="KB6" s="156" t="str">
        <f>IF(LEFT("☑ あり",20)=LEFT($G$339,20),IF(LEFT("",20)=LEFT($O$339,20),"",$O$339),"")</f>
        <v/>
      </c>
    </row>
    <row r="7" spans="2:289" s="1" customFormat="1" ht="15" hidden="1" customHeight="1">
      <c r="D7" s="147" t="str">
        <f t="shared" si="0"/>
        <v>□</v>
      </c>
      <c r="E7" s="147" t="str">
        <f>'認定情報（東）'!AY74</f>
        <v>指定看護小規模多機能型居宅介護支援事業者</v>
      </c>
      <c r="G7" s="242" t="str">
        <f t="shared" si="7"/>
        <v>0</v>
      </c>
      <c r="H7" s="147" t="str">
        <f t="shared" ref="H7" si="17">IF(LEFT("1",2)=LEFT(G7,2),"☑","□")</f>
        <v>□</v>
      </c>
      <c r="M7" s="147">
        <v>2</v>
      </c>
      <c r="N7" s="147">
        <f t="shared" si="1"/>
        <v>0</v>
      </c>
      <c r="O7" s="147" t="str">
        <f t="shared" si="8"/>
        <v>0</v>
      </c>
      <c r="P7" s="146" t="str">
        <f t="shared" si="2"/>
        <v/>
      </c>
      <c r="S7" s="147">
        <v>6</v>
      </c>
      <c r="T7" s="147">
        <f t="shared" si="3"/>
        <v>0</v>
      </c>
      <c r="U7" s="147" t="str">
        <f t="shared" si="9"/>
        <v>0</v>
      </c>
      <c r="V7" s="520" t="str">
        <f t="shared" si="10"/>
        <v>0</v>
      </c>
      <c r="Y7" s="242" t="str">
        <f>IF(LEFT($G$73,5)=LEFT("要介護５",5),"⑤","５")</f>
        <v>５</v>
      </c>
      <c r="AV7" s="147">
        <v>4</v>
      </c>
      <c r="AW7" s="147">
        <f t="shared" si="4"/>
        <v>0</v>
      </c>
      <c r="AX7" s="147" t="str">
        <f t="shared" si="5"/>
        <v>0</v>
      </c>
      <c r="AY7" s="146" t="str">
        <f t="shared" si="6"/>
        <v>0</v>
      </c>
      <c r="BB7" s="145">
        <f>$O$75</f>
        <v>0</v>
      </c>
      <c r="BN7" s="1179" t="s">
        <v>236</v>
      </c>
      <c r="BO7" s="1179"/>
      <c r="CI7" s="242">
        <v>1</v>
      </c>
      <c r="CJ7" s="147">
        <f>IF($CH$3&gt;=CI7,意見書!$CS$5,0)</f>
        <v>34212</v>
      </c>
      <c r="CK7" s="147" t="str">
        <f t="shared" si="13"/>
        <v>2</v>
      </c>
      <c r="CL7" s="148" t="str">
        <f>IF(LEFT("",10)=LEFT(意見書!$CS$5,10),"",LEFT(CK7,1))</f>
        <v>2</v>
      </c>
      <c r="CO7" s="147">
        <v>6</v>
      </c>
      <c r="CP7" s="147">
        <f>IF($CN$3&gt;=CO7,意見書!$CS$7,0)</f>
        <v>0</v>
      </c>
      <c r="CQ7" s="147" t="str">
        <f t="shared" si="11"/>
        <v>0</v>
      </c>
      <c r="CR7" s="146" t="str">
        <f t="shared" si="12"/>
        <v>0</v>
      </c>
      <c r="CT7" s="1179" t="s">
        <v>332</v>
      </c>
      <c r="CU7" s="1179"/>
      <c r="CX7" s="524" t="s">
        <v>333</v>
      </c>
      <c r="CY7" s="524" t="s">
        <v>334</v>
      </c>
      <c r="CZ7" s="524" t="s">
        <v>335</v>
      </c>
      <c r="DA7" s="524" t="s">
        <v>336</v>
      </c>
      <c r="DD7" s="1179" t="s">
        <v>337</v>
      </c>
      <c r="DE7" s="1179"/>
      <c r="DF7" s="1179"/>
      <c r="DI7" s="3" t="s">
        <v>338</v>
      </c>
      <c r="DJ7" s="3" t="s">
        <v>339</v>
      </c>
      <c r="DK7" s="3" t="s">
        <v>340</v>
      </c>
      <c r="DL7" s="3" t="s">
        <v>341</v>
      </c>
      <c r="DO7" s="3" t="s">
        <v>342</v>
      </c>
      <c r="DP7" s="3" t="s">
        <v>343</v>
      </c>
      <c r="DQ7" s="3" t="s">
        <v>344</v>
      </c>
      <c r="DR7" s="3" t="s">
        <v>345</v>
      </c>
      <c r="DS7" s="3" t="s">
        <v>346</v>
      </c>
      <c r="DT7" s="3" t="s">
        <v>347</v>
      </c>
      <c r="DU7" s="3" t="s">
        <v>348</v>
      </c>
      <c r="DV7" s="3" t="s">
        <v>349</v>
      </c>
      <c r="DW7" s="3" t="s">
        <v>350</v>
      </c>
      <c r="FY7" s="1" t="s">
        <v>351</v>
      </c>
      <c r="FZ7" s="1" t="s">
        <v>352</v>
      </c>
      <c r="GB7" s="1" t="s">
        <v>353</v>
      </c>
      <c r="GC7" s="1" t="s">
        <v>354</v>
      </c>
      <c r="GD7" s="1" t="s">
        <v>355</v>
      </c>
      <c r="GE7" s="1" t="s">
        <v>356</v>
      </c>
      <c r="GG7" s="1" t="s">
        <v>353</v>
      </c>
      <c r="GH7" s="1" t="s">
        <v>354</v>
      </c>
      <c r="GI7" s="1" t="s">
        <v>357</v>
      </c>
      <c r="GJ7" s="1" t="s">
        <v>358</v>
      </c>
      <c r="HM7" s="147" t="str">
        <f>IF(LEFT("",20)=LEFT(G248,20),"居室　　　階．　　","居室　"&amp;G248&amp;"　階．　　")</f>
        <v>居室　　　階．　　</v>
      </c>
      <c r="HR7" s="1" t="s">
        <v>359</v>
      </c>
      <c r="HS7" s="156" t="str">
        <f>IF(LEFT("",20)=LEFT($G$185,20),"",$G$185)</f>
        <v/>
      </c>
      <c r="HT7" s="156" t="str">
        <f>IF(LEFT("有",2)=LEFT(G93,2),IF(LEFT("",20)=LEFT(AF93,20),G93,AF93),"")</f>
        <v/>
      </c>
      <c r="HU7" s="156" t="str">
        <f>IF(LEFT("",20)=LEFT(U256,20),"□ 障害年金",U256)</f>
        <v>□ 障害年金</v>
      </c>
      <c r="HW7" s="156" t="str">
        <f>IF(LEFT("",20)=LEFT(O259,20),"",O259)</f>
        <v/>
      </c>
      <c r="HZ7" s="147" t="str">
        <f>IF(LEFT("",20)=LEFT($G$168,20),"",$G$168)</f>
        <v/>
      </c>
      <c r="IA7" s="147" t="str">
        <f>IF(LEFT("",20)=LEFT($G$169,20),"",$G$169)</f>
        <v/>
      </c>
      <c r="IB7" s="147" t="str">
        <f>IF(LEFT("",20)=LEFT($G$172,20),IF(LEFT("",20)=LEFT($G$173,20),"",$G$173),$G$172)</f>
        <v/>
      </c>
      <c r="IC7" s="146" t="str">
        <f t="shared" si="14"/>
        <v/>
      </c>
      <c r="ID7" s="146" t="str">
        <f t="shared" si="14"/>
        <v/>
      </c>
      <c r="IE7" s="146" t="str">
        <f t="shared" si="14"/>
        <v/>
      </c>
      <c r="IH7" s="146" t="str">
        <f t="shared" si="15"/>
        <v/>
      </c>
      <c r="II7" s="146" t="str">
        <f t="shared" si="15"/>
        <v/>
      </c>
      <c r="IJ7" s="146" t="str">
        <f t="shared" si="15"/>
        <v/>
      </c>
      <c r="IM7" s="156" t="str">
        <f>IF(LEFT("□ 同封の居宅サービス計画（１）参照",20)=LEFT($G$275,20),"□ 同封の居宅サービス計画（１）参照","☑ 同封の居宅サービス計画（１）参照")</f>
        <v>☑ 同封の居宅サービス計画（１）参照</v>
      </c>
      <c r="IO7" s="156" t="str">
        <f>IF(LEFT("",20)=LEFT($G$283,20),"＊□ 日中独居",$G$283)</f>
        <v>＊□ 日中独居</v>
      </c>
      <c r="IR7" s="146" t="str">
        <f>IF(LEFT($P$286,20)=LEFT($HZ7,20),IA7,"")</f>
        <v/>
      </c>
      <c r="IS7" s="156" t="str">
        <f>IF(LEFT("",20)=LEFT($G$286,20),"",IF(LEFT("",20)=LEFT($IR$9,20),"",$IR$9))</f>
        <v/>
      </c>
      <c r="IV7" s="156" t="str">
        <f>IF(LEFT("",20)=LEFT(G295,20),"□ 希望あり",G295)</f>
        <v>□ 希望あり</v>
      </c>
      <c r="IY7" s="156" t="str">
        <f t="shared" si="16"/>
        <v>自立</v>
      </c>
      <c r="JJ7" s="388"/>
      <c r="KA7" s="1" t="s">
        <v>360</v>
      </c>
    </row>
    <row r="8" spans="2:289" s="1" customFormat="1" ht="15" hidden="1" customHeight="1">
      <c r="D8" s="147" t="str">
        <f t="shared" si="0"/>
        <v>□</v>
      </c>
      <c r="E8" s="147" t="str">
        <f>'認定情報（東）'!AY76</f>
        <v>指定（介護予防）認知症対応型共同生活介護事業者</v>
      </c>
      <c r="G8" s="242" t="str">
        <f t="shared" si="7"/>
        <v>0</v>
      </c>
      <c r="H8" s="147" t="str">
        <f>IF(LEFT("1",2)=LEFT(G8,2),"☑","□")</f>
        <v>□</v>
      </c>
      <c r="M8" s="147">
        <v>1</v>
      </c>
      <c r="N8" s="147">
        <f t="shared" si="1"/>
        <v>0</v>
      </c>
      <c r="O8" s="147" t="str">
        <f t="shared" si="8"/>
        <v>0</v>
      </c>
      <c r="P8" s="146" t="str">
        <f t="shared" si="2"/>
        <v/>
      </c>
      <c r="S8" s="147">
        <v>5</v>
      </c>
      <c r="T8" s="147">
        <f t="shared" si="3"/>
        <v>0</v>
      </c>
      <c r="U8" s="147" t="str">
        <f t="shared" si="9"/>
        <v>0</v>
      </c>
      <c r="V8" s="520" t="str">
        <f t="shared" si="10"/>
        <v>0</v>
      </c>
      <c r="AV8" s="147">
        <v>3</v>
      </c>
      <c r="AW8" s="147">
        <f t="shared" si="4"/>
        <v>0</v>
      </c>
      <c r="AX8" s="147" t="str">
        <f t="shared" si="5"/>
        <v>0</v>
      </c>
      <c r="AY8" s="146" t="str">
        <f t="shared" si="6"/>
        <v>0</v>
      </c>
      <c r="BN8" s="147" t="str">
        <f>IF(LEFT("明治",5)=LEFT(TEXT($G$69,"ｇgg"),5),TEXT($G$69,"ｇgg"),"")</f>
        <v>明治</v>
      </c>
      <c r="BO8" s="156" t="str">
        <f>BN8&amp;BN9&amp;BN10</f>
        <v>明治</v>
      </c>
      <c r="CO8" s="147">
        <v>5</v>
      </c>
      <c r="CP8" s="147">
        <f>IF($CN$3&gt;=CO8,意見書!$CS$7,0)</f>
        <v>0</v>
      </c>
      <c r="CQ8" s="147" t="str">
        <f t="shared" si="11"/>
        <v>0</v>
      </c>
      <c r="CR8" s="146" t="str">
        <f t="shared" si="12"/>
        <v>0</v>
      </c>
      <c r="CT8" s="147" t="str">
        <f>IF(LEFT("同意する",10)=LEFT(意見書!$CS$13,10),"レ","")</f>
        <v>レ</v>
      </c>
      <c r="CU8" s="147" t="str">
        <f>IF(LEFT("同意しない",10)=LEFT(意見書!$CS$13,10),"レ","")</f>
        <v/>
      </c>
      <c r="CX8" s="147" t="str">
        <f>IF(LEFT("☑ 内科",10)=LEFT(意見書!$CD$25,10),"レ","")</f>
        <v/>
      </c>
      <c r="CY8" s="147" t="str">
        <f>IF(LEFT("☑ 精神科",10)=LEFT(意見書!$CN$25,10),"レ","")</f>
        <v/>
      </c>
      <c r="CZ8" s="147" t="str">
        <f>IF(LEFT("☑ 外科",10)=LEFT(意見書!$CX$25,10),"レ","")</f>
        <v/>
      </c>
      <c r="DA8" s="147" t="str">
        <f>IF(LEFT("☑ 整形外科",10)=LEFT(意見書!$DH$25,10),"レ","")</f>
        <v/>
      </c>
      <c r="DD8" s="147" t="str">
        <f>IF(LEFT("安定",10)=LEFT(意見書!$CS$47,10),"レ","")</f>
        <v/>
      </c>
      <c r="DE8" s="147" t="str">
        <f>IF(LEFT("不安定",10)=LEFT(意見書!$CS$47,10),"レ","")</f>
        <v/>
      </c>
      <c r="DF8" s="147" t="str">
        <f>IF(LEFT("不明",10)=LEFT(意見書!$CS$47,10),"レ","")</f>
        <v/>
      </c>
      <c r="DI8" s="147" t="str">
        <f>IF(LEFT(DI7,10)=LEFT(意見書!CD76,10),"レ","")</f>
        <v/>
      </c>
      <c r="DJ8" s="147" t="str">
        <f>IF(LEFT(DJ7,10)=LEFT(意見書!CN76,10),"レ","")</f>
        <v/>
      </c>
      <c r="DK8" s="147" t="str">
        <f>IF(LEFT(DK7,10)=LEFT(意見書!CX76,10),"レ","")</f>
        <v/>
      </c>
      <c r="DL8" s="147" t="str">
        <f>IF(LEFT(DL7,10)=LEFT(意見書!DH76,10),"レ","")</f>
        <v/>
      </c>
      <c r="DO8" s="147" t="str">
        <f>IF(LEFT(DO7,10)=LEFT($G$184,10),"レ","")</f>
        <v/>
      </c>
      <c r="DP8" s="147" t="str">
        <f t="shared" ref="DP8:DW8" si="18">IF(LEFT(DP7,10)=LEFT($G$184,10),"レ","")</f>
        <v/>
      </c>
      <c r="DQ8" s="147" t="str">
        <f t="shared" si="18"/>
        <v/>
      </c>
      <c r="DR8" s="147" t="str">
        <f t="shared" si="18"/>
        <v/>
      </c>
      <c r="DS8" s="147" t="str">
        <f t="shared" si="18"/>
        <v/>
      </c>
      <c r="DT8" s="147" t="str">
        <f t="shared" si="18"/>
        <v/>
      </c>
      <c r="DU8" s="147" t="str">
        <f t="shared" si="18"/>
        <v/>
      </c>
      <c r="DV8" s="147" t="str">
        <f t="shared" si="18"/>
        <v/>
      </c>
      <c r="DW8" s="147" t="str">
        <f t="shared" si="18"/>
        <v/>
      </c>
      <c r="EB8" s="3" t="s">
        <v>361</v>
      </c>
      <c r="EC8" s="3" t="s">
        <v>362</v>
      </c>
      <c r="ED8" s="3" t="s">
        <v>363</v>
      </c>
      <c r="EE8" s="3" t="s">
        <v>364</v>
      </c>
      <c r="EH8" s="3" t="s">
        <v>248</v>
      </c>
      <c r="EI8" s="3" t="s">
        <v>249</v>
      </c>
      <c r="EJ8" s="3" t="s">
        <v>365</v>
      </c>
      <c r="EL8" s="3" t="s">
        <v>248</v>
      </c>
      <c r="EM8" s="3" t="s">
        <v>249</v>
      </c>
      <c r="EN8" s="3" t="s">
        <v>365</v>
      </c>
      <c r="EP8" s="3" t="s">
        <v>248</v>
      </c>
      <c r="EQ8" s="3" t="s">
        <v>249</v>
      </c>
      <c r="ER8" s="3" t="s">
        <v>365</v>
      </c>
      <c r="ET8" s="3" t="s">
        <v>342</v>
      </c>
      <c r="EU8" s="3" t="s">
        <v>366</v>
      </c>
      <c r="EV8" s="3" t="s">
        <v>367</v>
      </c>
      <c r="EX8" s="3" t="s">
        <v>368</v>
      </c>
      <c r="EY8" s="3" t="s">
        <v>369</v>
      </c>
      <c r="EZ8" s="3" t="s">
        <v>370</v>
      </c>
      <c r="FB8" s="3" t="s">
        <v>368</v>
      </c>
      <c r="FC8" s="3" t="s">
        <v>371</v>
      </c>
      <c r="FD8" s="3" t="s">
        <v>372</v>
      </c>
      <c r="FE8" s="3" t="s">
        <v>373</v>
      </c>
      <c r="FG8" s="3" t="s">
        <v>342</v>
      </c>
      <c r="FH8" s="3" t="s">
        <v>374</v>
      </c>
      <c r="FJ8" s="3" t="s">
        <v>375</v>
      </c>
      <c r="FK8" s="3" t="s">
        <v>376</v>
      </c>
      <c r="FY8" s="147" t="str">
        <f>IF(LEFT(FY7,20)=LEFT(問診票!$CD$78,20),"■","□")</f>
        <v>□</v>
      </c>
      <c r="FZ8" s="147" t="str">
        <f>IF(LEFT(FZ7,20)=LEFT(問診票!$CD$78,20),"■","□")</f>
        <v>□</v>
      </c>
      <c r="GB8" s="147" t="str">
        <f>IF(LEFT(GB7,20)=LEFT(問診票!$CD$80,20),"■","□")</f>
        <v>□</v>
      </c>
      <c r="GC8" s="147" t="str">
        <f>IF(LEFT(GC7,20)=LEFT(問診票!$CD$80,20),"■","□")</f>
        <v>□</v>
      </c>
      <c r="GD8" s="147" t="str">
        <f>IF(LEFT(GD7,20)=LEFT(問診票!$CD$80,20),"■","□")</f>
        <v>□</v>
      </c>
      <c r="GE8" s="147" t="str">
        <f>IF(LEFT(GE7,20)=LEFT(問診票!$CD$80,20),"■","□")</f>
        <v>□</v>
      </c>
      <c r="GG8" s="147" t="str">
        <f>IF(LEFT(GG7,20)=LEFT(問診票!$CD$82,20),"■","□")</f>
        <v>□</v>
      </c>
      <c r="GH8" s="147" t="str">
        <f>IF(LEFT(GH7,20)=LEFT(問診票!$CD$82,20),"■","□")</f>
        <v>□</v>
      </c>
      <c r="GI8" s="147" t="str">
        <f>IF(LEFT(GI7,20)=LEFT(問診票!$CD$82,20),"■","□")</f>
        <v>□</v>
      </c>
      <c r="GJ8" s="147" t="str">
        <f>IF(LEFT(GJ7,20)=LEFT(問診票!$CD$82,20),"■","□")</f>
        <v>□</v>
      </c>
      <c r="HM8" s="147" t="str">
        <f>IF(LEFT("",20)=LEFT(G249,20),"エレベーター（ 無 ）","エレベーター（ 有 ）")</f>
        <v>エレベーター（ 無 ）</v>
      </c>
      <c r="HR8" s="156" t="str">
        <f>IF(LEFT("",20)=LEFT(G253,20),"　　　割",G253&amp;" 割")</f>
        <v>　　　割</v>
      </c>
      <c r="HS8" s="1" t="s">
        <v>377</v>
      </c>
      <c r="HT8" s="156" t="str">
        <f>IF(LEFT("",20)=LEFT($G$88,20),"",$G$88)</f>
        <v/>
      </c>
      <c r="HU8" s="156" t="str">
        <f>IF(LEFT("",20)=LEFT(AB256,20),"□ 生活保護",AB256)</f>
        <v>□ 生活保護</v>
      </c>
      <c r="HW8" s="156" t="str">
        <f>IF(LEFT("☑ その他",20)=LEFT(G259,20),"）",IF(LEFT("",20)=LEFT(O259,20),"","）"))</f>
        <v/>
      </c>
      <c r="HZ8" s="147" t="str">
        <f>IF(LEFT("",20)=LEFT($G$176,20),"",$G$176)</f>
        <v/>
      </c>
      <c r="IA8" s="147" t="str">
        <f>IF(LEFT("",20)=LEFT($G$177,20),"",$G$177)</f>
        <v/>
      </c>
      <c r="IB8" s="147" t="str">
        <f>IF(LEFT("",20)=LEFT($G$180,20),IF(LEFT("",20)=LEFT($G$181,20),"",$G$181),$G$180)</f>
        <v/>
      </c>
      <c r="IC8" s="146" t="str">
        <f t="shared" si="14"/>
        <v/>
      </c>
      <c r="ID8" s="146" t="str">
        <f t="shared" si="14"/>
        <v/>
      </c>
      <c r="IE8" s="146" t="str">
        <f t="shared" si="14"/>
        <v/>
      </c>
      <c r="IH8" s="146" t="str">
        <f t="shared" si="15"/>
        <v/>
      </c>
      <c r="II8" s="146" t="str">
        <f t="shared" si="15"/>
        <v/>
      </c>
      <c r="IJ8" s="146" t="str">
        <f t="shared" si="15"/>
        <v/>
      </c>
      <c r="IM8" s="156" t="str">
        <f>IF(LEFT("",20)=LEFT($G$275,20),"",$G$276)</f>
        <v/>
      </c>
      <c r="IO8" s="156" t="str">
        <f>IF(LEFT("",20)=LEFT($G$284,20),"□ その他",$G$284)</f>
        <v>□ その他</v>
      </c>
      <c r="IR8" s="146" t="str">
        <f>IF(LEFT($P$286,20)=LEFT($HZ8,20),IA8,"")</f>
        <v/>
      </c>
      <c r="IS8" s="156" t="str">
        <f>IF(LEFT("",20)=LEFT($G$286,20),"",IF(LEFT("",20)=LEFT($X$286,20),"",$X$286))</f>
        <v/>
      </c>
      <c r="IY8" s="156" t="str">
        <f t="shared" si="16"/>
        <v>自立</v>
      </c>
      <c r="JJ8" s="389"/>
      <c r="KA8" s="156" t="str">
        <f>IF(LEFT("",20)=LEFT($G$338,20),"できる",IF(LEFT("やや難あり",20)=LEFT($G$338,20),"ときどきできる",IF(LEFT("困難",20)=LEFT($G$338,20),"できない","")))</f>
        <v>できる</v>
      </c>
    </row>
    <row r="9" spans="2:289" s="1" customFormat="1" ht="15" hidden="1" customHeight="1" thickBot="1">
      <c r="D9" s="147" t="str">
        <f t="shared" si="0"/>
        <v>□</v>
      </c>
      <c r="E9" s="147" t="str">
        <f>'認定情報（東）'!AY78</f>
        <v>指定地域密着型特定施設入居者生活介護事業者</v>
      </c>
      <c r="G9" s="242" t="str">
        <f t="shared" si="7"/>
        <v>0</v>
      </c>
      <c r="H9" s="147" t="str">
        <f>IF(LEFT("1",2)=LEFT(G9+G10+G11+G12+G13,2),"☑","□")</f>
        <v>□</v>
      </c>
      <c r="S9" s="147">
        <v>4</v>
      </c>
      <c r="T9" s="147">
        <f t="shared" si="3"/>
        <v>0</v>
      </c>
      <c r="U9" s="147" t="str">
        <f t="shared" si="9"/>
        <v>0</v>
      </c>
      <c r="V9" s="520" t="str">
        <f t="shared" si="10"/>
        <v>0</v>
      </c>
      <c r="AV9" s="147">
        <v>2</v>
      </c>
      <c r="AW9" s="147">
        <f t="shared" si="4"/>
        <v>0</v>
      </c>
      <c r="AX9" s="147" t="str">
        <f t="shared" si="5"/>
        <v>0</v>
      </c>
      <c r="AY9" s="146" t="str">
        <f t="shared" si="6"/>
        <v>0</v>
      </c>
      <c r="BB9" s="155" t="str">
        <f>IF(LEFT("",20)=LEFT(G69,20),"明治 ・ 大正 ・ 昭和",G69)</f>
        <v>明治 ・ 大正 ・ 昭和</v>
      </c>
      <c r="BN9" s="147" t="str">
        <f>IF(LEFT("大正",5)=LEFT(TEXT($G$69,"ｇgg"),5),TEXT($G$69,"ｇgg"),"")</f>
        <v/>
      </c>
      <c r="CO9" s="147">
        <v>4</v>
      </c>
      <c r="CP9" s="147">
        <f>IF($CN$3&gt;=CO9,意見書!$CS$7,0)</f>
        <v>0</v>
      </c>
      <c r="CQ9" s="147" t="str">
        <f t="shared" si="11"/>
        <v>0</v>
      </c>
      <c r="CR9" s="146" t="str">
        <f t="shared" si="12"/>
        <v>0</v>
      </c>
      <c r="EB9" s="147" t="str">
        <f>IF(LEFT(EB8,10)=LEFT(意見書!CD96,10),"レ","")</f>
        <v/>
      </c>
      <c r="EC9" s="147" t="str">
        <f>IF(LEFT(EC8,10)=LEFT(意見書!CN96,10),"レ","")</f>
        <v/>
      </c>
      <c r="ED9" s="147" t="str">
        <f>IF(LEFT(ED8,10)=LEFT(意見書!CX96,10),"レ","")</f>
        <v/>
      </c>
      <c r="EE9" s="147" t="str">
        <f>IF(LEFT(EE8,10)=LEFT(意見書!CD98,10),"レ","")</f>
        <v/>
      </c>
      <c r="EH9" s="147" t="str">
        <f>IF(LEFT(EH8,10)=LEFT(意見書!$CM$155,10),"レ",IF(LEFT(EJ8,10)=LEFT(意見書!$CM$155,10),"レ",""))</f>
        <v/>
      </c>
      <c r="EI9" s="147" t="str">
        <f>IF(LEFT(EI8,10)=LEFT(意見書!$CM$155,10),"レ",IF(LEFT(EJ8,10)=LEFT(意見書!$CM$155,10),"レ",""))</f>
        <v/>
      </c>
      <c r="EL9" s="147" t="str">
        <f>IF(LEFT(EL8,10)=LEFT(意見書!$CY$155,10),"レ",IF(LEFT(EN8,10)=LEFT(意見書!$CY$155,10),"レ",""))</f>
        <v/>
      </c>
      <c r="EM9" s="147" t="str">
        <f>IF(LEFT(EM8,10)=LEFT(意見書!$CY$155,10),"レ",IF(LEFT(EN8,10)=LEFT(意見書!$CY$155,10),"レ",""))</f>
        <v/>
      </c>
      <c r="EP9" s="147" t="str">
        <f>IF(LEFT(EP8,10)=LEFT(意見書!$DK$155,10),"レ",IF(LEFT(ER8,10)=LEFT(意見書!$DK$155,10),"レ",""))</f>
        <v/>
      </c>
      <c r="EQ9" s="147" t="str">
        <f>IF(LEFT(EQ8,10)=LEFT(意見書!$DK$155,10),"レ",IF(LEFT(ER8,10)=LEFT(意見書!$DK$155,10),"レ",""))</f>
        <v/>
      </c>
      <c r="ET9" s="147" t="str">
        <f>IF(LEFT(ET8,10)=LEFT(意見書!$CO$167,10),"レ","")</f>
        <v/>
      </c>
      <c r="EU9" s="147" t="str">
        <f>IF(LEFT(EU8,10)=LEFT(意見書!$CO$167,10),"レ","")</f>
        <v/>
      </c>
      <c r="EV9" s="147" t="str">
        <f>IF(LEFT(EV8,10)=LEFT(意見書!$CO$167,10),"レ","")</f>
        <v/>
      </c>
      <c r="EX9" s="147" t="str">
        <f>IF(LEFT(EX8,10)=LEFT(意見書!$DI$167,10),"レ","")</f>
        <v/>
      </c>
      <c r="EY9" s="147" t="str">
        <f>IF(LEFT(EY8,10)=LEFT(意見書!$DI$167,10),"レ","")</f>
        <v/>
      </c>
      <c r="EZ9" s="147" t="str">
        <f>IF(LEFT(EZ8,10)=LEFT(意見書!$DI$167,10),"レ","")</f>
        <v/>
      </c>
      <c r="FB9" s="147" t="str">
        <f>IF(LEFT(FB8,10)=LEFT(意見書!$CZ$169,10),"レ","")</f>
        <v/>
      </c>
      <c r="FC9" s="147" t="str">
        <f>IF(LEFT(FC8,10)=LEFT(意見書!$CZ$169,10),"レ",IF(LEFT(FE8,10)=LEFT(意見書!$CZ$169,10),"レ",""))</f>
        <v/>
      </c>
      <c r="FD9" s="147" t="str">
        <f>IF(LEFT(FD8,10)=LEFT(意見書!$CZ$169,10),"レ",IF(LEFT(FE8,10)=LEFT(意見書!$CZ$169,10),"レ",""))</f>
        <v/>
      </c>
      <c r="FG9" s="147" t="str">
        <f>IF(LEFT(FG8,10)=LEFT(意見書!$CO$173,10),"レ","")</f>
        <v/>
      </c>
      <c r="FH9" s="147" t="str">
        <f>IF(LEFT(FH8,10)=LEFT(意見書!$CO$173,10),"レ","")</f>
        <v/>
      </c>
      <c r="FJ9" s="147" t="str">
        <f>IF(LEFT(FJ8,10)=LEFT(意見書!$DI$173,10),"レ","")</f>
        <v/>
      </c>
      <c r="FK9" s="147" t="str">
        <f>IF(LEFT(FK8,10)=LEFT(意見書!$DI$173,10),"レ","")</f>
        <v/>
      </c>
      <c r="HD9" s="3" t="s">
        <v>378</v>
      </c>
      <c r="HS9" s="156" t="str">
        <f>IF(LEFT("",20)=LEFT(G254,20),"☑ 医師の判断",G254)</f>
        <v>☑ 医師の判断</v>
      </c>
      <c r="HU9" s="156" t="str">
        <f>IF(LEFT("",20)=LEFT(G257,20),"□ その他（",G257&amp;"（")</f>
        <v>□ その他（</v>
      </c>
      <c r="HW9" s="156" t="str">
        <f>IF(LEFT("",20)=LEFT(G260,20),"＊□ 日中独居",G260)</f>
        <v>＊□ 日中独居</v>
      </c>
      <c r="IC9" s="156" t="str">
        <f>IC5&amp;IC6&amp;IC7&amp;IC8</f>
        <v/>
      </c>
      <c r="ID9" s="156" t="str">
        <f t="shared" ref="ID9" si="19">ID5&amp;ID6&amp;ID7&amp;ID8</f>
        <v/>
      </c>
      <c r="IE9" s="156" t="str">
        <f>IE5&amp;IE6&amp;IE7&amp;IE8</f>
        <v/>
      </c>
      <c r="IH9" s="156" t="str">
        <f t="shared" ref="IH9:II9" si="20">IH5&amp;IH6&amp;IH7&amp;IH8</f>
        <v/>
      </c>
      <c r="II9" s="156" t="str">
        <f t="shared" si="20"/>
        <v/>
      </c>
      <c r="IJ9" s="156" t="str">
        <f>IJ5&amp;IJ6&amp;IJ7&amp;IJ8</f>
        <v/>
      </c>
      <c r="IO9" s="156" t="str">
        <f>IF(LEFT("",20)=LEFT($G$284,20),"",$O$284)</f>
        <v/>
      </c>
      <c r="IR9" s="156" t="str">
        <f>IR5&amp;IR6&amp;IR7&amp;IR8</f>
        <v/>
      </c>
      <c r="IY9" s="156" t="str">
        <f t="shared" si="16"/>
        <v>自立</v>
      </c>
      <c r="JJ9" s="390"/>
    </row>
    <row r="10" spans="2:289" s="1" customFormat="1" ht="15" hidden="1" customHeight="1">
      <c r="D10" s="147" t="str">
        <f t="shared" si="0"/>
        <v>□</v>
      </c>
      <c r="E10" s="147" t="str">
        <f>'認定情報（東）'!AY80</f>
        <v>指定地域密着型介護老人福祉施設</v>
      </c>
      <c r="G10" s="242" t="str">
        <f t="shared" si="7"/>
        <v>0</v>
      </c>
      <c r="S10" s="147">
        <v>3</v>
      </c>
      <c r="T10" s="147">
        <f t="shared" si="3"/>
        <v>0</v>
      </c>
      <c r="U10" s="147" t="str">
        <f t="shared" si="9"/>
        <v>0</v>
      </c>
      <c r="V10" s="520" t="str">
        <f t="shared" si="10"/>
        <v>0</v>
      </c>
      <c r="AV10" s="147">
        <v>1</v>
      </c>
      <c r="AW10" s="147">
        <f t="shared" si="4"/>
        <v>0</v>
      </c>
      <c r="AX10" s="147" t="str">
        <f>RIGHT(AW10,AV10)</f>
        <v>0</v>
      </c>
      <c r="AY10" s="146" t="str">
        <f>LEFT(AX10,1)</f>
        <v>0</v>
      </c>
      <c r="BB10" s="146" t="str">
        <f>IF(LEFT("",20)=LEFT(G69,20),"　　　年　　　月　　　日　（　　　歳）","（　"&amp;J3&amp;"　）")</f>
        <v>　　　年　　　月　　　日　（　　　歳）</v>
      </c>
      <c r="BN10" s="147" t="str">
        <f>IF(LEFT("昭和",5)=LEFT(TEXT($G$69,"ｇgg"),5),TEXT($G$69,"ｇgg"),"")</f>
        <v/>
      </c>
      <c r="CO10" s="147">
        <v>3</v>
      </c>
      <c r="CP10" s="147">
        <f>IF($CN$3&gt;=CO10,意見書!$CS$7,0)</f>
        <v>0</v>
      </c>
      <c r="CQ10" s="147" t="str">
        <f t="shared" si="11"/>
        <v>0</v>
      </c>
      <c r="CR10" s="146" t="str">
        <f t="shared" si="12"/>
        <v>0</v>
      </c>
      <c r="CX10" s="524" t="s">
        <v>379</v>
      </c>
      <c r="CY10" s="524" t="s">
        <v>380</v>
      </c>
      <c r="CZ10" s="524" t="s">
        <v>381</v>
      </c>
      <c r="DA10" s="524" t="s">
        <v>382</v>
      </c>
      <c r="DI10" s="3" t="s">
        <v>383</v>
      </c>
      <c r="DJ10" s="3" t="s">
        <v>384</v>
      </c>
      <c r="DK10" s="3" t="s">
        <v>385</v>
      </c>
      <c r="DL10" s="3" t="s">
        <v>386</v>
      </c>
      <c r="DO10" s="3" t="s">
        <v>342</v>
      </c>
      <c r="DP10" s="3" t="s">
        <v>387</v>
      </c>
      <c r="DQ10" s="3" t="s">
        <v>388</v>
      </c>
      <c r="DR10" s="3" t="s">
        <v>389</v>
      </c>
      <c r="DS10" s="3" t="s">
        <v>390</v>
      </c>
      <c r="DT10" s="3" t="s">
        <v>391</v>
      </c>
      <c r="DU10" s="3" t="s">
        <v>392</v>
      </c>
      <c r="DV10" s="3" t="s">
        <v>393</v>
      </c>
      <c r="FY10" s="1092" t="s">
        <v>394</v>
      </c>
      <c r="FZ10" s="1092"/>
      <c r="GA10" s="1092"/>
      <c r="GB10" s="1092"/>
      <c r="GC10" s="1092"/>
      <c r="GD10" s="1092"/>
      <c r="GE10" s="1092"/>
      <c r="GF10" s="1092"/>
      <c r="GG10" s="1092"/>
      <c r="GH10" s="1092"/>
      <c r="GI10" s="1092"/>
      <c r="GJ10" s="1092"/>
      <c r="GK10" s="1092"/>
      <c r="GL10" s="1092"/>
      <c r="GM10" s="1092"/>
      <c r="GN10" s="1092"/>
      <c r="GO10" s="1092"/>
      <c r="GP10" s="1092"/>
      <c r="GQ10" s="1092"/>
      <c r="GR10" s="1092"/>
      <c r="GS10" s="1092"/>
      <c r="GT10" s="1092"/>
      <c r="GU10" s="1092"/>
      <c r="GV10" s="1092"/>
      <c r="GW10" s="1092"/>
      <c r="GX10" s="1092"/>
      <c r="GY10" s="1092"/>
      <c r="HD10" s="147" t="str">
        <f>IF(LEFT("",20)=LEFT($G$73,20),"有","○有")</f>
        <v>有</v>
      </c>
      <c r="HU10" s="156" t="str">
        <f>IF(LEFT("",20)=LEFT(O257,20),"",O257)</f>
        <v/>
      </c>
      <c r="IY10" s="156" t="str">
        <f t="shared" si="16"/>
        <v>自立</v>
      </c>
    </row>
    <row r="11" spans="2:289" s="1" customFormat="1" ht="15" hidden="1" customHeight="1">
      <c r="D11" s="147" t="str">
        <f t="shared" si="0"/>
        <v>□</v>
      </c>
      <c r="E11" s="147" t="str">
        <f>'認定情報（東）'!AY82</f>
        <v>指定介護老人福祉施設</v>
      </c>
      <c r="G11" s="242" t="str">
        <f t="shared" si="7"/>
        <v>0</v>
      </c>
      <c r="S11" s="147">
        <v>2</v>
      </c>
      <c r="T11" s="147">
        <f t="shared" si="3"/>
        <v>0</v>
      </c>
      <c r="U11" s="147" t="str">
        <f t="shared" si="9"/>
        <v>0</v>
      </c>
      <c r="V11" s="520" t="str">
        <f t="shared" si="10"/>
        <v>0</v>
      </c>
      <c r="CO11" s="147">
        <v>2</v>
      </c>
      <c r="CP11" s="147">
        <f>IF($CN$3&gt;=CO11,意見書!$CS$7,0)</f>
        <v>0</v>
      </c>
      <c r="CQ11" s="147" t="str">
        <f t="shared" si="11"/>
        <v>0</v>
      </c>
      <c r="CR11" s="146" t="str">
        <f t="shared" si="12"/>
        <v>0</v>
      </c>
      <c r="CT11" s="1179" t="s">
        <v>395</v>
      </c>
      <c r="CU11" s="1179"/>
      <c r="CX11" s="147" t="str">
        <f>IF(LEFT("☑ 脳神経外科",10)=LEFT(意見書!$CD$27,10),"レ","")</f>
        <v/>
      </c>
      <c r="CY11" s="147" t="str">
        <f>IF(LEFT("☑ 皮膚科",10)=LEFT(意見書!$CN$27,10),"レ","")</f>
        <v/>
      </c>
      <c r="CZ11" s="147" t="str">
        <f>IF(LEFT("☑ 泌尿器科",10)=LEFT(意見書!$CX$27,10),"レ","")</f>
        <v/>
      </c>
      <c r="DA11" s="147" t="str">
        <f>IF(LEFT("☑ 婦人科",10)=LEFT(意見書!$DH$27,10),"レ","")</f>
        <v/>
      </c>
      <c r="DI11" s="147" t="str">
        <f>IF(LEFT(DI10,10)=LEFT(意見書!CD78,10),"レ","")</f>
        <v/>
      </c>
      <c r="DJ11" s="147" t="str">
        <f>IF(LEFT(DJ10,10)=LEFT(意見書!CN78,10),"レ","")</f>
        <v/>
      </c>
      <c r="DK11" s="147" t="str">
        <f>IF(LEFT(DK10,10)=LEFT(意見書!CX78,10),"レ","")</f>
        <v/>
      </c>
      <c r="DL11" s="147" t="str">
        <f>IF(LEFT(DL10,10)=LEFT(意見書!DH78,10),"レ","")</f>
        <v/>
      </c>
      <c r="DO11" s="147" t="str">
        <f>IF(LEFT(DO10,10)=LEFT($G$185,10),"レ","")</f>
        <v/>
      </c>
      <c r="DP11" s="147" t="str">
        <f t="shared" ref="DP11:DU11" si="21">IF(LEFT(DP10,10)=LEFT($G$185,10),"レ","")</f>
        <v/>
      </c>
      <c r="DQ11" s="147" t="str">
        <f t="shared" si="21"/>
        <v/>
      </c>
      <c r="DR11" s="147" t="str">
        <f t="shared" si="21"/>
        <v/>
      </c>
      <c r="DS11" s="147" t="str">
        <f t="shared" si="21"/>
        <v/>
      </c>
      <c r="DT11" s="147" t="str">
        <f t="shared" si="21"/>
        <v/>
      </c>
      <c r="DU11" s="147" t="str">
        <f t="shared" si="21"/>
        <v/>
      </c>
      <c r="DV11" s="147" t="str">
        <f>IF(LEFT(DV10,10)=LEFT($G$185,10),"レ","")</f>
        <v/>
      </c>
      <c r="FY11" s="1" t="s">
        <v>351</v>
      </c>
      <c r="FZ11" s="1" t="s">
        <v>396</v>
      </c>
      <c r="GA11" s="1" t="s">
        <v>352</v>
      </c>
      <c r="GC11" s="1" t="s">
        <v>351</v>
      </c>
      <c r="GD11" s="1" t="s">
        <v>396</v>
      </c>
      <c r="GE11" s="1" t="s">
        <v>352</v>
      </c>
      <c r="GG11" s="1" t="s">
        <v>351</v>
      </c>
      <c r="GH11" s="1" t="s">
        <v>396</v>
      </c>
      <c r="GI11" s="1" t="s">
        <v>352</v>
      </c>
      <c r="GK11" s="1" t="s">
        <v>351</v>
      </c>
      <c r="GL11" s="1" t="s">
        <v>396</v>
      </c>
      <c r="GM11" s="1" t="s">
        <v>352</v>
      </c>
      <c r="GO11" s="1" t="s">
        <v>351</v>
      </c>
      <c r="GP11" s="1" t="s">
        <v>396</v>
      </c>
      <c r="GQ11" s="1" t="s">
        <v>352</v>
      </c>
      <c r="GS11" s="1" t="s">
        <v>351</v>
      </c>
      <c r="GT11" s="1" t="s">
        <v>396</v>
      </c>
      <c r="GU11" s="1" t="s">
        <v>352</v>
      </c>
      <c r="GW11" s="1" t="s">
        <v>351</v>
      </c>
      <c r="GX11" s="1" t="s">
        <v>396</v>
      </c>
      <c r="GY11" s="1" t="s">
        <v>352</v>
      </c>
      <c r="IY11" s="156" t="str">
        <f>IF(LEFT("",20)=LEFT(G307,20),"自立",G307)</f>
        <v>自立</v>
      </c>
    </row>
    <row r="12" spans="2:289" s="1" customFormat="1" ht="15" hidden="1" customHeight="1">
      <c r="D12" s="147" t="str">
        <f t="shared" si="0"/>
        <v>□</v>
      </c>
      <c r="E12" s="147" t="str">
        <f>'認定情報（東）'!AY84</f>
        <v>指定介護老人保健施設</v>
      </c>
      <c r="G12" s="242" t="str">
        <f>IF(LEFT("☑",2)=LEFT(D12,2),"1","0")</f>
        <v>0</v>
      </c>
      <c r="S12" s="147">
        <v>1</v>
      </c>
      <c r="T12" s="147">
        <f t="shared" si="3"/>
        <v>0</v>
      </c>
      <c r="U12" s="147" t="str">
        <f>RIGHT(T12,S12)</f>
        <v>0</v>
      </c>
      <c r="V12" s="520" t="str">
        <f>LEFT(U12,1)</f>
        <v>0</v>
      </c>
      <c r="CO12" s="147">
        <v>1</v>
      </c>
      <c r="CP12" s="147">
        <f>IF($CN$3&gt;=CO12,意見書!$CS$7,0)</f>
        <v>0</v>
      </c>
      <c r="CQ12" s="147" t="str">
        <f t="shared" si="11"/>
        <v>0</v>
      </c>
      <c r="CR12" s="146" t="str">
        <f t="shared" si="12"/>
        <v>0</v>
      </c>
      <c r="CT12" s="147" t="str">
        <f>IF(LEFT("初回",10)=LEFT(意見書!$CS$21,10),"レ","")</f>
        <v/>
      </c>
      <c r="CU12" s="147" t="str">
        <f>IF(LEFT("２回目以上",10)=LEFT(意見書!$CS$21,10),"レ","")</f>
        <v/>
      </c>
      <c r="EB12" s="3" t="s">
        <v>397</v>
      </c>
      <c r="EC12" s="3" t="s">
        <v>253</v>
      </c>
      <c r="EH12" s="3" t="s">
        <v>398</v>
      </c>
      <c r="EI12" s="3" t="s">
        <v>399</v>
      </c>
      <c r="EJ12" s="3" t="s">
        <v>400</v>
      </c>
      <c r="EK12" s="3" t="s">
        <v>401</v>
      </c>
      <c r="EL12" s="3" t="s">
        <v>402</v>
      </c>
      <c r="EM12" s="3" t="s">
        <v>403</v>
      </c>
      <c r="EN12" s="3" t="s">
        <v>404</v>
      </c>
      <c r="EO12" s="3" t="s">
        <v>323</v>
      </c>
      <c r="EP12" s="3" t="s">
        <v>405</v>
      </c>
      <c r="EQ12" s="3" t="s">
        <v>406</v>
      </c>
      <c r="ER12" s="3" t="s">
        <v>407</v>
      </c>
      <c r="ES12" s="3" t="s">
        <v>408</v>
      </c>
      <c r="ET12" s="3" t="s">
        <v>409</v>
      </c>
      <c r="EU12" s="3" t="s">
        <v>364</v>
      </c>
      <c r="EY12" s="3" t="s">
        <v>410</v>
      </c>
      <c r="EZ12" s="3" t="s">
        <v>411</v>
      </c>
      <c r="FA12" s="3" t="s">
        <v>412</v>
      </c>
      <c r="FD12" s="3" t="s">
        <v>397</v>
      </c>
      <c r="FE12" s="3" t="s">
        <v>253</v>
      </c>
      <c r="FF12" s="3" t="s">
        <v>412</v>
      </c>
      <c r="FI12" s="3" t="s">
        <v>253</v>
      </c>
      <c r="FJ12" s="3" t="s">
        <v>253</v>
      </c>
      <c r="FK12" s="3" t="s">
        <v>253</v>
      </c>
      <c r="FM12" s="3" t="s">
        <v>397</v>
      </c>
      <c r="FN12" s="3" t="s">
        <v>397</v>
      </c>
      <c r="FO12" s="3" t="s">
        <v>397</v>
      </c>
      <c r="FY12" s="147" t="str">
        <f>IF(LEFT(FY11,20)=LEFT(問診票!$CD$95,20),"■","□")</f>
        <v>□</v>
      </c>
      <c r="FZ12" s="147" t="str">
        <f>IF(LEFT(FZ11,20)=LEFT(問診票!$CD$95,20),"■","□")</f>
        <v>□</v>
      </c>
      <c r="GA12" s="147" t="str">
        <f>IF(LEFT(GA11,20)=LEFT(問診票!$CD$95,20),"■","□")</f>
        <v>□</v>
      </c>
      <c r="GC12" s="147" t="str">
        <f>IF(LEFT(GC11,20)=LEFT(問診票!$CD$97,20),"■","□")</f>
        <v>□</v>
      </c>
      <c r="GD12" s="147" t="str">
        <f>IF(LEFT(GD11,20)=LEFT(問診票!$CD$97,20),"■","□")</f>
        <v>□</v>
      </c>
      <c r="GE12" s="147" t="str">
        <f>IF(LEFT(GE11,20)=LEFT(問診票!$CD$97,20),"■","□")</f>
        <v>□</v>
      </c>
      <c r="GG12" s="147" t="str">
        <f>IF(LEFT(GG11,20)=LEFT(問診票!$CD$99,20),"■","□")</f>
        <v>□</v>
      </c>
      <c r="GH12" s="147" t="str">
        <f>IF(LEFT(GH11,20)=LEFT(問診票!$CD$99,20),"■","□")</f>
        <v>□</v>
      </c>
      <c r="GI12" s="147" t="str">
        <f>IF(LEFT(GI11,20)=LEFT(問診票!$CD$99,20),"■","□")</f>
        <v>□</v>
      </c>
      <c r="GK12" s="147" t="str">
        <f>IF(LEFT(GK11,20)=LEFT(問診票!$CD$101,20),"■","□")</f>
        <v>□</v>
      </c>
      <c r="GL12" s="147" t="str">
        <f>IF(LEFT(GL11,20)=LEFT(問診票!$CD$101,20),"■","□")</f>
        <v>□</v>
      </c>
      <c r="GM12" s="147" t="str">
        <f>IF(LEFT(GM11,20)=LEFT(問診票!$CD$101,20),"■","□")</f>
        <v>□</v>
      </c>
      <c r="GO12" s="147" t="str">
        <f>IF(LEFT(GO11,20)=LEFT(問診票!$CD$103,20),"■","□")</f>
        <v>□</v>
      </c>
      <c r="GP12" s="147" t="str">
        <f>IF(LEFT(GP11,20)=LEFT(問診票!$CD$103,20),"■","□")</f>
        <v>□</v>
      </c>
      <c r="GQ12" s="147" t="str">
        <f>IF(LEFT(GQ11,20)=LEFT(問診票!$CD$103,20),"■","□")</f>
        <v>□</v>
      </c>
      <c r="GS12" s="147" t="str">
        <f>IF(LEFT(GS11,20)=LEFT(問診票!$CD$105,20),"■","□")</f>
        <v>□</v>
      </c>
      <c r="GT12" s="147" t="str">
        <f>IF(LEFT(GT11,20)=LEFT(問診票!$CD$105,20),"■","□")</f>
        <v>□</v>
      </c>
      <c r="GU12" s="147" t="str">
        <f>IF(LEFT(GU11,20)=LEFT(問診票!$CD$105,20),"■","□")</f>
        <v>□</v>
      </c>
      <c r="GW12" s="147" t="str">
        <f>IF(LEFT(GW11,20)=LEFT(問診票!$CD$107,20),"■","□")</f>
        <v>□</v>
      </c>
      <c r="GX12" s="147" t="str">
        <f>IF(LEFT(GX11,20)=LEFT(問診票!$CD$107,20),"■","□")</f>
        <v>□</v>
      </c>
      <c r="GY12" s="147" t="str">
        <f>IF(LEFT(GY11,20)=LEFT(問診票!$CD$107,20),"■","□")</f>
        <v>□</v>
      </c>
      <c r="HD12" s="1092" t="s">
        <v>413</v>
      </c>
      <c r="HE12" s="1092"/>
      <c r="HF12" s="1092"/>
    </row>
    <row r="13" spans="2:289" s="1" customFormat="1" ht="15" hidden="1" customHeight="1">
      <c r="D13" s="147" t="str">
        <f t="shared" si="0"/>
        <v>□</v>
      </c>
      <c r="E13" s="147" t="str">
        <f>'認定情報（東）'!AY86</f>
        <v>介護医療院</v>
      </c>
      <c r="G13" s="242" t="str">
        <f>IF(LEFT("☑",2)=LEFT(D13,2),"1","0")</f>
        <v>0</v>
      </c>
      <c r="CX13" s="524" t="s">
        <v>414</v>
      </c>
      <c r="CY13" s="524" t="s">
        <v>415</v>
      </c>
      <c r="CZ13" s="524" t="s">
        <v>416</v>
      </c>
      <c r="DA13" s="524" t="s">
        <v>417</v>
      </c>
      <c r="DI13" s="3" t="s">
        <v>418</v>
      </c>
      <c r="DJ13" s="3" t="s">
        <v>419</v>
      </c>
      <c r="DK13" s="3" t="s">
        <v>420</v>
      </c>
      <c r="DL13" s="3" t="s">
        <v>421</v>
      </c>
      <c r="EB13" s="147" t="str">
        <f>IF(LEFT(EB12,10)=LEFT(意見書!$CW$100,10),"レ","")</f>
        <v/>
      </c>
      <c r="EC13" s="147" t="str">
        <f>IF(LEFT(EC12,10)=LEFT(意見書!$CW$100,10),"レ","")</f>
        <v/>
      </c>
      <c r="EH13" s="147" t="str">
        <f>IF(LEFT(EH12,10)=LEFT(意見書!$CD$181,10),"レ","")</f>
        <v/>
      </c>
      <c r="EI13" s="147" t="str">
        <f>IF(LEFT(EI12,10)=LEFT(意見書!$CN$181,10),"レ","")</f>
        <v/>
      </c>
      <c r="EJ13" s="147" t="str">
        <f>IF(LEFT(EJ12,10)=LEFT(意見書!$CX$181,10),"レ","")</f>
        <v/>
      </c>
      <c r="EK13" s="147" t="str">
        <f>IF(LEFT(EK12,10)=LEFT(意見書!$DH$181,10),"レ","")</f>
        <v/>
      </c>
      <c r="EL13" s="147" t="str">
        <f>IF(LEFT(EL12,10)=LEFT(意見書!$CD$183,10),"レ","")</f>
        <v/>
      </c>
      <c r="EM13" s="147" t="str">
        <f>IF(LEFT(EM12,10)=LEFT(意見書!$CN$183,10),"レ","")</f>
        <v/>
      </c>
      <c r="EN13" s="147" t="str">
        <f>IF(LEFT(EN12,10)=LEFT(意見書!$CX$183,10),"レ","")</f>
        <v/>
      </c>
      <c r="EO13" s="147" t="str">
        <f>IF(LEFT(EO12,10)=LEFT(意見書!$DH$183,10),"レ","")</f>
        <v/>
      </c>
      <c r="EP13" s="147" t="str">
        <f>IF(LEFT(EP12,10)=LEFT(意見書!$CD$185,10),"レ","")</f>
        <v/>
      </c>
      <c r="EQ13" s="147" t="str">
        <f>IF(LEFT(EQ12,10)=LEFT(意見書!$CN$185,10),"レ","")</f>
        <v/>
      </c>
      <c r="ER13" s="147" t="str">
        <f>IF(LEFT(ER12,10)=LEFT(意見書!$CX$185,10),"レ","")</f>
        <v/>
      </c>
      <c r="ES13" s="147" t="str">
        <f>IF(LEFT(ES12,10)=LEFT(意見書!$DH$185,10),"レ","")</f>
        <v/>
      </c>
      <c r="ET13" s="147" t="str">
        <f>IF(LEFT(ET12,10)=LEFT(意見書!$CD$187,10),"レ","")</f>
        <v/>
      </c>
      <c r="EU13" s="147" t="str">
        <f>IF(LEFT(EU12,10)=LEFT(意見書!$CN$187,10),"レ","")</f>
        <v/>
      </c>
      <c r="EY13" s="147" t="str">
        <f>IF(LEFT(EY12,10)=LEFT(意見書!$DH$193,10),"レ","")</f>
        <v/>
      </c>
      <c r="EZ13" s="147" t="str">
        <f>IF(LEFT(EZ12,10)=LEFT(意見書!$DH$193,10),"レ","")</f>
        <v/>
      </c>
      <c r="FA13" s="147" t="str">
        <f>IF(LEFT(FA12,10)=LEFT(意見書!$DH$193,10),"レ","")</f>
        <v/>
      </c>
      <c r="FD13" s="147" t="str">
        <f>IF(LEFT(FD12,10)=LEFT(意見書!$CJ$221,10),"レ","")</f>
        <v/>
      </c>
      <c r="FE13" s="147" t="str">
        <f>IF(LEFT(FE12,10)=LEFT(意見書!$CJ$221,10),"レ","")</f>
        <v/>
      </c>
      <c r="FF13" s="147" t="str">
        <f>IF(LEFT(FF12,10)=LEFT(意見書!$CJ$221,10),"レ","")</f>
        <v/>
      </c>
      <c r="FI13" s="147" t="str">
        <f>IF(LEFT(FI12,10)=LEFT(意見書!$CY$253,10),"レ","")</f>
        <v>レ</v>
      </c>
      <c r="FJ13" s="147" t="str">
        <f>IF(LEFT(FJ12,10)=LEFT(意見書!$CY$255,10),"レ","")</f>
        <v>レ</v>
      </c>
      <c r="FK13" s="147" t="str">
        <f>IF(LEFT(FK12,10)=LEFT(意見書!$CY$257,10),"レ","")</f>
        <v/>
      </c>
      <c r="FM13" s="147" t="str">
        <f>IF(LEFT(FM12,10)=LEFT(意見書!$CY$253,10),"レ","")</f>
        <v/>
      </c>
      <c r="FN13" s="147" t="str">
        <f>IF(LEFT(FN12,10)=LEFT(意見書!$CY$255,10),"レ","")</f>
        <v/>
      </c>
      <c r="FO13" s="147" t="str">
        <f>IF(LEFT(FO12,10)=LEFT(意見書!$CY$257,10),"レ","")</f>
        <v>レ</v>
      </c>
      <c r="HE13" s="147" t="s">
        <v>422</v>
      </c>
      <c r="HF13" s="147" t="str">
        <f>IF(LEFT(HF14&amp;HF15&amp;HF16&amp;HF17&amp;HF18&amp;HF19&amp;HF20,20)=LEFT("",20),HE13,"")</f>
        <v>要支援  ・ 要介護  １ ・ ２ ・ ３ ・ ４ ・ ５</v>
      </c>
      <c r="HG13" s="148" t="str">
        <f>HF13&amp;HF14&amp;HF15&amp;HF16&amp;HF17&amp;HF18&amp;HF19&amp;HF20</f>
        <v>要支援  ・ 要介護  １ ・ ２ ・ ３ ・ ４ ・ ５</v>
      </c>
      <c r="HM13" s="1" t="s">
        <v>423</v>
      </c>
      <c r="HN13" s="1" t="s">
        <v>424</v>
      </c>
      <c r="HO13" s="1" t="s">
        <v>425</v>
      </c>
      <c r="HP13" s="1" t="s">
        <v>426</v>
      </c>
      <c r="HQ13" s="1" t="s">
        <v>427</v>
      </c>
      <c r="HR13" s="1" t="s">
        <v>428</v>
      </c>
      <c r="HS13" s="1" t="s">
        <v>429</v>
      </c>
      <c r="HT13" s="1" t="s">
        <v>430</v>
      </c>
      <c r="HU13" s="1" t="s">
        <v>431</v>
      </c>
      <c r="HV13" s="1" t="s">
        <v>432</v>
      </c>
      <c r="HW13" s="1" t="s">
        <v>433</v>
      </c>
      <c r="HX13" s="1" t="s">
        <v>434</v>
      </c>
      <c r="HY13" s="1" t="s">
        <v>435</v>
      </c>
      <c r="IA13" s="1" t="s">
        <v>436</v>
      </c>
      <c r="IB13" s="1" t="s">
        <v>437</v>
      </c>
      <c r="IC13" s="1" t="s">
        <v>438</v>
      </c>
      <c r="ID13" s="1" t="s">
        <v>439</v>
      </c>
      <c r="IE13" s="1" t="s">
        <v>440</v>
      </c>
      <c r="IF13" s="1" t="s">
        <v>441</v>
      </c>
      <c r="IG13" s="1" t="s">
        <v>442</v>
      </c>
      <c r="II13" s="1" t="s">
        <v>443</v>
      </c>
      <c r="IK13" s="1" t="s">
        <v>444</v>
      </c>
      <c r="IL13" s="1" t="s">
        <v>445</v>
      </c>
      <c r="IM13" s="1" t="s">
        <v>446</v>
      </c>
      <c r="IN13" s="1" t="s">
        <v>447</v>
      </c>
      <c r="IO13" s="1" t="s">
        <v>448</v>
      </c>
      <c r="IP13" s="1" t="s">
        <v>449</v>
      </c>
      <c r="IQ13" s="1" t="s">
        <v>450</v>
      </c>
      <c r="IR13" s="1" t="s">
        <v>451</v>
      </c>
      <c r="IS13" s="1" t="s">
        <v>452</v>
      </c>
      <c r="IT13" s="1" t="s">
        <v>453</v>
      </c>
      <c r="IU13" s="1" t="s">
        <v>454</v>
      </c>
      <c r="IV13" s="1" t="s">
        <v>455</v>
      </c>
      <c r="IW13" s="1" t="s">
        <v>456</v>
      </c>
      <c r="IX13" s="1" t="s">
        <v>457</v>
      </c>
      <c r="IY13" s="1" t="s">
        <v>435</v>
      </c>
      <c r="JA13" s="1" t="s">
        <v>458</v>
      </c>
      <c r="JB13" s="1" t="s">
        <v>459</v>
      </c>
      <c r="JC13" s="1" t="s">
        <v>460</v>
      </c>
      <c r="JD13" s="1" t="s">
        <v>461</v>
      </c>
      <c r="JF13" s="1" t="s">
        <v>462</v>
      </c>
      <c r="JG13" s="1" t="s">
        <v>463</v>
      </c>
      <c r="JH13" s="1" t="s">
        <v>464</v>
      </c>
      <c r="JI13" s="1" t="s">
        <v>465</v>
      </c>
      <c r="JJ13" s="1" t="s">
        <v>466</v>
      </c>
      <c r="JK13" s="1" t="s">
        <v>467</v>
      </c>
      <c r="JL13" s="1" t="s">
        <v>468</v>
      </c>
    </row>
    <row r="14" spans="2:289" s="1" customFormat="1" ht="15" hidden="1" customHeight="1">
      <c r="BM14" s="1" t="s">
        <v>360</v>
      </c>
      <c r="CT14" s="1179" t="s">
        <v>469</v>
      </c>
      <c r="CU14" s="1179"/>
      <c r="CX14" s="147" t="str">
        <f>IF(LEFT("☑ 眼科",10)=LEFT(意見書!$CD$29,10),"レ","")</f>
        <v/>
      </c>
      <c r="CY14" s="147" t="str">
        <f>IF(LEFT("☑ 耳鼻咽喉科",10)=LEFT(意見書!$CN$29,10),"レ","")</f>
        <v/>
      </c>
      <c r="CZ14" s="147" t="str">
        <f>IF(LEFT("☑ ﾘﾊﾋﾞﾘﾃｰｼｮﾝ科",10)=LEFT(意見書!$CX$29,10),"レ","")</f>
        <v/>
      </c>
      <c r="DA14" s="147" t="str">
        <f>IF(LEFT("☑ 歯科",10)=LEFT(意見書!$DH$29,10),"レ","")</f>
        <v/>
      </c>
      <c r="DI14" s="147" t="str">
        <f>IF(LEFT(DI13,10)=LEFT(意見書!CD80,10),"レ","")</f>
        <v/>
      </c>
      <c r="DJ14" s="147" t="str">
        <f>IF(LEFT(DJ13,10)=LEFT(意見書!CN80,10),"レ","")</f>
        <v/>
      </c>
      <c r="DK14" s="147" t="str">
        <f>IF(LEFT(DK13,10)=LEFT(意見書!CX80,10),"レ","")</f>
        <v/>
      </c>
      <c r="DL14" s="147" t="str">
        <f>IF(LEFT(DL13,10)=LEFT(意見書!DH80,10),"レ","")</f>
        <v/>
      </c>
      <c r="FY14" s="1" t="s">
        <v>351</v>
      </c>
      <c r="FZ14" s="1" t="s">
        <v>396</v>
      </c>
      <c r="GA14" s="1" t="s">
        <v>352</v>
      </c>
      <c r="GC14" s="1" t="s">
        <v>351</v>
      </c>
      <c r="GD14" s="1" t="s">
        <v>396</v>
      </c>
      <c r="GE14" s="1" t="s">
        <v>352</v>
      </c>
      <c r="GG14" s="1" t="s">
        <v>351</v>
      </c>
      <c r="GH14" s="1" t="s">
        <v>396</v>
      </c>
      <c r="GI14" s="1" t="s">
        <v>352</v>
      </c>
      <c r="GK14" s="1" t="s">
        <v>351</v>
      </c>
      <c r="GL14" s="1" t="s">
        <v>396</v>
      </c>
      <c r="GM14" s="1" t="s">
        <v>352</v>
      </c>
      <c r="HD14" s="147" t="s">
        <v>470</v>
      </c>
      <c r="HE14" s="147" t="s">
        <v>471</v>
      </c>
      <c r="HF14" s="147" t="str">
        <f>IF(LEFT($G$73,10)=LEFT(HD14,10),HE14,"")</f>
        <v/>
      </c>
      <c r="HM14" s="147">
        <f>COUNTIF(G343:M354,"*☑*")</f>
        <v>0</v>
      </c>
      <c r="HN14" s="156" t="str">
        <f>IF(LEFT("",20)=LEFT($G343,20),HN$13,$G343)</f>
        <v>□ 幻視・幻聴</v>
      </c>
      <c r="HO14" s="156" t="str">
        <f>IF(LEFT("",20)=LEFT($G344,20),HO$13,$G344)</f>
        <v>□ 興奮</v>
      </c>
      <c r="HP14" s="156" t="str">
        <f>IF(LEFT("",20)=LEFT($G345,20),HP$13,$G345)</f>
        <v>□ 焦燥・不穏</v>
      </c>
      <c r="HQ14" s="156" t="str">
        <f>IF(LEFT("",20)=LEFT($G346,20),HQ$13,$G346)</f>
        <v>□ 妄想</v>
      </c>
      <c r="HR14" s="156" t="str">
        <f>IF(LEFT("",20)=LEFT($G347,20),HR$13,$G347)</f>
        <v>□ 暴力／攻撃性</v>
      </c>
      <c r="HS14" s="156" t="str">
        <f>IF(LEFT("",20)=LEFT($G348,20),HS$13,$G348)</f>
        <v>□ 介護への抵抗</v>
      </c>
      <c r="HT14" s="156" t="str">
        <f>IF(LEFT("",20)=LEFT($G349,20),HT$13,$G349)</f>
        <v>□ 不眠</v>
      </c>
      <c r="HU14" s="156" t="str">
        <f>IF(LEFT("",20)=LEFT($G350,20),HU$13,$G350)</f>
        <v>□ 昼夜逆転</v>
      </c>
      <c r="HV14" s="156" t="str">
        <f>IF(LEFT("",20)=LEFT($G351,20),HV$13,$G351)</f>
        <v>□ 徘徊</v>
      </c>
      <c r="HW14" s="156" t="str">
        <f>IF(LEFT("",20)=LEFT($G352,20),HW$13,$G352)</f>
        <v>□ 危険行為</v>
      </c>
      <c r="HX14" s="156" t="str">
        <f>IF(LEFT("",20)=LEFT($G353,20),HX$13,$G353)</f>
        <v>□ 不潔行為</v>
      </c>
      <c r="HY14" s="156" t="str">
        <f>IF(LEFT("",20)=LEFT($G354,20),HY$13,$G354)</f>
        <v>□ その他</v>
      </c>
      <c r="IA14" s="147">
        <f>COUNTIF(G356:M360,"*☑*")</f>
        <v>0</v>
      </c>
      <c r="IB14" s="156" t="str">
        <f>IF(LEFT("",20)=LEFT($G356,20),IB$13,$G356)</f>
        <v>□ 悪性腫瘍</v>
      </c>
      <c r="IC14" s="156" t="str">
        <f>IF(LEFT("",20)=LEFT($G357,20),IC$13,$G357)</f>
        <v>□ 認知症</v>
      </c>
      <c r="ID14" s="156" t="str">
        <f>IF(LEFT("",20)=LEFT($G358,20),ID$13,$G358)</f>
        <v>□ 急性呼吸器感染症</v>
      </c>
      <c r="IE14" s="156" t="str">
        <f>IF(LEFT("",20)=LEFT($G359,20),IE$13,$G359)</f>
        <v>□ 脳血管障害</v>
      </c>
      <c r="IF14" s="156" t="str">
        <f>IF(LEFT("",20)=LEFT($G360,20),IF$13,$G360)</f>
        <v>□ 骨折</v>
      </c>
      <c r="IG14" s="156" t="str">
        <f>IF(LEFT("0",20)=LEFT($IA15,20),IG$13,"☑ その他 （ 既往歴・主傷病・症状・痛み等 ）")</f>
        <v>□ その他 （ 現病歴 ・ 既往歴 ）</v>
      </c>
      <c r="II14" s="156" t="str">
        <f>IF(LEFT("",20)=LEFT($G$362,20),"☑ なし",$G$362)</f>
        <v>☑ なし</v>
      </c>
      <c r="IK14" s="147">
        <f>COUNTIF(G366:M379,"*☑*")</f>
        <v>0</v>
      </c>
      <c r="IL14" s="156" t="str">
        <f>IF(LEFT("",20)=LEFT($G$366,20),IL$13,$G$366)</f>
        <v>□ 点滴</v>
      </c>
      <c r="IM14" s="156" t="str">
        <f>IF(LEFT("",20)=LEFT($G$367,20),IM$13,$G$367)</f>
        <v>□ 酸素療法</v>
      </c>
      <c r="IN14" s="156" t="str">
        <f>IF(LEFT("",20)=LEFT($G$368,20),IN$13,$G$368)</f>
        <v>□ 喀痰吸引</v>
      </c>
      <c r="IO14" s="156" t="str">
        <f>IF(LEFT("",20)=LEFT($G$369,20),IO$13,$G$369)</f>
        <v>□ 気管切開</v>
      </c>
      <c r="IP14" s="156" t="str">
        <f>IF(LEFT("",20)=LEFT($G$370,20),IP$13,$G$370)</f>
        <v>□ 胃ろう</v>
      </c>
      <c r="IQ14" s="156" t="str">
        <f>IF(LEFT("",20)=LEFT($G$371,20),IQ$13,$G$371)</f>
        <v>□ 経鼻栄養</v>
      </c>
      <c r="IR14" s="156" t="str">
        <f>IF(LEFT("",20)=LEFT($G$372,20),IR$13,$G$372)</f>
        <v>□ 経腸栄養</v>
      </c>
      <c r="IS14" s="156" t="str">
        <f>IF(LEFT("",20)=LEFT($G$373,20),IS$13,$G$373)</f>
        <v>□ 褥瘡</v>
      </c>
      <c r="IT14" s="156" t="str">
        <f>IF(LEFT("",20)=LEFT($G$374,20),IT$13,$G$374)</f>
        <v>□ 尿道カテーテル</v>
      </c>
      <c r="IU14" s="156" t="str">
        <f>IF(LEFT("",20)=LEFT($G$375,20),IU$13,$G$375)</f>
        <v>□ 消化管ストーマ</v>
      </c>
      <c r="IV14" s="156" t="str">
        <f>IF(LEFT("",20)=LEFT($G$376,20),IV$13,$G$376)</f>
        <v>□ 痛みコントロール</v>
      </c>
      <c r="IW14" s="156" t="str">
        <f>IF(LEFT("",20)=LEFT($G$377,20),IW$13,$G$377)</f>
        <v>□ 排便コントロール</v>
      </c>
      <c r="IX14" s="156" t="str">
        <f>IF(LEFT("",20)=LEFT($G$378,20),IX$13,$G$378)</f>
        <v>□ 自己注射</v>
      </c>
      <c r="IY14" s="156" t="str">
        <f>IF(LEFT("",20)=LEFT($G$379,20),IY$13,$G$379)</f>
        <v>□ その他</v>
      </c>
      <c r="JA14" s="156" t="str">
        <f>IF(LEFT("",20)=LEFT($G$381,20),"☑ なし",$G$381)</f>
        <v>☑ なし</v>
      </c>
      <c r="JB14" s="156" t="str">
        <f>IF(LEFT("",20)=LEFT($G$383,20),"☑ なし",$G$383)</f>
        <v>☑ なし</v>
      </c>
      <c r="JC14" s="156" t="str">
        <f>IF(LEFT("",20)=LEFT($G$384,20),"☑ 自己管理",$G$384)</f>
        <v>☑ 自己管理</v>
      </c>
      <c r="JD14" s="156" t="str">
        <f>IF(LEFT("",20)=LEFT($G$386,20),"☑ 処方通り服用",$G$386)</f>
        <v>☑ 処方通り服用</v>
      </c>
      <c r="JF14" s="156" t="str">
        <f>IF(LEFT("",20)=LEFT($G$187,20),"",$G$187&amp;"　　医師")</f>
        <v/>
      </c>
      <c r="JG14" s="156" t="str">
        <f>IF(LEFT("",20)=LEFT($G$391,20),"☑ 通院",$G$391)</f>
        <v>☑ 訪問診療</v>
      </c>
      <c r="JH14" s="156" t="str">
        <f>IF(LEFT("",20)=LEFT($G$392,20),"",$G$392)</f>
        <v/>
      </c>
      <c r="JI14" s="156" t="str">
        <f>IF(LEFT("",20)=LEFT($G$211,20),"",$G$211&amp;"　　医師")</f>
        <v/>
      </c>
      <c r="JJ14" s="156" t="str">
        <f>IF(LEFT("",20)=LEFT($G$215,20),"",$G$215&amp;"　　医師")</f>
        <v/>
      </c>
      <c r="JK14" s="156" t="str">
        <f>IF(LEFT("",20)=LEFT($G$219,20),"",$G$219&amp;"　　医師")</f>
        <v/>
      </c>
      <c r="JL14" s="156" t="str">
        <f>IF(LEFT("",20)=LEFT($G$223,20),"",$G$223&amp;"　　医師")</f>
        <v/>
      </c>
    </row>
    <row r="15" spans="2:289" s="1" customFormat="1" ht="15" hidden="1" customHeight="1">
      <c r="B15" s="1180" t="s">
        <v>472</v>
      </c>
      <c r="C15" s="1180"/>
      <c r="D15" s="1180"/>
      <c r="E15" s="1180"/>
      <c r="F15" s="1180"/>
      <c r="H15" s="1180" t="s">
        <v>39</v>
      </c>
      <c r="I15" s="1180"/>
      <c r="J15" s="1180"/>
      <c r="K15" s="1180"/>
      <c r="L15" s="1180"/>
      <c r="N15" s="1180" t="s">
        <v>41</v>
      </c>
      <c r="O15" s="1180"/>
      <c r="P15" s="1180"/>
      <c r="Q15" s="1180"/>
      <c r="R15" s="1180"/>
      <c r="T15" s="1180" t="s">
        <v>473</v>
      </c>
      <c r="U15" s="1180"/>
      <c r="W15" s="156" t="s">
        <v>474</v>
      </c>
      <c r="Y15" s="1182" t="s">
        <v>475</v>
      </c>
      <c r="Z15" s="1182"/>
      <c r="AA15" s="1182"/>
      <c r="AB15" s="1182"/>
      <c r="AC15" s="1182"/>
      <c r="AD15" s="1182"/>
      <c r="AE15" s="1182"/>
      <c r="AF15" s="1182"/>
      <c r="AG15" s="1182"/>
      <c r="AH15" s="1182"/>
      <c r="AI15" s="1182"/>
      <c r="AJ15" s="1182"/>
      <c r="AK15" s="1182"/>
      <c r="AM15" s="1179" t="s">
        <v>476</v>
      </c>
      <c r="AN15" s="1179"/>
      <c r="AO15" s="1179"/>
      <c r="AQ15" s="1179" t="s">
        <v>477</v>
      </c>
      <c r="AR15" s="1179"/>
      <c r="AS15" s="1179"/>
      <c r="AV15" s="1180" t="s">
        <v>478</v>
      </c>
      <c r="AW15" s="1180"/>
      <c r="AX15" s="1180"/>
      <c r="AZ15" s="1180" t="s">
        <v>479</v>
      </c>
      <c r="BA15" s="1180"/>
      <c r="BC15" s="3" t="s">
        <v>218</v>
      </c>
      <c r="BE15" s="3" t="s">
        <v>480</v>
      </c>
      <c r="BF15" s="3" t="s">
        <v>481</v>
      </c>
      <c r="BG15" s="3" t="s">
        <v>482</v>
      </c>
      <c r="BI15" s="309" t="s">
        <v>483</v>
      </c>
      <c r="BJ15" s="1">
        <f>$G$73</f>
        <v>0</v>
      </c>
      <c r="BM15" s="3" t="s">
        <v>484</v>
      </c>
      <c r="CT15" s="147" t="str">
        <f>IF(LEFT("有",10)=LEFT(意見書!$CS$23,10),"レ","")</f>
        <v/>
      </c>
      <c r="CU15" s="147" t="str">
        <f>IF(LEFT("無",10)=LEFT(意見書!$CS$23,10),"レ","")</f>
        <v/>
      </c>
      <c r="FY15" s="147" t="str">
        <f>IF(LEFT(FY14,20)=LEFT(問診票!$CD$118,20),"■","□")</f>
        <v>□</v>
      </c>
      <c r="FZ15" s="147" t="str">
        <f>IF(LEFT(FZ14,20)=LEFT(問診票!$CD$118,20),"■","□")</f>
        <v>□</v>
      </c>
      <c r="GA15" s="147" t="str">
        <f>IF(LEFT(GA14,20)=LEFT(問診票!$CD$118,20),"■","□")</f>
        <v>□</v>
      </c>
      <c r="GC15" s="147" t="str">
        <f>IF(LEFT(GC14,20)=LEFT(問診票!$CD$120,20),"■","□")</f>
        <v>□</v>
      </c>
      <c r="GD15" s="147" t="str">
        <f>IF(LEFT(GD14,20)=LEFT(問診票!$CD$120,20),"■","□")</f>
        <v>□</v>
      </c>
      <c r="GE15" s="147" t="str">
        <f>IF(LEFT(GE14,20)=LEFT(問診票!$CD$120,20),"■","□")</f>
        <v>□</v>
      </c>
      <c r="GG15" s="147" t="str">
        <f>IF(LEFT(GG14,20)=LEFT(問診票!$CD$122,20),"■","□")</f>
        <v>□</v>
      </c>
      <c r="GH15" s="147" t="str">
        <f>IF(LEFT(GH14,20)=LEFT(問診票!$CD$122,20),"■","□")</f>
        <v>□</v>
      </c>
      <c r="GI15" s="147" t="str">
        <f>IF(LEFT(GI14,20)=LEFT(問診票!$CD$122,20),"■","□")</f>
        <v>□</v>
      </c>
      <c r="GK15" s="147" t="str">
        <f>IF(LEFT(GK14,20)=LEFT(問診票!$CD$124,20),"■","□")</f>
        <v>□</v>
      </c>
      <c r="GL15" s="147" t="str">
        <f>IF(LEFT(GL14,20)=LEFT(問診票!$CD$124,20),"■","□")</f>
        <v>□</v>
      </c>
      <c r="GM15" s="147" t="str">
        <f>IF(LEFT(GM14,20)=LEFT(問診票!$CD$124,20),"■","□")</f>
        <v>□</v>
      </c>
      <c r="HD15" s="147" t="s">
        <v>485</v>
      </c>
      <c r="HE15" s="147" t="s">
        <v>471</v>
      </c>
      <c r="HF15" s="147" t="str">
        <f t="shared" ref="HF15:HF20" si="22">IF(LEFT($G$73,10)=LEFT(HD15,10),HE15,"")</f>
        <v/>
      </c>
      <c r="HM15" s="156" t="str">
        <f>IF(LEFT("0",20)=LEFT(HM14,20),"☑ なし","□ なし")</f>
        <v>☑ なし</v>
      </c>
      <c r="HY15" s="156" t="str">
        <f>IF(LEFT("☑ その他",20)=LEFT($G$354,20),IF(LEFT("",20)=LEFT($O$354,20),"",$O$354),"")</f>
        <v/>
      </c>
      <c r="IA15" s="147">
        <f>IF(LEFT("",20)=LEFT($G$192,20),0,1)</f>
        <v>0</v>
      </c>
      <c r="II15" s="156" t="str">
        <f>IF(LEFT("",20)=LEFT($G$362,20),"",IF(LEFT("",20)=LEFT($Q$362,20),"",$Q$362))</f>
        <v/>
      </c>
      <c r="IK15" s="156" t="str">
        <f>IF(LEFT("0",20)=LEFT($IK$14,20),"☑ なし","□ なし")</f>
        <v>☑ なし</v>
      </c>
      <c r="IX15" s="156" t="str">
        <f>IF(LEFT("☑ 自己注射",20)=LEFT($G$378,20),IF(LEFT("",20)=LEFT($O$378,20),"",$O$378),"")</f>
        <v/>
      </c>
      <c r="IY15" s="156" t="str">
        <f>IF(LEFT("☑ その他",20)=LEFT($G$379,20),IF(LEFT("",20)=LEFT($O$379,20),"",$O$379),"")</f>
        <v/>
      </c>
      <c r="JA15" s="156" t="str">
        <f>IF(LEFT("☑ あり",20)=LEFT($G$381,20),IF(LEFT("",20)=LEFT($G$382,20),"",$G$382),"")</f>
        <v/>
      </c>
      <c r="JB15" s="156" t="str">
        <f>IF(LEFT("☑ あり",20)=LEFT($G$383,20),IF(LEFT("",20)=LEFT($Q$383,20),"",$Q$383),"")</f>
        <v/>
      </c>
      <c r="JC15" s="156" t="str">
        <f>IF(LEFT("☑ 他者による管理",20)=LEFT($G$384,20),IF(LEFT("",20)=LEFT($G$385,20),"",$G$385),"")</f>
        <v/>
      </c>
    </row>
    <row r="16" spans="2:289" s="1" customFormat="1" ht="15" hidden="1" customHeight="1">
      <c r="B16" s="147">
        <f>LEN($G$82)</f>
        <v>0</v>
      </c>
      <c r="C16" s="147">
        <v>8</v>
      </c>
      <c r="D16" s="147">
        <f t="shared" ref="D16:D23" si="23">IF($B$16&gt;=C16,$G$82,0)</f>
        <v>0</v>
      </c>
      <c r="E16" s="147" t="str">
        <f>RIGHT(D16,C16)</f>
        <v>0</v>
      </c>
      <c r="F16" s="147" t="str">
        <f t="shared" ref="F16:F23" si="24">IF(LEFT("",10)=LEFT($G$82,10),"",LEFT(E16,1))</f>
        <v/>
      </c>
      <c r="H16" s="147">
        <f>LEN($G$84)</f>
        <v>0</v>
      </c>
      <c r="I16" s="147">
        <v>8</v>
      </c>
      <c r="J16" s="147">
        <f t="shared" ref="J16:J23" si="25">IF($H$16&gt;=I16,$G$84,0)</f>
        <v>0</v>
      </c>
      <c r="K16" s="147" t="str">
        <f>RIGHT(J16,I16)</f>
        <v>0</v>
      </c>
      <c r="L16" s="147" t="str">
        <f t="shared" ref="L16:L23" si="26">IF(LEFT("",10)=LEFT($G$84,10),"",LEFT(K16,1))</f>
        <v/>
      </c>
      <c r="N16" s="147">
        <f>LEN($G$85)</f>
        <v>0</v>
      </c>
      <c r="O16" s="147">
        <v>7</v>
      </c>
      <c r="P16" s="147">
        <f t="shared" ref="P16:P22" si="27">IF($N$16&gt;=O16,$G$85,0)</f>
        <v>0</v>
      </c>
      <c r="Q16" s="147" t="str">
        <f t="shared" ref="Q16:Q22" si="28">RIGHT(P16,O16)</f>
        <v>0</v>
      </c>
      <c r="R16" s="147" t="str">
        <f t="shared" ref="R16:R22" si="29">IF(LEFT("",10)=LEFT($G$85,10),"",LEFT(Q16,1))</f>
        <v/>
      </c>
      <c r="T16" s="454" t="s">
        <v>470</v>
      </c>
      <c r="U16" s="147" t="str">
        <f>IF(LEFT($G$73,5)=LEFT(T16,5),"☑","□")</f>
        <v>□</v>
      </c>
      <c r="W16" s="147" t="str">
        <f>IF(LEFT($G$73,5)=LEFT(T16,5),"自立　　・　　要支援 （ ① ・ ２ ）　　・　　要介護 （ １ ・ ２ ・ ３ ・ ４ ・ ５ ）","")</f>
        <v/>
      </c>
      <c r="Z16" s="147">
        <f>'軽度（確認）'!$P$59</f>
        <v>0</v>
      </c>
      <c r="AG16" s="1180" t="s">
        <v>486</v>
      </c>
      <c r="AH16" s="1180"/>
      <c r="AJ16" s="1182" t="s">
        <v>487</v>
      </c>
      <c r="AK16" s="1182"/>
      <c r="AM16" s="146" t="str">
        <f>IF(LEFT($N$92,10)=LEFT("１　視覚",10),$N$92,IF(LEFT($N$92,10)=LEFT("２　腎臓（人工透析を受けている）",10),$N$92,IF(LEFT($N$92,10)=LEFT("２　腎臓（人工透析を受けていない）",10),$N$92, IF(LEFT($N$92,10)=LEFT("３　その他",10),$N$92&amp;"　（　"&amp; $Z$92&amp;"　）",""))))</f>
        <v/>
      </c>
      <c r="AN16" s="146" t="str">
        <f>IF(LEFT($G$95,1)=LEFT("",1),"□有","☑有")</f>
        <v>□有</v>
      </c>
      <c r="AO16" s="146" t="str">
        <f>IF(LEFT($AN$16,5)=LEFT("☑有",5),S95,"")</f>
        <v/>
      </c>
      <c r="AQ16" s="147" t="str">
        <f>IF(LEFT($G$120,3)=LEFT("無",3),"①　在宅","１　在宅")</f>
        <v>１　在宅</v>
      </c>
      <c r="AR16" s="525" t="str">
        <f>IF(LEFT("有",2)=LEFT($G$120,2),IF(LEFT("",20)=LEFT($V$121,20),"",$V$121),"")</f>
        <v/>
      </c>
      <c r="AS16" s="525" t="str">
        <f>IF(LEFT("有",2)=LEFT($G$120,2),IF(LEFT("",20)=LEFT($AC$121,20),"",$AC$121),"")</f>
        <v/>
      </c>
      <c r="AV16" s="147" t="s">
        <v>488</v>
      </c>
      <c r="AW16" s="147" t="str">
        <f>IF(LEFT(AW17&amp;AW18&amp;AW19&amp;AW20&amp;AW21,20)=LEFT("",20),AV16,"")</f>
        <v>□要支援１　　　□要支援２　　　□要介護１　　　□要介護２　　　□要介護３</v>
      </c>
      <c r="AX16" s="148" t="str">
        <f>AW16&amp;AW17&amp;AW18&amp;AW19&amp;AW20&amp;AW21</f>
        <v>□要支援１　　　□要支援２　　　□要介護１　　　□要介護２　　　□要介護３</v>
      </c>
      <c r="AZ16" s="147" t="s">
        <v>489</v>
      </c>
      <c r="BA16" s="146" t="str">
        <f>IF(COUNTIF('軽度（確認）'!$P$59,("*"&amp;$AZ16&amp;"*")),"☑特殊寝台","□特殊寝台")</f>
        <v>□特殊寝台</v>
      </c>
      <c r="BC16" s="151">
        <f ca="1">NOW()</f>
        <v>46119.699161921293</v>
      </c>
      <c r="BE16" s="146" t="str">
        <f>IF(LEFT($G$57,20)=LEFT("",20),"（　　　　　　　　）　　　　　　　―",$G$57)</f>
        <v>（　　　　　　　　）　　　　　　　―</v>
      </c>
      <c r="BF16" s="146" t="str">
        <f>IF(LEFT("",20)=LEFT(G79,20),"（　　　　　　　　）　　　　　　　―",G79)</f>
        <v>（　　　　　　　　）　　　　　　　―</v>
      </c>
      <c r="BG16" s="146" t="str">
        <f>IF(LEFT("",20)=LEFT($G$78,20),"東広島市",$G$78)</f>
        <v>東広島市</v>
      </c>
      <c r="BI16" s="147" t="s">
        <v>490</v>
      </c>
      <c r="BJ16" s="311">
        <v>5032</v>
      </c>
      <c r="BK16" s="526">
        <f t="shared" ref="BK16:BK23" si="30">IF(LEFT($BJ$15,20)=LEFT(BI16,20),BJ16,0)</f>
        <v>0</v>
      </c>
      <c r="BM16" s="147" t="str">
        <f>IF(LEFT("",20)=LEFT(ｱｾｽﾒﾝﾄ!$BS$284,20),"",25*ｱｾｽﾒﾝﾄ!$BS$284)</f>
        <v/>
      </c>
      <c r="BN16" s="156" t="str">
        <f>IF(LEFT("",20)=LEFT(BM16,20),"",IF(1000&gt;BM16,1000,IF(1500&lt;BM16,1500,BM16)))</f>
        <v/>
      </c>
      <c r="CX16" s="524" t="s">
        <v>491</v>
      </c>
      <c r="DO16" s="3" t="s">
        <v>492</v>
      </c>
      <c r="DP16" s="3" t="s">
        <v>493</v>
      </c>
      <c r="DU16" s="3" t="s">
        <v>397</v>
      </c>
      <c r="DV16" s="3" t="s">
        <v>253</v>
      </c>
      <c r="EB16" s="3" t="s">
        <v>397</v>
      </c>
      <c r="EC16" s="3" t="s">
        <v>253</v>
      </c>
      <c r="EH16" s="3" t="s">
        <v>494</v>
      </c>
      <c r="EI16" s="3" t="s">
        <v>495</v>
      </c>
      <c r="EJ16" s="3" t="s">
        <v>496</v>
      </c>
      <c r="EK16" s="3" t="s">
        <v>497</v>
      </c>
      <c r="EL16" s="3" t="s">
        <v>498</v>
      </c>
      <c r="EM16" s="3" t="s">
        <v>499</v>
      </c>
      <c r="EN16" s="3" t="s">
        <v>500</v>
      </c>
      <c r="EO16" s="3" t="s">
        <v>501</v>
      </c>
      <c r="EP16" s="3" t="s">
        <v>502</v>
      </c>
      <c r="EQ16" s="3" t="s">
        <v>503</v>
      </c>
      <c r="ER16" s="3" t="s">
        <v>504</v>
      </c>
      <c r="EU16" s="3" t="s">
        <v>505</v>
      </c>
      <c r="EV16" s="3" t="s">
        <v>505</v>
      </c>
      <c r="EW16" s="3" t="s">
        <v>505</v>
      </c>
      <c r="EX16" s="3" t="s">
        <v>505</v>
      </c>
      <c r="EY16" s="3" t="s">
        <v>505</v>
      </c>
      <c r="HD16" s="147" t="s">
        <v>506</v>
      </c>
      <c r="HE16" s="147" t="s">
        <v>507</v>
      </c>
      <c r="HF16" s="147" t="str">
        <f t="shared" si="22"/>
        <v/>
      </c>
      <c r="IA16" s="147">
        <f>SUM(IA14:IA15)</f>
        <v>0</v>
      </c>
      <c r="II16" s="156" t="str">
        <f>IF(LEFT("",20)=LEFT($G$362,20),"",IF(LEFT("",20)=LEFT($Q$362,20),"",$X$362))</f>
        <v/>
      </c>
      <c r="JC16" s="156" t="str">
        <f>IF(LEFT("☑ 他者による管理",20)=LEFT($G$384,20),IF(LEFT("",20)=LEFT($S$385,20),"",$S$385),"")</f>
        <v/>
      </c>
    </row>
    <row r="17" spans="1:243" s="1" customFormat="1" ht="15" hidden="1" customHeight="1">
      <c r="C17" s="147">
        <v>7</v>
      </c>
      <c r="D17" s="147">
        <f t="shared" si="23"/>
        <v>0</v>
      </c>
      <c r="E17" s="147" t="str">
        <f t="shared" ref="E17:E23" si="31">RIGHT(D17,C17)</f>
        <v>0</v>
      </c>
      <c r="F17" s="147" t="str">
        <f t="shared" si="24"/>
        <v/>
      </c>
      <c r="I17" s="147">
        <v>7</v>
      </c>
      <c r="J17" s="147">
        <f t="shared" si="25"/>
        <v>0</v>
      </c>
      <c r="K17" s="147" t="str">
        <f t="shared" ref="K17:K23" si="32">RIGHT(J17,I17)</f>
        <v>0</v>
      </c>
      <c r="L17" s="147" t="str">
        <f t="shared" si="26"/>
        <v/>
      </c>
      <c r="O17" s="147">
        <v>6</v>
      </c>
      <c r="P17" s="147">
        <f t="shared" si="27"/>
        <v>0</v>
      </c>
      <c r="Q17" s="147" t="str">
        <f t="shared" si="28"/>
        <v>0</v>
      </c>
      <c r="R17" s="147" t="str">
        <f t="shared" si="29"/>
        <v/>
      </c>
      <c r="T17" s="454" t="s">
        <v>485</v>
      </c>
      <c r="U17" s="147" t="str">
        <f>IF(LEFT($G$73,5)=LEFT(T17,5),"☑","□")</f>
        <v>□</v>
      </c>
      <c r="W17" s="147" t="str">
        <f>IF(LEFT($G$73,5)=LEFT(T17,5),"自立　　・　　要支援 （ １ ・ ② ）　　・　　要介護 （ １ ・ ２ ・ ３ ・ ４ ・ ５ ）","")</f>
        <v/>
      </c>
      <c r="Y17" s="522" t="s">
        <v>508</v>
      </c>
      <c r="Z17" s="147" t="str">
        <f>IF(LEFT($Y17,20)=LEFT($Z$16,20),$Y17,"")</f>
        <v/>
      </c>
      <c r="AD17" s="522" t="str">
        <f>Z17&amp;AA18&amp;AA20</f>
        <v/>
      </c>
      <c r="AE17" s="522" t="str">
        <f>Z19&amp;AB20</f>
        <v/>
      </c>
      <c r="AG17" s="147" t="str">
        <f>IF(LEFT("",20)=LEFT(AD17,2),"□","☑")</f>
        <v>□</v>
      </c>
      <c r="AH17" s="147" t="str">
        <f>IF(LEFT("",20)=LEFT(AE17,2),"□","☑")</f>
        <v>□</v>
      </c>
      <c r="AJ17" s="147" t="str">
        <f>IF(LEFT("☑",2)=LEFT(AG17,2),'軽度（確認）'!$AE$68,IF(LEFT("☑",2)=LEFT(AH17,2),'軽度（確認）'!$AE$68,"□"))</f>
        <v>□</v>
      </c>
      <c r="AN17" s="146" t="str">
        <f>IF(LEFT($G$95,1)=LEFT("",1),"☑無","□無")</f>
        <v>☑無</v>
      </c>
      <c r="AQ17" s="147" t="str">
        <f>IF(LEFT($G$120,3)=LEFT("有",3),IF(LEFT($L$121,20)=LEFT("",20),"２　施設入所中","②　施設入所中"),"２　施設入所中")</f>
        <v>２　施設入所中</v>
      </c>
      <c r="AR17" s="525" t="str">
        <f>IF(LEFT("有",2)=LEFT($G$120,2),IF(LEFT("",20)=LEFT($V$124,20),"",$V$124),"")</f>
        <v/>
      </c>
      <c r="AS17" s="525" t="str">
        <f>IF(LEFT("有",2)=LEFT($G$120,2),IF(LEFT("",20)=LEFT($AC$124,20),"",$AC$124),"")</f>
        <v/>
      </c>
      <c r="AU17" s="147" t="s">
        <v>470</v>
      </c>
      <c r="AV17" s="147" t="s">
        <v>509</v>
      </c>
      <c r="AW17" s="147" t="str">
        <f>IF(LEFT($G$73,10)=LEFT(AU17,10),AV17,"")</f>
        <v/>
      </c>
      <c r="AZ17" s="147" t="s">
        <v>510</v>
      </c>
      <c r="BA17" s="146" t="str">
        <f>IF(COUNTIF('軽度（確認）'!$P$59,("*"&amp;$AZ17&amp;"*")),"☑特殊寝台付属品","□特殊寝台付属品")</f>
        <v>□特殊寝台付属品</v>
      </c>
      <c r="BC17" s="147" t="s">
        <v>511</v>
      </c>
      <c r="BI17" s="147" t="s">
        <v>512</v>
      </c>
      <c r="BJ17" s="311">
        <v>10531</v>
      </c>
      <c r="BK17" s="526">
        <f t="shared" si="30"/>
        <v>0</v>
      </c>
      <c r="CX17" s="147" t="str">
        <f>IF(LEFT("☑ その他",10)=LEFT(意見書!$CD$31,10),"レ","")</f>
        <v/>
      </c>
      <c r="DO17" s="147" t="str">
        <f>IF(LEFT(DO16,10)=LEFT(意見書!$CW$84,10),"レ","")</f>
        <v/>
      </c>
      <c r="DP17" s="147" t="str">
        <f>IF(LEFT(DP16,10)=LEFT(意見書!$CW$84,10),"レ","")</f>
        <v/>
      </c>
      <c r="DU17" s="147" t="str">
        <f>IF(LEFT(DU16,10)=LEFT(意見書!$CW$90,10),"レ","")</f>
        <v/>
      </c>
      <c r="DV17" s="147" t="str">
        <f>IF(LEFT(DV16,10)=LEFT(意見書!$CW$90,10),"レ","")</f>
        <v/>
      </c>
      <c r="EB17" s="147" t="str">
        <f>IF(LEFT(EB16,10)=LEFT(意見書!$CW$104,10),"レ","")</f>
        <v/>
      </c>
      <c r="EC17" s="147" t="str">
        <f>IF(LEFT(EC16,10)=LEFT(意見書!$CW$104,10),"レ","")</f>
        <v/>
      </c>
      <c r="EH17" s="3" t="s">
        <v>513</v>
      </c>
      <c r="EI17" s="3" t="s">
        <v>514</v>
      </c>
      <c r="EJ17" s="3" t="s">
        <v>515</v>
      </c>
      <c r="EK17" s="3" t="s">
        <v>516</v>
      </c>
      <c r="EL17" s="3" t="s">
        <v>517</v>
      </c>
      <c r="EM17" s="3" t="s">
        <v>518</v>
      </c>
      <c r="EN17" s="3" t="s">
        <v>519</v>
      </c>
      <c r="EO17" s="3" t="s">
        <v>520</v>
      </c>
      <c r="EP17" s="3" t="s">
        <v>521</v>
      </c>
      <c r="EQ17" s="3" t="s">
        <v>522</v>
      </c>
      <c r="ER17" s="3" t="s">
        <v>364</v>
      </c>
      <c r="EU17" s="147" t="str">
        <f>IF(LEFT(EU16,10)=LEFT(意見書!$CH$207,10),"レ","")</f>
        <v/>
      </c>
      <c r="EV17" s="147" t="str">
        <f>IF(LEFT(EV16,10)=LEFT(意見書!$CH$209,10),"レ","")</f>
        <v/>
      </c>
      <c r="EW17" s="147" t="str">
        <f>IF(LEFT(EW16,10)=LEFT(意見書!$CH$211,10),"レ","")</f>
        <v/>
      </c>
      <c r="EX17" s="147" t="str">
        <f>IF(LEFT(EX16,10)=LEFT(意見書!$CH$213,10),"レ","")</f>
        <v/>
      </c>
      <c r="EY17" s="147" t="str">
        <f>IF(LEFT(EY16,10)=LEFT(意見書!$CH$215,10),"レ","")</f>
        <v/>
      </c>
      <c r="HD17" s="147" t="s">
        <v>523</v>
      </c>
      <c r="HE17" s="147" t="s">
        <v>524</v>
      </c>
      <c r="HF17" s="147" t="str">
        <f t="shared" si="22"/>
        <v/>
      </c>
      <c r="IA17" s="156" t="str">
        <f>IF(LEFT("0",20)=LEFT(IA16,20),"☑ なし","□ なし")</f>
        <v>☑ なし</v>
      </c>
      <c r="II17" s="156" t="str">
        <f>IF(LEFT("",20)=LEFT($G$362,20),"",IF(LEFT("",20)=LEFT($G$363,20),"",$G$363))</f>
        <v/>
      </c>
    </row>
    <row r="18" spans="1:243" s="1" customFormat="1" ht="15" hidden="1" customHeight="1">
      <c r="C18" s="147">
        <v>6</v>
      </c>
      <c r="D18" s="147">
        <f t="shared" si="23"/>
        <v>0</v>
      </c>
      <c r="E18" s="147" t="str">
        <f>RIGHT(D18,C18)</f>
        <v>0</v>
      </c>
      <c r="F18" s="147" t="str">
        <f t="shared" si="24"/>
        <v/>
      </c>
      <c r="I18" s="147">
        <v>6</v>
      </c>
      <c r="J18" s="147">
        <f t="shared" si="25"/>
        <v>0</v>
      </c>
      <c r="K18" s="147" t="str">
        <f t="shared" si="32"/>
        <v>0</v>
      </c>
      <c r="L18" s="147" t="str">
        <f t="shared" si="26"/>
        <v/>
      </c>
      <c r="O18" s="147">
        <v>5</v>
      </c>
      <c r="P18" s="147">
        <f t="shared" si="27"/>
        <v>0</v>
      </c>
      <c r="Q18" s="147" t="str">
        <f t="shared" si="28"/>
        <v>0</v>
      </c>
      <c r="R18" s="147" t="str">
        <f t="shared" si="29"/>
        <v/>
      </c>
      <c r="T18" s="454" t="s">
        <v>506</v>
      </c>
      <c r="U18" s="147" t="str">
        <f>IF(LEFT($G$73,5)=LEFT(T18,5),"☑","□")</f>
        <v>□</v>
      </c>
      <c r="W18" s="147" t="str">
        <f>IF(LEFT($G$73,5)=LEFT(T18,5),"自立　　・　　要支援 （ １ ・ ２ ）　　・　　要介護 （ ① ・ ２ ・ ３ ・ ４ ・ ５ ）","")</f>
        <v/>
      </c>
      <c r="Y18" s="522" t="s">
        <v>525</v>
      </c>
      <c r="Z18" s="16"/>
      <c r="AA18" s="147" t="str">
        <f>IF(LEFT($Y18,20)=LEFT($Z$16,20),Y17,"")</f>
        <v/>
      </c>
      <c r="AD18" s="146" t="str">
        <f>Z21&amp;AA23</f>
        <v/>
      </c>
      <c r="AE18" s="146" t="str">
        <f>Z22&amp;AB23</f>
        <v/>
      </c>
      <c r="AG18" s="147" t="str">
        <f>IF(LEFT("",20)=LEFT(AD18,2),"□","☑")</f>
        <v>□</v>
      </c>
      <c r="AH18" s="147" t="str">
        <f>IF(LEFT("",20)=LEFT(AE18,2),"□","☑")</f>
        <v>□</v>
      </c>
      <c r="AJ18" s="147" t="str">
        <f>IF(LEFT("☑",2)=LEFT(AG18,2),'軽度（確認）'!$AE$68,IF(LEFT("☑",2)=LEFT(AH18,2),'軽度（確認）'!$AE$68,"□"))</f>
        <v>□</v>
      </c>
      <c r="AK18" s="147" t="str">
        <f>IF(LEFT("☑",2)=LEFT(AG18,2),'軽度（確認）'!$AE$70,IF(LEFT("☑",2)=LEFT(AH18,2),'軽度（確認）'!$AE$70,"□"))</f>
        <v>□</v>
      </c>
      <c r="AQ18" s="147" t="str">
        <f>IF(LEFT($G$120,3)=LEFT("有",3),IF(LEFT($L$129,20)=LEFT("",20),"３　入院中","③　入院中"),"３　入院中")</f>
        <v>３　入院中</v>
      </c>
      <c r="AR18" s="525" t="str">
        <f>IF(LEFT("有",2)=LEFT($G$120,2),IF(LEFT("",20)=LEFT($V$129,20),"",$V$129),"")</f>
        <v/>
      </c>
      <c r="AS18" s="525" t="str">
        <f>IF(LEFT("有",2)=LEFT($G$120,2),IF(LEFT("",20)=LEFT($AC$129,20),"",$AC$129),"")</f>
        <v/>
      </c>
      <c r="AU18" s="147" t="s">
        <v>485</v>
      </c>
      <c r="AV18" s="147" t="s">
        <v>526</v>
      </c>
      <c r="AW18" s="147" t="str">
        <f>IF(LEFT($G$73,10)=LEFT(AU18,10),AV18,"")</f>
        <v/>
      </c>
      <c r="AZ18" s="147" t="s">
        <v>527</v>
      </c>
      <c r="BA18" s="146" t="str">
        <f>IF(COUNTIF('軽度（確認）'!$P$59,("*"&amp;$AZ18&amp;"*")),"☑床ずれ防止用具","□床ずれ防止用具")</f>
        <v>□床ずれ防止用具</v>
      </c>
      <c r="BI18" s="147" t="s">
        <v>528</v>
      </c>
      <c r="BJ18" s="311">
        <v>16765</v>
      </c>
      <c r="BK18" s="526">
        <f t="shared" si="30"/>
        <v>0</v>
      </c>
      <c r="BM18" s="1" t="s">
        <v>529</v>
      </c>
      <c r="BN18" s="1" t="s">
        <v>255</v>
      </c>
      <c r="BO18" s="1" t="s">
        <v>530</v>
      </c>
      <c r="EH18" s="147" t="str">
        <f>IF(LEFT(EH16,10)=LEFT(意見書!$CD$197,10),"レ",IF(LEFT(EH17,10)=LEFT(意見書!$CD$197,10),"レ",""))</f>
        <v/>
      </c>
      <c r="EI18" s="147" t="str">
        <f>IF(LEFT(EI16,10)=LEFT(意見書!$CN$197,10),"レ",IF(LEFT(EI17,10)=LEFT(意見書!$CN$197,10),"レ",""))</f>
        <v/>
      </c>
      <c r="EJ18" s="147" t="str">
        <f>IF(LEFT(EJ16,10)=LEFT(意見書!$CX$197,10),"レ",IF(LEFT(EJ17,10)=LEFT(意見書!$CX$197,10),"レ",""))</f>
        <v/>
      </c>
      <c r="EK18" s="147" t="str">
        <f>IF(LEFT(EK16,10)=LEFT(意見書!$DH$197,10),"レ",IF(LEFT(EK17,10)=LEFT(意見書!$DH$197,10),"レ",""))</f>
        <v/>
      </c>
      <c r="EL18" s="147" t="str">
        <f>IF(LEFT(EL16,10)=LEFT(意見書!$CD$199,10),"レ",IF(LEFT(EL17,10)=LEFT(意見書!$CD$199,10),"レ",""))</f>
        <v/>
      </c>
      <c r="EM18" s="147" t="str">
        <f>IF(LEFT(EM16,10)=LEFT(意見書!$CN$199,10),"レ",IF(LEFT(EM17,10)=LEFT(意見書!$CN$199,10),"レ",""))</f>
        <v/>
      </c>
      <c r="EN18" s="147" t="str">
        <f>IF(LEFT(EN16,20)=LEFT(意見書!$CX$199,20),"レ",IF(LEFT(EN17,20)=LEFT(意見書!$CX$199,20),"レ",""))</f>
        <v/>
      </c>
      <c r="EO18" s="147" t="str">
        <f>IF(LEFT(EO16,10)=LEFT(意見書!$DH$199,10),"レ",IF(LEFT(EO17,10)=LEFT(意見書!$DH$199,10),"レ",""))</f>
        <v/>
      </c>
      <c r="EP18" s="147" t="str">
        <f>IF(LEFT(EP16,10)=LEFT(意見書!$CD$201,10),"レ",IF(LEFT(EP17,10)=LEFT(意見書!$CD$201,10),"レ",""))</f>
        <v/>
      </c>
      <c r="EQ18" s="147" t="str">
        <f>IF(LEFT(EQ16,10)=LEFT(意見書!$CN$201,10),"レ",IF(LEFT(EQ17,10)=LEFT(意見書!$CN$201,10),"レ",""))</f>
        <v/>
      </c>
      <c r="ER18" s="147" t="str">
        <f>IF(LEFT(ER16,10)=LEFT(意見書!$CD$203,10),"レ",IF(LEFT(ER17,10)=LEFT(意見書!$CD$203,10),"レ",""))</f>
        <v/>
      </c>
      <c r="FY18" s="1092" t="s">
        <v>531</v>
      </c>
      <c r="FZ18" s="1092"/>
      <c r="GA18" s="1092"/>
      <c r="GB18" s="1092"/>
      <c r="GC18" s="1092"/>
      <c r="GD18" s="1092"/>
      <c r="GE18" s="1092"/>
      <c r="GF18" s="1092"/>
      <c r="GG18" s="1092"/>
      <c r="GH18" s="1092"/>
      <c r="GI18" s="1092"/>
      <c r="GJ18" s="1092"/>
      <c r="GK18" s="1092"/>
      <c r="GL18" s="1092"/>
      <c r="GM18" s="1092"/>
      <c r="GN18" s="1092"/>
      <c r="GO18" s="1092"/>
      <c r="GP18" s="1092"/>
      <c r="GQ18" s="1092"/>
      <c r="GR18" s="1092"/>
      <c r="HD18" s="147" t="s">
        <v>532</v>
      </c>
      <c r="HE18" s="147" t="s">
        <v>533</v>
      </c>
      <c r="HF18" s="147" t="str">
        <f t="shared" si="22"/>
        <v/>
      </c>
      <c r="II18" s="156" t="str">
        <f>IF(LEFT("",20)=LEFT($G$364,20),"☑ 今回が初めて",IF(LEFT("☑ 不明",20)=LEFT($G$364,20),"☑ 今回が初めて",$G$364))</f>
        <v>☑ 今回が初めて</v>
      </c>
    </row>
    <row r="19" spans="1:243" s="1" customFormat="1" ht="15" hidden="1" customHeight="1">
      <c r="A19" s="24"/>
      <c r="C19" s="147">
        <v>5</v>
      </c>
      <c r="D19" s="147">
        <f t="shared" si="23"/>
        <v>0</v>
      </c>
      <c r="E19" s="147" t="str">
        <f t="shared" si="31"/>
        <v>0</v>
      </c>
      <c r="F19" s="147" t="str">
        <f t="shared" si="24"/>
        <v/>
      </c>
      <c r="I19" s="147">
        <v>5</v>
      </c>
      <c r="J19" s="147">
        <f t="shared" si="25"/>
        <v>0</v>
      </c>
      <c r="K19" s="147" t="str">
        <f t="shared" si="32"/>
        <v>0</v>
      </c>
      <c r="L19" s="147" t="str">
        <f t="shared" si="26"/>
        <v/>
      </c>
      <c r="O19" s="147">
        <v>4</v>
      </c>
      <c r="P19" s="147">
        <f t="shared" si="27"/>
        <v>0</v>
      </c>
      <c r="Q19" s="147" t="str">
        <f t="shared" si="28"/>
        <v>0</v>
      </c>
      <c r="R19" s="147" t="str">
        <f t="shared" si="29"/>
        <v/>
      </c>
      <c r="T19" s="454" t="s">
        <v>523</v>
      </c>
      <c r="U19" s="147" t="str">
        <f>IF(LEFT($G$73,5)=LEFT(T19,5),"☑","□")</f>
        <v>□</v>
      </c>
      <c r="W19" s="147" t="str">
        <f>IF(LEFT($G$73,5)=LEFT(T19,5),"自立　　・　　要支援 （ １ ・ ２ ）　　・　　要介護 （ １ ・ ② ・ ３ ・ ４ ・ ５ ）","")</f>
        <v/>
      </c>
      <c r="Y19" s="522" t="s">
        <v>534</v>
      </c>
      <c r="Z19" s="147" t="str">
        <f t="shared" ref="Z19:Z29" si="33">IF(LEFT($Y19,20)=LEFT($Z$16,20),$Y19,"")</f>
        <v/>
      </c>
      <c r="AD19" s="522" t="str">
        <f>Z24&amp;AA26</f>
        <v/>
      </c>
      <c r="AG19" s="147" t="str">
        <f>IF(LEFT("",20)=LEFT(AD19,2),"□","☑")</f>
        <v>□</v>
      </c>
      <c r="AJ19" s="147" t="str">
        <f>IF(LEFT("☑",2)=LEFT(AG19,2),'軽度（確認）'!$AE$68,"□")</f>
        <v>□</v>
      </c>
      <c r="AR19" s="525" t="str">
        <f>IF(LEFT("有",2)=LEFT($G$120,2),IF(LEFT("",20)=LEFT($V$132,20),"",$V$132),"")</f>
        <v/>
      </c>
      <c r="AS19" s="525" t="str">
        <f>IF(LEFT("有",2)=LEFT($G$120,2),IF(LEFT("",20)=LEFT($AC$132,20),"",$AC$132),"")</f>
        <v/>
      </c>
      <c r="AU19" s="147" t="s">
        <v>506</v>
      </c>
      <c r="AV19" s="147" t="s">
        <v>535</v>
      </c>
      <c r="AW19" s="147" t="str">
        <f>IF(LEFT($G$73,10)=LEFT(AU19,10),AV19,"")</f>
        <v/>
      </c>
      <c r="AZ19" s="147" t="s">
        <v>536</v>
      </c>
      <c r="BA19" s="146" t="str">
        <f>IF(COUNTIF('軽度（確認）'!$P$59,("*"&amp;$AZ19&amp;"*")),"☑体位変換器","□体位変換器")</f>
        <v>□体位変換器</v>
      </c>
      <c r="BI19" s="147" t="s">
        <v>537</v>
      </c>
      <c r="BJ19" s="311">
        <v>19705</v>
      </c>
      <c r="BK19" s="526">
        <f t="shared" si="30"/>
        <v>0</v>
      </c>
      <c r="BM19" s="147" t="str">
        <f>IF(LEFT("",20)=LEFT($G$68,20),"",IF(J4&gt;74,IF(LEFT("男性",20)=LEFT($G$68,20),21.5,20.7),IF(LEFT("男性",20)=LEFT($G$68,20),21.6,20.7)))</f>
        <v/>
      </c>
      <c r="BN19" s="319" t="str">
        <f>IF(LEFT("",20)=LEFT(BN20,20),"",BN20*ｱｾｽﾒﾝﾄ!BR286*ｱｾｽﾒﾝﾄ!BR286)</f>
        <v/>
      </c>
      <c r="BO19" s="147" t="str">
        <f>IF(LEFT("",20)=LEFT(G73,20),"",IF(75&gt;J4,BO20,BO21))</f>
        <v/>
      </c>
      <c r="BP19" s="156" t="str">
        <f>IF(LEFT("",20)=LEFT(BM19,20),"",IF(LEFT("",20)=LEFT(BN19,20),"",IF(LEFT("",20)=LEFT(BO19,20),"",BM19*BN19*BO19)))</f>
        <v/>
      </c>
      <c r="DO19" s="3" t="s">
        <v>342</v>
      </c>
      <c r="DP19" s="3" t="s">
        <v>354</v>
      </c>
      <c r="DQ19" s="3" t="s">
        <v>538</v>
      </c>
      <c r="DR19" s="3" t="s">
        <v>356</v>
      </c>
      <c r="DT19" s="1" t="s">
        <v>539</v>
      </c>
      <c r="DU19" s="1233" t="s">
        <v>540</v>
      </c>
      <c r="DV19" s="1233"/>
      <c r="DW19" s="1233"/>
      <c r="EH19" s="147" t="str">
        <f>IF(LEFT(EH16,10)=LEFT(意見書!$CD$197,10),"-------","")</f>
        <v/>
      </c>
      <c r="EI19" s="147" t="str">
        <f>IF(LEFT(EI16,10)=LEFT(意見書!$CN$197,10),"-------","")</f>
        <v/>
      </c>
      <c r="EJ19" s="147" t="str">
        <f>IF(LEFT(EJ16,10)=LEFT(意見書!$CX$197,10),"------------------------","")</f>
        <v/>
      </c>
      <c r="EK19" s="147" t="str">
        <f>IF(LEFT(EK16,10)=LEFT(意見書!$DH$197,10),"----------","")</f>
        <v/>
      </c>
      <c r="EL19" s="147" t="str">
        <f>IF(LEFT(EL16,10)=LEFT(意見書!$CD$199,10),"-------------","")</f>
        <v/>
      </c>
      <c r="EM19" s="147" t="str">
        <f>IF(LEFT(EM16,10)=LEFT(意見書!$CN$199,10),"------------------","")</f>
        <v/>
      </c>
      <c r="EN19" s="147" t="str">
        <f>IF(LEFT(EN16,20)=LEFT(意見書!$CX$199,20),"-------------","")</f>
        <v/>
      </c>
      <c r="EO19" s="147" t="str">
        <f>IF(LEFT(EO16,10)=LEFT(意見書!$DH$199,10),"-------------","")</f>
        <v/>
      </c>
      <c r="EP19" s="147" t="str">
        <f>IF(LEFT(EP16,10)=LEFT(意見書!$CD$201,10),"-------------","")</f>
        <v/>
      </c>
      <c r="EQ19" s="147" t="str">
        <f>IF(LEFT(EQ16,10)=LEFT(意見書!$CN$201,10),"------------------","")</f>
        <v/>
      </c>
      <c r="ER19" s="147" t="str">
        <f>IF(LEFT(ER16,10)=LEFT(意見書!$CD$203,10),"------------------","")</f>
        <v/>
      </c>
      <c r="EU19" s="3" t="s">
        <v>541</v>
      </c>
      <c r="EV19" s="3" t="s">
        <v>541</v>
      </c>
      <c r="EW19" s="3" t="s">
        <v>541</v>
      </c>
      <c r="EX19" s="3" t="s">
        <v>541</v>
      </c>
      <c r="EY19" s="3" t="s">
        <v>541</v>
      </c>
      <c r="FY19" s="1" t="s">
        <v>351</v>
      </c>
      <c r="FZ19" s="1" t="s">
        <v>352</v>
      </c>
      <c r="GB19" s="1" t="s">
        <v>351</v>
      </c>
      <c r="GC19" s="1" t="s">
        <v>352</v>
      </c>
      <c r="GE19" s="1" t="s">
        <v>351</v>
      </c>
      <c r="GF19" s="1" t="s">
        <v>352</v>
      </c>
      <c r="GH19" s="1" t="s">
        <v>351</v>
      </c>
      <c r="GI19" s="1" t="s">
        <v>352</v>
      </c>
      <c r="GK19" s="1" t="s">
        <v>351</v>
      </c>
      <c r="GL19" s="1" t="s">
        <v>352</v>
      </c>
      <c r="GN19" s="1" t="s">
        <v>351</v>
      </c>
      <c r="GO19" s="1" t="s">
        <v>352</v>
      </c>
      <c r="GQ19" s="1" t="s">
        <v>351</v>
      </c>
      <c r="GR19" s="1" t="s">
        <v>352</v>
      </c>
      <c r="HD19" s="147" t="s">
        <v>542</v>
      </c>
      <c r="HE19" s="147" t="s">
        <v>543</v>
      </c>
      <c r="HF19" s="147" t="str">
        <f t="shared" si="22"/>
        <v/>
      </c>
    </row>
    <row r="20" spans="1:243" s="1" customFormat="1" ht="15" hidden="1" customHeight="1">
      <c r="A20" s="24"/>
      <c r="C20" s="147">
        <v>4</v>
      </c>
      <c r="D20" s="147">
        <f t="shared" si="23"/>
        <v>0</v>
      </c>
      <c r="E20" s="147" t="str">
        <f t="shared" si="31"/>
        <v>0</v>
      </c>
      <c r="F20" s="147" t="str">
        <f t="shared" si="24"/>
        <v/>
      </c>
      <c r="I20" s="147">
        <v>4</v>
      </c>
      <c r="J20" s="147">
        <f t="shared" si="25"/>
        <v>0</v>
      </c>
      <c r="K20" s="147" t="str">
        <f t="shared" si="32"/>
        <v>0</v>
      </c>
      <c r="L20" s="147" t="str">
        <f t="shared" si="26"/>
        <v/>
      </c>
      <c r="O20" s="147">
        <v>3</v>
      </c>
      <c r="P20" s="147">
        <f t="shared" si="27"/>
        <v>0</v>
      </c>
      <c r="Q20" s="147" t="str">
        <f t="shared" si="28"/>
        <v>0</v>
      </c>
      <c r="R20" s="147" t="str">
        <f t="shared" si="29"/>
        <v/>
      </c>
      <c r="T20" s="454" t="s">
        <v>532</v>
      </c>
      <c r="U20" s="147" t="str">
        <f>IF(LEFT($G$73,5)=LEFT(T20,5),"☑","□")</f>
        <v>□</v>
      </c>
      <c r="W20" s="147" t="str">
        <f>IF(LEFT($G$73,5)=LEFT(T20,5),"自立　　・　　要支援 （ １ ・ ２ ）　　・　　要介護 （ １ ・ ２ ・ ③ ・ ４ ・ ５ ）","")</f>
        <v/>
      </c>
      <c r="Y20" s="522" t="s">
        <v>544</v>
      </c>
      <c r="Z20" s="147" t="str">
        <f t="shared" si="33"/>
        <v/>
      </c>
      <c r="AA20" s="147" t="str">
        <f>IF(LEFT("",20)=LEFT(Z20,20),"",$Y17)</f>
        <v/>
      </c>
      <c r="AB20" s="147" t="str">
        <f>IF(LEFT("",20)=LEFT(AA20,20),"",$Y19)</f>
        <v/>
      </c>
      <c r="AD20" s="522" t="str">
        <f>Z25&amp;AB26</f>
        <v/>
      </c>
      <c r="AG20" s="147" t="str">
        <f>IF(LEFT("",20)=LEFT(AD20,2),"□","☑")</f>
        <v>□</v>
      </c>
      <c r="AJ20" s="147" t="str">
        <f>IF(LEFT("☑",2)=LEFT(AG20,2),'軽度（確認）'!$AE$68,"□")</f>
        <v>□</v>
      </c>
      <c r="AU20" s="147" t="s">
        <v>523</v>
      </c>
      <c r="AV20" s="147" t="s">
        <v>545</v>
      </c>
      <c r="AW20" s="147" t="str">
        <f>IF(LEFT($G$73,10)=LEFT(AU20,10),AV20,"")</f>
        <v/>
      </c>
      <c r="AZ20" s="147" t="s">
        <v>546</v>
      </c>
      <c r="BA20" s="146" t="str">
        <f>IF(COUNTIF('軽度（確認）'!$P$59,("*"&amp;$AZ20&amp;"*")),"☑認知症老人徘徊感知器","□認知症老人徘徊感知器")</f>
        <v>□認知症老人徘徊感知器</v>
      </c>
      <c r="BI20" s="147" t="s">
        <v>547</v>
      </c>
      <c r="BJ20" s="311">
        <v>27048</v>
      </c>
      <c r="BK20" s="526">
        <f t="shared" si="30"/>
        <v>0</v>
      </c>
      <c r="BN20" s="318" t="str">
        <f>IF(LEFT("",20)=LEFT(ｱｾｽﾒﾝﾄ!$BS$286,20),"",IF(AND(ｱｾｽﾒﾝﾄ!$BS$286&gt;=18.5,ｱｾｽﾒﾝﾄ!$BS$286&lt;=25),ｱｾｽﾒﾝﾄ!$BS$286,IF(18.5&gt;ｱｾｽﾒﾝﾄ!$BS$286,18.5,IF(24.9&lt;ｱｾｽﾒﾝﾄ!$BS$286,24.9,""))))</f>
        <v/>
      </c>
      <c r="BO20" s="147">
        <f>IF(LEFT("要介護２",20)=LEFT($G$73,20),1.45,IF(LEFT("要介護３",20)=LEFT($G$73,20),1.45,IF(LEFT("要介護４",20)=LEFT($G$73,20),1.45,IF(LEFT("要介護５",20)=LEFT($G$73,20),1.45,1.7))))</f>
        <v>1.7</v>
      </c>
      <c r="BP20" s="147">
        <v>65</v>
      </c>
      <c r="DO20" s="147" t="str">
        <f>IF(LEFT(DO19,10)=LEFT(意見書!$CW$86,10),"レ","")</f>
        <v/>
      </c>
      <c r="DP20" s="147" t="str">
        <f>IF(LEFT(DP19,10)=LEFT(意見書!$CW$86,10),"レ","")</f>
        <v/>
      </c>
      <c r="DQ20" s="147" t="str">
        <f>IF(LEFT(DQ19,10)=LEFT(意見書!$CW$86,10),"レ","")</f>
        <v/>
      </c>
      <c r="DR20" s="147" t="str">
        <f>IF(LEFT(DR19,10)=LEFT(意見書!$CW$86,10),"レ","")</f>
        <v/>
      </c>
      <c r="DT20" s="156" t="str">
        <f>IF(LEFT("有",2)=LEFT(入力専用!$G$120,2),"1","2")</f>
        <v>2</v>
      </c>
      <c r="DU20" s="156" t="str">
        <f>IF(LEFT(入力専用!$G$120,2)=LEFT("有",2),入力専用!$L$121&amp;"　"&amp;入力専用!$L$122,"")</f>
        <v/>
      </c>
      <c r="DV20" s="156" t="str">
        <f>IF(LEFT(入力専用!$G$120,2)=LEFT("有",2),入力専用!$V$121,"")</f>
        <v/>
      </c>
      <c r="DW20" s="156" t="str">
        <f>IF(LEFT(入力専用!$G$120,2)=LEFT("有",2),入力専用!$AC$121,"")</f>
        <v/>
      </c>
      <c r="EU20" s="147" t="str">
        <f>IF(LEFT(EU19,10)=LEFT(意見書!$CH$207,10),"レ","")</f>
        <v/>
      </c>
      <c r="EV20" s="147" t="str">
        <f>IF(LEFT(EV19,10)=LEFT(意見書!$CH$209,10),"レ","")</f>
        <v/>
      </c>
      <c r="EW20" s="147" t="str">
        <f>IF(LEFT(EW19,10)=LEFT(意見書!$CH$211,10),"レ","")</f>
        <v/>
      </c>
      <c r="EX20" s="147" t="str">
        <f>IF(LEFT(EX19,10)=LEFT(意見書!$CH$213,10),"レ","")</f>
        <v/>
      </c>
      <c r="EY20" s="147" t="str">
        <f>IF(LEFT(EY19,10)=LEFT(意見書!$CH$215,10),"レ","")</f>
        <v/>
      </c>
      <c r="FY20" s="147" t="str">
        <f>IF(LEFT(FY19,20)=LEFT(問診票!$CD$134,20),"■","□")</f>
        <v>□</v>
      </c>
      <c r="FZ20" s="147" t="str">
        <f>IF(LEFT(FZ19,20)=LEFT(問診票!$CD$134,20),"■","□")</f>
        <v>□</v>
      </c>
      <c r="GB20" s="147" t="str">
        <f>IF(LEFT(GB19,20)=LEFT(問診票!$CD$136,20),"■","□")</f>
        <v>□</v>
      </c>
      <c r="GC20" s="147" t="str">
        <f>IF(LEFT(GC19,20)=LEFT(問診票!$CD$136,20),"■","□")</f>
        <v>□</v>
      </c>
      <c r="GE20" s="147" t="str">
        <f>IF(LEFT(GE19,20)=LEFT(問診票!$CD$138,20),"■","□")</f>
        <v>□</v>
      </c>
      <c r="GF20" s="147" t="str">
        <f>IF(LEFT(GF19,20)=LEFT(問診票!$CD$138,20),"■","□")</f>
        <v>□</v>
      </c>
      <c r="GH20" s="147" t="str">
        <f>IF(LEFT(GH19,20)=LEFT(問診票!$CD$140,20),"■","□")</f>
        <v>□</v>
      </c>
      <c r="GI20" s="147" t="str">
        <f>IF(LEFT(GI19,20)=LEFT(問診票!$CD$140,20),"■","□")</f>
        <v>□</v>
      </c>
      <c r="GK20" s="147" t="str">
        <f>IF(LEFT(GK19,20)=LEFT(問診票!$CD$142,20),"■","□")</f>
        <v>□</v>
      </c>
      <c r="GL20" s="147" t="str">
        <f>IF(LEFT(GL19,20)=LEFT(問診票!$CD$142,20),"■","□")</f>
        <v>□</v>
      </c>
      <c r="GN20" s="147" t="str">
        <f>IF(LEFT(GN19,20)=LEFT(問診票!$CD$144,20),"■","□")</f>
        <v>□</v>
      </c>
      <c r="GO20" s="147" t="str">
        <f>IF(LEFT(GO19,20)=LEFT(問診票!$CD$144,20),"■","□")</f>
        <v>□</v>
      </c>
      <c r="GQ20" s="147" t="str">
        <f>IF(LEFT(GQ19,20)=LEFT(問診票!$CD$146,20),"■","□")</f>
        <v>□</v>
      </c>
      <c r="GR20" s="147" t="str">
        <f>IF(LEFT(GR19,20)=LEFT(問診票!$CD$146,20),"■","□")</f>
        <v>□</v>
      </c>
      <c r="HD20" s="147" t="s">
        <v>548</v>
      </c>
      <c r="HE20" s="147" t="s">
        <v>549</v>
      </c>
      <c r="HF20" s="147" t="str">
        <f t="shared" si="22"/>
        <v/>
      </c>
      <c r="II20" s="1" t="s">
        <v>550</v>
      </c>
    </row>
    <row r="21" spans="1:243" s="1" customFormat="1" ht="15" hidden="1" customHeight="1">
      <c r="C21" s="147">
        <v>3</v>
      </c>
      <c r="D21" s="147">
        <f t="shared" si="23"/>
        <v>0</v>
      </c>
      <c r="E21" s="147" t="str">
        <f t="shared" si="31"/>
        <v>0</v>
      </c>
      <c r="F21" s="147" t="str">
        <f t="shared" si="24"/>
        <v/>
      </c>
      <c r="I21" s="147">
        <v>3</v>
      </c>
      <c r="J21" s="147">
        <f t="shared" si="25"/>
        <v>0</v>
      </c>
      <c r="K21" s="147" t="str">
        <f t="shared" si="32"/>
        <v>0</v>
      </c>
      <c r="L21" s="147" t="str">
        <f t="shared" si="26"/>
        <v/>
      </c>
      <c r="O21" s="147">
        <v>2</v>
      </c>
      <c r="P21" s="147">
        <f t="shared" si="27"/>
        <v>0</v>
      </c>
      <c r="Q21" s="147" t="str">
        <f t="shared" si="28"/>
        <v>0</v>
      </c>
      <c r="R21" s="147" t="str">
        <f t="shared" si="29"/>
        <v/>
      </c>
      <c r="T21" s="454" t="s">
        <v>542</v>
      </c>
      <c r="W21" s="147" t="str">
        <f>IF(LEFT($G$73,5)=LEFT(T21,5),"自立　　・　　要支援 （ １ ・ ２ ）　　・　　要介護 （ １ ・ ２ ・ ３ ・ ④ ・ ５ ）","")</f>
        <v/>
      </c>
      <c r="Y21" s="146" t="s">
        <v>551</v>
      </c>
      <c r="Z21" s="147" t="str">
        <f t="shared" si="33"/>
        <v/>
      </c>
      <c r="AD21" s="147" t="str">
        <f>Z27</f>
        <v/>
      </c>
      <c r="AG21" s="147" t="str">
        <f>IF(LEFT("",20)=LEFT(AD21,2),"□","☑")</f>
        <v>□</v>
      </c>
      <c r="AJ21" s="147" t="str">
        <f>IF(LEFT("☑",2)=LEFT(AG21,2),'軽度（確認）'!$AE$68,"□")</f>
        <v>□</v>
      </c>
      <c r="AK21" s="147" t="str">
        <f>IF(LEFT("☑",2)=LEFT(AG21,2),'軽度（確認）'!$AE$70,"□")</f>
        <v>□</v>
      </c>
      <c r="AU21" s="147" t="s">
        <v>532</v>
      </c>
      <c r="AV21" s="147" t="s">
        <v>552</v>
      </c>
      <c r="AW21" s="147" t="str">
        <f>IF(LEFT($G$73,10)=LEFT(AU21,10),AV21,"")</f>
        <v/>
      </c>
      <c r="AZ21" s="147" t="s">
        <v>553</v>
      </c>
      <c r="BA21" s="146" t="str">
        <f>IF(COUNTIF('軽度（確認）'!$P$59,("*"&amp;$AZ21&amp;"*")),"☑移動用リフト","□移動用リフト")</f>
        <v>□移動用リフト</v>
      </c>
      <c r="BI21" s="147" t="s">
        <v>554</v>
      </c>
      <c r="BJ21" s="311">
        <v>30938</v>
      </c>
      <c r="BK21" s="526">
        <f t="shared" si="30"/>
        <v>0</v>
      </c>
      <c r="BO21" s="147">
        <f>IF(LEFT("要介護２",20)=LEFT($G$73,20),1.4,IF(LEFT("要介護３",20)=LEFT($G$73,20),1.4,IF(LEFT("要介護４",20)=LEFT($G$73,20),1.4,IF(LEFT("要介護５",20)=LEFT($G$73,20),1.4,1.65))))</f>
        <v>1.65</v>
      </c>
      <c r="BP21" s="147">
        <v>75</v>
      </c>
      <c r="DU21" s="156" t="str">
        <f>IF(LEFT(入力専用!$G$120,2)=LEFT("有",2),入力専用!$L$124&amp;"　"&amp;入力専用!$L$125,"")</f>
        <v/>
      </c>
      <c r="DV21" s="156" t="str">
        <f>IF(LEFT(入力専用!$G$120,2)=LEFT("有",2),入力専用!$V$124,"")</f>
        <v/>
      </c>
      <c r="DW21" s="156" t="str">
        <f>IF(LEFT(入力専用!$G$120,2)=LEFT("有",2),入力専用!$AC$124,"")</f>
        <v/>
      </c>
      <c r="II21" s="156" t="str">
        <f>IF(LEFT("☑ 今回が初めて",20)=LEFT($II$18,20),"☑ なし",B6)</f>
        <v>☑ なし</v>
      </c>
    </row>
    <row r="22" spans="1:243" s="1" customFormat="1" ht="15" hidden="1" customHeight="1">
      <c r="C22" s="147">
        <v>2</v>
      </c>
      <c r="D22" s="147">
        <f t="shared" si="23"/>
        <v>0</v>
      </c>
      <c r="E22" s="147" t="str">
        <f t="shared" si="31"/>
        <v>0</v>
      </c>
      <c r="F22" s="147" t="str">
        <f t="shared" si="24"/>
        <v/>
      </c>
      <c r="I22" s="147">
        <v>2</v>
      </c>
      <c r="J22" s="147">
        <f t="shared" si="25"/>
        <v>0</v>
      </c>
      <c r="K22" s="147" t="str">
        <f t="shared" si="32"/>
        <v>0</v>
      </c>
      <c r="L22" s="147" t="str">
        <f t="shared" si="26"/>
        <v/>
      </c>
      <c r="O22" s="147">
        <v>1</v>
      </c>
      <c r="P22" s="147">
        <f t="shared" si="27"/>
        <v>0</v>
      </c>
      <c r="Q22" s="147" t="str">
        <f t="shared" si="28"/>
        <v>0</v>
      </c>
      <c r="R22" s="147" t="str">
        <f t="shared" si="29"/>
        <v/>
      </c>
      <c r="T22" s="454" t="s">
        <v>548</v>
      </c>
      <c r="W22" s="147" t="str">
        <f>IF(LEFT($G$73,5)=LEFT(T22,5),"自立　　・　　要支援 （ １ ・ ２ ）　　・　　要介護 （ １ ・ ２ ・ ３ ・ ４ ・ ⑤ ）","")</f>
        <v/>
      </c>
      <c r="Y22" s="146" t="s">
        <v>555</v>
      </c>
      <c r="Z22" s="147" t="str">
        <f t="shared" si="33"/>
        <v/>
      </c>
      <c r="AD22" s="147" t="str">
        <f>Z28</f>
        <v/>
      </c>
      <c r="AG22" s="147" t="str">
        <f>IF(LEFT("",20)=LEFT(AD22,2),"□","☑")</f>
        <v>□</v>
      </c>
      <c r="AJ22" s="147" t="str">
        <f>IF(LEFT("☑",2)=LEFT(AG22,2),'軽度（確認）'!$AE$68,"□")</f>
        <v>□</v>
      </c>
      <c r="AZ22" s="147" t="s">
        <v>556</v>
      </c>
      <c r="BA22" s="146" t="str">
        <f>IF(COUNTIF('軽度（確認）'!$P$59,("*"&amp;$AZ22&amp;"*")),"☑自動排泄処理装置","□自動排泄処理装置")</f>
        <v>□自動排泄処理装置</v>
      </c>
      <c r="BI22" s="147" t="s">
        <v>557</v>
      </c>
      <c r="BJ22" s="311">
        <v>36217</v>
      </c>
      <c r="BK22" s="526">
        <f t="shared" si="30"/>
        <v>0</v>
      </c>
      <c r="DO22" s="3" t="s">
        <v>558</v>
      </c>
      <c r="DP22" s="3" t="s">
        <v>354</v>
      </c>
      <c r="DQ22" s="3" t="s">
        <v>559</v>
      </c>
      <c r="DR22" s="3" t="s">
        <v>358</v>
      </c>
      <c r="DU22" s="156" t="str">
        <f>IF(LEFT(入力専用!$G$120,2)=LEFT("有",2),入力専用!$L$129&amp;"　"&amp;入力専用!$L$130,"")</f>
        <v/>
      </c>
      <c r="DV22" s="156" t="str">
        <f>IF(LEFT(入力専用!$G$120,2)=LEFT("有",2),入力専用!$V$129,"")</f>
        <v/>
      </c>
      <c r="DW22" s="156" t="str">
        <f>IF(LEFT(入力専用!$G$120,2)=LEFT("有",2),入力専用!$AC$129,"")</f>
        <v/>
      </c>
      <c r="FY22" s="3" t="s">
        <v>342</v>
      </c>
      <c r="FZ22" s="3" t="s">
        <v>560</v>
      </c>
      <c r="GA22" s="3" t="s">
        <v>561</v>
      </c>
      <c r="GC22" s="3" t="s">
        <v>562</v>
      </c>
      <c r="GD22" s="3" t="s">
        <v>563</v>
      </c>
      <c r="GE22" s="3" t="s">
        <v>370</v>
      </c>
      <c r="GG22" s="3" t="s">
        <v>562</v>
      </c>
      <c r="GH22" s="3" t="s">
        <v>371</v>
      </c>
      <c r="GI22" s="3" t="s">
        <v>372</v>
      </c>
      <c r="GJ22" s="3" t="s">
        <v>564</v>
      </c>
      <c r="GL22" s="3" t="s">
        <v>565</v>
      </c>
      <c r="GM22" s="3" t="s">
        <v>566</v>
      </c>
      <c r="GN22" s="3" t="s">
        <v>567</v>
      </c>
      <c r="GP22" s="3" t="s">
        <v>353</v>
      </c>
      <c r="GQ22" s="3" t="s">
        <v>568</v>
      </c>
      <c r="GR22" s="3" t="s">
        <v>569</v>
      </c>
      <c r="GT22" s="3" t="s">
        <v>570</v>
      </c>
      <c r="GU22" s="3" t="s">
        <v>309</v>
      </c>
      <c r="GV22" s="3" t="s">
        <v>571</v>
      </c>
    </row>
    <row r="23" spans="1:243" s="1" customFormat="1" ht="15" hidden="1" customHeight="1">
      <c r="C23" s="147">
        <v>1</v>
      </c>
      <c r="D23" s="147">
        <f t="shared" si="23"/>
        <v>0</v>
      </c>
      <c r="E23" s="147" t="str">
        <f t="shared" si="31"/>
        <v>0</v>
      </c>
      <c r="F23" s="147" t="str">
        <f t="shared" si="24"/>
        <v/>
      </c>
      <c r="I23" s="147">
        <v>1</v>
      </c>
      <c r="J23" s="147">
        <f t="shared" si="25"/>
        <v>0</v>
      </c>
      <c r="K23" s="147" t="str">
        <f t="shared" si="32"/>
        <v>0</v>
      </c>
      <c r="L23" s="147" t="str">
        <f t="shared" si="26"/>
        <v/>
      </c>
      <c r="W23" s="146" t="str">
        <f>IF(LEFT("",20)=LEFT(W16&amp;W17&amp;W18&amp;W19&amp;W20&amp;W21&amp;W22,20),"",W16&amp;W17&amp;W18&amp;W19&amp;W20&amp;W21&amp;W22)</f>
        <v/>
      </c>
      <c r="Y23" s="146" t="s">
        <v>572</v>
      </c>
      <c r="Z23" s="147" t="str">
        <f t="shared" si="33"/>
        <v/>
      </c>
      <c r="AA23" s="147" t="str">
        <f>IF(LEFT("",20)=LEFT(Z23,20),"",$Y21)</f>
        <v/>
      </c>
      <c r="AB23" s="147" t="str">
        <f>IF(LEFT("",20)=LEFT(Z23,20),"",$Y22)</f>
        <v/>
      </c>
      <c r="AD23" s="147" t="str">
        <f>Z29</f>
        <v/>
      </c>
      <c r="AG23" s="147" t="str">
        <f>IF(LEFT("",20)=LEFT(AD23,2),"□","☑")</f>
        <v>□</v>
      </c>
      <c r="AJ23" s="147" t="str">
        <f>IF(LEFT("☑",2)=LEFT(AG23,2),'軽度（確認）'!$AE$68,"□")</f>
        <v>□</v>
      </c>
      <c r="BI23" s="147" t="s">
        <v>573</v>
      </c>
      <c r="BJ23" s="311">
        <v>5032</v>
      </c>
      <c r="BK23" s="526">
        <f t="shared" si="30"/>
        <v>0</v>
      </c>
      <c r="DO23" s="147" t="str">
        <f>IF(LEFT(DO22,10)=LEFT(意見書!$CW$88,10),"レ","")</f>
        <v/>
      </c>
      <c r="DP23" s="147" t="str">
        <f>IF(LEFT(DP22,10)=LEFT(意見書!$CW$88,10),"レ","")</f>
        <v/>
      </c>
      <c r="DQ23" s="147" t="str">
        <f>IF(LEFT(DQ22,10)=LEFT(意見書!$CW$88,10),"レ","")</f>
        <v/>
      </c>
      <c r="DR23" s="147" t="str">
        <f>IF(LEFT(DR22,10)=LEFT(意見書!$CW$88,10),"レ","")</f>
        <v/>
      </c>
      <c r="DU23" s="156" t="str">
        <f>IF(LEFT(入力専用!$G$120,2)=LEFT("有",2),入力専用!$L$132&amp;"　"&amp;入力専用!$L$133,"")</f>
        <v/>
      </c>
      <c r="DV23" s="156" t="str">
        <f>IF(LEFT(入力専用!$G$120,2)=LEFT("有",2),入力専用!$V$132,"")</f>
        <v/>
      </c>
      <c r="DW23" s="156" t="str">
        <f>IF(LEFT(入力専用!$G$120,2)=LEFT("有",2),入力専用!$AC$132,"")</f>
        <v/>
      </c>
      <c r="FY23" s="147" t="str">
        <f>IF(LEFT(FY22,20)=LEFT(問診票!$CD$155,20),"■","□")</f>
        <v>□</v>
      </c>
      <c r="FZ23" s="147" t="str">
        <f>IF(LEFT(FZ22,20)=LEFT(問診票!$CD$155,20),"■","□")</f>
        <v>□</v>
      </c>
      <c r="GA23" s="147" t="str">
        <f>IF(LEFT(GA22,20)=LEFT(問診票!$CD$155,20),"■","□")</f>
        <v>□</v>
      </c>
      <c r="GC23" s="147" t="str">
        <f>IF(LEFT(GC22,20)=LEFT(問診票!$CD$157,20),"■","□")</f>
        <v>□</v>
      </c>
      <c r="GD23" s="147" t="str">
        <f>IF(LEFT(GD22,20)=LEFT(問診票!$CD$157,20),"■","□")</f>
        <v>□</v>
      </c>
      <c r="GE23" s="147" t="str">
        <f>IF(LEFT(GE22,20)=LEFT(問診票!$CD$157,20),"■","□")</f>
        <v>□</v>
      </c>
      <c r="GG23" s="147" t="str">
        <f>IF(LEFT(GG22,20)=LEFT(問診票!$CD$159,20),"■","□")</f>
        <v>□</v>
      </c>
      <c r="GH23" s="147" t="str">
        <f>IF(LEFT(GH22,20)=LEFT(問診票!$CD$159,20),"■",IF(LEFT(GJ22,20)=LEFT(問診票!$CD$159,20),"■","□"))</f>
        <v>□</v>
      </c>
      <c r="GI23" s="147" t="str">
        <f>IF(LEFT(GI22,20)=LEFT(問診票!$CD$159,20),"■",IF(LEFT(GJ22,20)=LEFT(問診票!$CD$159,20),"■","□"))</f>
        <v>□</v>
      </c>
      <c r="GL23" s="147" t="str">
        <f>IF(LEFT(GL22,20)=LEFT(問診票!$CD$161,20),"■","□")</f>
        <v>□</v>
      </c>
      <c r="GM23" s="147" t="str">
        <f>IF(LEFT(GM22,20)=LEFT(問診票!$CD$161,20),"■","□")</f>
        <v>□</v>
      </c>
      <c r="GN23" s="147" t="str">
        <f>IF(LEFT(GN22,20)=LEFT(問診票!$CD$161,20),"■","□")</f>
        <v>□</v>
      </c>
      <c r="GP23" s="147" t="str">
        <f>IF(LEFT(GP22,20)=LEFT(問診票!$CD$163,20),"■","□")</f>
        <v>□</v>
      </c>
      <c r="GQ23" s="147" t="str">
        <f>IF(LEFT(GQ22,20)=LEFT(問診票!$CD$163,20),"■","□")</f>
        <v>□</v>
      </c>
      <c r="GR23" s="147" t="str">
        <f>IF(LEFT(GR22,20)=LEFT(問診票!$CD$163,20),"■","□")</f>
        <v>□</v>
      </c>
      <c r="GT23" s="147" t="str">
        <f>IF(LEFT(GT22,20)=LEFT(問診票!$CD$165,20),"■","□")</f>
        <v>□</v>
      </c>
      <c r="GU23" s="147" t="str">
        <f>IF(LEFT(GU22,20)=LEFT(問診票!$CL$165,20),"■","□")</f>
        <v>□</v>
      </c>
      <c r="GV23" s="147" t="str">
        <f>IF(LEFT(GV22,20)=LEFT(問診票!$CT$165,20),"■","□")</f>
        <v>□</v>
      </c>
      <c r="II23" s="1" t="s">
        <v>574</v>
      </c>
    </row>
    <row r="24" spans="1:243" s="1" customFormat="1" ht="15" hidden="1" customHeight="1">
      <c r="Y24" s="522" t="s">
        <v>575</v>
      </c>
      <c r="Z24" s="147" t="str">
        <f t="shared" si="33"/>
        <v/>
      </c>
      <c r="BK24" s="311">
        <f>BK16+BK17+BK18+BK19+BK20+BK21+BK22+BK23</f>
        <v>0</v>
      </c>
      <c r="II24" s="156" t="str">
        <f>IF(LEFT("",20)=LEFT($G$364,20),"☑ 不明",$G$364)</f>
        <v>☑ 不明</v>
      </c>
    </row>
    <row r="25" spans="1:243" s="1" customFormat="1" ht="15" hidden="1" customHeight="1">
      <c r="A25" s="24"/>
      <c r="Y25" s="522" t="s">
        <v>576</v>
      </c>
      <c r="Z25" s="147" t="str">
        <f t="shared" si="33"/>
        <v/>
      </c>
      <c r="BK25" s="146" t="str">
        <f>IF(LEFT(0,20)=LEFT(BK24,20),"",BK24)</f>
        <v/>
      </c>
      <c r="FY25" s="3" t="s">
        <v>577</v>
      </c>
      <c r="FZ25" s="3" t="s">
        <v>566</v>
      </c>
      <c r="GA25" s="3" t="s">
        <v>567</v>
      </c>
      <c r="GC25" s="3" t="s">
        <v>578</v>
      </c>
      <c r="GD25" s="3" t="s">
        <v>566</v>
      </c>
      <c r="GE25" s="3" t="s">
        <v>579</v>
      </c>
      <c r="GG25" s="3" t="s">
        <v>580</v>
      </c>
      <c r="GH25" s="3" t="s">
        <v>581</v>
      </c>
      <c r="GI25" s="3" t="s">
        <v>566</v>
      </c>
      <c r="GJ25" s="3" t="s">
        <v>567</v>
      </c>
      <c r="GL25" s="3" t="s">
        <v>582</v>
      </c>
      <c r="GM25" s="3" t="s">
        <v>581</v>
      </c>
      <c r="GN25" s="3" t="s">
        <v>566</v>
      </c>
      <c r="GO25" s="3" t="s">
        <v>567</v>
      </c>
      <c r="GQ25" s="3" t="s">
        <v>582</v>
      </c>
      <c r="GR25" s="3" t="s">
        <v>581</v>
      </c>
      <c r="GS25" s="3" t="s">
        <v>566</v>
      </c>
      <c r="GT25" s="3" t="s">
        <v>567</v>
      </c>
      <c r="GV25" s="3" t="s">
        <v>582</v>
      </c>
      <c r="GW25" s="3" t="s">
        <v>581</v>
      </c>
      <c r="GX25" s="3" t="s">
        <v>566</v>
      </c>
      <c r="GY25" s="3" t="s">
        <v>567</v>
      </c>
    </row>
    <row r="26" spans="1:243" s="1" customFormat="1" ht="15" hidden="1" customHeight="1">
      <c r="Y26" s="522" t="s">
        <v>583</v>
      </c>
      <c r="Z26" s="147" t="str">
        <f t="shared" si="33"/>
        <v/>
      </c>
      <c r="AA26" s="147" t="str">
        <f>IF(LEFT("",20)=LEFT(Z26,20),"",$Y24)</f>
        <v/>
      </c>
      <c r="AB26" s="147" t="str">
        <f>IF(LEFT("",20)=LEFT(Z26,20),"",$Y25)</f>
        <v/>
      </c>
      <c r="FY26" s="147" t="str">
        <f>IF(LEFT(FY25,20)=LEFT(問診票!$CD$175,20),"■","□")</f>
        <v>□</v>
      </c>
      <c r="FZ26" s="147" t="str">
        <f>IF(LEFT(FZ25,20)=LEFT(問診票!$CD$175,20),"■","□")</f>
        <v>□</v>
      </c>
      <c r="GA26" s="147" t="str">
        <f>IF(LEFT(GA25,20)=LEFT(問診票!$CD$175,20),"■","□")</f>
        <v>□</v>
      </c>
      <c r="GC26" s="147" t="str">
        <f>IF(LEFT(GC25,20)=LEFT(問診票!$CD$177,20),"■","□")</f>
        <v>□</v>
      </c>
      <c r="GD26" s="147" t="str">
        <f>IF(LEFT(GD25,20)=LEFT(問診票!$CD$177,20),"■","□")</f>
        <v>□</v>
      </c>
      <c r="GE26" s="147" t="str">
        <f>IF(LEFT(GE25,20)=LEFT(問診票!$CD$177,20),"■","□")</f>
        <v>□</v>
      </c>
      <c r="GG26" s="147" t="str">
        <f>IF(LEFT(GG25,20)=LEFT(問診票!$CD$179,20),"■","□")</f>
        <v>□</v>
      </c>
      <c r="GH26" s="147" t="str">
        <f>IF(LEFT(GH25,20)=LEFT(問診票!$CD$179,20),"■","□")</f>
        <v>□</v>
      </c>
      <c r="GI26" s="147" t="str">
        <f>IF(LEFT(GI25,20)=LEFT(問診票!$CD$179,20),"■","□")</f>
        <v>□</v>
      </c>
      <c r="GJ26" s="147" t="str">
        <f>IF(LEFT(GJ25,20)=LEFT(問診票!$CD$179,20),"■","□")</f>
        <v>□</v>
      </c>
      <c r="GL26" s="147" t="str">
        <f>IF(LEFT(GL25,20)=LEFT(問診票!$CD$181,20),"■","□")</f>
        <v>□</v>
      </c>
      <c r="GM26" s="147" t="str">
        <f>IF(LEFT(GM25,20)=LEFT(問診票!$CD$181,20),"■","□")</f>
        <v>□</v>
      </c>
      <c r="GN26" s="147" t="str">
        <f>IF(LEFT(GN25,20)=LEFT(問診票!$CD$181,20),"■","□")</f>
        <v>□</v>
      </c>
      <c r="GO26" s="147" t="str">
        <f>IF(LEFT(GO25,20)=LEFT(問診票!$CD$181,20),"■","□")</f>
        <v>□</v>
      </c>
      <c r="GQ26" s="147" t="str">
        <f>IF(LEFT(GQ25,20)=LEFT(問診票!$CD$183,20),"■","□")</f>
        <v>□</v>
      </c>
      <c r="GR26" s="147" t="str">
        <f>IF(LEFT(GR25,20)=LEFT(問診票!$CD$183,20),"■","□")</f>
        <v>□</v>
      </c>
      <c r="GS26" s="147" t="str">
        <f>IF(LEFT(GS25,20)=LEFT(問診票!$CD$183,20),"■","□")</f>
        <v>□</v>
      </c>
      <c r="GT26" s="147" t="str">
        <f>IF(LEFT(GT25,20)=LEFT(問診票!$CD$183,20),"■","□")</f>
        <v>□</v>
      </c>
      <c r="GV26" s="147" t="str">
        <f>IF(LEFT(GV25,20)=LEFT(問診票!$CD$185,20),"■","□")</f>
        <v>□</v>
      </c>
      <c r="GW26" s="147" t="str">
        <f>IF(LEFT(GW25,20)=LEFT(問診票!$CD$185,20),"■","□")</f>
        <v>□</v>
      </c>
      <c r="GX26" s="147" t="str">
        <f>IF(LEFT(GX25,20)=LEFT(問診票!$CD$185,20),"■","□")</f>
        <v>□</v>
      </c>
      <c r="GY26" s="147" t="str">
        <f>IF(LEFT(GY25,20)=LEFT(問診票!$CD$185,20),"■","□")</f>
        <v>□</v>
      </c>
    </row>
    <row r="27" spans="1:243" s="1" customFormat="1" ht="15" hidden="1" customHeight="1">
      <c r="Y27" s="147" t="s">
        <v>584</v>
      </c>
      <c r="Z27" s="147" t="str">
        <f t="shared" si="33"/>
        <v/>
      </c>
    </row>
    <row r="28" spans="1:243" s="1" customFormat="1" ht="15" hidden="1" customHeight="1">
      <c r="Y28" s="147" t="s">
        <v>585</v>
      </c>
      <c r="Z28" s="147" t="str">
        <f t="shared" si="33"/>
        <v/>
      </c>
    </row>
    <row r="29" spans="1:243" s="1" customFormat="1" ht="15" hidden="1" customHeight="1">
      <c r="Y29" s="147" t="s">
        <v>586</v>
      </c>
      <c r="Z29" s="147" t="str">
        <f t="shared" si="33"/>
        <v/>
      </c>
    </row>
    <row r="30" spans="1:243" s="1" customFormat="1" ht="15" hidden="1" customHeight="1"/>
    <row r="31" spans="1:243" s="1" customFormat="1" ht="15" hidden="1" customHeight="1"/>
    <row r="32" spans="1:243" s="1" customFormat="1" ht="15" hidden="1" customHeight="1"/>
    <row r="33" s="1" customFormat="1" ht="15" hidden="1" customHeight="1"/>
    <row r="34" s="1" customFormat="1" ht="15" hidden="1" customHeight="1"/>
    <row r="35" s="1" customFormat="1" ht="15" hidden="1" customHeight="1"/>
    <row r="36" s="1" customFormat="1" ht="15" hidden="1" customHeight="1"/>
    <row r="37" s="1" customFormat="1" ht="15" hidden="1" customHeight="1"/>
    <row r="38" s="1" customFormat="1" ht="15" hidden="1" customHeight="1"/>
    <row r="39" s="1" customFormat="1" ht="15" hidden="1" customHeight="1"/>
    <row r="40" s="1" customFormat="1" ht="15" hidden="1" customHeight="1"/>
    <row r="41" s="1" customFormat="1" ht="15" hidden="1" customHeight="1"/>
    <row r="42" s="1" customFormat="1" ht="15" hidden="1" customHeight="1"/>
    <row r="43" s="1" customFormat="1" ht="15" hidden="1" customHeight="1"/>
    <row r="44" s="1" customFormat="1" ht="15" hidden="1" customHeight="1"/>
    <row r="45" s="1" customFormat="1" ht="15" hidden="1" customHeight="1"/>
    <row r="46" s="1" customFormat="1" ht="15" hidden="1" customHeight="1"/>
    <row r="47" s="1" customFormat="1" ht="15" hidden="1" customHeight="1"/>
    <row r="48" s="1" customFormat="1" ht="15" hidden="1" customHeight="1"/>
    <row r="49" spans="1:35" s="1" customFormat="1" ht="15" hidden="1" customHeight="1"/>
    <row r="50" spans="1:35" ht="15" customHeight="1">
      <c r="A50" s="1228" t="s">
        <v>587</v>
      </c>
      <c r="B50" s="1228"/>
      <c r="C50" s="1228"/>
      <c r="D50" s="1228"/>
      <c r="E50" s="1228"/>
      <c r="F50" s="1228"/>
      <c r="G50" s="1228"/>
      <c r="H50" s="1228"/>
      <c r="I50" s="1228"/>
      <c r="J50" s="1228"/>
      <c r="K50" s="1228"/>
      <c r="L50" s="1228"/>
      <c r="M50" s="1228"/>
      <c r="N50" s="1228"/>
      <c r="O50" s="1228"/>
      <c r="P50" s="1228"/>
      <c r="Q50" s="1228"/>
      <c r="R50" s="1228"/>
      <c r="S50" s="1228"/>
      <c r="T50" s="1228"/>
      <c r="U50" s="1228"/>
      <c r="V50" s="1228"/>
      <c r="W50" s="1228"/>
      <c r="X50" s="1228"/>
      <c r="Y50" s="1228"/>
      <c r="Z50" s="1228"/>
      <c r="AA50" s="1228"/>
      <c r="AB50" s="1228"/>
      <c r="AC50" s="1228"/>
      <c r="AD50" s="1228"/>
      <c r="AE50" s="1228"/>
      <c r="AF50" s="1228"/>
      <c r="AG50" s="1228"/>
      <c r="AH50" s="1228"/>
      <c r="AI50" s="1228"/>
    </row>
    <row r="51" spans="1:35" ht="15" customHeight="1">
      <c r="A51" s="1228"/>
      <c r="B51" s="1228"/>
      <c r="C51" s="1228"/>
      <c r="D51" s="1228"/>
      <c r="E51" s="1228"/>
      <c r="F51" s="1228"/>
      <c r="G51" s="1228"/>
      <c r="H51" s="1228"/>
      <c r="I51" s="1228"/>
      <c r="J51" s="1228"/>
      <c r="K51" s="1228"/>
      <c r="L51" s="1228"/>
      <c r="M51" s="1228"/>
      <c r="N51" s="1228"/>
      <c r="O51" s="1228"/>
      <c r="P51" s="1228"/>
      <c r="Q51" s="1228"/>
      <c r="R51" s="1228"/>
      <c r="S51" s="1228"/>
      <c r="T51" s="1228"/>
      <c r="U51" s="1228"/>
      <c r="V51" s="1228"/>
      <c r="W51" s="1228"/>
      <c r="X51" s="1228"/>
      <c r="Y51" s="1228"/>
      <c r="Z51" s="1228"/>
      <c r="AA51" s="1228"/>
      <c r="AB51" s="1228"/>
      <c r="AC51" s="1228"/>
      <c r="AD51" s="1228"/>
      <c r="AE51" s="1228"/>
      <c r="AF51" s="1228"/>
      <c r="AG51" s="1228"/>
      <c r="AH51" s="1228"/>
      <c r="AI51" s="1228"/>
    </row>
    <row r="52" spans="1:35" ht="15" customHeight="1" thickBot="1"/>
    <row r="53" spans="1:35" ht="15" customHeight="1">
      <c r="A53" s="1154" t="s">
        <v>588</v>
      </c>
      <c r="B53" s="1155"/>
      <c r="C53" s="1155"/>
      <c r="D53" s="1155"/>
      <c r="E53" s="1155"/>
      <c r="F53" s="1156"/>
      <c r="G53" s="1084"/>
      <c r="H53" s="1085"/>
      <c r="I53" s="1085"/>
      <c r="J53" s="1085"/>
      <c r="K53" s="1085"/>
      <c r="L53" s="1085"/>
      <c r="M53" s="1085"/>
      <c r="N53" s="1085"/>
      <c r="O53" s="1085"/>
      <c r="P53" s="1085"/>
      <c r="Q53" s="1085"/>
      <c r="R53" s="1085"/>
      <c r="S53" s="1085"/>
      <c r="T53" s="1085"/>
      <c r="U53" s="1086"/>
      <c r="V53" s="114"/>
      <c r="W53" s="114"/>
      <c r="X53" s="1229"/>
      <c r="Y53" s="1230"/>
      <c r="Z53" s="1166" t="s">
        <v>589</v>
      </c>
      <c r="AA53" s="1167"/>
      <c r="AB53" s="1167"/>
      <c r="AC53" s="1167"/>
      <c r="AD53" s="1167"/>
      <c r="AE53" s="1167"/>
      <c r="AF53" s="1167"/>
      <c r="AG53" s="1167"/>
      <c r="AH53" s="1168"/>
    </row>
    <row r="54" spans="1:35" ht="15" customHeight="1" thickBot="1">
      <c r="A54" s="1154" t="s">
        <v>590</v>
      </c>
      <c r="B54" s="1155"/>
      <c r="C54" s="1155"/>
      <c r="D54" s="1155"/>
      <c r="E54" s="1155"/>
      <c r="F54" s="1156"/>
      <c r="G54" s="1084"/>
      <c r="H54" s="1085"/>
      <c r="I54" s="1085"/>
      <c r="J54" s="1085"/>
      <c r="K54" s="1085"/>
      <c r="L54" s="1085"/>
      <c r="M54" s="1085"/>
      <c r="N54" s="1085"/>
      <c r="O54" s="1085"/>
      <c r="P54" s="1085"/>
      <c r="Q54" s="1085"/>
      <c r="R54" s="1085"/>
      <c r="S54" s="1085"/>
      <c r="T54" s="1085"/>
      <c r="U54" s="1086"/>
      <c r="V54" s="114"/>
      <c r="W54" s="114"/>
      <c r="X54" s="1231"/>
      <c r="Y54" s="1232"/>
      <c r="Z54" s="1169"/>
      <c r="AA54" s="1170"/>
      <c r="AB54" s="1170"/>
      <c r="AC54" s="1170"/>
      <c r="AD54" s="1170"/>
      <c r="AE54" s="1170"/>
      <c r="AF54" s="1170"/>
      <c r="AG54" s="1170"/>
      <c r="AH54" s="1171"/>
    </row>
    <row r="55" spans="1:35" ht="15" customHeight="1" thickBot="1">
      <c r="A55" s="1154" t="s">
        <v>591</v>
      </c>
      <c r="B55" s="1155"/>
      <c r="C55" s="1155"/>
      <c r="D55" s="1155"/>
      <c r="E55" s="1155"/>
      <c r="F55" s="1156"/>
      <c r="G55" s="1084"/>
      <c r="H55" s="1085"/>
      <c r="I55" s="1085"/>
      <c r="J55" s="1085"/>
      <c r="K55" s="1085"/>
      <c r="L55" s="1085"/>
      <c r="M55" s="1086"/>
      <c r="N55" s="114"/>
      <c r="O55" s="114"/>
      <c r="P55" s="114"/>
      <c r="Q55" s="114"/>
      <c r="R55" s="114"/>
      <c r="S55" s="114"/>
      <c r="T55" s="114"/>
      <c r="U55" s="114"/>
      <c r="V55" s="114"/>
      <c r="W55" s="114"/>
      <c r="X55" s="114"/>
      <c r="Y55" s="114"/>
      <c r="Z55" s="114"/>
      <c r="AA55" s="114"/>
      <c r="AB55" s="114"/>
      <c r="AC55" s="114"/>
      <c r="AD55" s="114"/>
      <c r="AE55" s="114"/>
      <c r="AF55" s="114"/>
      <c r="AG55" s="114"/>
      <c r="AH55" s="114"/>
    </row>
    <row r="56" spans="1:35" ht="15" customHeight="1">
      <c r="A56" s="1154" t="s">
        <v>592</v>
      </c>
      <c r="B56" s="1155"/>
      <c r="C56" s="1155"/>
      <c r="D56" s="1155"/>
      <c r="E56" s="1155"/>
      <c r="F56" s="1156"/>
      <c r="G56" s="1084"/>
      <c r="H56" s="1085"/>
      <c r="I56" s="1085"/>
      <c r="J56" s="1085"/>
      <c r="K56" s="1085"/>
      <c r="L56" s="1085"/>
      <c r="M56" s="1085"/>
      <c r="N56" s="1085"/>
      <c r="O56" s="1085"/>
      <c r="P56" s="1085"/>
      <c r="Q56" s="1085"/>
      <c r="R56" s="1085"/>
      <c r="S56" s="1085"/>
      <c r="T56" s="1086"/>
      <c r="U56" s="114"/>
      <c r="X56" s="1157"/>
      <c r="Y56" s="1158"/>
      <c r="Z56" s="1166" t="s">
        <v>593</v>
      </c>
      <c r="AA56" s="1167"/>
      <c r="AB56" s="1167"/>
      <c r="AC56" s="1167"/>
      <c r="AD56" s="1167"/>
      <c r="AE56" s="1167"/>
      <c r="AF56" s="1167"/>
      <c r="AG56" s="1167"/>
      <c r="AH56" s="1168"/>
    </row>
    <row r="57" spans="1:35" ht="15" customHeight="1" thickBot="1">
      <c r="A57" s="1154" t="s">
        <v>594</v>
      </c>
      <c r="B57" s="1155"/>
      <c r="C57" s="1155"/>
      <c r="D57" s="1155"/>
      <c r="E57" s="1155"/>
      <c r="F57" s="1156"/>
      <c r="G57" s="1084"/>
      <c r="H57" s="1085"/>
      <c r="I57" s="1085"/>
      <c r="J57" s="1085"/>
      <c r="K57" s="1085"/>
      <c r="L57" s="1085"/>
      <c r="M57" s="1086"/>
      <c r="N57" s="114"/>
      <c r="O57" s="114"/>
      <c r="P57" s="114"/>
      <c r="Q57" s="114"/>
      <c r="R57" s="114"/>
      <c r="S57" s="114"/>
      <c r="T57" s="114"/>
      <c r="U57" s="114"/>
      <c r="X57" s="1159"/>
      <c r="Y57" s="1160"/>
      <c r="Z57" s="1169"/>
      <c r="AA57" s="1170"/>
      <c r="AB57" s="1170"/>
      <c r="AC57" s="1170"/>
      <c r="AD57" s="1170"/>
      <c r="AE57" s="1170"/>
      <c r="AF57" s="1170"/>
      <c r="AG57" s="1170"/>
      <c r="AH57" s="1171"/>
    </row>
    <row r="58" spans="1:35" ht="15" customHeight="1">
      <c r="A58" s="1154" t="s">
        <v>595</v>
      </c>
      <c r="B58" s="1155"/>
      <c r="C58" s="1155"/>
      <c r="D58" s="1155"/>
      <c r="E58" s="1155"/>
      <c r="F58" s="1156"/>
      <c r="G58" s="1084"/>
      <c r="H58" s="1085"/>
      <c r="I58" s="1085"/>
      <c r="J58" s="1085"/>
      <c r="K58" s="1085"/>
      <c r="L58" s="1085"/>
      <c r="M58" s="1086"/>
      <c r="N58" s="114"/>
      <c r="O58" s="114"/>
      <c r="P58" s="114"/>
      <c r="Q58" s="114"/>
      <c r="R58" s="114"/>
    </row>
    <row r="59" spans="1:35" ht="15" customHeight="1">
      <c r="A59" s="1154" t="s">
        <v>596</v>
      </c>
      <c r="B59" s="1155"/>
      <c r="C59" s="1155"/>
      <c r="D59" s="1155"/>
      <c r="E59" s="1155"/>
      <c r="F59" s="1156"/>
      <c r="G59" s="1084"/>
      <c r="H59" s="1085"/>
      <c r="I59" s="1085"/>
      <c r="J59" s="1085"/>
      <c r="K59" s="1085"/>
      <c r="L59" s="1085"/>
      <c r="M59" s="1086"/>
      <c r="N59" s="114"/>
      <c r="O59" s="114"/>
      <c r="P59" s="114"/>
      <c r="Q59" s="114"/>
      <c r="R59" s="114"/>
    </row>
    <row r="60" spans="1:35" ht="15" customHeight="1">
      <c r="A60" s="113"/>
      <c r="B60" s="113"/>
      <c r="C60" s="113"/>
      <c r="D60" s="113"/>
      <c r="E60" s="114"/>
      <c r="F60" s="114"/>
      <c r="G60" s="114"/>
      <c r="H60" s="114"/>
      <c r="I60" s="114"/>
      <c r="J60" s="114"/>
      <c r="K60" s="114"/>
      <c r="L60" s="114"/>
      <c r="M60" s="114"/>
      <c r="N60" s="114"/>
      <c r="O60" s="114"/>
      <c r="P60" s="114"/>
      <c r="Q60" s="114"/>
      <c r="R60" s="114"/>
      <c r="S60" s="114"/>
      <c r="T60" s="114"/>
      <c r="U60" s="114"/>
    </row>
    <row r="61" spans="1:35" ht="15" customHeight="1">
      <c r="A61" s="114"/>
      <c r="B61" s="114"/>
      <c r="C61" s="114"/>
      <c r="D61" s="114"/>
      <c r="E61" s="114"/>
      <c r="F61" s="114"/>
      <c r="G61" s="114"/>
      <c r="H61" s="114"/>
      <c r="I61" s="114"/>
      <c r="J61" s="114"/>
      <c r="K61" s="114"/>
      <c r="L61" s="114"/>
      <c r="M61" s="114"/>
      <c r="N61" s="114"/>
      <c r="O61" s="114"/>
      <c r="P61" s="114"/>
      <c r="Q61" s="114"/>
      <c r="R61" s="114"/>
      <c r="S61" s="114"/>
      <c r="T61" s="114"/>
      <c r="U61" s="114"/>
    </row>
    <row r="62" spans="1:35" ht="15" customHeight="1">
      <c r="A62" s="1154" t="s">
        <v>597</v>
      </c>
      <c r="B62" s="1155"/>
      <c r="C62" s="1155"/>
      <c r="D62" s="1155"/>
      <c r="E62" s="1155"/>
      <c r="F62" s="1156"/>
      <c r="G62" s="1084"/>
      <c r="H62" s="1085"/>
      <c r="I62" s="1085"/>
      <c r="J62" s="1085"/>
      <c r="K62" s="1085"/>
      <c r="L62" s="1085"/>
      <c r="M62" s="1086"/>
      <c r="N62" s="1164" t="s">
        <v>598</v>
      </c>
      <c r="O62" s="1165"/>
      <c r="P62" s="1165"/>
      <c r="Q62" s="1165"/>
      <c r="R62" s="1165"/>
      <c r="S62" s="1165"/>
      <c r="T62" s="1165"/>
      <c r="U62" s="1165"/>
    </row>
    <row r="63" spans="1:35" ht="15" customHeight="1">
      <c r="A63" s="1081" t="s">
        <v>599</v>
      </c>
      <c r="B63" s="1082"/>
      <c r="C63" s="1082"/>
      <c r="D63" s="1082"/>
      <c r="E63" s="1082"/>
      <c r="F63" s="1083"/>
      <c r="G63" s="1084"/>
      <c r="H63" s="1085"/>
      <c r="I63" s="1085"/>
      <c r="J63" s="1085"/>
      <c r="K63" s="1085"/>
      <c r="L63" s="1085"/>
      <c r="M63" s="1086"/>
      <c r="N63" s="1177" t="s">
        <v>600</v>
      </c>
      <c r="O63" s="1178"/>
      <c r="P63" s="1178"/>
      <c r="Q63" s="1178"/>
      <c r="R63" s="1178"/>
      <c r="S63" s="1178"/>
      <c r="T63" s="1178"/>
      <c r="U63" s="1178"/>
    </row>
    <row r="65" spans="1:21" ht="15" customHeight="1">
      <c r="A65" s="113"/>
      <c r="B65" s="113"/>
      <c r="C65" s="113"/>
      <c r="D65" s="113"/>
      <c r="E65" s="113"/>
      <c r="F65" s="113"/>
      <c r="G65" s="13"/>
      <c r="H65" s="13"/>
      <c r="I65" s="13"/>
      <c r="J65" s="13"/>
      <c r="K65" s="13"/>
      <c r="L65" s="13"/>
      <c r="M65" s="13"/>
      <c r="N65" s="114"/>
      <c r="O65" s="114"/>
      <c r="P65" s="114"/>
      <c r="Q65" s="114"/>
      <c r="R65" s="114"/>
      <c r="S65" s="114"/>
      <c r="T65" s="114"/>
      <c r="U65" s="114"/>
    </row>
    <row r="66" spans="1:21" ht="15" customHeight="1">
      <c r="A66" s="1081" t="s">
        <v>601</v>
      </c>
      <c r="B66" s="1082"/>
      <c r="C66" s="1082"/>
      <c r="D66" s="1082"/>
      <c r="E66" s="1082"/>
      <c r="F66" s="1083"/>
      <c r="G66" s="1084"/>
      <c r="H66" s="1085"/>
      <c r="I66" s="1085"/>
      <c r="J66" s="1085"/>
      <c r="K66" s="1085"/>
      <c r="L66" s="1085"/>
      <c r="M66" s="1086"/>
      <c r="N66" s="114"/>
      <c r="O66" s="114"/>
      <c r="P66" s="114"/>
      <c r="Q66" s="114"/>
    </row>
    <row r="67" spans="1:21" ht="15" customHeight="1">
      <c r="A67" s="1081" t="s">
        <v>602</v>
      </c>
      <c r="B67" s="1082"/>
      <c r="C67" s="1082"/>
      <c r="D67" s="1082"/>
      <c r="E67" s="1082"/>
      <c r="F67" s="1083"/>
      <c r="G67" s="1084"/>
      <c r="H67" s="1085"/>
      <c r="I67" s="1085"/>
      <c r="J67" s="1085"/>
      <c r="K67" s="1085"/>
      <c r="L67" s="1085"/>
      <c r="M67" s="1086"/>
      <c r="N67" s="114"/>
      <c r="O67" s="114"/>
      <c r="P67" s="114"/>
    </row>
    <row r="68" spans="1:21" ht="15" customHeight="1">
      <c r="A68" s="1081" t="s">
        <v>603</v>
      </c>
      <c r="B68" s="1082"/>
      <c r="C68" s="1082"/>
      <c r="D68" s="1082"/>
      <c r="E68" s="1082"/>
      <c r="F68" s="1083"/>
      <c r="G68" s="1139"/>
      <c r="H68" s="1134"/>
      <c r="I68" s="1134"/>
      <c r="J68" s="1134"/>
      <c r="K68" s="1134"/>
      <c r="L68" s="1134"/>
      <c r="M68" s="1135"/>
      <c r="N68" s="114"/>
      <c r="O68" s="114"/>
      <c r="P68" s="114"/>
    </row>
    <row r="69" spans="1:21" ht="15" customHeight="1">
      <c r="A69" s="1081" t="s">
        <v>604</v>
      </c>
      <c r="B69" s="1082"/>
      <c r="C69" s="1082"/>
      <c r="D69" s="1082"/>
      <c r="E69" s="1082"/>
      <c r="F69" s="1083"/>
      <c r="G69" s="1161"/>
      <c r="H69" s="1162"/>
      <c r="I69" s="1162"/>
      <c r="J69" s="1162"/>
      <c r="K69" s="1162"/>
      <c r="L69" s="1162"/>
      <c r="M69" s="1163"/>
      <c r="N69" s="114"/>
    </row>
    <row r="70" spans="1:21" ht="15" customHeight="1">
      <c r="A70" s="113"/>
      <c r="B70" s="113"/>
      <c r="C70" s="113"/>
      <c r="D70" s="113"/>
      <c r="E70" s="113"/>
      <c r="F70" s="113"/>
      <c r="G70" s="13"/>
      <c r="H70" s="13"/>
      <c r="I70" s="13"/>
      <c r="J70" s="13"/>
      <c r="K70" s="13"/>
      <c r="L70" s="13"/>
      <c r="M70" s="13"/>
      <c r="N70" s="114"/>
    </row>
    <row r="72" spans="1:21" ht="15" customHeight="1">
      <c r="A72" s="1154" t="s">
        <v>38</v>
      </c>
      <c r="B72" s="1155"/>
      <c r="C72" s="1155"/>
      <c r="D72" s="1155"/>
      <c r="E72" s="1155"/>
      <c r="F72" s="1156"/>
      <c r="G72" s="1084"/>
      <c r="H72" s="1085"/>
      <c r="I72" s="1085"/>
      <c r="J72" s="1085"/>
      <c r="K72" s="1085"/>
      <c r="L72" s="1085"/>
      <c r="M72" s="1086"/>
    </row>
    <row r="73" spans="1:21" ht="15" customHeight="1">
      <c r="A73" s="1081" t="s">
        <v>605</v>
      </c>
      <c r="B73" s="1082"/>
      <c r="C73" s="1082"/>
      <c r="D73" s="1082"/>
      <c r="E73" s="1082"/>
      <c r="F73" s="1083"/>
      <c r="G73" s="1139"/>
      <c r="H73" s="1134"/>
      <c r="I73" s="1134"/>
      <c r="J73" s="1134"/>
      <c r="K73" s="1134"/>
      <c r="L73" s="1134"/>
      <c r="M73" s="1135"/>
    </row>
    <row r="74" spans="1:21" ht="15" customHeight="1">
      <c r="A74" s="1081" t="s">
        <v>606</v>
      </c>
      <c r="B74" s="1082"/>
      <c r="C74" s="1082"/>
      <c r="D74" s="1082"/>
      <c r="E74" s="1082"/>
      <c r="F74" s="1083"/>
      <c r="G74" s="1161"/>
      <c r="H74" s="1162"/>
      <c r="I74" s="1162"/>
      <c r="J74" s="1162"/>
      <c r="K74" s="1162"/>
      <c r="L74" s="1162"/>
      <c r="M74" s="1163"/>
      <c r="N74" s="114"/>
    </row>
    <row r="75" spans="1:21" ht="15" customHeight="1">
      <c r="A75" s="1081" t="s">
        <v>607</v>
      </c>
      <c r="B75" s="1082"/>
      <c r="C75" s="1082"/>
      <c r="D75" s="1082"/>
      <c r="E75" s="1082"/>
      <c r="F75" s="1083"/>
      <c r="G75" s="1161"/>
      <c r="H75" s="1162"/>
      <c r="I75" s="1162"/>
      <c r="J75" s="1162"/>
      <c r="K75" s="1162"/>
      <c r="L75" s="1162"/>
      <c r="M75" s="1163"/>
      <c r="N75" s="113" t="s">
        <v>608</v>
      </c>
      <c r="O75" s="1161"/>
      <c r="P75" s="1162"/>
      <c r="Q75" s="1162"/>
      <c r="R75" s="1162"/>
      <c r="S75" s="1162"/>
      <c r="T75" s="1162"/>
      <c r="U75" s="1163"/>
    </row>
    <row r="76" spans="1:21" ht="15" customHeight="1">
      <c r="A76" s="1154" t="s">
        <v>609</v>
      </c>
      <c r="B76" s="1155"/>
      <c r="C76" s="1155"/>
      <c r="D76" s="1155"/>
      <c r="E76" s="1155"/>
      <c r="F76" s="1156"/>
      <c r="G76" s="1084"/>
      <c r="H76" s="1085"/>
      <c r="I76" s="1085"/>
      <c r="J76" s="1085"/>
      <c r="K76" s="1085"/>
      <c r="L76" s="1085"/>
      <c r="M76" s="1086"/>
      <c r="N76" s="113"/>
      <c r="O76" s="114"/>
      <c r="P76" s="114"/>
      <c r="Q76" s="114"/>
      <c r="R76" s="114"/>
      <c r="S76" s="114"/>
      <c r="T76" s="114"/>
      <c r="U76" s="114"/>
    </row>
    <row r="77" spans="1:21" ht="15" customHeight="1">
      <c r="A77" s="1081" t="s">
        <v>591</v>
      </c>
      <c r="B77" s="1082"/>
      <c r="C77" s="1082"/>
      <c r="D77" s="1082"/>
      <c r="E77" s="1082"/>
      <c r="F77" s="1083"/>
      <c r="G77" s="1084"/>
      <c r="H77" s="1085"/>
      <c r="I77" s="1085"/>
      <c r="J77" s="1085"/>
      <c r="K77" s="1085"/>
      <c r="L77" s="1085"/>
      <c r="M77" s="1086"/>
      <c r="N77" s="114"/>
      <c r="O77" s="114"/>
      <c r="P77" s="114"/>
      <c r="Q77" s="114"/>
      <c r="R77" s="114"/>
      <c r="S77" s="114"/>
      <c r="T77" s="114"/>
      <c r="U77" s="114"/>
    </row>
    <row r="78" spans="1:21" ht="15" customHeight="1">
      <c r="A78" s="1081" t="s">
        <v>610</v>
      </c>
      <c r="B78" s="1082"/>
      <c r="C78" s="1082"/>
      <c r="D78" s="1082"/>
      <c r="E78" s="1082"/>
      <c r="F78" s="1083"/>
      <c r="G78" s="1189"/>
      <c r="H78" s="1078"/>
      <c r="I78" s="1078"/>
      <c r="J78" s="1078"/>
      <c r="K78" s="1078"/>
      <c r="L78" s="1078"/>
      <c r="M78" s="1078"/>
      <c r="N78" s="1078"/>
      <c r="O78" s="1078"/>
      <c r="P78" s="1078"/>
      <c r="Q78" s="1078"/>
      <c r="R78" s="1078"/>
      <c r="S78" s="1078"/>
      <c r="T78" s="1079"/>
      <c r="U78" s="114"/>
    </row>
    <row r="79" spans="1:21" ht="15" customHeight="1">
      <c r="A79" s="1081" t="s">
        <v>594</v>
      </c>
      <c r="B79" s="1082"/>
      <c r="C79" s="1082"/>
      <c r="D79" s="1082"/>
      <c r="E79" s="1082"/>
      <c r="F79" s="1083"/>
      <c r="G79" s="1084"/>
      <c r="H79" s="1085"/>
      <c r="I79" s="1085"/>
      <c r="J79" s="1085"/>
      <c r="K79" s="1085"/>
      <c r="L79" s="1085"/>
      <c r="M79" s="1086"/>
      <c r="N79" s="114"/>
      <c r="O79" s="114"/>
      <c r="P79" s="114"/>
      <c r="Q79" s="114"/>
      <c r="R79" s="114"/>
      <c r="S79" s="114"/>
      <c r="T79" s="114"/>
      <c r="U79" s="114"/>
    </row>
    <row r="81" spans="1:34" ht="15" customHeight="1">
      <c r="A81" s="1146" t="s">
        <v>611</v>
      </c>
      <c r="B81" s="1147"/>
      <c r="C81" s="1147"/>
      <c r="D81" s="1147"/>
      <c r="E81" s="1147"/>
      <c r="F81" s="1152"/>
      <c r="G81" s="1139"/>
      <c r="H81" s="1134"/>
      <c r="I81" s="1134"/>
      <c r="J81" s="1134"/>
      <c r="K81" s="1134"/>
      <c r="L81" s="1134"/>
      <c r="M81" s="1135"/>
    </row>
    <row r="82" spans="1:34" ht="15" customHeight="1">
      <c r="A82" s="1087" t="s">
        <v>38</v>
      </c>
      <c r="B82" s="1088"/>
      <c r="C82" s="1088"/>
      <c r="D82" s="1088"/>
      <c r="E82" s="1088"/>
      <c r="F82" s="1089"/>
      <c r="G82" s="1084"/>
      <c r="H82" s="1085"/>
      <c r="I82" s="1085"/>
      <c r="J82" s="1085"/>
      <c r="K82" s="1085"/>
      <c r="L82" s="1085"/>
      <c r="M82" s="1086"/>
    </row>
    <row r="83" spans="1:34" ht="15" customHeight="1">
      <c r="A83" s="1087" t="s">
        <v>612</v>
      </c>
      <c r="B83" s="1088"/>
      <c r="C83" s="1088"/>
      <c r="D83" s="1088"/>
      <c r="E83" s="1088"/>
      <c r="F83" s="1089"/>
      <c r="G83" s="1183"/>
      <c r="H83" s="1176"/>
      <c r="I83" s="1176"/>
      <c r="J83" s="1176"/>
      <c r="K83" s="1176"/>
      <c r="L83" s="1176"/>
      <c r="M83" s="1184"/>
      <c r="N83" s="1215" t="s">
        <v>613</v>
      </c>
      <c r="O83" s="1216"/>
      <c r="P83" s="1216"/>
      <c r="Q83" s="1216"/>
      <c r="R83" s="1216"/>
      <c r="S83" s="1216"/>
      <c r="T83" s="1216"/>
      <c r="U83" s="1216"/>
      <c r="V83" s="1216"/>
      <c r="W83" s="1216"/>
      <c r="X83" s="1216"/>
    </row>
    <row r="84" spans="1:34" ht="15" customHeight="1">
      <c r="A84" s="1087" t="s">
        <v>39</v>
      </c>
      <c r="B84" s="1088"/>
      <c r="C84" s="1088"/>
      <c r="D84" s="1088"/>
      <c r="E84" s="1088"/>
      <c r="F84" s="1089"/>
      <c r="G84" s="1084"/>
      <c r="H84" s="1085"/>
      <c r="I84" s="1085"/>
      <c r="J84" s="1085"/>
      <c r="K84" s="1085"/>
      <c r="L84" s="1085"/>
      <c r="M84" s="1086"/>
    </row>
    <row r="85" spans="1:34" ht="15" customHeight="1">
      <c r="A85" s="1087" t="s">
        <v>41</v>
      </c>
      <c r="B85" s="1088"/>
      <c r="C85" s="1088"/>
      <c r="D85" s="1088"/>
      <c r="E85" s="1088"/>
      <c r="F85" s="1089"/>
      <c r="G85" s="1084"/>
      <c r="H85" s="1085"/>
      <c r="I85" s="1085"/>
      <c r="J85" s="1085"/>
      <c r="K85" s="1085"/>
      <c r="L85" s="1085"/>
      <c r="M85" s="1086"/>
    </row>
    <row r="86" spans="1:34" ht="15" customHeight="1">
      <c r="A86" s="1087" t="s">
        <v>614</v>
      </c>
      <c r="B86" s="1088"/>
      <c r="C86" s="1088"/>
      <c r="D86" s="1088"/>
      <c r="E86" s="1088"/>
      <c r="F86" s="1089"/>
      <c r="G86" s="1077"/>
      <c r="H86" s="1078"/>
      <c r="I86" s="1078"/>
      <c r="J86" s="1078"/>
      <c r="K86" s="1078"/>
      <c r="L86" s="1078"/>
      <c r="M86" s="1078"/>
      <c r="N86" s="1078"/>
      <c r="O86" s="1078"/>
      <c r="P86" s="1078"/>
      <c r="Q86" s="1078"/>
      <c r="R86" s="1078"/>
      <c r="S86" s="1078"/>
      <c r="T86" s="1078"/>
      <c r="U86" s="1078"/>
      <c r="V86" s="1078"/>
      <c r="W86" s="1078"/>
      <c r="X86" s="1078"/>
      <c r="Y86" s="1078"/>
      <c r="Z86" s="1078"/>
      <c r="AA86" s="1078"/>
      <c r="AB86" s="1078"/>
      <c r="AC86" s="1078"/>
      <c r="AD86" s="1078"/>
      <c r="AE86" s="1078"/>
      <c r="AF86" s="1078"/>
      <c r="AG86" s="1078"/>
      <c r="AH86" s="1079"/>
    </row>
    <row r="88" spans="1:34" ht="15" customHeight="1">
      <c r="A88" s="1146" t="s">
        <v>615</v>
      </c>
      <c r="B88" s="1147"/>
      <c r="C88" s="1147"/>
      <c r="D88" s="1147"/>
      <c r="E88" s="1147"/>
      <c r="F88" s="1152"/>
      <c r="G88" s="1139"/>
      <c r="H88" s="1135"/>
      <c r="I88" s="1087" t="s">
        <v>616</v>
      </c>
      <c r="J88" s="1088"/>
      <c r="K88" s="1088"/>
      <c r="L88" s="1088"/>
      <c r="M88" s="1088"/>
      <c r="N88" s="1088"/>
      <c r="O88" s="1088"/>
      <c r="P88" s="1088"/>
      <c r="Q88" s="1088"/>
      <c r="R88" s="1089"/>
      <c r="S88" s="1183"/>
      <c r="T88" s="1176"/>
      <c r="U88" s="1176"/>
      <c r="V88" s="1176"/>
      <c r="W88" s="1176"/>
      <c r="X88" s="1176"/>
      <c r="Y88" s="1184"/>
      <c r="Z88" s="1174" t="s">
        <v>617</v>
      </c>
      <c r="AA88" s="1175"/>
      <c r="AB88" s="1175"/>
      <c r="AC88" s="1175"/>
      <c r="AD88" s="1175"/>
      <c r="AE88" s="1175"/>
      <c r="AF88" s="1175"/>
      <c r="AG88" s="1175"/>
      <c r="AH88" s="1175"/>
    </row>
    <row r="89" spans="1:34" ht="15" customHeight="1">
      <c r="A89" s="1146" t="s">
        <v>618</v>
      </c>
      <c r="B89" s="1147"/>
      <c r="C89" s="1147"/>
      <c r="D89" s="1147"/>
      <c r="E89" s="1147"/>
      <c r="F89" s="1152"/>
      <c r="G89" s="1139"/>
      <c r="H89" s="1135"/>
      <c r="I89" s="1185" t="s">
        <v>619</v>
      </c>
      <c r="J89" s="1186"/>
      <c r="K89" s="1186"/>
      <c r="L89" s="1186"/>
      <c r="M89" s="1186"/>
      <c r="N89" s="1186"/>
      <c r="O89" s="1186"/>
      <c r="P89" s="1186"/>
      <c r="Q89" s="1186"/>
      <c r="R89" s="1187"/>
      <c r="S89" s="1139"/>
      <c r="T89" s="1134"/>
      <c r="U89" s="461" t="s">
        <v>620</v>
      </c>
      <c r="V89" s="1176"/>
      <c r="W89" s="1176"/>
      <c r="X89" s="1176"/>
      <c r="Y89" s="1176"/>
      <c r="Z89" s="1176"/>
      <c r="AA89" s="1176"/>
      <c r="AB89" s="1176"/>
      <c r="AC89" s="461" t="s">
        <v>621</v>
      </c>
      <c r="AD89" s="1088" t="s">
        <v>622</v>
      </c>
      <c r="AE89" s="1088"/>
      <c r="AF89" s="1134"/>
      <c r="AG89" s="1134"/>
      <c r="AH89" s="527" t="s">
        <v>623</v>
      </c>
    </row>
    <row r="90" spans="1:34" ht="15" customHeight="1">
      <c r="I90" s="1114" t="s">
        <v>624</v>
      </c>
      <c r="J90" s="1115"/>
      <c r="K90" s="1115"/>
      <c r="L90" s="1115"/>
      <c r="M90" s="1116"/>
      <c r="N90" s="1110"/>
      <c r="O90" s="1111"/>
      <c r="P90" s="1111"/>
      <c r="Q90" s="1111"/>
      <c r="R90" s="1111"/>
      <c r="S90" s="1111"/>
      <c r="T90" s="1112"/>
      <c r="U90" s="1110"/>
      <c r="V90" s="1111"/>
      <c r="W90" s="1111"/>
      <c r="X90" s="1111"/>
      <c r="Y90" s="1111"/>
      <c r="Z90" s="1111"/>
      <c r="AA90" s="1112"/>
      <c r="AB90" s="1110"/>
      <c r="AC90" s="1111"/>
      <c r="AD90" s="1111"/>
      <c r="AE90" s="1111"/>
      <c r="AF90" s="1111"/>
      <c r="AG90" s="1111"/>
      <c r="AH90" s="1112"/>
    </row>
    <row r="91" spans="1:34" ht="15" customHeight="1">
      <c r="I91" s="1120"/>
      <c r="J91" s="1121"/>
      <c r="K91" s="1121"/>
      <c r="L91" s="1121"/>
      <c r="M91" s="1122"/>
      <c r="N91" s="1110"/>
      <c r="O91" s="1111"/>
      <c r="P91" s="1111"/>
      <c r="Q91" s="1111"/>
      <c r="R91" s="1111"/>
      <c r="S91" s="1111"/>
      <c r="T91" s="1112"/>
      <c r="U91" s="1110"/>
      <c r="V91" s="1111"/>
      <c r="W91" s="1111"/>
      <c r="X91" s="1111"/>
      <c r="Y91" s="1111"/>
      <c r="Z91" s="1111"/>
      <c r="AA91" s="1112"/>
      <c r="AB91" s="1110"/>
      <c r="AC91" s="1111"/>
      <c r="AD91" s="1111"/>
      <c r="AE91" s="1111"/>
      <c r="AF91" s="1111"/>
      <c r="AG91" s="1111"/>
      <c r="AH91" s="1112"/>
    </row>
    <row r="92" spans="1:34" ht="15" customHeight="1">
      <c r="I92" s="1087" t="s">
        <v>625</v>
      </c>
      <c r="J92" s="1088"/>
      <c r="K92" s="1088"/>
      <c r="L92" s="1088"/>
      <c r="M92" s="1089"/>
      <c r="N92" s="1110"/>
      <c r="O92" s="1111"/>
      <c r="P92" s="1111"/>
      <c r="Q92" s="1111"/>
      <c r="R92" s="1111"/>
      <c r="S92" s="1111"/>
      <c r="T92" s="1111"/>
      <c r="U92" s="1111"/>
      <c r="V92" s="1111"/>
      <c r="W92" s="1111"/>
      <c r="X92" s="1111"/>
      <c r="Y92" s="462" t="s">
        <v>44</v>
      </c>
      <c r="Z92" s="1111"/>
      <c r="AA92" s="1111"/>
      <c r="AB92" s="1111"/>
      <c r="AC92" s="1111"/>
      <c r="AD92" s="1111"/>
      <c r="AE92" s="1111"/>
      <c r="AF92" s="1111"/>
      <c r="AG92" s="1111"/>
      <c r="AH92" s="527" t="s">
        <v>8</v>
      </c>
    </row>
    <row r="93" spans="1:34" ht="15" customHeight="1">
      <c r="A93" s="1146" t="s">
        <v>626</v>
      </c>
      <c r="B93" s="1147"/>
      <c r="C93" s="1147"/>
      <c r="D93" s="1147"/>
      <c r="E93" s="1147"/>
      <c r="F93" s="1152"/>
      <c r="G93" s="1139"/>
      <c r="H93" s="1135"/>
      <c r="I93" s="1185" t="s">
        <v>627</v>
      </c>
      <c r="J93" s="1186"/>
      <c r="K93" s="1186"/>
      <c r="L93" s="1186"/>
      <c r="M93" s="1186"/>
      <c r="N93" s="1186"/>
      <c r="O93" s="1186"/>
      <c r="P93" s="1186"/>
      <c r="Q93" s="1186"/>
      <c r="R93" s="1187"/>
      <c r="S93" s="1087" t="s">
        <v>628</v>
      </c>
      <c r="T93" s="1088"/>
      <c r="U93" s="461" t="s">
        <v>620</v>
      </c>
      <c r="V93" s="1176"/>
      <c r="W93" s="1176"/>
      <c r="X93" s="1176"/>
      <c r="Y93" s="1176"/>
      <c r="Z93" s="1176"/>
      <c r="AA93" s="1176"/>
      <c r="AB93" s="1176"/>
      <c r="AC93" s="461" t="s">
        <v>621</v>
      </c>
      <c r="AD93" s="1088" t="s">
        <v>629</v>
      </c>
      <c r="AE93" s="1088"/>
      <c r="AF93" s="1134"/>
      <c r="AG93" s="1135"/>
      <c r="AH93" s="17"/>
    </row>
    <row r="94" spans="1:34" ht="15" customHeight="1">
      <c r="A94" s="1146" t="s">
        <v>630</v>
      </c>
      <c r="B94" s="1147"/>
      <c r="C94" s="1147"/>
      <c r="D94" s="1147"/>
      <c r="E94" s="1147"/>
      <c r="F94" s="1152"/>
      <c r="G94" s="1139"/>
      <c r="H94" s="1135"/>
      <c r="I94" s="1185" t="s">
        <v>631</v>
      </c>
      <c r="J94" s="1186"/>
      <c r="K94" s="1186"/>
      <c r="L94" s="1186"/>
      <c r="M94" s="1186"/>
      <c r="N94" s="1186"/>
      <c r="O94" s="1186"/>
      <c r="P94" s="1186"/>
      <c r="Q94" s="1186"/>
      <c r="R94" s="1187"/>
      <c r="S94" s="1087" t="s">
        <v>628</v>
      </c>
      <c r="T94" s="1088"/>
      <c r="U94" s="461" t="s">
        <v>620</v>
      </c>
      <c r="V94" s="1176"/>
      <c r="W94" s="1176"/>
      <c r="X94" s="1176"/>
      <c r="Y94" s="1176"/>
      <c r="Z94" s="1176"/>
      <c r="AA94" s="1176"/>
      <c r="AB94" s="1176"/>
      <c r="AC94" s="461" t="s">
        <v>621</v>
      </c>
      <c r="AD94" s="1088" t="s">
        <v>622</v>
      </c>
      <c r="AE94" s="1088"/>
      <c r="AF94" s="1134"/>
      <c r="AG94" s="1134"/>
      <c r="AH94" s="527" t="s">
        <v>623</v>
      </c>
    </row>
    <row r="95" spans="1:34" ht="15" customHeight="1">
      <c r="A95" s="1220" t="s">
        <v>632</v>
      </c>
      <c r="B95" s="1221"/>
      <c r="C95" s="1221"/>
      <c r="D95" s="1221"/>
      <c r="E95" s="1221"/>
      <c r="F95" s="1222"/>
      <c r="G95" s="1197"/>
      <c r="H95" s="1217"/>
      <c r="I95" s="1087" t="s">
        <v>616</v>
      </c>
      <c r="J95" s="1088"/>
      <c r="K95" s="1088"/>
      <c r="L95" s="1088"/>
      <c r="M95" s="1088"/>
      <c r="N95" s="1088"/>
      <c r="O95" s="1088"/>
      <c r="P95" s="1088"/>
      <c r="Q95" s="1088"/>
      <c r="R95" s="1089"/>
      <c r="S95" s="1183"/>
      <c r="T95" s="1176"/>
      <c r="U95" s="1176"/>
      <c r="V95" s="1176"/>
      <c r="W95" s="1176"/>
      <c r="X95" s="1176"/>
      <c r="Y95" s="1184"/>
      <c r="Z95" s="1226" t="s">
        <v>617</v>
      </c>
      <c r="AA95" s="1227"/>
      <c r="AB95" s="1227"/>
      <c r="AC95" s="1227"/>
      <c r="AD95" s="1227"/>
      <c r="AE95" s="1227"/>
      <c r="AF95" s="1227"/>
      <c r="AG95" s="1227"/>
      <c r="AH95" s="1227"/>
    </row>
    <row r="96" spans="1:34" ht="15" customHeight="1">
      <c r="A96" s="1223"/>
      <c r="B96" s="1224"/>
      <c r="C96" s="1224"/>
      <c r="D96" s="1224"/>
      <c r="E96" s="1224"/>
      <c r="F96" s="1225"/>
      <c r="G96" s="1218"/>
      <c r="H96" s="1219"/>
    </row>
    <row r="98" spans="1:8" ht="15" customHeight="1">
      <c r="A98" s="1087"/>
      <c r="B98" s="1088"/>
      <c r="C98" s="1088"/>
      <c r="D98" s="1088"/>
      <c r="E98" s="1088"/>
      <c r="F98" s="1089"/>
      <c r="G98" s="1172"/>
      <c r="H98" s="1173"/>
    </row>
    <row r="99" spans="1:8" ht="15" customHeight="1">
      <c r="A99" s="1087"/>
      <c r="B99" s="1088"/>
      <c r="C99" s="1088"/>
      <c r="D99" s="1088"/>
      <c r="E99" s="1088"/>
      <c r="F99" s="1089"/>
      <c r="G99" s="1172"/>
      <c r="H99" s="1173"/>
    </row>
    <row r="100" spans="1:8" ht="15" customHeight="1">
      <c r="A100" s="1087"/>
      <c r="B100" s="1088"/>
      <c r="C100" s="1088"/>
      <c r="D100" s="1088"/>
      <c r="E100" s="1088"/>
      <c r="F100" s="1089"/>
      <c r="G100" s="1172"/>
      <c r="H100" s="1173"/>
    </row>
    <row r="101" spans="1:8" ht="15" customHeight="1">
      <c r="A101" s="1087"/>
      <c r="B101" s="1088"/>
      <c r="C101" s="1088"/>
      <c r="D101" s="1088"/>
      <c r="E101" s="1088"/>
      <c r="F101" s="1089"/>
      <c r="G101" s="1172"/>
      <c r="H101" s="1173"/>
    </row>
    <row r="102" spans="1:8" ht="15" customHeight="1">
      <c r="A102" s="1087"/>
      <c r="B102" s="1088"/>
      <c r="C102" s="1088"/>
      <c r="D102" s="1088"/>
      <c r="E102" s="1088"/>
      <c r="F102" s="1089"/>
      <c r="G102" s="1172"/>
      <c r="H102" s="1173"/>
    </row>
    <row r="103" spans="1:8" ht="15" customHeight="1">
      <c r="A103" s="1087"/>
      <c r="B103" s="1088"/>
      <c r="C103" s="1088"/>
      <c r="D103" s="1088"/>
      <c r="E103" s="1088"/>
      <c r="F103" s="1089"/>
      <c r="G103" s="1172"/>
      <c r="H103" s="1173"/>
    </row>
    <row r="104" spans="1:8" ht="15" customHeight="1">
      <c r="A104" s="1087"/>
      <c r="B104" s="1088"/>
      <c r="C104" s="1088"/>
      <c r="D104" s="1088"/>
      <c r="E104" s="1088"/>
      <c r="F104" s="1089"/>
      <c r="G104" s="1172"/>
      <c r="H104" s="1173"/>
    </row>
    <row r="105" spans="1:8" ht="15" customHeight="1">
      <c r="A105" s="1087"/>
      <c r="B105" s="1088"/>
      <c r="C105" s="1088"/>
      <c r="D105" s="1088"/>
      <c r="E105" s="1088"/>
      <c r="F105" s="1089"/>
      <c r="G105" s="1172"/>
      <c r="H105" s="1173"/>
    </row>
    <row r="106" spans="1:8" ht="15" customHeight="1">
      <c r="A106" s="1087"/>
      <c r="B106" s="1088"/>
      <c r="C106" s="1088"/>
      <c r="D106" s="1088"/>
      <c r="E106" s="1088"/>
      <c r="F106" s="1089"/>
      <c r="G106" s="1172"/>
      <c r="H106" s="1173"/>
    </row>
    <row r="107" spans="1:8" ht="15" customHeight="1">
      <c r="A107" s="1087"/>
      <c r="B107" s="1088"/>
      <c r="C107" s="1088"/>
      <c r="D107" s="1088"/>
      <c r="E107" s="1088"/>
      <c r="F107" s="1089"/>
      <c r="G107" s="1172"/>
      <c r="H107" s="1173"/>
    </row>
    <row r="108" spans="1:8" ht="15" customHeight="1">
      <c r="A108" s="1087"/>
      <c r="B108" s="1088"/>
      <c r="C108" s="1088"/>
      <c r="D108" s="1088"/>
      <c r="E108" s="1088"/>
      <c r="F108" s="1089"/>
      <c r="G108" s="1172"/>
      <c r="H108" s="1173"/>
    </row>
    <row r="109" spans="1:8" ht="15" customHeight="1">
      <c r="A109" s="1087"/>
      <c r="B109" s="1088"/>
      <c r="C109" s="1088"/>
      <c r="D109" s="1088"/>
      <c r="E109" s="1088"/>
      <c r="F109" s="1089"/>
      <c r="G109" s="1172"/>
      <c r="H109" s="1173"/>
    </row>
    <row r="110" spans="1:8" ht="15" customHeight="1">
      <c r="A110" s="1087"/>
      <c r="B110" s="1088"/>
      <c r="C110" s="1088"/>
      <c r="D110" s="1088"/>
      <c r="E110" s="1088"/>
      <c r="F110" s="1089"/>
      <c r="G110" s="1172"/>
      <c r="H110" s="1173"/>
    </row>
    <row r="111" spans="1:8" ht="15" customHeight="1">
      <c r="A111" s="1087"/>
      <c r="B111" s="1088"/>
      <c r="C111" s="1088"/>
      <c r="D111" s="1088"/>
      <c r="E111" s="1088"/>
      <c r="F111" s="1089"/>
      <c r="G111" s="1172"/>
      <c r="H111" s="1173"/>
    </row>
    <row r="112" spans="1:8" ht="15" customHeight="1">
      <c r="A112" s="1087"/>
      <c r="B112" s="1088"/>
      <c r="C112" s="1088"/>
      <c r="D112" s="1088"/>
      <c r="E112" s="1088"/>
      <c r="F112" s="1089"/>
      <c r="G112" s="1172"/>
      <c r="H112" s="1173"/>
    </row>
    <row r="113" spans="1:34" ht="15" customHeight="1">
      <c r="A113" s="1087"/>
      <c r="B113" s="1088"/>
      <c r="C113" s="1088"/>
      <c r="D113" s="1088"/>
      <c r="E113" s="1088"/>
      <c r="F113" s="1089"/>
      <c r="G113" s="1172"/>
      <c r="H113" s="1173"/>
    </row>
    <row r="114" spans="1:34" ht="15" customHeight="1">
      <c r="A114" s="1087"/>
      <c r="B114" s="1088"/>
      <c r="C114" s="1088"/>
      <c r="D114" s="1088"/>
      <c r="E114" s="1088"/>
      <c r="F114" s="1089"/>
      <c r="G114" s="1172"/>
      <c r="H114" s="1173"/>
    </row>
    <row r="115" spans="1:34" ht="15" customHeight="1">
      <c r="A115" s="1087"/>
      <c r="B115" s="1088"/>
      <c r="C115" s="1088"/>
      <c r="D115" s="1088"/>
      <c r="E115" s="1088"/>
      <c r="F115" s="1089"/>
      <c r="G115" s="1172"/>
      <c r="H115" s="1173"/>
    </row>
    <row r="116" spans="1:34" ht="15" customHeight="1">
      <c r="A116" s="1087"/>
      <c r="B116" s="1088"/>
      <c r="C116" s="1088"/>
      <c r="D116" s="1088"/>
      <c r="E116" s="1088"/>
      <c r="F116" s="1089"/>
      <c r="G116" s="1172"/>
      <c r="H116" s="1173"/>
    </row>
    <row r="117" spans="1:34" ht="15" customHeight="1">
      <c r="A117" s="1087"/>
      <c r="B117" s="1088"/>
      <c r="C117" s="1088"/>
      <c r="D117" s="1088"/>
      <c r="E117" s="1088"/>
      <c r="F117" s="1089"/>
      <c r="G117" s="1172"/>
      <c r="H117" s="1173"/>
    </row>
    <row r="120" spans="1:34" ht="15" customHeight="1">
      <c r="A120" s="1188" t="s">
        <v>633</v>
      </c>
      <c r="B120" s="1188"/>
      <c r="C120" s="1188"/>
      <c r="D120" s="1188"/>
      <c r="E120" s="1188"/>
      <c r="F120" s="1188"/>
      <c r="G120" s="1093"/>
      <c r="H120" s="1093"/>
      <c r="I120" s="1087" t="s">
        <v>634</v>
      </c>
      <c r="J120" s="1088"/>
      <c r="K120" s="1088"/>
      <c r="L120" s="1088"/>
      <c r="M120" s="1088"/>
      <c r="N120" s="1088"/>
      <c r="O120" s="1088"/>
      <c r="P120" s="1088"/>
      <c r="Q120" s="1088"/>
      <c r="R120" s="1088"/>
      <c r="S120" s="1088"/>
      <c r="T120" s="1088"/>
      <c r="U120" s="1089"/>
      <c r="V120" s="1087" t="s">
        <v>635</v>
      </c>
      <c r="W120" s="1088"/>
      <c r="X120" s="1088"/>
      <c r="Y120" s="1088"/>
      <c r="Z120" s="1088"/>
      <c r="AA120" s="1088"/>
      <c r="AB120" s="461"/>
      <c r="AC120" s="1088" t="s">
        <v>636</v>
      </c>
      <c r="AD120" s="1088"/>
      <c r="AE120" s="1088"/>
      <c r="AF120" s="1088"/>
      <c r="AG120" s="1088"/>
      <c r="AH120" s="1089"/>
    </row>
    <row r="121" spans="1:34" ht="15" customHeight="1">
      <c r="A121" s="1188"/>
      <c r="B121" s="1188"/>
      <c r="C121" s="1188"/>
      <c r="D121" s="1188"/>
      <c r="E121" s="1188"/>
      <c r="F121" s="1188"/>
      <c r="G121" s="1093"/>
      <c r="H121" s="1093"/>
      <c r="I121" s="1106" t="s">
        <v>637</v>
      </c>
      <c r="J121" s="1106"/>
      <c r="K121" s="1106"/>
      <c r="L121" s="1153"/>
      <c r="M121" s="1153"/>
      <c r="N121" s="1153"/>
      <c r="O121" s="1153"/>
      <c r="P121" s="1153"/>
      <c r="Q121" s="1153"/>
      <c r="R121" s="1153"/>
      <c r="S121" s="1153"/>
      <c r="T121" s="1153"/>
      <c r="U121" s="1153"/>
      <c r="V121" s="1161"/>
      <c r="W121" s="1162"/>
      <c r="X121" s="1162"/>
      <c r="Y121" s="1162"/>
      <c r="Z121" s="1162"/>
      <c r="AA121" s="1162"/>
      <c r="AB121" s="528" t="s">
        <v>608</v>
      </c>
      <c r="AC121" s="1162"/>
      <c r="AD121" s="1162"/>
      <c r="AE121" s="1162"/>
      <c r="AF121" s="1162"/>
      <c r="AG121" s="1162"/>
      <c r="AH121" s="1163"/>
    </row>
    <row r="122" spans="1:34" ht="15" customHeight="1">
      <c r="I122" s="1106" t="s">
        <v>638</v>
      </c>
      <c r="J122" s="1106"/>
      <c r="K122" s="1106"/>
      <c r="L122" s="1153"/>
      <c r="M122" s="1153"/>
      <c r="N122" s="1153"/>
      <c r="O122" s="1153"/>
      <c r="P122" s="1153"/>
      <c r="Q122" s="1153"/>
      <c r="R122" s="1153"/>
      <c r="S122" s="1153"/>
      <c r="T122" s="1153"/>
      <c r="U122" s="1153"/>
    </row>
    <row r="124" spans="1:34" ht="15" customHeight="1">
      <c r="I124" s="1106" t="s">
        <v>637</v>
      </c>
      <c r="J124" s="1106"/>
      <c r="K124" s="1106"/>
      <c r="L124" s="1153"/>
      <c r="M124" s="1153"/>
      <c r="N124" s="1153"/>
      <c r="O124" s="1153"/>
      <c r="P124" s="1153"/>
      <c r="Q124" s="1153"/>
      <c r="R124" s="1153"/>
      <c r="S124" s="1153"/>
      <c r="T124" s="1153"/>
      <c r="U124" s="1153"/>
      <c r="V124" s="1161"/>
      <c r="W124" s="1162"/>
      <c r="X124" s="1162"/>
      <c r="Y124" s="1162"/>
      <c r="Z124" s="1162"/>
      <c r="AA124" s="1162"/>
      <c r="AB124" s="528" t="s">
        <v>608</v>
      </c>
      <c r="AC124" s="1162"/>
      <c r="AD124" s="1162"/>
      <c r="AE124" s="1162"/>
      <c r="AF124" s="1162"/>
      <c r="AG124" s="1162"/>
      <c r="AH124" s="1163"/>
    </row>
    <row r="125" spans="1:34" ht="15" customHeight="1">
      <c r="I125" s="1106" t="s">
        <v>638</v>
      </c>
      <c r="J125" s="1106"/>
      <c r="K125" s="1106"/>
      <c r="L125" s="1153"/>
      <c r="M125" s="1153"/>
      <c r="N125" s="1153"/>
      <c r="O125" s="1153"/>
      <c r="P125" s="1153"/>
      <c r="Q125" s="1153"/>
      <c r="R125" s="1153"/>
      <c r="S125" s="1153"/>
      <c r="T125" s="1153"/>
      <c r="U125" s="1153"/>
    </row>
    <row r="128" spans="1:34" ht="15" customHeight="1">
      <c r="I128" s="1087" t="s">
        <v>639</v>
      </c>
      <c r="J128" s="1088"/>
      <c r="K128" s="1088"/>
      <c r="L128" s="1088"/>
      <c r="M128" s="1088"/>
      <c r="N128" s="1088"/>
      <c r="O128" s="1088"/>
      <c r="P128" s="1088"/>
      <c r="Q128" s="1088"/>
      <c r="R128" s="1088"/>
      <c r="S128" s="1088"/>
      <c r="T128" s="1088"/>
      <c r="U128" s="1089"/>
      <c r="V128" s="1087" t="s">
        <v>640</v>
      </c>
      <c r="W128" s="1088"/>
      <c r="X128" s="1088"/>
      <c r="Y128" s="1088"/>
      <c r="Z128" s="1088"/>
      <c r="AA128" s="1088"/>
      <c r="AB128" s="461"/>
      <c r="AC128" s="1088" t="s">
        <v>641</v>
      </c>
      <c r="AD128" s="1088"/>
      <c r="AE128" s="1088"/>
      <c r="AF128" s="1088"/>
      <c r="AG128" s="1088"/>
      <c r="AH128" s="1089"/>
    </row>
    <row r="129" spans="1:34" ht="15" customHeight="1">
      <c r="I129" s="1106" t="s">
        <v>637</v>
      </c>
      <c r="J129" s="1106"/>
      <c r="K129" s="1106"/>
      <c r="L129" s="1153"/>
      <c r="M129" s="1153"/>
      <c r="N129" s="1153"/>
      <c r="O129" s="1153"/>
      <c r="P129" s="1153"/>
      <c r="Q129" s="1153"/>
      <c r="R129" s="1153"/>
      <c r="S129" s="1153"/>
      <c r="T129" s="1153"/>
      <c r="U129" s="1153"/>
      <c r="V129" s="1161"/>
      <c r="W129" s="1162"/>
      <c r="X129" s="1162"/>
      <c r="Y129" s="1162"/>
      <c r="Z129" s="1162"/>
      <c r="AA129" s="1162"/>
      <c r="AB129" s="528" t="s">
        <v>608</v>
      </c>
      <c r="AC129" s="1162"/>
      <c r="AD129" s="1162"/>
      <c r="AE129" s="1162"/>
      <c r="AF129" s="1162"/>
      <c r="AG129" s="1162"/>
      <c r="AH129" s="1163"/>
    </row>
    <row r="130" spans="1:34" ht="15" customHeight="1">
      <c r="I130" s="1106" t="s">
        <v>638</v>
      </c>
      <c r="J130" s="1106"/>
      <c r="K130" s="1106"/>
      <c r="L130" s="1153"/>
      <c r="M130" s="1153"/>
      <c r="N130" s="1153"/>
      <c r="O130" s="1153"/>
      <c r="P130" s="1153"/>
      <c r="Q130" s="1153"/>
      <c r="R130" s="1153"/>
      <c r="S130" s="1153"/>
      <c r="T130" s="1153"/>
      <c r="U130" s="1153"/>
    </row>
    <row r="132" spans="1:34" ht="15" customHeight="1">
      <c r="I132" s="1106" t="s">
        <v>637</v>
      </c>
      <c r="J132" s="1106"/>
      <c r="K132" s="1106"/>
      <c r="L132" s="1153"/>
      <c r="M132" s="1153"/>
      <c r="N132" s="1153"/>
      <c r="O132" s="1153"/>
      <c r="P132" s="1153"/>
      <c r="Q132" s="1153"/>
      <c r="R132" s="1153"/>
      <c r="S132" s="1153"/>
      <c r="T132" s="1153"/>
      <c r="U132" s="1153"/>
      <c r="V132" s="1161"/>
      <c r="W132" s="1162"/>
      <c r="X132" s="1162"/>
      <c r="Y132" s="1162"/>
      <c r="Z132" s="1162"/>
      <c r="AA132" s="1162"/>
      <c r="AB132" s="528" t="s">
        <v>608</v>
      </c>
      <c r="AC132" s="1162"/>
      <c r="AD132" s="1162"/>
      <c r="AE132" s="1162"/>
      <c r="AF132" s="1162"/>
      <c r="AG132" s="1162"/>
      <c r="AH132" s="1163"/>
    </row>
    <row r="133" spans="1:34" ht="15" customHeight="1">
      <c r="I133" s="1106" t="s">
        <v>638</v>
      </c>
      <c r="J133" s="1106"/>
      <c r="K133" s="1106"/>
      <c r="L133" s="1153"/>
      <c r="M133" s="1153"/>
      <c r="N133" s="1153"/>
      <c r="O133" s="1153"/>
      <c r="P133" s="1153"/>
      <c r="Q133" s="1153"/>
      <c r="R133" s="1153"/>
      <c r="S133" s="1153"/>
      <c r="T133" s="1153"/>
      <c r="U133" s="1153"/>
    </row>
    <row r="138" spans="1:34" ht="15" customHeight="1">
      <c r="A138" s="113"/>
      <c r="B138" s="113"/>
      <c r="C138" s="113"/>
      <c r="D138" s="113"/>
      <c r="E138" s="113"/>
      <c r="F138" s="113"/>
      <c r="G138" s="113"/>
      <c r="H138" s="113"/>
      <c r="I138" s="113"/>
      <c r="J138" s="113"/>
      <c r="K138" s="113"/>
      <c r="L138" s="113"/>
      <c r="M138" s="113"/>
      <c r="N138" s="114"/>
    </row>
    <row r="139" spans="1:34" ht="15" customHeight="1">
      <c r="A139" s="1106" t="s">
        <v>642</v>
      </c>
      <c r="B139" s="1106"/>
      <c r="C139" s="1106"/>
      <c r="D139" s="1106"/>
      <c r="E139" s="1106"/>
      <c r="F139" s="1106"/>
      <c r="G139" s="1090"/>
      <c r="H139" s="1090"/>
    </row>
    <row r="140" spans="1:34" ht="15" customHeight="1">
      <c r="A140" s="1106" t="s">
        <v>643</v>
      </c>
      <c r="B140" s="1106"/>
      <c r="C140" s="1106"/>
      <c r="D140" s="1106"/>
      <c r="E140" s="1106"/>
      <c r="F140" s="1106"/>
      <c r="G140" s="1090"/>
      <c r="H140" s="1090"/>
      <c r="I140" s="1090"/>
      <c r="J140" s="1090"/>
      <c r="K140" s="1090"/>
      <c r="L140" s="1090"/>
      <c r="M140" s="1090"/>
      <c r="N140" s="1154" t="s">
        <v>601</v>
      </c>
      <c r="O140" s="1155"/>
      <c r="P140" s="1155"/>
      <c r="Q140" s="1155"/>
      <c r="R140" s="1155"/>
      <c r="S140" s="1156"/>
      <c r="T140" s="1084"/>
      <c r="U140" s="1085"/>
      <c r="V140" s="1085"/>
      <c r="W140" s="1085"/>
      <c r="X140" s="1085"/>
      <c r="Y140" s="1085"/>
      <c r="Z140" s="1086"/>
    </row>
    <row r="141" spans="1:34" ht="15" customHeight="1">
      <c r="A141" s="1106" t="s">
        <v>644</v>
      </c>
      <c r="B141" s="1106"/>
      <c r="C141" s="1106"/>
      <c r="D141" s="1106"/>
      <c r="E141" s="1106"/>
      <c r="F141" s="1106"/>
      <c r="G141" s="1090"/>
      <c r="H141" s="1090"/>
      <c r="I141" s="1090"/>
      <c r="J141" s="1090"/>
      <c r="K141" s="1090"/>
      <c r="L141" s="1090"/>
      <c r="M141" s="1090"/>
    </row>
    <row r="142" spans="1:34" ht="15" customHeight="1">
      <c r="A142" s="1114" t="s">
        <v>645</v>
      </c>
      <c r="B142" s="1115"/>
      <c r="C142" s="1115"/>
      <c r="D142" s="1115" t="s">
        <v>14</v>
      </c>
      <c r="E142" s="1115"/>
      <c r="F142" s="1116"/>
      <c r="G142" s="1084"/>
      <c r="H142" s="1085"/>
      <c r="I142" s="1085"/>
      <c r="J142" s="1085"/>
      <c r="K142" s="1085"/>
      <c r="L142" s="1085"/>
      <c r="M142" s="1086"/>
    </row>
    <row r="143" spans="1:34" ht="15" customHeight="1">
      <c r="A143" s="1120"/>
      <c r="B143" s="1121"/>
      <c r="C143" s="1121"/>
      <c r="D143" s="1121" t="s">
        <v>13</v>
      </c>
      <c r="E143" s="1121"/>
      <c r="F143" s="1122"/>
      <c r="G143" s="1090"/>
      <c r="H143" s="1090"/>
      <c r="I143" s="1090"/>
      <c r="J143" s="1090"/>
      <c r="K143" s="1090"/>
      <c r="L143" s="1090"/>
      <c r="M143" s="1090"/>
    </row>
    <row r="144" spans="1:34" ht="15" customHeight="1">
      <c r="A144" s="1115" t="s">
        <v>646</v>
      </c>
      <c r="B144" s="1115"/>
      <c r="C144" s="1115"/>
      <c r="D144" s="1115"/>
      <c r="E144" s="1115"/>
      <c r="F144" s="1116"/>
      <c r="G144" s="1139"/>
      <c r="H144" s="1134"/>
      <c r="I144" s="462" t="s">
        <v>647</v>
      </c>
      <c r="J144" s="1134"/>
      <c r="K144" s="1134"/>
      <c r="L144" s="1134"/>
      <c r="M144" s="527" t="s">
        <v>648</v>
      </c>
    </row>
    <row r="145" spans="1:26" ht="15" customHeight="1">
      <c r="A145" s="1121"/>
      <c r="B145" s="1121"/>
      <c r="C145" s="1121"/>
      <c r="D145" s="1121"/>
      <c r="E145" s="1121"/>
      <c r="F145" s="1122"/>
      <c r="G145" s="1090"/>
      <c r="H145" s="1090"/>
      <c r="I145" s="1090"/>
      <c r="J145" s="1090"/>
      <c r="K145" s="1090"/>
      <c r="L145" s="1090"/>
      <c r="M145" s="1090"/>
    </row>
    <row r="146" spans="1:26" ht="15" customHeight="1">
      <c r="A146" s="1106" t="s">
        <v>649</v>
      </c>
      <c r="B146" s="1106"/>
      <c r="C146" s="1106"/>
      <c r="D146" s="1106"/>
      <c r="E146" s="1106"/>
      <c r="F146" s="1106"/>
      <c r="G146" s="1139"/>
      <c r="H146" s="1134"/>
      <c r="I146" s="462" t="s">
        <v>647</v>
      </c>
      <c r="J146" s="1134"/>
      <c r="K146" s="1134"/>
      <c r="L146" s="1134"/>
      <c r="M146" s="527" t="s">
        <v>648</v>
      </c>
    </row>
    <row r="147" spans="1:26" ht="15" customHeight="1">
      <c r="A147" s="1137" t="s">
        <v>650</v>
      </c>
      <c r="B147" s="1115"/>
      <c r="C147" s="1115"/>
      <c r="D147" s="1115" t="s">
        <v>637</v>
      </c>
      <c r="E147" s="1115"/>
      <c r="F147" s="1116"/>
      <c r="G147" s="1090"/>
      <c r="H147" s="1090"/>
      <c r="I147" s="1090"/>
      <c r="J147" s="1090"/>
      <c r="K147" s="1090"/>
      <c r="L147" s="1090"/>
      <c r="M147" s="1090"/>
    </row>
    <row r="148" spans="1:26" ht="15" customHeight="1">
      <c r="A148" s="1120"/>
      <c r="B148" s="1121"/>
      <c r="C148" s="1121"/>
      <c r="D148" s="1121" t="s">
        <v>651</v>
      </c>
      <c r="E148" s="1121"/>
      <c r="F148" s="1122"/>
      <c r="G148" s="1090"/>
      <c r="H148" s="1090"/>
      <c r="I148" s="1090"/>
      <c r="J148" s="1090"/>
      <c r="K148" s="1090"/>
      <c r="L148" s="1090"/>
      <c r="M148" s="1090"/>
    </row>
    <row r="151" spans="1:26" ht="15" customHeight="1">
      <c r="A151" s="1106" t="s">
        <v>652</v>
      </c>
      <c r="B151" s="1106"/>
      <c r="C151" s="1106"/>
      <c r="D151" s="1106"/>
      <c r="E151" s="1106"/>
      <c r="F151" s="1106"/>
      <c r="G151" s="1149" t="s">
        <v>653</v>
      </c>
      <c r="H151" s="1150"/>
      <c r="I151" s="1150"/>
      <c r="J151" s="1150"/>
      <c r="K151" s="1150"/>
      <c r="L151" s="1150"/>
      <c r="M151" s="1151"/>
    </row>
    <row r="152" spans="1:26" ht="15" customHeight="1">
      <c r="A152" s="1103" t="s">
        <v>654</v>
      </c>
      <c r="B152" s="1103"/>
      <c r="C152" s="1103"/>
      <c r="D152" s="1103"/>
      <c r="E152" s="1103"/>
      <c r="F152" s="1103"/>
      <c r="G152" s="1090"/>
      <c r="H152" s="1090"/>
      <c r="I152" s="1090"/>
      <c r="J152" s="1090"/>
      <c r="K152" s="1090"/>
      <c r="L152" s="1090"/>
      <c r="M152" s="1090"/>
      <c r="N152" s="1154" t="s">
        <v>601</v>
      </c>
      <c r="O152" s="1155"/>
      <c r="P152" s="1155"/>
      <c r="Q152" s="1155"/>
      <c r="R152" s="1155"/>
      <c r="S152" s="1156"/>
      <c r="T152" s="1084"/>
      <c r="U152" s="1085"/>
      <c r="V152" s="1085"/>
      <c r="W152" s="1085"/>
      <c r="X152" s="1085"/>
      <c r="Y152" s="1085"/>
      <c r="Z152" s="1086"/>
    </row>
    <row r="153" spans="1:26" ht="15" customHeight="1">
      <c r="A153" s="1103" t="s">
        <v>655</v>
      </c>
      <c r="B153" s="1103"/>
      <c r="C153" s="1103"/>
      <c r="D153" s="1103"/>
      <c r="E153" s="1103"/>
      <c r="F153" s="1103"/>
      <c r="G153" s="1090"/>
      <c r="H153" s="1090"/>
      <c r="I153" s="1090"/>
      <c r="J153" s="1090"/>
      <c r="K153" s="1090"/>
      <c r="L153" s="1090"/>
      <c r="M153" s="1090"/>
    </row>
    <row r="154" spans="1:26" ht="15" customHeight="1">
      <c r="A154" s="1148" t="s">
        <v>591</v>
      </c>
      <c r="B154" s="1148"/>
      <c r="C154" s="1148"/>
      <c r="D154" s="1148"/>
      <c r="E154" s="1148"/>
      <c r="F154" s="1148"/>
      <c r="G154" s="1136"/>
      <c r="H154" s="1136"/>
      <c r="I154" s="1136"/>
      <c r="J154" s="1136"/>
      <c r="K154" s="1136"/>
      <c r="L154" s="1136"/>
      <c r="M154" s="1136"/>
    </row>
    <row r="155" spans="1:26" ht="15" customHeight="1">
      <c r="A155" s="1146" t="s">
        <v>610</v>
      </c>
      <c r="B155" s="1147"/>
      <c r="C155" s="1147"/>
      <c r="D155" s="1147"/>
      <c r="E155" s="1147"/>
      <c r="F155" s="1152"/>
      <c r="G155" s="1077"/>
      <c r="H155" s="1078"/>
      <c r="I155" s="1078"/>
      <c r="J155" s="1078"/>
      <c r="K155" s="1078"/>
      <c r="L155" s="1078"/>
      <c r="M155" s="1078"/>
      <c r="N155" s="1078"/>
      <c r="O155" s="1078"/>
      <c r="P155" s="1078"/>
      <c r="Q155" s="1078"/>
      <c r="R155" s="1078"/>
      <c r="S155" s="1078"/>
      <c r="T155" s="1079"/>
    </row>
    <row r="156" spans="1:26" ht="15" customHeight="1">
      <c r="A156" s="1146" t="s">
        <v>656</v>
      </c>
      <c r="B156" s="1147"/>
      <c r="C156" s="1147"/>
      <c r="D156" s="1139" t="s">
        <v>657</v>
      </c>
      <c r="E156" s="1134"/>
      <c r="F156" s="1135"/>
      <c r="G156" s="1090"/>
      <c r="H156" s="1090"/>
      <c r="I156" s="1090"/>
      <c r="J156" s="1090"/>
      <c r="K156" s="1090"/>
      <c r="L156" s="1090"/>
      <c r="M156" s="1090"/>
    </row>
    <row r="157" spans="1:26" ht="15" customHeight="1">
      <c r="A157" s="1146" t="s">
        <v>656</v>
      </c>
      <c r="B157" s="1147"/>
      <c r="C157" s="1147"/>
      <c r="D157" s="1139" t="s">
        <v>658</v>
      </c>
      <c r="E157" s="1134"/>
      <c r="F157" s="1135"/>
      <c r="G157" s="1090"/>
      <c r="H157" s="1090"/>
      <c r="I157" s="1090"/>
      <c r="J157" s="1090"/>
      <c r="K157" s="1090"/>
      <c r="L157" s="1090"/>
      <c r="M157" s="1090"/>
    </row>
    <row r="158" spans="1:26" ht="15" customHeight="1">
      <c r="A158" s="11"/>
      <c r="B158" s="11"/>
      <c r="C158" s="11"/>
      <c r="D158" s="11"/>
      <c r="E158" s="11"/>
      <c r="F158" s="11"/>
      <c r="G158" s="11"/>
      <c r="H158" s="11"/>
      <c r="I158" s="11"/>
      <c r="J158" s="11"/>
      <c r="K158" s="11"/>
      <c r="L158" s="11"/>
      <c r="M158" s="11"/>
    </row>
    <row r="159" spans="1:26" ht="15" customHeight="1">
      <c r="A159" s="1106" t="s">
        <v>659</v>
      </c>
      <c r="B159" s="1106"/>
      <c r="C159" s="1106"/>
      <c r="D159" s="1106"/>
      <c r="E159" s="1106"/>
      <c r="F159" s="1106"/>
    </row>
    <row r="160" spans="1:26" ht="15" customHeight="1">
      <c r="A160" s="1103" t="s">
        <v>654</v>
      </c>
      <c r="B160" s="1103"/>
      <c r="C160" s="1103"/>
      <c r="D160" s="1103"/>
      <c r="E160" s="1103"/>
      <c r="F160" s="1103"/>
      <c r="G160" s="1090"/>
      <c r="H160" s="1090"/>
      <c r="I160" s="1090"/>
      <c r="J160" s="1090"/>
      <c r="K160" s="1090"/>
      <c r="L160" s="1090"/>
      <c r="M160" s="1090"/>
      <c r="N160" s="1154" t="s">
        <v>601</v>
      </c>
      <c r="O160" s="1155"/>
      <c r="P160" s="1155"/>
      <c r="Q160" s="1155"/>
      <c r="R160" s="1155"/>
      <c r="S160" s="1156"/>
      <c r="T160" s="1084"/>
      <c r="U160" s="1085"/>
      <c r="V160" s="1085"/>
      <c r="W160" s="1085"/>
      <c r="X160" s="1085"/>
      <c r="Y160" s="1085"/>
      <c r="Z160" s="1086"/>
    </row>
    <row r="161" spans="1:20" ht="15" customHeight="1">
      <c r="A161" s="1103" t="s">
        <v>655</v>
      </c>
      <c r="B161" s="1103"/>
      <c r="C161" s="1103"/>
      <c r="D161" s="1103"/>
      <c r="E161" s="1103"/>
      <c r="F161" s="1103"/>
      <c r="G161" s="1090"/>
      <c r="H161" s="1090"/>
      <c r="I161" s="1090"/>
      <c r="J161" s="1090"/>
      <c r="K161" s="1090"/>
      <c r="L161" s="1090"/>
      <c r="M161" s="1090"/>
    </row>
    <row r="162" spans="1:20" ht="15" customHeight="1">
      <c r="A162" s="1148" t="s">
        <v>591</v>
      </c>
      <c r="B162" s="1148"/>
      <c r="C162" s="1148"/>
      <c r="D162" s="1148"/>
      <c r="E162" s="1148"/>
      <c r="F162" s="1148"/>
      <c r="G162" s="1136"/>
      <c r="H162" s="1136"/>
      <c r="I162" s="1136"/>
      <c r="J162" s="1136"/>
      <c r="K162" s="1136"/>
      <c r="L162" s="1136"/>
      <c r="M162" s="1136"/>
    </row>
    <row r="163" spans="1:20" ht="15" customHeight="1">
      <c r="A163" s="1103" t="s">
        <v>610</v>
      </c>
      <c r="B163" s="1103"/>
      <c r="C163" s="1103"/>
      <c r="D163" s="1103"/>
      <c r="E163" s="1103"/>
      <c r="F163" s="1103"/>
      <c r="G163" s="1077"/>
      <c r="H163" s="1078"/>
      <c r="I163" s="1078"/>
      <c r="J163" s="1078"/>
      <c r="K163" s="1078"/>
      <c r="L163" s="1078"/>
      <c r="M163" s="1078"/>
      <c r="N163" s="1078"/>
      <c r="O163" s="1078"/>
      <c r="P163" s="1078"/>
      <c r="Q163" s="1078"/>
      <c r="R163" s="1078"/>
      <c r="S163" s="1078"/>
      <c r="T163" s="1079"/>
    </row>
    <row r="164" spans="1:20" ht="15" customHeight="1">
      <c r="A164" s="1146" t="s">
        <v>656</v>
      </c>
      <c r="B164" s="1147"/>
      <c r="C164" s="1147"/>
      <c r="D164" s="1139" t="s">
        <v>657</v>
      </c>
      <c r="E164" s="1134"/>
      <c r="F164" s="1135"/>
      <c r="G164" s="1090"/>
      <c r="H164" s="1090"/>
      <c r="I164" s="1090"/>
      <c r="J164" s="1090"/>
      <c r="K164" s="1090"/>
      <c r="L164" s="1090"/>
      <c r="M164" s="1090"/>
    </row>
    <row r="165" spans="1:20" ht="15" customHeight="1">
      <c r="A165" s="1146" t="s">
        <v>656</v>
      </c>
      <c r="B165" s="1147"/>
      <c r="C165" s="1147"/>
      <c r="D165" s="1139" t="s">
        <v>658</v>
      </c>
      <c r="E165" s="1134"/>
      <c r="F165" s="1135"/>
      <c r="G165" s="1090"/>
      <c r="H165" s="1090"/>
      <c r="I165" s="1090"/>
      <c r="J165" s="1090"/>
      <c r="K165" s="1090"/>
      <c r="L165" s="1090"/>
      <c r="M165" s="1090"/>
    </row>
    <row r="166" spans="1:20" ht="15" customHeight="1">
      <c r="A166" s="11"/>
      <c r="B166" s="11"/>
      <c r="C166" s="11"/>
      <c r="D166" s="11"/>
      <c r="E166" s="11"/>
      <c r="F166" s="11"/>
      <c r="G166" s="11"/>
      <c r="H166" s="11"/>
      <c r="I166" s="11"/>
      <c r="J166" s="11"/>
      <c r="K166" s="11"/>
      <c r="L166" s="11"/>
      <c r="M166" s="11"/>
    </row>
    <row r="167" spans="1:20" ht="15" customHeight="1">
      <c r="A167" s="1106" t="s">
        <v>660</v>
      </c>
      <c r="B167" s="1106"/>
      <c r="C167" s="1106"/>
      <c r="D167" s="1106"/>
      <c r="E167" s="1106"/>
      <c r="F167" s="1106"/>
    </row>
    <row r="168" spans="1:20" ht="15" customHeight="1">
      <c r="A168" s="1103" t="s">
        <v>654</v>
      </c>
      <c r="B168" s="1103"/>
      <c r="C168" s="1103"/>
      <c r="D168" s="1103"/>
      <c r="E168" s="1103"/>
      <c r="F168" s="1103"/>
      <c r="G168" s="1090"/>
      <c r="H168" s="1090"/>
      <c r="I168" s="1090"/>
      <c r="J168" s="1090"/>
      <c r="K168" s="1090"/>
      <c r="L168" s="1090"/>
      <c r="M168" s="1090"/>
    </row>
    <row r="169" spans="1:20" ht="15" customHeight="1">
      <c r="A169" s="1103" t="s">
        <v>655</v>
      </c>
      <c r="B169" s="1103"/>
      <c r="C169" s="1103"/>
      <c r="D169" s="1103"/>
      <c r="E169" s="1103"/>
      <c r="F169" s="1103"/>
      <c r="G169" s="1090"/>
      <c r="H169" s="1090"/>
      <c r="I169" s="1090"/>
      <c r="J169" s="1090"/>
      <c r="K169" s="1090"/>
      <c r="L169" s="1090"/>
      <c r="M169" s="1090"/>
    </row>
    <row r="170" spans="1:20" ht="15" customHeight="1">
      <c r="A170" s="1148" t="s">
        <v>591</v>
      </c>
      <c r="B170" s="1148"/>
      <c r="C170" s="1148"/>
      <c r="D170" s="1148"/>
      <c r="E170" s="1148"/>
      <c r="F170" s="1148"/>
      <c r="G170" s="1090"/>
      <c r="H170" s="1090"/>
      <c r="I170" s="1090"/>
      <c r="J170" s="1090"/>
      <c r="K170" s="1090"/>
      <c r="L170" s="1090"/>
      <c r="M170" s="1090"/>
    </row>
    <row r="171" spans="1:20" ht="15" customHeight="1">
      <c r="A171" s="1103" t="s">
        <v>610</v>
      </c>
      <c r="B171" s="1103"/>
      <c r="C171" s="1103"/>
      <c r="D171" s="1103"/>
      <c r="E171" s="1103"/>
      <c r="F171" s="1103"/>
      <c r="G171" s="1077"/>
      <c r="H171" s="1078"/>
      <c r="I171" s="1078"/>
      <c r="J171" s="1078"/>
      <c r="K171" s="1078"/>
      <c r="L171" s="1078"/>
      <c r="M171" s="1078"/>
      <c r="N171" s="1078"/>
      <c r="O171" s="1078"/>
      <c r="P171" s="1078"/>
      <c r="Q171" s="1078"/>
      <c r="R171" s="1078"/>
      <c r="S171" s="1078"/>
      <c r="T171" s="1079"/>
    </row>
    <row r="172" spans="1:20" ht="15" customHeight="1">
      <c r="A172" s="1146" t="s">
        <v>656</v>
      </c>
      <c r="B172" s="1147"/>
      <c r="C172" s="1147"/>
      <c r="D172" s="1139" t="s">
        <v>657</v>
      </c>
      <c r="E172" s="1134"/>
      <c r="F172" s="1135"/>
      <c r="G172" s="1090"/>
      <c r="H172" s="1090"/>
      <c r="I172" s="1090"/>
      <c r="J172" s="1090"/>
      <c r="K172" s="1090"/>
      <c r="L172" s="1090"/>
      <c r="M172" s="1090"/>
    </row>
    <row r="173" spans="1:20" ht="15" customHeight="1">
      <c r="A173" s="1146" t="s">
        <v>656</v>
      </c>
      <c r="B173" s="1147"/>
      <c r="C173" s="1147"/>
      <c r="D173" s="1139" t="s">
        <v>658</v>
      </c>
      <c r="E173" s="1134"/>
      <c r="F173" s="1135"/>
      <c r="G173" s="1090"/>
      <c r="H173" s="1090"/>
      <c r="I173" s="1090"/>
      <c r="J173" s="1090"/>
      <c r="K173" s="1090"/>
      <c r="L173" s="1090"/>
      <c r="M173" s="1090"/>
    </row>
    <row r="174" spans="1:20" ht="15" customHeight="1">
      <c r="A174" s="11"/>
      <c r="B174" s="11"/>
      <c r="C174" s="11"/>
      <c r="D174" s="11"/>
      <c r="E174" s="11"/>
      <c r="F174" s="11"/>
      <c r="G174" s="11"/>
      <c r="H174" s="11"/>
      <c r="I174" s="11"/>
      <c r="J174" s="11"/>
      <c r="K174" s="11"/>
      <c r="L174" s="11"/>
      <c r="M174" s="11"/>
    </row>
    <row r="175" spans="1:20" ht="15" customHeight="1">
      <c r="A175" s="1106" t="s">
        <v>661</v>
      </c>
      <c r="B175" s="1106"/>
      <c r="C175" s="1106"/>
      <c r="D175" s="1106"/>
      <c r="E175" s="1106"/>
      <c r="F175" s="1106"/>
    </row>
    <row r="176" spans="1:20" ht="15" customHeight="1">
      <c r="A176" s="1103" t="s">
        <v>654</v>
      </c>
      <c r="B176" s="1103"/>
      <c r="C176" s="1103"/>
      <c r="D176" s="1103"/>
      <c r="E176" s="1103"/>
      <c r="F176" s="1103"/>
      <c r="G176" s="1090"/>
      <c r="H176" s="1090"/>
      <c r="I176" s="1090"/>
      <c r="J176" s="1090"/>
      <c r="K176" s="1090"/>
      <c r="L176" s="1090"/>
      <c r="M176" s="1090"/>
    </row>
    <row r="177" spans="1:33" ht="15" customHeight="1">
      <c r="A177" s="1103" t="s">
        <v>655</v>
      </c>
      <c r="B177" s="1103"/>
      <c r="C177" s="1103"/>
      <c r="D177" s="1103"/>
      <c r="E177" s="1103"/>
      <c r="F177" s="1103"/>
      <c r="G177" s="1090"/>
      <c r="H177" s="1090"/>
      <c r="I177" s="1090"/>
      <c r="J177" s="1090"/>
      <c r="K177" s="1090"/>
      <c r="L177" s="1090"/>
      <c r="M177" s="1090"/>
    </row>
    <row r="178" spans="1:33" ht="15" customHeight="1">
      <c r="A178" s="1148" t="s">
        <v>591</v>
      </c>
      <c r="B178" s="1148"/>
      <c r="C178" s="1148"/>
      <c r="D178" s="1148"/>
      <c r="E178" s="1148"/>
      <c r="F178" s="1148"/>
      <c r="G178" s="1090"/>
      <c r="H178" s="1090"/>
      <c r="I178" s="1090"/>
      <c r="J178" s="1090"/>
      <c r="K178" s="1090"/>
      <c r="L178" s="1090"/>
      <c r="M178" s="1090"/>
    </row>
    <row r="179" spans="1:33" ht="15" customHeight="1">
      <c r="A179" s="1103" t="s">
        <v>610</v>
      </c>
      <c r="B179" s="1103"/>
      <c r="C179" s="1103"/>
      <c r="D179" s="1103"/>
      <c r="E179" s="1103"/>
      <c r="F179" s="1103"/>
      <c r="G179" s="1077"/>
      <c r="H179" s="1078"/>
      <c r="I179" s="1078"/>
      <c r="J179" s="1078"/>
      <c r="K179" s="1078"/>
      <c r="L179" s="1078"/>
      <c r="M179" s="1078"/>
      <c r="N179" s="1078"/>
      <c r="O179" s="1078"/>
      <c r="P179" s="1078"/>
      <c r="Q179" s="1078"/>
      <c r="R179" s="1078"/>
      <c r="S179" s="1078"/>
      <c r="T179" s="1079"/>
    </row>
    <row r="180" spans="1:33" ht="15" customHeight="1">
      <c r="A180" s="1146" t="s">
        <v>656</v>
      </c>
      <c r="B180" s="1147"/>
      <c r="C180" s="1147"/>
      <c r="D180" s="1139" t="s">
        <v>657</v>
      </c>
      <c r="E180" s="1134"/>
      <c r="F180" s="1135"/>
      <c r="G180" s="1090"/>
      <c r="H180" s="1090"/>
      <c r="I180" s="1090"/>
      <c r="J180" s="1090"/>
      <c r="K180" s="1090"/>
      <c r="L180" s="1090"/>
      <c r="M180" s="1090"/>
    </row>
    <row r="181" spans="1:33" ht="15" customHeight="1">
      <c r="A181" s="1146" t="s">
        <v>656</v>
      </c>
      <c r="B181" s="1147"/>
      <c r="C181" s="1147"/>
      <c r="D181" s="1139" t="s">
        <v>658</v>
      </c>
      <c r="E181" s="1134"/>
      <c r="F181" s="1135"/>
      <c r="G181" s="1090"/>
      <c r="H181" s="1090"/>
      <c r="I181" s="1090"/>
      <c r="J181" s="1090"/>
      <c r="K181" s="1090"/>
      <c r="L181" s="1090"/>
      <c r="M181" s="1090"/>
    </row>
    <row r="184" spans="1:33" ht="15" customHeight="1">
      <c r="A184" s="1103" t="s">
        <v>662</v>
      </c>
      <c r="B184" s="1103"/>
      <c r="C184" s="1103"/>
      <c r="D184" s="1103"/>
      <c r="E184" s="1103"/>
      <c r="F184" s="1103"/>
      <c r="G184" s="1090"/>
      <c r="H184" s="1090"/>
      <c r="I184" s="1090"/>
      <c r="J184" s="1090"/>
      <c r="K184" s="1090"/>
      <c r="L184" s="1090"/>
      <c r="M184" s="1090"/>
    </row>
    <row r="185" spans="1:33" ht="15" customHeight="1">
      <c r="A185" s="1103" t="s">
        <v>663</v>
      </c>
      <c r="B185" s="1103"/>
      <c r="C185" s="1103"/>
      <c r="D185" s="1103"/>
      <c r="E185" s="1103"/>
      <c r="F185" s="1103"/>
      <c r="G185" s="1090"/>
      <c r="H185" s="1090"/>
      <c r="I185" s="1090"/>
      <c r="J185" s="1090"/>
      <c r="K185" s="1090"/>
      <c r="L185" s="1090"/>
      <c r="M185" s="1090"/>
    </row>
    <row r="186" spans="1:33" ht="15" customHeight="1">
      <c r="A186" s="11"/>
      <c r="B186" s="11"/>
      <c r="C186" s="11"/>
      <c r="D186" s="11"/>
      <c r="E186" s="11"/>
      <c r="F186" s="11"/>
      <c r="G186" s="11"/>
      <c r="H186" s="11"/>
      <c r="I186" s="11"/>
      <c r="J186" s="11"/>
      <c r="K186" s="11"/>
      <c r="L186" s="11"/>
      <c r="M186" s="11"/>
    </row>
    <row r="187" spans="1:33" ht="15" customHeight="1">
      <c r="A187" s="1103" t="s">
        <v>664</v>
      </c>
      <c r="B187" s="1103"/>
      <c r="C187" s="1103"/>
      <c r="D187" s="1103"/>
      <c r="E187" s="1103"/>
      <c r="F187" s="1103"/>
      <c r="G187" s="1197"/>
      <c r="H187" s="1198"/>
      <c r="I187" s="1198"/>
      <c r="J187" s="1198"/>
      <c r="K187" s="1198"/>
      <c r="L187" s="1198"/>
      <c r="M187" s="1198"/>
      <c r="N187" s="1106" t="s">
        <v>665</v>
      </c>
      <c r="O187" s="1106"/>
      <c r="P187" s="1106"/>
      <c r="Q187" s="1081" t="s">
        <v>601</v>
      </c>
      <c r="R187" s="1082"/>
      <c r="S187" s="1082"/>
      <c r="T187" s="1082"/>
      <c r="U187" s="1082"/>
      <c r="V187" s="1083"/>
      <c r="W187" s="1084"/>
      <c r="X187" s="1085"/>
      <c r="Y187" s="1085"/>
      <c r="Z187" s="1085"/>
      <c r="AA187" s="1085"/>
      <c r="AB187" s="1085"/>
      <c r="AC187" s="1086"/>
    </row>
    <row r="188" spans="1:33" ht="15" customHeight="1">
      <c r="A188" s="1103" t="s">
        <v>666</v>
      </c>
      <c r="B188" s="1103"/>
      <c r="C188" s="1103"/>
      <c r="D188" s="1103"/>
      <c r="E188" s="1103"/>
      <c r="F188" s="1103"/>
      <c r="G188" s="1153"/>
      <c r="H188" s="1153"/>
      <c r="I188" s="1153"/>
      <c r="J188" s="1153"/>
      <c r="K188" s="1153"/>
      <c r="L188" s="1153"/>
      <c r="M188" s="1153"/>
      <c r="N188" s="1153"/>
      <c r="O188" s="1153"/>
      <c r="P188" s="1153"/>
      <c r="Q188" s="1153"/>
      <c r="R188" s="1153"/>
      <c r="S188" s="1153"/>
      <c r="T188" s="1153"/>
    </row>
    <row r="189" spans="1:33" ht="15" customHeight="1">
      <c r="A189" s="1205" t="s">
        <v>591</v>
      </c>
      <c r="B189" s="1205"/>
      <c r="C189" s="1205"/>
      <c r="D189" s="1205"/>
      <c r="E189" s="1205"/>
      <c r="F189" s="1205"/>
      <c r="G189" s="1136"/>
      <c r="H189" s="1136"/>
      <c r="I189" s="1136"/>
      <c r="J189" s="1136"/>
      <c r="K189" s="1136"/>
      <c r="L189" s="1136"/>
      <c r="M189" s="1136"/>
    </row>
    <row r="190" spans="1:33" ht="15" customHeight="1">
      <c r="A190" s="1106" t="s">
        <v>592</v>
      </c>
      <c r="B190" s="1106"/>
      <c r="C190" s="1106"/>
      <c r="D190" s="1106"/>
      <c r="E190" s="1106"/>
      <c r="F190" s="1106"/>
      <c r="G190" s="1153"/>
      <c r="H190" s="1153"/>
      <c r="I190" s="1153"/>
      <c r="J190" s="1153"/>
      <c r="K190" s="1153"/>
      <c r="L190" s="1153"/>
      <c r="M190" s="1153"/>
      <c r="N190" s="1153"/>
      <c r="O190" s="1153"/>
      <c r="P190" s="1153"/>
      <c r="Q190" s="1153"/>
      <c r="R190" s="1153"/>
      <c r="S190" s="1153"/>
      <c r="T190" s="1153"/>
    </row>
    <row r="191" spans="1:33" ht="15" customHeight="1">
      <c r="A191" s="1103" t="s">
        <v>594</v>
      </c>
      <c r="B191" s="1103"/>
      <c r="C191" s="1103"/>
      <c r="D191" s="1103"/>
      <c r="E191" s="1103"/>
      <c r="F191" s="1103"/>
      <c r="G191" s="1136"/>
      <c r="H191" s="1136"/>
      <c r="I191" s="1136"/>
      <c r="J191" s="1136"/>
      <c r="K191" s="1136"/>
      <c r="L191" s="1136"/>
      <c r="M191" s="1136"/>
    </row>
    <row r="192" spans="1:33" ht="15" customHeight="1">
      <c r="A192" s="1191" t="s">
        <v>667</v>
      </c>
      <c r="B192" s="1191"/>
      <c r="C192" s="1191"/>
      <c r="D192" s="1191"/>
      <c r="E192" s="1191"/>
      <c r="F192" s="1192"/>
      <c r="G192" s="1206"/>
      <c r="H192" s="1207"/>
      <c r="I192" s="1207"/>
      <c r="J192" s="1207"/>
      <c r="K192" s="1207"/>
      <c r="L192" s="1207"/>
      <c r="M192" s="1207"/>
      <c r="N192" s="1207"/>
      <c r="O192" s="1207"/>
      <c r="P192" s="1207"/>
      <c r="Q192" s="1207"/>
      <c r="R192" s="1207"/>
      <c r="S192" s="1207"/>
      <c r="T192" s="1207"/>
      <c r="U192" s="1207"/>
      <c r="V192" s="1207"/>
      <c r="W192" s="1207"/>
      <c r="X192" s="1207"/>
      <c r="Y192" s="1207"/>
      <c r="Z192" s="1207"/>
      <c r="AA192" s="1207"/>
      <c r="AB192" s="1207"/>
      <c r="AC192" s="1207"/>
      <c r="AD192" s="1207"/>
      <c r="AE192" s="1207"/>
      <c r="AF192" s="1207"/>
      <c r="AG192" s="1208"/>
    </row>
    <row r="193" spans="1:33" ht="15" customHeight="1">
      <c r="A193" s="1193"/>
      <c r="B193" s="1193"/>
      <c r="C193" s="1193"/>
      <c r="D193" s="1193"/>
      <c r="E193" s="1193"/>
      <c r="F193" s="1194"/>
      <c r="G193" s="1209"/>
      <c r="H193" s="1210"/>
      <c r="I193" s="1210"/>
      <c r="J193" s="1210"/>
      <c r="K193" s="1210"/>
      <c r="L193" s="1210"/>
      <c r="M193" s="1210"/>
      <c r="N193" s="1210"/>
      <c r="O193" s="1210"/>
      <c r="P193" s="1210"/>
      <c r="Q193" s="1210"/>
      <c r="R193" s="1210"/>
      <c r="S193" s="1210"/>
      <c r="T193" s="1210"/>
      <c r="U193" s="1210"/>
      <c r="V193" s="1210"/>
      <c r="W193" s="1210"/>
      <c r="X193" s="1210"/>
      <c r="Y193" s="1210"/>
      <c r="Z193" s="1210"/>
      <c r="AA193" s="1210"/>
      <c r="AB193" s="1210"/>
      <c r="AC193" s="1210"/>
      <c r="AD193" s="1210"/>
      <c r="AE193" s="1210"/>
      <c r="AF193" s="1210"/>
      <c r="AG193" s="1211"/>
    </row>
    <row r="194" spans="1:33" ht="15" customHeight="1">
      <c r="A194" s="1193"/>
      <c r="B194" s="1193"/>
      <c r="C194" s="1193"/>
      <c r="D194" s="1193"/>
      <c r="E194" s="1193"/>
      <c r="F194" s="1194"/>
      <c r="G194" s="1209"/>
      <c r="H194" s="1210"/>
      <c r="I194" s="1210"/>
      <c r="J194" s="1210"/>
      <c r="K194" s="1210"/>
      <c r="L194" s="1210"/>
      <c r="M194" s="1210"/>
      <c r="N194" s="1210"/>
      <c r="O194" s="1210"/>
      <c r="P194" s="1210"/>
      <c r="Q194" s="1210"/>
      <c r="R194" s="1210"/>
      <c r="S194" s="1210"/>
      <c r="T194" s="1210"/>
      <c r="U194" s="1210"/>
      <c r="V194" s="1210"/>
      <c r="W194" s="1210"/>
      <c r="X194" s="1210"/>
      <c r="Y194" s="1210"/>
      <c r="Z194" s="1210"/>
      <c r="AA194" s="1210"/>
      <c r="AB194" s="1210"/>
      <c r="AC194" s="1210"/>
      <c r="AD194" s="1210"/>
      <c r="AE194" s="1210"/>
      <c r="AF194" s="1210"/>
      <c r="AG194" s="1211"/>
    </row>
    <row r="195" spans="1:33" ht="15" customHeight="1">
      <c r="A195" s="1195"/>
      <c r="B195" s="1195"/>
      <c r="C195" s="1195"/>
      <c r="D195" s="1195"/>
      <c r="E195" s="1195"/>
      <c r="F195" s="1196"/>
      <c r="G195" s="1212"/>
      <c r="H195" s="1213"/>
      <c r="I195" s="1213"/>
      <c r="J195" s="1213"/>
      <c r="K195" s="1213"/>
      <c r="L195" s="1213"/>
      <c r="M195" s="1213"/>
      <c r="N195" s="1213"/>
      <c r="O195" s="1213"/>
      <c r="P195" s="1213"/>
      <c r="Q195" s="1213"/>
      <c r="R195" s="1213"/>
      <c r="S195" s="1213"/>
      <c r="T195" s="1213"/>
      <c r="U195" s="1213"/>
      <c r="V195" s="1213"/>
      <c r="W195" s="1213"/>
      <c r="X195" s="1213"/>
      <c r="Y195" s="1213"/>
      <c r="Z195" s="1213"/>
      <c r="AA195" s="1213"/>
      <c r="AB195" s="1213"/>
      <c r="AC195" s="1213"/>
      <c r="AD195" s="1213"/>
      <c r="AE195" s="1213"/>
      <c r="AF195" s="1213"/>
      <c r="AG195" s="1214"/>
    </row>
    <row r="196" spans="1:33" ht="15" customHeight="1">
      <c r="A196" s="1190" t="s">
        <v>668</v>
      </c>
      <c r="B196" s="1103"/>
      <c r="C196" s="1103"/>
      <c r="D196" s="1103"/>
      <c r="E196" s="1103"/>
      <c r="F196" s="1103"/>
      <c r="G196" s="1206"/>
      <c r="H196" s="1207"/>
      <c r="I196" s="1207"/>
      <c r="J196" s="1207"/>
      <c r="K196" s="1207"/>
      <c r="L196" s="1207"/>
      <c r="M196" s="1207"/>
      <c r="N196" s="1207"/>
      <c r="O196" s="1207"/>
      <c r="P196" s="1207"/>
      <c r="Q196" s="1207"/>
      <c r="R196" s="1207"/>
      <c r="S196" s="1207"/>
      <c r="T196" s="1207"/>
      <c r="U196" s="1207"/>
      <c r="V196" s="1207"/>
      <c r="W196" s="1207"/>
      <c r="X196" s="1207"/>
      <c r="Y196" s="1207"/>
      <c r="Z196" s="1207"/>
      <c r="AA196" s="1207"/>
      <c r="AB196" s="1207"/>
      <c r="AC196" s="1207"/>
      <c r="AD196" s="1207"/>
      <c r="AE196" s="1207"/>
      <c r="AF196" s="1207"/>
      <c r="AG196" s="1208"/>
    </row>
    <row r="197" spans="1:33" ht="15" customHeight="1">
      <c r="A197" s="1103"/>
      <c r="B197" s="1103"/>
      <c r="C197" s="1103"/>
      <c r="D197" s="1103"/>
      <c r="E197" s="1103"/>
      <c r="F197" s="1103"/>
      <c r="G197" s="1209"/>
      <c r="H197" s="1210"/>
      <c r="I197" s="1210"/>
      <c r="J197" s="1210"/>
      <c r="K197" s="1210"/>
      <c r="L197" s="1210"/>
      <c r="M197" s="1210"/>
      <c r="N197" s="1210"/>
      <c r="O197" s="1210"/>
      <c r="P197" s="1210"/>
      <c r="Q197" s="1210"/>
      <c r="R197" s="1210"/>
      <c r="S197" s="1210"/>
      <c r="T197" s="1210"/>
      <c r="U197" s="1210"/>
      <c r="V197" s="1210"/>
      <c r="W197" s="1210"/>
      <c r="X197" s="1210"/>
      <c r="Y197" s="1210"/>
      <c r="Z197" s="1210"/>
      <c r="AA197" s="1210"/>
      <c r="AB197" s="1210"/>
      <c r="AC197" s="1210"/>
      <c r="AD197" s="1210"/>
      <c r="AE197" s="1210"/>
      <c r="AF197" s="1210"/>
      <c r="AG197" s="1211"/>
    </row>
    <row r="198" spans="1:33" ht="15" customHeight="1">
      <c r="A198" s="1103"/>
      <c r="B198" s="1103"/>
      <c r="C198" s="1103"/>
      <c r="D198" s="1103"/>
      <c r="E198" s="1103"/>
      <c r="F198" s="1103"/>
      <c r="G198" s="1209"/>
      <c r="H198" s="1210"/>
      <c r="I198" s="1210"/>
      <c r="J198" s="1210"/>
      <c r="K198" s="1210"/>
      <c r="L198" s="1210"/>
      <c r="M198" s="1210"/>
      <c r="N198" s="1210"/>
      <c r="O198" s="1210"/>
      <c r="P198" s="1210"/>
      <c r="Q198" s="1210"/>
      <c r="R198" s="1210"/>
      <c r="S198" s="1210"/>
      <c r="T198" s="1210"/>
      <c r="U198" s="1210"/>
      <c r="V198" s="1210"/>
      <c r="W198" s="1210"/>
      <c r="X198" s="1210"/>
      <c r="Y198" s="1210"/>
      <c r="Z198" s="1210"/>
      <c r="AA198" s="1210"/>
      <c r="AB198" s="1210"/>
      <c r="AC198" s="1210"/>
      <c r="AD198" s="1210"/>
      <c r="AE198" s="1210"/>
      <c r="AF198" s="1210"/>
      <c r="AG198" s="1211"/>
    </row>
    <row r="199" spans="1:33" ht="15" customHeight="1">
      <c r="A199" s="1103"/>
      <c r="B199" s="1103"/>
      <c r="C199" s="1103"/>
      <c r="D199" s="1103"/>
      <c r="E199" s="1103"/>
      <c r="F199" s="1103"/>
      <c r="G199" s="1212"/>
      <c r="H199" s="1213"/>
      <c r="I199" s="1213"/>
      <c r="J199" s="1213"/>
      <c r="K199" s="1213"/>
      <c r="L199" s="1213"/>
      <c r="M199" s="1213"/>
      <c r="N199" s="1213"/>
      <c r="O199" s="1213"/>
      <c r="P199" s="1213"/>
      <c r="Q199" s="1213"/>
      <c r="R199" s="1213"/>
      <c r="S199" s="1213"/>
      <c r="T199" s="1213"/>
      <c r="U199" s="1213"/>
      <c r="V199" s="1213"/>
      <c r="W199" s="1213"/>
      <c r="X199" s="1213"/>
      <c r="Y199" s="1213"/>
      <c r="Z199" s="1213"/>
      <c r="AA199" s="1213"/>
      <c r="AB199" s="1213"/>
      <c r="AC199" s="1213"/>
      <c r="AD199" s="1213"/>
      <c r="AE199" s="1213"/>
      <c r="AF199" s="1213"/>
      <c r="AG199" s="1214"/>
    </row>
    <row r="201" spans="1:33" ht="15" customHeight="1">
      <c r="A201" s="1148" t="s">
        <v>669</v>
      </c>
      <c r="B201" s="1148"/>
      <c r="C201" s="1148"/>
      <c r="D201" s="1148"/>
      <c r="E201" s="1148"/>
      <c r="F201" s="1148"/>
      <c r="G201" s="1091"/>
      <c r="H201" s="1091"/>
      <c r="I201" s="1091"/>
      <c r="J201" s="1091"/>
      <c r="K201" s="1091"/>
      <c r="L201" s="1091"/>
      <c r="M201" s="1091"/>
      <c r="N201" s="1091"/>
      <c r="O201" s="1091"/>
      <c r="P201" s="1091"/>
      <c r="Q201" s="1091"/>
      <c r="R201" s="1091"/>
      <c r="S201" s="1091"/>
      <c r="T201" s="1091"/>
      <c r="U201" s="1091"/>
      <c r="V201" s="1091"/>
      <c r="W201" s="1091"/>
      <c r="X201" s="1091"/>
      <c r="Y201" s="1091"/>
      <c r="Z201" s="1091"/>
      <c r="AA201" s="1091"/>
      <c r="AB201" s="1091"/>
      <c r="AC201" s="1091"/>
      <c r="AD201" s="1091"/>
      <c r="AE201" s="1091"/>
      <c r="AF201" s="1091"/>
      <c r="AG201" s="1091"/>
    </row>
    <row r="202" spans="1:33" ht="15" customHeight="1">
      <c r="A202" s="1204" t="s">
        <v>670</v>
      </c>
      <c r="B202" s="1204"/>
      <c r="C202" s="1204"/>
      <c r="D202" s="1204"/>
      <c r="E202" s="1204"/>
      <c r="F202" s="1204"/>
      <c r="G202" s="1091"/>
      <c r="H202" s="1091"/>
      <c r="I202" s="1091"/>
      <c r="J202" s="1091"/>
      <c r="K202" s="1091"/>
      <c r="L202" s="1091"/>
      <c r="M202" s="1091"/>
      <c r="N202" s="1091"/>
      <c r="O202" s="1091"/>
      <c r="P202" s="1091"/>
      <c r="Q202" s="1091"/>
      <c r="R202" s="1091"/>
      <c r="S202" s="1091"/>
      <c r="T202" s="1091"/>
      <c r="U202" s="1091"/>
      <c r="V202" s="1091"/>
      <c r="W202" s="1091"/>
      <c r="X202" s="1091"/>
      <c r="Y202" s="1091"/>
      <c r="Z202" s="1091"/>
      <c r="AA202" s="1091"/>
      <c r="AB202" s="1091"/>
      <c r="AC202" s="1091"/>
      <c r="AD202" s="1091"/>
      <c r="AE202" s="1091"/>
      <c r="AF202" s="1091"/>
      <c r="AG202" s="1091"/>
    </row>
    <row r="203" spans="1:33" ht="15" customHeight="1">
      <c r="G203" s="1091"/>
      <c r="H203" s="1091"/>
      <c r="I203" s="1091"/>
      <c r="J203" s="1091"/>
      <c r="K203" s="1091"/>
      <c r="L203" s="1091"/>
      <c r="M203" s="1091"/>
      <c r="N203" s="1091"/>
      <c r="O203" s="1091"/>
      <c r="P203" s="1091"/>
      <c r="Q203" s="1091"/>
      <c r="R203" s="1091"/>
      <c r="S203" s="1091"/>
      <c r="T203" s="1091"/>
      <c r="U203" s="1091"/>
      <c r="V203" s="1091"/>
      <c r="W203" s="1091"/>
      <c r="X203" s="1091"/>
      <c r="Y203" s="1091"/>
      <c r="Z203" s="1091"/>
      <c r="AA203" s="1091"/>
      <c r="AB203" s="1091"/>
      <c r="AC203" s="1091"/>
      <c r="AD203" s="1091"/>
      <c r="AE203" s="1091"/>
      <c r="AF203" s="1091"/>
      <c r="AG203" s="1091"/>
    </row>
    <row r="204" spans="1:33" ht="15" customHeight="1">
      <c r="G204" s="1091"/>
      <c r="H204" s="1091"/>
      <c r="I204" s="1091"/>
      <c r="J204" s="1091"/>
      <c r="K204" s="1091"/>
      <c r="L204" s="1091"/>
      <c r="M204" s="1091"/>
      <c r="N204" s="1091"/>
      <c r="O204" s="1091"/>
      <c r="P204" s="1091"/>
      <c r="Q204" s="1091"/>
      <c r="R204" s="1091"/>
      <c r="S204" s="1091"/>
      <c r="T204" s="1091"/>
      <c r="U204" s="1091"/>
      <c r="V204" s="1091"/>
      <c r="W204" s="1091"/>
      <c r="X204" s="1091"/>
      <c r="Y204" s="1091"/>
      <c r="Z204" s="1091"/>
      <c r="AA204" s="1091"/>
      <c r="AB204" s="1091"/>
      <c r="AC204" s="1091"/>
      <c r="AD204" s="1091"/>
      <c r="AE204" s="1091"/>
      <c r="AF204" s="1091"/>
      <c r="AG204" s="1091"/>
    </row>
    <row r="205" spans="1:33" ht="15" customHeight="1">
      <c r="A205" s="1148" t="s">
        <v>671</v>
      </c>
      <c r="B205" s="1148"/>
      <c r="C205" s="1148"/>
      <c r="D205" s="1148"/>
      <c r="E205" s="1148"/>
      <c r="F205" s="1148"/>
      <c r="G205" s="1091"/>
      <c r="H205" s="1091"/>
      <c r="I205" s="1091"/>
      <c r="J205" s="1091"/>
      <c r="K205" s="1091"/>
      <c r="L205" s="1091"/>
      <c r="M205" s="1091"/>
      <c r="N205" s="1091"/>
      <c r="O205" s="1091"/>
      <c r="P205" s="1091"/>
      <c r="Q205" s="1091"/>
      <c r="R205" s="1091"/>
      <c r="S205" s="1091"/>
      <c r="T205" s="1091"/>
      <c r="U205" s="1091"/>
      <c r="V205" s="1091"/>
      <c r="W205" s="1091"/>
      <c r="X205" s="1091"/>
      <c r="Y205" s="1091"/>
      <c r="Z205" s="1091"/>
      <c r="AA205" s="1091"/>
      <c r="AB205" s="1091"/>
      <c r="AC205" s="1091"/>
      <c r="AD205" s="1091"/>
      <c r="AE205" s="1091"/>
      <c r="AF205" s="1091"/>
      <c r="AG205" s="1091"/>
    </row>
    <row r="206" spans="1:33" ht="15" customHeight="1">
      <c r="A206" s="1204" t="s">
        <v>670</v>
      </c>
      <c r="B206" s="1204"/>
      <c r="C206" s="1204"/>
      <c r="D206" s="1204"/>
      <c r="E206" s="1204"/>
      <c r="F206" s="1204"/>
      <c r="G206" s="1091"/>
      <c r="H206" s="1091"/>
      <c r="I206" s="1091"/>
      <c r="J206" s="1091"/>
      <c r="K206" s="1091"/>
      <c r="L206" s="1091"/>
      <c r="M206" s="1091"/>
      <c r="N206" s="1091"/>
      <c r="O206" s="1091"/>
      <c r="P206" s="1091"/>
      <c r="Q206" s="1091"/>
      <c r="R206" s="1091"/>
      <c r="S206" s="1091"/>
      <c r="T206" s="1091"/>
      <c r="U206" s="1091"/>
      <c r="V206" s="1091"/>
      <c r="W206" s="1091"/>
      <c r="X206" s="1091"/>
      <c r="Y206" s="1091"/>
      <c r="Z206" s="1091"/>
      <c r="AA206" s="1091"/>
      <c r="AB206" s="1091"/>
      <c r="AC206" s="1091"/>
      <c r="AD206" s="1091"/>
      <c r="AE206" s="1091"/>
      <c r="AF206" s="1091"/>
      <c r="AG206" s="1091"/>
    </row>
    <row r="207" spans="1:33" ht="15" customHeight="1">
      <c r="G207" s="1091"/>
      <c r="H207" s="1091"/>
      <c r="I207" s="1091"/>
      <c r="J207" s="1091"/>
      <c r="K207" s="1091"/>
      <c r="L207" s="1091"/>
      <c r="M207" s="1091"/>
      <c r="N207" s="1091"/>
      <c r="O207" s="1091"/>
      <c r="P207" s="1091"/>
      <c r="Q207" s="1091"/>
      <c r="R207" s="1091"/>
      <c r="S207" s="1091"/>
      <c r="T207" s="1091"/>
      <c r="U207" s="1091"/>
      <c r="V207" s="1091"/>
      <c r="W207" s="1091"/>
      <c r="X207" s="1091"/>
      <c r="Y207" s="1091"/>
      <c r="Z207" s="1091"/>
      <c r="AA207" s="1091"/>
      <c r="AB207" s="1091"/>
      <c r="AC207" s="1091"/>
      <c r="AD207" s="1091"/>
      <c r="AE207" s="1091"/>
      <c r="AF207" s="1091"/>
      <c r="AG207" s="1091"/>
    </row>
    <row r="208" spans="1:33" ht="15" customHeight="1">
      <c r="G208" s="1091"/>
      <c r="H208" s="1091"/>
      <c r="I208" s="1091"/>
      <c r="J208" s="1091"/>
      <c r="K208" s="1091"/>
      <c r="L208" s="1091"/>
      <c r="M208" s="1091"/>
      <c r="N208" s="1091"/>
      <c r="O208" s="1091"/>
      <c r="P208" s="1091"/>
      <c r="Q208" s="1091"/>
      <c r="R208" s="1091"/>
      <c r="S208" s="1091"/>
      <c r="T208" s="1091"/>
      <c r="U208" s="1091"/>
      <c r="V208" s="1091"/>
      <c r="W208" s="1091"/>
      <c r="X208" s="1091"/>
      <c r="Y208" s="1091"/>
      <c r="Z208" s="1091"/>
      <c r="AA208" s="1091"/>
      <c r="AB208" s="1091"/>
      <c r="AC208" s="1091"/>
      <c r="AD208" s="1091"/>
      <c r="AE208" s="1091"/>
      <c r="AF208" s="1091"/>
      <c r="AG208" s="1091"/>
    </row>
    <row r="211" spans="1:30" ht="15" customHeight="1">
      <c r="A211" s="1103" t="s">
        <v>672</v>
      </c>
      <c r="B211" s="1103"/>
      <c r="C211" s="1103"/>
      <c r="D211" s="1103"/>
      <c r="E211" s="1103"/>
      <c r="F211" s="1103"/>
      <c r="G211" s="1139"/>
      <c r="H211" s="1134"/>
      <c r="I211" s="1134"/>
      <c r="J211" s="1134"/>
      <c r="K211" s="1134"/>
      <c r="L211" s="1134"/>
      <c r="M211" s="1134"/>
      <c r="N211" s="1088" t="s">
        <v>665</v>
      </c>
      <c r="O211" s="1088"/>
      <c r="P211" s="1089"/>
      <c r="Q211" s="1081" t="s">
        <v>601</v>
      </c>
      <c r="R211" s="1082"/>
      <c r="S211" s="1082"/>
      <c r="T211" s="1082"/>
      <c r="U211" s="1082"/>
      <c r="V211" s="1083"/>
      <c r="W211" s="1084"/>
      <c r="X211" s="1085"/>
      <c r="Y211" s="1085"/>
      <c r="Z211" s="1085"/>
      <c r="AA211" s="1085"/>
      <c r="AB211" s="1085"/>
      <c r="AC211" s="1086"/>
    </row>
    <row r="212" spans="1:30" ht="15" customHeight="1">
      <c r="A212" s="1103" t="s">
        <v>673</v>
      </c>
      <c r="B212" s="1103"/>
      <c r="C212" s="1103"/>
      <c r="D212" s="1103"/>
      <c r="E212" s="1103"/>
      <c r="F212" s="1103"/>
      <c r="G212" s="1110"/>
      <c r="H212" s="1111"/>
      <c r="I212" s="1111"/>
      <c r="J212" s="1111"/>
      <c r="K212" s="1111"/>
      <c r="L212" s="1111"/>
      <c r="M212" s="1111"/>
      <c r="N212" s="1111"/>
      <c r="O212" s="1111"/>
      <c r="P212" s="1111"/>
      <c r="Q212" s="1111"/>
      <c r="R212" s="1111"/>
      <c r="S212" s="1111"/>
      <c r="T212" s="1112"/>
    </row>
    <row r="213" spans="1:30" ht="15" customHeight="1">
      <c r="A213" s="1103" t="s">
        <v>594</v>
      </c>
      <c r="B213" s="1103"/>
      <c r="C213" s="1103"/>
      <c r="D213" s="1103"/>
      <c r="E213" s="1103"/>
      <c r="F213" s="1103"/>
      <c r="G213" s="1090"/>
      <c r="H213" s="1090"/>
      <c r="I213" s="1090"/>
      <c r="J213" s="1090"/>
      <c r="K213" s="1090"/>
      <c r="L213" s="1090"/>
      <c r="M213" s="1090"/>
    </row>
    <row r="215" spans="1:30" ht="15" customHeight="1">
      <c r="A215" s="1103" t="s">
        <v>672</v>
      </c>
      <c r="B215" s="1103"/>
      <c r="C215" s="1103"/>
      <c r="D215" s="1103"/>
      <c r="E215" s="1103"/>
      <c r="F215" s="1103"/>
      <c r="G215" s="1139"/>
      <c r="H215" s="1134"/>
      <c r="I215" s="1134"/>
      <c r="J215" s="1134"/>
      <c r="K215" s="1134"/>
      <c r="L215" s="1134"/>
      <c r="M215" s="1134"/>
      <c r="N215" s="1088" t="s">
        <v>665</v>
      </c>
      <c r="O215" s="1088"/>
      <c r="P215" s="1089"/>
      <c r="Q215" s="1081" t="s">
        <v>601</v>
      </c>
      <c r="R215" s="1082"/>
      <c r="S215" s="1082"/>
      <c r="T215" s="1082"/>
      <c r="U215" s="1082"/>
      <c r="V215" s="1083"/>
      <c r="W215" s="1084"/>
      <c r="X215" s="1085"/>
      <c r="Y215" s="1085"/>
      <c r="Z215" s="1085"/>
      <c r="AA215" s="1085"/>
      <c r="AB215" s="1085"/>
      <c r="AC215" s="1086"/>
    </row>
    <row r="216" spans="1:30" ht="15" customHeight="1">
      <c r="A216" s="1103" t="s">
        <v>674</v>
      </c>
      <c r="B216" s="1103"/>
      <c r="C216" s="1103"/>
      <c r="D216" s="1103"/>
      <c r="E216" s="1103"/>
      <c r="F216" s="1103"/>
      <c r="G216" s="1153"/>
      <c r="H216" s="1153"/>
      <c r="I216" s="1153"/>
      <c r="J216" s="1153"/>
      <c r="K216" s="1153"/>
      <c r="L216" s="1153"/>
      <c r="M216" s="1153"/>
      <c r="N216" s="1153"/>
      <c r="O216" s="1153"/>
      <c r="P216" s="1153"/>
      <c r="Q216" s="1153"/>
      <c r="R216" s="1153"/>
      <c r="S216" s="1153"/>
      <c r="T216" s="1153"/>
    </row>
    <row r="217" spans="1:30" ht="15" customHeight="1">
      <c r="A217" s="1103" t="s">
        <v>594</v>
      </c>
      <c r="B217" s="1103"/>
      <c r="C217" s="1103"/>
      <c r="D217" s="1103"/>
      <c r="E217" s="1103"/>
      <c r="F217" s="1103"/>
      <c r="G217" s="1090"/>
      <c r="H217" s="1090"/>
      <c r="I217" s="1090"/>
      <c r="J217" s="1090"/>
      <c r="K217" s="1090"/>
      <c r="L217" s="1090"/>
      <c r="M217" s="1090"/>
    </row>
    <row r="219" spans="1:30" ht="15" customHeight="1">
      <c r="A219" s="1103" t="s">
        <v>672</v>
      </c>
      <c r="B219" s="1103"/>
      <c r="C219" s="1103"/>
      <c r="D219" s="1103"/>
      <c r="E219" s="1103"/>
      <c r="F219" s="1103"/>
      <c r="G219" s="1139"/>
      <c r="H219" s="1134"/>
      <c r="I219" s="1134"/>
      <c r="J219" s="1134"/>
      <c r="K219" s="1134"/>
      <c r="L219" s="1134"/>
      <c r="M219" s="1134"/>
      <c r="N219" s="1088" t="s">
        <v>665</v>
      </c>
      <c r="O219" s="1088"/>
      <c r="P219" s="1089"/>
      <c r="Q219" s="1081" t="s">
        <v>601</v>
      </c>
      <c r="R219" s="1082"/>
      <c r="S219" s="1082"/>
      <c r="T219" s="1082"/>
      <c r="U219" s="1082"/>
      <c r="V219" s="1083"/>
      <c r="W219" s="1084"/>
      <c r="X219" s="1085"/>
      <c r="Y219" s="1085"/>
      <c r="Z219" s="1085"/>
      <c r="AA219" s="1085"/>
      <c r="AB219" s="1085"/>
      <c r="AC219" s="1086"/>
    </row>
    <row r="220" spans="1:30" ht="15" customHeight="1">
      <c r="A220" s="1103" t="s">
        <v>674</v>
      </c>
      <c r="B220" s="1103"/>
      <c r="C220" s="1103"/>
      <c r="D220" s="1103"/>
      <c r="E220" s="1103"/>
      <c r="F220" s="1103"/>
      <c r="G220" s="1153"/>
      <c r="H220" s="1153"/>
      <c r="I220" s="1153"/>
      <c r="J220" s="1153"/>
      <c r="K220" s="1153"/>
      <c r="L220" s="1153"/>
      <c r="M220" s="1153"/>
      <c r="N220" s="1153"/>
      <c r="O220" s="1153"/>
      <c r="P220" s="1153"/>
      <c r="Q220" s="1153"/>
      <c r="R220" s="1153"/>
      <c r="S220" s="1153"/>
      <c r="T220" s="1153"/>
    </row>
    <row r="221" spans="1:30" ht="15" customHeight="1">
      <c r="A221" s="1103" t="s">
        <v>594</v>
      </c>
      <c r="B221" s="1103"/>
      <c r="C221" s="1103"/>
      <c r="D221" s="1103"/>
      <c r="E221" s="1103"/>
      <c r="F221" s="1103"/>
      <c r="G221" s="1090"/>
      <c r="H221" s="1090"/>
      <c r="I221" s="1090"/>
      <c r="J221" s="1090"/>
      <c r="K221" s="1090"/>
      <c r="L221" s="1090"/>
      <c r="M221" s="1090"/>
    </row>
    <row r="223" spans="1:30" ht="15" customHeight="1">
      <c r="A223" s="1103" t="s">
        <v>672</v>
      </c>
      <c r="B223" s="1103"/>
      <c r="C223" s="1103"/>
      <c r="D223" s="1103"/>
      <c r="E223" s="1103"/>
      <c r="F223" s="1103"/>
      <c r="G223" s="1139"/>
      <c r="H223" s="1134"/>
      <c r="I223" s="1134"/>
      <c r="J223" s="1134"/>
      <c r="K223" s="1134"/>
      <c r="L223" s="1134"/>
      <c r="M223" s="1134"/>
      <c r="N223" s="1088" t="s">
        <v>665</v>
      </c>
      <c r="O223" s="1088"/>
      <c r="P223" s="1089"/>
      <c r="Q223" s="1081" t="s">
        <v>601</v>
      </c>
      <c r="R223" s="1082"/>
      <c r="S223" s="1082"/>
      <c r="T223" s="1082"/>
      <c r="U223" s="1082"/>
      <c r="V223" s="1083"/>
      <c r="W223" s="1084"/>
      <c r="X223" s="1085"/>
      <c r="Y223" s="1085"/>
      <c r="Z223" s="1085"/>
      <c r="AA223" s="1085"/>
      <c r="AB223" s="1085"/>
      <c r="AC223" s="1086"/>
    </row>
    <row r="224" spans="1:30" ht="15" customHeight="1">
      <c r="A224" s="1103" t="s">
        <v>674</v>
      </c>
      <c r="B224" s="1103"/>
      <c r="C224" s="1103"/>
      <c r="D224" s="1103"/>
      <c r="E224" s="1103"/>
      <c r="F224" s="1103"/>
      <c r="G224" s="1153"/>
      <c r="H224" s="1153"/>
      <c r="I224" s="1153"/>
      <c r="J224" s="1153"/>
      <c r="K224" s="1153"/>
      <c r="L224" s="1153"/>
      <c r="M224" s="1153"/>
      <c r="N224" s="1153"/>
      <c r="O224" s="1153"/>
      <c r="P224" s="1153"/>
      <c r="Q224" s="1153"/>
      <c r="R224" s="1153"/>
      <c r="S224" s="1153"/>
      <c r="T224" s="1153"/>
    </row>
    <row r="225" spans="1:35" ht="15" customHeight="1">
      <c r="A225" s="1103" t="s">
        <v>594</v>
      </c>
      <c r="B225" s="1103"/>
      <c r="C225" s="1103"/>
      <c r="D225" s="1103"/>
      <c r="E225" s="1103"/>
      <c r="F225" s="1103"/>
      <c r="G225" s="1090"/>
      <c r="H225" s="1090"/>
      <c r="I225" s="1090"/>
      <c r="J225" s="1090"/>
      <c r="K225" s="1090"/>
      <c r="L225" s="1090"/>
      <c r="M225" s="1090"/>
    </row>
    <row r="227" spans="1:35" ht="15" customHeight="1">
      <c r="G227" s="14"/>
      <c r="H227" s="14"/>
      <c r="I227" s="14"/>
      <c r="J227" s="14"/>
      <c r="K227" s="14"/>
      <c r="L227" s="14"/>
      <c r="M227" s="14"/>
      <c r="N227" s="14"/>
      <c r="O227" s="14"/>
      <c r="P227" s="14"/>
      <c r="Q227" s="14"/>
      <c r="R227" s="14"/>
      <c r="S227" s="14"/>
      <c r="T227" s="14"/>
      <c r="U227" s="14"/>
      <c r="V227" s="14"/>
      <c r="W227" s="14"/>
      <c r="X227" s="14"/>
    </row>
    <row r="228" spans="1:35" ht="15" customHeight="1">
      <c r="A228" s="1106"/>
      <c r="B228" s="1106"/>
      <c r="C228" s="1106"/>
      <c r="D228" s="1106"/>
      <c r="E228" s="1106"/>
      <c r="F228" s="1106"/>
      <c r="G228" s="1087"/>
      <c r="H228" s="1088"/>
      <c r="I228" s="1088"/>
      <c r="J228" s="1088"/>
      <c r="K228" s="1088"/>
      <c r="L228" s="1088"/>
      <c r="M228" s="1089"/>
    </row>
    <row r="229" spans="1:35" ht="15" customHeight="1">
      <c r="A229" s="1106"/>
      <c r="B229" s="1106"/>
      <c r="C229" s="1106"/>
      <c r="D229" s="1106"/>
      <c r="E229" s="1106"/>
      <c r="F229" s="1106"/>
      <c r="G229" s="1087"/>
      <c r="H229" s="1088"/>
      <c r="I229" s="1088"/>
      <c r="J229" s="1088"/>
      <c r="K229" s="1088"/>
      <c r="L229" s="1088"/>
      <c r="M229" s="1089"/>
    </row>
    <row r="230" spans="1:35" ht="15" customHeight="1">
      <c r="A230" s="1106"/>
      <c r="B230" s="1106"/>
      <c r="C230" s="1106"/>
      <c r="D230" s="1106"/>
      <c r="E230" s="1106"/>
      <c r="F230" s="1106"/>
      <c r="G230" s="1087"/>
      <c r="H230" s="1088"/>
      <c r="I230" s="1088"/>
      <c r="J230" s="1088"/>
      <c r="K230" s="1088"/>
      <c r="L230" s="1088"/>
      <c r="M230" s="1089"/>
    </row>
    <row r="231" spans="1:35" ht="15" customHeight="1">
      <c r="A231" s="1106"/>
      <c r="B231" s="1106"/>
      <c r="C231" s="1106"/>
      <c r="D231" s="1106"/>
      <c r="E231" s="1106"/>
      <c r="F231" s="1106"/>
      <c r="G231" s="1087"/>
      <c r="H231" s="1088"/>
      <c r="I231" s="1088"/>
      <c r="J231" s="1088"/>
      <c r="K231" s="1088"/>
      <c r="L231" s="1088"/>
      <c r="M231" s="1089"/>
    </row>
    <row r="232" spans="1:35" ht="15" customHeight="1">
      <c r="A232" s="1106"/>
      <c r="B232" s="1106"/>
      <c r="C232" s="1106"/>
      <c r="D232" s="1106"/>
      <c r="E232" s="1106"/>
      <c r="F232" s="1106"/>
      <c r="G232" s="1087"/>
      <c r="H232" s="1088"/>
      <c r="I232" s="1088"/>
      <c r="J232" s="1088"/>
      <c r="K232" s="1088"/>
      <c r="L232" s="1088"/>
      <c r="M232" s="1089"/>
    </row>
    <row r="233" spans="1:35" ht="15" customHeight="1">
      <c r="A233" s="1106"/>
      <c r="B233" s="1106"/>
      <c r="C233" s="1106"/>
      <c r="D233" s="1106"/>
      <c r="E233" s="1106"/>
      <c r="F233" s="1106"/>
      <c r="G233" s="1087"/>
      <c r="H233" s="1088"/>
      <c r="I233" s="1088"/>
      <c r="J233" s="1088"/>
      <c r="K233" s="1088"/>
      <c r="L233" s="1088"/>
      <c r="M233" s="1089"/>
    </row>
    <row r="234" spans="1:35" ht="15" customHeight="1">
      <c r="A234" s="1106"/>
      <c r="B234" s="1106"/>
      <c r="C234" s="1106"/>
      <c r="D234" s="1106"/>
      <c r="E234" s="1106"/>
      <c r="F234" s="1106"/>
      <c r="G234" s="1087"/>
      <c r="H234" s="1088"/>
      <c r="I234" s="1088"/>
      <c r="J234" s="1088"/>
      <c r="K234" s="1088"/>
      <c r="L234" s="1088"/>
      <c r="M234" s="1089"/>
      <c r="N234" s="1087"/>
      <c r="O234" s="1088"/>
      <c r="P234" s="1088"/>
      <c r="Q234" s="1088"/>
      <c r="R234" s="1088"/>
      <c r="S234" s="1088"/>
      <c r="T234" s="1088"/>
      <c r="U234" s="1088"/>
      <c r="V234" s="1088"/>
      <c r="W234" s="1088"/>
      <c r="X234" s="1088"/>
      <c r="Y234" s="1088"/>
      <c r="Z234" s="1089"/>
    </row>
    <row r="235" spans="1:35" ht="15" customHeight="1">
      <c r="A235" s="1106"/>
      <c r="B235" s="1106"/>
      <c r="C235" s="1106"/>
      <c r="D235" s="1106"/>
      <c r="E235" s="1106"/>
      <c r="F235" s="1106"/>
      <c r="G235" s="1087"/>
      <c r="H235" s="1088"/>
      <c r="I235" s="1088"/>
      <c r="J235" s="1088"/>
      <c r="K235" s="1088"/>
      <c r="L235" s="1088"/>
      <c r="M235" s="1089"/>
      <c r="N235" s="1087"/>
      <c r="O235" s="1088"/>
      <c r="P235" s="1088"/>
      <c r="Q235" s="1088"/>
      <c r="R235" s="1088"/>
      <c r="S235" s="1088"/>
      <c r="T235" s="1088"/>
      <c r="U235" s="1088"/>
      <c r="V235" s="1088"/>
      <c r="W235" s="1088"/>
      <c r="X235" s="1088"/>
      <c r="Y235" s="1088"/>
      <c r="Z235" s="1089"/>
    </row>
    <row r="236" spans="1:35" ht="15" customHeight="1">
      <c r="A236" s="1140" t="s">
        <v>675</v>
      </c>
      <c r="B236" s="1140"/>
      <c r="C236" s="1140"/>
      <c r="D236" s="1140"/>
      <c r="E236" s="1140"/>
      <c r="F236" s="1140"/>
      <c r="G236" s="1125"/>
      <c r="H236" s="1126"/>
      <c r="I236" s="1126"/>
      <c r="J236" s="1126"/>
      <c r="K236" s="1126"/>
      <c r="L236" s="1126"/>
      <c r="M236" s="1126"/>
      <c r="N236" s="1126"/>
      <c r="O236" s="1126"/>
      <c r="P236" s="1126"/>
      <c r="Q236" s="1126"/>
      <c r="R236" s="1126"/>
      <c r="S236" s="1126"/>
      <c r="T236" s="1126"/>
      <c r="U236" s="1126"/>
      <c r="V236" s="1126"/>
      <c r="W236" s="1126"/>
      <c r="X236" s="1126"/>
      <c r="Y236" s="1126"/>
      <c r="Z236" s="1126"/>
      <c r="AA236" s="1126"/>
      <c r="AB236" s="1126"/>
      <c r="AC236" s="1126"/>
      <c r="AD236" s="1126"/>
      <c r="AE236" s="1126"/>
      <c r="AF236" s="1126"/>
      <c r="AG236" s="1126"/>
      <c r="AH236" s="1126"/>
      <c r="AI236" s="1127"/>
    </row>
    <row r="237" spans="1:35" ht="15" customHeight="1">
      <c r="A237" s="1140"/>
      <c r="B237" s="1140"/>
      <c r="C237" s="1140"/>
      <c r="D237" s="1140"/>
      <c r="E237" s="1140"/>
      <c r="F237" s="1140"/>
      <c r="G237" s="1128"/>
      <c r="H237" s="1129"/>
      <c r="I237" s="1129"/>
      <c r="J237" s="1129"/>
      <c r="K237" s="1129"/>
      <c r="L237" s="1129"/>
      <c r="M237" s="1129"/>
      <c r="N237" s="1129"/>
      <c r="O237" s="1129"/>
      <c r="P237" s="1129"/>
      <c r="Q237" s="1129"/>
      <c r="R237" s="1129"/>
      <c r="S237" s="1129"/>
      <c r="T237" s="1129"/>
      <c r="U237" s="1129"/>
      <c r="V237" s="1129"/>
      <c r="W237" s="1129"/>
      <c r="X237" s="1129"/>
      <c r="Y237" s="1129"/>
      <c r="Z237" s="1129"/>
      <c r="AA237" s="1129"/>
      <c r="AB237" s="1129"/>
      <c r="AC237" s="1129"/>
      <c r="AD237" s="1129"/>
      <c r="AE237" s="1129"/>
      <c r="AF237" s="1129"/>
      <c r="AG237" s="1129"/>
      <c r="AH237" s="1129"/>
      <c r="AI237" s="1130"/>
    </row>
    <row r="238" spans="1:35" ht="15" customHeight="1">
      <c r="A238" s="1140"/>
      <c r="B238" s="1140"/>
      <c r="C238" s="1140"/>
      <c r="D238" s="1140"/>
      <c r="E238" s="1140"/>
      <c r="F238" s="1140"/>
      <c r="G238" s="1128"/>
      <c r="H238" s="1129"/>
      <c r="I238" s="1129"/>
      <c r="J238" s="1129"/>
      <c r="K238" s="1129"/>
      <c r="L238" s="1129"/>
      <c r="M238" s="1129"/>
      <c r="N238" s="1129"/>
      <c r="O238" s="1129"/>
      <c r="P238" s="1129"/>
      <c r="Q238" s="1129"/>
      <c r="R238" s="1129"/>
      <c r="S238" s="1129"/>
      <c r="T238" s="1129"/>
      <c r="U238" s="1129"/>
      <c r="V238" s="1129"/>
      <c r="W238" s="1129"/>
      <c r="X238" s="1129"/>
      <c r="Y238" s="1129"/>
      <c r="Z238" s="1129"/>
      <c r="AA238" s="1129"/>
      <c r="AB238" s="1129"/>
      <c r="AC238" s="1129"/>
      <c r="AD238" s="1129"/>
      <c r="AE238" s="1129"/>
      <c r="AF238" s="1129"/>
      <c r="AG238" s="1129"/>
      <c r="AH238" s="1129"/>
      <c r="AI238" s="1130"/>
    </row>
    <row r="239" spans="1:35" ht="15" customHeight="1">
      <c r="A239" s="1140"/>
      <c r="B239" s="1140"/>
      <c r="C239" s="1140"/>
      <c r="D239" s="1140"/>
      <c r="E239" s="1140"/>
      <c r="F239" s="1140"/>
      <c r="G239" s="1128"/>
      <c r="H239" s="1129"/>
      <c r="I239" s="1129"/>
      <c r="J239" s="1129"/>
      <c r="K239" s="1129"/>
      <c r="L239" s="1129"/>
      <c r="M239" s="1129"/>
      <c r="N239" s="1129"/>
      <c r="O239" s="1129"/>
      <c r="P239" s="1129"/>
      <c r="Q239" s="1129"/>
      <c r="R239" s="1129"/>
      <c r="S239" s="1129"/>
      <c r="T239" s="1129"/>
      <c r="U239" s="1129"/>
      <c r="V239" s="1129"/>
      <c r="W239" s="1129"/>
      <c r="X239" s="1129"/>
      <c r="Y239" s="1129"/>
      <c r="Z239" s="1129"/>
      <c r="AA239" s="1129"/>
      <c r="AB239" s="1129"/>
      <c r="AC239" s="1129"/>
      <c r="AD239" s="1129"/>
      <c r="AE239" s="1129"/>
      <c r="AF239" s="1129"/>
      <c r="AG239" s="1129"/>
      <c r="AH239" s="1129"/>
      <c r="AI239" s="1130"/>
    </row>
    <row r="240" spans="1:35" ht="15" customHeight="1">
      <c r="A240" s="1140"/>
      <c r="B240" s="1140"/>
      <c r="C240" s="1140"/>
      <c r="D240" s="1140"/>
      <c r="E240" s="1140"/>
      <c r="F240" s="1140"/>
      <c r="G240" s="1131"/>
      <c r="H240" s="1132"/>
      <c r="I240" s="1132"/>
      <c r="J240" s="1132"/>
      <c r="K240" s="1132"/>
      <c r="L240" s="1132"/>
      <c r="M240" s="1132"/>
      <c r="N240" s="1132"/>
      <c r="O240" s="1132"/>
      <c r="P240" s="1132"/>
      <c r="Q240" s="1132"/>
      <c r="R240" s="1132"/>
      <c r="S240" s="1132"/>
      <c r="T240" s="1132"/>
      <c r="U240" s="1132"/>
      <c r="V240" s="1132"/>
      <c r="W240" s="1132"/>
      <c r="X240" s="1132"/>
      <c r="Y240" s="1132"/>
      <c r="Z240" s="1132"/>
      <c r="AA240" s="1132"/>
      <c r="AB240" s="1132"/>
      <c r="AC240" s="1132"/>
      <c r="AD240" s="1132"/>
      <c r="AE240" s="1132"/>
      <c r="AF240" s="1132"/>
      <c r="AG240" s="1132"/>
      <c r="AH240" s="1132"/>
      <c r="AI240" s="1133"/>
    </row>
    <row r="241" spans="1:35" ht="15" customHeight="1">
      <c r="A241" s="11"/>
      <c r="B241" s="11"/>
      <c r="C241" s="11"/>
      <c r="D241" s="11"/>
    </row>
    <row r="242" spans="1:35" ht="15" customHeight="1">
      <c r="A242" s="11"/>
      <c r="B242" s="11"/>
      <c r="C242" s="11"/>
      <c r="D242" s="11"/>
    </row>
    <row r="243" spans="1:35" ht="15" customHeight="1">
      <c r="A243" s="11"/>
      <c r="B243" s="11"/>
      <c r="C243" s="11"/>
      <c r="D243" s="11"/>
    </row>
    <row r="244" spans="1:35" ht="15" customHeight="1">
      <c r="A244" s="11"/>
      <c r="B244" s="11"/>
      <c r="C244" s="11"/>
      <c r="D244" s="11"/>
    </row>
    <row r="245" spans="1:35" ht="15" customHeight="1">
      <c r="A245" s="1073" t="s">
        <v>259</v>
      </c>
      <c r="B245" s="1073"/>
      <c r="C245" s="1073"/>
      <c r="D245" s="1073"/>
      <c r="E245" s="1073"/>
      <c r="F245" s="1073"/>
      <c r="G245" s="1073"/>
      <c r="H245" s="1073"/>
      <c r="I245" s="1073"/>
      <c r="J245" s="1073"/>
      <c r="K245" s="1073"/>
      <c r="L245" s="1073"/>
      <c r="M245" s="1073"/>
      <c r="N245" s="1073"/>
      <c r="O245" s="1073"/>
      <c r="P245" s="1073"/>
      <c r="Q245" s="1073"/>
      <c r="R245" s="1073"/>
      <c r="S245" s="1073"/>
      <c r="T245" s="1073"/>
      <c r="U245" s="1073"/>
      <c r="V245" s="1073"/>
      <c r="W245" s="1073"/>
      <c r="X245" s="1073"/>
      <c r="Y245" s="1073"/>
      <c r="Z245" s="1073"/>
      <c r="AA245" s="1073"/>
      <c r="AB245" s="1073"/>
      <c r="AC245" s="1073"/>
      <c r="AD245" s="1073"/>
      <c r="AE245" s="1073"/>
      <c r="AF245" s="1073"/>
      <c r="AG245" s="1073"/>
      <c r="AH245" s="1073"/>
      <c r="AI245" s="1073"/>
    </row>
    <row r="246" spans="1:35" ht="15" customHeight="1">
      <c r="A246" s="1103" t="s">
        <v>676</v>
      </c>
      <c r="B246" s="1103"/>
      <c r="C246" s="1103"/>
      <c r="D246" s="1103"/>
      <c r="E246" s="1103"/>
      <c r="F246" s="1103"/>
      <c r="G246" s="1090"/>
      <c r="H246" s="1090"/>
      <c r="I246" s="1090"/>
      <c r="J246" s="1090"/>
      <c r="K246" s="1090"/>
      <c r="L246" s="1090"/>
      <c r="M246" s="1090"/>
    </row>
    <row r="247" spans="1:35" ht="15" customHeight="1">
      <c r="A247" s="1103" t="s">
        <v>677</v>
      </c>
      <c r="B247" s="1103"/>
      <c r="C247" s="1103"/>
      <c r="D247" s="1103"/>
      <c r="E247" s="1103"/>
      <c r="F247" s="1103"/>
      <c r="G247" s="1090"/>
      <c r="H247" s="1090"/>
      <c r="I247" s="1090"/>
      <c r="J247" s="1090"/>
      <c r="K247" s="1090"/>
      <c r="L247" s="1090"/>
      <c r="M247" s="1090"/>
      <c r="N247" s="1203" t="s">
        <v>678</v>
      </c>
      <c r="O247" s="1073"/>
      <c r="P247" s="1073"/>
      <c r="Q247" s="1073"/>
      <c r="R247" s="1073"/>
      <c r="S247" s="1073"/>
    </row>
    <row r="248" spans="1:35" ht="15" customHeight="1">
      <c r="A248" s="1103" t="s">
        <v>679</v>
      </c>
      <c r="B248" s="1103"/>
      <c r="C248" s="1103"/>
      <c r="D248" s="1103"/>
      <c r="E248" s="1103"/>
      <c r="F248" s="1103"/>
      <c r="G248" s="1090"/>
      <c r="H248" s="1090"/>
      <c r="I248" s="1090"/>
      <c r="J248" s="1090"/>
      <c r="K248" s="1090"/>
      <c r="L248" s="1090"/>
      <c r="M248" s="1090"/>
      <c r="N248" s="1203" t="s">
        <v>680</v>
      </c>
      <c r="O248" s="1073"/>
      <c r="P248" s="1073"/>
      <c r="Q248" s="1073"/>
      <c r="R248" s="1073"/>
      <c r="S248" s="1073"/>
    </row>
    <row r="249" spans="1:35" ht="15" customHeight="1">
      <c r="A249" s="1103" t="s">
        <v>681</v>
      </c>
      <c r="B249" s="1103"/>
      <c r="C249" s="1103"/>
      <c r="D249" s="1103"/>
      <c r="E249" s="1103"/>
      <c r="F249" s="1103"/>
      <c r="G249" s="1136"/>
      <c r="H249" s="1136"/>
      <c r="I249" s="1136"/>
      <c r="J249" s="1136"/>
      <c r="K249" s="1136"/>
      <c r="L249" s="1136"/>
      <c r="M249" s="1136"/>
    </row>
    <row r="250" spans="1:35" ht="15" customHeight="1">
      <c r="A250" s="1103" t="s">
        <v>682</v>
      </c>
      <c r="B250" s="1103"/>
      <c r="C250" s="1103"/>
      <c r="D250" s="1103"/>
      <c r="E250" s="1103"/>
      <c r="F250" s="1103"/>
      <c r="G250" s="1153"/>
      <c r="H250" s="1153"/>
      <c r="I250" s="1153"/>
      <c r="J250" s="1153"/>
      <c r="K250" s="1153"/>
      <c r="L250" s="1153"/>
      <c r="M250" s="1153"/>
      <c r="N250" s="1153"/>
      <c r="O250" s="1153"/>
      <c r="P250" s="1153"/>
      <c r="Q250" s="1153"/>
      <c r="R250" s="1153"/>
      <c r="S250" s="1153"/>
      <c r="T250" s="1153"/>
      <c r="U250" s="1153"/>
      <c r="V250" s="1153"/>
      <c r="W250" s="1153"/>
      <c r="X250" s="1153"/>
      <c r="Y250" s="1153"/>
      <c r="Z250" s="1153"/>
      <c r="AA250" s="1153"/>
      <c r="AB250" s="1153"/>
      <c r="AC250" s="1153"/>
      <c r="AD250" s="1153"/>
      <c r="AE250" s="1153"/>
      <c r="AF250" s="1153"/>
      <c r="AG250" s="1153"/>
      <c r="AH250" s="1153"/>
      <c r="AI250" s="1153"/>
    </row>
    <row r="252" spans="1:35" ht="15" customHeight="1">
      <c r="A252" s="1106" t="s">
        <v>683</v>
      </c>
      <c r="B252" s="1106"/>
      <c r="C252" s="1106"/>
      <c r="D252" s="1106"/>
      <c r="E252" s="1106"/>
      <c r="F252" s="1106"/>
      <c r="G252" s="1090"/>
      <c r="H252" s="1090"/>
      <c r="I252" s="1090"/>
      <c r="J252" s="1090"/>
      <c r="K252" s="1090"/>
      <c r="L252" s="1090"/>
      <c r="M252" s="1090"/>
      <c r="N252" s="1103" t="s">
        <v>684</v>
      </c>
      <c r="O252" s="1103"/>
      <c r="P252" s="1103"/>
      <c r="Q252" s="1103"/>
      <c r="R252" s="1103"/>
      <c r="S252" s="1103"/>
      <c r="T252" s="1202"/>
      <c r="U252" s="1202"/>
      <c r="V252" s="1202"/>
      <c r="W252" s="1202"/>
      <c r="X252" s="1202"/>
      <c r="Y252" s="1202"/>
      <c r="Z252" s="1202"/>
      <c r="AA252" s="1199" t="s">
        <v>685</v>
      </c>
      <c r="AB252" s="1199"/>
      <c r="AC252" s="1199"/>
      <c r="AD252" s="1199"/>
      <c r="AE252" s="1199"/>
      <c r="AF252" s="1199"/>
      <c r="AG252" s="1199"/>
      <c r="AH252" s="1199"/>
      <c r="AI252" s="1199"/>
    </row>
    <row r="253" spans="1:35" ht="15" customHeight="1">
      <c r="A253" s="1103" t="s">
        <v>686</v>
      </c>
      <c r="B253" s="1103"/>
      <c r="C253" s="1103"/>
      <c r="D253" s="1103"/>
      <c r="E253" s="1103"/>
      <c r="F253" s="1103"/>
      <c r="G253" s="1090"/>
      <c r="H253" s="1090"/>
      <c r="I253" s="1090"/>
      <c r="J253" s="1090"/>
      <c r="K253" s="1090"/>
      <c r="L253" s="1090"/>
      <c r="M253" s="1090"/>
      <c r="N253" s="1200" t="s">
        <v>687</v>
      </c>
      <c r="O253" s="1201"/>
      <c r="P253" s="1201"/>
      <c r="Q253" s="1201"/>
      <c r="R253" s="1201"/>
      <c r="S253" s="1201"/>
      <c r="AA253" s="1199"/>
      <c r="AB253" s="1199"/>
      <c r="AC253" s="1199"/>
      <c r="AD253" s="1199"/>
      <c r="AE253" s="1199"/>
      <c r="AF253" s="1199"/>
      <c r="AG253" s="1199"/>
      <c r="AH253" s="1199"/>
      <c r="AI253" s="1199"/>
    </row>
    <row r="254" spans="1:35" ht="15" customHeight="1">
      <c r="A254" s="1106" t="s">
        <v>688</v>
      </c>
      <c r="B254" s="1106"/>
      <c r="C254" s="1106"/>
      <c r="D254" s="1106"/>
      <c r="E254" s="1106"/>
      <c r="F254" s="1106"/>
      <c r="G254" s="1090"/>
      <c r="H254" s="1090"/>
      <c r="I254" s="1090"/>
      <c r="J254" s="1090"/>
      <c r="K254" s="1090"/>
      <c r="L254" s="1090"/>
      <c r="M254" s="1090"/>
      <c r="AA254" s="1199"/>
      <c r="AB254" s="1199"/>
      <c r="AC254" s="1199"/>
      <c r="AD254" s="1199"/>
      <c r="AE254" s="1199"/>
      <c r="AF254" s="1199"/>
      <c r="AG254" s="1199"/>
      <c r="AH254" s="1199"/>
      <c r="AI254" s="1199"/>
    </row>
    <row r="255" spans="1:35" ht="15" customHeight="1">
      <c r="A255" s="11"/>
      <c r="B255" s="11"/>
      <c r="C255" s="11"/>
      <c r="D255" s="11"/>
      <c r="E255" s="11"/>
      <c r="F255" s="11"/>
      <c r="G255" s="11"/>
      <c r="H255" s="11"/>
      <c r="I255" s="11"/>
      <c r="J255" s="11"/>
      <c r="K255" s="11"/>
      <c r="L255" s="11"/>
      <c r="M255" s="11"/>
    </row>
    <row r="256" spans="1:35" ht="15" customHeight="1">
      <c r="A256" s="1094" t="s">
        <v>689</v>
      </c>
      <c r="B256" s="1095"/>
      <c r="C256" s="1095"/>
      <c r="D256" s="1095"/>
      <c r="E256" s="1095"/>
      <c r="F256" s="1096"/>
      <c r="G256" s="1090" t="s">
        <v>690</v>
      </c>
      <c r="H256" s="1090"/>
      <c r="I256" s="1090"/>
      <c r="J256" s="1090"/>
      <c r="K256" s="1090"/>
      <c r="L256" s="1090"/>
      <c r="M256" s="1090"/>
      <c r="N256" s="1090" t="s">
        <v>691</v>
      </c>
      <c r="O256" s="1090"/>
      <c r="P256" s="1090"/>
      <c r="Q256" s="1090"/>
      <c r="R256" s="1090"/>
      <c r="S256" s="1090"/>
      <c r="T256" s="1090"/>
      <c r="U256" s="1090" t="s">
        <v>692</v>
      </c>
      <c r="V256" s="1090"/>
      <c r="W256" s="1090"/>
      <c r="X256" s="1090"/>
      <c r="Y256" s="1090"/>
      <c r="Z256" s="1090"/>
      <c r="AA256" s="1090"/>
      <c r="AB256" s="1090" t="s">
        <v>693</v>
      </c>
      <c r="AC256" s="1090"/>
      <c r="AD256" s="1090"/>
      <c r="AE256" s="1090"/>
      <c r="AF256" s="1090"/>
      <c r="AG256" s="1090"/>
      <c r="AH256" s="1090"/>
    </row>
    <row r="257" spans="1:36" ht="15" customHeight="1">
      <c r="A257" s="1100"/>
      <c r="B257" s="1101"/>
      <c r="C257" s="1101"/>
      <c r="D257" s="1101"/>
      <c r="E257" s="1101"/>
      <c r="F257" s="1102"/>
      <c r="G257" s="1090"/>
      <c r="H257" s="1090"/>
      <c r="I257" s="1090"/>
      <c r="J257" s="1090"/>
      <c r="K257" s="1090"/>
      <c r="L257" s="1090"/>
      <c r="M257" s="1090"/>
      <c r="N257" s="529" t="s">
        <v>694</v>
      </c>
      <c r="O257" s="1111"/>
      <c r="P257" s="1111"/>
      <c r="Q257" s="1111"/>
      <c r="R257" s="1111"/>
      <c r="S257" s="1111"/>
      <c r="T257" s="1111"/>
      <c r="U257" s="1111"/>
      <c r="V257" s="1111"/>
      <c r="W257" s="1111"/>
      <c r="X257" s="1111"/>
      <c r="Y257" s="1111"/>
      <c r="Z257" s="1111"/>
      <c r="AA257" s="527" t="s">
        <v>695</v>
      </c>
    </row>
    <row r="258" spans="1:36" ht="15" customHeight="1">
      <c r="A258" s="11"/>
      <c r="B258" s="11"/>
      <c r="C258" s="11"/>
      <c r="D258" s="11"/>
      <c r="E258" s="11"/>
      <c r="F258" s="11"/>
      <c r="G258" s="11"/>
      <c r="H258" s="11"/>
      <c r="I258" s="11"/>
      <c r="J258" s="11"/>
      <c r="K258" s="11"/>
      <c r="L258" s="11"/>
      <c r="M258" s="11"/>
    </row>
    <row r="259" spans="1:36" ht="15" customHeight="1">
      <c r="A259" s="1114" t="s">
        <v>696</v>
      </c>
      <c r="B259" s="1115"/>
      <c r="C259" s="1115"/>
      <c r="D259" s="1115"/>
      <c r="E259" s="1115"/>
      <c r="F259" s="1116"/>
      <c r="G259" s="1090"/>
      <c r="H259" s="1090"/>
      <c r="I259" s="1090"/>
      <c r="J259" s="1090"/>
      <c r="K259" s="1090"/>
      <c r="L259" s="1090"/>
      <c r="M259" s="1090"/>
      <c r="N259" s="529" t="s">
        <v>694</v>
      </c>
      <c r="O259" s="1111"/>
      <c r="P259" s="1111"/>
      <c r="Q259" s="1111"/>
      <c r="R259" s="1111"/>
      <c r="S259" s="1111"/>
      <c r="T259" s="1111"/>
      <c r="U259" s="1111"/>
      <c r="V259" s="1111"/>
      <c r="W259" s="1111"/>
      <c r="X259" s="1111"/>
      <c r="Y259" s="1111"/>
      <c r="Z259" s="1111"/>
      <c r="AA259" s="527" t="s">
        <v>695</v>
      </c>
    </row>
    <row r="260" spans="1:36" ht="15" customHeight="1">
      <c r="A260" s="1120"/>
      <c r="B260" s="1121"/>
      <c r="C260" s="1121"/>
      <c r="D260" s="1121"/>
      <c r="E260" s="1121"/>
      <c r="F260" s="1122"/>
      <c r="G260" s="1090"/>
      <c r="H260" s="1090"/>
      <c r="I260" s="1090"/>
      <c r="J260" s="1090"/>
      <c r="K260" s="1090"/>
      <c r="L260" s="1090"/>
      <c r="M260" s="1090"/>
    </row>
    <row r="262" spans="1:36" ht="15" customHeight="1">
      <c r="A262" s="1103" t="s">
        <v>697</v>
      </c>
      <c r="B262" s="1103"/>
      <c r="C262" s="1103"/>
      <c r="D262" s="1103"/>
      <c r="E262" s="1103"/>
      <c r="F262" s="1103"/>
      <c r="G262" s="1135"/>
      <c r="H262" s="1090"/>
      <c r="I262" s="1090"/>
      <c r="J262" s="1090"/>
      <c r="K262" s="1090"/>
      <c r="L262" s="1090"/>
      <c r="M262" s="1090"/>
    </row>
    <row r="263" spans="1:36" ht="15" customHeight="1">
      <c r="A263" s="1103" t="s">
        <v>285</v>
      </c>
      <c r="B263" s="1103"/>
      <c r="C263" s="1103"/>
      <c r="D263" s="1103"/>
      <c r="E263" s="1103"/>
      <c r="F263" s="1103"/>
      <c r="G263" s="1086"/>
      <c r="H263" s="1093"/>
      <c r="I263" s="1093"/>
      <c r="J263" s="1093"/>
      <c r="K263" s="1093"/>
      <c r="L263" s="1093"/>
      <c r="M263" s="1093"/>
    </row>
    <row r="264" spans="1:36" ht="15" customHeight="1">
      <c r="A264" s="1103" t="s">
        <v>698</v>
      </c>
      <c r="B264" s="1103"/>
      <c r="C264" s="1103"/>
      <c r="D264" s="1103"/>
      <c r="E264" s="1103"/>
      <c r="F264" s="1103"/>
      <c r="G264" s="1086"/>
      <c r="H264" s="1093"/>
      <c r="I264" s="1093"/>
      <c r="J264" s="1093"/>
      <c r="K264" s="1093"/>
      <c r="L264" s="1093"/>
      <c r="M264" s="1093"/>
      <c r="O264" s="1199" t="s">
        <v>699</v>
      </c>
      <c r="P264" s="1199"/>
      <c r="Q264" s="1199"/>
      <c r="R264" s="1199"/>
      <c r="S264" s="1199"/>
      <c r="T264" s="1199"/>
      <c r="U264" s="1199"/>
      <c r="V264" s="1199"/>
      <c r="W264" s="1199"/>
      <c r="X264" s="1199"/>
      <c r="Y264" s="1199"/>
      <c r="Z264" s="1199"/>
      <c r="AA264" s="1199"/>
      <c r="AB264" s="1199"/>
      <c r="AC264" s="1199"/>
      <c r="AD264" s="1199"/>
      <c r="AE264" s="1199"/>
      <c r="AF264" s="1199"/>
      <c r="AG264" s="1199"/>
      <c r="AH264" s="1199"/>
      <c r="AI264" s="1199"/>
      <c r="AJ264" s="1199"/>
    </row>
    <row r="265" spans="1:36" ht="15" customHeight="1">
      <c r="O265" s="1199"/>
      <c r="P265" s="1199"/>
      <c r="Q265" s="1199"/>
      <c r="R265" s="1199"/>
      <c r="S265" s="1199"/>
      <c r="T265" s="1199"/>
      <c r="U265" s="1199"/>
      <c r="V265" s="1199"/>
      <c r="W265" s="1199"/>
      <c r="X265" s="1199"/>
      <c r="Y265" s="1199"/>
      <c r="Z265" s="1199"/>
      <c r="AA265" s="1199"/>
      <c r="AB265" s="1199"/>
      <c r="AC265" s="1199"/>
      <c r="AD265" s="1199"/>
      <c r="AE265" s="1199"/>
      <c r="AF265" s="1199"/>
      <c r="AG265" s="1199"/>
      <c r="AH265" s="1199"/>
      <c r="AI265" s="1199"/>
      <c r="AJ265" s="1199"/>
    </row>
    <row r="266" spans="1:36" ht="15" customHeight="1">
      <c r="A266" s="1103" t="s">
        <v>700</v>
      </c>
      <c r="B266" s="1103"/>
      <c r="C266" s="1103"/>
      <c r="D266" s="1103"/>
      <c r="E266" s="1103"/>
      <c r="F266" s="1103"/>
      <c r="G266" s="1135"/>
      <c r="H266" s="1090"/>
      <c r="I266" s="1090"/>
      <c r="J266" s="1090"/>
      <c r="K266" s="1090"/>
      <c r="L266" s="1090"/>
      <c r="M266" s="1090"/>
      <c r="O266" s="1199"/>
      <c r="P266" s="1199"/>
      <c r="Q266" s="1199"/>
      <c r="R266" s="1199"/>
      <c r="S266" s="1199"/>
      <c r="T266" s="1199"/>
      <c r="U266" s="1199"/>
      <c r="V266" s="1199"/>
      <c r="W266" s="1199"/>
      <c r="X266" s="1199"/>
      <c r="Y266" s="1199"/>
      <c r="Z266" s="1199"/>
      <c r="AA266" s="1199"/>
      <c r="AB266" s="1199"/>
      <c r="AC266" s="1199"/>
      <c r="AD266" s="1199"/>
      <c r="AE266" s="1199"/>
      <c r="AF266" s="1199"/>
      <c r="AG266" s="1199"/>
      <c r="AH266" s="1199"/>
      <c r="AI266" s="1199"/>
      <c r="AJ266" s="1199"/>
    </row>
    <row r="267" spans="1:36" ht="15" customHeight="1">
      <c r="A267" s="1103" t="s">
        <v>285</v>
      </c>
      <c r="B267" s="1103"/>
      <c r="C267" s="1103"/>
      <c r="D267" s="1103"/>
      <c r="E267" s="1103"/>
      <c r="F267" s="1103"/>
      <c r="G267" s="1086"/>
      <c r="H267" s="1093"/>
      <c r="I267" s="1093"/>
      <c r="J267" s="1093"/>
      <c r="K267" s="1093"/>
      <c r="L267" s="1093"/>
      <c r="M267" s="1093"/>
      <c r="O267" s="1199"/>
      <c r="P267" s="1199"/>
      <c r="Q267" s="1199"/>
      <c r="R267" s="1199"/>
      <c r="S267" s="1199"/>
      <c r="T267" s="1199"/>
      <c r="U267" s="1199"/>
      <c r="V267" s="1199"/>
      <c r="W267" s="1199"/>
      <c r="X267" s="1199"/>
      <c r="Y267" s="1199"/>
      <c r="Z267" s="1199"/>
      <c r="AA267" s="1199"/>
      <c r="AB267" s="1199"/>
      <c r="AC267" s="1199"/>
      <c r="AD267" s="1199"/>
      <c r="AE267" s="1199"/>
      <c r="AF267" s="1199"/>
      <c r="AG267" s="1199"/>
      <c r="AH267" s="1199"/>
      <c r="AI267" s="1199"/>
      <c r="AJ267" s="1199"/>
    </row>
    <row r="269" spans="1:36" ht="15" customHeight="1">
      <c r="A269" s="1141" t="s">
        <v>701</v>
      </c>
      <c r="B269" s="1142"/>
      <c r="C269" s="1142"/>
      <c r="D269" s="1142"/>
      <c r="E269" s="1142"/>
      <c r="F269" s="1143"/>
      <c r="G269" s="1125"/>
      <c r="H269" s="1126"/>
      <c r="I269" s="1126"/>
      <c r="J269" s="1126"/>
      <c r="K269" s="1126"/>
      <c r="L269" s="1126"/>
      <c r="M269" s="1126"/>
      <c r="N269" s="1126"/>
      <c r="O269" s="1126"/>
      <c r="P269" s="1126"/>
      <c r="Q269" s="1126"/>
      <c r="R269" s="1126"/>
      <c r="S269" s="1126"/>
      <c r="T269" s="1126"/>
      <c r="U269" s="1126"/>
      <c r="V269" s="1126"/>
      <c r="W269" s="1126"/>
      <c r="X269" s="1126"/>
      <c r="Y269" s="1126"/>
      <c r="Z269" s="1126"/>
      <c r="AA269" s="1126"/>
      <c r="AB269" s="1126"/>
      <c r="AC269" s="1126"/>
      <c r="AD269" s="1126"/>
      <c r="AE269" s="1126"/>
      <c r="AF269" s="1126"/>
      <c r="AG269" s="1126"/>
      <c r="AH269" s="1126"/>
      <c r="AI269" s="1127"/>
    </row>
    <row r="270" spans="1:36" ht="15" customHeight="1">
      <c r="A270" s="1144"/>
      <c r="B270" s="1144"/>
      <c r="C270" s="1144"/>
      <c r="D270" s="1144"/>
      <c r="E270" s="1144"/>
      <c r="F270" s="1145"/>
      <c r="G270" s="1128"/>
      <c r="H270" s="1129"/>
      <c r="I270" s="1129"/>
      <c r="J270" s="1129"/>
      <c r="K270" s="1129"/>
      <c r="L270" s="1129"/>
      <c r="M270" s="1129"/>
      <c r="N270" s="1129"/>
      <c r="O270" s="1129"/>
      <c r="P270" s="1129"/>
      <c r="Q270" s="1129"/>
      <c r="R270" s="1129"/>
      <c r="S270" s="1129"/>
      <c r="T270" s="1129"/>
      <c r="U270" s="1129"/>
      <c r="V270" s="1129"/>
      <c r="W270" s="1129"/>
      <c r="X270" s="1129"/>
      <c r="Y270" s="1129"/>
      <c r="Z270" s="1129"/>
      <c r="AA270" s="1129"/>
      <c r="AB270" s="1129"/>
      <c r="AC270" s="1129"/>
      <c r="AD270" s="1129"/>
      <c r="AE270" s="1129"/>
      <c r="AF270" s="1129"/>
      <c r="AG270" s="1129"/>
      <c r="AH270" s="1129"/>
      <c r="AI270" s="1130"/>
    </row>
    <row r="271" spans="1:36" ht="15" customHeight="1">
      <c r="A271" s="1144"/>
      <c r="B271" s="1144"/>
      <c r="C271" s="1144"/>
      <c r="D271" s="1144"/>
      <c r="E271" s="1144"/>
      <c r="F271" s="1145"/>
      <c r="G271" s="1128"/>
      <c r="H271" s="1129"/>
      <c r="I271" s="1129"/>
      <c r="J271" s="1129"/>
      <c r="K271" s="1129"/>
      <c r="L271" s="1129"/>
      <c r="M271" s="1129"/>
      <c r="N271" s="1129"/>
      <c r="O271" s="1129"/>
      <c r="P271" s="1129"/>
      <c r="Q271" s="1129"/>
      <c r="R271" s="1129"/>
      <c r="S271" s="1129"/>
      <c r="T271" s="1129"/>
      <c r="U271" s="1129"/>
      <c r="V271" s="1129"/>
      <c r="W271" s="1129"/>
      <c r="X271" s="1129"/>
      <c r="Y271" s="1129"/>
      <c r="Z271" s="1129"/>
      <c r="AA271" s="1129"/>
      <c r="AB271" s="1129"/>
      <c r="AC271" s="1129"/>
      <c r="AD271" s="1129"/>
      <c r="AE271" s="1129"/>
      <c r="AF271" s="1129"/>
      <c r="AG271" s="1129"/>
      <c r="AH271" s="1129"/>
      <c r="AI271" s="1130"/>
    </row>
    <row r="272" spans="1:36" ht="15" customHeight="1">
      <c r="A272" s="1144"/>
      <c r="B272" s="1144"/>
      <c r="C272" s="1144"/>
      <c r="D272" s="1144"/>
      <c r="E272" s="1144"/>
      <c r="F272" s="1145"/>
      <c r="G272" s="1131"/>
      <c r="H272" s="1132"/>
      <c r="I272" s="1132"/>
      <c r="J272" s="1132"/>
      <c r="K272" s="1132"/>
      <c r="L272" s="1132"/>
      <c r="M272" s="1132"/>
      <c r="N272" s="1132"/>
      <c r="O272" s="1132"/>
      <c r="P272" s="1132"/>
      <c r="Q272" s="1132"/>
      <c r="R272" s="1132"/>
      <c r="S272" s="1132"/>
      <c r="T272" s="1132"/>
      <c r="U272" s="1132"/>
      <c r="V272" s="1132"/>
      <c r="W272" s="1132"/>
      <c r="X272" s="1132"/>
      <c r="Y272" s="1132"/>
      <c r="Z272" s="1132"/>
      <c r="AA272" s="1132"/>
      <c r="AB272" s="1132"/>
      <c r="AC272" s="1132"/>
      <c r="AD272" s="1132"/>
      <c r="AE272" s="1132"/>
      <c r="AF272" s="1132"/>
      <c r="AG272" s="1132"/>
      <c r="AH272" s="1132"/>
      <c r="AI272" s="1133"/>
    </row>
    <row r="273" spans="1:35" ht="15" customHeight="1">
      <c r="A273" s="1137" t="s">
        <v>702</v>
      </c>
      <c r="B273" s="1115"/>
      <c r="C273" s="1115"/>
      <c r="D273" s="1115"/>
      <c r="E273" s="1115"/>
      <c r="F273" s="1116"/>
      <c r="G273" s="1093"/>
      <c r="H273" s="1093"/>
      <c r="I273" s="1093"/>
      <c r="J273" s="1093"/>
      <c r="K273" s="1093"/>
      <c r="L273" s="1093"/>
      <c r="M273" s="1093"/>
      <c r="N273" s="1093"/>
      <c r="O273" s="1093"/>
      <c r="P273" s="1093"/>
      <c r="Q273" s="1093"/>
      <c r="R273" s="1093"/>
      <c r="S273" s="1093"/>
      <c r="T273" s="1093"/>
      <c r="U273" s="1093"/>
    </row>
    <row r="274" spans="1:35" ht="15" customHeight="1">
      <c r="A274" s="1120"/>
      <c r="B274" s="1121"/>
      <c r="C274" s="1121"/>
      <c r="D274" s="1121"/>
      <c r="E274" s="1121"/>
      <c r="F274" s="1122"/>
      <c r="G274" s="1105"/>
      <c r="H274" s="1105"/>
      <c r="I274" s="1105"/>
      <c r="J274" s="1105"/>
      <c r="K274" s="1105"/>
      <c r="L274" s="1105"/>
      <c r="M274" s="1105"/>
      <c r="N274" s="1105"/>
      <c r="O274" s="1105"/>
      <c r="P274" s="1105"/>
      <c r="Q274" s="1105"/>
      <c r="R274" s="1105"/>
      <c r="S274" s="1105"/>
      <c r="T274" s="1105"/>
      <c r="U274" s="1105"/>
      <c r="V274" s="1105"/>
      <c r="W274" s="1105"/>
      <c r="X274" s="1105"/>
      <c r="Y274" s="1105"/>
      <c r="Z274" s="1105"/>
      <c r="AA274" s="1105"/>
      <c r="AB274" s="1105"/>
      <c r="AC274" s="1105"/>
      <c r="AD274" s="1105"/>
      <c r="AE274" s="1105"/>
      <c r="AF274" s="1105"/>
      <c r="AG274" s="1105"/>
      <c r="AH274" s="1105"/>
      <c r="AI274" s="1105"/>
    </row>
    <row r="275" spans="1:35" ht="15" customHeight="1">
      <c r="A275" s="1137" t="s">
        <v>703</v>
      </c>
      <c r="B275" s="1115"/>
      <c r="C275" s="1115"/>
      <c r="D275" s="1115"/>
      <c r="E275" s="1115"/>
      <c r="F275" s="1116"/>
      <c r="G275" s="1093"/>
      <c r="H275" s="1093"/>
      <c r="I275" s="1093"/>
      <c r="J275" s="1093"/>
      <c r="K275" s="1093"/>
      <c r="L275" s="1093"/>
      <c r="M275" s="1093"/>
      <c r="N275" s="1093"/>
      <c r="O275" s="1093"/>
      <c r="P275" s="1093"/>
      <c r="Q275" s="1093"/>
      <c r="R275" s="1093"/>
      <c r="S275" s="1093"/>
      <c r="T275" s="1093"/>
      <c r="U275" s="1093"/>
    </row>
    <row r="276" spans="1:35" ht="15" customHeight="1">
      <c r="A276" s="1120"/>
      <c r="B276" s="1121"/>
      <c r="C276" s="1121"/>
      <c r="D276" s="1121"/>
      <c r="E276" s="1121"/>
      <c r="F276" s="1122"/>
      <c r="G276" s="1105"/>
      <c r="H276" s="1105"/>
      <c r="I276" s="1105"/>
      <c r="J276" s="1105"/>
      <c r="K276" s="1105"/>
      <c r="L276" s="1105"/>
      <c r="M276" s="1105"/>
      <c r="N276" s="1105"/>
      <c r="O276" s="1105"/>
      <c r="P276" s="1105"/>
      <c r="Q276" s="1105"/>
      <c r="R276" s="1105"/>
      <c r="S276" s="1105"/>
      <c r="T276" s="1105"/>
      <c r="U276" s="1105"/>
      <c r="V276" s="1105"/>
      <c r="W276" s="1105"/>
      <c r="X276" s="1105"/>
      <c r="Y276" s="1105"/>
      <c r="Z276" s="1105"/>
      <c r="AA276" s="1105"/>
      <c r="AB276" s="1105"/>
      <c r="AC276" s="1105"/>
      <c r="AD276" s="1105"/>
      <c r="AE276" s="1105"/>
      <c r="AF276" s="1105"/>
      <c r="AG276" s="1105"/>
      <c r="AH276" s="1105"/>
      <c r="AI276" s="1105"/>
    </row>
    <row r="277" spans="1:35" ht="15" customHeight="1">
      <c r="A277" s="1123" t="s">
        <v>704</v>
      </c>
      <c r="B277" s="1124"/>
      <c r="C277" s="1124"/>
      <c r="D277" s="1124"/>
      <c r="E277" s="1124"/>
      <c r="F277" s="1124"/>
      <c r="G277" s="1093"/>
      <c r="H277" s="1093"/>
      <c r="I277" s="1093"/>
      <c r="J277" s="1093"/>
      <c r="K277" s="1093"/>
      <c r="L277" s="1093"/>
      <c r="M277" s="1093"/>
      <c r="N277" s="1093"/>
      <c r="O277" s="1093"/>
      <c r="P277" s="1093"/>
      <c r="Q277" s="1093"/>
      <c r="R277" s="1093"/>
      <c r="S277" s="1093"/>
      <c r="T277" s="1093"/>
      <c r="U277" s="1093"/>
      <c r="V277" s="529" t="s">
        <v>694</v>
      </c>
      <c r="W277" s="1111"/>
      <c r="X277" s="1111"/>
      <c r="Y277" s="1111"/>
      <c r="Z277" s="1111"/>
      <c r="AA277" s="1111"/>
      <c r="AB277" s="1111"/>
      <c r="AC277" s="1111"/>
      <c r="AD277" s="1111"/>
      <c r="AE277" s="1111"/>
      <c r="AF277" s="1111"/>
      <c r="AG277" s="1111"/>
      <c r="AH277" s="1111"/>
      <c r="AI277" s="527" t="s">
        <v>695</v>
      </c>
    </row>
    <row r="279" spans="1:35" ht="15" customHeight="1">
      <c r="A279" s="1138" t="s">
        <v>705</v>
      </c>
      <c r="B279" s="1115"/>
      <c r="C279" s="1115"/>
      <c r="D279" s="1115"/>
      <c r="E279" s="1115"/>
      <c r="F279" s="1116"/>
      <c r="G279" s="1125"/>
      <c r="H279" s="1126"/>
      <c r="I279" s="1126"/>
      <c r="J279" s="1126"/>
      <c r="K279" s="1126"/>
      <c r="L279" s="1126"/>
      <c r="M279" s="1126"/>
      <c r="N279" s="1126"/>
      <c r="O279" s="1126"/>
      <c r="P279" s="1126"/>
      <c r="Q279" s="1126"/>
      <c r="R279" s="1126"/>
      <c r="S279" s="1126"/>
      <c r="T279" s="1126"/>
      <c r="U279" s="1126"/>
      <c r="V279" s="1126"/>
      <c r="W279" s="1126"/>
      <c r="X279" s="1126"/>
      <c r="Y279" s="1126"/>
      <c r="Z279" s="1126"/>
      <c r="AA279" s="1126"/>
      <c r="AB279" s="1126"/>
      <c r="AC279" s="1126"/>
      <c r="AD279" s="1126"/>
      <c r="AE279" s="1126"/>
      <c r="AF279" s="1126"/>
      <c r="AG279" s="1126"/>
      <c r="AH279" s="1126"/>
      <c r="AI279" s="1127"/>
    </row>
    <row r="280" spans="1:35" ht="15" customHeight="1">
      <c r="A280" s="1118"/>
      <c r="B280" s="1118"/>
      <c r="C280" s="1118"/>
      <c r="D280" s="1118"/>
      <c r="E280" s="1118"/>
      <c r="F280" s="1119"/>
      <c r="G280" s="1128"/>
      <c r="H280" s="1129"/>
      <c r="I280" s="1129"/>
      <c r="J280" s="1129"/>
      <c r="K280" s="1129"/>
      <c r="L280" s="1129"/>
      <c r="M280" s="1129"/>
      <c r="N280" s="1129"/>
      <c r="O280" s="1129"/>
      <c r="P280" s="1129"/>
      <c r="Q280" s="1129"/>
      <c r="R280" s="1129"/>
      <c r="S280" s="1129"/>
      <c r="T280" s="1129"/>
      <c r="U280" s="1129"/>
      <c r="V280" s="1129"/>
      <c r="W280" s="1129"/>
      <c r="X280" s="1129"/>
      <c r="Y280" s="1129"/>
      <c r="Z280" s="1129"/>
      <c r="AA280" s="1129"/>
      <c r="AB280" s="1129"/>
      <c r="AC280" s="1129"/>
      <c r="AD280" s="1129"/>
      <c r="AE280" s="1129"/>
      <c r="AF280" s="1129"/>
      <c r="AG280" s="1129"/>
      <c r="AH280" s="1129"/>
      <c r="AI280" s="1130"/>
    </row>
    <row r="281" spans="1:35" ht="15" customHeight="1">
      <c r="A281" s="1118"/>
      <c r="B281" s="1118"/>
      <c r="C281" s="1118"/>
      <c r="D281" s="1118"/>
      <c r="E281" s="1118"/>
      <c r="F281" s="1119"/>
      <c r="G281" s="1131"/>
      <c r="H281" s="1132"/>
      <c r="I281" s="1132"/>
      <c r="J281" s="1132"/>
      <c r="K281" s="1132"/>
      <c r="L281" s="1132"/>
      <c r="M281" s="1132"/>
      <c r="N281" s="1132"/>
      <c r="O281" s="1132"/>
      <c r="P281" s="1132"/>
      <c r="Q281" s="1132"/>
      <c r="R281" s="1132"/>
      <c r="S281" s="1132"/>
      <c r="T281" s="1132"/>
      <c r="U281" s="1132"/>
      <c r="V281" s="1132"/>
      <c r="W281" s="1132"/>
      <c r="X281" s="1132"/>
      <c r="Y281" s="1132"/>
      <c r="Z281" s="1132"/>
      <c r="AA281" s="1132"/>
      <c r="AB281" s="1132"/>
      <c r="AC281" s="1132"/>
      <c r="AD281" s="1132"/>
      <c r="AE281" s="1132"/>
      <c r="AF281" s="1132"/>
      <c r="AG281" s="1132"/>
      <c r="AH281" s="1132"/>
      <c r="AI281" s="1133"/>
    </row>
    <row r="282" spans="1:35" ht="15" customHeight="1">
      <c r="A282" s="1114" t="s">
        <v>706</v>
      </c>
      <c r="B282" s="1115"/>
      <c r="C282" s="1115"/>
      <c r="D282" s="1115"/>
      <c r="E282" s="1115"/>
      <c r="F282" s="1116"/>
      <c r="G282" s="1093"/>
      <c r="H282" s="1093"/>
      <c r="I282" s="1093"/>
      <c r="J282" s="1093"/>
      <c r="K282" s="1093"/>
      <c r="L282" s="1093"/>
      <c r="M282" s="1093"/>
      <c r="N282" s="1139"/>
      <c r="O282" s="1134"/>
      <c r="P282" s="1134"/>
      <c r="Q282" s="530" t="s">
        <v>707</v>
      </c>
    </row>
    <row r="283" spans="1:35" ht="15" customHeight="1">
      <c r="A283" s="1117"/>
      <c r="B283" s="1118"/>
      <c r="C283" s="1118"/>
      <c r="D283" s="1118"/>
      <c r="E283" s="1118"/>
      <c r="F283" s="1119"/>
      <c r="G283" s="1090"/>
      <c r="H283" s="1090"/>
      <c r="I283" s="1090"/>
      <c r="J283" s="1090"/>
      <c r="K283" s="1090"/>
      <c r="L283" s="1090"/>
      <c r="M283" s="1090"/>
    </row>
    <row r="284" spans="1:35" ht="15" customHeight="1">
      <c r="A284" s="1120"/>
      <c r="B284" s="1121"/>
      <c r="C284" s="1121"/>
      <c r="D284" s="1121"/>
      <c r="E284" s="1121"/>
      <c r="F284" s="1122"/>
      <c r="G284" s="1093"/>
      <c r="H284" s="1093"/>
      <c r="I284" s="1093"/>
      <c r="J284" s="1093"/>
      <c r="K284" s="1093"/>
      <c r="L284" s="1093"/>
      <c r="M284" s="1093"/>
      <c r="N284" s="529" t="s">
        <v>694</v>
      </c>
      <c r="O284" s="1111"/>
      <c r="P284" s="1111"/>
      <c r="Q284" s="1111"/>
      <c r="R284" s="1111"/>
      <c r="S284" s="1111"/>
      <c r="T284" s="1111"/>
      <c r="U284" s="1111"/>
      <c r="V284" s="1111"/>
      <c r="W284" s="1111"/>
      <c r="X284" s="1111"/>
      <c r="Y284" s="1111"/>
      <c r="Z284" s="1111"/>
      <c r="AA284" s="1111"/>
      <c r="AB284" s="1111"/>
      <c r="AC284" s="1111"/>
      <c r="AD284" s="1111"/>
      <c r="AE284" s="1111"/>
      <c r="AF284" s="1111"/>
      <c r="AG284" s="1111"/>
      <c r="AH284" s="1111"/>
      <c r="AI284" s="527" t="s">
        <v>695</v>
      </c>
    </row>
    <row r="285" spans="1:35" ht="15" customHeight="1">
      <c r="A285" s="1106" t="s">
        <v>708</v>
      </c>
      <c r="B285" s="1106"/>
      <c r="C285" s="1106"/>
      <c r="D285" s="1106"/>
      <c r="E285" s="1106"/>
      <c r="F285" s="1106"/>
      <c r="G285" s="1093"/>
      <c r="H285" s="1093"/>
      <c r="I285" s="1093"/>
      <c r="J285" s="1093"/>
      <c r="K285" s="1093"/>
      <c r="L285" s="1093"/>
      <c r="M285" s="1093"/>
      <c r="N285" s="529" t="s">
        <v>694</v>
      </c>
      <c r="O285" s="1111"/>
      <c r="P285" s="1111"/>
      <c r="Q285" s="1111"/>
      <c r="R285" s="1111"/>
      <c r="S285" s="1111"/>
      <c r="T285" s="1111"/>
      <c r="U285" s="1111"/>
      <c r="V285" s="1111"/>
      <c r="W285" s="1111"/>
      <c r="X285" s="1111"/>
      <c r="Y285" s="1111"/>
      <c r="Z285" s="1111"/>
      <c r="AA285" s="1111"/>
      <c r="AB285" s="1111"/>
      <c r="AC285" s="1111"/>
      <c r="AD285" s="1111"/>
      <c r="AE285" s="1111"/>
      <c r="AF285" s="1111"/>
      <c r="AG285" s="1111"/>
      <c r="AH285" s="1111"/>
      <c r="AI285" s="527" t="s">
        <v>695</v>
      </c>
    </row>
    <row r="286" spans="1:35" ht="15" customHeight="1">
      <c r="A286" s="1106" t="s">
        <v>709</v>
      </c>
      <c r="B286" s="1106"/>
      <c r="C286" s="1106"/>
      <c r="D286" s="1106"/>
      <c r="E286" s="1106"/>
      <c r="F286" s="1106"/>
      <c r="G286" s="1109"/>
      <c r="H286" s="1109"/>
      <c r="I286" s="1109"/>
      <c r="J286" s="1109"/>
      <c r="K286" s="1109"/>
      <c r="L286" s="1109"/>
      <c r="M286" s="1109"/>
      <c r="N286" s="1087" t="s">
        <v>710</v>
      </c>
      <c r="O286" s="1088"/>
      <c r="P286" s="1134"/>
      <c r="Q286" s="1134"/>
      <c r="R286" s="1134"/>
      <c r="S286" s="1134"/>
      <c r="T286" s="1134"/>
      <c r="U286" s="1135"/>
      <c r="V286" s="1087" t="s">
        <v>285</v>
      </c>
      <c r="W286" s="1088"/>
      <c r="X286" s="1085"/>
      <c r="Y286" s="1085"/>
      <c r="Z286" s="1085"/>
      <c r="AA286" s="1085"/>
      <c r="AB286" s="1086"/>
    </row>
    <row r="287" spans="1:35" ht="15" customHeight="1">
      <c r="A287" s="1106" t="s">
        <v>711</v>
      </c>
      <c r="B287" s="1106"/>
      <c r="C287" s="1106"/>
      <c r="D287" s="1106"/>
      <c r="E287" s="1106"/>
      <c r="F287" s="1106"/>
      <c r="G287" s="1093"/>
      <c r="H287" s="1093"/>
      <c r="I287" s="1093"/>
      <c r="J287" s="1093"/>
      <c r="K287" s="1093"/>
      <c r="L287" s="1093"/>
      <c r="M287" s="1093"/>
    </row>
    <row r="288" spans="1:35" ht="15" customHeight="1">
      <c r="A288" s="1103" t="s">
        <v>712</v>
      </c>
      <c r="B288" s="1103"/>
      <c r="C288" s="1103"/>
      <c r="D288" s="1103"/>
      <c r="E288" s="1103"/>
      <c r="F288" s="1103"/>
      <c r="G288" s="1093"/>
      <c r="H288" s="1093"/>
      <c r="I288" s="1093"/>
      <c r="J288" s="1093"/>
      <c r="K288" s="1093"/>
      <c r="L288" s="1093"/>
      <c r="M288" s="1093"/>
      <c r="N288" s="529" t="s">
        <v>694</v>
      </c>
      <c r="O288" s="1111"/>
      <c r="P288" s="1111"/>
      <c r="Q288" s="1111"/>
      <c r="R288" s="1111"/>
      <c r="S288" s="1111"/>
      <c r="T288" s="1111"/>
      <c r="U288" s="1111"/>
      <c r="V288" s="1111"/>
      <c r="W288" s="1111"/>
      <c r="X288" s="1111"/>
      <c r="Y288" s="1111"/>
      <c r="Z288" s="1111"/>
      <c r="AA288" s="1111"/>
      <c r="AB288" s="1111"/>
      <c r="AC288" s="1111"/>
      <c r="AD288" s="1111"/>
      <c r="AE288" s="1111"/>
      <c r="AF288" s="1111"/>
      <c r="AG288" s="1111"/>
      <c r="AH288" s="1111"/>
      <c r="AI288" s="527" t="s">
        <v>695</v>
      </c>
    </row>
    <row r="289" spans="1:35" ht="15" customHeight="1">
      <c r="A289" s="1115" t="s">
        <v>713</v>
      </c>
      <c r="B289" s="1115"/>
      <c r="C289" s="1115"/>
      <c r="D289" s="1115"/>
      <c r="E289" s="1115"/>
      <c r="F289" s="1116"/>
      <c r="G289" s="1125"/>
      <c r="H289" s="1126"/>
      <c r="I289" s="1126"/>
      <c r="J289" s="1126"/>
      <c r="K289" s="1126"/>
      <c r="L289" s="1126"/>
      <c r="M289" s="1126"/>
      <c r="N289" s="1126"/>
      <c r="O289" s="1126"/>
      <c r="P289" s="1126"/>
      <c r="Q289" s="1126"/>
      <c r="R289" s="1126"/>
      <c r="S289" s="1126"/>
      <c r="T289" s="1126"/>
      <c r="U289" s="1126"/>
      <c r="V289" s="1126"/>
      <c r="W289" s="1126"/>
      <c r="X289" s="1126"/>
      <c r="Y289" s="1126"/>
      <c r="Z289" s="1126"/>
      <c r="AA289" s="1126"/>
      <c r="AB289" s="1126"/>
      <c r="AC289" s="1126"/>
      <c r="AD289" s="1126"/>
      <c r="AE289" s="1126"/>
      <c r="AF289" s="1126"/>
      <c r="AG289" s="1126"/>
      <c r="AH289" s="1126"/>
      <c r="AI289" s="1127"/>
    </row>
    <row r="290" spans="1:35" ht="15" customHeight="1">
      <c r="A290" s="1118"/>
      <c r="B290" s="1118"/>
      <c r="C290" s="1118"/>
      <c r="D290" s="1118"/>
      <c r="E290" s="1118"/>
      <c r="F290" s="1119"/>
      <c r="G290" s="1128"/>
      <c r="H290" s="1129"/>
      <c r="I290" s="1129"/>
      <c r="J290" s="1129"/>
      <c r="K290" s="1129"/>
      <c r="L290" s="1129"/>
      <c r="M290" s="1129"/>
      <c r="N290" s="1129"/>
      <c r="O290" s="1129"/>
      <c r="P290" s="1129"/>
      <c r="Q290" s="1129"/>
      <c r="R290" s="1129"/>
      <c r="S290" s="1129"/>
      <c r="T290" s="1129"/>
      <c r="U290" s="1129"/>
      <c r="V290" s="1129"/>
      <c r="W290" s="1129"/>
      <c r="X290" s="1129"/>
      <c r="Y290" s="1129"/>
      <c r="Z290" s="1129"/>
      <c r="AA290" s="1129"/>
      <c r="AB290" s="1129"/>
      <c r="AC290" s="1129"/>
      <c r="AD290" s="1129"/>
      <c r="AE290" s="1129"/>
      <c r="AF290" s="1129"/>
      <c r="AG290" s="1129"/>
      <c r="AH290" s="1129"/>
      <c r="AI290" s="1130"/>
    </row>
    <row r="291" spans="1:35" ht="15" customHeight="1">
      <c r="A291" s="1121"/>
      <c r="B291" s="1121"/>
      <c r="C291" s="1121"/>
      <c r="D291" s="1121"/>
      <c r="E291" s="1121"/>
      <c r="F291" s="1122"/>
      <c r="G291" s="1131"/>
      <c r="H291" s="1132"/>
      <c r="I291" s="1132"/>
      <c r="J291" s="1132"/>
      <c r="K291" s="1132"/>
      <c r="L291" s="1132"/>
      <c r="M291" s="1132"/>
      <c r="N291" s="1132"/>
      <c r="O291" s="1132"/>
      <c r="P291" s="1132"/>
      <c r="Q291" s="1132"/>
      <c r="R291" s="1132"/>
      <c r="S291" s="1132"/>
      <c r="T291" s="1132"/>
      <c r="U291" s="1132"/>
      <c r="V291" s="1132"/>
      <c r="W291" s="1132"/>
      <c r="X291" s="1132"/>
      <c r="Y291" s="1132"/>
      <c r="Z291" s="1132"/>
      <c r="AA291" s="1132"/>
      <c r="AB291" s="1132"/>
      <c r="AC291" s="1132"/>
      <c r="AD291" s="1132"/>
      <c r="AE291" s="1132"/>
      <c r="AF291" s="1132"/>
      <c r="AG291" s="1132"/>
      <c r="AH291" s="1132"/>
      <c r="AI291" s="1133"/>
    </row>
    <row r="293" spans="1:35" ht="15" customHeight="1">
      <c r="A293" s="1106"/>
      <c r="B293" s="1106"/>
      <c r="C293" s="1106"/>
      <c r="D293" s="1106"/>
      <c r="E293" s="1106"/>
      <c r="F293" s="1106"/>
      <c r="G293" s="968"/>
      <c r="H293" s="968"/>
      <c r="I293" s="968"/>
      <c r="J293" s="968"/>
      <c r="K293" s="968"/>
      <c r="L293" s="968"/>
      <c r="M293" s="968"/>
    </row>
    <row r="294" spans="1:35" ht="15" customHeight="1">
      <c r="A294" s="1106" t="s">
        <v>714</v>
      </c>
      <c r="B294" s="1106"/>
      <c r="C294" s="1106"/>
      <c r="D294" s="1106"/>
      <c r="E294" s="1106"/>
      <c r="F294" s="1106"/>
      <c r="G294" s="1093"/>
      <c r="H294" s="1093"/>
      <c r="I294" s="1093"/>
      <c r="J294" s="1093"/>
      <c r="K294" s="1093"/>
      <c r="L294" s="1093"/>
      <c r="M294" s="1093"/>
      <c r="N294" s="1087" t="s">
        <v>715</v>
      </c>
      <c r="O294" s="1088"/>
      <c r="P294" s="1088"/>
      <c r="Q294" s="1088"/>
      <c r="R294" s="1088"/>
      <c r="S294" s="462" t="s">
        <v>716</v>
      </c>
      <c r="T294" s="1111"/>
      <c r="U294" s="1111"/>
      <c r="V294" s="1111"/>
      <c r="W294" s="1111"/>
      <c r="X294" s="1111"/>
      <c r="Y294" s="1111"/>
      <c r="Z294" s="1111"/>
      <c r="AA294" s="1111"/>
      <c r="AB294" s="1111"/>
      <c r="AC294" s="1111"/>
      <c r="AD294" s="1111"/>
      <c r="AE294" s="1111"/>
      <c r="AF294" s="1111"/>
      <c r="AG294" s="1111"/>
      <c r="AH294" s="1111"/>
      <c r="AI294" s="527" t="s">
        <v>695</v>
      </c>
    </row>
    <row r="295" spans="1:35" ht="15" customHeight="1">
      <c r="A295" s="1106" t="s">
        <v>717</v>
      </c>
      <c r="B295" s="1106"/>
      <c r="C295" s="1106"/>
      <c r="D295" s="1106"/>
      <c r="E295" s="1106"/>
      <c r="F295" s="1106"/>
      <c r="G295" s="1093"/>
      <c r="H295" s="1093"/>
      <c r="I295" s="1093"/>
      <c r="J295" s="1093"/>
      <c r="K295" s="1093"/>
      <c r="L295" s="1093"/>
      <c r="M295" s="1093"/>
    </row>
    <row r="297" spans="1:35" ht="15" customHeight="1">
      <c r="A297" s="1103" t="s">
        <v>718</v>
      </c>
      <c r="B297" s="1103"/>
      <c r="C297" s="1103"/>
      <c r="D297" s="1103"/>
      <c r="E297" s="1103"/>
      <c r="F297" s="1103"/>
      <c r="G297" s="1090"/>
      <c r="H297" s="1090"/>
      <c r="I297" s="1090"/>
      <c r="J297" s="1090"/>
      <c r="K297" s="1090"/>
      <c r="L297" s="1090"/>
      <c r="M297" s="1090"/>
      <c r="N297" s="201" t="s">
        <v>44</v>
      </c>
      <c r="O297" s="1234"/>
      <c r="P297" s="1104"/>
      <c r="Q297" s="1104"/>
      <c r="R297" s="1104"/>
      <c r="S297" s="1104"/>
      <c r="T297" s="1104"/>
      <c r="U297" s="1104"/>
      <c r="V297" s="1104"/>
      <c r="W297" s="1104"/>
      <c r="X297" s="1104"/>
      <c r="Y297" s="1104"/>
      <c r="Z297" s="202" t="s">
        <v>8</v>
      </c>
    </row>
    <row r="298" spans="1:35" ht="15" customHeight="1">
      <c r="A298" s="1103" t="s">
        <v>719</v>
      </c>
      <c r="B298" s="1103"/>
      <c r="C298" s="1103"/>
      <c r="D298" s="1103"/>
      <c r="E298" s="1103"/>
      <c r="F298" s="1103"/>
      <c r="G298" s="1090"/>
      <c r="H298" s="1090"/>
      <c r="I298" s="1090"/>
      <c r="J298" s="1090"/>
      <c r="K298" s="1090"/>
      <c r="L298" s="1090"/>
      <c r="M298" s="1090"/>
    </row>
    <row r="299" spans="1:35" ht="15" customHeight="1">
      <c r="A299" s="1103" t="s">
        <v>720</v>
      </c>
      <c r="B299" s="1103"/>
      <c r="C299" s="1103"/>
      <c r="D299" s="1103"/>
      <c r="E299" s="1103"/>
      <c r="F299" s="1103"/>
      <c r="G299" s="1090"/>
      <c r="H299" s="1090"/>
      <c r="I299" s="1090"/>
      <c r="J299" s="1090"/>
      <c r="K299" s="1090"/>
      <c r="L299" s="1090"/>
      <c r="M299" s="1090"/>
    </row>
    <row r="300" spans="1:35" ht="15" customHeight="1">
      <c r="A300" s="1103" t="s">
        <v>721</v>
      </c>
      <c r="B300" s="1103"/>
      <c r="C300" s="1103"/>
      <c r="D300" s="1103"/>
      <c r="E300" s="1103"/>
      <c r="F300" s="1103"/>
      <c r="G300" s="1090"/>
      <c r="H300" s="1090"/>
      <c r="I300" s="1090"/>
      <c r="J300" s="1090"/>
      <c r="K300" s="1090"/>
      <c r="L300" s="1090"/>
      <c r="M300" s="1090"/>
    </row>
    <row r="301" spans="1:35" ht="15" customHeight="1">
      <c r="A301" s="1103" t="s">
        <v>722</v>
      </c>
      <c r="B301" s="1103"/>
      <c r="C301" s="1103"/>
      <c r="D301" s="1103"/>
      <c r="E301" s="1103"/>
      <c r="F301" s="1103"/>
      <c r="G301" s="1090"/>
      <c r="H301" s="1090"/>
      <c r="I301" s="1090"/>
      <c r="J301" s="1090"/>
      <c r="K301" s="1090"/>
      <c r="L301" s="1090"/>
      <c r="M301" s="1090"/>
    </row>
    <row r="302" spans="1:35" ht="15" customHeight="1">
      <c r="A302" s="1103" t="s">
        <v>723</v>
      </c>
      <c r="B302" s="1103"/>
      <c r="C302" s="1103"/>
      <c r="D302" s="1103"/>
      <c r="E302" s="1103"/>
      <c r="F302" s="1103"/>
      <c r="G302" s="1090"/>
      <c r="H302" s="1090"/>
      <c r="I302" s="1090"/>
      <c r="J302" s="1090"/>
      <c r="K302" s="1090"/>
      <c r="L302" s="1090"/>
      <c r="M302" s="1090"/>
    </row>
    <row r="303" spans="1:35" ht="15" customHeight="1">
      <c r="A303" s="1103" t="s">
        <v>724</v>
      </c>
      <c r="B303" s="1103"/>
      <c r="C303" s="1103"/>
      <c r="D303" s="1103"/>
      <c r="E303" s="1103"/>
      <c r="F303" s="1103"/>
      <c r="G303" s="1090"/>
      <c r="H303" s="1090"/>
      <c r="I303" s="1090"/>
      <c r="J303" s="1090"/>
      <c r="K303" s="1090"/>
      <c r="L303" s="1090"/>
      <c r="M303" s="1090"/>
    </row>
    <row r="304" spans="1:35" ht="15" customHeight="1">
      <c r="A304" s="1103" t="s">
        <v>725</v>
      </c>
      <c r="B304" s="1103"/>
      <c r="C304" s="1103"/>
      <c r="D304" s="1103"/>
      <c r="E304" s="1103"/>
      <c r="F304" s="1103"/>
      <c r="G304" s="1090"/>
      <c r="H304" s="1090"/>
      <c r="I304" s="1090"/>
      <c r="J304" s="1090"/>
      <c r="K304" s="1090"/>
      <c r="L304" s="1090"/>
      <c r="M304" s="1090"/>
      <c r="N304" s="529" t="s">
        <v>44</v>
      </c>
      <c r="O304" s="1112"/>
      <c r="P304" s="1153"/>
      <c r="Q304" s="1153"/>
      <c r="R304" s="1153"/>
      <c r="S304" s="1153"/>
      <c r="T304" s="1153"/>
      <c r="U304" s="1153"/>
      <c r="V304" s="1153"/>
      <c r="W304" s="1153"/>
      <c r="X304" s="1153"/>
      <c r="Y304" s="1110"/>
      <c r="Z304" s="527" t="s">
        <v>8</v>
      </c>
    </row>
    <row r="305" spans="1:34" ht="15" customHeight="1">
      <c r="A305" s="1103" t="s">
        <v>726</v>
      </c>
      <c r="B305" s="1103"/>
      <c r="C305" s="1103"/>
      <c r="D305" s="1103"/>
      <c r="E305" s="1103"/>
      <c r="F305" s="1103"/>
      <c r="G305" s="1093" t="s">
        <v>727</v>
      </c>
      <c r="H305" s="1093"/>
      <c r="I305" s="1093"/>
      <c r="J305" s="1093"/>
      <c r="K305" s="1093"/>
      <c r="L305" s="1093"/>
      <c r="M305" s="1093"/>
      <c r="N305" s="1093" t="s">
        <v>728</v>
      </c>
      <c r="O305" s="1093"/>
      <c r="P305" s="1093"/>
      <c r="Q305" s="1093"/>
      <c r="R305" s="1093"/>
      <c r="S305" s="1093"/>
      <c r="T305" s="1093"/>
      <c r="U305" s="1093" t="s">
        <v>729</v>
      </c>
      <c r="V305" s="1093"/>
      <c r="W305" s="1093"/>
      <c r="X305" s="1093"/>
      <c r="Y305" s="1093"/>
      <c r="Z305" s="1093"/>
      <c r="AA305" s="1093"/>
      <c r="AB305" s="1093" t="s">
        <v>730</v>
      </c>
      <c r="AC305" s="1093"/>
      <c r="AD305" s="1093"/>
      <c r="AE305" s="1093"/>
      <c r="AF305" s="1093"/>
      <c r="AG305" s="1093"/>
      <c r="AH305" s="1093"/>
    </row>
    <row r="306" spans="1:34" ht="15" customHeight="1">
      <c r="A306" s="1103" t="s">
        <v>731</v>
      </c>
      <c r="B306" s="1103"/>
      <c r="C306" s="1103"/>
      <c r="D306" s="1103"/>
      <c r="E306" s="1103"/>
      <c r="F306" s="1103"/>
      <c r="G306" s="1093" t="s">
        <v>727</v>
      </c>
      <c r="H306" s="1093"/>
      <c r="I306" s="1093"/>
      <c r="J306" s="1093"/>
      <c r="K306" s="1093"/>
      <c r="L306" s="1093"/>
      <c r="M306" s="1093"/>
      <c r="N306" s="1093" t="s">
        <v>732</v>
      </c>
      <c r="O306" s="1093"/>
      <c r="P306" s="1093"/>
      <c r="Q306" s="1093"/>
      <c r="R306" s="1093"/>
      <c r="S306" s="1093"/>
      <c r="T306" s="1093"/>
      <c r="U306" s="1093" t="s">
        <v>729</v>
      </c>
      <c r="V306" s="1093"/>
      <c r="W306" s="1093"/>
      <c r="X306" s="1093"/>
      <c r="Y306" s="1093"/>
      <c r="Z306" s="1093"/>
      <c r="AA306" s="1093"/>
      <c r="AB306" s="1093" t="s">
        <v>730</v>
      </c>
      <c r="AC306" s="1093"/>
      <c r="AD306" s="1093"/>
      <c r="AE306" s="1093"/>
      <c r="AF306" s="1093"/>
      <c r="AG306" s="1093"/>
      <c r="AH306" s="1093"/>
    </row>
    <row r="307" spans="1:34" ht="15" customHeight="1">
      <c r="A307" s="1103" t="s">
        <v>733</v>
      </c>
      <c r="B307" s="1103"/>
      <c r="C307" s="1103"/>
      <c r="D307" s="1103"/>
      <c r="E307" s="1103"/>
      <c r="F307" s="1103"/>
      <c r="G307" s="1090"/>
      <c r="H307" s="1090"/>
      <c r="I307" s="1090"/>
      <c r="J307" s="1090"/>
      <c r="K307" s="1090"/>
      <c r="L307" s="1090"/>
      <c r="M307" s="1090"/>
    </row>
    <row r="309" spans="1:34" ht="15" customHeight="1">
      <c r="A309" s="1103" t="s">
        <v>734</v>
      </c>
      <c r="B309" s="1103"/>
      <c r="C309" s="1103"/>
      <c r="D309" s="1103"/>
      <c r="E309" s="1103"/>
      <c r="F309" s="1103"/>
      <c r="G309" s="1093"/>
      <c r="H309" s="1093"/>
      <c r="I309" s="1093"/>
      <c r="J309" s="1093"/>
      <c r="K309" s="1093"/>
      <c r="L309" s="1093"/>
      <c r="M309" s="1093"/>
      <c r="N309" s="1203" t="s">
        <v>735</v>
      </c>
      <c r="O309" s="1073"/>
      <c r="P309" s="1073"/>
      <c r="Q309" s="1073"/>
    </row>
    <row r="310" spans="1:34" ht="15" customHeight="1">
      <c r="A310" s="1103" t="s">
        <v>736</v>
      </c>
      <c r="B310" s="1103"/>
      <c r="C310" s="1103"/>
      <c r="D310" s="1103"/>
      <c r="E310" s="1103"/>
      <c r="F310" s="1103"/>
      <c r="G310" s="1093"/>
      <c r="H310" s="1093"/>
      <c r="I310" s="1093"/>
      <c r="J310" s="1093"/>
      <c r="K310" s="1093"/>
      <c r="L310" s="1093"/>
      <c r="M310" s="1093"/>
      <c r="N310" s="1203" t="s">
        <v>737</v>
      </c>
      <c r="O310" s="1073"/>
      <c r="P310" s="1073"/>
    </row>
    <row r="311" spans="1:34" ht="15" customHeight="1">
      <c r="A311" s="1103" t="s">
        <v>738</v>
      </c>
      <c r="B311" s="1103"/>
      <c r="C311" s="1103"/>
      <c r="D311" s="1103"/>
      <c r="E311" s="1103"/>
      <c r="F311" s="1103"/>
      <c r="G311" s="1093"/>
      <c r="H311" s="1093"/>
      <c r="I311" s="1093"/>
      <c r="J311" s="1093"/>
      <c r="K311" s="1093"/>
      <c r="L311" s="1093"/>
      <c r="M311" s="1093"/>
      <c r="N311" s="1203" t="s">
        <v>737</v>
      </c>
      <c r="O311" s="1073"/>
      <c r="P311" s="1073"/>
    </row>
    <row r="312" spans="1:34" ht="15" customHeight="1">
      <c r="A312" s="1103" t="s">
        <v>739</v>
      </c>
      <c r="B312" s="1103"/>
      <c r="C312" s="1103"/>
      <c r="D312" s="1103"/>
      <c r="E312" s="1103"/>
      <c r="F312" s="1103"/>
      <c r="G312" s="1093"/>
      <c r="H312" s="1093"/>
      <c r="I312" s="1093"/>
      <c r="J312" s="1093"/>
      <c r="K312" s="1093"/>
      <c r="L312" s="1093"/>
      <c r="M312" s="1093"/>
      <c r="N312" s="1203" t="s">
        <v>737</v>
      </c>
      <c r="O312" s="1073"/>
      <c r="P312" s="1073"/>
    </row>
    <row r="313" spans="1:34" ht="15" customHeight="1">
      <c r="A313" s="1103" t="s">
        <v>740</v>
      </c>
      <c r="B313" s="1103"/>
      <c r="C313" s="1103"/>
      <c r="D313" s="1103"/>
      <c r="E313" s="1103"/>
      <c r="F313" s="1103"/>
      <c r="G313" s="1093"/>
      <c r="H313" s="1093"/>
      <c r="I313" s="1093"/>
      <c r="J313" s="1093"/>
      <c r="K313" s="1093"/>
      <c r="L313" s="1093"/>
      <c r="M313" s="1093"/>
      <c r="N313" s="201" t="s">
        <v>44</v>
      </c>
      <c r="O313" s="1234"/>
      <c r="P313" s="1104"/>
      <c r="Q313" s="1104"/>
      <c r="R313" s="1104"/>
      <c r="S313" s="1104"/>
      <c r="T313" s="1104"/>
      <c r="U313" s="1104"/>
      <c r="V313" s="1104"/>
      <c r="W313" s="1104"/>
      <c r="X313" s="1104"/>
      <c r="Y313" s="1104"/>
      <c r="Z313" s="202" t="s">
        <v>8</v>
      </c>
    </row>
    <row r="314" spans="1:34" ht="15" customHeight="1">
      <c r="A314" s="1103" t="s">
        <v>741</v>
      </c>
      <c r="B314" s="1103"/>
      <c r="C314" s="1103"/>
      <c r="D314" s="1103"/>
      <c r="E314" s="1103"/>
      <c r="F314" s="1103"/>
      <c r="G314" s="1093"/>
      <c r="H314" s="1093"/>
      <c r="I314" s="1093"/>
      <c r="J314" s="1093"/>
      <c r="K314" s="1093"/>
      <c r="L314" s="1093"/>
      <c r="M314" s="1093"/>
    </row>
    <row r="315" spans="1:34" ht="15" customHeight="1">
      <c r="A315" s="1103" t="s">
        <v>742</v>
      </c>
      <c r="B315" s="1103"/>
      <c r="C315" s="1103"/>
      <c r="D315" s="1103"/>
      <c r="E315" s="1103"/>
      <c r="F315" s="1103"/>
      <c r="G315" s="1093"/>
      <c r="H315" s="1093"/>
      <c r="I315" s="1093"/>
      <c r="J315" s="1093"/>
      <c r="K315" s="1093"/>
      <c r="L315" s="1093"/>
      <c r="M315" s="1093"/>
    </row>
    <row r="316" spans="1:34" ht="15" customHeight="1">
      <c r="A316" s="1103" t="s">
        <v>743</v>
      </c>
      <c r="B316" s="1103"/>
      <c r="C316" s="1103"/>
      <c r="D316" s="1103"/>
      <c r="E316" s="1103"/>
      <c r="F316" s="1103"/>
      <c r="G316" s="1093"/>
      <c r="H316" s="1093"/>
      <c r="I316" s="1093"/>
      <c r="J316" s="1093"/>
      <c r="K316" s="1093"/>
      <c r="L316" s="1093"/>
      <c r="M316" s="1093"/>
    </row>
    <row r="317" spans="1:34" ht="15" customHeight="1">
      <c r="A317" s="1103" t="s">
        <v>744</v>
      </c>
      <c r="B317" s="1103"/>
      <c r="C317" s="1103"/>
      <c r="D317" s="1103"/>
      <c r="E317" s="1103"/>
      <c r="F317" s="1103"/>
      <c r="G317" s="1093"/>
      <c r="H317" s="1093"/>
      <c r="I317" s="1093"/>
      <c r="J317" s="1093"/>
      <c r="K317" s="1093"/>
      <c r="L317" s="1093"/>
      <c r="M317" s="1093"/>
    </row>
    <row r="318" spans="1:34" ht="15" customHeight="1">
      <c r="A318" s="1103" t="s">
        <v>302</v>
      </c>
      <c r="B318" s="1103"/>
      <c r="C318" s="1103"/>
      <c r="D318" s="1103"/>
      <c r="E318" s="1103"/>
      <c r="F318" s="1103"/>
      <c r="G318" s="1093"/>
      <c r="H318" s="1093"/>
      <c r="I318" s="1093"/>
      <c r="J318" s="1093"/>
      <c r="K318" s="1093"/>
      <c r="L318" s="1093"/>
      <c r="M318" s="1093"/>
      <c r="N318" s="201" t="s">
        <v>44</v>
      </c>
      <c r="O318" s="1104"/>
      <c r="P318" s="1104"/>
      <c r="Q318" s="1104"/>
      <c r="R318" s="1104"/>
      <c r="S318" s="1104"/>
      <c r="T318" s="1104"/>
      <c r="U318" s="1104"/>
      <c r="V318" s="1104"/>
      <c r="W318" s="1104"/>
      <c r="X318" s="1104"/>
      <c r="Y318" s="1104"/>
      <c r="Z318" s="202" t="s">
        <v>8</v>
      </c>
    </row>
    <row r="320" spans="1:34" ht="15" customHeight="1">
      <c r="A320" s="1103" t="s">
        <v>745</v>
      </c>
      <c r="B320" s="1103"/>
      <c r="C320" s="1103"/>
      <c r="D320" s="1103"/>
      <c r="E320" s="1103"/>
      <c r="F320" s="1103"/>
      <c r="G320" s="1093"/>
      <c r="H320" s="1093"/>
      <c r="I320" s="1093"/>
      <c r="J320" s="1093"/>
      <c r="K320" s="1093"/>
      <c r="L320" s="1093"/>
      <c r="M320" s="1093"/>
    </row>
    <row r="321" spans="1:26" ht="15" customHeight="1">
      <c r="A321" s="1103" t="s">
        <v>746</v>
      </c>
      <c r="B321" s="1103"/>
      <c r="C321" s="1103"/>
      <c r="D321" s="1103"/>
      <c r="E321" s="1103"/>
      <c r="F321" s="1103"/>
      <c r="G321" s="1093"/>
      <c r="H321" s="1093"/>
      <c r="I321" s="1093"/>
      <c r="J321" s="1093"/>
      <c r="K321" s="1093"/>
      <c r="L321" s="1093"/>
      <c r="M321" s="1093"/>
    </row>
    <row r="322" spans="1:26" ht="15" customHeight="1">
      <c r="A322" s="1103" t="s">
        <v>747</v>
      </c>
      <c r="B322" s="1103"/>
      <c r="C322" s="1103"/>
      <c r="D322" s="1103"/>
      <c r="E322" s="1103"/>
      <c r="F322" s="1103"/>
      <c r="G322" s="1093"/>
      <c r="H322" s="1093"/>
      <c r="I322" s="1093"/>
      <c r="J322" s="1093"/>
      <c r="K322" s="1093"/>
      <c r="L322" s="1093"/>
      <c r="M322" s="1093"/>
    </row>
    <row r="323" spans="1:26" ht="15" customHeight="1">
      <c r="A323" s="1103" t="s">
        <v>748</v>
      </c>
      <c r="B323" s="1103"/>
      <c r="C323" s="1103"/>
      <c r="D323" s="1103"/>
      <c r="E323" s="1103"/>
      <c r="F323" s="1103"/>
      <c r="G323" s="1093"/>
      <c r="H323" s="1093"/>
      <c r="I323" s="1093"/>
      <c r="J323" s="1093"/>
      <c r="K323" s="1093"/>
      <c r="L323" s="1093"/>
      <c r="M323" s="1093"/>
    </row>
    <row r="325" spans="1:26" ht="15" customHeight="1">
      <c r="A325" s="1103" t="s">
        <v>307</v>
      </c>
      <c r="B325" s="1103"/>
      <c r="C325" s="1103"/>
      <c r="D325" s="1103"/>
      <c r="E325" s="1103"/>
      <c r="F325" s="1103"/>
      <c r="G325" s="1090"/>
      <c r="H325" s="1090"/>
      <c r="I325" s="1090"/>
      <c r="J325" s="1090"/>
      <c r="K325" s="1090"/>
      <c r="L325" s="1090"/>
      <c r="M325" s="1090"/>
    </row>
    <row r="326" spans="1:26" ht="15" customHeight="1">
      <c r="A326" s="1103" t="s">
        <v>308</v>
      </c>
      <c r="B326" s="1103"/>
      <c r="C326" s="1103"/>
      <c r="D326" s="1103"/>
      <c r="E326" s="1103"/>
      <c r="F326" s="1103"/>
      <c r="G326" s="1090"/>
      <c r="H326" s="1090"/>
      <c r="I326" s="1090"/>
      <c r="J326" s="1090"/>
      <c r="K326" s="1090"/>
      <c r="L326" s="1090"/>
      <c r="M326" s="1090"/>
    </row>
    <row r="327" spans="1:26" ht="15" customHeight="1">
      <c r="A327" s="1103" t="s">
        <v>309</v>
      </c>
      <c r="B327" s="1103"/>
      <c r="C327" s="1103"/>
      <c r="D327" s="1103"/>
      <c r="E327" s="1103"/>
      <c r="F327" s="1103"/>
      <c r="G327" s="1093"/>
      <c r="H327" s="1093"/>
      <c r="I327" s="1093"/>
      <c r="J327" s="1093"/>
      <c r="K327" s="1093"/>
      <c r="L327" s="1093"/>
      <c r="M327" s="1093"/>
    </row>
    <row r="328" spans="1:26" ht="15" customHeight="1">
      <c r="A328" s="1103" t="s">
        <v>310</v>
      </c>
      <c r="B328" s="1103"/>
      <c r="C328" s="1103"/>
      <c r="D328" s="1103"/>
      <c r="E328" s="1103"/>
      <c r="F328" s="1103"/>
      <c r="G328" s="1093"/>
      <c r="H328" s="1093"/>
      <c r="I328" s="1093"/>
      <c r="J328" s="1093"/>
      <c r="K328" s="1093"/>
      <c r="L328" s="1093"/>
      <c r="M328" s="1093"/>
    </row>
    <row r="330" spans="1:26" ht="15" customHeight="1">
      <c r="A330" s="1103" t="s">
        <v>749</v>
      </c>
      <c r="B330" s="1103"/>
      <c r="C330" s="1103"/>
      <c r="D330" s="1103"/>
      <c r="E330" s="1103"/>
      <c r="F330" s="1103"/>
      <c r="G330" s="1093"/>
      <c r="H330" s="1093"/>
      <c r="I330" s="1093"/>
      <c r="J330" s="1093"/>
      <c r="K330" s="1093"/>
      <c r="L330" s="1093"/>
      <c r="M330" s="1093"/>
      <c r="N330" s="201" t="s">
        <v>44</v>
      </c>
      <c r="O330" s="1104"/>
      <c r="P330" s="1104"/>
      <c r="Q330" s="1104"/>
      <c r="R330" s="1104"/>
      <c r="S330" s="1104"/>
      <c r="T330" s="1104"/>
      <c r="U330" s="1104"/>
      <c r="V330" s="1104"/>
      <c r="W330" s="1104"/>
      <c r="X330" s="1104"/>
      <c r="Y330" s="1104"/>
      <c r="Z330" s="202" t="s">
        <v>8</v>
      </c>
    </row>
    <row r="331" spans="1:26" ht="15" customHeight="1">
      <c r="A331" s="1103" t="s">
        <v>312</v>
      </c>
      <c r="B331" s="1103"/>
      <c r="C331" s="1103"/>
      <c r="D331" s="1103"/>
      <c r="E331" s="1103"/>
      <c r="F331" s="1103"/>
      <c r="G331" s="1093"/>
      <c r="H331" s="1093"/>
      <c r="I331" s="1093"/>
      <c r="J331" s="1093"/>
      <c r="K331" s="1093"/>
      <c r="L331" s="1093"/>
      <c r="M331" s="1093"/>
      <c r="N331" s="1093"/>
      <c r="O331" s="1093"/>
      <c r="P331" s="1093"/>
      <c r="Q331" s="1093"/>
      <c r="R331" s="1093"/>
      <c r="S331" s="1093"/>
      <c r="T331" s="1093"/>
      <c r="U331" s="1110" t="s">
        <v>750</v>
      </c>
      <c r="V331" s="1111"/>
      <c r="W331" s="1111"/>
      <c r="X331" s="1111"/>
      <c r="Y331" s="1111"/>
      <c r="Z331" s="1112"/>
    </row>
    <row r="332" spans="1:26" ht="15" customHeight="1">
      <c r="A332" s="1103" t="s">
        <v>313</v>
      </c>
      <c r="B332" s="1103"/>
      <c r="C332" s="1103"/>
      <c r="D332" s="1103"/>
      <c r="E332" s="1103"/>
      <c r="F332" s="1103"/>
      <c r="G332" s="1093"/>
      <c r="H332" s="1093"/>
      <c r="I332" s="1093"/>
      <c r="J332" s="1093"/>
      <c r="K332" s="1093"/>
      <c r="L332" s="1093"/>
      <c r="M332" s="1093"/>
    </row>
    <row r="333" spans="1:26" ht="15" customHeight="1">
      <c r="A333" s="1103" t="s">
        <v>314</v>
      </c>
      <c r="B333" s="1103"/>
      <c r="C333" s="1103"/>
      <c r="D333" s="1103"/>
      <c r="E333" s="1103"/>
      <c r="F333" s="1103"/>
      <c r="G333" s="1093"/>
      <c r="H333" s="1093"/>
      <c r="I333" s="1093"/>
      <c r="J333" s="1093"/>
      <c r="K333" s="1093"/>
      <c r="L333" s="1093"/>
      <c r="M333" s="1093"/>
      <c r="N333" s="1093"/>
      <c r="O333" s="1093"/>
      <c r="P333" s="1093"/>
      <c r="Q333" s="1093"/>
      <c r="R333" s="1093"/>
      <c r="S333" s="1093"/>
      <c r="T333" s="1093"/>
      <c r="U333" s="1110" t="s">
        <v>751</v>
      </c>
      <c r="V333" s="1111"/>
      <c r="W333" s="1111"/>
      <c r="X333" s="1111"/>
      <c r="Y333" s="1111"/>
      <c r="Z333" s="1112"/>
    </row>
    <row r="335" spans="1:26" ht="15" customHeight="1">
      <c r="A335" s="1103" t="s">
        <v>315</v>
      </c>
      <c r="B335" s="1103"/>
      <c r="C335" s="1103"/>
      <c r="D335" s="1103"/>
      <c r="E335" s="1103"/>
      <c r="F335" s="1103"/>
      <c r="G335" s="1093"/>
      <c r="H335" s="1093"/>
      <c r="I335" s="1093"/>
      <c r="J335" s="1093"/>
      <c r="K335" s="1093"/>
      <c r="L335" s="1093"/>
      <c r="M335" s="1093"/>
    </row>
    <row r="336" spans="1:26" ht="15" customHeight="1">
      <c r="A336" s="1103" t="s">
        <v>316</v>
      </c>
      <c r="B336" s="1103"/>
      <c r="C336" s="1103"/>
      <c r="D336" s="1103"/>
      <c r="E336" s="1103"/>
      <c r="F336" s="1103"/>
      <c r="G336" s="1093"/>
      <c r="H336" s="1093"/>
      <c r="I336" s="1093"/>
      <c r="J336" s="1093"/>
      <c r="K336" s="1093"/>
      <c r="L336" s="1093"/>
      <c r="M336" s="1093"/>
    </row>
    <row r="337" spans="1:34" ht="15" customHeight="1">
      <c r="A337" s="1103" t="s">
        <v>317</v>
      </c>
      <c r="B337" s="1103"/>
      <c r="C337" s="1103"/>
      <c r="D337" s="1103"/>
      <c r="E337" s="1103"/>
      <c r="F337" s="1103"/>
      <c r="G337" s="1093"/>
      <c r="H337" s="1093"/>
      <c r="I337" s="1093"/>
      <c r="J337" s="1093"/>
      <c r="K337" s="1093"/>
      <c r="L337" s="1093"/>
      <c r="M337" s="1093"/>
    </row>
    <row r="338" spans="1:34" ht="15" customHeight="1">
      <c r="A338" s="1103" t="s">
        <v>318</v>
      </c>
      <c r="B338" s="1103"/>
      <c r="C338" s="1103"/>
      <c r="D338" s="1103"/>
      <c r="E338" s="1103"/>
      <c r="F338" s="1103"/>
      <c r="G338" s="1090"/>
      <c r="H338" s="1090"/>
      <c r="I338" s="1090"/>
      <c r="J338" s="1090"/>
      <c r="K338" s="1090"/>
      <c r="L338" s="1090"/>
      <c r="M338" s="1090"/>
    </row>
    <row r="339" spans="1:34" ht="15" customHeight="1">
      <c r="A339" s="1103" t="s">
        <v>319</v>
      </c>
      <c r="B339" s="1103"/>
      <c r="C339" s="1103"/>
      <c r="D339" s="1103"/>
      <c r="E339" s="1103"/>
      <c r="F339" s="1103"/>
      <c r="G339" s="1093"/>
      <c r="H339" s="1093"/>
      <c r="I339" s="1093"/>
      <c r="J339" s="1093"/>
      <c r="K339" s="1093"/>
      <c r="L339" s="1093"/>
      <c r="M339" s="1093"/>
      <c r="N339" s="201" t="s">
        <v>44</v>
      </c>
      <c r="O339" s="1104"/>
      <c r="P339" s="1104"/>
      <c r="Q339" s="1104"/>
      <c r="R339" s="1104"/>
      <c r="S339" s="1104"/>
      <c r="T339" s="1104"/>
      <c r="U339" s="1104"/>
      <c r="V339" s="1104"/>
      <c r="W339" s="1104"/>
      <c r="X339" s="1104"/>
      <c r="Y339" s="1104"/>
      <c r="Z339" s="202" t="s">
        <v>8</v>
      </c>
    </row>
    <row r="340" spans="1:34" ht="15" customHeight="1">
      <c r="A340" s="1103" t="s">
        <v>320</v>
      </c>
      <c r="B340" s="1103"/>
      <c r="C340" s="1103"/>
      <c r="D340" s="1103"/>
      <c r="E340" s="1103"/>
      <c r="F340" s="1103"/>
      <c r="G340" s="1113"/>
      <c r="H340" s="1113"/>
      <c r="I340" s="1113"/>
      <c r="J340" s="1113"/>
      <c r="K340" s="1113"/>
      <c r="L340" s="1113"/>
      <c r="M340" s="1113"/>
    </row>
    <row r="341" spans="1:34" ht="15" customHeight="1">
      <c r="A341" s="1103" t="s">
        <v>713</v>
      </c>
      <c r="B341" s="1103"/>
      <c r="C341" s="1103"/>
      <c r="D341" s="1103"/>
      <c r="E341" s="1103"/>
      <c r="F341" s="1103"/>
      <c r="G341" s="1105"/>
      <c r="H341" s="1105"/>
      <c r="I341" s="1105"/>
      <c r="J341" s="1105"/>
      <c r="K341" s="1105"/>
      <c r="L341" s="1105"/>
      <c r="M341" s="1105"/>
      <c r="N341" s="1105"/>
      <c r="O341" s="1105"/>
      <c r="P341" s="1105"/>
      <c r="Q341" s="1105"/>
      <c r="R341" s="1105"/>
      <c r="S341" s="1105"/>
      <c r="T341" s="1105"/>
      <c r="U341" s="1105"/>
      <c r="V341" s="1105"/>
      <c r="W341" s="1105"/>
      <c r="X341" s="1105"/>
      <c r="Y341" s="1105"/>
      <c r="Z341" s="1105"/>
    </row>
    <row r="342" spans="1:34" ht="15" customHeight="1">
      <c r="AH342" s="243"/>
    </row>
    <row r="343" spans="1:34" ht="15" customHeight="1">
      <c r="A343" s="1103" t="s">
        <v>752</v>
      </c>
      <c r="B343" s="1103"/>
      <c r="C343" s="1103"/>
      <c r="D343" s="1103"/>
      <c r="E343" s="1103"/>
      <c r="F343" s="1103"/>
      <c r="G343" s="1093"/>
      <c r="H343" s="1093"/>
      <c r="I343" s="1093"/>
      <c r="J343" s="1093"/>
      <c r="K343" s="1093"/>
      <c r="L343" s="1093"/>
      <c r="M343" s="1093"/>
    </row>
    <row r="344" spans="1:34" ht="15" customHeight="1">
      <c r="A344" s="1103" t="s">
        <v>753</v>
      </c>
      <c r="B344" s="1103"/>
      <c r="C344" s="1103"/>
      <c r="D344" s="1103"/>
      <c r="E344" s="1103"/>
      <c r="F344" s="1103"/>
      <c r="G344" s="1093"/>
      <c r="H344" s="1093"/>
      <c r="I344" s="1093"/>
      <c r="J344" s="1093"/>
      <c r="K344" s="1093"/>
      <c r="L344" s="1093"/>
      <c r="M344" s="1093"/>
    </row>
    <row r="345" spans="1:34" ht="15" customHeight="1">
      <c r="A345" s="1103" t="s">
        <v>754</v>
      </c>
      <c r="B345" s="1103"/>
      <c r="C345" s="1103"/>
      <c r="D345" s="1103"/>
      <c r="E345" s="1103"/>
      <c r="F345" s="1103"/>
      <c r="G345" s="1093"/>
      <c r="H345" s="1093"/>
      <c r="I345" s="1093"/>
      <c r="J345" s="1093"/>
      <c r="K345" s="1093"/>
      <c r="L345" s="1093"/>
      <c r="M345" s="1093"/>
    </row>
    <row r="346" spans="1:34" ht="15" customHeight="1">
      <c r="A346" s="1103" t="s">
        <v>755</v>
      </c>
      <c r="B346" s="1103"/>
      <c r="C346" s="1103"/>
      <c r="D346" s="1103"/>
      <c r="E346" s="1103"/>
      <c r="F346" s="1103"/>
      <c r="G346" s="1093"/>
      <c r="H346" s="1093"/>
      <c r="I346" s="1093"/>
      <c r="J346" s="1093"/>
      <c r="K346" s="1093"/>
      <c r="L346" s="1093"/>
      <c r="M346" s="1093"/>
    </row>
    <row r="347" spans="1:34" ht="15" customHeight="1">
      <c r="A347" s="1103" t="s">
        <v>756</v>
      </c>
      <c r="B347" s="1103"/>
      <c r="C347" s="1103"/>
      <c r="D347" s="1103"/>
      <c r="E347" s="1103"/>
      <c r="F347" s="1103"/>
      <c r="G347" s="1093"/>
      <c r="H347" s="1093"/>
      <c r="I347" s="1093"/>
      <c r="J347" s="1093"/>
      <c r="K347" s="1093"/>
      <c r="L347" s="1093"/>
      <c r="M347" s="1093"/>
    </row>
    <row r="348" spans="1:34" ht="15" customHeight="1">
      <c r="A348" s="1103" t="s">
        <v>757</v>
      </c>
      <c r="B348" s="1103"/>
      <c r="C348" s="1103"/>
      <c r="D348" s="1103"/>
      <c r="E348" s="1103"/>
      <c r="F348" s="1103"/>
      <c r="G348" s="1093"/>
      <c r="H348" s="1093"/>
      <c r="I348" s="1093"/>
      <c r="J348" s="1093"/>
      <c r="K348" s="1093"/>
      <c r="L348" s="1093"/>
      <c r="M348" s="1093"/>
    </row>
    <row r="349" spans="1:34" ht="15" customHeight="1">
      <c r="A349" s="1103" t="s">
        <v>758</v>
      </c>
      <c r="B349" s="1103"/>
      <c r="C349" s="1103"/>
      <c r="D349" s="1103"/>
      <c r="E349" s="1103"/>
      <c r="F349" s="1103"/>
      <c r="G349" s="1093"/>
      <c r="H349" s="1093"/>
      <c r="I349" s="1093"/>
      <c r="J349" s="1093"/>
      <c r="K349" s="1093"/>
      <c r="L349" s="1093"/>
      <c r="M349" s="1093"/>
    </row>
    <row r="350" spans="1:34" ht="15" customHeight="1">
      <c r="A350" s="1103" t="s">
        <v>759</v>
      </c>
      <c r="B350" s="1103"/>
      <c r="C350" s="1103"/>
      <c r="D350" s="1103"/>
      <c r="E350" s="1103"/>
      <c r="F350" s="1103"/>
      <c r="G350" s="1093"/>
      <c r="H350" s="1093"/>
      <c r="I350" s="1093"/>
      <c r="J350" s="1093"/>
      <c r="K350" s="1093"/>
      <c r="L350" s="1093"/>
      <c r="M350" s="1093"/>
    </row>
    <row r="351" spans="1:34" ht="15" customHeight="1">
      <c r="A351" s="1103" t="s">
        <v>760</v>
      </c>
      <c r="B351" s="1103"/>
      <c r="C351" s="1103"/>
      <c r="D351" s="1103"/>
      <c r="E351" s="1103"/>
      <c r="F351" s="1103"/>
      <c r="G351" s="1093"/>
      <c r="H351" s="1093"/>
      <c r="I351" s="1093"/>
      <c r="J351" s="1093"/>
      <c r="K351" s="1093"/>
      <c r="L351" s="1093"/>
      <c r="M351" s="1093"/>
    </row>
    <row r="352" spans="1:34" ht="15" customHeight="1">
      <c r="A352" s="1103" t="s">
        <v>761</v>
      </c>
      <c r="B352" s="1103"/>
      <c r="C352" s="1103"/>
      <c r="D352" s="1103"/>
      <c r="E352" s="1103"/>
      <c r="F352" s="1103"/>
      <c r="G352" s="1093"/>
      <c r="H352" s="1093"/>
      <c r="I352" s="1093"/>
      <c r="J352" s="1093"/>
      <c r="K352" s="1093"/>
      <c r="L352" s="1093"/>
      <c r="M352" s="1093"/>
    </row>
    <row r="353" spans="1:29" ht="15" customHeight="1">
      <c r="A353" s="1103" t="s">
        <v>762</v>
      </c>
      <c r="B353" s="1103"/>
      <c r="C353" s="1103"/>
      <c r="D353" s="1103"/>
      <c r="E353" s="1103"/>
      <c r="F353" s="1103"/>
      <c r="G353" s="1093"/>
      <c r="H353" s="1093"/>
      <c r="I353" s="1093"/>
      <c r="J353" s="1093"/>
      <c r="K353" s="1093"/>
      <c r="L353" s="1093"/>
      <c r="M353" s="1093"/>
    </row>
    <row r="354" spans="1:29" ht="15" customHeight="1">
      <c r="A354" s="1103" t="s">
        <v>763</v>
      </c>
      <c r="B354" s="1103"/>
      <c r="C354" s="1103"/>
      <c r="D354" s="1103"/>
      <c r="E354" s="1103"/>
      <c r="F354" s="1103"/>
      <c r="G354" s="1093"/>
      <c r="H354" s="1093"/>
      <c r="I354" s="1093"/>
      <c r="J354" s="1093"/>
      <c r="K354" s="1093"/>
      <c r="L354" s="1093"/>
      <c r="M354" s="1093"/>
      <c r="N354" s="201" t="s">
        <v>44</v>
      </c>
      <c r="O354" s="1104"/>
      <c r="P354" s="1104"/>
      <c r="Q354" s="1104"/>
      <c r="R354" s="1104"/>
      <c r="S354" s="1104"/>
      <c r="T354" s="1104"/>
      <c r="U354" s="1104"/>
      <c r="V354" s="1104"/>
      <c r="W354" s="1104"/>
      <c r="X354" s="1104"/>
      <c r="Y354" s="1104"/>
      <c r="Z354" s="202" t="s">
        <v>8</v>
      </c>
    </row>
    <row r="356" spans="1:29" ht="15" customHeight="1">
      <c r="A356" s="1103" t="s">
        <v>764</v>
      </c>
      <c r="B356" s="1103"/>
      <c r="C356" s="1103"/>
      <c r="D356" s="1103"/>
      <c r="E356" s="1103"/>
      <c r="F356" s="1103"/>
      <c r="G356" s="1093"/>
      <c r="H356" s="1093"/>
      <c r="I356" s="1093"/>
      <c r="J356" s="1093"/>
      <c r="K356" s="1093"/>
      <c r="L356" s="1093"/>
      <c r="M356" s="1093"/>
    </row>
    <row r="357" spans="1:29" ht="15" customHeight="1">
      <c r="A357" s="1103" t="s">
        <v>765</v>
      </c>
      <c r="B357" s="1103"/>
      <c r="C357" s="1103"/>
      <c r="D357" s="1103"/>
      <c r="E357" s="1103"/>
      <c r="F357" s="1103"/>
      <c r="G357" s="1093"/>
      <c r="H357" s="1093"/>
      <c r="I357" s="1093"/>
      <c r="J357" s="1093"/>
      <c r="K357" s="1093"/>
      <c r="L357" s="1093"/>
      <c r="M357" s="1093"/>
    </row>
    <row r="358" spans="1:29" ht="15" customHeight="1">
      <c r="A358" s="1103" t="s">
        <v>766</v>
      </c>
      <c r="B358" s="1103"/>
      <c r="C358" s="1103"/>
      <c r="D358" s="1103"/>
      <c r="E358" s="1103"/>
      <c r="F358" s="1103"/>
      <c r="G358" s="1093"/>
      <c r="H358" s="1093"/>
      <c r="I358" s="1093"/>
      <c r="J358" s="1093"/>
      <c r="K358" s="1093"/>
      <c r="L358" s="1093"/>
      <c r="M358" s="1093"/>
    </row>
    <row r="359" spans="1:29" ht="15" customHeight="1">
      <c r="A359" s="1103" t="s">
        <v>767</v>
      </c>
      <c r="B359" s="1103"/>
      <c r="C359" s="1103"/>
      <c r="D359" s="1103"/>
      <c r="E359" s="1103"/>
      <c r="F359" s="1103"/>
      <c r="G359" s="1093"/>
      <c r="H359" s="1093"/>
      <c r="I359" s="1093"/>
      <c r="J359" s="1093"/>
      <c r="K359" s="1093"/>
      <c r="L359" s="1093"/>
      <c r="M359" s="1093"/>
    </row>
    <row r="360" spans="1:29" ht="15" customHeight="1">
      <c r="A360" s="1103" t="s">
        <v>768</v>
      </c>
      <c r="B360" s="1103"/>
      <c r="C360" s="1103"/>
      <c r="D360" s="1103"/>
      <c r="E360" s="1103"/>
      <c r="F360" s="1103"/>
      <c r="G360" s="1093"/>
      <c r="H360" s="1093"/>
      <c r="I360" s="1093"/>
      <c r="J360" s="1093"/>
      <c r="K360" s="1093"/>
      <c r="L360" s="1093"/>
      <c r="M360" s="1093"/>
    </row>
    <row r="362" spans="1:29" ht="15" customHeight="1">
      <c r="A362" s="1106" t="s">
        <v>769</v>
      </c>
      <c r="B362" s="1106"/>
      <c r="C362" s="1106"/>
      <c r="D362" s="1106"/>
      <c r="E362" s="1106"/>
      <c r="F362" s="1106"/>
      <c r="G362" s="1093"/>
      <c r="H362" s="1093"/>
      <c r="I362" s="1093"/>
      <c r="J362" s="1093"/>
      <c r="K362" s="1093"/>
      <c r="L362" s="1093"/>
      <c r="M362" s="1093"/>
      <c r="N362" s="1087" t="s">
        <v>770</v>
      </c>
      <c r="O362" s="1088"/>
      <c r="P362" s="1088"/>
      <c r="Q362" s="1162"/>
      <c r="R362" s="1162"/>
      <c r="S362" s="1162"/>
      <c r="T362" s="1162"/>
      <c r="U362" s="1162"/>
      <c r="V362" s="1162"/>
      <c r="W362" s="528" t="s">
        <v>608</v>
      </c>
      <c r="X362" s="1162"/>
      <c r="Y362" s="1162"/>
      <c r="Z362" s="1162"/>
      <c r="AA362" s="1162"/>
      <c r="AB362" s="1162"/>
      <c r="AC362" s="1163"/>
    </row>
    <row r="363" spans="1:29" ht="15" customHeight="1">
      <c r="A363" s="1107" t="s">
        <v>771</v>
      </c>
      <c r="B363" s="1106"/>
      <c r="C363" s="1106"/>
      <c r="D363" s="1106"/>
      <c r="E363" s="1106"/>
      <c r="F363" s="1106"/>
      <c r="G363" s="1077"/>
      <c r="H363" s="1078"/>
      <c r="I363" s="1078"/>
      <c r="J363" s="1078"/>
      <c r="K363" s="1078"/>
      <c r="L363" s="1078"/>
      <c r="M363" s="1078"/>
      <c r="N363" s="1078"/>
      <c r="O363" s="1078"/>
      <c r="P363" s="1078"/>
      <c r="Q363" s="1078"/>
      <c r="R363" s="1078"/>
      <c r="S363" s="1078"/>
      <c r="T363" s="1078"/>
      <c r="U363" s="1078"/>
      <c r="V363" s="1078"/>
      <c r="W363" s="1078"/>
      <c r="X363" s="1078"/>
      <c r="Y363" s="1078"/>
      <c r="Z363" s="1078"/>
      <c r="AA363" s="1078"/>
      <c r="AB363" s="1078"/>
      <c r="AC363" s="1079"/>
    </row>
    <row r="364" spans="1:29" ht="15" customHeight="1">
      <c r="A364" s="1108" t="s">
        <v>772</v>
      </c>
      <c r="B364" s="1103"/>
      <c r="C364" s="1103"/>
      <c r="D364" s="1103"/>
      <c r="E364" s="1103"/>
      <c r="F364" s="1103"/>
      <c r="G364" s="1109"/>
      <c r="H364" s="1109"/>
      <c r="I364" s="1109"/>
      <c r="J364" s="1109"/>
      <c r="K364" s="1109"/>
      <c r="L364" s="1109"/>
      <c r="M364" s="1109"/>
    </row>
    <row r="366" spans="1:29" ht="15" customHeight="1">
      <c r="A366" s="1103" t="s">
        <v>773</v>
      </c>
      <c r="B366" s="1103"/>
      <c r="C366" s="1103"/>
      <c r="D366" s="1103"/>
      <c r="E366" s="1103"/>
      <c r="F366" s="1103"/>
      <c r="G366" s="1093"/>
      <c r="H366" s="1093"/>
      <c r="I366" s="1093"/>
      <c r="J366" s="1093"/>
      <c r="K366" s="1093"/>
      <c r="L366" s="1093"/>
      <c r="M366" s="1093"/>
    </row>
    <row r="367" spans="1:29" ht="15" customHeight="1">
      <c r="A367" s="1103" t="s">
        <v>774</v>
      </c>
      <c r="B367" s="1103"/>
      <c r="C367" s="1103"/>
      <c r="D367" s="1103"/>
      <c r="E367" s="1103"/>
      <c r="F367" s="1103"/>
      <c r="G367" s="1093"/>
      <c r="H367" s="1093"/>
      <c r="I367" s="1093"/>
      <c r="J367" s="1093"/>
      <c r="K367" s="1093"/>
      <c r="L367" s="1093"/>
      <c r="M367" s="1093"/>
    </row>
    <row r="368" spans="1:29" ht="15" customHeight="1">
      <c r="A368" s="1103" t="s">
        <v>775</v>
      </c>
      <c r="B368" s="1103"/>
      <c r="C368" s="1103"/>
      <c r="D368" s="1103"/>
      <c r="E368" s="1103"/>
      <c r="F368" s="1103"/>
      <c r="G368" s="1093"/>
      <c r="H368" s="1093"/>
      <c r="I368" s="1093"/>
      <c r="J368" s="1093"/>
      <c r="K368" s="1093"/>
      <c r="L368" s="1093"/>
      <c r="M368" s="1093"/>
    </row>
    <row r="369" spans="1:35" ht="15" customHeight="1">
      <c r="A369" s="1103" t="s">
        <v>776</v>
      </c>
      <c r="B369" s="1103"/>
      <c r="C369" s="1103"/>
      <c r="D369" s="1103"/>
      <c r="E369" s="1103"/>
      <c r="F369" s="1103"/>
      <c r="G369" s="1093"/>
      <c r="H369" s="1093"/>
      <c r="I369" s="1093"/>
      <c r="J369" s="1093"/>
      <c r="K369" s="1093"/>
      <c r="L369" s="1093"/>
      <c r="M369" s="1093"/>
    </row>
    <row r="370" spans="1:35" ht="15" customHeight="1">
      <c r="A370" s="1103" t="s">
        <v>777</v>
      </c>
      <c r="B370" s="1103"/>
      <c r="C370" s="1103"/>
      <c r="D370" s="1103"/>
      <c r="E370" s="1103"/>
      <c r="F370" s="1103"/>
      <c r="G370" s="1093"/>
      <c r="H370" s="1093"/>
      <c r="I370" s="1093"/>
      <c r="J370" s="1093"/>
      <c r="K370" s="1093"/>
      <c r="L370" s="1093"/>
      <c r="M370" s="1093"/>
    </row>
    <row r="371" spans="1:35" ht="15" customHeight="1">
      <c r="A371" s="1103" t="s">
        <v>778</v>
      </c>
      <c r="B371" s="1103"/>
      <c r="C371" s="1103"/>
      <c r="D371" s="1103"/>
      <c r="E371" s="1103"/>
      <c r="F371" s="1103"/>
      <c r="G371" s="1093"/>
      <c r="H371" s="1093"/>
      <c r="I371" s="1093"/>
      <c r="J371" s="1093"/>
      <c r="K371" s="1093"/>
      <c r="L371" s="1093"/>
      <c r="M371" s="1093"/>
    </row>
    <row r="372" spans="1:35" ht="15" customHeight="1">
      <c r="A372" s="1103" t="s">
        <v>779</v>
      </c>
      <c r="B372" s="1103"/>
      <c r="C372" s="1103"/>
      <c r="D372" s="1103"/>
      <c r="E372" s="1103"/>
      <c r="F372" s="1103"/>
      <c r="G372" s="1093"/>
      <c r="H372" s="1093"/>
      <c r="I372" s="1093"/>
      <c r="J372" s="1093"/>
      <c r="K372" s="1093"/>
      <c r="L372" s="1093"/>
      <c r="M372" s="1093"/>
    </row>
    <row r="373" spans="1:35" ht="15" customHeight="1">
      <c r="A373" s="1103" t="s">
        <v>780</v>
      </c>
      <c r="B373" s="1103"/>
      <c r="C373" s="1103"/>
      <c r="D373" s="1103"/>
      <c r="E373" s="1103"/>
      <c r="F373" s="1103"/>
      <c r="G373" s="1093"/>
      <c r="H373" s="1093"/>
      <c r="I373" s="1093"/>
      <c r="J373" s="1093"/>
      <c r="K373" s="1093"/>
      <c r="L373" s="1093"/>
      <c r="M373" s="1093"/>
    </row>
    <row r="374" spans="1:35" ht="15" customHeight="1">
      <c r="A374" s="1103" t="s">
        <v>781</v>
      </c>
      <c r="B374" s="1103"/>
      <c r="C374" s="1103"/>
      <c r="D374" s="1103"/>
      <c r="E374" s="1103"/>
      <c r="F374" s="1103"/>
      <c r="G374" s="1093"/>
      <c r="H374" s="1093"/>
      <c r="I374" s="1093"/>
      <c r="J374" s="1093"/>
      <c r="K374" s="1093"/>
      <c r="L374" s="1093"/>
      <c r="M374" s="1093"/>
    </row>
    <row r="375" spans="1:35" ht="15" customHeight="1">
      <c r="A375" s="1103" t="s">
        <v>782</v>
      </c>
      <c r="B375" s="1103"/>
      <c r="C375" s="1103"/>
      <c r="D375" s="1103"/>
      <c r="E375" s="1103"/>
      <c r="F375" s="1103"/>
      <c r="G375" s="1093"/>
      <c r="H375" s="1093"/>
      <c r="I375" s="1093"/>
      <c r="J375" s="1093"/>
      <c r="K375" s="1093"/>
      <c r="L375" s="1093"/>
      <c r="M375" s="1093"/>
    </row>
    <row r="376" spans="1:35" ht="15" customHeight="1">
      <c r="A376" s="1103" t="s">
        <v>783</v>
      </c>
      <c r="B376" s="1103"/>
      <c r="C376" s="1103"/>
      <c r="D376" s="1103"/>
      <c r="E376" s="1103"/>
      <c r="F376" s="1103"/>
      <c r="G376" s="1093"/>
      <c r="H376" s="1093"/>
      <c r="I376" s="1093"/>
      <c r="J376" s="1093"/>
      <c r="K376" s="1093"/>
      <c r="L376" s="1093"/>
      <c r="M376" s="1093"/>
    </row>
    <row r="377" spans="1:35" ht="15" customHeight="1">
      <c r="A377" s="1103" t="s">
        <v>784</v>
      </c>
      <c r="B377" s="1103"/>
      <c r="C377" s="1103"/>
      <c r="D377" s="1103"/>
      <c r="E377" s="1103"/>
      <c r="F377" s="1103"/>
      <c r="G377" s="1093"/>
      <c r="H377" s="1093"/>
      <c r="I377" s="1093"/>
      <c r="J377" s="1093"/>
      <c r="K377" s="1093"/>
      <c r="L377" s="1093"/>
      <c r="M377" s="1093"/>
      <c r="N377" s="203"/>
      <c r="O377" s="459"/>
      <c r="P377" s="459"/>
      <c r="Q377" s="459"/>
      <c r="R377" s="459"/>
      <c r="S377" s="459"/>
      <c r="T377" s="459"/>
      <c r="U377" s="459"/>
      <c r="V377" s="459"/>
      <c r="W377" s="459"/>
      <c r="X377" s="459"/>
      <c r="Y377" s="459"/>
      <c r="Z377" s="459"/>
    </row>
    <row r="378" spans="1:35" ht="15" customHeight="1">
      <c r="A378" s="1103" t="s">
        <v>785</v>
      </c>
      <c r="B378" s="1103"/>
      <c r="C378" s="1103"/>
      <c r="D378" s="1103"/>
      <c r="E378" s="1103"/>
      <c r="F378" s="1103"/>
      <c r="G378" s="1093"/>
      <c r="H378" s="1093"/>
      <c r="I378" s="1093"/>
      <c r="J378" s="1093"/>
      <c r="K378" s="1093"/>
      <c r="L378" s="1093"/>
      <c r="M378" s="1093"/>
      <c r="N378" s="531" t="s">
        <v>44</v>
      </c>
      <c r="O378" s="1080"/>
      <c r="P378" s="1080"/>
      <c r="Q378" s="1080"/>
      <c r="R378" s="1080"/>
      <c r="S378" s="1080"/>
      <c r="T378" s="1080"/>
      <c r="U378" s="1080"/>
      <c r="V378" s="1080"/>
      <c r="W378" s="1080"/>
      <c r="X378" s="1080"/>
      <c r="Y378" s="1080"/>
      <c r="Z378" s="532" t="s">
        <v>8</v>
      </c>
    </row>
    <row r="379" spans="1:35" ht="15" customHeight="1">
      <c r="A379" s="1103" t="s">
        <v>763</v>
      </c>
      <c r="B379" s="1103"/>
      <c r="C379" s="1103"/>
      <c r="D379" s="1103"/>
      <c r="E379" s="1103"/>
      <c r="F379" s="1103"/>
      <c r="G379" s="1093"/>
      <c r="H379" s="1093"/>
      <c r="I379" s="1093"/>
      <c r="J379" s="1093"/>
      <c r="K379" s="1093"/>
      <c r="L379" s="1093"/>
      <c r="M379" s="1093"/>
      <c r="N379" s="531" t="s">
        <v>44</v>
      </c>
      <c r="O379" s="1080"/>
      <c r="P379" s="1080"/>
      <c r="Q379" s="1080"/>
      <c r="R379" s="1080"/>
      <c r="S379" s="1080"/>
      <c r="T379" s="1080"/>
      <c r="U379" s="1080"/>
      <c r="V379" s="1080"/>
      <c r="W379" s="1080"/>
      <c r="X379" s="1080"/>
      <c r="Y379" s="1080"/>
      <c r="Z379" s="532" t="s">
        <v>8</v>
      </c>
    </row>
    <row r="381" spans="1:35" ht="15" customHeight="1">
      <c r="A381" s="1235" t="s">
        <v>786</v>
      </c>
      <c r="B381" s="1095"/>
      <c r="C381" s="1095"/>
      <c r="D381" s="1095"/>
      <c r="E381" s="1095"/>
      <c r="F381" s="1096"/>
      <c r="G381" s="1093"/>
      <c r="H381" s="1093"/>
      <c r="I381" s="1093"/>
      <c r="J381" s="1093"/>
      <c r="K381" s="1093"/>
      <c r="L381" s="1093"/>
      <c r="M381" s="1093"/>
    </row>
    <row r="382" spans="1:35" ht="15" customHeight="1">
      <c r="A382" s="1100"/>
      <c r="B382" s="1101"/>
      <c r="C382" s="1101"/>
      <c r="D382" s="1101"/>
      <c r="E382" s="1101"/>
      <c r="F382" s="1102"/>
      <c r="G382" s="1105"/>
      <c r="H382" s="1105"/>
      <c r="I382" s="1105"/>
      <c r="J382" s="1105"/>
      <c r="K382" s="1105"/>
      <c r="L382" s="1105"/>
      <c r="M382" s="1105"/>
      <c r="N382" s="1105"/>
      <c r="O382" s="1105"/>
      <c r="P382" s="1105"/>
      <c r="Q382" s="1105"/>
      <c r="R382" s="1105"/>
      <c r="S382" s="1105"/>
      <c r="T382" s="1105"/>
      <c r="U382" s="1105"/>
      <c r="V382" s="1105"/>
      <c r="W382" s="1105"/>
      <c r="X382" s="1105"/>
      <c r="Y382" s="1105"/>
      <c r="Z382" s="1105"/>
      <c r="AA382" s="1105"/>
      <c r="AB382" s="1105"/>
      <c r="AC382" s="1105"/>
      <c r="AD382" s="1105"/>
      <c r="AE382" s="1105"/>
      <c r="AF382" s="1105"/>
      <c r="AG382" s="1105"/>
      <c r="AH382" s="1105"/>
      <c r="AI382" s="1105"/>
    </row>
    <row r="383" spans="1:35" ht="15" customHeight="1">
      <c r="A383" s="1103" t="s">
        <v>787</v>
      </c>
      <c r="B383" s="1103"/>
      <c r="C383" s="1103"/>
      <c r="D383" s="1103"/>
      <c r="E383" s="1103"/>
      <c r="F383" s="1103"/>
      <c r="G383" s="1093"/>
      <c r="H383" s="1093"/>
      <c r="I383" s="1093"/>
      <c r="J383" s="1093"/>
      <c r="K383" s="1093"/>
      <c r="L383" s="1093"/>
      <c r="M383" s="1093"/>
      <c r="N383" s="1087" t="s">
        <v>788</v>
      </c>
      <c r="O383" s="1088"/>
      <c r="P383" s="462" t="s">
        <v>716</v>
      </c>
      <c r="Q383" s="1111"/>
      <c r="R383" s="1111"/>
      <c r="S383" s="1111"/>
      <c r="T383" s="1111"/>
      <c r="U383" s="1111"/>
      <c r="V383" s="1111"/>
      <c r="W383" s="1111"/>
      <c r="X383" s="1111"/>
      <c r="Y383" s="1111"/>
      <c r="Z383" s="1111"/>
      <c r="AA383" s="1111"/>
      <c r="AB383" s="1111"/>
      <c r="AC383" s="1111"/>
      <c r="AD383" s="1111"/>
      <c r="AE383" s="1111"/>
      <c r="AF383" s="1111"/>
      <c r="AG383" s="1111"/>
      <c r="AH383" s="1111"/>
      <c r="AI383" s="527" t="s">
        <v>695</v>
      </c>
    </row>
    <row r="384" spans="1:35" ht="15" customHeight="1">
      <c r="A384" s="1103" t="s">
        <v>789</v>
      </c>
      <c r="B384" s="1103"/>
      <c r="C384" s="1103"/>
      <c r="D384" s="1103"/>
      <c r="E384" s="1103"/>
      <c r="F384" s="1103"/>
      <c r="G384" s="1090"/>
      <c r="H384" s="1090"/>
      <c r="I384" s="1090"/>
      <c r="J384" s="1090"/>
      <c r="K384" s="1090"/>
      <c r="L384" s="1090"/>
      <c r="M384" s="1090"/>
    </row>
    <row r="385" spans="1:35" ht="15" customHeight="1">
      <c r="A385" s="1103" t="s">
        <v>790</v>
      </c>
      <c r="B385" s="1103"/>
      <c r="C385" s="1103"/>
      <c r="D385" s="1103"/>
      <c r="E385" s="1103"/>
      <c r="F385" s="1103"/>
      <c r="G385" s="1093"/>
      <c r="H385" s="1093"/>
      <c r="I385" s="1093"/>
      <c r="J385" s="1093"/>
      <c r="K385" s="1093"/>
      <c r="L385" s="1093"/>
      <c r="M385" s="1093"/>
      <c r="N385" s="1087" t="s">
        <v>791</v>
      </c>
      <c r="O385" s="1088"/>
      <c r="P385" s="1088"/>
      <c r="Q385" s="1088"/>
      <c r="R385" s="462" t="s">
        <v>716</v>
      </c>
      <c r="S385" s="1111"/>
      <c r="T385" s="1111"/>
      <c r="U385" s="1111"/>
      <c r="V385" s="1111"/>
      <c r="W385" s="1111"/>
      <c r="X385" s="1111"/>
      <c r="Y385" s="1111"/>
      <c r="Z385" s="1111"/>
      <c r="AA385" s="1111"/>
      <c r="AB385" s="1111"/>
      <c r="AC385" s="1111"/>
      <c r="AD385" s="1111"/>
      <c r="AE385" s="1111"/>
      <c r="AF385" s="1111"/>
      <c r="AG385" s="1111"/>
      <c r="AH385" s="1111"/>
      <c r="AI385" s="527" t="s">
        <v>695</v>
      </c>
    </row>
    <row r="386" spans="1:35" ht="15" customHeight="1">
      <c r="A386" s="1103" t="s">
        <v>792</v>
      </c>
      <c r="B386" s="1103"/>
      <c r="C386" s="1103"/>
      <c r="D386" s="1103"/>
      <c r="E386" s="1103"/>
      <c r="F386" s="1103"/>
      <c r="G386" s="1093"/>
      <c r="H386" s="1093"/>
      <c r="I386" s="1093"/>
      <c r="J386" s="1093"/>
      <c r="K386" s="1093"/>
      <c r="L386" s="1093"/>
      <c r="M386" s="1093"/>
    </row>
    <row r="387" spans="1:35" ht="15" customHeight="1">
      <c r="A387" s="1094" t="s">
        <v>713</v>
      </c>
      <c r="B387" s="1095"/>
      <c r="C387" s="1095"/>
      <c r="D387" s="1095"/>
      <c r="E387" s="1095"/>
      <c r="F387" s="1096"/>
      <c r="G387" s="1125"/>
      <c r="H387" s="1126"/>
      <c r="I387" s="1126"/>
      <c r="J387" s="1126"/>
      <c r="K387" s="1126"/>
      <c r="L387" s="1126"/>
      <c r="M387" s="1126"/>
      <c r="N387" s="1126"/>
      <c r="O387" s="1126"/>
      <c r="P387" s="1126"/>
      <c r="Q387" s="1126"/>
      <c r="R387" s="1126"/>
      <c r="S387" s="1126"/>
      <c r="T387" s="1126"/>
      <c r="U387" s="1126"/>
      <c r="V387" s="1126"/>
      <c r="W387" s="1126"/>
      <c r="X387" s="1126"/>
      <c r="Y387" s="1126"/>
      <c r="Z387" s="1126"/>
      <c r="AA387" s="1126"/>
      <c r="AB387" s="1126"/>
      <c r="AC387" s="1126"/>
      <c r="AD387" s="1126"/>
      <c r="AE387" s="1126"/>
      <c r="AF387" s="1126"/>
      <c r="AG387" s="1126"/>
      <c r="AH387" s="1126"/>
      <c r="AI387" s="1127"/>
    </row>
    <row r="388" spans="1:35" ht="15" customHeight="1">
      <c r="A388" s="1097"/>
      <c r="B388" s="1098"/>
      <c r="C388" s="1098"/>
      <c r="D388" s="1098"/>
      <c r="E388" s="1098"/>
      <c r="F388" s="1099"/>
      <c r="G388" s="1128"/>
      <c r="H388" s="1129"/>
      <c r="I388" s="1129"/>
      <c r="J388" s="1129"/>
      <c r="K388" s="1129"/>
      <c r="L388" s="1129"/>
      <c r="M388" s="1129"/>
      <c r="N388" s="1129"/>
      <c r="O388" s="1129"/>
      <c r="P388" s="1129"/>
      <c r="Q388" s="1129"/>
      <c r="R388" s="1129"/>
      <c r="S388" s="1129"/>
      <c r="T388" s="1129"/>
      <c r="U388" s="1129"/>
      <c r="V388" s="1129"/>
      <c r="W388" s="1129"/>
      <c r="X388" s="1129"/>
      <c r="Y388" s="1129"/>
      <c r="Z388" s="1129"/>
      <c r="AA388" s="1129"/>
      <c r="AB388" s="1129"/>
      <c r="AC388" s="1129"/>
      <c r="AD388" s="1129"/>
      <c r="AE388" s="1129"/>
      <c r="AF388" s="1129"/>
      <c r="AG388" s="1129"/>
      <c r="AH388" s="1129"/>
      <c r="AI388" s="1130"/>
    </row>
    <row r="389" spans="1:35" ht="15" customHeight="1">
      <c r="A389" s="1100"/>
      <c r="B389" s="1101"/>
      <c r="C389" s="1101"/>
      <c r="D389" s="1101"/>
      <c r="E389" s="1101"/>
      <c r="F389" s="1102"/>
      <c r="G389" s="1131"/>
      <c r="H389" s="1132"/>
      <c r="I389" s="1132"/>
      <c r="J389" s="1132"/>
      <c r="K389" s="1132"/>
      <c r="L389" s="1132"/>
      <c r="M389" s="1132"/>
      <c r="N389" s="1132"/>
      <c r="O389" s="1132"/>
      <c r="P389" s="1132"/>
      <c r="Q389" s="1132"/>
      <c r="R389" s="1132"/>
      <c r="S389" s="1132"/>
      <c r="T389" s="1132"/>
      <c r="U389" s="1132"/>
      <c r="V389" s="1132"/>
      <c r="W389" s="1132"/>
      <c r="X389" s="1132"/>
      <c r="Y389" s="1132"/>
      <c r="Z389" s="1132"/>
      <c r="AA389" s="1132"/>
      <c r="AB389" s="1132"/>
      <c r="AC389" s="1132"/>
      <c r="AD389" s="1132"/>
      <c r="AE389" s="1132"/>
      <c r="AF389" s="1132"/>
      <c r="AG389" s="1132"/>
      <c r="AH389" s="1132"/>
      <c r="AI389" s="1133"/>
    </row>
    <row r="391" spans="1:35" ht="15" customHeight="1">
      <c r="A391" s="1103" t="s">
        <v>793</v>
      </c>
      <c r="B391" s="1103"/>
      <c r="C391" s="1103"/>
      <c r="D391" s="1103"/>
      <c r="E391" s="1103"/>
      <c r="F391" s="1103"/>
      <c r="G391" s="1093" t="s">
        <v>794</v>
      </c>
      <c r="H391" s="1093"/>
      <c r="I391" s="1093"/>
      <c r="J391" s="1093"/>
      <c r="K391" s="1093"/>
      <c r="L391" s="1093"/>
      <c r="M391" s="1093"/>
    </row>
    <row r="392" spans="1:35" ht="15" customHeight="1">
      <c r="A392" s="1103" t="s">
        <v>464</v>
      </c>
      <c r="B392" s="1103"/>
      <c r="C392" s="1103"/>
      <c r="D392" s="1103"/>
      <c r="E392" s="1103"/>
      <c r="F392" s="1103"/>
      <c r="G392" s="1093"/>
      <c r="H392" s="1093"/>
      <c r="I392" s="1093"/>
      <c r="J392" s="1093"/>
      <c r="K392" s="1093"/>
      <c r="L392" s="1093"/>
      <c r="M392" s="1093"/>
      <c r="N392" s="1153" t="s">
        <v>795</v>
      </c>
      <c r="O392" s="1153"/>
      <c r="P392" s="1153"/>
      <c r="Q392" s="1153"/>
      <c r="R392" s="1153"/>
      <c r="S392" s="1153"/>
    </row>
  </sheetData>
  <sheetProtection algorithmName="SHA-512" hashValue="Z1v3oxnmmviHPcLlnXEZQrLRN7oaBRqbvjvST0PS7ZaF6QzF/1zWI7LXLyKVkb6vTyfHTzdlerbdfo+pj2pLLw==" saltValue="rF86NoQYyk0XZbqZ1Un8lw==" spinCount="100000" sheet="1" selectLockedCells="1"/>
  <dataConsolidate/>
  <mergeCells count="685">
    <mergeCell ref="N392:S392"/>
    <mergeCell ref="HM2:KC2"/>
    <mergeCell ref="Q362:V362"/>
    <mergeCell ref="X362:AC362"/>
    <mergeCell ref="N362:P362"/>
    <mergeCell ref="A392:F392"/>
    <mergeCell ref="G392:M392"/>
    <mergeCell ref="A386:F386"/>
    <mergeCell ref="G386:M386"/>
    <mergeCell ref="A391:F391"/>
    <mergeCell ref="G391:M391"/>
    <mergeCell ref="G387:AI389"/>
    <mergeCell ref="G381:M381"/>
    <mergeCell ref="A383:F383"/>
    <mergeCell ref="G383:M383"/>
    <mergeCell ref="A384:F384"/>
    <mergeCell ref="A385:F385"/>
    <mergeCell ref="G385:M385"/>
    <mergeCell ref="G382:AI382"/>
    <mergeCell ref="A381:F382"/>
    <mergeCell ref="N383:O383"/>
    <mergeCell ref="Q383:AH383"/>
    <mergeCell ref="N385:Q385"/>
    <mergeCell ref="S385:AH385"/>
    <mergeCell ref="O379:Y379"/>
    <mergeCell ref="A370:F370"/>
    <mergeCell ref="G370:M370"/>
    <mergeCell ref="A371:F371"/>
    <mergeCell ref="G371:M371"/>
    <mergeCell ref="A372:F372"/>
    <mergeCell ref="G372:M372"/>
    <mergeCell ref="A373:F373"/>
    <mergeCell ref="G373:M373"/>
    <mergeCell ref="A374:F374"/>
    <mergeCell ref="G374:M374"/>
    <mergeCell ref="A375:F375"/>
    <mergeCell ref="G375:M375"/>
    <mergeCell ref="A376:F376"/>
    <mergeCell ref="G376:M376"/>
    <mergeCell ref="A377:F377"/>
    <mergeCell ref="G377:M377"/>
    <mergeCell ref="A378:F378"/>
    <mergeCell ref="G378:M378"/>
    <mergeCell ref="A379:F379"/>
    <mergeCell ref="G379:M379"/>
    <mergeCell ref="JA4:JD4"/>
    <mergeCell ref="A322:F322"/>
    <mergeCell ref="G322:M322"/>
    <mergeCell ref="N294:R294"/>
    <mergeCell ref="T294:AH294"/>
    <mergeCell ref="A316:F316"/>
    <mergeCell ref="G316:M316"/>
    <mergeCell ref="A317:F317"/>
    <mergeCell ref="G317:M317"/>
    <mergeCell ref="A318:F318"/>
    <mergeCell ref="G318:M318"/>
    <mergeCell ref="A320:F320"/>
    <mergeCell ref="G320:M320"/>
    <mergeCell ref="A321:F321"/>
    <mergeCell ref="G315:M315"/>
    <mergeCell ref="A306:F306"/>
    <mergeCell ref="A307:F307"/>
    <mergeCell ref="G295:M295"/>
    <mergeCell ref="A297:F297"/>
    <mergeCell ref="A298:F298"/>
    <mergeCell ref="G232:M232"/>
    <mergeCell ref="A299:F299"/>
    <mergeCell ref="G299:M299"/>
    <mergeCell ref="N309:Q309"/>
    <mergeCell ref="G253:M253"/>
    <mergeCell ref="N310:P310"/>
    <mergeCell ref="O313:Y313"/>
    <mergeCell ref="O318:Y318"/>
    <mergeCell ref="G307:M307"/>
    <mergeCell ref="A309:F309"/>
    <mergeCell ref="G309:M309"/>
    <mergeCell ref="N311:P311"/>
    <mergeCell ref="N312:P312"/>
    <mergeCell ref="O304:Y304"/>
    <mergeCell ref="A310:F310"/>
    <mergeCell ref="G310:M310"/>
    <mergeCell ref="A311:F311"/>
    <mergeCell ref="A304:F304"/>
    <mergeCell ref="A305:F305"/>
    <mergeCell ref="G305:M305"/>
    <mergeCell ref="G311:M311"/>
    <mergeCell ref="A253:F253"/>
    <mergeCell ref="A254:F254"/>
    <mergeCell ref="A273:F274"/>
    <mergeCell ref="G314:M314"/>
    <mergeCell ref="A315:F315"/>
    <mergeCell ref="G260:M260"/>
    <mergeCell ref="G262:M262"/>
    <mergeCell ref="AB305:AH305"/>
    <mergeCell ref="AB306:AH306"/>
    <mergeCell ref="G306:M306"/>
    <mergeCell ref="O288:AH288"/>
    <mergeCell ref="G269:AI272"/>
    <mergeCell ref="O284:AH284"/>
    <mergeCell ref="A300:F300"/>
    <mergeCell ref="G300:M300"/>
    <mergeCell ref="A301:F301"/>
    <mergeCell ref="G301:M301"/>
    <mergeCell ref="N305:T305"/>
    <mergeCell ref="U305:AA305"/>
    <mergeCell ref="N306:T306"/>
    <mergeCell ref="U306:AA306"/>
    <mergeCell ref="G297:M297"/>
    <mergeCell ref="O297:Y297"/>
    <mergeCell ref="G298:M298"/>
    <mergeCell ref="G275:U275"/>
    <mergeCell ref="A302:F302"/>
    <mergeCell ref="G304:M304"/>
    <mergeCell ref="G303:M303"/>
    <mergeCell ref="A293:F293"/>
    <mergeCell ref="G293:M293"/>
    <mergeCell ref="A294:F294"/>
    <mergeCell ref="HD2:HF2"/>
    <mergeCell ref="HD5:HF5"/>
    <mergeCell ref="HD12:HF12"/>
    <mergeCell ref="G53:U53"/>
    <mergeCell ref="A50:AI51"/>
    <mergeCell ref="X53:Y54"/>
    <mergeCell ref="Z53:AH54"/>
    <mergeCell ref="B15:F15"/>
    <mergeCell ref="DD7:DF7"/>
    <mergeCell ref="CT2:DC2"/>
    <mergeCell ref="DE2:DN2"/>
    <mergeCell ref="BN7:BO7"/>
    <mergeCell ref="CT7:CU7"/>
    <mergeCell ref="D2:E2"/>
    <mergeCell ref="G2:H2"/>
    <mergeCell ref="Y2:Z2"/>
    <mergeCell ref="DU19:DW19"/>
    <mergeCell ref="DP2:DY2"/>
    <mergeCell ref="BQ2:BX2"/>
    <mergeCell ref="CB2:CF2"/>
    <mergeCell ref="AG16:AH16"/>
    <mergeCell ref="AJ16:AK16"/>
    <mergeCell ref="AV15:AX15"/>
    <mergeCell ref="BN2:BO2"/>
    <mergeCell ref="AC132:AH132"/>
    <mergeCell ref="V132:AA132"/>
    <mergeCell ref="I95:R95"/>
    <mergeCell ref="AC129:AH129"/>
    <mergeCell ref="A99:F99"/>
    <mergeCell ref="G99:H99"/>
    <mergeCell ref="G101:H101"/>
    <mergeCell ref="A100:F100"/>
    <mergeCell ref="A101:F101"/>
    <mergeCell ref="I130:K130"/>
    <mergeCell ref="A106:F106"/>
    <mergeCell ref="G106:H106"/>
    <mergeCell ref="A107:F107"/>
    <mergeCell ref="G107:H107"/>
    <mergeCell ref="A108:F108"/>
    <mergeCell ref="A109:F109"/>
    <mergeCell ref="G109:H109"/>
    <mergeCell ref="A110:F110"/>
    <mergeCell ref="G110:H110"/>
    <mergeCell ref="A117:F117"/>
    <mergeCell ref="G117:H117"/>
    <mergeCell ref="G113:H113"/>
    <mergeCell ref="G115:H115"/>
    <mergeCell ref="A112:F112"/>
    <mergeCell ref="AD94:AE94"/>
    <mergeCell ref="V128:AA128"/>
    <mergeCell ref="V129:AA129"/>
    <mergeCell ref="Z95:AH95"/>
    <mergeCell ref="S95:Y95"/>
    <mergeCell ref="I94:R94"/>
    <mergeCell ref="S94:T94"/>
    <mergeCell ref="L130:U130"/>
    <mergeCell ref="I122:K122"/>
    <mergeCell ref="L129:U129"/>
    <mergeCell ref="I121:K121"/>
    <mergeCell ref="V124:AA124"/>
    <mergeCell ref="AC124:AH124"/>
    <mergeCell ref="V120:AA120"/>
    <mergeCell ref="AC120:AH120"/>
    <mergeCell ref="AC128:AH128"/>
    <mergeCell ref="V121:AA121"/>
    <mergeCell ref="AF94:AG94"/>
    <mergeCell ref="AC121:AH121"/>
    <mergeCell ref="L125:U125"/>
    <mergeCell ref="L122:U122"/>
    <mergeCell ref="I124:K124"/>
    <mergeCell ref="V94:AB94"/>
    <mergeCell ref="L124:U124"/>
    <mergeCell ref="G104:H104"/>
    <mergeCell ref="G111:H111"/>
    <mergeCell ref="A104:F104"/>
    <mergeCell ref="A93:F93"/>
    <mergeCell ref="G94:H94"/>
    <mergeCell ref="A94:F94"/>
    <mergeCell ref="G100:H100"/>
    <mergeCell ref="G95:H96"/>
    <mergeCell ref="A95:F96"/>
    <mergeCell ref="G98:H98"/>
    <mergeCell ref="A98:F98"/>
    <mergeCell ref="G178:M178"/>
    <mergeCell ref="A178:F178"/>
    <mergeCell ref="A175:F175"/>
    <mergeCell ref="A176:F176"/>
    <mergeCell ref="G176:M176"/>
    <mergeCell ref="A167:F167"/>
    <mergeCell ref="A187:F187"/>
    <mergeCell ref="N83:X83"/>
    <mergeCell ref="G108:H108"/>
    <mergeCell ref="A116:F116"/>
    <mergeCell ref="G116:H116"/>
    <mergeCell ref="A105:F105"/>
    <mergeCell ref="A113:F113"/>
    <mergeCell ref="G105:H105"/>
    <mergeCell ref="A111:F111"/>
    <mergeCell ref="A102:F102"/>
    <mergeCell ref="G102:H102"/>
    <mergeCell ref="A89:F89"/>
    <mergeCell ref="A85:F85"/>
    <mergeCell ref="G89:H89"/>
    <mergeCell ref="A86:F86"/>
    <mergeCell ref="A88:F88"/>
    <mergeCell ref="G85:M85"/>
    <mergeCell ref="I88:R88"/>
    <mergeCell ref="D172:F172"/>
    <mergeCell ref="A170:F170"/>
    <mergeCell ref="D165:F165"/>
    <mergeCell ref="G172:M172"/>
    <mergeCell ref="A171:F171"/>
    <mergeCell ref="A172:C172"/>
    <mergeCell ref="A177:F177"/>
    <mergeCell ref="G173:M173"/>
    <mergeCell ref="G170:M170"/>
    <mergeCell ref="A168:F168"/>
    <mergeCell ref="A169:F169"/>
    <mergeCell ref="G169:M169"/>
    <mergeCell ref="G165:M165"/>
    <mergeCell ref="A165:C165"/>
    <mergeCell ref="D173:F173"/>
    <mergeCell ref="A173:C173"/>
    <mergeCell ref="G168:M168"/>
    <mergeCell ref="N187:P187"/>
    <mergeCell ref="A213:F213"/>
    <mergeCell ref="D181:F181"/>
    <mergeCell ref="A189:F189"/>
    <mergeCell ref="G181:M181"/>
    <mergeCell ref="A184:F184"/>
    <mergeCell ref="A181:C181"/>
    <mergeCell ref="G185:M185"/>
    <mergeCell ref="A185:F185"/>
    <mergeCell ref="G184:M184"/>
    <mergeCell ref="A191:F191"/>
    <mergeCell ref="G188:T188"/>
    <mergeCell ref="G189:M189"/>
    <mergeCell ref="G192:AG195"/>
    <mergeCell ref="G191:M191"/>
    <mergeCell ref="A188:F188"/>
    <mergeCell ref="A190:F190"/>
    <mergeCell ref="G212:T212"/>
    <mergeCell ref="Q187:V187"/>
    <mergeCell ref="G196:AG199"/>
    <mergeCell ref="A202:F202"/>
    <mergeCell ref="A201:F201"/>
    <mergeCell ref="A205:F205"/>
    <mergeCell ref="A263:F263"/>
    <mergeCell ref="A256:F257"/>
    <mergeCell ref="G254:M254"/>
    <mergeCell ref="A179:F179"/>
    <mergeCell ref="G179:T179"/>
    <mergeCell ref="A180:C180"/>
    <mergeCell ref="D180:F180"/>
    <mergeCell ref="A259:F260"/>
    <mergeCell ref="N219:P219"/>
    <mergeCell ref="G190:T190"/>
    <mergeCell ref="A206:F206"/>
    <mergeCell ref="G219:M219"/>
    <mergeCell ref="A220:F220"/>
    <mergeCell ref="A211:F211"/>
    <mergeCell ref="G216:T216"/>
    <mergeCell ref="G213:M213"/>
    <mergeCell ref="G259:M259"/>
    <mergeCell ref="G250:AI250"/>
    <mergeCell ref="G235:M235"/>
    <mergeCell ref="N235:Z235"/>
    <mergeCell ref="W187:AC187"/>
    <mergeCell ref="G233:M233"/>
    <mergeCell ref="A250:F250"/>
    <mergeCell ref="A252:F252"/>
    <mergeCell ref="A286:F286"/>
    <mergeCell ref="G286:M286"/>
    <mergeCell ref="A287:F287"/>
    <mergeCell ref="G264:M264"/>
    <mergeCell ref="N282:P282"/>
    <mergeCell ref="A247:F247"/>
    <mergeCell ref="W277:AH277"/>
    <mergeCell ref="O264:AJ267"/>
    <mergeCell ref="N252:S252"/>
    <mergeCell ref="N253:S253"/>
    <mergeCell ref="T252:Z252"/>
    <mergeCell ref="N247:S247"/>
    <mergeCell ref="N248:S248"/>
    <mergeCell ref="G277:U277"/>
    <mergeCell ref="O257:Z257"/>
    <mergeCell ref="G263:M263"/>
    <mergeCell ref="AA252:AI254"/>
    <mergeCell ref="O259:Z259"/>
    <mergeCell ref="G266:M266"/>
    <mergeCell ref="A267:F267"/>
    <mergeCell ref="G267:M267"/>
    <mergeCell ref="G256:M256"/>
    <mergeCell ref="G257:M257"/>
    <mergeCell ref="AB256:AH256"/>
    <mergeCell ref="D164:F164"/>
    <mergeCell ref="G164:M164"/>
    <mergeCell ref="G171:T171"/>
    <mergeCell ref="W219:AC219"/>
    <mergeCell ref="G211:M211"/>
    <mergeCell ref="N215:P215"/>
    <mergeCell ref="A224:F224"/>
    <mergeCell ref="A216:F216"/>
    <mergeCell ref="A217:F217"/>
    <mergeCell ref="A215:F215"/>
    <mergeCell ref="A221:F221"/>
    <mergeCell ref="A219:F219"/>
    <mergeCell ref="N211:P211"/>
    <mergeCell ref="G220:T220"/>
    <mergeCell ref="G217:M217"/>
    <mergeCell ref="G215:M215"/>
    <mergeCell ref="A212:F212"/>
    <mergeCell ref="G221:M221"/>
    <mergeCell ref="G180:M180"/>
    <mergeCell ref="G177:M177"/>
    <mergeCell ref="A164:C164"/>
    <mergeCell ref="A196:F199"/>
    <mergeCell ref="A192:F195"/>
    <mergeCell ref="G187:M187"/>
    <mergeCell ref="A163:F163"/>
    <mergeCell ref="G112:H112"/>
    <mergeCell ref="T152:Z152"/>
    <mergeCell ref="A144:F145"/>
    <mergeCell ref="A114:F114"/>
    <mergeCell ref="G140:M140"/>
    <mergeCell ref="G142:M142"/>
    <mergeCell ref="G162:M162"/>
    <mergeCell ref="G161:M161"/>
    <mergeCell ref="G163:T163"/>
    <mergeCell ref="A160:F160"/>
    <mergeCell ref="A161:F161"/>
    <mergeCell ref="I120:U120"/>
    <mergeCell ref="I129:K129"/>
    <mergeCell ref="I128:U128"/>
    <mergeCell ref="N152:S152"/>
    <mergeCell ref="I125:K125"/>
    <mergeCell ref="D147:F147"/>
    <mergeCell ref="D148:F148"/>
    <mergeCell ref="G152:M152"/>
    <mergeCell ref="I132:K132"/>
    <mergeCell ref="L132:U132"/>
    <mergeCell ref="N160:S160"/>
    <mergeCell ref="G153:M153"/>
    <mergeCell ref="I133:K133"/>
    <mergeCell ref="L133:U133"/>
    <mergeCell ref="G145:M145"/>
    <mergeCell ref="G146:H146"/>
    <mergeCell ref="G147:M147"/>
    <mergeCell ref="G148:M148"/>
    <mergeCell ref="N140:S140"/>
    <mergeCell ref="T140:Z140"/>
    <mergeCell ref="G141:M141"/>
    <mergeCell ref="G139:H139"/>
    <mergeCell ref="T160:Z160"/>
    <mergeCell ref="G75:M75"/>
    <mergeCell ref="A115:F115"/>
    <mergeCell ref="D142:F142"/>
    <mergeCell ref="A120:F121"/>
    <mergeCell ref="G120:H121"/>
    <mergeCell ref="G82:M82"/>
    <mergeCell ref="G78:T78"/>
    <mergeCell ref="G79:M79"/>
    <mergeCell ref="A76:F76"/>
    <mergeCell ref="G76:M76"/>
    <mergeCell ref="G77:M77"/>
    <mergeCell ref="A77:F77"/>
    <mergeCell ref="A84:F84"/>
    <mergeCell ref="A78:F78"/>
    <mergeCell ref="A79:F79"/>
    <mergeCell ref="G83:M83"/>
    <mergeCell ref="A82:F82"/>
    <mergeCell ref="A81:F81"/>
    <mergeCell ref="G81:M81"/>
    <mergeCell ref="A83:F83"/>
    <mergeCell ref="G103:H103"/>
    <mergeCell ref="A103:F103"/>
    <mergeCell ref="N91:T91"/>
    <mergeCell ref="S89:T89"/>
    <mergeCell ref="AF89:AG89"/>
    <mergeCell ref="AB91:AH91"/>
    <mergeCell ref="U90:AA90"/>
    <mergeCell ref="I93:R93"/>
    <mergeCell ref="V93:AB93"/>
    <mergeCell ref="Z92:AG92"/>
    <mergeCell ref="I89:R89"/>
    <mergeCell ref="G88:H88"/>
    <mergeCell ref="CT11:CU11"/>
    <mergeCell ref="H15:L15"/>
    <mergeCell ref="GF2:GI2"/>
    <mergeCell ref="GK2:GP2"/>
    <mergeCell ref="FY2:FZ2"/>
    <mergeCell ref="GB2:GD2"/>
    <mergeCell ref="CH2:CL2"/>
    <mergeCell ref="BG2:BH2"/>
    <mergeCell ref="CT14:CU14"/>
    <mergeCell ref="AD2:AE2"/>
    <mergeCell ref="AU2:AZ2"/>
    <mergeCell ref="GG6:GJ6"/>
    <mergeCell ref="CN2:CR2"/>
    <mergeCell ref="L2:P2"/>
    <mergeCell ref="BD2:BE2"/>
    <mergeCell ref="AK2:AO2"/>
    <mergeCell ref="AQ15:AS15"/>
    <mergeCell ref="AM15:AO15"/>
    <mergeCell ref="AZ15:BA15"/>
    <mergeCell ref="N15:R15"/>
    <mergeCell ref="T15:U15"/>
    <mergeCell ref="Y15:AK15"/>
    <mergeCell ref="R2:W2"/>
    <mergeCell ref="A223:F223"/>
    <mergeCell ref="A55:F55"/>
    <mergeCell ref="A57:F57"/>
    <mergeCell ref="G55:M55"/>
    <mergeCell ref="G57:M57"/>
    <mergeCell ref="G56:T56"/>
    <mergeCell ref="A56:F56"/>
    <mergeCell ref="A72:F72"/>
    <mergeCell ref="G72:M72"/>
    <mergeCell ref="O75:U75"/>
    <mergeCell ref="A59:F59"/>
    <mergeCell ref="G59:M59"/>
    <mergeCell ref="A62:F62"/>
    <mergeCell ref="G62:M62"/>
    <mergeCell ref="A58:F58"/>
    <mergeCell ref="A66:F66"/>
    <mergeCell ref="A69:F69"/>
    <mergeCell ref="A74:F74"/>
    <mergeCell ref="G58:M58"/>
    <mergeCell ref="A63:F63"/>
    <mergeCell ref="A141:F141"/>
    <mergeCell ref="G143:M143"/>
    <mergeCell ref="N63:U63"/>
    <mergeCell ref="L121:U121"/>
    <mergeCell ref="G74:M74"/>
    <mergeCell ref="A67:F67"/>
    <mergeCell ref="Z56:AH57"/>
    <mergeCell ref="G84:M84"/>
    <mergeCell ref="A142:C143"/>
    <mergeCell ref="A139:F139"/>
    <mergeCell ref="A140:F140"/>
    <mergeCell ref="G114:H114"/>
    <mergeCell ref="I92:M92"/>
    <mergeCell ref="N92:X92"/>
    <mergeCell ref="I90:M91"/>
    <mergeCell ref="AF93:AG93"/>
    <mergeCell ref="U91:AA91"/>
    <mergeCell ref="AD93:AE93"/>
    <mergeCell ref="G86:AH86"/>
    <mergeCell ref="Z88:AH88"/>
    <mergeCell ref="V89:AB89"/>
    <mergeCell ref="N90:T90"/>
    <mergeCell ref="AB90:AH90"/>
    <mergeCell ref="A75:F75"/>
    <mergeCell ref="S88:Y88"/>
    <mergeCell ref="AD89:AE89"/>
    <mergeCell ref="S93:T93"/>
    <mergeCell ref="G93:H93"/>
    <mergeCell ref="A54:F54"/>
    <mergeCell ref="A53:F53"/>
    <mergeCell ref="G54:U54"/>
    <mergeCell ref="X56:Y57"/>
    <mergeCell ref="G69:M69"/>
    <mergeCell ref="G73:M73"/>
    <mergeCell ref="G67:M67"/>
    <mergeCell ref="A73:F73"/>
    <mergeCell ref="A68:F68"/>
    <mergeCell ref="G68:M68"/>
    <mergeCell ref="G66:M66"/>
    <mergeCell ref="G63:M63"/>
    <mergeCell ref="N62:U62"/>
    <mergeCell ref="G252:M252"/>
    <mergeCell ref="G229:M229"/>
    <mergeCell ref="G224:T224"/>
    <mergeCell ref="W223:AC223"/>
    <mergeCell ref="G236:AI240"/>
    <mergeCell ref="G228:M228"/>
    <mergeCell ref="G230:M230"/>
    <mergeCell ref="Q223:V223"/>
    <mergeCell ref="G225:M225"/>
    <mergeCell ref="A248:F248"/>
    <mergeCell ref="A232:F232"/>
    <mergeCell ref="A233:F233"/>
    <mergeCell ref="A245:AI245"/>
    <mergeCell ref="A234:F234"/>
    <mergeCell ref="A235:F235"/>
    <mergeCell ref="G248:M248"/>
    <mergeCell ref="A231:F231"/>
    <mergeCell ref="A230:F230"/>
    <mergeCell ref="G246:M246"/>
    <mergeCell ref="A246:F246"/>
    <mergeCell ref="A228:F228"/>
    <mergeCell ref="A229:F229"/>
    <mergeCell ref="G231:M231"/>
    <mergeCell ref="A157:C157"/>
    <mergeCell ref="D143:F143"/>
    <mergeCell ref="G156:M156"/>
    <mergeCell ref="G155:T155"/>
    <mergeCell ref="A162:F162"/>
    <mergeCell ref="G144:H144"/>
    <mergeCell ref="J144:L144"/>
    <mergeCell ref="A159:F159"/>
    <mergeCell ref="G151:M151"/>
    <mergeCell ref="A153:F153"/>
    <mergeCell ref="A155:F155"/>
    <mergeCell ref="A151:F151"/>
    <mergeCell ref="A152:F152"/>
    <mergeCell ref="A156:C156"/>
    <mergeCell ref="D156:F156"/>
    <mergeCell ref="A146:F146"/>
    <mergeCell ref="A147:C148"/>
    <mergeCell ref="G157:M157"/>
    <mergeCell ref="A154:F154"/>
    <mergeCell ref="D157:F157"/>
    <mergeCell ref="J146:L146"/>
    <mergeCell ref="G154:M154"/>
    <mergeCell ref="G160:M160"/>
    <mergeCell ref="N223:P223"/>
    <mergeCell ref="A275:F276"/>
    <mergeCell ref="A279:F281"/>
    <mergeCell ref="A325:F325"/>
    <mergeCell ref="G321:M321"/>
    <mergeCell ref="G325:M325"/>
    <mergeCell ref="A303:F303"/>
    <mergeCell ref="A323:F323"/>
    <mergeCell ref="G323:M323"/>
    <mergeCell ref="G273:U273"/>
    <mergeCell ref="G274:AI274"/>
    <mergeCell ref="G276:AI276"/>
    <mergeCell ref="U256:AA256"/>
    <mergeCell ref="A264:F264"/>
    <mergeCell ref="G223:M223"/>
    <mergeCell ref="A225:F225"/>
    <mergeCell ref="N256:T256"/>
    <mergeCell ref="A249:F249"/>
    <mergeCell ref="A236:F240"/>
    <mergeCell ref="A266:F266"/>
    <mergeCell ref="A269:F272"/>
    <mergeCell ref="G249:M249"/>
    <mergeCell ref="O330:Y330"/>
    <mergeCell ref="A312:F312"/>
    <mergeCell ref="G312:M312"/>
    <mergeCell ref="A313:F313"/>
    <mergeCell ref="G313:M313"/>
    <mergeCell ref="A314:F314"/>
    <mergeCell ref="A330:F330"/>
    <mergeCell ref="G327:M327"/>
    <mergeCell ref="G328:M328"/>
    <mergeCell ref="A327:F327"/>
    <mergeCell ref="A328:F328"/>
    <mergeCell ref="A295:F295"/>
    <mergeCell ref="A262:F262"/>
    <mergeCell ref="G326:M326"/>
    <mergeCell ref="G282:M282"/>
    <mergeCell ref="A282:F284"/>
    <mergeCell ref="A277:F277"/>
    <mergeCell ref="G284:M284"/>
    <mergeCell ref="G283:M283"/>
    <mergeCell ref="G287:M287"/>
    <mergeCell ref="A326:F326"/>
    <mergeCell ref="G279:AI281"/>
    <mergeCell ref="G302:M302"/>
    <mergeCell ref="A288:F288"/>
    <mergeCell ref="G288:M288"/>
    <mergeCell ref="G289:AI291"/>
    <mergeCell ref="A289:F291"/>
    <mergeCell ref="X286:AB286"/>
    <mergeCell ref="O285:AH285"/>
    <mergeCell ref="N286:O286"/>
    <mergeCell ref="V286:W286"/>
    <mergeCell ref="P286:U286"/>
    <mergeCell ref="G294:M294"/>
    <mergeCell ref="A285:F285"/>
    <mergeCell ref="G285:M285"/>
    <mergeCell ref="A368:F368"/>
    <mergeCell ref="N331:T331"/>
    <mergeCell ref="N333:T333"/>
    <mergeCell ref="U331:Z331"/>
    <mergeCell ref="U333:Z333"/>
    <mergeCell ref="A332:F332"/>
    <mergeCell ref="G332:M332"/>
    <mergeCell ref="A333:F333"/>
    <mergeCell ref="G333:M333"/>
    <mergeCell ref="G347:M347"/>
    <mergeCell ref="A340:F340"/>
    <mergeCell ref="G340:M340"/>
    <mergeCell ref="A341:F341"/>
    <mergeCell ref="G337:M337"/>
    <mergeCell ref="A338:F338"/>
    <mergeCell ref="A339:F339"/>
    <mergeCell ref="A343:F343"/>
    <mergeCell ref="G346:M346"/>
    <mergeCell ref="A344:F344"/>
    <mergeCell ref="G344:M344"/>
    <mergeCell ref="A345:F345"/>
    <mergeCell ref="A331:F331"/>
    <mergeCell ref="G331:M331"/>
    <mergeCell ref="A336:F336"/>
    <mergeCell ref="A360:F360"/>
    <mergeCell ref="G360:M360"/>
    <mergeCell ref="A362:F362"/>
    <mergeCell ref="G362:M362"/>
    <mergeCell ref="A363:F363"/>
    <mergeCell ref="A364:F364"/>
    <mergeCell ref="G364:M364"/>
    <mergeCell ref="A354:F354"/>
    <mergeCell ref="G354:M354"/>
    <mergeCell ref="A356:F356"/>
    <mergeCell ref="G356:M356"/>
    <mergeCell ref="O354:Y354"/>
    <mergeCell ref="A357:F357"/>
    <mergeCell ref="G358:M358"/>
    <mergeCell ref="G351:M351"/>
    <mergeCell ref="A335:F335"/>
    <mergeCell ref="G339:M339"/>
    <mergeCell ref="G343:M343"/>
    <mergeCell ref="A346:F346"/>
    <mergeCell ref="A347:F347"/>
    <mergeCell ref="G345:M345"/>
    <mergeCell ref="G338:M338"/>
    <mergeCell ref="A337:F337"/>
    <mergeCell ref="A387:F389"/>
    <mergeCell ref="G352:M352"/>
    <mergeCell ref="A353:F353"/>
    <mergeCell ref="G353:M353"/>
    <mergeCell ref="A348:F348"/>
    <mergeCell ref="G348:M348"/>
    <mergeCell ref="A349:F349"/>
    <mergeCell ref="G349:M349"/>
    <mergeCell ref="A350:F350"/>
    <mergeCell ref="G350:M350"/>
    <mergeCell ref="G357:M357"/>
    <mergeCell ref="A358:F358"/>
    <mergeCell ref="A367:F367"/>
    <mergeCell ref="A359:F359"/>
    <mergeCell ref="G368:M368"/>
    <mergeCell ref="G367:M367"/>
    <mergeCell ref="A352:F352"/>
    <mergeCell ref="G359:M359"/>
    <mergeCell ref="A351:F351"/>
    <mergeCell ref="G384:M384"/>
    <mergeCell ref="A369:F369"/>
    <mergeCell ref="G369:M369"/>
    <mergeCell ref="A366:F366"/>
    <mergeCell ref="G366:M366"/>
    <mergeCell ref="IC4:IE4"/>
    <mergeCell ref="IH4:IJ4"/>
    <mergeCell ref="G363:AC363"/>
    <mergeCell ref="O378:Y378"/>
    <mergeCell ref="Q211:V211"/>
    <mergeCell ref="W211:AC211"/>
    <mergeCell ref="Q215:V215"/>
    <mergeCell ref="W215:AC215"/>
    <mergeCell ref="N234:Z234"/>
    <mergeCell ref="G234:M234"/>
    <mergeCell ref="G247:M247"/>
    <mergeCell ref="G201:AG204"/>
    <mergeCell ref="G205:AG208"/>
    <mergeCell ref="HM4:HN4"/>
    <mergeCell ref="FY18:GR18"/>
    <mergeCell ref="Q219:V219"/>
    <mergeCell ref="FY10:GY10"/>
    <mergeCell ref="FY6:FZ6"/>
    <mergeCell ref="GB6:GE6"/>
    <mergeCell ref="G336:M336"/>
    <mergeCell ref="G335:M335"/>
    <mergeCell ref="G330:M330"/>
    <mergeCell ref="O339:Y339"/>
    <mergeCell ref="G341:Z341"/>
  </mergeCells>
  <phoneticPr fontId="16" type="Hiragana"/>
  <conditionalFormatting sqref="G93:H94 G95">
    <cfRule type="expression" dxfId="255" priority="88">
      <formula>$G$139=""</formula>
    </cfRule>
  </conditionalFormatting>
  <conditionalFormatting sqref="G89:H89">
    <cfRule type="expression" dxfId="254" priority="85">
      <formula>$G$139=""</formula>
    </cfRule>
  </conditionalFormatting>
  <conditionalFormatting sqref="N304:Z304">
    <cfRule type="expression" dxfId="253" priority="67">
      <formula>$G$304="☑ あり"</formula>
    </cfRule>
    <cfRule type="expression" dxfId="252" priority="69">
      <formula>$G$304&lt;&gt;"☑ あり"</formula>
    </cfRule>
  </conditionalFormatting>
  <conditionalFormatting sqref="A86:AH86">
    <cfRule type="expression" dxfId="251" priority="183">
      <formula>$AE$3="1"</formula>
    </cfRule>
  </conditionalFormatting>
  <conditionalFormatting sqref="V89:AB89 V93:AB94 S88:Y88 A82:F85 G83:M83">
    <cfRule type="expression" dxfId="250" priority="186">
      <formula>$AE$3="1"</formula>
    </cfRule>
  </conditionalFormatting>
  <conditionalFormatting sqref="A139:H139">
    <cfRule type="expression" dxfId="249" priority="55">
      <formula>$G$139=""</formula>
    </cfRule>
  </conditionalFormatting>
  <conditionalFormatting sqref="A140:M140">
    <cfRule type="expression" dxfId="248" priority="54">
      <formula>$G$139=""</formula>
    </cfRule>
  </conditionalFormatting>
  <conditionalFormatting sqref="I139:M139">
    <cfRule type="expression" dxfId="247" priority="53">
      <formula>$G$139=""</formula>
    </cfRule>
  </conditionalFormatting>
  <conditionalFormatting sqref="A141:M141">
    <cfRule type="expression" dxfId="246" priority="52">
      <formula>$G$139=""</formula>
    </cfRule>
  </conditionalFormatting>
  <conditionalFormatting sqref="Y92:AH92">
    <cfRule type="expression" dxfId="245" priority="51">
      <formula>$N$92&lt;&gt;"３　その他"</formula>
    </cfRule>
  </conditionalFormatting>
  <conditionalFormatting sqref="S95:Y95">
    <cfRule type="expression" dxfId="244" priority="50">
      <formula>$AE$3="1"</formula>
    </cfRule>
  </conditionalFormatting>
  <conditionalFormatting sqref="N282:Q282">
    <cfRule type="expression" dxfId="243" priority="47">
      <formula>$G$282&lt;&gt;"☑ 子と同居 （ 家族構成員数"</formula>
    </cfRule>
  </conditionalFormatting>
  <conditionalFormatting sqref="N286:AB286">
    <cfRule type="expression" dxfId="242" priority="45">
      <formula>$G$286=""</formula>
    </cfRule>
  </conditionalFormatting>
  <conditionalFormatting sqref="G236:AI240 G269:AI272 G279:AI281 G289:AI291">
    <cfRule type="expression" dxfId="241" priority="268">
      <formula>$G$304=""</formula>
    </cfRule>
  </conditionalFormatting>
  <conditionalFormatting sqref="N297">
    <cfRule type="expression" dxfId="240" priority="43">
      <formula>$G$297&lt;&gt;""</formula>
    </cfRule>
  </conditionalFormatting>
  <conditionalFormatting sqref="Z297">
    <cfRule type="expression" dxfId="239" priority="42">
      <formula>$G$297&lt;&gt;""</formula>
    </cfRule>
  </conditionalFormatting>
  <conditionalFormatting sqref="O297:Y297">
    <cfRule type="expression" dxfId="238" priority="41">
      <formula>$G$297&lt;&gt;""</formula>
    </cfRule>
  </conditionalFormatting>
  <conditionalFormatting sqref="N313">
    <cfRule type="expression" dxfId="237" priority="40">
      <formula>$G$313&lt;&gt;""</formula>
    </cfRule>
  </conditionalFormatting>
  <conditionalFormatting sqref="Z313">
    <cfRule type="expression" dxfId="236" priority="39">
      <formula>$G$313&lt;&gt;""</formula>
    </cfRule>
  </conditionalFormatting>
  <conditionalFormatting sqref="O313:Y313">
    <cfRule type="expression" dxfId="235" priority="38">
      <formula>$G$313&lt;&gt;""</formula>
    </cfRule>
  </conditionalFormatting>
  <conditionalFormatting sqref="N318">
    <cfRule type="expression" dxfId="234" priority="37">
      <formula>$G$318&lt;&gt;""</formula>
    </cfRule>
  </conditionalFormatting>
  <conditionalFormatting sqref="Z318">
    <cfRule type="expression" dxfId="233" priority="36">
      <formula>$G$318&lt;&gt;""</formula>
    </cfRule>
  </conditionalFormatting>
  <conditionalFormatting sqref="O318:Y318">
    <cfRule type="expression" dxfId="232" priority="35">
      <formula>$G$318&lt;&gt;""</formula>
    </cfRule>
  </conditionalFormatting>
  <conditionalFormatting sqref="N330">
    <cfRule type="expression" dxfId="231" priority="34">
      <formula>$G$330&lt;&gt;""</formula>
    </cfRule>
  </conditionalFormatting>
  <conditionalFormatting sqref="Z330">
    <cfRule type="expression" dxfId="230" priority="33">
      <formula>$G$330&lt;&gt;""</formula>
    </cfRule>
  </conditionalFormatting>
  <conditionalFormatting sqref="O330:Y330">
    <cfRule type="expression" dxfId="229" priority="32">
      <formula>$G$330&lt;&gt;""</formula>
    </cfRule>
  </conditionalFormatting>
  <conditionalFormatting sqref="N339">
    <cfRule type="expression" dxfId="228" priority="31">
      <formula>$G$339&lt;&gt;""</formula>
    </cfRule>
  </conditionalFormatting>
  <conditionalFormatting sqref="Z339">
    <cfRule type="expression" dxfId="227" priority="30">
      <formula>$G$339&lt;&gt;""</formula>
    </cfRule>
  </conditionalFormatting>
  <conditionalFormatting sqref="O339:Y339">
    <cfRule type="expression" dxfId="226" priority="29">
      <formula>$G$339&lt;&gt;""</formula>
    </cfRule>
  </conditionalFormatting>
  <conditionalFormatting sqref="N354">
    <cfRule type="expression" dxfId="225" priority="28">
      <formula>$G$354&lt;&gt;""</formula>
    </cfRule>
  </conditionalFormatting>
  <conditionalFormatting sqref="Z354">
    <cfRule type="expression" dxfId="224" priority="27">
      <formula>$G$354&lt;&gt;""</formula>
    </cfRule>
  </conditionalFormatting>
  <conditionalFormatting sqref="O354:Y354">
    <cfRule type="expression" dxfId="223" priority="26">
      <formula>$G$354&lt;&gt;""</formula>
    </cfRule>
  </conditionalFormatting>
  <conditionalFormatting sqref="N362:AC362">
    <cfRule type="expression" dxfId="222" priority="23">
      <formula>$G$362&lt;&gt;"☑ あり"</formula>
    </cfRule>
  </conditionalFormatting>
  <conditionalFormatting sqref="N288:AI288">
    <cfRule type="expression" dxfId="221" priority="22">
      <formula>$G$288=""</formula>
    </cfRule>
  </conditionalFormatting>
  <conditionalFormatting sqref="N378:Z378">
    <cfRule type="expression" dxfId="220" priority="15">
      <formula>$G$378=""</formula>
    </cfRule>
  </conditionalFormatting>
  <conditionalFormatting sqref="N379:Z379">
    <cfRule type="expression" dxfId="219" priority="14">
      <formula>$G$379=""</formula>
    </cfRule>
  </conditionalFormatting>
  <conditionalFormatting sqref="G382:AI382">
    <cfRule type="expression" dxfId="218" priority="13">
      <formula>$G$381&lt;&gt;"☑ あり"</formula>
    </cfRule>
  </conditionalFormatting>
  <conditionalFormatting sqref="N383:AI383">
    <cfRule type="expression" dxfId="217" priority="11">
      <formula>$G$383&lt;&gt;"☑ あり"</formula>
    </cfRule>
  </conditionalFormatting>
  <conditionalFormatting sqref="G387:AI389">
    <cfRule type="expression" dxfId="216" priority="10">
      <formula>$G$304=""</formula>
    </cfRule>
  </conditionalFormatting>
  <conditionalFormatting sqref="G385:AI385">
    <cfRule type="expression" dxfId="215" priority="273">
      <formula>#REF!=""</formula>
    </cfRule>
  </conditionalFormatting>
  <conditionalFormatting sqref="A385:F385">
    <cfRule type="expression" dxfId="214" priority="274">
      <formula>#REF!=""</formula>
    </cfRule>
  </conditionalFormatting>
  <conditionalFormatting sqref="G274:AI274">
    <cfRule type="expression" dxfId="213" priority="7">
      <formula>$G$273=""</formula>
    </cfRule>
  </conditionalFormatting>
  <conditionalFormatting sqref="G276:AI276">
    <cfRule type="expression" dxfId="212" priority="6">
      <formula>$G$275=""</formula>
    </cfRule>
  </conditionalFormatting>
  <conditionalFormatting sqref="V277:AI277">
    <cfRule type="expression" dxfId="211" priority="4">
      <formula>$G$277=""</formula>
    </cfRule>
  </conditionalFormatting>
  <conditionalFormatting sqref="N284:AI284">
    <cfRule type="expression" dxfId="210" priority="3">
      <formula>$G$284=""</formula>
    </cfRule>
  </conditionalFormatting>
  <conditionalFormatting sqref="N285:AI285">
    <cfRule type="expression" dxfId="209" priority="2">
      <formula>$G$285=""</formula>
    </cfRule>
  </conditionalFormatting>
  <conditionalFormatting sqref="I120:U122 V120:AH121 I124:U125 V124:AH124 I128:AH129 I130:U130 I132:U133 V132:AH132">
    <cfRule type="expression" dxfId="208" priority="1">
      <formula>$G$120=""</formula>
    </cfRule>
  </conditionalFormatting>
  <dataValidations count="85">
    <dataValidation type="list" allowBlank="1" showInputMessage="1" showErrorMessage="1" sqref="G73:M73">
      <formula1>"要支援１, 要支援２, 要介護１, 要介護２, 要介護３, 要介護４, 要介護５, 事業対象者, 申請中, 区分変更,"</formula1>
    </dataValidation>
    <dataValidation type="list" allowBlank="1" showInputMessage="1" showErrorMessage="1" sqref="G68:M68">
      <formula1>"男性, 女性,"</formula1>
    </dataValidation>
    <dataValidation type="list" allowBlank="1" showInputMessage="1" showErrorMessage="1" sqref="G120:H121 G93:H96 G139:H139 G88:H89 G98:H117 G249:M249 G331:M331 G333:M334">
      <formula1>"有,"</formula1>
    </dataValidation>
    <dataValidation type="list" allowBlank="1" showInputMessage="1" showErrorMessage="1" sqref="G185:M186">
      <formula1>"自立, Ⅰ, Ⅱａ, Ⅱb, Ⅲa, Ⅲb, Ⅳ, Ｍ,"</formula1>
    </dataValidation>
    <dataValidation type="list" allowBlank="1" showInputMessage="1" showErrorMessage="1" sqref="G184:M184">
      <formula1>"自立, Ｊ１, Ｊ２, Ａ１, Ａ２, Ｂ１, Ｂ２, Ｃ１, Ｃ２,"</formula1>
    </dataValidation>
    <dataValidation imeMode="halfAlpha" allowBlank="1" showInputMessage="1" showErrorMessage="1" sqref="G225:M225 G145:M145 G156:M157 G164:M165 G172:M173 G213:M213 G217:M217 G221:M221 G189:M189 G191:M191 G162:M162 G154:M154 G76:M77 G79:M79 G72:M72 G82:M85 S88:Y88 V89:AB89 V93:AB94 G180:M181 G178:M178 G170:M170 G57:M58 G55:M55"/>
    <dataValidation type="list" allowBlank="1" showInputMessage="1" showErrorMessage="1" sqref="G81:M81">
      <formula1>"後期高齢者医療, 全国健康保険協会, 健康保険組合, 共済組合, 国民健康保険,"</formula1>
    </dataValidation>
    <dataValidation type="list" allowBlank="1" showInputMessage="1" showErrorMessage="1" sqref="G86:AH86">
      <formula1>"がん 【がん末期】, 関節リウマチ, 筋萎縮性側索硬化症 【ＡＬＳ】, 後縦靱帯骨化症, 骨折を伴う骨粗鬆症, 初老期における認知症, 進行性核上性麻痺、大脳皮質基底核変性症及びパーキンソン病 【パーキンソン病関連疾患】, 脊髄小脳変性症, 脊柱管狭窄症, 早老症 【ウェルナー症候群】, 多系統萎縮症, 糖尿病性神経障害、糖尿病性腎症及び糖尿病性網膜症, 脳血管疾患, 閉塞性動脈硬化症, 慢性閉塞性肺疾患, 両側の膝関節又は股関節に著しい変形を伴う変形性関節症,"</formula1>
    </dataValidation>
    <dataValidation imeMode="halfKatakana" allowBlank="1" showInputMessage="1" showErrorMessage="1" sqref="G66:M66 G142:M142 T152:Z152 T160:Z160 W187:AC187 W211:AC211 W215:AC215 W219:AC219 W223:AC223 T140:Z140"/>
    <dataValidation type="list" allowBlank="1" showInputMessage="1" showErrorMessage="1" sqref="G146:H146">
      <formula1>"本人, 家族, その他,"</formula1>
    </dataValidation>
    <dataValidation type="list" allowBlank="1" showInputMessage="1" showErrorMessage="1" sqref="G144:H144">
      <formula1>"自宅, 携帯, 勤務先, その他,"</formula1>
    </dataValidation>
    <dataValidation type="list" allowBlank="1" showInputMessage="1" showErrorMessage="1" sqref="S89:T89">
      <formula1>"県, 市,"</formula1>
    </dataValidation>
    <dataValidation type="list" allowBlank="1" showInputMessage="1" showErrorMessage="1" sqref="AF89:AG89">
      <formula1>"1, 2, 3, 4, 5, 6,"</formula1>
    </dataValidation>
    <dataValidation type="list" allowBlank="1" showInputMessage="1" showErrorMessage="1" sqref="AF93:AG93">
      <formula1>"Ⓐ, Ａ, Ⓑ, Ｂ,"</formula1>
    </dataValidation>
    <dataValidation type="list" allowBlank="1" showInputMessage="1" showErrorMessage="1" sqref="AF94:AG94 G253:M253">
      <formula1>"1, 2, 3,"</formula1>
    </dataValidation>
    <dataValidation type="list" allowBlank="1" showInputMessage="1" showErrorMessage="1" sqref="G384:M384">
      <formula1>"☑ 他者による管理,"</formula1>
    </dataValidation>
    <dataValidation type="list" allowBlank="1" showInputMessage="1" showErrorMessage="1" sqref="G54:U54">
      <formula1>$E$3:$E$13</formula1>
    </dataValidation>
    <dataValidation type="list" allowBlank="1" showInputMessage="1" showErrorMessage="1" sqref="G335:M338">
      <formula1>"やや難あり, 困難,"</formula1>
    </dataValidation>
    <dataValidation type="list" allowBlank="1" showInputMessage="1" showErrorMessage="1" sqref="N92:X92">
      <formula1>"１　視覚, ２　腎臓（人工透析を受けている）, ２　腎臓（人工透析を受けていない）, ３　その他"</formula1>
    </dataValidation>
    <dataValidation type="list" allowBlank="1" showInputMessage="1" showErrorMessage="1" sqref="G246:M246">
      <formula1>"戸建て, 集合住宅,"</formula1>
    </dataValidation>
    <dataValidation type="list" allowBlank="1" showInputMessage="1" showErrorMessage="1" sqref="G252:M252">
      <formula1>"申請中, 区分変更, 未申請,"</formula1>
    </dataValidation>
    <dataValidation type="list" allowBlank="1" showInputMessage="1" showErrorMessage="1" sqref="G254:M254">
      <formula1>"☑ ケアマネジャーの判断,"</formula1>
    </dataValidation>
    <dataValidation type="list" allowBlank="1" showInputMessage="1" showErrorMessage="1" sqref="G256:M256">
      <formula1>"□ 国民年金, ☑ 国民年金,"</formula1>
    </dataValidation>
    <dataValidation type="list" allowBlank="1" showInputMessage="1" showErrorMessage="1" sqref="N256:T256">
      <formula1>"□ 厚生年金, ☑ 厚生年金,"</formula1>
    </dataValidation>
    <dataValidation type="list" allowBlank="1" showInputMessage="1" showErrorMessage="1" sqref="U256:AA256">
      <formula1>"□ 障害年金, ☑ 障害年金,"</formula1>
    </dataValidation>
    <dataValidation type="list" allowBlank="1" showInputMessage="1" showErrorMessage="1" sqref="AB256:AH256">
      <formula1>"□ 生活保護, ☑ 生活保護,"</formula1>
    </dataValidation>
    <dataValidation type="list" allowBlank="1" showInputMessage="1" showErrorMessage="1" sqref="G257:M257 AB305:AH306">
      <formula1>"□ その他, ☑ その他,"</formula1>
    </dataValidation>
    <dataValidation type="list" allowBlank="1" showInputMessage="1" showErrorMessage="1" sqref="G259:M259">
      <formula1>"☑ 独居, ☑ 高齢者世帯, ☑ 子と同居, ☑ その他,"</formula1>
    </dataValidation>
    <dataValidation type="list" allowBlank="1" showInputMessage="1" showErrorMessage="1" sqref="G283:M283 G260:M260">
      <formula1>"＊☑ 日中独居,"</formula1>
    </dataValidation>
    <dataValidation type="list" allowBlank="1" showInputMessage="1" showErrorMessage="1" sqref="G263:M263 G267:M267 X286">
      <formula1>"２０代, ３０代, ４０代, ５０代, ６０代, ７０代, ８０代, ９０代,"</formula1>
    </dataValidation>
    <dataValidation type="list" allowBlank="1" showInputMessage="1" showErrorMessage="1" sqref="G264:M264">
      <formula1>"( 同居 ), ( 別居 ),"</formula1>
    </dataValidation>
    <dataValidation type="list" allowBlank="1" showInputMessage="1" showErrorMessage="1" sqref="G277:U277 G354:M354 G284:M284 G379:M379">
      <formula1>"☑ その他,"</formula1>
    </dataValidation>
    <dataValidation type="list" allowBlank="1" showInputMessage="1" showErrorMessage="1" sqref="G275:U275 G273:U273">
      <formula1>"□ 同封の居宅サービス計画（１）参照,"</formula1>
    </dataValidation>
    <dataValidation type="list" allowBlank="1" showInputMessage="1" showErrorMessage="1" sqref="G282:M283">
      <formula1>"☑ 独居, ☑ 高齢世帯, ☑ 子と同居 （ 家族構成員数,"</formula1>
    </dataValidation>
    <dataValidation type="list" allowBlank="1" showInputMessage="1" showErrorMessage="1" sqref="G285:M285">
      <formula1>"☑ 必要,"</formula1>
    </dataValidation>
    <dataValidation type="list" allowBlank="1" showInputMessage="1" showErrorMessage="1" sqref="G286:M286">
      <formula1>"☑ 左記以外,"</formula1>
    </dataValidation>
    <dataValidation type="list" allowBlank="1" showInputMessage="1" showErrorMessage="1" sqref="G287:M287">
      <formula1>"☑ 介護力が見込める （ ☑ 一部 ）, ☑ 介護力は見込めない, ☑ 家族や支援者はいない,"</formula1>
    </dataValidation>
    <dataValidation type="list" allowBlank="1" showInputMessage="1" showErrorMessage="1" sqref="G288:M288 G304:M304 G317:M317 G323:M323 G332:M332 G339:M340 G383:M383">
      <formula1>"☑ あり,"</formula1>
    </dataValidation>
    <dataValidation type="list" allowBlank="1" showInputMessage="1" showErrorMessage="1" sqref="G294:M295">
      <formula1>"☑ 希望あり,"</formula1>
    </dataValidation>
    <dataValidation type="list" allowBlank="1" showInputMessage="1" showErrorMessage="1" sqref="G298:M303 G307:M307 G325:M326">
      <formula1>"見守り, 一部介助, 全介助,"</formula1>
    </dataValidation>
    <dataValidation type="list" allowBlank="1" showInputMessage="1" showErrorMessage="1" sqref="G298:M298 G302:M303 G307:M307 G325:M326">
      <formula1>"見守り等, 一部介助, 全介助,"</formula1>
    </dataValidation>
    <dataValidation type="list" allowBlank="1" showInputMessage="1" showErrorMessage="1" sqref="G297:M297">
      <formula1>"軽度, 中度, 重度,"</formula1>
    </dataValidation>
    <dataValidation type="list" allowBlank="1" showInputMessage="1" showErrorMessage="1" sqref="G305:M306">
      <formula1>"□ 杖, ☑ 杖,"</formula1>
    </dataValidation>
    <dataValidation type="list" allowBlank="1" showInputMessage="1" showErrorMessage="1" sqref="N305:T306">
      <formula1>"□ 歩行器, ☑ 歩行器,"</formula1>
    </dataValidation>
    <dataValidation type="list" allowBlank="1" showInputMessage="1" showErrorMessage="1" sqref="U305:AA306">
      <formula1>"□ 車いす, ☑ 車いす,"</formula1>
    </dataValidation>
    <dataValidation type="list" allowBlank="1" showInputMessage="1" showErrorMessage="1" sqref="G318:M318 G313:M313 G362:M362 G381:M381">
      <formula1>"☑ あり, ☑ 不明,"</formula1>
    </dataValidation>
    <dataValidation type="list" allowBlank="1" showInputMessage="1" showErrorMessage="1" sqref="G314:M314">
      <formula1>"☑きざみ, ☑ 嚥下障害食, ☑ ミキサー,"</formula1>
    </dataValidation>
    <dataValidation type="list" allowBlank="1" showInputMessage="1" showErrorMessage="1" sqref="G316:M316">
      <formula1>"☑ 経管栄養, ☑ 静脈栄養,"</formula1>
    </dataValidation>
    <dataValidation type="list" allowBlank="1" showInputMessage="1" showErrorMessage="1" sqref="G320:M320 G330:M330">
      <formula1>"やや問題あり, 問題あり,"</formula1>
    </dataValidation>
    <dataValidation type="list" allowBlank="1" showInputMessage="1" showErrorMessage="1" sqref="G321:M321">
      <formula1>"あり, 少しあり,"</formula1>
    </dataValidation>
    <dataValidation type="list" allowBlank="1" showInputMessage="1" showErrorMessage="1" sqref="G322:M322">
      <formula1>"☑ あり（部分）, ☑ あり（ 総 ）,"</formula1>
    </dataValidation>
    <dataValidation type="list" allowBlank="1" showInputMessage="1" showErrorMessage="1" sqref="G327:M328">
      <formula1>"☑ 夜間, ☑常時,"</formula1>
    </dataValidation>
    <dataValidation type="list" allowBlank="1" showInputMessage="1" showErrorMessage="1" sqref="G343:M343">
      <formula1>"☑ 幻視・幻聴,"</formula1>
    </dataValidation>
    <dataValidation type="list" allowBlank="1" showInputMessage="1" showErrorMessage="1" sqref="G344:M344">
      <formula1>"☑ 興奮,"</formula1>
    </dataValidation>
    <dataValidation type="list" allowBlank="1" showInputMessage="1" showErrorMessage="1" sqref="G345:M345">
      <formula1>"☑ 焦燥・不穏,"</formula1>
    </dataValidation>
    <dataValidation type="list" allowBlank="1" showInputMessage="1" showErrorMessage="1" sqref="G346:M346">
      <formula1>"☑ 妄想,"</formula1>
    </dataValidation>
    <dataValidation type="list" allowBlank="1" showInputMessage="1" showErrorMessage="1" sqref="G347:M347">
      <formula1>"☑ 暴力／攻撃性,"</formula1>
    </dataValidation>
    <dataValidation type="list" allowBlank="1" showInputMessage="1" showErrorMessage="1" sqref="G348:M348">
      <formula1>"☑ 介護への抵抗,"</formula1>
    </dataValidation>
    <dataValidation type="list" allowBlank="1" showInputMessage="1" showErrorMessage="1" sqref="G349:M349">
      <formula1>"☑ 不眠,"</formula1>
    </dataValidation>
    <dataValidation type="list" allowBlank="1" showInputMessage="1" showErrorMessage="1" sqref="G350:M350">
      <formula1>"☑ 昼夜逆転,"</formula1>
    </dataValidation>
    <dataValidation type="list" allowBlank="1" showInputMessage="1" showErrorMessage="1" sqref="G351:M351">
      <formula1>"☑ 徘徊,"</formula1>
    </dataValidation>
    <dataValidation type="list" allowBlank="1" showInputMessage="1" showErrorMessage="1" sqref="G352:M352">
      <formula1>"☑ 危険行為,"</formula1>
    </dataValidation>
    <dataValidation type="list" allowBlank="1" showInputMessage="1" showErrorMessage="1" sqref="G353:M353">
      <formula1>"☑ 不潔行為,"</formula1>
    </dataValidation>
    <dataValidation type="list" allowBlank="1" showInputMessage="1" showErrorMessage="1" sqref="G364:M364">
      <formula1>"☑ 頻度は高い／繰り返している, ☑ 頻度は低いが、これまでにもある, ☑ 不明,"</formula1>
    </dataValidation>
    <dataValidation type="list" allowBlank="1" showInputMessage="1" showErrorMessage="1" sqref="G366:M366">
      <formula1>"☑ 点滴,"</formula1>
    </dataValidation>
    <dataValidation type="list" allowBlank="1" showInputMessage="1" showErrorMessage="1" sqref="G367:M367">
      <formula1>"☑ 酸素療法,"</formula1>
    </dataValidation>
    <dataValidation type="list" allowBlank="1" showInputMessage="1" showErrorMessage="1" sqref="G368:M368">
      <formula1>"☑ 喀痰吸引,"</formula1>
    </dataValidation>
    <dataValidation type="list" allowBlank="1" showInputMessage="1" showErrorMessage="1" sqref="G369:M369">
      <formula1>"☑ 気管切開,"</formula1>
    </dataValidation>
    <dataValidation type="list" allowBlank="1" showInputMessage="1" showErrorMessage="1" sqref="G370:M370">
      <formula1>"☑ 胃ろう,"</formula1>
    </dataValidation>
    <dataValidation type="list" allowBlank="1" showInputMessage="1" showErrorMessage="1" sqref="G371:M371">
      <formula1>"☑ 経鼻栄養,"</formula1>
    </dataValidation>
    <dataValidation type="list" allowBlank="1" showInputMessage="1" showErrorMessage="1" sqref="G372:M372">
      <formula1>"☑ 経腸栄養,"</formula1>
    </dataValidation>
    <dataValidation type="list" allowBlank="1" showInputMessage="1" showErrorMessage="1" sqref="G373:M373">
      <formula1>"☑ 褥瘡,"</formula1>
    </dataValidation>
    <dataValidation type="list" allowBlank="1" showInputMessage="1" showErrorMessage="1" sqref="G374:M374">
      <formula1>"☑ 尿道カテーテル,"</formula1>
    </dataValidation>
    <dataValidation type="list" allowBlank="1" showInputMessage="1" showErrorMessage="1" sqref="G375:M375">
      <formula1>"☑ 消化管ストーマ,"</formula1>
    </dataValidation>
    <dataValidation type="list" allowBlank="1" showInputMessage="1" showErrorMessage="1" sqref="G376:M376">
      <formula1>"☑ 痛みコントロール,"</formula1>
    </dataValidation>
    <dataValidation type="list" allowBlank="1" showInputMessage="1" showErrorMessage="1" sqref="G377:M377">
      <formula1>"☑ 排便コントロール,"</formula1>
    </dataValidation>
    <dataValidation type="list" allowBlank="1" showInputMessage="1" showErrorMessage="1" sqref="G378:M378">
      <formula1>"☑ 自己注射,"</formula1>
    </dataValidation>
    <dataValidation type="list" allowBlank="1" showInputMessage="1" showErrorMessage="1" sqref="G386:M386">
      <formula1>"☑ 時々飲み忘れ, ☑ 飲み忘れが多い、処方が守られていない, ☑ 服薬拒否,"</formula1>
    </dataValidation>
    <dataValidation type="list" allowBlank="1" showInputMessage="1" showErrorMessage="1" sqref="G391:M391">
      <formula1>"☑ 通院, ☑ 訪問診療,"</formula1>
    </dataValidation>
    <dataValidation type="list" allowBlank="1" showInputMessage="1" showErrorMessage="1" sqref="G262:M262 G266:M266 P286">
      <formula1>$HZ$5:$HZ$8</formula1>
    </dataValidation>
    <dataValidation type="list" allowBlank="1" showInputMessage="1" showErrorMessage="1" sqref="G356:M356">
      <formula1>"☑ 悪性腫瘍,"</formula1>
    </dataValidation>
    <dataValidation type="list" allowBlank="1" showInputMessage="1" showErrorMessage="1" sqref="G357:M357">
      <formula1>"☑ 認知症,"</formula1>
    </dataValidation>
    <dataValidation type="list" allowBlank="1" showInputMessage="1" showErrorMessage="1" sqref="G358:M358">
      <formula1>"☑ 急性呼吸器感染症,"</formula1>
    </dataValidation>
    <dataValidation type="list" allowBlank="1" showInputMessage="1" showErrorMessage="1" sqref="G359:M359">
      <formula1>"☑ 脳血管障害,"</formula1>
    </dataValidation>
    <dataValidation type="list" allowBlank="1" showInputMessage="1" showErrorMessage="1" sqref="G360:M360">
      <formula1>"☑ 骨折,"</formula1>
    </dataValidation>
  </dataValidations>
  <hyperlinks>
    <hyperlink ref="G151:M151" location="家系図!A1" display="ジェノグラム作成"/>
  </hyperlinks>
  <pageMargins left="0.7" right="0.7" top="0.75" bottom="0.75" header="0.3" footer="0.3"/>
  <pageSetup paperSize="9"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BQ52"/>
  <sheetViews>
    <sheetView zoomScale="85" zoomScaleNormal="85" workbookViewId="0">
      <selection activeCell="B42" sqref="B42:AH42"/>
    </sheetView>
  </sheetViews>
  <sheetFormatPr defaultColWidth="2.375" defaultRowHeight="16.5" customHeight="1"/>
  <sheetData>
    <row r="1" spans="1:69" ht="11.25" customHeight="1">
      <c r="A1" s="1241" t="s">
        <v>796</v>
      </c>
      <c r="B1" s="1241"/>
      <c r="C1" s="1241"/>
      <c r="D1" s="1241"/>
      <c r="E1" s="1241"/>
      <c r="F1" s="1241"/>
      <c r="G1" s="1241"/>
      <c r="H1" s="1241"/>
      <c r="I1" s="1241"/>
      <c r="J1" s="1241"/>
      <c r="K1" s="1241"/>
      <c r="L1" s="1241"/>
      <c r="M1" s="1241"/>
      <c r="N1" s="1241"/>
      <c r="O1" s="1241"/>
      <c r="P1" s="1241"/>
      <c r="Q1" s="1241"/>
      <c r="R1" s="1241"/>
      <c r="S1" s="1241"/>
      <c r="T1" s="435"/>
      <c r="U1" s="1242"/>
      <c r="V1" s="1239" t="s">
        <v>797</v>
      </c>
      <c r="W1" s="1240"/>
      <c r="X1" s="1240"/>
      <c r="Y1" s="1240"/>
      <c r="Z1" s="1240"/>
      <c r="AA1" s="1240"/>
      <c r="AB1" s="1240"/>
      <c r="AC1" s="1240"/>
      <c r="AD1" s="1240"/>
      <c r="AE1" s="1240"/>
      <c r="AF1" s="1240"/>
      <c r="AG1" s="1240"/>
      <c r="AH1" s="1240"/>
    </row>
    <row r="2" spans="1:69" ht="11.25" customHeight="1" thickBot="1">
      <c r="A2" s="1241"/>
      <c r="B2" s="1241"/>
      <c r="C2" s="1241"/>
      <c r="D2" s="1241"/>
      <c r="E2" s="1241"/>
      <c r="F2" s="1241"/>
      <c r="G2" s="1241"/>
      <c r="H2" s="1241"/>
      <c r="I2" s="1241"/>
      <c r="J2" s="1241"/>
      <c r="K2" s="1241"/>
      <c r="L2" s="1241"/>
      <c r="M2" s="1241"/>
      <c r="N2" s="1241"/>
      <c r="O2" s="1241"/>
      <c r="P2" s="1241"/>
      <c r="Q2" s="1241"/>
      <c r="R2" s="1241"/>
      <c r="S2" s="1241"/>
      <c r="T2" s="435"/>
      <c r="U2" s="1243"/>
      <c r="V2" s="1239"/>
      <c r="W2" s="1240"/>
      <c r="X2" s="1240"/>
      <c r="Y2" s="1240"/>
      <c r="Z2" s="1240"/>
      <c r="AA2" s="1240"/>
      <c r="AB2" s="1240"/>
      <c r="AC2" s="1240"/>
      <c r="AD2" s="1240"/>
      <c r="AE2" s="1240"/>
      <c r="AF2" s="1240"/>
      <c r="AG2" s="1240"/>
      <c r="AH2" s="1240"/>
    </row>
    <row r="3" spans="1:69" ht="16.5" customHeight="1">
      <c r="A3" t="s">
        <v>798</v>
      </c>
      <c r="B3" s="1237" t="s">
        <v>799</v>
      </c>
      <c r="C3" s="1237"/>
      <c r="D3" s="1237"/>
      <c r="E3" s="1237"/>
      <c r="F3" s="1237"/>
      <c r="G3" s="1237"/>
      <c r="H3" s="1237"/>
      <c r="I3" s="1237"/>
      <c r="J3" s="1237"/>
      <c r="K3" s="1237"/>
      <c r="L3" s="1237"/>
      <c r="M3" s="1237"/>
      <c r="N3" s="1237"/>
      <c r="O3" s="1237"/>
      <c r="P3" s="1237"/>
      <c r="Q3" s="1237"/>
      <c r="R3" s="1237"/>
      <c r="S3" s="1237"/>
      <c r="T3" s="1237"/>
      <c r="U3" s="1237"/>
      <c r="V3" s="1237"/>
      <c r="W3" s="1237"/>
      <c r="X3" s="1237"/>
      <c r="Y3" s="1237"/>
      <c r="Z3" s="1237"/>
      <c r="AA3" s="1237"/>
      <c r="AB3" s="1237"/>
      <c r="AC3" s="1237"/>
      <c r="AD3" s="1237"/>
      <c r="AE3" s="1237"/>
      <c r="AF3" s="1237"/>
      <c r="AG3" s="1237"/>
      <c r="AH3" s="1237"/>
      <c r="AJ3" s="434"/>
      <c r="AK3" s="1238" t="s">
        <v>800</v>
      </c>
      <c r="AL3" s="1238"/>
      <c r="AM3" s="1238"/>
      <c r="AN3" s="1238"/>
      <c r="AO3" s="1238"/>
      <c r="AP3" s="1238"/>
      <c r="AQ3" s="1238"/>
      <c r="AR3" s="1238"/>
      <c r="AS3" s="1238"/>
      <c r="AT3" s="1238"/>
      <c r="AU3" s="1238"/>
      <c r="AV3" s="1238"/>
      <c r="AW3" s="1238"/>
      <c r="AX3" s="1238"/>
      <c r="AY3" s="1238"/>
      <c r="AZ3" s="1238"/>
      <c r="BA3" s="1238"/>
      <c r="BB3" s="1238"/>
      <c r="BC3" s="1238"/>
      <c r="BD3" s="1238"/>
      <c r="BE3" s="1238"/>
      <c r="BF3" s="1238"/>
      <c r="BG3" s="1238"/>
      <c r="BH3" s="1238"/>
      <c r="BI3" s="1238"/>
      <c r="BJ3" s="1238"/>
      <c r="BK3" s="1238"/>
      <c r="BL3" s="1238"/>
      <c r="BM3" s="1238"/>
      <c r="BN3" s="1238"/>
      <c r="BO3" s="1238"/>
      <c r="BP3" s="1238"/>
      <c r="BQ3" s="1238"/>
    </row>
    <row r="4" spans="1:69" ht="16.5" customHeight="1">
      <c r="A4" s="434"/>
      <c r="B4" s="1238" t="s">
        <v>801</v>
      </c>
      <c r="C4" s="1238"/>
      <c r="D4" s="1238"/>
      <c r="E4" s="1238"/>
      <c r="F4" s="1238"/>
      <c r="G4" s="1238"/>
      <c r="H4" s="1238"/>
      <c r="I4" s="1238"/>
      <c r="J4" s="1238"/>
      <c r="K4" s="1238"/>
      <c r="L4" s="1238"/>
      <c r="M4" s="1238"/>
      <c r="N4" s="1238"/>
      <c r="O4" s="1238"/>
      <c r="P4" s="1238"/>
      <c r="Q4" s="1238"/>
      <c r="R4" s="1238"/>
      <c r="S4" s="1238"/>
      <c r="T4" s="1238"/>
      <c r="U4" s="1238"/>
      <c r="V4" s="1238"/>
      <c r="W4" s="1238"/>
      <c r="X4" s="1238"/>
      <c r="Y4" s="1238"/>
      <c r="Z4" s="1238"/>
      <c r="AA4" s="1238"/>
      <c r="AB4" s="1238"/>
      <c r="AC4" s="1238"/>
      <c r="AD4" s="1238"/>
      <c r="AE4" s="1238"/>
      <c r="AF4" s="1238"/>
      <c r="AG4" s="1238"/>
      <c r="AH4" s="1238"/>
      <c r="AJ4" s="434"/>
      <c r="AK4" s="1238" t="s">
        <v>802</v>
      </c>
      <c r="AL4" s="1238"/>
      <c r="AM4" s="1238"/>
      <c r="AN4" s="1238"/>
      <c r="AO4" s="1238"/>
      <c r="AP4" s="1238"/>
      <c r="AQ4" s="1238"/>
      <c r="AR4" s="1238"/>
      <c r="AS4" s="1238"/>
      <c r="AT4" s="1238"/>
      <c r="AU4" s="1238"/>
      <c r="AV4" s="1238"/>
      <c r="AW4" s="1238"/>
      <c r="AX4" s="1238"/>
      <c r="AY4" s="1238"/>
      <c r="AZ4" s="1238"/>
      <c r="BA4" s="1238"/>
      <c r="BB4" s="1238"/>
      <c r="BC4" s="1238"/>
      <c r="BD4" s="1238"/>
      <c r="BE4" s="1238"/>
      <c r="BF4" s="1238"/>
      <c r="BG4" s="1238"/>
      <c r="BH4" s="1238"/>
      <c r="BI4" s="1238"/>
      <c r="BJ4" s="1238"/>
      <c r="BK4" s="1238"/>
      <c r="BL4" s="1238"/>
      <c r="BM4" s="1238"/>
      <c r="BN4" s="1238"/>
      <c r="BO4" s="1238"/>
      <c r="BP4" s="1238"/>
      <c r="BQ4" s="1238"/>
    </row>
    <row r="5" spans="1:69" ht="16.5" customHeight="1">
      <c r="B5" s="1237" t="s">
        <v>803</v>
      </c>
      <c r="C5" s="1237"/>
      <c r="D5" s="1237"/>
      <c r="E5" s="1237"/>
      <c r="F5" s="1237"/>
      <c r="G5" s="1237"/>
      <c r="H5" s="1237"/>
      <c r="I5" s="1237"/>
      <c r="J5" s="1237"/>
      <c r="K5" s="1237"/>
      <c r="L5" s="1237"/>
      <c r="M5" s="1237"/>
      <c r="N5" s="1237"/>
      <c r="O5" s="1237"/>
      <c r="P5" s="1237"/>
      <c r="Q5" s="1237"/>
      <c r="R5" s="1237"/>
      <c r="S5" s="1237"/>
      <c r="T5" s="1237"/>
      <c r="U5" s="1237"/>
      <c r="V5" s="1237"/>
      <c r="W5" s="1237"/>
      <c r="X5" s="1237"/>
      <c r="Y5" s="1237"/>
      <c r="Z5" s="1237"/>
      <c r="AA5" s="1237"/>
      <c r="AB5" s="1237"/>
      <c r="AC5" s="1237"/>
      <c r="AD5" s="1237"/>
      <c r="AE5" s="1237"/>
      <c r="AF5" s="1237"/>
      <c r="AG5" s="1237"/>
      <c r="AH5" s="1237"/>
      <c r="AJ5" s="434"/>
      <c r="AK5" s="1238" t="s">
        <v>804</v>
      </c>
      <c r="AL5" s="1238"/>
      <c r="AM5" s="1238"/>
      <c r="AN5" s="1238"/>
      <c r="AO5" s="1238"/>
      <c r="AP5" s="1238"/>
      <c r="AQ5" s="1238"/>
      <c r="AR5" s="1238"/>
      <c r="AS5" s="1238"/>
      <c r="AT5" s="1238"/>
      <c r="AU5" s="1238"/>
      <c r="AV5" s="1238"/>
      <c r="AW5" s="1238"/>
      <c r="AX5" s="1238"/>
      <c r="AY5" s="1238"/>
      <c r="AZ5" s="1238"/>
      <c r="BA5" s="1238"/>
      <c r="BB5" s="1238"/>
      <c r="BC5" s="1238"/>
      <c r="BD5" s="1238"/>
      <c r="BE5" s="1238"/>
      <c r="BF5" s="1238"/>
      <c r="BG5" s="1238"/>
      <c r="BH5" s="1238"/>
      <c r="BI5" s="1238"/>
      <c r="BJ5" s="1238"/>
      <c r="BK5" s="1238"/>
      <c r="BL5" s="1238"/>
      <c r="BM5" s="1238"/>
      <c r="BN5" s="1238"/>
      <c r="BO5" s="1238"/>
      <c r="BP5" s="1238"/>
      <c r="BQ5" s="1238"/>
    </row>
    <row r="6" spans="1:69" ht="16.5" customHeight="1">
      <c r="A6" s="434"/>
      <c r="B6" s="1237" t="s">
        <v>805</v>
      </c>
      <c r="C6" s="1237"/>
      <c r="D6" s="1237"/>
      <c r="E6" s="1237"/>
      <c r="F6" s="1237"/>
      <c r="G6" s="1237"/>
      <c r="H6" s="1237"/>
      <c r="I6" s="1237"/>
      <c r="J6" s="1237"/>
      <c r="K6" s="1237"/>
      <c r="L6" s="1237"/>
      <c r="M6" s="1237"/>
      <c r="N6" s="1237"/>
      <c r="O6" s="1237"/>
      <c r="P6" s="1237"/>
      <c r="Q6" s="1237"/>
      <c r="R6" s="1237"/>
      <c r="S6" s="1237"/>
      <c r="T6" s="1237"/>
      <c r="U6" s="1237"/>
      <c r="V6" s="1237"/>
      <c r="W6" s="1237"/>
      <c r="X6" s="1237"/>
      <c r="Y6" s="1237"/>
      <c r="Z6" s="1237"/>
      <c r="AA6" s="1237"/>
      <c r="AB6" s="1237"/>
      <c r="AC6" s="1237"/>
      <c r="AD6" s="1237"/>
      <c r="AE6" s="1237"/>
      <c r="AF6" s="1237"/>
      <c r="AG6" s="1237"/>
      <c r="AH6" s="1237"/>
      <c r="AJ6" s="434"/>
      <c r="AK6" s="1238" t="s">
        <v>806</v>
      </c>
      <c r="AL6" s="1238"/>
      <c r="AM6" s="1238"/>
      <c r="AN6" s="1238"/>
      <c r="AO6" s="1238"/>
      <c r="AP6" s="1238"/>
      <c r="AQ6" s="1238"/>
      <c r="AR6" s="1238"/>
      <c r="AS6" s="1238"/>
      <c r="AT6" s="1238"/>
      <c r="AU6" s="1238"/>
      <c r="AV6" s="1238"/>
      <c r="AW6" s="1238"/>
      <c r="AX6" s="1238"/>
      <c r="AY6" s="1238"/>
      <c r="AZ6" s="1238"/>
      <c r="BA6" s="1238"/>
      <c r="BB6" s="1238"/>
      <c r="BC6" s="1238"/>
      <c r="BD6" s="1238"/>
      <c r="BE6" s="1238"/>
      <c r="BF6" s="1238"/>
      <c r="BG6" s="1238"/>
      <c r="BH6" s="1238"/>
      <c r="BI6" s="1238"/>
      <c r="BJ6" s="1238"/>
      <c r="BK6" s="1238"/>
      <c r="BL6" s="1238"/>
      <c r="BM6" s="1238"/>
      <c r="BN6" s="1238"/>
      <c r="BO6" s="1238"/>
      <c r="BP6" s="1238"/>
      <c r="BQ6" s="1238"/>
    </row>
    <row r="7" spans="1:69" ht="16.5" customHeight="1">
      <c r="A7" s="434"/>
      <c r="B7" s="1238" t="s">
        <v>807</v>
      </c>
      <c r="C7" s="1238"/>
      <c r="D7" s="1238"/>
      <c r="E7" s="1238"/>
      <c r="F7" s="1238"/>
      <c r="G7" s="1238"/>
      <c r="H7" s="1238"/>
      <c r="I7" s="1238"/>
      <c r="J7" s="1238"/>
      <c r="K7" s="1238"/>
      <c r="L7" s="1238"/>
      <c r="M7" s="1238"/>
      <c r="N7" s="1238"/>
      <c r="O7" s="1238"/>
      <c r="P7" s="1238"/>
      <c r="Q7" s="1238"/>
      <c r="R7" s="1238"/>
      <c r="S7" s="1238"/>
      <c r="T7" s="1238"/>
      <c r="U7" s="1238"/>
      <c r="V7" s="1238"/>
      <c r="W7" s="1238"/>
      <c r="X7" s="1238"/>
      <c r="Y7" s="1238"/>
      <c r="Z7" s="1238"/>
      <c r="AA7" s="1238"/>
      <c r="AB7" s="1238"/>
      <c r="AC7" s="1238"/>
      <c r="AD7" s="1238"/>
      <c r="AE7" s="1238"/>
      <c r="AF7" s="1238"/>
      <c r="AG7" s="1238"/>
      <c r="AH7" s="1238"/>
      <c r="AJ7" t="s">
        <v>798</v>
      </c>
      <c r="AK7" s="1237" t="s">
        <v>808</v>
      </c>
      <c r="AL7" s="1237"/>
      <c r="AM7" s="1237"/>
      <c r="AN7" s="1237"/>
      <c r="AO7" s="1237"/>
      <c r="AP7" s="1237"/>
      <c r="AQ7" s="1237"/>
      <c r="AR7" s="1237"/>
      <c r="AS7" s="1237"/>
      <c r="AT7" s="1237"/>
      <c r="AU7" s="1237"/>
      <c r="AV7" s="1237"/>
      <c r="AW7" s="1237"/>
      <c r="AX7" s="1237"/>
      <c r="AY7" s="1237"/>
      <c r="AZ7" s="1237"/>
      <c r="BA7" s="1237"/>
      <c r="BB7" s="1237"/>
      <c r="BC7" s="1237"/>
      <c r="BD7" s="1237"/>
      <c r="BE7" s="1237"/>
      <c r="BF7" s="1237"/>
      <c r="BG7" s="1237"/>
      <c r="BH7" s="1237"/>
      <c r="BI7" s="1237"/>
      <c r="BJ7" s="1237"/>
      <c r="BK7" s="1237"/>
      <c r="BL7" s="1237"/>
      <c r="BM7" s="1237"/>
      <c r="BN7" s="1237"/>
      <c r="BO7" s="1237"/>
      <c r="BP7" s="1237"/>
      <c r="BQ7" s="1237"/>
    </row>
    <row r="8" spans="1:69" ht="16.5" customHeight="1">
      <c r="A8" s="449"/>
      <c r="B8" s="1236" t="s">
        <v>809</v>
      </c>
      <c r="C8" s="1236"/>
      <c r="D8" s="1236"/>
      <c r="E8" s="1236"/>
      <c r="F8" s="1236"/>
      <c r="G8" s="1236"/>
      <c r="H8" s="1236"/>
      <c r="I8" s="1236"/>
      <c r="J8" s="1236"/>
      <c r="K8" s="1236"/>
      <c r="L8" s="1236"/>
      <c r="M8" s="1236"/>
      <c r="N8" s="1236"/>
      <c r="O8" s="1236"/>
      <c r="P8" s="1236"/>
      <c r="Q8" s="1236"/>
      <c r="R8" s="1236"/>
      <c r="S8" s="1236"/>
      <c r="T8" s="1236"/>
      <c r="U8" s="1236"/>
      <c r="V8" s="1236"/>
      <c r="W8" s="1236"/>
      <c r="X8" s="1236"/>
      <c r="Y8" s="1236"/>
      <c r="Z8" s="1236"/>
      <c r="AA8" s="1236"/>
      <c r="AB8" s="1236"/>
      <c r="AC8" s="1236"/>
      <c r="AD8" s="1236"/>
      <c r="AE8" s="1236"/>
      <c r="AF8" s="1236"/>
      <c r="AG8" s="1236"/>
      <c r="AH8" s="1236"/>
      <c r="AJ8" t="s">
        <v>798</v>
      </c>
      <c r="AK8" s="1237" t="s">
        <v>810</v>
      </c>
      <c r="AL8" s="1237"/>
      <c r="AM8" s="1237"/>
      <c r="AN8" s="1237"/>
      <c r="AO8" s="1237"/>
      <c r="AP8" s="1237"/>
      <c r="AQ8" s="1237"/>
      <c r="AR8" s="1237"/>
      <c r="AS8" s="1237"/>
      <c r="AT8" s="1237"/>
      <c r="AU8" s="1237"/>
      <c r="AV8" s="1237"/>
      <c r="AW8" s="1237"/>
      <c r="AX8" s="1237"/>
      <c r="AY8" s="1237"/>
      <c r="AZ8" s="1237"/>
      <c r="BA8" s="1237"/>
      <c r="BB8" s="1237"/>
      <c r="BC8" s="1237"/>
      <c r="BD8" s="1237"/>
      <c r="BE8" s="1237"/>
      <c r="BF8" s="1237"/>
      <c r="BG8" s="1237"/>
      <c r="BH8" s="1237"/>
      <c r="BI8" s="1237"/>
      <c r="BJ8" s="1237"/>
      <c r="BK8" s="1237"/>
      <c r="BL8" s="1237"/>
      <c r="BM8" s="1237"/>
      <c r="BN8" s="1237"/>
      <c r="BO8" s="1237"/>
      <c r="BP8" s="1237"/>
      <c r="BQ8" s="1237"/>
    </row>
    <row r="9" spans="1:69" ht="16.5" customHeight="1">
      <c r="A9" s="434"/>
      <c r="B9" s="1236" t="s">
        <v>811</v>
      </c>
      <c r="C9" s="1236"/>
      <c r="D9" s="1236"/>
      <c r="E9" s="1236"/>
      <c r="F9" s="1236"/>
      <c r="G9" s="1236"/>
      <c r="H9" s="1236"/>
      <c r="I9" s="1236"/>
      <c r="J9" s="1236"/>
      <c r="K9" s="1236"/>
      <c r="L9" s="1236"/>
      <c r="M9" s="1236"/>
      <c r="N9" s="1236"/>
      <c r="O9" s="1236"/>
      <c r="P9" s="1236"/>
      <c r="Q9" s="1236"/>
      <c r="R9" s="1236"/>
      <c r="S9" s="1236"/>
      <c r="T9" s="1236"/>
      <c r="U9" s="1236"/>
      <c r="V9" s="1236"/>
      <c r="W9" s="1236"/>
      <c r="X9" s="1236"/>
      <c r="Y9" s="1236"/>
      <c r="Z9" s="1236"/>
      <c r="AA9" s="1236"/>
      <c r="AB9" s="1236"/>
      <c r="AC9" s="1236"/>
      <c r="AD9" s="1236"/>
      <c r="AE9" s="1236"/>
      <c r="AF9" s="1236"/>
      <c r="AG9" s="1236"/>
      <c r="AH9" s="1236"/>
      <c r="AJ9" t="s">
        <v>798</v>
      </c>
      <c r="AK9" s="1237" t="s">
        <v>812</v>
      </c>
      <c r="AL9" s="1237"/>
      <c r="AM9" s="1237"/>
      <c r="AN9" s="1237"/>
      <c r="AO9" s="1237"/>
      <c r="AP9" s="1237"/>
      <c r="AQ9" s="1237"/>
      <c r="AR9" s="1237"/>
      <c r="AS9" s="1237"/>
      <c r="AT9" s="1237"/>
      <c r="AU9" s="1237"/>
      <c r="AV9" s="1237"/>
      <c r="AW9" s="1237"/>
      <c r="AX9" s="1237"/>
      <c r="AY9" s="1237"/>
      <c r="AZ9" s="1237"/>
      <c r="BA9" s="1237"/>
      <c r="BB9" s="1237"/>
      <c r="BC9" s="1237"/>
      <c r="BD9" s="1237"/>
      <c r="BE9" s="1237"/>
      <c r="BF9" s="1237"/>
      <c r="BG9" s="1237"/>
      <c r="BH9" s="1237"/>
      <c r="BI9" s="1237"/>
      <c r="BJ9" s="1237"/>
      <c r="BK9" s="1237"/>
      <c r="BL9" s="1237"/>
      <c r="BM9" s="1237"/>
      <c r="BN9" s="1237"/>
      <c r="BO9" s="1237"/>
      <c r="BP9" s="1237"/>
      <c r="BQ9" s="1237"/>
    </row>
    <row r="10" spans="1:69" ht="16.5" customHeight="1">
      <c r="A10" s="449"/>
      <c r="B10" s="1237" t="s">
        <v>813</v>
      </c>
      <c r="C10" s="1237"/>
      <c r="D10" s="1237"/>
      <c r="E10" s="1237"/>
      <c r="F10" s="1237"/>
      <c r="G10" s="1237"/>
      <c r="H10" s="1237"/>
      <c r="I10" s="1237"/>
      <c r="J10" s="1237"/>
      <c r="K10" s="1237"/>
      <c r="L10" s="1237"/>
      <c r="M10" s="1237"/>
      <c r="N10" s="1237"/>
      <c r="O10" s="1237"/>
      <c r="P10" s="1237"/>
      <c r="Q10" s="1237"/>
      <c r="R10" s="1237"/>
      <c r="S10" s="1237"/>
      <c r="T10" s="1237"/>
      <c r="U10" s="1237"/>
      <c r="V10" s="1237"/>
      <c r="W10" s="1237"/>
      <c r="X10" s="1237"/>
      <c r="Y10" s="1237"/>
      <c r="Z10" s="1237"/>
      <c r="AA10" s="1237"/>
      <c r="AB10" s="1237"/>
      <c r="AC10" s="1237"/>
      <c r="AD10" s="1237"/>
      <c r="AE10" s="1237"/>
      <c r="AF10" s="1237"/>
      <c r="AG10" s="1237"/>
      <c r="AH10" s="1237"/>
      <c r="AJ10" s="434"/>
      <c r="AK10" s="1236" t="s">
        <v>814</v>
      </c>
      <c r="AL10" s="1236"/>
      <c r="AM10" s="1236"/>
      <c r="AN10" s="1236"/>
      <c r="AO10" s="1236"/>
      <c r="AP10" s="1236"/>
      <c r="AQ10" s="1236"/>
      <c r="AR10" s="1236"/>
      <c r="AS10" s="1236"/>
      <c r="AT10" s="1236"/>
      <c r="AU10" s="1236"/>
      <c r="AV10" s="1236"/>
      <c r="AW10" s="1236"/>
      <c r="AX10" s="1236"/>
      <c r="AY10" s="1236"/>
      <c r="AZ10" s="1236"/>
      <c r="BA10" s="1236"/>
      <c r="BB10" s="1236"/>
      <c r="BC10" s="1236"/>
      <c r="BD10" s="1236"/>
      <c r="BE10" s="1236"/>
      <c r="BF10" s="1236"/>
      <c r="BG10" s="1236"/>
      <c r="BH10" s="1236"/>
      <c r="BI10" s="1236"/>
      <c r="BJ10" s="1236"/>
      <c r="BK10" s="1236"/>
      <c r="BL10" s="1236"/>
      <c r="BM10" s="1236"/>
      <c r="BN10" s="1236"/>
      <c r="BO10" s="1236"/>
      <c r="BP10" s="1236"/>
      <c r="BQ10" s="1236"/>
    </row>
    <row r="11" spans="1:69" ht="16.5" customHeight="1">
      <c r="A11" s="434"/>
      <c r="B11" s="1236" t="s">
        <v>815</v>
      </c>
      <c r="C11" s="1236"/>
      <c r="D11" s="1236"/>
      <c r="E11" s="1236"/>
      <c r="F11" s="1236"/>
      <c r="G11" s="1236"/>
      <c r="H11" s="1236"/>
      <c r="I11" s="1236"/>
      <c r="J11" s="1236"/>
      <c r="K11" s="1236"/>
      <c r="L11" s="1236"/>
      <c r="M11" s="1236"/>
      <c r="N11" s="1236"/>
      <c r="O11" s="1236"/>
      <c r="P11" s="1236"/>
      <c r="Q11" s="1236"/>
      <c r="R11" s="1236"/>
      <c r="S11" s="1236"/>
      <c r="T11" s="1236"/>
      <c r="U11" s="1236"/>
      <c r="V11" s="1236"/>
      <c r="W11" s="1236"/>
      <c r="X11" s="1236"/>
      <c r="Y11" s="1236"/>
      <c r="Z11" s="1236"/>
      <c r="AA11" s="1236"/>
      <c r="AB11" s="1236"/>
      <c r="AC11" s="1236"/>
      <c r="AD11" s="1236"/>
      <c r="AE11" s="1236"/>
      <c r="AF11" s="1236"/>
      <c r="AG11" s="1236"/>
      <c r="AH11" s="1236"/>
      <c r="AK11" s="1237" t="s">
        <v>816</v>
      </c>
      <c r="AL11" s="1237"/>
      <c r="AM11" s="1237"/>
      <c r="AN11" s="1237"/>
      <c r="AO11" s="1237"/>
      <c r="AP11" s="1237"/>
      <c r="AQ11" s="1237"/>
      <c r="AR11" s="1237"/>
      <c r="AS11" s="1237"/>
      <c r="AT11" s="1237"/>
      <c r="AU11" s="1237"/>
      <c r="AV11" s="1237"/>
      <c r="AW11" s="1237"/>
      <c r="AX11" s="1237"/>
      <c r="AY11" s="1237"/>
      <c r="AZ11" s="1237"/>
      <c r="BA11" s="1237"/>
      <c r="BB11" s="1237"/>
      <c r="BC11" s="1237"/>
      <c r="BD11" s="1237"/>
      <c r="BE11" s="1237"/>
      <c r="BF11" s="1237"/>
      <c r="BG11" s="1237"/>
      <c r="BH11" s="1237"/>
      <c r="BI11" s="1237"/>
      <c r="BJ11" s="1237"/>
      <c r="BK11" s="1237"/>
      <c r="BL11" s="1237"/>
      <c r="BM11" s="1237"/>
      <c r="BN11" s="1237"/>
      <c r="BO11" s="1237"/>
      <c r="BP11" s="1237"/>
      <c r="BQ11" s="1237"/>
    </row>
    <row r="12" spans="1:69" ht="16.5" customHeight="1">
      <c r="A12" s="434"/>
      <c r="B12" s="1236" t="s">
        <v>817</v>
      </c>
      <c r="C12" s="1236"/>
      <c r="D12" s="1236"/>
      <c r="E12" s="1236"/>
      <c r="F12" s="1236"/>
      <c r="G12" s="1236"/>
      <c r="H12" s="1236"/>
      <c r="I12" s="1236"/>
      <c r="J12" s="1236"/>
      <c r="K12" s="1236"/>
      <c r="L12" s="1236"/>
      <c r="M12" s="1236"/>
      <c r="N12" s="1236"/>
      <c r="O12" s="1236"/>
      <c r="P12" s="1236"/>
      <c r="Q12" s="1236"/>
      <c r="R12" s="1236"/>
      <c r="S12" s="1236"/>
      <c r="T12" s="1236"/>
      <c r="U12" s="1236"/>
      <c r="V12" s="1236"/>
      <c r="W12" s="1236"/>
      <c r="X12" s="1236"/>
      <c r="Y12" s="1236"/>
      <c r="Z12" s="1236"/>
      <c r="AA12" s="1236"/>
      <c r="AB12" s="1236"/>
      <c r="AC12" s="1236"/>
      <c r="AD12" s="1236"/>
      <c r="AE12" s="1236"/>
      <c r="AF12" s="1236"/>
      <c r="AG12" s="1236"/>
      <c r="AH12" s="1236"/>
      <c r="AK12" s="1237" t="s">
        <v>818</v>
      </c>
      <c r="AL12" s="1237"/>
      <c r="AM12" s="1237"/>
      <c r="AN12" s="1237"/>
      <c r="AO12" s="1237"/>
      <c r="AP12" s="1237"/>
      <c r="AQ12" s="1237"/>
      <c r="AR12" s="1237"/>
      <c r="AS12" s="1237"/>
      <c r="AT12" s="1237"/>
      <c r="AU12" s="1237"/>
      <c r="AV12" s="1237"/>
      <c r="AW12" s="1237"/>
      <c r="AX12" s="1237"/>
      <c r="AY12" s="1237"/>
      <c r="AZ12" s="1237"/>
      <c r="BA12" s="1237"/>
      <c r="BB12" s="1237"/>
      <c r="BC12" s="1237"/>
      <c r="BD12" s="1237"/>
      <c r="BE12" s="1237"/>
      <c r="BF12" s="1237"/>
      <c r="BG12" s="1237"/>
      <c r="BH12" s="1237"/>
      <c r="BI12" s="1237"/>
      <c r="BJ12" s="1237"/>
      <c r="BK12" s="1237"/>
      <c r="BL12" s="1237"/>
      <c r="BM12" s="1237"/>
      <c r="BN12" s="1237"/>
      <c r="BO12" s="1237"/>
      <c r="BP12" s="1237"/>
      <c r="BQ12" s="1237"/>
    </row>
    <row r="13" spans="1:69" ht="16.5" customHeight="1">
      <c r="A13" s="434"/>
      <c r="B13" s="1236" t="s">
        <v>819</v>
      </c>
      <c r="C13" s="1236"/>
      <c r="D13" s="1236"/>
      <c r="E13" s="1236"/>
      <c r="F13" s="1236"/>
      <c r="G13" s="1236"/>
      <c r="H13" s="1236"/>
      <c r="I13" s="1236"/>
      <c r="J13" s="1236"/>
      <c r="K13" s="1236"/>
      <c r="L13" s="1236"/>
      <c r="M13" s="1236"/>
      <c r="N13" s="1236"/>
      <c r="O13" s="1236"/>
      <c r="P13" s="1236"/>
      <c r="Q13" s="1236"/>
      <c r="R13" s="1236"/>
      <c r="S13" s="1236"/>
      <c r="T13" s="1236"/>
      <c r="U13" s="1236"/>
      <c r="V13" s="1236"/>
      <c r="W13" s="1236"/>
      <c r="X13" s="1236"/>
      <c r="Y13" s="1236"/>
      <c r="Z13" s="1236"/>
      <c r="AA13" s="1236"/>
      <c r="AB13" s="1236"/>
      <c r="AC13" s="1236"/>
      <c r="AD13" s="1236"/>
      <c r="AE13" s="1236"/>
      <c r="AF13" s="1236"/>
      <c r="AG13" s="1236"/>
      <c r="AH13" s="1236"/>
      <c r="AK13" s="1237" t="s">
        <v>820</v>
      </c>
      <c r="AL13" s="1237"/>
      <c r="AM13" s="1237"/>
      <c r="AN13" s="1237"/>
      <c r="AO13" s="1237"/>
      <c r="AP13" s="1237"/>
      <c r="AQ13" s="1237"/>
      <c r="AR13" s="1237"/>
      <c r="AS13" s="1237"/>
      <c r="AT13" s="1237"/>
      <c r="AU13" s="1237"/>
      <c r="AV13" s="1237"/>
      <c r="AW13" s="1237"/>
      <c r="AX13" s="1237"/>
      <c r="AY13" s="1237"/>
      <c r="AZ13" s="1237"/>
      <c r="BA13" s="1237"/>
      <c r="BB13" s="1237"/>
      <c r="BC13" s="1237"/>
      <c r="BD13" s="1237"/>
      <c r="BE13" s="1237"/>
      <c r="BF13" s="1237"/>
      <c r="BG13" s="1237"/>
      <c r="BH13" s="1237"/>
      <c r="BI13" s="1237"/>
      <c r="BJ13" s="1237"/>
      <c r="BK13" s="1237"/>
      <c r="BL13" s="1237"/>
      <c r="BM13" s="1237"/>
      <c r="BN13" s="1237"/>
      <c r="BO13" s="1237"/>
      <c r="BP13" s="1237"/>
      <c r="BQ13" s="1237"/>
    </row>
    <row r="14" spans="1:69" ht="16.5" customHeight="1">
      <c r="A14" s="434"/>
      <c r="B14" s="1236" t="s">
        <v>821</v>
      </c>
      <c r="C14" s="1236"/>
      <c r="D14" s="1236"/>
      <c r="E14" s="1236"/>
      <c r="F14" s="1236"/>
      <c r="G14" s="1236"/>
      <c r="H14" s="1236"/>
      <c r="I14" s="1236"/>
      <c r="J14" s="1236"/>
      <c r="K14" s="1236"/>
      <c r="L14" s="1236"/>
      <c r="M14" s="1236"/>
      <c r="N14" s="1236"/>
      <c r="O14" s="1236"/>
      <c r="P14" s="1236"/>
      <c r="Q14" s="1236"/>
      <c r="R14" s="1236"/>
      <c r="S14" s="1236"/>
      <c r="T14" s="1236"/>
      <c r="U14" s="1236"/>
      <c r="V14" s="1236"/>
      <c r="W14" s="1236"/>
      <c r="X14" s="1236"/>
      <c r="Y14" s="1236"/>
      <c r="Z14" s="1236"/>
      <c r="AA14" s="1236"/>
      <c r="AB14" s="1236"/>
      <c r="AC14" s="1236"/>
      <c r="AD14" s="1236"/>
      <c r="AE14" s="1236"/>
      <c r="AF14" s="1236"/>
      <c r="AG14" s="1236"/>
      <c r="AH14" s="1236"/>
      <c r="AK14" s="1237" t="s">
        <v>822</v>
      </c>
      <c r="AL14" s="1237"/>
      <c r="AM14" s="1237"/>
      <c r="AN14" s="1237"/>
      <c r="AO14" s="1237"/>
      <c r="AP14" s="1237"/>
      <c r="AQ14" s="1237"/>
      <c r="AR14" s="1237"/>
      <c r="AS14" s="1237"/>
      <c r="AT14" s="1237"/>
      <c r="AU14" s="1237"/>
      <c r="AV14" s="1237"/>
      <c r="AW14" s="1237"/>
      <c r="AX14" s="1237"/>
      <c r="AY14" s="1237"/>
      <c r="AZ14" s="1237"/>
      <c r="BA14" s="1237"/>
      <c r="BB14" s="1237"/>
      <c r="BC14" s="1237"/>
      <c r="BD14" s="1237"/>
      <c r="BE14" s="1237"/>
      <c r="BF14" s="1237"/>
      <c r="BG14" s="1237"/>
      <c r="BH14" s="1237"/>
      <c r="BI14" s="1237"/>
      <c r="BJ14" s="1237"/>
      <c r="BK14" s="1237"/>
      <c r="BL14" s="1237"/>
      <c r="BM14" s="1237"/>
      <c r="BN14" s="1237"/>
      <c r="BO14" s="1237"/>
      <c r="BP14" s="1237"/>
      <c r="BQ14" s="1237"/>
    </row>
    <row r="15" spans="1:69" ht="16.5" customHeight="1">
      <c r="A15" s="434"/>
      <c r="B15" s="1236" t="s">
        <v>823</v>
      </c>
      <c r="C15" s="1236"/>
      <c r="D15" s="1236"/>
      <c r="E15" s="1236"/>
      <c r="F15" s="1236"/>
      <c r="G15" s="1236"/>
      <c r="H15" s="1236"/>
      <c r="I15" s="1236"/>
      <c r="J15" s="1236"/>
      <c r="K15" s="1236"/>
      <c r="L15" s="1236"/>
      <c r="M15" s="1236"/>
      <c r="N15" s="1236"/>
      <c r="O15" s="1236"/>
      <c r="P15" s="1236"/>
      <c r="Q15" s="1236"/>
      <c r="R15" s="1236"/>
      <c r="S15" s="1236"/>
      <c r="T15" s="1236"/>
      <c r="U15" s="1236"/>
      <c r="V15" s="1236"/>
      <c r="W15" s="1236"/>
      <c r="X15" s="1236"/>
      <c r="Y15" s="1236"/>
      <c r="Z15" s="1236"/>
      <c r="AA15" s="1236"/>
      <c r="AB15" s="1236"/>
      <c r="AC15" s="1236"/>
      <c r="AD15" s="1236"/>
      <c r="AE15" s="1236"/>
      <c r="AF15" s="1236"/>
      <c r="AG15" s="1236"/>
      <c r="AH15" s="1236"/>
      <c r="AK15" s="1237" t="s">
        <v>824</v>
      </c>
      <c r="AL15" s="1237"/>
      <c r="AM15" s="1237"/>
      <c r="AN15" s="1237"/>
      <c r="AO15" s="1237"/>
      <c r="AP15" s="1237"/>
      <c r="AQ15" s="1237"/>
      <c r="AR15" s="1237"/>
      <c r="AS15" s="1237"/>
      <c r="AT15" s="1237"/>
      <c r="AU15" s="1237"/>
      <c r="AV15" s="1237"/>
      <c r="AW15" s="1237"/>
      <c r="AX15" s="1237"/>
      <c r="AY15" s="1237"/>
      <c r="AZ15" s="1237"/>
      <c r="BA15" s="1237"/>
      <c r="BB15" s="1237"/>
      <c r="BC15" s="1237"/>
      <c r="BD15" s="1237"/>
      <c r="BE15" s="1237"/>
      <c r="BF15" s="1237"/>
      <c r="BG15" s="1237"/>
      <c r="BH15" s="1237"/>
      <c r="BI15" s="1237"/>
      <c r="BJ15" s="1237"/>
      <c r="BK15" s="1237"/>
      <c r="BL15" s="1237"/>
      <c r="BM15" s="1237"/>
      <c r="BN15" s="1237"/>
      <c r="BO15" s="1237"/>
      <c r="BP15" s="1237"/>
      <c r="BQ15" s="1237"/>
    </row>
    <row r="16" spans="1:69" ht="16.5" customHeight="1">
      <c r="A16" s="434"/>
      <c r="B16" s="1236" t="s">
        <v>825</v>
      </c>
      <c r="C16" s="1236"/>
      <c r="D16" s="1236"/>
      <c r="E16" s="1236"/>
      <c r="F16" s="1236"/>
      <c r="G16" s="1236"/>
      <c r="H16" s="1236"/>
      <c r="I16" s="1236"/>
      <c r="J16" s="1236"/>
      <c r="K16" s="1236"/>
      <c r="L16" s="1236"/>
      <c r="M16" s="1236"/>
      <c r="N16" s="1236"/>
      <c r="O16" s="1236"/>
      <c r="P16" s="1236"/>
      <c r="Q16" s="1236"/>
      <c r="R16" s="1236"/>
      <c r="S16" s="1236"/>
      <c r="T16" s="1236"/>
      <c r="U16" s="1236"/>
      <c r="V16" s="1236"/>
      <c r="W16" s="1236"/>
      <c r="X16" s="1236"/>
      <c r="Y16" s="1236"/>
      <c r="Z16" s="1236"/>
      <c r="AA16" s="1236"/>
      <c r="AB16" s="1236"/>
      <c r="AC16" s="1236"/>
      <c r="AD16" s="1236"/>
      <c r="AE16" s="1236"/>
      <c r="AF16" s="1236"/>
      <c r="AG16" s="1236"/>
      <c r="AH16" s="1236"/>
      <c r="AK16" s="1237" t="s">
        <v>826</v>
      </c>
      <c r="AL16" s="1237"/>
      <c r="AM16" s="1237"/>
      <c r="AN16" s="1237"/>
      <c r="AO16" s="1237"/>
      <c r="AP16" s="1237"/>
      <c r="AQ16" s="1237"/>
      <c r="AR16" s="1237"/>
      <c r="AS16" s="1237"/>
      <c r="AT16" s="1237"/>
      <c r="AU16" s="1237"/>
      <c r="AV16" s="1237"/>
      <c r="AW16" s="1237"/>
      <c r="AX16" s="1237"/>
      <c r="AY16" s="1237"/>
      <c r="AZ16" s="1237"/>
      <c r="BA16" s="1237"/>
      <c r="BB16" s="1237"/>
      <c r="BC16" s="1237"/>
      <c r="BD16" s="1237"/>
      <c r="BE16" s="1237"/>
      <c r="BF16" s="1237"/>
      <c r="BG16" s="1237"/>
      <c r="BH16" s="1237"/>
      <c r="BI16" s="1237"/>
      <c r="BJ16" s="1237"/>
      <c r="BK16" s="1237"/>
      <c r="BL16" s="1237"/>
      <c r="BM16" s="1237"/>
      <c r="BN16" s="1237"/>
      <c r="BO16" s="1237"/>
      <c r="BP16" s="1237"/>
      <c r="BQ16" s="1237"/>
    </row>
    <row r="17" spans="1:69" ht="16.5" customHeight="1">
      <c r="B17" s="1237" t="s">
        <v>827</v>
      </c>
      <c r="C17" s="1237"/>
      <c r="D17" s="1237"/>
      <c r="E17" s="1237"/>
      <c r="F17" s="1237"/>
      <c r="G17" s="1237"/>
      <c r="H17" s="1237"/>
      <c r="I17" s="1237"/>
      <c r="J17" s="1237"/>
      <c r="K17" s="1237"/>
      <c r="L17" s="1237"/>
      <c r="M17" s="1237"/>
      <c r="N17" s="1237"/>
      <c r="O17" s="1237"/>
      <c r="P17" s="1237"/>
      <c r="Q17" s="1237"/>
      <c r="R17" s="1237"/>
      <c r="S17" s="1237"/>
      <c r="T17" s="1237"/>
      <c r="U17" s="1237"/>
      <c r="V17" s="1237"/>
      <c r="W17" s="1237"/>
      <c r="X17" s="1237"/>
      <c r="Y17" s="1237"/>
      <c r="Z17" s="1237"/>
      <c r="AA17" s="1237"/>
      <c r="AB17" s="1237"/>
      <c r="AC17" s="1237"/>
      <c r="AD17" s="1237"/>
      <c r="AE17" s="1237"/>
      <c r="AF17" s="1237"/>
      <c r="AG17" s="1237"/>
      <c r="AH17" s="1237"/>
      <c r="AK17" s="1237" t="s">
        <v>828</v>
      </c>
      <c r="AL17" s="1237"/>
      <c r="AM17" s="1237"/>
      <c r="AN17" s="1237"/>
      <c r="AO17" s="1237"/>
      <c r="AP17" s="1237"/>
      <c r="AQ17" s="1237"/>
      <c r="AR17" s="1237"/>
      <c r="AS17" s="1237"/>
      <c r="AT17" s="1237"/>
      <c r="AU17" s="1237"/>
      <c r="AV17" s="1237"/>
      <c r="AW17" s="1237"/>
      <c r="AX17" s="1237"/>
      <c r="AY17" s="1237"/>
      <c r="AZ17" s="1237"/>
      <c r="BA17" s="1237"/>
      <c r="BB17" s="1237"/>
      <c r="BC17" s="1237"/>
      <c r="BD17" s="1237"/>
      <c r="BE17" s="1237"/>
      <c r="BF17" s="1237"/>
      <c r="BG17" s="1237"/>
      <c r="BH17" s="1237"/>
      <c r="BI17" s="1237"/>
      <c r="BJ17" s="1237"/>
      <c r="BK17" s="1237"/>
      <c r="BL17" s="1237"/>
      <c r="BM17" s="1237"/>
      <c r="BN17" s="1237"/>
      <c r="BO17" s="1237"/>
      <c r="BP17" s="1237"/>
      <c r="BQ17" s="1237"/>
    </row>
    <row r="18" spans="1:69" ht="16.5" customHeight="1">
      <c r="B18" s="1237" t="s">
        <v>829</v>
      </c>
      <c r="C18" s="1237"/>
      <c r="D18" s="1237"/>
      <c r="E18" s="1237"/>
      <c r="F18" s="1237"/>
      <c r="G18" s="1237"/>
      <c r="H18" s="1237"/>
      <c r="I18" s="1237"/>
      <c r="J18" s="1237"/>
      <c r="K18" s="1237"/>
      <c r="L18" s="1237"/>
      <c r="M18" s="1237"/>
      <c r="N18" s="1237"/>
      <c r="O18" s="1237"/>
      <c r="P18" s="1237"/>
      <c r="Q18" s="1237"/>
      <c r="R18" s="1237"/>
      <c r="S18" s="1237"/>
      <c r="T18" s="1237"/>
      <c r="U18" s="1237"/>
      <c r="V18" s="1237"/>
      <c r="W18" s="1237"/>
      <c r="X18" s="1237"/>
      <c r="Y18" s="1237"/>
      <c r="Z18" s="1237"/>
      <c r="AA18" s="1237"/>
      <c r="AB18" s="1237"/>
      <c r="AC18" s="1237"/>
      <c r="AD18" s="1237"/>
      <c r="AE18" s="1237"/>
      <c r="AF18" s="1237"/>
      <c r="AG18" s="1237"/>
      <c r="AH18" s="1237"/>
      <c r="AK18" s="1237" t="s">
        <v>830</v>
      </c>
      <c r="AL18" s="1237"/>
      <c r="AM18" s="1237"/>
      <c r="AN18" s="1237"/>
      <c r="AO18" s="1237"/>
      <c r="AP18" s="1237"/>
      <c r="AQ18" s="1237"/>
      <c r="AR18" s="1237"/>
      <c r="AS18" s="1237"/>
      <c r="AT18" s="1237"/>
      <c r="AU18" s="1237"/>
      <c r="AV18" s="1237"/>
      <c r="AW18" s="1237"/>
      <c r="AX18" s="1237"/>
      <c r="AY18" s="1237"/>
      <c r="AZ18" s="1237"/>
      <c r="BA18" s="1237"/>
      <c r="BB18" s="1237"/>
      <c r="BC18" s="1237"/>
      <c r="BD18" s="1237"/>
      <c r="BE18" s="1237"/>
      <c r="BF18" s="1237"/>
      <c r="BG18" s="1237"/>
      <c r="BH18" s="1237"/>
      <c r="BI18" s="1237"/>
      <c r="BJ18" s="1237"/>
      <c r="BK18" s="1237"/>
      <c r="BL18" s="1237"/>
      <c r="BM18" s="1237"/>
      <c r="BN18" s="1237"/>
      <c r="BO18" s="1237"/>
      <c r="BP18" s="1237"/>
      <c r="BQ18" s="1237"/>
    </row>
    <row r="19" spans="1:69" ht="16.5" customHeight="1">
      <c r="A19" s="434"/>
      <c r="B19" s="1236" t="s">
        <v>831</v>
      </c>
      <c r="C19" s="1236"/>
      <c r="D19" s="1236"/>
      <c r="E19" s="1236"/>
      <c r="F19" s="1236"/>
      <c r="G19" s="1236"/>
      <c r="H19" s="1236"/>
      <c r="I19" s="1236"/>
      <c r="J19" s="1236"/>
      <c r="K19" s="1236"/>
      <c r="L19" s="1236"/>
      <c r="M19" s="1236"/>
      <c r="N19" s="1236"/>
      <c r="O19" s="1236"/>
      <c r="P19" s="1236"/>
      <c r="Q19" s="1236"/>
      <c r="R19" s="1236"/>
      <c r="S19" s="1236"/>
      <c r="T19" s="1236"/>
      <c r="U19" s="1236"/>
      <c r="V19" s="1236"/>
      <c r="W19" s="1236"/>
      <c r="X19" s="1236"/>
      <c r="Y19" s="1236"/>
      <c r="Z19" s="1236"/>
      <c r="AA19" s="1236"/>
      <c r="AB19" s="1236"/>
      <c r="AC19" s="1236"/>
      <c r="AD19" s="1236"/>
      <c r="AE19" s="1236"/>
      <c r="AF19" s="1236"/>
      <c r="AG19" s="1236"/>
      <c r="AH19" s="1236"/>
    </row>
    <row r="20" spans="1:69" ht="16.5" customHeight="1">
      <c r="A20" s="448"/>
      <c r="B20" s="1237" t="s">
        <v>832</v>
      </c>
      <c r="C20" s="1237"/>
      <c r="D20" s="1237"/>
      <c r="E20" s="1237"/>
      <c r="F20" s="1237"/>
      <c r="G20" s="1237"/>
      <c r="H20" s="1237"/>
      <c r="I20" s="1237"/>
      <c r="J20" s="1237"/>
      <c r="K20" s="1237"/>
      <c r="L20" s="1237"/>
      <c r="M20" s="1237"/>
      <c r="N20" s="1237"/>
      <c r="O20" s="1237"/>
      <c r="P20" s="1237"/>
      <c r="Q20" s="1237"/>
      <c r="R20" s="1237"/>
      <c r="S20" s="1237"/>
      <c r="T20" s="1237"/>
      <c r="U20" s="1237"/>
      <c r="V20" s="1237"/>
      <c r="W20" s="1237"/>
      <c r="X20" s="1237"/>
      <c r="Y20" s="1237"/>
      <c r="Z20" s="1237"/>
      <c r="AA20" s="1237"/>
      <c r="AB20" s="1237"/>
      <c r="AC20" s="1237"/>
      <c r="AD20" s="1237"/>
      <c r="AE20" s="1237"/>
      <c r="AF20" s="1237"/>
      <c r="AG20" s="1237"/>
      <c r="AH20" s="1237"/>
    </row>
    <row r="21" spans="1:69" ht="16.5" customHeight="1">
      <c r="B21" s="1237" t="s">
        <v>833</v>
      </c>
      <c r="C21" s="1237"/>
      <c r="D21" s="1237"/>
      <c r="E21" s="1237"/>
      <c r="F21" s="1237"/>
      <c r="G21" s="1237"/>
      <c r="H21" s="1237"/>
      <c r="I21" s="1237"/>
      <c r="J21" s="1237"/>
      <c r="K21" s="1237"/>
      <c r="L21" s="1237"/>
      <c r="M21" s="1237"/>
      <c r="N21" s="1237"/>
      <c r="O21" s="1237"/>
      <c r="P21" s="1237"/>
      <c r="Q21" s="1237"/>
      <c r="R21" s="1237"/>
      <c r="S21" s="1237"/>
      <c r="T21" s="1237"/>
      <c r="U21" s="1237"/>
      <c r="V21" s="1237"/>
      <c r="W21" s="1237"/>
      <c r="X21" s="1237"/>
      <c r="Y21" s="1237"/>
      <c r="Z21" s="1237"/>
      <c r="AA21" s="1237"/>
      <c r="AB21" s="1237"/>
      <c r="AC21" s="1237"/>
      <c r="AD21" s="1237"/>
      <c r="AE21" s="1237"/>
      <c r="AF21" s="1237"/>
      <c r="AG21" s="1237"/>
      <c r="AH21" s="1237"/>
    </row>
    <row r="22" spans="1:69" ht="16.5" customHeight="1">
      <c r="A22" s="434"/>
      <c r="B22" s="1237" t="s">
        <v>834</v>
      </c>
      <c r="C22" s="1237"/>
      <c r="D22" s="1237"/>
      <c r="E22" s="1237"/>
      <c r="F22" s="1237"/>
      <c r="G22" s="1237"/>
      <c r="H22" s="1237"/>
      <c r="I22" s="1237"/>
      <c r="J22" s="1237"/>
      <c r="K22" s="1237"/>
      <c r="L22" s="1237"/>
      <c r="M22" s="1237"/>
      <c r="N22" s="1237"/>
      <c r="O22" s="1237"/>
      <c r="P22" s="1237"/>
      <c r="Q22" s="1237"/>
      <c r="R22" s="1237"/>
      <c r="S22" s="1237"/>
      <c r="T22" s="1237"/>
      <c r="U22" s="1237"/>
      <c r="V22" s="1237"/>
      <c r="W22" s="1237"/>
      <c r="X22" s="1237"/>
      <c r="Y22" s="1237"/>
      <c r="Z22" s="1237"/>
      <c r="AA22" s="1237"/>
      <c r="AB22" s="1237"/>
      <c r="AC22" s="1237"/>
      <c r="AD22" s="1237"/>
      <c r="AE22" s="1237"/>
      <c r="AF22" s="1237"/>
      <c r="AG22" s="1237"/>
      <c r="AH22" s="1237"/>
    </row>
    <row r="23" spans="1:69" ht="16.5" customHeight="1">
      <c r="B23" s="1237" t="s">
        <v>835</v>
      </c>
      <c r="C23" s="1237"/>
      <c r="D23" s="1237"/>
      <c r="E23" s="1237"/>
      <c r="F23" s="1237"/>
      <c r="G23" s="1237"/>
      <c r="H23" s="1237"/>
      <c r="I23" s="1237"/>
      <c r="J23" s="1237"/>
      <c r="K23" s="1237"/>
      <c r="L23" s="1237"/>
      <c r="M23" s="1237"/>
      <c r="N23" s="1237"/>
      <c r="O23" s="1237"/>
      <c r="P23" s="1237"/>
      <c r="Q23" s="1237"/>
      <c r="R23" s="1237"/>
      <c r="S23" s="1237"/>
      <c r="T23" s="1237"/>
      <c r="U23" s="1237"/>
      <c r="V23" s="1237"/>
      <c r="W23" s="1237"/>
      <c r="X23" s="1237"/>
      <c r="Y23" s="1237"/>
      <c r="Z23" s="1237"/>
      <c r="AA23" s="1237"/>
      <c r="AB23" s="1237"/>
      <c r="AC23" s="1237"/>
      <c r="AD23" s="1237"/>
      <c r="AE23" s="1237"/>
      <c r="AF23" s="1237"/>
      <c r="AG23" s="1237"/>
      <c r="AH23" s="1237"/>
    </row>
    <row r="24" spans="1:69" ht="16.5" customHeight="1">
      <c r="B24" s="1237" t="s">
        <v>836</v>
      </c>
      <c r="C24" s="1237"/>
      <c r="D24" s="1237"/>
      <c r="E24" s="1237"/>
      <c r="F24" s="1237"/>
      <c r="G24" s="1237"/>
      <c r="H24" s="1237"/>
      <c r="I24" s="1237"/>
      <c r="J24" s="1237"/>
      <c r="K24" s="1237"/>
      <c r="L24" s="1237"/>
      <c r="M24" s="1237"/>
      <c r="N24" s="1237"/>
      <c r="O24" s="1237"/>
      <c r="P24" s="1237"/>
      <c r="Q24" s="1237"/>
      <c r="R24" s="1237"/>
      <c r="S24" s="1237"/>
      <c r="T24" s="1237"/>
      <c r="U24" s="1237"/>
      <c r="V24" s="1237"/>
      <c r="W24" s="1237"/>
      <c r="X24" s="1237"/>
      <c r="Y24" s="1237"/>
      <c r="Z24" s="1237"/>
      <c r="AA24" s="1237"/>
      <c r="AB24" s="1237"/>
      <c r="AC24" s="1237"/>
      <c r="AD24" s="1237"/>
      <c r="AE24" s="1237"/>
      <c r="AF24" s="1237"/>
      <c r="AG24" s="1237"/>
      <c r="AH24" s="1237"/>
    </row>
    <row r="25" spans="1:69" ht="16.5" customHeight="1">
      <c r="B25" s="1237" t="s">
        <v>837</v>
      </c>
      <c r="C25" s="1237"/>
      <c r="D25" s="1237"/>
      <c r="E25" s="1237"/>
      <c r="F25" s="1237"/>
      <c r="G25" s="1237"/>
      <c r="H25" s="1237"/>
      <c r="I25" s="1237"/>
      <c r="J25" s="1237"/>
      <c r="K25" s="1237"/>
      <c r="L25" s="1237"/>
      <c r="M25" s="1237"/>
      <c r="N25" s="1237"/>
      <c r="O25" s="1237"/>
      <c r="P25" s="1237"/>
      <c r="Q25" s="1237"/>
      <c r="R25" s="1237"/>
      <c r="S25" s="1237"/>
      <c r="T25" s="1237"/>
      <c r="U25" s="1237"/>
      <c r="V25" s="1237"/>
      <c r="W25" s="1237"/>
      <c r="X25" s="1237"/>
      <c r="Y25" s="1237"/>
      <c r="Z25" s="1237"/>
      <c r="AA25" s="1237"/>
      <c r="AB25" s="1237"/>
      <c r="AC25" s="1237"/>
      <c r="AD25" s="1237"/>
      <c r="AE25" s="1237"/>
      <c r="AF25" s="1237"/>
      <c r="AG25" s="1237"/>
      <c r="AH25" s="1237"/>
    </row>
    <row r="26" spans="1:69" ht="16.5" customHeight="1">
      <c r="B26" s="1237" t="s">
        <v>838</v>
      </c>
      <c r="C26" s="1237"/>
      <c r="D26" s="1237"/>
      <c r="E26" s="1237"/>
      <c r="F26" s="1237"/>
      <c r="G26" s="1237"/>
      <c r="H26" s="1237"/>
      <c r="I26" s="1237"/>
      <c r="J26" s="1237"/>
      <c r="K26" s="1237"/>
      <c r="L26" s="1237"/>
      <c r="M26" s="1237"/>
      <c r="N26" s="1237"/>
      <c r="O26" s="1237"/>
      <c r="P26" s="1237"/>
      <c r="Q26" s="1237"/>
      <c r="R26" s="1237"/>
      <c r="S26" s="1237"/>
      <c r="T26" s="1237"/>
      <c r="U26" s="1237"/>
      <c r="V26" s="1237"/>
      <c r="W26" s="1237"/>
      <c r="X26" s="1237"/>
      <c r="Y26" s="1237"/>
      <c r="Z26" s="1237"/>
      <c r="AA26" s="1237"/>
      <c r="AB26" s="1237"/>
      <c r="AC26" s="1237"/>
      <c r="AD26" s="1237"/>
      <c r="AE26" s="1237"/>
      <c r="AF26" s="1237"/>
      <c r="AG26" s="1237"/>
      <c r="AH26" s="1237"/>
    </row>
    <row r="27" spans="1:69" ht="16.5" customHeight="1">
      <c r="B27" s="1237" t="s">
        <v>839</v>
      </c>
      <c r="C27" s="1237"/>
      <c r="D27" s="1237"/>
      <c r="E27" s="1237"/>
      <c r="F27" s="1237"/>
      <c r="G27" s="1237"/>
      <c r="H27" s="1237"/>
      <c r="I27" s="1237"/>
      <c r="J27" s="1237"/>
      <c r="K27" s="1237"/>
      <c r="L27" s="1237"/>
      <c r="M27" s="1237"/>
      <c r="N27" s="1237"/>
      <c r="O27" s="1237"/>
      <c r="P27" s="1237"/>
      <c r="Q27" s="1237"/>
      <c r="R27" s="1237"/>
      <c r="S27" s="1237"/>
      <c r="T27" s="1237"/>
      <c r="U27" s="1237"/>
      <c r="V27" s="1237"/>
      <c r="W27" s="1237"/>
      <c r="X27" s="1237"/>
      <c r="Y27" s="1237"/>
      <c r="Z27" s="1237"/>
      <c r="AA27" s="1237"/>
      <c r="AB27" s="1237"/>
      <c r="AC27" s="1237"/>
      <c r="AD27" s="1237"/>
      <c r="AE27" s="1237"/>
      <c r="AF27" s="1237"/>
      <c r="AG27" s="1237"/>
      <c r="AH27" s="1237"/>
    </row>
    <row r="28" spans="1:69" ht="16.5" customHeight="1">
      <c r="B28" s="1237" t="s">
        <v>840</v>
      </c>
      <c r="C28" s="1237"/>
      <c r="D28" s="1237"/>
      <c r="E28" s="1237"/>
      <c r="F28" s="1237"/>
      <c r="G28" s="1237"/>
      <c r="H28" s="1237"/>
      <c r="I28" s="1237"/>
      <c r="J28" s="1237"/>
      <c r="K28" s="1237"/>
      <c r="L28" s="1237"/>
      <c r="M28" s="1237"/>
      <c r="N28" s="1237"/>
      <c r="O28" s="1237"/>
      <c r="P28" s="1237"/>
      <c r="Q28" s="1237"/>
      <c r="R28" s="1237"/>
      <c r="S28" s="1237"/>
      <c r="T28" s="1237"/>
      <c r="U28" s="1237"/>
      <c r="V28" s="1237"/>
      <c r="W28" s="1237"/>
      <c r="X28" s="1237"/>
      <c r="Y28" s="1237"/>
      <c r="Z28" s="1237"/>
      <c r="AA28" s="1237"/>
      <c r="AB28" s="1237"/>
      <c r="AC28" s="1237"/>
      <c r="AD28" s="1237"/>
      <c r="AE28" s="1237"/>
      <c r="AF28" s="1237"/>
      <c r="AG28" s="1237"/>
      <c r="AH28" s="1237"/>
    </row>
    <row r="29" spans="1:69" ht="16.5" customHeight="1">
      <c r="B29" s="1237" t="s">
        <v>841</v>
      </c>
      <c r="C29" s="1237"/>
      <c r="D29" s="1237"/>
      <c r="E29" s="1237"/>
      <c r="F29" s="1237"/>
      <c r="G29" s="1237"/>
      <c r="H29" s="1237"/>
      <c r="I29" s="1237"/>
      <c r="J29" s="1237"/>
      <c r="K29" s="1237"/>
      <c r="L29" s="1237"/>
      <c r="M29" s="1237"/>
      <c r="N29" s="1237"/>
      <c r="O29" s="1237"/>
      <c r="P29" s="1237"/>
      <c r="Q29" s="1237"/>
      <c r="R29" s="1237"/>
      <c r="S29" s="1237"/>
      <c r="T29" s="1237"/>
      <c r="U29" s="1237"/>
      <c r="V29" s="1237"/>
      <c r="W29" s="1237"/>
      <c r="X29" s="1237"/>
      <c r="Y29" s="1237"/>
      <c r="Z29" s="1237"/>
      <c r="AA29" s="1237"/>
      <c r="AB29" s="1237"/>
      <c r="AC29" s="1237"/>
      <c r="AD29" s="1237"/>
      <c r="AE29" s="1237"/>
      <c r="AF29" s="1237"/>
      <c r="AG29" s="1237"/>
      <c r="AH29" s="1237"/>
    </row>
    <row r="30" spans="1:69" ht="16.5" customHeight="1">
      <c r="B30" s="1237" t="s">
        <v>842</v>
      </c>
      <c r="C30" s="1237"/>
      <c r="D30" s="1237"/>
      <c r="E30" s="1237"/>
      <c r="F30" s="1237"/>
      <c r="G30" s="1237"/>
      <c r="H30" s="1237"/>
      <c r="I30" s="1237"/>
      <c r="J30" s="1237"/>
      <c r="K30" s="1237"/>
      <c r="L30" s="1237"/>
      <c r="M30" s="1237"/>
      <c r="N30" s="1237"/>
      <c r="O30" s="1237"/>
      <c r="P30" s="1237"/>
      <c r="Q30" s="1237"/>
      <c r="R30" s="1237"/>
      <c r="S30" s="1237"/>
      <c r="T30" s="1237"/>
      <c r="U30" s="1237"/>
      <c r="V30" s="1237"/>
      <c r="W30" s="1237"/>
      <c r="X30" s="1237"/>
      <c r="Y30" s="1237"/>
      <c r="Z30" s="1237"/>
      <c r="AA30" s="1237"/>
      <c r="AB30" s="1237"/>
      <c r="AC30" s="1237"/>
      <c r="AD30" s="1237"/>
      <c r="AE30" s="1237"/>
      <c r="AF30" s="1237"/>
      <c r="AG30" s="1237"/>
      <c r="AH30" s="1237"/>
    </row>
    <row r="31" spans="1:69" ht="16.5" customHeight="1">
      <c r="B31" s="1237" t="s">
        <v>843</v>
      </c>
      <c r="C31" s="1237"/>
      <c r="D31" s="1237"/>
      <c r="E31" s="1237"/>
      <c r="F31" s="1237"/>
      <c r="G31" s="1237"/>
      <c r="H31" s="1237"/>
      <c r="I31" s="1237"/>
      <c r="J31" s="1237"/>
      <c r="K31" s="1237"/>
      <c r="L31" s="1237"/>
      <c r="M31" s="1237"/>
      <c r="N31" s="1237"/>
      <c r="O31" s="1237"/>
      <c r="P31" s="1237"/>
      <c r="Q31" s="1237"/>
      <c r="R31" s="1237"/>
      <c r="S31" s="1237"/>
      <c r="T31" s="1237"/>
      <c r="U31" s="1237"/>
      <c r="V31" s="1237"/>
      <c r="W31" s="1237"/>
      <c r="X31" s="1237"/>
      <c r="Y31" s="1237"/>
      <c r="Z31" s="1237"/>
      <c r="AA31" s="1237"/>
      <c r="AB31" s="1237"/>
      <c r="AC31" s="1237"/>
      <c r="AD31" s="1237"/>
      <c r="AE31" s="1237"/>
      <c r="AF31" s="1237"/>
      <c r="AG31" s="1237"/>
      <c r="AH31" s="1237"/>
    </row>
    <row r="32" spans="1:69" ht="16.5" customHeight="1">
      <c r="A32" s="434"/>
      <c r="B32" s="1236" t="s">
        <v>844</v>
      </c>
      <c r="C32" s="1236"/>
      <c r="D32" s="1236"/>
      <c r="E32" s="1236"/>
      <c r="F32" s="1236"/>
      <c r="G32" s="1236"/>
      <c r="H32" s="1236"/>
      <c r="I32" s="1236"/>
      <c r="J32" s="1236"/>
      <c r="K32" s="1236"/>
      <c r="L32" s="1236"/>
      <c r="M32" s="1236"/>
      <c r="N32" s="1236"/>
      <c r="O32" s="1236"/>
      <c r="P32" s="1236"/>
      <c r="Q32" s="1236"/>
      <c r="R32" s="1236"/>
      <c r="S32" s="1236"/>
      <c r="T32" s="1236"/>
      <c r="U32" s="1236"/>
      <c r="V32" s="1236"/>
      <c r="W32" s="1236"/>
      <c r="X32" s="1236"/>
      <c r="Y32" s="1236"/>
      <c r="Z32" s="1236"/>
      <c r="AA32" s="1236"/>
      <c r="AB32" s="1236"/>
      <c r="AC32" s="1236"/>
      <c r="AD32" s="1236"/>
      <c r="AE32" s="1236"/>
      <c r="AF32" s="1236"/>
      <c r="AG32" s="1236"/>
      <c r="AH32" s="1236"/>
    </row>
    <row r="33" spans="1:34" ht="16.5" customHeight="1">
      <c r="A33" s="434"/>
      <c r="B33" s="1236" t="s">
        <v>845</v>
      </c>
      <c r="C33" s="1236"/>
      <c r="D33" s="1236"/>
      <c r="E33" s="1236"/>
      <c r="F33" s="1236"/>
      <c r="G33" s="1236"/>
      <c r="H33" s="1236"/>
      <c r="I33" s="1236"/>
      <c r="J33" s="1236"/>
      <c r="K33" s="1236"/>
      <c r="L33" s="1236"/>
      <c r="M33" s="1236"/>
      <c r="N33" s="1236"/>
      <c r="O33" s="1236"/>
      <c r="P33" s="1236"/>
      <c r="Q33" s="1236"/>
      <c r="R33" s="1236"/>
      <c r="S33" s="1236"/>
      <c r="T33" s="1236"/>
      <c r="U33" s="1236"/>
      <c r="V33" s="1236"/>
      <c r="W33" s="1236"/>
      <c r="X33" s="1236"/>
      <c r="Y33" s="1236"/>
      <c r="Z33" s="1236"/>
      <c r="AA33" s="1236"/>
      <c r="AB33" s="1236"/>
      <c r="AC33" s="1236"/>
      <c r="AD33" s="1236"/>
      <c r="AE33" s="1236"/>
      <c r="AF33" s="1236"/>
      <c r="AG33" s="1236"/>
      <c r="AH33" s="1236"/>
    </row>
    <row r="34" spans="1:34" ht="16.5" customHeight="1">
      <c r="A34" s="434"/>
      <c r="B34" s="1237" t="s">
        <v>846</v>
      </c>
      <c r="C34" s="1237"/>
      <c r="D34" s="1237"/>
      <c r="E34" s="1237"/>
      <c r="F34" s="1237"/>
      <c r="G34" s="1237"/>
      <c r="H34" s="1237"/>
      <c r="I34" s="1237"/>
      <c r="J34" s="1237"/>
      <c r="K34" s="1237"/>
      <c r="L34" s="1237"/>
      <c r="M34" s="1237"/>
      <c r="N34" s="1237"/>
      <c r="O34" s="1237"/>
      <c r="P34" s="1237"/>
      <c r="Q34" s="1237"/>
      <c r="R34" s="1237"/>
      <c r="S34" s="1237"/>
      <c r="T34" s="1237"/>
      <c r="U34" s="1237"/>
      <c r="V34" s="1237"/>
      <c r="W34" s="1237"/>
      <c r="X34" s="1237"/>
      <c r="Y34" s="1237"/>
      <c r="Z34" s="1237"/>
      <c r="AA34" s="1237"/>
      <c r="AB34" s="1237"/>
      <c r="AC34" s="1237"/>
      <c r="AD34" s="1237"/>
      <c r="AE34" s="1237"/>
      <c r="AF34" s="1237"/>
      <c r="AG34" s="1237"/>
      <c r="AH34" s="1237"/>
    </row>
    <row r="35" spans="1:34" ht="16.5" customHeight="1">
      <c r="A35" s="434"/>
      <c r="B35" s="1237" t="s">
        <v>847</v>
      </c>
      <c r="C35" s="1237"/>
      <c r="D35" s="1237"/>
      <c r="E35" s="1237"/>
      <c r="F35" s="1237"/>
      <c r="G35" s="1237"/>
      <c r="H35" s="1237"/>
      <c r="I35" s="1237"/>
      <c r="J35" s="1237"/>
      <c r="K35" s="1237"/>
      <c r="L35" s="1237"/>
      <c r="M35" s="1237"/>
      <c r="N35" s="1237"/>
      <c r="O35" s="1237"/>
      <c r="P35" s="1237"/>
      <c r="Q35" s="1237"/>
      <c r="R35" s="1237"/>
      <c r="S35" s="1237"/>
      <c r="T35" s="1237"/>
      <c r="U35" s="1237"/>
      <c r="V35" s="1237"/>
      <c r="W35" s="1237"/>
      <c r="X35" s="1237"/>
      <c r="Y35" s="1237"/>
      <c r="Z35" s="1237"/>
      <c r="AA35" s="1237"/>
      <c r="AB35" s="1237"/>
      <c r="AC35" s="1237"/>
      <c r="AD35" s="1237"/>
      <c r="AE35" s="1237"/>
      <c r="AF35" s="1237"/>
      <c r="AG35" s="1237"/>
      <c r="AH35" s="1237"/>
    </row>
    <row r="36" spans="1:34" ht="16.5" customHeight="1">
      <c r="A36" s="434"/>
      <c r="B36" s="1237" t="s">
        <v>848</v>
      </c>
      <c r="C36" s="1237"/>
      <c r="D36" s="1237"/>
      <c r="E36" s="1237"/>
      <c r="F36" s="1237"/>
      <c r="G36" s="1237"/>
      <c r="H36" s="1237"/>
      <c r="I36" s="1237"/>
      <c r="J36" s="1237"/>
      <c r="K36" s="1237"/>
      <c r="L36" s="1237"/>
      <c r="M36" s="1237"/>
      <c r="N36" s="1237"/>
      <c r="O36" s="1237"/>
      <c r="P36" s="1237"/>
      <c r="Q36" s="1237"/>
      <c r="R36" s="1237"/>
      <c r="S36" s="1237"/>
      <c r="T36" s="1237"/>
      <c r="U36" s="1237"/>
      <c r="V36" s="1237"/>
      <c r="W36" s="1237"/>
      <c r="X36" s="1237"/>
      <c r="Y36" s="1237"/>
      <c r="Z36" s="1237"/>
      <c r="AA36" s="1237"/>
      <c r="AB36" s="1237"/>
      <c r="AC36" s="1237"/>
      <c r="AD36" s="1237"/>
      <c r="AE36" s="1237"/>
      <c r="AF36" s="1237"/>
      <c r="AG36" s="1237"/>
      <c r="AH36" s="1237"/>
    </row>
    <row r="37" spans="1:34" ht="16.5" customHeight="1">
      <c r="A37" s="434"/>
      <c r="B37" s="1237" t="s">
        <v>849</v>
      </c>
      <c r="C37" s="1237"/>
      <c r="D37" s="1237"/>
      <c r="E37" s="1237"/>
      <c r="F37" s="1237"/>
      <c r="G37" s="1237"/>
      <c r="H37" s="1237"/>
      <c r="I37" s="1237"/>
      <c r="J37" s="1237"/>
      <c r="K37" s="1237"/>
      <c r="L37" s="1237"/>
      <c r="M37" s="1237"/>
      <c r="N37" s="1237"/>
      <c r="O37" s="1237"/>
      <c r="P37" s="1237"/>
      <c r="Q37" s="1237"/>
      <c r="R37" s="1237"/>
      <c r="S37" s="1237"/>
      <c r="T37" s="1237"/>
      <c r="U37" s="1237"/>
      <c r="V37" s="1237"/>
      <c r="W37" s="1237"/>
      <c r="X37" s="1237"/>
      <c r="Y37" s="1237"/>
      <c r="Z37" s="1237"/>
      <c r="AA37" s="1237"/>
      <c r="AB37" s="1237"/>
      <c r="AC37" s="1237"/>
      <c r="AD37" s="1237"/>
      <c r="AE37" s="1237"/>
      <c r="AF37" s="1237"/>
      <c r="AG37" s="1237"/>
      <c r="AH37" s="1237"/>
    </row>
    <row r="38" spans="1:34" ht="16.5" customHeight="1">
      <c r="A38" s="434"/>
      <c r="B38" s="1237" t="s">
        <v>850</v>
      </c>
      <c r="C38" s="1237"/>
      <c r="D38" s="1237"/>
      <c r="E38" s="1237"/>
      <c r="F38" s="1237"/>
      <c r="G38" s="1237"/>
      <c r="H38" s="1237"/>
      <c r="I38" s="1237"/>
      <c r="J38" s="1237"/>
      <c r="K38" s="1237"/>
      <c r="L38" s="1237"/>
      <c r="M38" s="1237"/>
      <c r="N38" s="1237"/>
      <c r="O38" s="1237"/>
      <c r="P38" s="1237"/>
      <c r="Q38" s="1237"/>
      <c r="R38" s="1237"/>
      <c r="S38" s="1237"/>
      <c r="T38" s="1237"/>
      <c r="U38" s="1237"/>
      <c r="V38" s="1237"/>
      <c r="W38" s="1237"/>
      <c r="X38" s="1237"/>
      <c r="Y38" s="1237"/>
      <c r="Z38" s="1237"/>
      <c r="AA38" s="1237"/>
      <c r="AB38" s="1237"/>
      <c r="AC38" s="1237"/>
      <c r="AD38" s="1237"/>
      <c r="AE38" s="1237"/>
      <c r="AF38" s="1237"/>
      <c r="AG38" s="1237"/>
      <c r="AH38" s="1237"/>
    </row>
    <row r="39" spans="1:34" ht="16.5" customHeight="1">
      <c r="A39" s="434"/>
      <c r="B39" s="1237" t="s">
        <v>851</v>
      </c>
      <c r="C39" s="1237"/>
      <c r="D39" s="1237"/>
      <c r="E39" s="1237"/>
      <c r="F39" s="1237"/>
      <c r="G39" s="1237"/>
      <c r="H39" s="1237"/>
      <c r="I39" s="1237"/>
      <c r="J39" s="1237"/>
      <c r="K39" s="1237"/>
      <c r="L39" s="1237"/>
      <c r="M39" s="1237"/>
      <c r="N39" s="1237"/>
      <c r="O39" s="1237"/>
      <c r="P39" s="1237"/>
      <c r="Q39" s="1237"/>
      <c r="R39" s="1237"/>
      <c r="S39" s="1237"/>
      <c r="T39" s="1237"/>
      <c r="U39" s="1237"/>
      <c r="V39" s="1237"/>
      <c r="W39" s="1237"/>
      <c r="X39" s="1237"/>
      <c r="Y39" s="1237"/>
      <c r="Z39" s="1237"/>
      <c r="AA39" s="1237"/>
      <c r="AB39" s="1237"/>
      <c r="AC39" s="1237"/>
      <c r="AD39" s="1237"/>
      <c r="AE39" s="1237"/>
      <c r="AF39" s="1237"/>
      <c r="AG39" s="1237"/>
      <c r="AH39" s="1237"/>
    </row>
    <row r="40" spans="1:34" ht="16.5" customHeight="1">
      <c r="A40" s="434"/>
      <c r="B40" s="1237" t="s">
        <v>852</v>
      </c>
      <c r="C40" s="1237"/>
      <c r="D40" s="1237"/>
      <c r="E40" s="1237"/>
      <c r="F40" s="1237"/>
      <c r="G40" s="1237"/>
      <c r="H40" s="1237"/>
      <c r="I40" s="1237"/>
      <c r="J40" s="1237"/>
      <c r="K40" s="1237"/>
      <c r="L40" s="1237"/>
      <c r="M40" s="1237"/>
      <c r="N40" s="1237"/>
      <c r="O40" s="1237"/>
      <c r="P40" s="1237"/>
      <c r="Q40" s="1237"/>
      <c r="R40" s="1237"/>
      <c r="S40" s="1237"/>
      <c r="T40" s="1237"/>
      <c r="U40" s="1237"/>
      <c r="V40" s="1237"/>
      <c r="W40" s="1237"/>
      <c r="X40" s="1237"/>
      <c r="Y40" s="1237"/>
      <c r="Z40" s="1237"/>
      <c r="AA40" s="1237"/>
      <c r="AB40" s="1237"/>
      <c r="AC40" s="1237"/>
      <c r="AD40" s="1237"/>
      <c r="AE40" s="1237"/>
      <c r="AF40" s="1237"/>
      <c r="AG40" s="1237"/>
      <c r="AH40" s="1237"/>
    </row>
    <row r="41" spans="1:34" ht="16.5" customHeight="1">
      <c r="B41" s="1237" t="s">
        <v>853</v>
      </c>
      <c r="C41" s="1237"/>
      <c r="D41" s="1237"/>
      <c r="E41" s="1237"/>
      <c r="F41" s="1237"/>
      <c r="G41" s="1237"/>
      <c r="H41" s="1237"/>
      <c r="I41" s="1237"/>
      <c r="J41" s="1237"/>
      <c r="K41" s="1237"/>
      <c r="L41" s="1237"/>
      <c r="M41" s="1237"/>
      <c r="N41" s="1237"/>
      <c r="O41" s="1237"/>
      <c r="P41" s="1237"/>
      <c r="Q41" s="1237"/>
      <c r="R41" s="1237"/>
      <c r="S41" s="1237"/>
      <c r="T41" s="1237"/>
      <c r="U41" s="1237"/>
      <c r="V41" s="1237"/>
      <c r="W41" s="1237"/>
      <c r="X41" s="1237"/>
      <c r="Y41" s="1237"/>
      <c r="Z41" s="1237"/>
      <c r="AA41" s="1237"/>
      <c r="AB41" s="1237"/>
      <c r="AC41" s="1237"/>
      <c r="AD41" s="1237"/>
      <c r="AE41" s="1237"/>
      <c r="AF41" s="1237"/>
      <c r="AG41" s="1237"/>
      <c r="AH41" s="1237"/>
    </row>
    <row r="42" spans="1:34" ht="16.5" customHeight="1">
      <c r="B42" s="1237" t="s">
        <v>854</v>
      </c>
      <c r="C42" s="1237"/>
      <c r="D42" s="1237"/>
      <c r="E42" s="1237"/>
      <c r="F42" s="1237"/>
      <c r="G42" s="1237"/>
      <c r="H42" s="1237"/>
      <c r="I42" s="1237"/>
      <c r="J42" s="1237"/>
      <c r="K42" s="1237"/>
      <c r="L42" s="1237"/>
      <c r="M42" s="1237"/>
      <c r="N42" s="1237"/>
      <c r="O42" s="1237"/>
      <c r="P42" s="1237"/>
      <c r="Q42" s="1237"/>
      <c r="R42" s="1237"/>
      <c r="S42" s="1237"/>
      <c r="T42" s="1237"/>
      <c r="U42" s="1237"/>
      <c r="V42" s="1237"/>
      <c r="W42" s="1237"/>
      <c r="X42" s="1237"/>
      <c r="Y42" s="1237"/>
      <c r="Z42" s="1237"/>
      <c r="AA42" s="1237"/>
      <c r="AB42" s="1237"/>
      <c r="AC42" s="1237"/>
      <c r="AD42" s="1237"/>
      <c r="AE42" s="1237"/>
      <c r="AF42" s="1237"/>
      <c r="AG42" s="1237"/>
      <c r="AH42" s="1237"/>
    </row>
    <row r="43" spans="1:34" ht="16.5" customHeight="1">
      <c r="B43" s="1237" t="s">
        <v>855</v>
      </c>
      <c r="C43" s="1237"/>
      <c r="D43" s="1237"/>
      <c r="E43" s="1237"/>
      <c r="F43" s="1237"/>
      <c r="G43" s="1237"/>
      <c r="H43" s="1237"/>
      <c r="I43" s="1237"/>
      <c r="J43" s="1237"/>
      <c r="K43" s="1237"/>
      <c r="L43" s="1237"/>
      <c r="M43" s="1237"/>
      <c r="N43" s="1237"/>
      <c r="O43" s="1237"/>
      <c r="P43" s="1237"/>
      <c r="Q43" s="1237"/>
      <c r="R43" s="1237"/>
      <c r="S43" s="1237"/>
      <c r="T43" s="1237"/>
      <c r="U43" s="1237"/>
      <c r="V43" s="1237"/>
      <c r="W43" s="1237"/>
      <c r="X43" s="1237"/>
      <c r="Y43" s="1237"/>
      <c r="Z43" s="1237"/>
      <c r="AA43" s="1237"/>
      <c r="AB43" s="1237"/>
      <c r="AC43" s="1237"/>
      <c r="AD43" s="1237"/>
      <c r="AE43" s="1237"/>
      <c r="AF43" s="1237"/>
      <c r="AG43" s="1237"/>
      <c r="AH43" s="1237"/>
    </row>
    <row r="44" spans="1:34" ht="16.5" customHeight="1">
      <c r="A44" s="434"/>
      <c r="B44" s="1237" t="s">
        <v>856</v>
      </c>
      <c r="C44" s="1237"/>
      <c r="D44" s="1237"/>
      <c r="E44" s="1237"/>
      <c r="F44" s="1237"/>
      <c r="G44" s="1237"/>
      <c r="H44" s="1237"/>
      <c r="I44" s="1237"/>
      <c r="J44" s="1237"/>
      <c r="K44" s="1237"/>
      <c r="L44" s="1237"/>
      <c r="M44" s="1237"/>
      <c r="N44" s="1237"/>
      <c r="O44" s="1237"/>
      <c r="P44" s="1237"/>
      <c r="Q44" s="1237"/>
      <c r="R44" s="1237"/>
      <c r="S44" s="1237"/>
      <c r="T44" s="1237"/>
      <c r="U44" s="1237"/>
      <c r="V44" s="1237"/>
      <c r="W44" s="1237"/>
      <c r="X44" s="1237"/>
      <c r="Y44" s="1237"/>
      <c r="Z44" s="1237"/>
      <c r="AA44" s="1237"/>
      <c r="AB44" s="1237"/>
      <c r="AC44" s="1237"/>
      <c r="AD44" s="1237"/>
      <c r="AE44" s="1237"/>
      <c r="AF44" s="1237"/>
      <c r="AG44" s="1237"/>
      <c r="AH44" s="1237"/>
    </row>
    <row r="45" spans="1:34" ht="16.5" customHeight="1">
      <c r="A45" s="434"/>
      <c r="B45" s="1237" t="s">
        <v>857</v>
      </c>
      <c r="C45" s="1237"/>
      <c r="D45" s="1237"/>
      <c r="E45" s="1237"/>
      <c r="F45" s="1237"/>
      <c r="G45" s="1237"/>
      <c r="H45" s="1237"/>
      <c r="I45" s="1237"/>
      <c r="J45" s="1237"/>
      <c r="K45" s="1237"/>
      <c r="L45" s="1237"/>
      <c r="M45" s="1237"/>
      <c r="N45" s="1237"/>
      <c r="O45" s="1237"/>
      <c r="P45" s="1237"/>
      <c r="Q45" s="1237"/>
      <c r="R45" s="1237"/>
      <c r="S45" s="1237"/>
      <c r="T45" s="1237"/>
      <c r="U45" s="1237"/>
      <c r="V45" s="1237"/>
      <c r="W45" s="1237"/>
      <c r="X45" s="1237"/>
      <c r="Y45" s="1237"/>
      <c r="Z45" s="1237"/>
      <c r="AA45" s="1237"/>
      <c r="AB45" s="1237"/>
      <c r="AC45" s="1237"/>
      <c r="AD45" s="1237"/>
      <c r="AE45" s="1237"/>
      <c r="AF45" s="1237"/>
      <c r="AG45" s="1237"/>
      <c r="AH45" s="1237"/>
    </row>
    <row r="46" spans="1:34" ht="16.5" customHeight="1">
      <c r="A46" s="434"/>
      <c r="B46" s="1236" t="s">
        <v>858</v>
      </c>
      <c r="C46" s="1236"/>
      <c r="D46" s="1236"/>
      <c r="E46" s="1236"/>
      <c r="F46" s="1236"/>
      <c r="G46" s="1236"/>
      <c r="H46" s="1236"/>
      <c r="I46" s="1236"/>
      <c r="J46" s="1236"/>
      <c r="K46" s="1236"/>
      <c r="L46" s="1236"/>
      <c r="M46" s="1236"/>
      <c r="N46" s="1236"/>
      <c r="O46" s="1236"/>
      <c r="P46" s="1236"/>
      <c r="Q46" s="1236"/>
      <c r="R46" s="1236"/>
      <c r="S46" s="1236"/>
      <c r="T46" s="1236"/>
      <c r="U46" s="1236"/>
      <c r="V46" s="1236"/>
      <c r="W46" s="1236"/>
      <c r="X46" s="1236"/>
      <c r="Y46" s="1236"/>
      <c r="Z46" s="1236"/>
      <c r="AA46" s="1236"/>
      <c r="AB46" s="1236"/>
      <c r="AC46" s="1236"/>
      <c r="AD46" s="1236"/>
      <c r="AE46" s="1236"/>
      <c r="AF46" s="1236"/>
      <c r="AG46" s="1236"/>
      <c r="AH46" s="1236"/>
    </row>
    <row r="47" spans="1:34" ht="16.5" customHeight="1">
      <c r="B47" s="1237" t="s">
        <v>859</v>
      </c>
      <c r="C47" s="1237"/>
      <c r="D47" s="1237"/>
      <c r="E47" s="1237"/>
      <c r="F47" s="1237"/>
      <c r="G47" s="1237"/>
      <c r="H47" s="1237"/>
      <c r="I47" s="1237"/>
      <c r="J47" s="1237"/>
      <c r="K47" s="1237"/>
      <c r="L47" s="1237"/>
      <c r="M47" s="1237"/>
      <c r="N47" s="1237"/>
      <c r="O47" s="1237"/>
      <c r="P47" s="1237"/>
      <c r="Q47" s="1237"/>
      <c r="R47" s="1237"/>
      <c r="S47" s="1237"/>
      <c r="T47" s="1237"/>
      <c r="U47" s="1237"/>
      <c r="V47" s="1237"/>
      <c r="W47" s="1237"/>
      <c r="X47" s="1237"/>
      <c r="Y47" s="1237"/>
      <c r="Z47" s="1237"/>
      <c r="AA47" s="1237"/>
      <c r="AB47" s="1237"/>
      <c r="AC47" s="1237"/>
      <c r="AD47" s="1237"/>
      <c r="AE47" s="1237"/>
      <c r="AF47" s="1237"/>
      <c r="AG47" s="1237"/>
      <c r="AH47" s="1237"/>
    </row>
    <row r="48" spans="1:34" ht="16.5" customHeight="1">
      <c r="B48" s="1236"/>
      <c r="C48" s="1236"/>
      <c r="D48" s="1236"/>
      <c r="E48" s="1236"/>
      <c r="F48" s="1236"/>
      <c r="G48" s="1236"/>
      <c r="H48" s="1236"/>
      <c r="I48" s="1236"/>
      <c r="J48" s="1236"/>
      <c r="K48" s="1236"/>
      <c r="L48" s="1236"/>
      <c r="M48" s="1236"/>
      <c r="N48" s="1236"/>
      <c r="O48" s="1236"/>
      <c r="P48" s="1236"/>
      <c r="Q48" s="1236"/>
      <c r="R48" s="1236"/>
      <c r="S48" s="1236"/>
      <c r="T48" s="1236"/>
      <c r="U48" s="1236"/>
      <c r="V48" s="1236"/>
      <c r="W48" s="1236"/>
      <c r="X48" s="1236"/>
      <c r="Y48" s="1236"/>
      <c r="Z48" s="1236"/>
      <c r="AA48" s="1236"/>
      <c r="AB48" s="1236"/>
      <c r="AC48" s="1236"/>
      <c r="AD48" s="1236"/>
      <c r="AE48" s="1236"/>
      <c r="AF48" s="1236"/>
      <c r="AG48" s="1236"/>
      <c r="AH48" s="1236"/>
    </row>
    <row r="49" spans="2:34" ht="16.5" customHeight="1">
      <c r="B49" s="1236"/>
      <c r="C49" s="1236"/>
      <c r="D49" s="1236"/>
      <c r="E49" s="1236"/>
      <c r="F49" s="1236"/>
      <c r="G49" s="1236"/>
      <c r="H49" s="1236"/>
      <c r="I49" s="1236"/>
      <c r="J49" s="1236"/>
      <c r="K49" s="1236"/>
      <c r="L49" s="1236"/>
      <c r="M49" s="1236"/>
      <c r="N49" s="1236"/>
      <c r="O49" s="1236"/>
      <c r="P49" s="1236"/>
      <c r="Q49" s="1236"/>
      <c r="R49" s="1236"/>
      <c r="S49" s="1236"/>
      <c r="T49" s="1236"/>
      <c r="U49" s="1236"/>
      <c r="V49" s="1236"/>
      <c r="W49" s="1236"/>
      <c r="X49" s="1236"/>
      <c r="Y49" s="1236"/>
      <c r="Z49" s="1236"/>
      <c r="AA49" s="1236"/>
      <c r="AB49" s="1236"/>
      <c r="AC49" s="1236"/>
      <c r="AD49" s="1236"/>
      <c r="AE49" s="1236"/>
      <c r="AF49" s="1236"/>
      <c r="AG49" s="1236"/>
      <c r="AH49" s="1236"/>
    </row>
    <row r="50" spans="2:34" ht="16.5" customHeight="1">
      <c r="B50" s="1236"/>
      <c r="C50" s="1236"/>
      <c r="D50" s="1236"/>
      <c r="E50" s="1236"/>
      <c r="F50" s="1236"/>
      <c r="G50" s="1236"/>
      <c r="H50" s="1236"/>
      <c r="I50" s="1236"/>
      <c r="J50" s="1236"/>
      <c r="K50" s="1236"/>
      <c r="L50" s="1236"/>
      <c r="M50" s="1236"/>
      <c r="N50" s="1236"/>
      <c r="O50" s="1236"/>
      <c r="P50" s="1236"/>
      <c r="Q50" s="1236"/>
      <c r="R50" s="1236"/>
      <c r="S50" s="1236"/>
      <c r="T50" s="1236"/>
      <c r="U50" s="1236"/>
      <c r="V50" s="1236"/>
      <c r="W50" s="1236"/>
      <c r="X50" s="1236"/>
      <c r="Y50" s="1236"/>
      <c r="Z50" s="1236"/>
      <c r="AA50" s="1236"/>
      <c r="AB50" s="1236"/>
      <c r="AC50" s="1236"/>
      <c r="AD50" s="1236"/>
      <c r="AE50" s="1236"/>
      <c r="AF50" s="1236"/>
      <c r="AG50" s="1236"/>
      <c r="AH50" s="1236"/>
    </row>
    <row r="51" spans="2:34" ht="16.5" customHeight="1">
      <c r="B51" s="1236"/>
      <c r="C51" s="1236"/>
      <c r="D51" s="1236"/>
      <c r="E51" s="1236"/>
      <c r="F51" s="1236"/>
      <c r="G51" s="1236"/>
      <c r="H51" s="1236"/>
      <c r="I51" s="1236"/>
      <c r="J51" s="1236"/>
      <c r="K51" s="1236"/>
      <c r="L51" s="1236"/>
      <c r="M51" s="1236"/>
      <c r="N51" s="1236"/>
      <c r="O51" s="1236"/>
      <c r="P51" s="1236"/>
      <c r="Q51" s="1236"/>
      <c r="R51" s="1236"/>
      <c r="S51" s="1236"/>
      <c r="T51" s="1236"/>
      <c r="U51" s="1236"/>
      <c r="V51" s="1236"/>
      <c r="W51" s="1236"/>
      <c r="X51" s="1236"/>
      <c r="Y51" s="1236"/>
      <c r="Z51" s="1236"/>
      <c r="AA51" s="1236"/>
      <c r="AB51" s="1236"/>
      <c r="AC51" s="1236"/>
      <c r="AD51" s="1236"/>
      <c r="AE51" s="1236"/>
      <c r="AF51" s="1236"/>
      <c r="AG51" s="1236"/>
      <c r="AH51" s="1236"/>
    </row>
    <row r="52" spans="2:34" ht="16.5" customHeight="1">
      <c r="B52" s="1236"/>
      <c r="C52" s="1236"/>
      <c r="D52" s="1236"/>
      <c r="E52" s="1236"/>
      <c r="F52" s="1236"/>
      <c r="G52" s="1236"/>
      <c r="H52" s="1236"/>
      <c r="I52" s="1236"/>
      <c r="J52" s="1236"/>
      <c r="K52" s="1236"/>
      <c r="L52" s="1236"/>
      <c r="M52" s="1236"/>
      <c r="N52" s="1236"/>
      <c r="O52" s="1236"/>
      <c r="P52" s="1236"/>
      <c r="Q52" s="1236"/>
      <c r="R52" s="1236"/>
      <c r="S52" s="1236"/>
      <c r="T52" s="1236"/>
      <c r="U52" s="1236"/>
      <c r="V52" s="1236"/>
      <c r="W52" s="1236"/>
      <c r="X52" s="1236"/>
      <c r="Y52" s="1236"/>
      <c r="Z52" s="1236"/>
      <c r="AA52" s="1236"/>
      <c r="AB52" s="1236"/>
      <c r="AC52" s="1236"/>
      <c r="AD52" s="1236"/>
      <c r="AE52" s="1236"/>
      <c r="AF52" s="1236"/>
      <c r="AG52" s="1236"/>
      <c r="AH52" s="1236"/>
    </row>
  </sheetData>
  <mergeCells count="69">
    <mergeCell ref="V1:AH2"/>
    <mergeCell ref="A1:S2"/>
    <mergeCell ref="U1:U2"/>
    <mergeCell ref="B46:AH46"/>
    <mergeCell ref="B4:AH4"/>
    <mergeCell ref="B30:AH30"/>
    <mergeCell ref="B27:AH27"/>
    <mergeCell ref="B26:AH26"/>
    <mergeCell ref="B25:AH25"/>
    <mergeCell ref="B28:AH28"/>
    <mergeCell ref="B29:AH29"/>
    <mergeCell ref="AK3:BQ3"/>
    <mergeCell ref="AK5:BQ5"/>
    <mergeCell ref="AK4:BQ4"/>
    <mergeCell ref="B3:AH3"/>
    <mergeCell ref="AK6:BQ6"/>
    <mergeCell ref="AK10:BQ10"/>
    <mergeCell ref="B7:AH7"/>
    <mergeCell ref="AK7:BQ7"/>
    <mergeCell ref="AK8:BQ8"/>
    <mergeCell ref="B5:AH5"/>
    <mergeCell ref="AK11:BQ11"/>
    <mergeCell ref="B44:AH44"/>
    <mergeCell ref="AK12:BQ12"/>
    <mergeCell ref="B10:AH10"/>
    <mergeCell ref="B13:AH13"/>
    <mergeCell ref="B11:AH11"/>
    <mergeCell ref="B12:AH12"/>
    <mergeCell ref="B18:AH18"/>
    <mergeCell ref="B17:AH17"/>
    <mergeCell ref="B20:AH20"/>
    <mergeCell ref="B32:AH32"/>
    <mergeCell ref="B40:AH40"/>
    <mergeCell ref="B41:AH41"/>
    <mergeCell ref="B33:AH33"/>
    <mergeCell ref="B24:AH24"/>
    <mergeCell ref="B31:AH31"/>
    <mergeCell ref="B47:AH47"/>
    <mergeCell ref="B45:AH45"/>
    <mergeCell ref="B34:AH34"/>
    <mergeCell ref="AK9:BQ9"/>
    <mergeCell ref="B6:AH6"/>
    <mergeCell ref="B8:AH8"/>
    <mergeCell ref="B22:AH22"/>
    <mergeCell ref="B9:AH9"/>
    <mergeCell ref="B15:AH15"/>
    <mergeCell ref="B16:AH16"/>
    <mergeCell ref="B14:AH14"/>
    <mergeCell ref="B21:AH21"/>
    <mergeCell ref="B19:AH19"/>
    <mergeCell ref="B23:AH23"/>
    <mergeCell ref="B42:AH42"/>
    <mergeCell ref="B43:AH43"/>
    <mergeCell ref="B52:AH52"/>
    <mergeCell ref="AK13:BQ13"/>
    <mergeCell ref="AK14:BQ14"/>
    <mergeCell ref="AK15:BQ15"/>
    <mergeCell ref="AK16:BQ16"/>
    <mergeCell ref="AK17:BQ17"/>
    <mergeCell ref="AK18:BQ18"/>
    <mergeCell ref="B48:AH48"/>
    <mergeCell ref="B39:AH39"/>
    <mergeCell ref="B49:AH49"/>
    <mergeCell ref="B50:AH50"/>
    <mergeCell ref="B51:AH51"/>
    <mergeCell ref="B35:AH35"/>
    <mergeCell ref="B36:AH36"/>
    <mergeCell ref="B37:AH37"/>
    <mergeCell ref="B38:AH38"/>
  </mergeCells>
  <phoneticPr fontId="16"/>
  <hyperlinks>
    <hyperlink ref="B4:AH4" location="情報!A1" display="・利用者さんの基本情報シート（入力）"/>
    <hyperlink ref="AK3:BQ3" location="'情報（手書き）'!A1" display="・利用者さんの基本情報シート（手書き）"/>
    <hyperlink ref="AK10:BQ10" location="家系図!A1" display="・ジェノグラム（家系図）"/>
    <hyperlink ref="B7:AH7" location="投薬内容!A1" display="・投薬内容"/>
    <hyperlink ref="AK5:BQ5" location="'連絡-事業所（入力）'!A1" display="・連絡シート---事業所（入力）"/>
    <hyperlink ref="AK4:BQ4" location="'連絡（手書き）'!A1" display="・連絡シート（手書き）"/>
    <hyperlink ref="B8:AH8" location="'介護申請（東）'!A1" display="・介護保険申請（東広島市）"/>
    <hyperlink ref="B9:AH9" location="'認定情報（東）'!A1" display="・要介護認定情報提供申請書（東広島市）"/>
    <hyperlink ref="B11:AH11" location="介護減免!A1" display="・介護保険負担限度額（減免）"/>
    <hyperlink ref="B12:AH12" location="後期医療!A1" display="・後期高齢者医療限度額（減免）"/>
    <hyperlink ref="B13:AH13" location="'再交付（介護）'!A1" display="・再交付申請書（介護保険）"/>
    <hyperlink ref="B14:AH14" location="'再交付（医療）'!A1" display="・再交付申請書（後期高齢者医療）"/>
    <hyperlink ref="B15:AH15" location="'軽度（確認）'!A1" display="・軽度者に係る福祉用具貸与（確認）"/>
    <hyperlink ref="B16:AH16" location="'軽度（申請）'!A1" display="・軽度者に係る福祉用具貸与（申請）"/>
    <hyperlink ref="B19:AH19" location="住宅改修!A1" display="・住宅改修（東広島市）"/>
    <hyperlink ref="B33:AH33" location="駐車場!A1" display="・広島県思いやり駐車場申請書"/>
    <hyperlink ref="B44:AH44" location="'居宅療養（日単位）'!A1" display="・居宅療養管理指導　情報提供受取書（日単位）"/>
    <hyperlink ref="B46:AH46" location="ﾘﾊ会議!A1" display="・リハビリテーション会議の情報提供受取書"/>
    <hyperlink ref="B32:AH32" location="ｵﾚﾝｼﾞ!A1" display="・オレンジボランティア申込書"/>
    <hyperlink ref="B3:AH3" location="入力専用!A1" display="・入力専用シート"/>
    <hyperlink ref="AK6:BQ6" location="'連絡-医師（入力）'!A1" display="・連絡シート---医師（入力）"/>
    <hyperlink ref="B40:AH40" location="緊急①!A1" display="・緊急短期入所受入加算（７日以内）"/>
    <hyperlink ref="B41:AH41" location="緊急②!A1" display="・緊急短期入所受入加算（１４日を限度）"/>
    <hyperlink ref="B24:AH24" location="'ｵﾑﾂ（障）'!A1" display="・東広島市紙おむつ購入助成券（交付・再交付）申請書兼受領書"/>
    <hyperlink ref="B27:AH27" location="'ﾀｸｼｰ（高）'!A1" display="・東広島市高齢者タクシー割引乗車券交付申請書兼受領書"/>
    <hyperlink ref="B25:AH25" location="'ﾀｸｼｰ（障）'!A1" display="・東広島市タクシー乗車助成券（交付・再交付）申請書兼受領書"/>
    <hyperlink ref="B26:AH26" location="'ｵﾑﾂ（高）'!A1" display="・東広島市介護者紙おむつ購入助成券（交付・再交付）申請書兼受領書（兼委任状）"/>
    <hyperlink ref="B28:AH28" location="送付先!A1" display="・東広島市健康福祉部関係書類等送付先変更届出書"/>
    <hyperlink ref="B30:AH30" location="配食!A1" display="・配食サービスアセスメント票"/>
    <hyperlink ref="B5:AH5" location="保管!A1" display="・書類を保管する際に使用する書類"/>
    <hyperlink ref="B31:AH31" location="配食停・変!A1" display="・配食サービス　停止（変更）届"/>
    <hyperlink ref="B29:AH29" location="軽度生活!A1" display="・東広島市生活支援型軽度生活援助事業利用申請書"/>
    <hyperlink ref="B10:AH10" location="区分変更!A1" display="・介護保険認定変更申請書（東広島市）"/>
    <hyperlink ref="AK7:BQ7" location="印刷!A1" display="・印刷範囲の設定（初期設定）"/>
    <hyperlink ref="AK8:BQ8" location="自動!A1" display="・入力専用シートに入力しても反映されない（不具合修正）"/>
    <hyperlink ref="B42:AH42" location="短期①!A1" display="・小規模多機能型居宅介護（短期利用）"/>
    <hyperlink ref="B43:AH43" location="短期②!A1" display="・看護小規模多機能型居宅介護（短期利用）"/>
    <hyperlink ref="AK11:BQ11" location="ﾁｪｯｸ①!A1" display="・書類をチェックする際に使用する様式①"/>
    <hyperlink ref="AK12:BQ12" location="ﾁｪｯｸ②!A1" display="・書類をチェックする際に使用する様式②"/>
    <hyperlink ref="B21:AH21" location="意見書!A1" display="・主治医意見書"/>
    <hyperlink ref="B23:AH23" location="国保減額!A1" display="・国民健康保険限度額適用認定申請書"/>
    <hyperlink ref="B20:AH20" location="問診票!A1" display="・日常生活についての問診票"/>
    <hyperlink ref="B22:AH22" location="障害控除!A1" display="・障害者控除対象者認定申請書"/>
    <hyperlink ref="B17:AH17" location="入院時!A1" display="・入院時情報提供書"/>
    <hyperlink ref="B18:AH18" location="退院・退所!A1" display="・退院・退所情報記録書"/>
    <hyperlink ref="B6:AH6" location="ｱｾｽﾒﾝﾄ!A1" display="・アセスメント"/>
    <hyperlink ref="AK9:BQ9" location="保護!A1" display="・「 編集を有効にする 」 を表示させないようにする"/>
    <hyperlink ref="B45:AH45" location="'居宅療養 (月単位)'!A1" display="・居宅療養管理指導　情報提供受取書（月単位）"/>
    <hyperlink ref="B34:AH34" location="'駐車場 (再交付)'!Print_Area" display="・広島県思いやり駐車場申請書（再交付）"/>
    <hyperlink ref="B35:AH35" location="収集!A1" display="・東広島市ふれあい収集事業利用申請書"/>
    <hyperlink ref="B36:AH36" location="'収集（変更）'!A1" display="・東広島市ふれあい収集事業利用変更届出書"/>
    <hyperlink ref="B37:AH37" location="'見守り（ｱｾｽ）'!A1" display="・認知症高齢者等見守り支援事業　事前登録兼アセスメントシート"/>
    <hyperlink ref="B38:AH38" location="'見守り（申請）'!A1" display="・東広島市認知症高齢者等見守り支援事業利用申請書"/>
    <hyperlink ref="AK13:BQ13" location="ﾁｪｯｸ③!A1" display="・書類をチェックする際に使用する様式③（居宅）"/>
    <hyperlink ref="AK14:BQ14" location="ﾁｪｯｸ④!A1" display="・書類をチェックする際に使用する様式④（居宅）"/>
    <hyperlink ref="AK15:BQ15" location="ﾁｪｯｸ①施!A1" display="・書類をチェックする際に使用する様式①（施設）"/>
    <hyperlink ref="AK16:BQ16" location="ﾁｪｯｸ②施!A1" display="・書類をチェックする際に使用する様式②（施設）"/>
    <hyperlink ref="AK17:BQ17" location="ﾁｪｯｸ③施!A1" display="・書類をチェックする際に使用する様式③（施設）"/>
    <hyperlink ref="AK18:BQ18" location="ﾁｪｯｸ④施!A1" display="・書類をチェックする際に使用する様式④（施設）"/>
    <hyperlink ref="B47:AH47" location="ﾓﾆﾀﾘﾝｸﾞ!Print_Titles" display="・モニタリングに係る情報連携シート（テレビ電話等を利用）"/>
    <hyperlink ref="B39:AH39" location="薬局!A1" display="・地域の多職種と連携する会議への出席証明書（薬剤師が会議に出席した時に配布）"/>
  </hyperlinks>
  <pageMargins left="0.70866141732283472" right="0.70866141732283472" top="0.35433070866141736" bottom="0.15748031496062992" header="0.31496062992125984" footer="0.31496062992125984"/>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8" tint="0.39997558519241921"/>
  </sheetPr>
  <dimension ref="A1:AP106"/>
  <sheetViews>
    <sheetView showZeros="0" topLeftCell="A50" zoomScaleNormal="100" workbookViewId="0">
      <selection activeCell="AN11" sqref="AN11"/>
    </sheetView>
  </sheetViews>
  <sheetFormatPr defaultColWidth="2.375" defaultRowHeight="15" customHeight="1"/>
  <cols>
    <col min="1" max="1" width="3.625" style="78" customWidth="1"/>
    <col min="2" max="3" width="4.625" style="78" customWidth="1"/>
    <col min="4" max="4" width="3.625" style="78" customWidth="1"/>
    <col min="5" max="12" width="2" style="78" customWidth="1"/>
    <col min="13" max="13" width="3.875" style="78" customWidth="1"/>
    <col min="14" max="17" width="2" style="78" customWidth="1"/>
    <col min="18" max="18" width="3.875" style="78" customWidth="1"/>
    <col min="19" max="19" width="2.125" style="78" customWidth="1"/>
    <col min="20" max="23" width="2" style="78" customWidth="1"/>
    <col min="24" max="24" width="3.125" style="78" customWidth="1"/>
    <col min="25" max="26" width="2" style="78" customWidth="1"/>
    <col min="27" max="27" width="3.875" style="78" customWidth="1"/>
    <col min="28" max="35" width="2" style="78" customWidth="1"/>
    <col min="36" max="37" width="3.875" style="78" customWidth="1"/>
    <col min="38" max="46" width="2.375" style="1"/>
    <col min="47" max="47" width="2.375" style="1" customWidth="1"/>
    <col min="48" max="16384" width="2.375" style="1"/>
  </cols>
  <sheetData>
    <row r="1" spans="2:42" ht="15" hidden="1" customHeight="1"/>
    <row r="2" spans="2:42" ht="15" hidden="1" customHeight="1">
      <c r="B2" s="156" t="s">
        <v>108</v>
      </c>
      <c r="C2" s="500">
        <f ca="1">NOW()</f>
        <v>46119.699162037039</v>
      </c>
      <c r="E2" s="156" t="str">
        <f>IF(LEFT("有",2)=LEFT(入力専用!G89,2),入力専用!AF89&amp;入力専用!AH89,"")</f>
        <v/>
      </c>
      <c r="H2" s="1180" t="s">
        <v>860</v>
      </c>
      <c r="I2" s="1180"/>
      <c r="J2" s="1"/>
      <c r="L2" s="78" t="s">
        <v>861</v>
      </c>
      <c r="P2" s="78" t="s">
        <v>862</v>
      </c>
      <c r="T2" s="78" t="s">
        <v>863</v>
      </c>
    </row>
    <row r="3" spans="2:42" ht="15" hidden="1" customHeight="1">
      <c r="E3" s="156" t="str">
        <f>IF(LEFT("有",2)=LEFT(入力専用!G94,2),入力専用!AF94&amp;入力専用!AH94,"")</f>
        <v/>
      </c>
      <c r="H3" s="147" t="str">
        <f>IF(LEFT("",5)=LEFT(入力専用!G298,5),"自立",入力専用!G298)</f>
        <v>自立</v>
      </c>
      <c r="I3" s="147" t="str">
        <f>IF(LEFT("",5)=LEFT(入力専用!$G$338,5),"できる",入力専用!$G$338)</f>
        <v>できる</v>
      </c>
      <c r="J3" s="1"/>
      <c r="L3" s="156" t="str">
        <f>IF(LEFT("",20)=LEFT(入力専用!G75,20),"","～")</f>
        <v/>
      </c>
      <c r="P3" s="158" t="str">
        <f>IF(LEFT("",10)=LEFT(入力専用!G187,10),"","主治医："&amp;入力専用!G188&amp;"　"&amp;入力専用!G187&amp;"　医師")</f>
        <v/>
      </c>
      <c r="S3" s="158" t="str">
        <f>IF(LEFT("年　　　　月　　　　日",20)=LEFT(AA52,20),T4,"")</f>
        <v>作成日</v>
      </c>
      <c r="T3" s="158">
        <f ca="1">IF(LEFT("年　　　　月　　　　日",20)=LEFT(AA52,20),T5,T4)</f>
        <v>46119.699161921293</v>
      </c>
    </row>
    <row r="4" spans="2:42" ht="15" hidden="1" customHeight="1">
      <c r="E4" s="156" t="str">
        <f>IF(LEFT("有",2)=LEFT(入力専用!G93,2),入力専用!AF93,"")</f>
        <v/>
      </c>
      <c r="H4" s="147" t="str">
        <f>IF(LEFT("",5)=LEFT(入力専用!G303,5),"自立",入力専用!G303)</f>
        <v>自立</v>
      </c>
      <c r="I4" s="147" t="str">
        <f>IF(LEFT("",5)=LEFT(入力専用!$G$384,5),"できる","一部介助")</f>
        <v>できる</v>
      </c>
      <c r="J4" s="1"/>
      <c r="T4" s="159" t="s">
        <v>863</v>
      </c>
    </row>
    <row r="5" spans="2:42" ht="15" hidden="1" customHeight="1">
      <c r="E5" s="156">
        <f>入力専用!$G$88</f>
        <v>0</v>
      </c>
      <c r="T5" s="160">
        <f ca="1">NOW()</f>
        <v>46119.699161921293</v>
      </c>
    </row>
    <row r="6" spans="2:42" ht="15" hidden="1" customHeight="1">
      <c r="H6" s="147" t="str">
        <f>IF(LEFT("",5)=LEFT(入力専用!G302,5),"自立",入力専用!G302)</f>
        <v>自立</v>
      </c>
      <c r="I6" s="147" t="str">
        <f>IF(LEFT("",5)=LEFT(入力専用!$G$304,5),"なし","あり")</f>
        <v>なし</v>
      </c>
      <c r="J6" s="147" t="str">
        <f>IF(LEFT(入力専用!G304,2)=LEFT("ある",2),入力専用!O304,"")</f>
        <v/>
      </c>
    </row>
    <row r="7" spans="2:42" ht="15" hidden="1" customHeight="1"/>
    <row r="8" spans="2:42" ht="15" hidden="1" customHeight="1"/>
    <row r="9" spans="2:42" ht="15" hidden="1" customHeight="1"/>
    <row r="10" spans="2:42" ht="15" hidden="1" customHeight="1"/>
    <row r="11" spans="2:42" ht="15" hidden="1" customHeight="1"/>
    <row r="12" spans="2:42" ht="15" hidden="1" customHeight="1"/>
    <row r="13" spans="2:42" ht="15" hidden="1" customHeight="1"/>
    <row r="14" spans="2:42" ht="15" hidden="1" customHeight="1">
      <c r="AL14" s="78"/>
      <c r="AM14" s="78"/>
      <c r="AN14" s="78"/>
      <c r="AO14" s="78"/>
      <c r="AP14" s="78"/>
    </row>
    <row r="15" spans="2:42" ht="15" hidden="1" customHeight="1">
      <c r="AL15" s="78"/>
      <c r="AM15" s="78"/>
      <c r="AN15" s="78"/>
      <c r="AO15" s="78"/>
      <c r="AP15" s="78"/>
    </row>
    <row r="16" spans="2:42" ht="15" hidden="1" customHeight="1">
      <c r="AL16" s="78"/>
      <c r="AM16" s="78"/>
      <c r="AN16" s="78"/>
      <c r="AO16" s="78"/>
      <c r="AP16" s="78"/>
    </row>
    <row r="17" spans="38:42" ht="15" hidden="1" customHeight="1">
      <c r="AL17" s="78"/>
      <c r="AM17" s="78"/>
      <c r="AN17" s="78"/>
      <c r="AO17" s="78"/>
      <c r="AP17" s="78"/>
    </row>
    <row r="18" spans="38:42" ht="15" hidden="1" customHeight="1">
      <c r="AL18" s="78"/>
      <c r="AM18" s="78"/>
      <c r="AN18" s="78"/>
      <c r="AO18" s="78"/>
      <c r="AP18" s="78"/>
    </row>
    <row r="19" spans="38:42" ht="15" hidden="1" customHeight="1"/>
    <row r="20" spans="38:42" ht="15" hidden="1" customHeight="1"/>
    <row r="21" spans="38:42" ht="15" hidden="1" customHeight="1"/>
    <row r="22" spans="38:42" ht="15" hidden="1" customHeight="1"/>
    <row r="23" spans="38:42" ht="15" hidden="1" customHeight="1"/>
    <row r="24" spans="38:42" ht="15" hidden="1" customHeight="1"/>
    <row r="25" spans="38:42" ht="15" hidden="1" customHeight="1"/>
    <row r="26" spans="38:42" ht="15" hidden="1" customHeight="1"/>
    <row r="27" spans="38:42" ht="15" hidden="1" customHeight="1"/>
    <row r="28" spans="38:42" ht="15" hidden="1" customHeight="1"/>
    <row r="29" spans="38:42" ht="15" hidden="1" customHeight="1"/>
    <row r="30" spans="38:42" ht="15" hidden="1" customHeight="1"/>
    <row r="31" spans="38:42" ht="15" hidden="1" customHeight="1"/>
    <row r="32" spans="38:4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7" ht="15" hidden="1" customHeight="1"/>
    <row r="50" spans="1:37" ht="24.75" customHeight="1">
      <c r="A50" s="887" t="s">
        <v>0</v>
      </c>
      <c r="B50" s="887"/>
      <c r="C50" s="887"/>
      <c r="D50" s="887"/>
      <c r="E50" s="887"/>
      <c r="F50" s="887"/>
      <c r="G50" s="887"/>
      <c r="H50" s="887"/>
      <c r="I50" s="887"/>
      <c r="J50" s="887"/>
      <c r="K50" s="887"/>
      <c r="L50" s="887"/>
      <c r="M50" s="887"/>
      <c r="N50" s="887"/>
      <c r="O50" s="887"/>
      <c r="P50" s="887"/>
      <c r="Q50" s="887"/>
      <c r="R50" s="887"/>
      <c r="S50" s="887"/>
      <c r="T50" s="887"/>
      <c r="U50" s="887"/>
      <c r="V50" s="887"/>
      <c r="W50" s="887"/>
      <c r="X50" s="887"/>
      <c r="Y50" s="887"/>
      <c r="Z50" s="887"/>
      <c r="AA50" s="887"/>
      <c r="AB50" s="887"/>
      <c r="AC50" s="887"/>
      <c r="AD50" s="887"/>
      <c r="AE50" s="887"/>
      <c r="AF50" s="887"/>
      <c r="AG50" s="887"/>
      <c r="AH50" s="887"/>
      <c r="AI50" s="887"/>
      <c r="AJ50" s="887"/>
      <c r="AK50" s="887"/>
    </row>
    <row r="51" spans="1:37" ht="7.5" customHeight="1" thickBot="1"/>
    <row r="52" spans="1:37" ht="24.75" customHeight="1" thickBot="1">
      <c r="A52" s="1250" t="s">
        <v>109</v>
      </c>
      <c r="B52" s="1251"/>
      <c r="C52" s="1251"/>
      <c r="D52" s="1252"/>
      <c r="K52" s="190"/>
      <c r="L52" s="190"/>
      <c r="Q52" s="1256" t="str">
        <f>$S$3</f>
        <v>作成日</v>
      </c>
      <c r="R52" s="1256"/>
      <c r="S52" s="1256"/>
      <c r="T52" s="1256"/>
      <c r="U52" s="1256"/>
      <c r="V52" s="1253">
        <f ca="1">$T$3</f>
        <v>46119.699161921293</v>
      </c>
      <c r="W52" s="1253"/>
      <c r="X52" s="1253"/>
      <c r="Y52" s="1253"/>
      <c r="Z52" s="1253"/>
      <c r="AA52" s="1254" t="s">
        <v>108</v>
      </c>
      <c r="AB52" s="1254"/>
      <c r="AC52" s="1254"/>
      <c r="AD52" s="1254"/>
      <c r="AE52" s="1254"/>
      <c r="AF52" s="1254"/>
      <c r="AG52" s="1254"/>
      <c r="AH52" s="1254"/>
      <c r="AI52" s="1254"/>
      <c r="AJ52" s="1254"/>
      <c r="AK52" s="1254"/>
    </row>
    <row r="53" spans="1:37" ht="7.5" customHeight="1">
      <c r="AA53" s="189"/>
      <c r="AB53" s="189"/>
      <c r="AC53" s="190"/>
      <c r="AD53" s="190"/>
      <c r="AE53" s="190"/>
      <c r="AF53" s="190"/>
      <c r="AG53" s="190"/>
      <c r="AH53" s="190"/>
      <c r="AI53" s="190"/>
      <c r="AJ53" s="190"/>
      <c r="AK53" s="190"/>
    </row>
    <row r="54" spans="1:37" ht="24.75" customHeight="1">
      <c r="A54" s="1247" t="s">
        <v>6</v>
      </c>
      <c r="B54" s="1248"/>
      <c r="C54" s="1248"/>
      <c r="D54" s="1249"/>
      <c r="E54" s="503"/>
      <c r="F54" s="1255" t="s">
        <v>864</v>
      </c>
      <c r="G54" s="1255"/>
      <c r="H54" s="1255"/>
      <c r="I54" s="1255"/>
      <c r="J54" s="1255"/>
      <c r="K54" s="913" t="s">
        <v>44</v>
      </c>
      <c r="L54" s="913"/>
      <c r="M54" s="1255"/>
      <c r="N54" s="1255"/>
      <c r="O54" s="1255"/>
      <c r="P54" s="1255"/>
      <c r="Q54" s="1255"/>
      <c r="R54" s="1255"/>
      <c r="S54" s="1255"/>
      <c r="T54" s="1255"/>
      <c r="U54" s="1255"/>
      <c r="V54" s="1255"/>
      <c r="W54" s="1255"/>
      <c r="X54" s="1255"/>
      <c r="Y54" s="1255"/>
      <c r="Z54" s="1255"/>
      <c r="AA54" s="1255"/>
      <c r="AB54" s="1255"/>
      <c r="AC54" s="1255"/>
      <c r="AD54" s="1255"/>
      <c r="AE54" s="1255"/>
      <c r="AF54" s="1255"/>
      <c r="AG54" s="1255"/>
      <c r="AH54" s="1255"/>
      <c r="AI54" s="1255"/>
      <c r="AJ54" s="1255"/>
      <c r="AK54" s="533" t="s">
        <v>8</v>
      </c>
    </row>
    <row r="55" spans="1:37" ht="7.5" customHeight="1">
      <c r="A55" s="191"/>
      <c r="B55" s="191"/>
      <c r="C55" s="191"/>
      <c r="D55" s="191"/>
      <c r="E55" s="191"/>
      <c r="F55" s="191"/>
      <c r="G55" s="191"/>
      <c r="H55" s="191"/>
      <c r="I55" s="191"/>
      <c r="J55" s="191"/>
      <c r="K55" s="191"/>
      <c r="L55" s="191"/>
      <c r="M55" s="191"/>
      <c r="N55" s="191"/>
      <c r="O55" s="191"/>
      <c r="P55" s="191"/>
      <c r="Q55" s="191"/>
      <c r="R55" s="191"/>
      <c r="S55" s="191"/>
      <c r="T55" s="191"/>
      <c r="U55" s="191"/>
      <c r="V55" s="191"/>
      <c r="W55" s="191"/>
      <c r="X55" s="191"/>
      <c r="Y55" s="191"/>
      <c r="Z55" s="191"/>
      <c r="AA55" s="191"/>
      <c r="AB55" s="191"/>
      <c r="AC55" s="191"/>
      <c r="AD55" s="191"/>
      <c r="AE55" s="191"/>
      <c r="AF55" s="191"/>
      <c r="AG55" s="191"/>
      <c r="AH55" s="191"/>
      <c r="AI55" s="191"/>
      <c r="AJ55" s="191"/>
      <c r="AK55" s="191"/>
    </row>
    <row r="56" spans="1:37" ht="15" customHeight="1">
      <c r="A56" s="863" t="s">
        <v>9</v>
      </c>
      <c r="B56" s="863"/>
      <c r="C56" s="863"/>
      <c r="D56" s="863"/>
      <c r="E56" s="1244" t="str">
        <f>"　"&amp;入力専用!$G$63</f>
        <v>　</v>
      </c>
      <c r="F56" s="1245"/>
      <c r="G56" s="1245"/>
      <c r="H56" s="1245"/>
      <c r="I56" s="1245"/>
      <c r="J56" s="1245"/>
      <c r="K56" s="1245"/>
      <c r="L56" s="1245"/>
      <c r="M56" s="1245"/>
      <c r="N56" s="1245"/>
      <c r="O56" s="1245"/>
      <c r="P56" s="1245"/>
      <c r="Q56" s="1245"/>
      <c r="R56" s="1245"/>
      <c r="S56" s="1245"/>
      <c r="T56" s="1245"/>
      <c r="U56" s="1246"/>
      <c r="V56" s="1247" t="s">
        <v>10</v>
      </c>
      <c r="W56" s="1248"/>
      <c r="X56" s="1248"/>
      <c r="Y56" s="1248"/>
      <c r="Z56" s="1249"/>
      <c r="AA56" s="1247" t="str">
        <f>"　"&amp;入力専用!$G$57</f>
        <v>　</v>
      </c>
      <c r="AB56" s="1248"/>
      <c r="AC56" s="1248"/>
      <c r="AD56" s="1248"/>
      <c r="AE56" s="1248"/>
      <c r="AF56" s="1248"/>
      <c r="AG56" s="1248"/>
      <c r="AH56" s="1248"/>
      <c r="AI56" s="1248"/>
      <c r="AJ56" s="1248"/>
      <c r="AK56" s="1249"/>
    </row>
    <row r="57" spans="1:37" ht="15" customHeight="1">
      <c r="A57" s="863" t="s">
        <v>11</v>
      </c>
      <c r="B57" s="863"/>
      <c r="C57" s="863"/>
      <c r="D57" s="863"/>
      <c r="E57" s="1244" t="str">
        <f>"　"&amp;入力専用!$G$53</f>
        <v>　</v>
      </c>
      <c r="F57" s="1245"/>
      <c r="G57" s="1245"/>
      <c r="H57" s="1245"/>
      <c r="I57" s="1245"/>
      <c r="J57" s="1245"/>
      <c r="K57" s="1245"/>
      <c r="L57" s="1245"/>
      <c r="M57" s="1245"/>
      <c r="N57" s="1245"/>
      <c r="O57" s="1245"/>
      <c r="P57" s="1245"/>
      <c r="Q57" s="1245"/>
      <c r="R57" s="1245"/>
      <c r="S57" s="1245"/>
      <c r="T57" s="1245"/>
      <c r="U57" s="1246"/>
      <c r="V57" s="1247" t="s">
        <v>12</v>
      </c>
      <c r="W57" s="1248"/>
      <c r="X57" s="1248"/>
      <c r="Y57" s="1248"/>
      <c r="Z57" s="1249"/>
      <c r="AA57" s="863" t="str">
        <f>"　"&amp;入力専用!$G$58</f>
        <v>　</v>
      </c>
      <c r="AB57" s="863"/>
      <c r="AC57" s="863"/>
      <c r="AD57" s="863"/>
      <c r="AE57" s="863"/>
      <c r="AF57" s="863"/>
      <c r="AG57" s="863"/>
      <c r="AH57" s="863"/>
      <c r="AI57" s="863"/>
      <c r="AJ57" s="863"/>
      <c r="AK57" s="863"/>
    </row>
    <row r="58" spans="1:37" ht="7.5" customHeight="1">
      <c r="A58" s="191"/>
      <c r="B58" s="191"/>
      <c r="C58" s="191"/>
      <c r="D58" s="191"/>
      <c r="E58" s="191"/>
      <c r="F58" s="191"/>
      <c r="G58" s="191"/>
      <c r="H58" s="191"/>
      <c r="I58" s="191"/>
      <c r="J58" s="191"/>
      <c r="K58" s="191"/>
      <c r="L58" s="191"/>
      <c r="M58" s="191"/>
      <c r="N58" s="191"/>
      <c r="O58" s="191"/>
      <c r="P58" s="191"/>
      <c r="Q58" s="191"/>
      <c r="R58" s="191"/>
      <c r="S58" s="191"/>
      <c r="T58" s="191"/>
      <c r="U58" s="191"/>
      <c r="V58" s="191"/>
      <c r="W58" s="191"/>
      <c r="X58" s="191"/>
      <c r="Y58" s="191"/>
      <c r="Z58" s="191"/>
      <c r="AA58" s="191"/>
      <c r="AB58" s="191"/>
      <c r="AC58" s="191"/>
      <c r="AD58" s="191"/>
      <c r="AE58" s="191"/>
      <c r="AF58" s="191"/>
      <c r="AG58" s="191"/>
      <c r="AH58" s="191"/>
      <c r="AI58" s="191"/>
      <c r="AJ58" s="191"/>
      <c r="AK58" s="191"/>
    </row>
    <row r="59" spans="1:37" ht="15" customHeight="1">
      <c r="A59" s="1257" t="s">
        <v>13</v>
      </c>
      <c r="B59" s="192" t="s">
        <v>14</v>
      </c>
      <c r="C59" s="1264" t="str">
        <f>"　"&amp;入力専用!$G$66</f>
        <v>　</v>
      </c>
      <c r="D59" s="1264"/>
      <c r="E59" s="1264"/>
      <c r="F59" s="1264"/>
      <c r="G59" s="1264"/>
      <c r="H59" s="1264"/>
      <c r="I59" s="1264"/>
      <c r="J59" s="1264"/>
      <c r="K59" s="1264"/>
      <c r="L59" s="1264"/>
      <c r="M59" s="1264"/>
      <c r="N59" s="863" t="s">
        <v>15</v>
      </c>
      <c r="O59" s="863"/>
      <c r="P59" s="863"/>
      <c r="Q59" s="863"/>
      <c r="R59" s="446"/>
      <c r="S59" s="1265">
        <f>入力専用!$G$69</f>
        <v>0</v>
      </c>
      <c r="T59" s="1265"/>
      <c r="U59" s="1265"/>
      <c r="V59" s="1265"/>
      <c r="W59" s="1265"/>
      <c r="X59" s="1265"/>
      <c r="Y59" s="1265"/>
      <c r="Z59" s="1265"/>
      <c r="AA59" s="1265"/>
      <c r="AB59" s="1265"/>
      <c r="AC59" s="1265"/>
      <c r="AD59" s="1265"/>
      <c r="AE59" s="1265"/>
      <c r="AF59" s="1265"/>
      <c r="AG59" s="1265"/>
      <c r="AH59" s="1265"/>
      <c r="AI59" s="1265"/>
      <c r="AJ59" s="1265"/>
      <c r="AK59" s="1266"/>
    </row>
    <row r="60" spans="1:37" ht="15" customHeight="1">
      <c r="A60" s="1257"/>
      <c r="B60" s="193"/>
      <c r="C60" s="1267" t="str">
        <f>"　"&amp;入力専用!$G$67</f>
        <v>　</v>
      </c>
      <c r="D60" s="1267"/>
      <c r="E60" s="1267"/>
      <c r="F60" s="1267"/>
      <c r="G60" s="1267"/>
      <c r="H60" s="1267"/>
      <c r="I60" s="1267"/>
      <c r="J60" s="1267"/>
      <c r="K60" s="1267"/>
      <c r="L60" s="1267"/>
      <c r="M60" s="1268"/>
      <c r="N60" s="863" t="s">
        <v>18</v>
      </c>
      <c r="O60" s="863"/>
      <c r="P60" s="863"/>
      <c r="Q60" s="863"/>
      <c r="R60" s="900">
        <f>入力専用!$G$68</f>
        <v>0</v>
      </c>
      <c r="S60" s="900"/>
      <c r="T60" s="900"/>
      <c r="U60" s="900"/>
      <c r="V60" s="900"/>
      <c r="W60" s="900"/>
      <c r="X60" s="900"/>
      <c r="Y60" s="900"/>
      <c r="Z60" s="901"/>
      <c r="AA60" s="1269" t="s">
        <v>20</v>
      </c>
      <c r="AB60" s="1269"/>
      <c r="AC60" s="1269"/>
      <c r="AD60" s="1269"/>
      <c r="AE60" s="1269"/>
      <c r="AF60" s="1269"/>
      <c r="AG60" s="899" t="str">
        <f ca="1">入力専用!$J$3</f>
        <v/>
      </c>
      <c r="AH60" s="900"/>
      <c r="AI60" s="900"/>
      <c r="AJ60" s="900"/>
      <c r="AK60" s="901"/>
    </row>
    <row r="61" spans="1:37" ht="15" customHeight="1">
      <c r="A61" s="1257" t="s">
        <v>22</v>
      </c>
      <c r="B61" s="534" t="s">
        <v>23</v>
      </c>
      <c r="C61" s="1258">
        <f>入力専用!$G$77</f>
        <v>0</v>
      </c>
      <c r="D61" s="1258"/>
      <c r="E61" s="1258"/>
      <c r="F61" s="1258"/>
      <c r="G61" s="897"/>
      <c r="H61" s="897"/>
      <c r="I61" s="897"/>
      <c r="J61" s="897"/>
      <c r="K61" s="897"/>
      <c r="L61" s="897"/>
      <c r="M61" s="897"/>
      <c r="N61" s="897"/>
      <c r="O61" s="897"/>
      <c r="P61" s="897"/>
      <c r="Q61" s="897"/>
      <c r="R61" s="897"/>
      <c r="S61" s="897"/>
      <c r="T61" s="897"/>
      <c r="U61" s="898"/>
      <c r="V61" s="896" t="s">
        <v>24</v>
      </c>
      <c r="W61" s="897"/>
      <c r="X61" s="897"/>
      <c r="Y61" s="897"/>
      <c r="Z61" s="898"/>
      <c r="AA61" s="1259" t="str">
        <f>"　"&amp;入力専用!$G$79</f>
        <v>　</v>
      </c>
      <c r="AB61" s="1258"/>
      <c r="AC61" s="1258"/>
      <c r="AD61" s="1258"/>
      <c r="AE61" s="1258"/>
      <c r="AF61" s="1258"/>
      <c r="AG61" s="1258"/>
      <c r="AH61" s="1258"/>
      <c r="AI61" s="1258"/>
      <c r="AJ61" s="1258"/>
      <c r="AK61" s="1260"/>
    </row>
    <row r="62" spans="1:37" ht="15" customHeight="1">
      <c r="A62" s="1257"/>
      <c r="B62" s="1261" t="str">
        <f>"　"&amp;入力専用!$G$78</f>
        <v>　</v>
      </c>
      <c r="C62" s="1262"/>
      <c r="D62" s="1262"/>
      <c r="E62" s="1262"/>
      <c r="F62" s="1262"/>
      <c r="G62" s="1262"/>
      <c r="H62" s="1262"/>
      <c r="I62" s="1262"/>
      <c r="J62" s="1262"/>
      <c r="K62" s="1262"/>
      <c r="L62" s="1262"/>
      <c r="M62" s="1262"/>
      <c r="N62" s="1262"/>
      <c r="O62" s="1262"/>
      <c r="P62" s="1262"/>
      <c r="Q62" s="1262"/>
      <c r="R62" s="1262"/>
      <c r="S62" s="1262"/>
      <c r="T62" s="1262"/>
      <c r="U62" s="1263"/>
      <c r="V62" s="899"/>
      <c r="W62" s="900"/>
      <c r="X62" s="900"/>
      <c r="Y62" s="900"/>
      <c r="Z62" s="901"/>
      <c r="AA62" s="1261"/>
      <c r="AB62" s="1262"/>
      <c r="AC62" s="1262"/>
      <c r="AD62" s="1262"/>
      <c r="AE62" s="1262"/>
      <c r="AF62" s="1262"/>
      <c r="AG62" s="1262"/>
      <c r="AH62" s="1262"/>
      <c r="AI62" s="1262"/>
      <c r="AJ62" s="1262"/>
      <c r="AK62" s="1263"/>
    </row>
    <row r="63" spans="1:37" ht="14.25" customHeight="1">
      <c r="A63" s="1270" t="s">
        <v>25</v>
      </c>
      <c r="B63" s="1273" t="s">
        <v>865</v>
      </c>
      <c r="C63" s="1274"/>
      <c r="D63" s="1274"/>
      <c r="E63" s="1274"/>
      <c r="F63" s="1274"/>
      <c r="G63" s="1274"/>
      <c r="H63" s="1274"/>
      <c r="I63" s="1274"/>
      <c r="J63" s="1274"/>
      <c r="K63" s="1274"/>
      <c r="L63" s="1274"/>
      <c r="M63" s="1274"/>
      <c r="N63" s="1274"/>
      <c r="O63" s="1274"/>
      <c r="P63" s="1274"/>
      <c r="Q63" s="1274"/>
      <c r="R63" s="1274"/>
      <c r="S63" s="1274"/>
      <c r="T63" s="1274"/>
      <c r="U63" s="1275"/>
      <c r="V63" s="1273" t="s">
        <v>866</v>
      </c>
      <c r="W63" s="1274"/>
      <c r="X63" s="1274"/>
      <c r="Y63" s="1274"/>
      <c r="Z63" s="1274"/>
      <c r="AA63" s="1274"/>
      <c r="AB63" s="1274"/>
      <c r="AC63" s="1274"/>
      <c r="AD63" s="1274"/>
      <c r="AE63" s="1274"/>
      <c r="AF63" s="1274"/>
      <c r="AG63" s="1274"/>
      <c r="AH63" s="1274"/>
      <c r="AI63" s="1274"/>
      <c r="AJ63" s="1274"/>
      <c r="AK63" s="1275"/>
    </row>
    <row r="64" spans="1:37" ht="14.25" customHeight="1">
      <c r="A64" s="1271"/>
      <c r="B64" s="1276"/>
      <c r="C64" s="1277"/>
      <c r="D64" s="1277"/>
      <c r="E64" s="1277"/>
      <c r="F64" s="1277"/>
      <c r="G64" s="1277"/>
      <c r="H64" s="1277"/>
      <c r="I64" s="1277"/>
      <c r="J64" s="1277"/>
      <c r="K64" s="1277"/>
      <c r="L64" s="1277"/>
      <c r="M64" s="1277"/>
      <c r="N64" s="1277"/>
      <c r="O64" s="1277"/>
      <c r="P64" s="1277"/>
      <c r="Q64" s="1277"/>
      <c r="R64" s="1277"/>
      <c r="S64" s="1277"/>
      <c r="T64" s="1277"/>
      <c r="U64" s="1278"/>
      <c r="V64" s="1279">
        <f>入力専用!$G$196</f>
        <v>0</v>
      </c>
      <c r="W64" s="1280"/>
      <c r="X64" s="1280"/>
      <c r="Y64" s="1280"/>
      <c r="Z64" s="1280"/>
      <c r="AA64" s="1280"/>
      <c r="AB64" s="1280"/>
      <c r="AC64" s="1280"/>
      <c r="AD64" s="1280"/>
      <c r="AE64" s="1280"/>
      <c r="AF64" s="1280"/>
      <c r="AG64" s="1280"/>
      <c r="AH64" s="1280"/>
      <c r="AI64" s="1280"/>
      <c r="AJ64" s="1280"/>
      <c r="AK64" s="1281"/>
    </row>
    <row r="65" spans="1:37" ht="14.25" customHeight="1">
      <c r="A65" s="1271"/>
      <c r="B65" s="1276"/>
      <c r="C65" s="1277"/>
      <c r="D65" s="1277"/>
      <c r="E65" s="1277"/>
      <c r="F65" s="1277"/>
      <c r="G65" s="1277"/>
      <c r="H65" s="1277"/>
      <c r="I65" s="1277"/>
      <c r="J65" s="1277"/>
      <c r="K65" s="1277"/>
      <c r="L65" s="1277"/>
      <c r="M65" s="1277"/>
      <c r="N65" s="1277"/>
      <c r="O65" s="1277"/>
      <c r="P65" s="1277"/>
      <c r="Q65" s="1277"/>
      <c r="R65" s="1277"/>
      <c r="S65" s="1277"/>
      <c r="T65" s="1277"/>
      <c r="U65" s="1278"/>
      <c r="V65" s="1279"/>
      <c r="W65" s="1280"/>
      <c r="X65" s="1280"/>
      <c r="Y65" s="1280"/>
      <c r="Z65" s="1280"/>
      <c r="AA65" s="1280"/>
      <c r="AB65" s="1280"/>
      <c r="AC65" s="1280"/>
      <c r="AD65" s="1280"/>
      <c r="AE65" s="1280"/>
      <c r="AF65" s="1280"/>
      <c r="AG65" s="1280"/>
      <c r="AH65" s="1280"/>
      <c r="AI65" s="1280"/>
      <c r="AJ65" s="1280"/>
      <c r="AK65" s="1281"/>
    </row>
    <row r="66" spans="1:37" ht="14.25" customHeight="1">
      <c r="A66" s="1271"/>
      <c r="B66" s="1276"/>
      <c r="C66" s="1277"/>
      <c r="D66" s="1277"/>
      <c r="E66" s="1277"/>
      <c r="F66" s="1277"/>
      <c r="G66" s="1277"/>
      <c r="H66" s="1277"/>
      <c r="I66" s="1277"/>
      <c r="J66" s="1277"/>
      <c r="K66" s="1277"/>
      <c r="L66" s="1277"/>
      <c r="M66" s="1277"/>
      <c r="N66" s="1277"/>
      <c r="O66" s="1277"/>
      <c r="P66" s="1277"/>
      <c r="Q66" s="1277"/>
      <c r="R66" s="1277"/>
      <c r="S66" s="1277"/>
      <c r="T66" s="1277"/>
      <c r="U66" s="1278"/>
      <c r="V66" s="1279"/>
      <c r="W66" s="1280"/>
      <c r="X66" s="1280"/>
      <c r="Y66" s="1280"/>
      <c r="Z66" s="1280"/>
      <c r="AA66" s="1280"/>
      <c r="AB66" s="1280"/>
      <c r="AC66" s="1280"/>
      <c r="AD66" s="1280"/>
      <c r="AE66" s="1280"/>
      <c r="AF66" s="1280"/>
      <c r="AG66" s="1280"/>
      <c r="AH66" s="1280"/>
      <c r="AI66" s="1280"/>
      <c r="AJ66" s="1280"/>
      <c r="AK66" s="1281"/>
    </row>
    <row r="67" spans="1:37" ht="14.25" customHeight="1">
      <c r="A67" s="1271"/>
      <c r="B67" s="1276"/>
      <c r="C67" s="1277"/>
      <c r="D67" s="1277"/>
      <c r="E67" s="1277"/>
      <c r="F67" s="1277"/>
      <c r="G67" s="1277"/>
      <c r="H67" s="1277"/>
      <c r="I67" s="1277"/>
      <c r="J67" s="1277"/>
      <c r="K67" s="1277"/>
      <c r="L67" s="1277"/>
      <c r="M67" s="1277"/>
      <c r="N67" s="1277"/>
      <c r="O67" s="1277"/>
      <c r="P67" s="1277"/>
      <c r="Q67" s="1277"/>
      <c r="R67" s="1277"/>
      <c r="S67" s="1277"/>
      <c r="T67" s="1277"/>
      <c r="U67" s="1278"/>
      <c r="V67" s="1279"/>
      <c r="W67" s="1280"/>
      <c r="X67" s="1280"/>
      <c r="Y67" s="1280"/>
      <c r="Z67" s="1280"/>
      <c r="AA67" s="1280"/>
      <c r="AB67" s="1280"/>
      <c r="AC67" s="1280"/>
      <c r="AD67" s="1280"/>
      <c r="AE67" s="1280"/>
      <c r="AF67" s="1280"/>
      <c r="AG67" s="1280"/>
      <c r="AH67" s="1280"/>
      <c r="AI67" s="1280"/>
      <c r="AJ67" s="1280"/>
      <c r="AK67" s="1281"/>
    </row>
    <row r="68" spans="1:37" ht="14.25" customHeight="1">
      <c r="A68" s="1271"/>
      <c r="B68" s="1276"/>
      <c r="C68" s="1277"/>
      <c r="D68" s="1277"/>
      <c r="E68" s="1277"/>
      <c r="F68" s="1277"/>
      <c r="G68" s="1277"/>
      <c r="H68" s="1277"/>
      <c r="I68" s="1277"/>
      <c r="J68" s="1277"/>
      <c r="K68" s="1277"/>
      <c r="L68" s="1277"/>
      <c r="M68" s="1277"/>
      <c r="N68" s="1277"/>
      <c r="O68" s="1277"/>
      <c r="P68" s="1277"/>
      <c r="Q68" s="1277"/>
      <c r="R68" s="1277"/>
      <c r="S68" s="1277"/>
      <c r="T68" s="1277"/>
      <c r="U68" s="1278"/>
      <c r="V68" s="1279"/>
      <c r="W68" s="1280"/>
      <c r="X68" s="1280"/>
      <c r="Y68" s="1280"/>
      <c r="Z68" s="1280"/>
      <c r="AA68" s="1280"/>
      <c r="AB68" s="1280"/>
      <c r="AC68" s="1280"/>
      <c r="AD68" s="1280"/>
      <c r="AE68" s="1280"/>
      <c r="AF68" s="1280"/>
      <c r="AG68" s="1280"/>
      <c r="AH68" s="1280"/>
      <c r="AI68" s="1280"/>
      <c r="AJ68" s="1280"/>
      <c r="AK68" s="1281"/>
    </row>
    <row r="69" spans="1:37" ht="14.25" customHeight="1">
      <c r="A69" s="1271"/>
      <c r="B69" s="1276"/>
      <c r="C69" s="1277"/>
      <c r="D69" s="1277"/>
      <c r="E69" s="1277"/>
      <c r="F69" s="1277"/>
      <c r="G69" s="1277"/>
      <c r="H69" s="1277"/>
      <c r="I69" s="1277"/>
      <c r="J69" s="1277"/>
      <c r="K69" s="1277"/>
      <c r="L69" s="1277"/>
      <c r="M69" s="1277"/>
      <c r="N69" s="1277"/>
      <c r="O69" s="1277"/>
      <c r="P69" s="1277"/>
      <c r="Q69" s="1277"/>
      <c r="R69" s="1277"/>
      <c r="S69" s="1277"/>
      <c r="T69" s="1277"/>
      <c r="U69" s="1278"/>
      <c r="V69" s="1279"/>
      <c r="W69" s="1280"/>
      <c r="X69" s="1280"/>
      <c r="Y69" s="1280"/>
      <c r="Z69" s="1280"/>
      <c r="AA69" s="1280"/>
      <c r="AB69" s="1280"/>
      <c r="AC69" s="1280"/>
      <c r="AD69" s="1280"/>
      <c r="AE69" s="1280"/>
      <c r="AF69" s="1280"/>
      <c r="AG69" s="1280"/>
      <c r="AH69" s="1280"/>
      <c r="AI69" s="1280"/>
      <c r="AJ69" s="1280"/>
      <c r="AK69" s="1281"/>
    </row>
    <row r="70" spans="1:37" ht="14.25" customHeight="1">
      <c r="A70" s="1272"/>
      <c r="B70" s="899"/>
      <c r="C70" s="900"/>
      <c r="D70" s="900"/>
      <c r="E70" s="900"/>
      <c r="F70" s="900"/>
      <c r="G70" s="900"/>
      <c r="H70" s="900"/>
      <c r="I70" s="900"/>
      <c r="J70" s="900"/>
      <c r="K70" s="900"/>
      <c r="L70" s="900"/>
      <c r="M70" s="900"/>
      <c r="N70" s="900"/>
      <c r="O70" s="900"/>
      <c r="P70" s="900"/>
      <c r="Q70" s="900"/>
      <c r="R70" s="900"/>
      <c r="S70" s="900"/>
      <c r="T70" s="900"/>
      <c r="U70" s="901"/>
      <c r="V70" s="1282"/>
      <c r="W70" s="1283"/>
      <c r="X70" s="1283"/>
      <c r="Y70" s="1283"/>
      <c r="Z70" s="1283"/>
      <c r="AA70" s="1283"/>
      <c r="AB70" s="1283"/>
      <c r="AC70" s="1283"/>
      <c r="AD70" s="1283"/>
      <c r="AE70" s="1283"/>
      <c r="AF70" s="1283"/>
      <c r="AG70" s="1283"/>
      <c r="AH70" s="1283"/>
      <c r="AI70" s="1283"/>
      <c r="AJ70" s="1283"/>
      <c r="AK70" s="1284"/>
    </row>
    <row r="71" spans="1:37" ht="15" customHeight="1">
      <c r="A71" s="1270" t="s">
        <v>26</v>
      </c>
      <c r="B71" s="1285" t="s">
        <v>27</v>
      </c>
      <c r="C71" s="194" t="s">
        <v>14</v>
      </c>
      <c r="D71" s="1286" t="str">
        <f>"　"&amp;入力専用!$T$152</f>
        <v>　</v>
      </c>
      <c r="E71" s="1286"/>
      <c r="F71" s="1286"/>
      <c r="G71" s="1286"/>
      <c r="H71" s="1286"/>
      <c r="I71" s="1286"/>
      <c r="J71" s="1286"/>
      <c r="K71" s="1286"/>
      <c r="L71" s="1286"/>
      <c r="M71" s="1286"/>
      <c r="N71" s="1287"/>
      <c r="O71" s="896" t="s">
        <v>28</v>
      </c>
      <c r="P71" s="897"/>
      <c r="Q71" s="898"/>
      <c r="R71" s="896">
        <f>入力専用!$G$153</f>
        <v>0</v>
      </c>
      <c r="S71" s="897"/>
      <c r="T71" s="897"/>
      <c r="U71" s="898"/>
      <c r="V71" s="896" t="s">
        <v>29</v>
      </c>
      <c r="W71" s="897"/>
      <c r="X71" s="897"/>
      <c r="Y71" s="897"/>
      <c r="Z71" s="898"/>
      <c r="AA71" s="1259" t="str">
        <f>"　"&amp;入力専用!$G$156</f>
        <v>　</v>
      </c>
      <c r="AB71" s="1258"/>
      <c r="AC71" s="1258"/>
      <c r="AD71" s="1258"/>
      <c r="AE71" s="1258"/>
      <c r="AF71" s="1258"/>
      <c r="AG71" s="1258"/>
      <c r="AH71" s="1258"/>
      <c r="AI71" s="1258"/>
      <c r="AJ71" s="1258"/>
      <c r="AK71" s="1260"/>
    </row>
    <row r="72" spans="1:37" ht="15" customHeight="1">
      <c r="A72" s="1271"/>
      <c r="B72" s="1269"/>
      <c r="C72" s="535"/>
      <c r="D72" s="1267" t="str">
        <f>"　"&amp;入力専用!$G$152</f>
        <v>　</v>
      </c>
      <c r="E72" s="1267"/>
      <c r="F72" s="1267"/>
      <c r="G72" s="1267"/>
      <c r="H72" s="1267"/>
      <c r="I72" s="1267"/>
      <c r="J72" s="1267"/>
      <c r="K72" s="1267"/>
      <c r="L72" s="1267"/>
      <c r="M72" s="1267"/>
      <c r="N72" s="1268"/>
      <c r="O72" s="899"/>
      <c r="P72" s="900"/>
      <c r="Q72" s="901"/>
      <c r="R72" s="899"/>
      <c r="S72" s="900"/>
      <c r="T72" s="900"/>
      <c r="U72" s="901"/>
      <c r="V72" s="899"/>
      <c r="W72" s="900"/>
      <c r="X72" s="900"/>
      <c r="Y72" s="900"/>
      <c r="Z72" s="901"/>
      <c r="AA72" s="1261" t="str">
        <f>"　"&amp;入力専用!$G$157</f>
        <v>　</v>
      </c>
      <c r="AB72" s="1262"/>
      <c r="AC72" s="1262"/>
      <c r="AD72" s="1262"/>
      <c r="AE72" s="1262"/>
      <c r="AF72" s="1262"/>
      <c r="AG72" s="1262"/>
      <c r="AH72" s="1262"/>
      <c r="AI72" s="1262"/>
      <c r="AJ72" s="1262"/>
      <c r="AK72" s="1263"/>
    </row>
    <row r="73" spans="1:37" ht="15" customHeight="1">
      <c r="A73" s="1271"/>
      <c r="B73" s="1285" t="s">
        <v>30</v>
      </c>
      <c r="C73" s="194" t="s">
        <v>14</v>
      </c>
      <c r="D73" s="1286" t="str">
        <f>"　"&amp;入力専用!$T$160</f>
        <v>　</v>
      </c>
      <c r="E73" s="1286"/>
      <c r="F73" s="1286"/>
      <c r="G73" s="1286"/>
      <c r="H73" s="1286"/>
      <c r="I73" s="1286"/>
      <c r="J73" s="1286"/>
      <c r="K73" s="1286"/>
      <c r="L73" s="1286"/>
      <c r="M73" s="1286"/>
      <c r="N73" s="1287"/>
      <c r="O73" s="896" t="s">
        <v>28</v>
      </c>
      <c r="P73" s="897"/>
      <c r="Q73" s="898"/>
      <c r="R73" s="896">
        <f>入力専用!$G$161</f>
        <v>0</v>
      </c>
      <c r="S73" s="897"/>
      <c r="T73" s="897"/>
      <c r="U73" s="898"/>
      <c r="V73" s="896" t="s">
        <v>29</v>
      </c>
      <c r="W73" s="897"/>
      <c r="X73" s="897"/>
      <c r="Y73" s="897"/>
      <c r="Z73" s="898"/>
      <c r="AA73" s="1259" t="str">
        <f>"　"&amp;入力専用!$G$164</f>
        <v>　</v>
      </c>
      <c r="AB73" s="1258"/>
      <c r="AC73" s="1258"/>
      <c r="AD73" s="1258"/>
      <c r="AE73" s="1258"/>
      <c r="AF73" s="1258"/>
      <c r="AG73" s="1258"/>
      <c r="AH73" s="1258"/>
      <c r="AI73" s="1258"/>
      <c r="AJ73" s="1258"/>
      <c r="AK73" s="1260"/>
    </row>
    <row r="74" spans="1:37" ht="15" customHeight="1">
      <c r="A74" s="1272"/>
      <c r="B74" s="1269"/>
      <c r="C74" s="535"/>
      <c r="D74" s="1267" t="str">
        <f>"　"&amp;入力専用!$G$160</f>
        <v>　</v>
      </c>
      <c r="E74" s="1267"/>
      <c r="F74" s="1267"/>
      <c r="G74" s="1267"/>
      <c r="H74" s="1267"/>
      <c r="I74" s="1267"/>
      <c r="J74" s="1267"/>
      <c r="K74" s="1267"/>
      <c r="L74" s="1267"/>
      <c r="M74" s="1267"/>
      <c r="N74" s="1268"/>
      <c r="O74" s="899"/>
      <c r="P74" s="900"/>
      <c r="Q74" s="901"/>
      <c r="R74" s="899"/>
      <c r="S74" s="900"/>
      <c r="T74" s="900"/>
      <c r="U74" s="901"/>
      <c r="V74" s="899"/>
      <c r="W74" s="900"/>
      <c r="X74" s="900"/>
      <c r="Y74" s="900"/>
      <c r="Z74" s="901"/>
      <c r="AA74" s="1261" t="str">
        <f>"　"&amp;入力専用!$G$165</f>
        <v>　</v>
      </c>
      <c r="AB74" s="1262"/>
      <c r="AC74" s="1262"/>
      <c r="AD74" s="1262"/>
      <c r="AE74" s="1262"/>
      <c r="AF74" s="1262"/>
      <c r="AG74" s="1262"/>
      <c r="AH74" s="1262"/>
      <c r="AI74" s="1262"/>
      <c r="AJ74" s="1262"/>
      <c r="AK74" s="1263"/>
    </row>
    <row r="75" spans="1:37" ht="7.5" customHeight="1">
      <c r="A75" s="191"/>
      <c r="B75" s="191"/>
      <c r="C75" s="191"/>
      <c r="D75" s="191"/>
      <c r="E75" s="191"/>
      <c r="F75" s="191"/>
      <c r="G75" s="191"/>
      <c r="H75" s="191"/>
      <c r="I75" s="191"/>
      <c r="J75" s="191"/>
      <c r="K75" s="191"/>
      <c r="L75" s="191"/>
      <c r="M75" s="191"/>
      <c r="N75" s="191"/>
      <c r="O75" s="191"/>
      <c r="P75" s="191"/>
      <c r="Q75" s="191"/>
      <c r="R75" s="191"/>
      <c r="S75" s="191"/>
      <c r="T75" s="191"/>
      <c r="U75" s="191"/>
      <c r="V75" s="191"/>
      <c r="W75" s="191"/>
      <c r="X75" s="191"/>
      <c r="Y75" s="191"/>
      <c r="Z75" s="191"/>
      <c r="AA75" s="191"/>
      <c r="AB75" s="191"/>
      <c r="AC75" s="191"/>
      <c r="AD75" s="191"/>
      <c r="AE75" s="191"/>
      <c r="AF75" s="191"/>
      <c r="AG75" s="191"/>
      <c r="AH75" s="191"/>
      <c r="AI75" s="191"/>
      <c r="AJ75" s="191"/>
      <c r="AK75" s="191"/>
    </row>
    <row r="76" spans="1:37" ht="15.75" customHeight="1">
      <c r="A76" s="1257" t="s">
        <v>31</v>
      </c>
      <c r="B76" s="1248" t="s">
        <v>32</v>
      </c>
      <c r="C76" s="1248"/>
      <c r="D76" s="1248"/>
      <c r="E76" s="1248"/>
      <c r="F76" s="1248"/>
      <c r="G76" s="1248"/>
      <c r="H76" s="1248"/>
      <c r="I76" s="1248"/>
      <c r="J76" s="1248"/>
      <c r="K76" s="1248"/>
      <c r="L76" s="1248"/>
      <c r="M76" s="1248"/>
      <c r="N76" s="1248"/>
      <c r="O76" s="1248"/>
      <c r="P76" s="1248"/>
      <c r="Q76" s="1248"/>
      <c r="R76" s="1248"/>
      <c r="S76" s="1248"/>
      <c r="T76" s="1248"/>
      <c r="U76" s="1248"/>
      <c r="V76" s="1248"/>
      <c r="W76" s="1248"/>
      <c r="X76" s="1248"/>
      <c r="Y76" s="1248"/>
      <c r="Z76" s="1249"/>
      <c r="AA76" s="863" t="s">
        <v>33</v>
      </c>
      <c r="AB76" s="863"/>
      <c r="AC76" s="863"/>
      <c r="AD76" s="863"/>
      <c r="AE76" s="863"/>
      <c r="AF76" s="863"/>
      <c r="AG76" s="863"/>
      <c r="AH76" s="863"/>
      <c r="AI76" s="863"/>
      <c r="AJ76" s="863"/>
      <c r="AK76" s="863"/>
    </row>
    <row r="77" spans="1:37" ht="18" customHeight="1">
      <c r="A77" s="1257"/>
      <c r="B77" s="1300">
        <f>入力専用!$G$192</f>
        <v>0</v>
      </c>
      <c r="C77" s="1301"/>
      <c r="D77" s="1301"/>
      <c r="E77" s="1301"/>
      <c r="F77" s="1301"/>
      <c r="G77" s="1301"/>
      <c r="H77" s="1301"/>
      <c r="I77" s="1301"/>
      <c r="J77" s="1301"/>
      <c r="K77" s="1301"/>
      <c r="L77" s="1301"/>
      <c r="M77" s="1301"/>
      <c r="N77" s="1301"/>
      <c r="O77" s="1301"/>
      <c r="P77" s="1301"/>
      <c r="Q77" s="1301"/>
      <c r="R77" s="1301"/>
      <c r="S77" s="1301"/>
      <c r="T77" s="1301"/>
      <c r="U77" s="1301"/>
      <c r="V77" s="1301"/>
      <c r="W77" s="1301"/>
      <c r="X77" s="1301"/>
      <c r="Y77" s="1301"/>
      <c r="Z77" s="1302"/>
      <c r="AA77" s="1309"/>
      <c r="AB77" s="1310"/>
      <c r="AC77" s="1310"/>
      <c r="AD77" s="1310"/>
      <c r="AE77" s="1310"/>
      <c r="AF77" s="1310"/>
      <c r="AG77" s="1310"/>
      <c r="AH77" s="1310"/>
      <c r="AI77" s="1310"/>
      <c r="AJ77" s="1310"/>
      <c r="AK77" s="1311"/>
    </row>
    <row r="78" spans="1:37" ht="18" customHeight="1">
      <c r="A78" s="1257"/>
      <c r="B78" s="1303"/>
      <c r="C78" s="1304"/>
      <c r="D78" s="1304"/>
      <c r="E78" s="1304"/>
      <c r="F78" s="1304"/>
      <c r="G78" s="1304"/>
      <c r="H78" s="1304"/>
      <c r="I78" s="1304"/>
      <c r="J78" s="1304"/>
      <c r="K78" s="1304"/>
      <c r="L78" s="1304"/>
      <c r="M78" s="1304"/>
      <c r="N78" s="1304"/>
      <c r="O78" s="1304"/>
      <c r="P78" s="1304"/>
      <c r="Q78" s="1304"/>
      <c r="R78" s="1304"/>
      <c r="S78" s="1304"/>
      <c r="T78" s="1304"/>
      <c r="U78" s="1304"/>
      <c r="V78" s="1304"/>
      <c r="W78" s="1304"/>
      <c r="X78" s="1304"/>
      <c r="Y78" s="1304"/>
      <c r="Z78" s="1305"/>
      <c r="AA78" s="1312"/>
      <c r="AB78" s="1313"/>
      <c r="AC78" s="1313"/>
      <c r="AD78" s="1313"/>
      <c r="AE78" s="1313"/>
      <c r="AF78" s="1313"/>
      <c r="AG78" s="1313"/>
      <c r="AH78" s="1313"/>
      <c r="AI78" s="1313"/>
      <c r="AJ78" s="1313"/>
      <c r="AK78" s="1314"/>
    </row>
    <row r="79" spans="1:37" ht="18" customHeight="1">
      <c r="A79" s="1257"/>
      <c r="B79" s="1306"/>
      <c r="C79" s="1307"/>
      <c r="D79" s="1307"/>
      <c r="E79" s="1307"/>
      <c r="F79" s="1307"/>
      <c r="G79" s="1307"/>
      <c r="H79" s="1307"/>
      <c r="I79" s="1307"/>
      <c r="J79" s="1307"/>
      <c r="K79" s="1307"/>
      <c r="L79" s="1307"/>
      <c r="M79" s="1307"/>
      <c r="N79" s="1307"/>
      <c r="O79" s="1307"/>
      <c r="P79" s="1307"/>
      <c r="Q79" s="1307"/>
      <c r="R79" s="1307"/>
      <c r="S79" s="1307"/>
      <c r="T79" s="1307"/>
      <c r="U79" s="1307"/>
      <c r="V79" s="1307"/>
      <c r="W79" s="1307"/>
      <c r="X79" s="1307"/>
      <c r="Y79" s="1307"/>
      <c r="Z79" s="1308"/>
      <c r="AA79" s="1315"/>
      <c r="AB79" s="1316"/>
      <c r="AC79" s="1316"/>
      <c r="AD79" s="1316"/>
      <c r="AE79" s="1316"/>
      <c r="AF79" s="1316"/>
      <c r="AG79" s="1316"/>
      <c r="AH79" s="1316"/>
      <c r="AI79" s="1316"/>
      <c r="AJ79" s="1316"/>
      <c r="AK79" s="1317"/>
    </row>
    <row r="80" spans="1:37" ht="15" customHeight="1">
      <c r="A80" s="1257"/>
      <c r="B80" s="863" t="s">
        <v>38</v>
      </c>
      <c r="C80" s="863"/>
      <c r="D80" s="863"/>
      <c r="E80" s="1247" t="str">
        <f>入力専用!$F$16</f>
        <v/>
      </c>
      <c r="F80" s="1288"/>
      <c r="G80" s="1289" t="str">
        <f>入力専用!$F$17</f>
        <v/>
      </c>
      <c r="H80" s="1249"/>
      <c r="I80" s="1247" t="str">
        <f>入力専用!$F$18</f>
        <v/>
      </c>
      <c r="J80" s="1288"/>
      <c r="K80" s="1289" t="str">
        <f>入力専用!$F$19</f>
        <v/>
      </c>
      <c r="L80" s="1249"/>
      <c r="M80" s="536" t="str">
        <f>入力専用!$F$20</f>
        <v/>
      </c>
      <c r="N80" s="1289" t="str">
        <f>入力専用!$F$21</f>
        <v/>
      </c>
      <c r="O80" s="1288"/>
      <c r="P80" s="1248" t="str">
        <f>入力専用!$F$22</f>
        <v/>
      </c>
      <c r="Q80" s="1249"/>
      <c r="R80" s="537" t="str">
        <f>入力専用!$F$23</f>
        <v/>
      </c>
      <c r="S80" s="1247" t="s">
        <v>39</v>
      </c>
      <c r="T80" s="1248"/>
      <c r="U80" s="1248"/>
      <c r="V80" s="1248"/>
      <c r="W80" s="1248"/>
      <c r="X80" s="1249"/>
      <c r="Y80" s="1247" t="str">
        <f>入力専用!$L$16</f>
        <v/>
      </c>
      <c r="Z80" s="1248"/>
      <c r="AA80" s="195" t="str">
        <f>入力専用!$L$17</f>
        <v/>
      </c>
      <c r="AB80" s="1247" t="str">
        <f>入力専用!$L$18</f>
        <v/>
      </c>
      <c r="AC80" s="1288"/>
      <c r="AD80" s="1248" t="str">
        <f>入力専用!$L$19</f>
        <v/>
      </c>
      <c r="AE80" s="1249"/>
      <c r="AF80" s="1247" t="str">
        <f>入力専用!$L$20</f>
        <v/>
      </c>
      <c r="AG80" s="1248"/>
      <c r="AH80" s="1289" t="str">
        <f>入力専用!$L$21</f>
        <v/>
      </c>
      <c r="AI80" s="1288"/>
      <c r="AJ80" s="537" t="str">
        <f>入力専用!$L$22</f>
        <v/>
      </c>
      <c r="AK80" s="537" t="str">
        <f>入力専用!$L$23</f>
        <v/>
      </c>
    </row>
    <row r="81" spans="1:37" ht="15" customHeight="1">
      <c r="A81" s="1257"/>
      <c r="B81" s="863" t="s">
        <v>40</v>
      </c>
      <c r="C81" s="863"/>
      <c r="D81" s="863"/>
      <c r="E81" s="1290"/>
      <c r="F81" s="1291"/>
      <c r="G81" s="1291">
        <f>入力専用!$G$83</f>
        <v>0</v>
      </c>
      <c r="H81" s="1291"/>
      <c r="I81" s="1291"/>
      <c r="J81" s="1291"/>
      <c r="K81" s="1291"/>
      <c r="L81" s="1291"/>
      <c r="M81" s="1291"/>
      <c r="N81" s="1291"/>
      <c r="O81" s="1291"/>
      <c r="P81" s="1291"/>
      <c r="Q81" s="1291"/>
      <c r="R81" s="1292"/>
      <c r="S81" s="1247" t="s">
        <v>41</v>
      </c>
      <c r="T81" s="1248"/>
      <c r="U81" s="1248"/>
      <c r="V81" s="1248"/>
      <c r="W81" s="1248"/>
      <c r="X81" s="1248"/>
      <c r="Y81" s="1248"/>
      <c r="Z81" s="1249"/>
      <c r="AA81" s="536" t="str">
        <f>入力専用!$R$16</f>
        <v/>
      </c>
      <c r="AB81" s="1289" t="str">
        <f>入力専用!$R$17</f>
        <v/>
      </c>
      <c r="AC81" s="1288"/>
      <c r="AD81" s="1248" t="str">
        <f>入力専用!$R$18</f>
        <v/>
      </c>
      <c r="AE81" s="1249"/>
      <c r="AF81" s="1247" t="str">
        <f>入力専用!$R$19</f>
        <v/>
      </c>
      <c r="AG81" s="1248"/>
      <c r="AH81" s="1289" t="str">
        <f>入力専用!$R$20</f>
        <v/>
      </c>
      <c r="AI81" s="1288"/>
      <c r="AJ81" s="537" t="str">
        <f>入力専用!$R$21</f>
        <v/>
      </c>
      <c r="AK81" s="537" t="str">
        <f>入力専用!$R$22</f>
        <v/>
      </c>
    </row>
    <row r="82" spans="1:37" ht="15" customHeight="1">
      <c r="A82" s="896" t="s">
        <v>42</v>
      </c>
      <c r="B82" s="897"/>
      <c r="C82" s="897"/>
      <c r="D82" s="898"/>
      <c r="E82" s="1299" t="s">
        <v>867</v>
      </c>
      <c r="F82" s="1293"/>
      <c r="G82" s="1293"/>
      <c r="H82" s="538" t="s">
        <v>44</v>
      </c>
      <c r="I82" s="1293" t="str">
        <f>$E$2</f>
        <v/>
      </c>
      <c r="J82" s="1293"/>
      <c r="K82" s="1293"/>
      <c r="L82" s="538" t="s">
        <v>8</v>
      </c>
      <c r="M82" s="539"/>
      <c r="N82" s="1293" t="s">
        <v>46</v>
      </c>
      <c r="O82" s="1293"/>
      <c r="P82" s="1293"/>
      <c r="Q82" s="538" t="s">
        <v>44</v>
      </c>
      <c r="R82" s="1293" t="str">
        <f>$E$3</f>
        <v/>
      </c>
      <c r="S82" s="1293"/>
      <c r="T82" s="538" t="s">
        <v>8</v>
      </c>
      <c r="U82" s="539"/>
      <c r="V82" s="539"/>
      <c r="W82" s="1293" t="s">
        <v>868</v>
      </c>
      <c r="X82" s="1293"/>
      <c r="Y82" s="538" t="s">
        <v>44</v>
      </c>
      <c r="Z82" s="1293" t="str">
        <f>$E$4</f>
        <v/>
      </c>
      <c r="AA82" s="1293"/>
      <c r="AB82" s="538" t="s">
        <v>8</v>
      </c>
      <c r="AC82" s="539"/>
      <c r="AD82" s="539"/>
      <c r="AE82" s="1293" t="s">
        <v>49</v>
      </c>
      <c r="AF82" s="1293"/>
      <c r="AG82" s="1293"/>
      <c r="AH82" s="538" t="s">
        <v>44</v>
      </c>
      <c r="AI82" s="1293">
        <f>$E$5</f>
        <v>0</v>
      </c>
      <c r="AJ82" s="1293"/>
      <c r="AK82" s="540" t="s">
        <v>8</v>
      </c>
    </row>
    <row r="83" spans="1:37" ht="15" customHeight="1">
      <c r="A83" s="899"/>
      <c r="B83" s="900"/>
      <c r="C83" s="900"/>
      <c r="D83" s="901"/>
      <c r="E83" s="1294" t="s">
        <v>869</v>
      </c>
      <c r="F83" s="1295"/>
      <c r="G83" s="1295"/>
      <c r="H83" s="1295"/>
      <c r="I83" s="1295"/>
      <c r="J83" s="1295"/>
      <c r="K83" s="1295"/>
      <c r="L83" s="541" t="s">
        <v>44</v>
      </c>
      <c r="M83" s="1296"/>
      <c r="N83" s="1296"/>
      <c r="O83" s="1296"/>
      <c r="P83" s="1296"/>
      <c r="Q83" s="1296"/>
      <c r="R83" s="1296"/>
      <c r="S83" s="1296"/>
      <c r="T83" s="1296"/>
      <c r="U83" s="1296"/>
      <c r="V83" s="1296"/>
      <c r="W83" s="1296"/>
      <c r="X83" s="1296"/>
      <c r="Y83" s="1296"/>
      <c r="Z83" s="1296"/>
      <c r="AA83" s="1296"/>
      <c r="AB83" s="1296"/>
      <c r="AC83" s="1296"/>
      <c r="AD83" s="1296"/>
      <c r="AE83" s="1296"/>
      <c r="AF83" s="1296"/>
      <c r="AG83" s="1296"/>
      <c r="AH83" s="1296"/>
      <c r="AI83" s="1296"/>
      <c r="AJ83" s="1296"/>
      <c r="AK83" s="542" t="s">
        <v>8</v>
      </c>
    </row>
    <row r="84" spans="1:37" ht="15" customHeight="1">
      <c r="A84" s="863" t="s">
        <v>51</v>
      </c>
      <c r="B84" s="863"/>
      <c r="C84" s="863"/>
      <c r="D84" s="863"/>
      <c r="E84" s="543"/>
      <c r="F84" s="1297"/>
      <c r="G84" s="1297"/>
      <c r="H84" s="1297"/>
      <c r="I84" s="1297"/>
      <c r="J84" s="1297"/>
      <c r="K84" s="1297"/>
      <c r="L84" s="1297"/>
      <c r="M84" s="1297"/>
      <c r="N84" s="1297"/>
      <c r="O84" s="1297"/>
      <c r="P84" s="1297"/>
      <c r="Q84" s="1297"/>
      <c r="R84" s="544" t="s">
        <v>647</v>
      </c>
      <c r="S84" s="1298" t="str">
        <f>$P$3</f>
        <v/>
      </c>
      <c r="T84" s="1298"/>
      <c r="U84" s="1298"/>
      <c r="V84" s="1298"/>
      <c r="W84" s="1298"/>
      <c r="X84" s="1298"/>
      <c r="Y84" s="1298"/>
      <c r="Z84" s="1298"/>
      <c r="AA84" s="1298"/>
      <c r="AB84" s="1298"/>
      <c r="AC84" s="1298"/>
      <c r="AD84" s="1298"/>
      <c r="AE84" s="1298"/>
      <c r="AF84" s="1298"/>
      <c r="AG84" s="1298"/>
      <c r="AH84" s="1298"/>
      <c r="AI84" s="1298"/>
      <c r="AJ84" s="1298"/>
      <c r="AK84" s="537" t="s">
        <v>648</v>
      </c>
    </row>
    <row r="85" spans="1:37" ht="7.5" customHeight="1"/>
    <row r="86" spans="1:37" ht="15" customHeight="1">
      <c r="A86" s="1270" t="s">
        <v>52</v>
      </c>
      <c r="B86" s="863" t="s">
        <v>53</v>
      </c>
      <c r="C86" s="863"/>
      <c r="D86" s="1247"/>
      <c r="E86" s="1318" t="str">
        <f>入力専用!$V$3</f>
        <v>0</v>
      </c>
      <c r="F86" s="1319"/>
      <c r="G86" s="1319" t="str">
        <f>入力専用!$V$4</f>
        <v>0</v>
      </c>
      <c r="H86" s="1319"/>
      <c r="I86" s="1319" t="str">
        <f>入力専用!$V$5</f>
        <v>0</v>
      </c>
      <c r="J86" s="1319"/>
      <c r="K86" s="1319" t="str">
        <f>入力専用!$V$6</f>
        <v>0</v>
      </c>
      <c r="L86" s="1319"/>
      <c r="M86" s="196" t="str">
        <f>入力専用!$V$7</f>
        <v>0</v>
      </c>
      <c r="N86" s="1319" t="str">
        <f>入力専用!$V$8</f>
        <v>0</v>
      </c>
      <c r="O86" s="1319"/>
      <c r="P86" s="1319" t="str">
        <f>入力専用!$V$9</f>
        <v>0</v>
      </c>
      <c r="Q86" s="1319"/>
      <c r="R86" s="196" t="str">
        <f>入力専用!$V$10</f>
        <v>0</v>
      </c>
      <c r="S86" s="1319" t="str">
        <f>入力専用!$V$11</f>
        <v>0</v>
      </c>
      <c r="T86" s="1319"/>
      <c r="U86" s="1319" t="str">
        <f>入力専用!$V$12</f>
        <v>0</v>
      </c>
      <c r="V86" s="1324"/>
      <c r="W86" s="1247" t="s">
        <v>38</v>
      </c>
      <c r="X86" s="1248"/>
      <c r="Y86" s="1248"/>
      <c r="Z86" s="1248"/>
      <c r="AA86" s="1248"/>
      <c r="AB86" s="1318" t="str">
        <f>入力専用!$P$3</f>
        <v/>
      </c>
      <c r="AC86" s="1319"/>
      <c r="AD86" s="1319" t="str">
        <f>入力専用!$P$4</f>
        <v/>
      </c>
      <c r="AE86" s="1319"/>
      <c r="AF86" s="1319" t="str">
        <f>入力専用!$P$5</f>
        <v/>
      </c>
      <c r="AG86" s="1319"/>
      <c r="AH86" s="1319" t="str">
        <f>入力専用!$P$6</f>
        <v/>
      </c>
      <c r="AI86" s="1319"/>
      <c r="AJ86" s="196" t="str">
        <f>入力専用!$P$7</f>
        <v/>
      </c>
      <c r="AK86" s="195" t="str">
        <f>入力専用!$P$8</f>
        <v/>
      </c>
    </row>
    <row r="87" spans="1:37" ht="15" customHeight="1">
      <c r="A87" s="1271"/>
      <c r="B87" s="863" t="s">
        <v>870</v>
      </c>
      <c r="C87" s="863"/>
      <c r="D87" s="863"/>
      <c r="E87" s="1320" t="str">
        <f>"　"&amp;入力専用!$AI$3</f>
        <v>　申請中</v>
      </c>
      <c r="F87" s="910"/>
      <c r="G87" s="910"/>
      <c r="H87" s="910"/>
      <c r="I87" s="910"/>
      <c r="J87" s="910"/>
      <c r="K87" s="910"/>
      <c r="L87" s="1247" t="s">
        <v>56</v>
      </c>
      <c r="M87" s="1248"/>
      <c r="N87" s="1248"/>
      <c r="O87" s="1248"/>
      <c r="P87" s="1248"/>
      <c r="Q87" s="1249"/>
      <c r="R87" s="1321">
        <f>入力専用!G75</f>
        <v>0</v>
      </c>
      <c r="S87" s="1322"/>
      <c r="T87" s="1322"/>
      <c r="U87" s="1322"/>
      <c r="V87" s="1322"/>
      <c r="W87" s="1322"/>
      <c r="X87" s="1322"/>
      <c r="Y87" s="1322"/>
      <c r="Z87" s="1322"/>
      <c r="AA87" s="913" t="str">
        <f>$L$3</f>
        <v/>
      </c>
      <c r="AB87" s="913"/>
      <c r="AC87" s="1322">
        <f>入力専用!O75</f>
        <v>0</v>
      </c>
      <c r="AD87" s="1322"/>
      <c r="AE87" s="1322"/>
      <c r="AF87" s="1322"/>
      <c r="AG87" s="1322"/>
      <c r="AH87" s="1322"/>
      <c r="AI87" s="1322"/>
      <c r="AJ87" s="1322"/>
      <c r="AK87" s="1323"/>
    </row>
    <row r="88" spans="1:37" ht="15" customHeight="1">
      <c r="A88" s="1271"/>
      <c r="B88" s="863" t="s">
        <v>871</v>
      </c>
      <c r="C88" s="863"/>
      <c r="D88" s="863"/>
      <c r="E88" s="1320" t="str">
        <f>"　"&amp;入力専用!$G$185</f>
        <v>　</v>
      </c>
      <c r="F88" s="910"/>
      <c r="G88" s="910"/>
      <c r="H88" s="910"/>
      <c r="I88" s="910"/>
      <c r="J88" s="910"/>
      <c r="K88" s="911"/>
      <c r="L88" s="912" t="s">
        <v>872</v>
      </c>
      <c r="M88" s="913"/>
      <c r="N88" s="914"/>
      <c r="O88" s="1325"/>
      <c r="P88" s="1326"/>
      <c r="Q88" s="1326"/>
      <c r="R88" s="1326"/>
      <c r="S88" s="1326"/>
      <c r="T88" s="1326"/>
      <c r="U88" s="1326"/>
      <c r="V88" s="1326"/>
      <c r="W88" s="1326"/>
      <c r="X88" s="1326"/>
      <c r="Y88" s="1326"/>
      <c r="Z88" s="1326"/>
      <c r="AA88" s="1326"/>
      <c r="AB88" s="1326"/>
      <c r="AC88" s="1326"/>
      <c r="AD88" s="1326"/>
      <c r="AE88" s="1326"/>
      <c r="AF88" s="1326"/>
      <c r="AG88" s="1326"/>
      <c r="AH88" s="1326"/>
      <c r="AI88" s="1326"/>
      <c r="AJ88" s="1326"/>
      <c r="AK88" s="1327"/>
    </row>
    <row r="89" spans="1:37" ht="15" customHeight="1">
      <c r="A89" s="1271"/>
      <c r="B89" s="1247" t="s">
        <v>62</v>
      </c>
      <c r="C89" s="1248"/>
      <c r="D89" s="1249"/>
      <c r="E89" s="1320" t="str">
        <f>"　"&amp;入力専用!$G$184</f>
        <v>　</v>
      </c>
      <c r="F89" s="910"/>
      <c r="G89" s="910"/>
      <c r="H89" s="910"/>
      <c r="I89" s="910"/>
      <c r="J89" s="910"/>
      <c r="K89" s="911"/>
      <c r="L89" s="912" t="s">
        <v>872</v>
      </c>
      <c r="M89" s="913"/>
      <c r="N89" s="914"/>
      <c r="O89" s="1325"/>
      <c r="P89" s="1326"/>
      <c r="Q89" s="1326"/>
      <c r="R89" s="1326"/>
      <c r="S89" s="1326"/>
      <c r="T89" s="1326"/>
      <c r="U89" s="1326"/>
      <c r="V89" s="1326"/>
      <c r="W89" s="1326"/>
      <c r="X89" s="1326"/>
      <c r="Y89" s="1326"/>
      <c r="Z89" s="1326"/>
      <c r="AA89" s="1326"/>
      <c r="AB89" s="1326"/>
      <c r="AC89" s="1326"/>
      <c r="AD89" s="1326"/>
      <c r="AE89" s="1326"/>
      <c r="AF89" s="1326"/>
      <c r="AG89" s="1326"/>
      <c r="AH89" s="1326"/>
      <c r="AI89" s="1326"/>
      <c r="AJ89" s="1326"/>
      <c r="AK89" s="1327"/>
    </row>
    <row r="90" spans="1:37" ht="15" customHeight="1">
      <c r="A90" s="1351" t="s">
        <v>64</v>
      </c>
      <c r="B90" s="896" t="s">
        <v>65</v>
      </c>
      <c r="C90" s="897"/>
      <c r="D90" s="1328" t="str">
        <f>$H$3</f>
        <v>自立</v>
      </c>
      <c r="E90" s="1328"/>
      <c r="F90" s="1328"/>
      <c r="G90" s="1328"/>
      <c r="H90" s="545" t="s">
        <v>44</v>
      </c>
      <c r="I90" s="1329"/>
      <c r="J90" s="1329"/>
      <c r="K90" s="1329"/>
      <c r="L90" s="1329"/>
      <c r="M90" s="1329"/>
      <c r="N90" s="1329"/>
      <c r="O90" s="1329"/>
      <c r="P90" s="1329"/>
      <c r="Q90" s="546" t="s">
        <v>8</v>
      </c>
      <c r="R90" s="896" t="s">
        <v>66</v>
      </c>
      <c r="S90" s="897"/>
      <c r="T90" s="897"/>
      <c r="U90" s="897"/>
      <c r="V90" s="1328" t="str">
        <f>$I$3</f>
        <v>できる</v>
      </c>
      <c r="W90" s="1328"/>
      <c r="X90" s="1328"/>
      <c r="Y90" s="1328"/>
      <c r="Z90" s="545" t="s">
        <v>44</v>
      </c>
      <c r="AA90" s="1329"/>
      <c r="AB90" s="1329"/>
      <c r="AC90" s="1329"/>
      <c r="AD90" s="1329"/>
      <c r="AE90" s="1329"/>
      <c r="AF90" s="1329"/>
      <c r="AG90" s="1329"/>
      <c r="AH90" s="1329"/>
      <c r="AI90" s="1329"/>
      <c r="AJ90" s="1329"/>
      <c r="AK90" s="540" t="s">
        <v>8</v>
      </c>
    </row>
    <row r="91" spans="1:37" ht="15" customHeight="1">
      <c r="A91" s="1351"/>
      <c r="B91" s="1276" t="s">
        <v>67</v>
      </c>
      <c r="C91" s="1277"/>
      <c r="D91" s="1331" t="str">
        <f>$H$4</f>
        <v>自立</v>
      </c>
      <c r="E91" s="1331"/>
      <c r="F91" s="1331"/>
      <c r="G91" s="1331"/>
      <c r="H91" s="197" t="s">
        <v>44</v>
      </c>
      <c r="I91" s="1332"/>
      <c r="J91" s="1332"/>
      <c r="K91" s="1332"/>
      <c r="L91" s="1332"/>
      <c r="M91" s="1332"/>
      <c r="N91" s="1332"/>
      <c r="O91" s="1332"/>
      <c r="P91" s="1332"/>
      <c r="Q91" s="191" t="s">
        <v>8</v>
      </c>
      <c r="R91" s="1276" t="s">
        <v>68</v>
      </c>
      <c r="S91" s="1277"/>
      <c r="T91" s="1277"/>
      <c r="U91" s="1277"/>
      <c r="V91" s="1331" t="str">
        <f t="shared" ref="V91" si="0">$I$4</f>
        <v>できる</v>
      </c>
      <c r="W91" s="1331"/>
      <c r="X91" s="1331"/>
      <c r="Y91" s="1331"/>
      <c r="Z91" s="197" t="s">
        <v>44</v>
      </c>
      <c r="AA91" s="1332"/>
      <c r="AB91" s="1332"/>
      <c r="AC91" s="1332"/>
      <c r="AD91" s="1332"/>
      <c r="AE91" s="1332"/>
      <c r="AF91" s="1332"/>
      <c r="AG91" s="1332"/>
      <c r="AH91" s="1332"/>
      <c r="AI91" s="1332"/>
      <c r="AJ91" s="1332"/>
      <c r="AK91" s="198" t="s">
        <v>8</v>
      </c>
    </row>
    <row r="92" spans="1:37" ht="15" customHeight="1">
      <c r="A92" s="1351"/>
      <c r="B92" s="1276" t="s">
        <v>69</v>
      </c>
      <c r="C92" s="1277"/>
      <c r="D92" s="1331" t="str">
        <f>入力専用!$JN$5</f>
        <v>自立</v>
      </c>
      <c r="E92" s="1331"/>
      <c r="F92" s="1331"/>
      <c r="G92" s="1331"/>
      <c r="H92" s="197" t="s">
        <v>44</v>
      </c>
      <c r="I92" s="1332"/>
      <c r="J92" s="1332"/>
      <c r="K92" s="1332"/>
      <c r="L92" s="1332"/>
      <c r="M92" s="1332"/>
      <c r="N92" s="1332"/>
      <c r="O92" s="1332"/>
      <c r="P92" s="1332"/>
      <c r="Q92" s="191" t="s">
        <v>8</v>
      </c>
      <c r="R92" s="1276" t="s">
        <v>873</v>
      </c>
      <c r="S92" s="1277"/>
      <c r="T92" s="1277"/>
      <c r="U92" s="1277"/>
      <c r="V92" s="1331" t="str">
        <f>入力専用!$IX$5</f>
        <v>なし</v>
      </c>
      <c r="W92" s="1331"/>
      <c r="X92" s="1331"/>
      <c r="Y92" s="1331"/>
      <c r="Z92" s="197" t="s">
        <v>44</v>
      </c>
      <c r="AA92" s="907" t="str">
        <f>入力専用!$IX$6</f>
        <v/>
      </c>
      <c r="AB92" s="907"/>
      <c r="AC92" s="907"/>
      <c r="AD92" s="907"/>
      <c r="AE92" s="907"/>
      <c r="AF92" s="907"/>
      <c r="AG92" s="907"/>
      <c r="AH92" s="907"/>
      <c r="AI92" s="907"/>
      <c r="AJ92" s="907"/>
      <c r="AK92" s="198" t="s">
        <v>8</v>
      </c>
    </row>
    <row r="93" spans="1:37" ht="15" customHeight="1">
      <c r="A93" s="1351"/>
      <c r="B93" s="899" t="s">
        <v>71</v>
      </c>
      <c r="C93" s="900"/>
      <c r="D93" s="1352" t="str">
        <f>$H$6</f>
        <v>自立</v>
      </c>
      <c r="E93" s="1352"/>
      <c r="F93" s="1352"/>
      <c r="G93" s="1352"/>
      <c r="H93" s="547" t="s">
        <v>44</v>
      </c>
      <c r="I93" s="1296"/>
      <c r="J93" s="1296"/>
      <c r="K93" s="1296"/>
      <c r="L93" s="1296"/>
      <c r="M93" s="1296"/>
      <c r="N93" s="1296"/>
      <c r="O93" s="1296"/>
      <c r="P93" s="1296"/>
      <c r="Q93" s="548" t="s">
        <v>8</v>
      </c>
      <c r="R93" s="899" t="s">
        <v>874</v>
      </c>
      <c r="S93" s="900"/>
      <c r="T93" s="900"/>
      <c r="U93" s="900"/>
      <c r="V93" s="1352" t="str">
        <f>$I$6</f>
        <v>なし</v>
      </c>
      <c r="W93" s="1352"/>
      <c r="X93" s="1352"/>
      <c r="Y93" s="1352"/>
      <c r="Z93" s="547" t="s">
        <v>44</v>
      </c>
      <c r="AA93" s="1330" t="str">
        <f>$J$6</f>
        <v/>
      </c>
      <c r="AB93" s="1330"/>
      <c r="AC93" s="1330"/>
      <c r="AD93" s="1330"/>
      <c r="AE93" s="1330"/>
      <c r="AF93" s="1330"/>
      <c r="AG93" s="1330"/>
      <c r="AH93" s="1330"/>
      <c r="AI93" s="1330"/>
      <c r="AJ93" s="1330"/>
      <c r="AK93" s="542" t="s">
        <v>8</v>
      </c>
    </row>
    <row r="94" spans="1:37" ht="15" customHeight="1">
      <c r="A94" s="1257"/>
      <c r="B94" s="899" t="s">
        <v>73</v>
      </c>
      <c r="C94" s="901"/>
      <c r="D94" s="1348"/>
      <c r="E94" s="1348"/>
      <c r="F94" s="1348"/>
      <c r="G94" s="199" t="s">
        <v>44</v>
      </c>
      <c r="H94" s="1349"/>
      <c r="I94" s="1349"/>
      <c r="J94" s="1349"/>
      <c r="K94" s="1349"/>
      <c r="L94" s="1349"/>
      <c r="M94" s="1349"/>
      <c r="N94" s="1349"/>
      <c r="O94" s="1349"/>
      <c r="P94" s="1349"/>
      <c r="Q94" s="1349"/>
      <c r="R94" s="1349"/>
      <c r="S94" s="1349"/>
      <c r="T94" s="1349"/>
      <c r="U94" s="1349"/>
      <c r="V94" s="1349"/>
      <c r="W94" s="1349"/>
      <c r="X94" s="1349"/>
      <c r="Y94" s="1349"/>
      <c r="Z94" s="1349"/>
      <c r="AA94" s="1349"/>
      <c r="AB94" s="1349"/>
      <c r="AC94" s="1349"/>
      <c r="AD94" s="1349"/>
      <c r="AE94" s="1349"/>
      <c r="AF94" s="1349"/>
      <c r="AG94" s="1349"/>
      <c r="AH94" s="1349"/>
      <c r="AI94" s="1349"/>
      <c r="AJ94" s="1349"/>
      <c r="AK94" s="200" t="s">
        <v>8</v>
      </c>
    </row>
    <row r="95" spans="1:37" ht="15" customHeight="1">
      <c r="A95" s="1257"/>
      <c r="B95" s="1247" t="s">
        <v>75</v>
      </c>
      <c r="C95" s="1249"/>
      <c r="D95" s="1350" t="s">
        <v>875</v>
      </c>
      <c r="E95" s="1336"/>
      <c r="F95" s="1336"/>
      <c r="G95" s="1337"/>
      <c r="H95" s="1337"/>
      <c r="I95" s="1337"/>
      <c r="J95" s="1337"/>
      <c r="K95" s="1337"/>
      <c r="L95" s="1337"/>
      <c r="M95" s="1336" t="s">
        <v>876</v>
      </c>
      <c r="N95" s="1336"/>
      <c r="O95" s="1336"/>
      <c r="P95" s="1337"/>
      <c r="Q95" s="1337"/>
      <c r="R95" s="1337"/>
      <c r="S95" s="1337"/>
      <c r="T95" s="1337"/>
      <c r="U95" s="1336" t="s">
        <v>877</v>
      </c>
      <c r="V95" s="1336"/>
      <c r="W95" s="1336"/>
      <c r="X95" s="1336"/>
      <c r="Y95" s="1337"/>
      <c r="Z95" s="1337"/>
      <c r="AA95" s="1337"/>
      <c r="AB95" s="1337"/>
      <c r="AC95" s="1337"/>
      <c r="AD95" s="1336" t="s">
        <v>730</v>
      </c>
      <c r="AE95" s="1336"/>
      <c r="AF95" s="1336"/>
      <c r="AG95" s="1336"/>
      <c r="AH95" s="1337"/>
      <c r="AI95" s="1337"/>
      <c r="AJ95" s="1337"/>
      <c r="AK95" s="1338"/>
    </row>
    <row r="96" spans="1:37" ht="15" customHeight="1">
      <c r="A96" s="1339" t="s">
        <v>878</v>
      </c>
      <c r="B96" s="1340"/>
      <c r="C96" s="1340"/>
      <c r="D96" s="1341"/>
      <c r="E96" s="549"/>
      <c r="F96" s="1301">
        <f>入力専用!$G$201</f>
        <v>0</v>
      </c>
      <c r="G96" s="1301"/>
      <c r="H96" s="1301"/>
      <c r="I96" s="1301"/>
      <c r="J96" s="1301"/>
      <c r="K96" s="1301"/>
      <c r="L96" s="1301"/>
      <c r="M96" s="1301"/>
      <c r="N96" s="1301"/>
      <c r="O96" s="1301"/>
      <c r="P96" s="1301"/>
      <c r="Q96" s="1301"/>
      <c r="R96" s="1301"/>
      <c r="S96" s="1301"/>
      <c r="T96" s="1301"/>
      <c r="U96" s="1301"/>
      <c r="V96" s="1301"/>
      <c r="W96" s="1301"/>
      <c r="X96" s="1301"/>
      <c r="Y96" s="1301"/>
      <c r="Z96" s="1301"/>
      <c r="AA96" s="1301"/>
      <c r="AB96" s="1301"/>
      <c r="AC96" s="1301"/>
      <c r="AD96" s="1301"/>
      <c r="AE96" s="1301"/>
      <c r="AF96" s="1301"/>
      <c r="AG96" s="1301"/>
      <c r="AH96" s="1301"/>
      <c r="AI96" s="1301"/>
      <c r="AJ96" s="1301"/>
      <c r="AK96" s="1302"/>
    </row>
    <row r="97" spans="1:37" ht="15" customHeight="1">
      <c r="A97" s="1342"/>
      <c r="B97" s="1343"/>
      <c r="C97" s="1343"/>
      <c r="D97" s="1344"/>
      <c r="E97" s="550"/>
      <c r="F97" s="1304"/>
      <c r="G97" s="1304"/>
      <c r="H97" s="1304"/>
      <c r="I97" s="1304"/>
      <c r="J97" s="1304"/>
      <c r="K97" s="1304"/>
      <c r="L97" s="1304"/>
      <c r="M97" s="1304"/>
      <c r="N97" s="1304"/>
      <c r="O97" s="1304"/>
      <c r="P97" s="1304"/>
      <c r="Q97" s="1304"/>
      <c r="R97" s="1304"/>
      <c r="S97" s="1304"/>
      <c r="T97" s="1304"/>
      <c r="U97" s="1304"/>
      <c r="V97" s="1304"/>
      <c r="W97" s="1304"/>
      <c r="X97" s="1304"/>
      <c r="Y97" s="1304"/>
      <c r="Z97" s="1304"/>
      <c r="AA97" s="1304"/>
      <c r="AB97" s="1304"/>
      <c r="AC97" s="1304"/>
      <c r="AD97" s="1304"/>
      <c r="AE97" s="1304"/>
      <c r="AF97" s="1304"/>
      <c r="AG97" s="1304"/>
      <c r="AH97" s="1304"/>
      <c r="AI97" s="1304"/>
      <c r="AJ97" s="1304"/>
      <c r="AK97" s="1305"/>
    </row>
    <row r="98" spans="1:37" ht="15" customHeight="1">
      <c r="A98" s="1345"/>
      <c r="B98" s="1346"/>
      <c r="C98" s="1346"/>
      <c r="D98" s="1347"/>
      <c r="E98" s="551"/>
      <c r="F98" s="1307"/>
      <c r="G98" s="1307"/>
      <c r="H98" s="1307"/>
      <c r="I98" s="1307"/>
      <c r="J98" s="1307"/>
      <c r="K98" s="1307"/>
      <c r="L98" s="1307"/>
      <c r="M98" s="1307"/>
      <c r="N98" s="1307"/>
      <c r="O98" s="1307"/>
      <c r="P98" s="1307"/>
      <c r="Q98" s="1307"/>
      <c r="R98" s="1307"/>
      <c r="S98" s="1307"/>
      <c r="T98" s="1307"/>
      <c r="U98" s="1307"/>
      <c r="V98" s="1307"/>
      <c r="W98" s="1307"/>
      <c r="X98" s="1307"/>
      <c r="Y98" s="1307"/>
      <c r="Z98" s="1307"/>
      <c r="AA98" s="1307"/>
      <c r="AB98" s="1307"/>
      <c r="AC98" s="1307"/>
      <c r="AD98" s="1307"/>
      <c r="AE98" s="1307"/>
      <c r="AF98" s="1307"/>
      <c r="AG98" s="1307"/>
      <c r="AH98" s="1307"/>
      <c r="AI98" s="1307"/>
      <c r="AJ98" s="1307"/>
      <c r="AK98" s="1308"/>
    </row>
    <row r="99" spans="1:37" ht="15" customHeight="1">
      <c r="A99" s="1339" t="s">
        <v>879</v>
      </c>
      <c r="B99" s="1340"/>
      <c r="C99" s="1340"/>
      <c r="D99" s="1341"/>
      <c r="E99" s="549"/>
      <c r="F99" s="1301">
        <f>入力専用!$G$205</f>
        <v>0</v>
      </c>
      <c r="G99" s="1301"/>
      <c r="H99" s="1301"/>
      <c r="I99" s="1301"/>
      <c r="J99" s="1301"/>
      <c r="K99" s="1301"/>
      <c r="L99" s="1301"/>
      <c r="M99" s="1301"/>
      <c r="N99" s="1301"/>
      <c r="O99" s="1301"/>
      <c r="P99" s="1301"/>
      <c r="Q99" s="1301"/>
      <c r="R99" s="1301"/>
      <c r="S99" s="1301"/>
      <c r="T99" s="1301"/>
      <c r="U99" s="1301"/>
      <c r="V99" s="1301"/>
      <c r="W99" s="1301"/>
      <c r="X99" s="1301"/>
      <c r="Y99" s="1301"/>
      <c r="Z99" s="1301"/>
      <c r="AA99" s="1301"/>
      <c r="AB99" s="1301"/>
      <c r="AC99" s="1301"/>
      <c r="AD99" s="1301"/>
      <c r="AE99" s="1301"/>
      <c r="AF99" s="1301"/>
      <c r="AG99" s="1301"/>
      <c r="AH99" s="1301"/>
      <c r="AI99" s="1301"/>
      <c r="AJ99" s="1301"/>
      <c r="AK99" s="1302"/>
    </row>
    <row r="100" spans="1:37" ht="15" customHeight="1">
      <c r="A100" s="1342"/>
      <c r="B100" s="1343"/>
      <c r="C100" s="1343"/>
      <c r="D100" s="1344"/>
      <c r="E100" s="550"/>
      <c r="F100" s="1304"/>
      <c r="G100" s="1304"/>
      <c r="H100" s="1304"/>
      <c r="I100" s="1304"/>
      <c r="J100" s="1304"/>
      <c r="K100" s="1304"/>
      <c r="L100" s="1304"/>
      <c r="M100" s="1304"/>
      <c r="N100" s="1304"/>
      <c r="O100" s="1304"/>
      <c r="P100" s="1304"/>
      <c r="Q100" s="1304"/>
      <c r="R100" s="1304"/>
      <c r="S100" s="1304"/>
      <c r="T100" s="1304"/>
      <c r="U100" s="1304"/>
      <c r="V100" s="1304"/>
      <c r="W100" s="1304"/>
      <c r="X100" s="1304"/>
      <c r="Y100" s="1304"/>
      <c r="Z100" s="1304"/>
      <c r="AA100" s="1304"/>
      <c r="AB100" s="1304"/>
      <c r="AC100" s="1304"/>
      <c r="AD100" s="1304"/>
      <c r="AE100" s="1304"/>
      <c r="AF100" s="1304"/>
      <c r="AG100" s="1304"/>
      <c r="AH100" s="1304"/>
      <c r="AI100" s="1304"/>
      <c r="AJ100" s="1304"/>
      <c r="AK100" s="1305"/>
    </row>
    <row r="101" spans="1:37" ht="15" customHeight="1">
      <c r="A101" s="1345"/>
      <c r="B101" s="1346"/>
      <c r="C101" s="1346"/>
      <c r="D101" s="1347"/>
      <c r="E101" s="551"/>
      <c r="F101" s="1307"/>
      <c r="G101" s="1307"/>
      <c r="H101" s="1307"/>
      <c r="I101" s="1307"/>
      <c r="J101" s="1307"/>
      <c r="K101" s="1307"/>
      <c r="L101" s="1307"/>
      <c r="M101" s="1307"/>
      <c r="N101" s="1307"/>
      <c r="O101" s="1307"/>
      <c r="P101" s="1307"/>
      <c r="Q101" s="1307"/>
      <c r="R101" s="1307"/>
      <c r="S101" s="1307"/>
      <c r="T101" s="1307"/>
      <c r="U101" s="1307"/>
      <c r="V101" s="1307"/>
      <c r="W101" s="1307"/>
      <c r="X101" s="1307"/>
      <c r="Y101" s="1307"/>
      <c r="Z101" s="1307"/>
      <c r="AA101" s="1307"/>
      <c r="AB101" s="1307"/>
      <c r="AC101" s="1307"/>
      <c r="AD101" s="1307"/>
      <c r="AE101" s="1307"/>
      <c r="AF101" s="1307"/>
      <c r="AG101" s="1307"/>
      <c r="AH101" s="1307"/>
      <c r="AI101" s="1307"/>
      <c r="AJ101" s="1307"/>
      <c r="AK101" s="1308"/>
    </row>
    <row r="102" spans="1:37" ht="15.75" customHeight="1">
      <c r="A102" s="1333" t="s">
        <v>880</v>
      </c>
      <c r="B102" s="1333"/>
      <c r="C102" s="1333"/>
      <c r="D102" s="1333"/>
      <c r="E102" s="552"/>
      <c r="F102" s="1334">
        <f>入力専用!$G$236</f>
        <v>0</v>
      </c>
      <c r="G102" s="1334"/>
      <c r="H102" s="1334"/>
      <c r="I102" s="1334"/>
      <c r="J102" s="1334"/>
      <c r="K102" s="1334"/>
      <c r="L102" s="1334"/>
      <c r="M102" s="1334"/>
      <c r="N102" s="1334"/>
      <c r="O102" s="1334"/>
      <c r="P102" s="1334"/>
      <c r="Q102" s="1334"/>
      <c r="R102" s="1334"/>
      <c r="S102" s="1334"/>
      <c r="T102" s="1334"/>
      <c r="U102" s="1334"/>
      <c r="V102" s="1334"/>
      <c r="W102" s="1334"/>
      <c r="X102" s="1334"/>
      <c r="Y102" s="1334"/>
      <c r="Z102" s="1334"/>
      <c r="AA102" s="1334"/>
      <c r="AB102" s="1334"/>
      <c r="AC102" s="1334"/>
      <c r="AD102" s="1334"/>
      <c r="AE102" s="1334"/>
      <c r="AF102" s="1334"/>
      <c r="AG102" s="1334"/>
      <c r="AH102" s="1334"/>
      <c r="AI102" s="1334"/>
      <c r="AJ102" s="1334"/>
      <c r="AK102" s="1335"/>
    </row>
    <row r="103" spans="1:37" ht="15.75" customHeight="1">
      <c r="A103" s="1333"/>
      <c r="B103" s="1333"/>
      <c r="C103" s="1333"/>
      <c r="D103" s="1333"/>
      <c r="E103" s="553"/>
      <c r="F103" s="1334"/>
      <c r="G103" s="1334"/>
      <c r="H103" s="1334"/>
      <c r="I103" s="1334"/>
      <c r="J103" s="1334"/>
      <c r="K103" s="1334"/>
      <c r="L103" s="1334"/>
      <c r="M103" s="1334"/>
      <c r="N103" s="1334"/>
      <c r="O103" s="1334"/>
      <c r="P103" s="1334"/>
      <c r="Q103" s="1334"/>
      <c r="R103" s="1334"/>
      <c r="S103" s="1334"/>
      <c r="T103" s="1334"/>
      <c r="U103" s="1334"/>
      <c r="V103" s="1334"/>
      <c r="W103" s="1334"/>
      <c r="X103" s="1334"/>
      <c r="Y103" s="1334"/>
      <c r="Z103" s="1334"/>
      <c r="AA103" s="1334"/>
      <c r="AB103" s="1334"/>
      <c r="AC103" s="1334"/>
      <c r="AD103" s="1334"/>
      <c r="AE103" s="1334"/>
      <c r="AF103" s="1334"/>
      <c r="AG103" s="1334"/>
      <c r="AH103" s="1334"/>
      <c r="AI103" s="1334"/>
      <c r="AJ103" s="1334"/>
      <c r="AK103" s="1335"/>
    </row>
    <row r="104" spans="1:37" ht="15" customHeight="1">
      <c r="A104" s="1333"/>
      <c r="B104" s="1333"/>
      <c r="C104" s="1333"/>
      <c r="D104" s="1333"/>
      <c r="E104" s="553"/>
      <c r="F104" s="1334"/>
      <c r="G104" s="1334"/>
      <c r="H104" s="1334"/>
      <c r="I104" s="1334"/>
      <c r="J104" s="1334"/>
      <c r="K104" s="1334"/>
      <c r="L104" s="1334"/>
      <c r="M104" s="1334"/>
      <c r="N104" s="1334"/>
      <c r="O104" s="1334"/>
      <c r="P104" s="1334"/>
      <c r="Q104" s="1334"/>
      <c r="R104" s="1334"/>
      <c r="S104" s="1334"/>
      <c r="T104" s="1334"/>
      <c r="U104" s="1334"/>
      <c r="V104" s="1334"/>
      <c r="W104" s="1334"/>
      <c r="X104" s="1334"/>
      <c r="Y104" s="1334"/>
      <c r="Z104" s="1334"/>
      <c r="AA104" s="1334"/>
      <c r="AB104" s="1334"/>
      <c r="AC104" s="1334"/>
      <c r="AD104" s="1334"/>
      <c r="AE104" s="1334"/>
      <c r="AF104" s="1334"/>
      <c r="AG104" s="1334"/>
      <c r="AH104" s="1334"/>
      <c r="AI104" s="1334"/>
      <c r="AJ104" s="1334"/>
      <c r="AK104" s="1335"/>
    </row>
    <row r="105" spans="1:37" ht="15" customHeight="1">
      <c r="A105" s="1333"/>
      <c r="B105" s="1333"/>
      <c r="C105" s="1333"/>
      <c r="D105" s="1333"/>
      <c r="E105" s="553"/>
      <c r="F105" s="1334"/>
      <c r="G105" s="1334"/>
      <c r="H105" s="1334"/>
      <c r="I105" s="1334"/>
      <c r="J105" s="1334"/>
      <c r="K105" s="1334"/>
      <c r="L105" s="1334"/>
      <c r="M105" s="1334"/>
      <c r="N105" s="1334"/>
      <c r="O105" s="1334"/>
      <c r="P105" s="1334"/>
      <c r="Q105" s="1334"/>
      <c r="R105" s="1334"/>
      <c r="S105" s="1334"/>
      <c r="T105" s="1334"/>
      <c r="U105" s="1334"/>
      <c r="V105" s="1334"/>
      <c r="W105" s="1334"/>
      <c r="X105" s="1334"/>
      <c r="Y105" s="1334"/>
      <c r="Z105" s="1334"/>
      <c r="AA105" s="1334"/>
      <c r="AB105" s="1334"/>
      <c r="AC105" s="1334"/>
      <c r="AD105" s="1334"/>
      <c r="AE105" s="1334"/>
      <c r="AF105" s="1334"/>
      <c r="AG105" s="1334"/>
      <c r="AH105" s="1334"/>
      <c r="AI105" s="1334"/>
      <c r="AJ105" s="1334"/>
      <c r="AK105" s="1335"/>
    </row>
    <row r="106" spans="1:37" ht="15" customHeight="1">
      <c r="A106" s="1333"/>
      <c r="B106" s="1333"/>
      <c r="C106" s="1333"/>
      <c r="D106" s="1333"/>
      <c r="E106" s="554"/>
      <c r="F106" s="1334"/>
      <c r="G106" s="1334"/>
      <c r="H106" s="1334"/>
      <c r="I106" s="1334"/>
      <c r="J106" s="1334"/>
      <c r="K106" s="1334"/>
      <c r="L106" s="1334"/>
      <c r="M106" s="1334"/>
      <c r="N106" s="1334"/>
      <c r="O106" s="1334"/>
      <c r="P106" s="1334"/>
      <c r="Q106" s="1334"/>
      <c r="R106" s="1334"/>
      <c r="S106" s="1334"/>
      <c r="T106" s="1334"/>
      <c r="U106" s="1334"/>
      <c r="V106" s="1334"/>
      <c r="W106" s="1334"/>
      <c r="X106" s="1334"/>
      <c r="Y106" s="1334"/>
      <c r="Z106" s="1334"/>
      <c r="AA106" s="1334"/>
      <c r="AB106" s="1334"/>
      <c r="AC106" s="1334"/>
      <c r="AD106" s="1334"/>
      <c r="AE106" s="1334"/>
      <c r="AF106" s="1334"/>
      <c r="AG106" s="1334"/>
      <c r="AH106" s="1334"/>
      <c r="AI106" s="1334"/>
      <c r="AJ106" s="1334"/>
      <c r="AK106" s="1335"/>
    </row>
  </sheetData>
  <sheetProtection algorithmName="SHA-512" hashValue="Bvr5TIngM6/J7MfIhTwNJXuBdnl1ruvpSTG45SaZqZVyvl2VBMkmQzZszxvwB1xaQ/Ml2nLc1Tq9vOJAUXO30Q==" saltValue="FrYRXlTgZ/L3Nzgj19a4Fw==" spinCount="100000" sheet="1" formatCells="0"/>
  <mergeCells count="167">
    <mergeCell ref="A102:D106"/>
    <mergeCell ref="F102:AK106"/>
    <mergeCell ref="AD95:AG95"/>
    <mergeCell ref="AH95:AK95"/>
    <mergeCell ref="A96:D98"/>
    <mergeCell ref="F96:AK98"/>
    <mergeCell ref="A99:D101"/>
    <mergeCell ref="F99:AK101"/>
    <mergeCell ref="B94:C94"/>
    <mergeCell ref="D94:F94"/>
    <mergeCell ref="H94:AJ94"/>
    <mergeCell ref="B95:C95"/>
    <mergeCell ref="D95:F95"/>
    <mergeCell ref="G95:L95"/>
    <mergeCell ref="M95:O95"/>
    <mergeCell ref="P95:T95"/>
    <mergeCell ref="U95:X95"/>
    <mergeCell ref="Y95:AC95"/>
    <mergeCell ref="A90:A95"/>
    <mergeCell ref="B93:C93"/>
    <mergeCell ref="D93:G93"/>
    <mergeCell ref="I93:P93"/>
    <mergeCell ref="R93:U93"/>
    <mergeCell ref="V93:Y93"/>
    <mergeCell ref="AA93:AJ93"/>
    <mergeCell ref="B92:C92"/>
    <mergeCell ref="D92:G92"/>
    <mergeCell ref="I92:P92"/>
    <mergeCell ref="R92:U92"/>
    <mergeCell ref="V92:Y92"/>
    <mergeCell ref="AA92:AJ92"/>
    <mergeCell ref="V90:Y90"/>
    <mergeCell ref="AA90:AJ90"/>
    <mergeCell ref="B91:C91"/>
    <mergeCell ref="D91:G91"/>
    <mergeCell ref="I91:P91"/>
    <mergeCell ref="R91:U91"/>
    <mergeCell ref="V91:Y91"/>
    <mergeCell ref="AA91:AJ91"/>
    <mergeCell ref="O88:AK88"/>
    <mergeCell ref="B89:D89"/>
    <mergeCell ref="E89:K89"/>
    <mergeCell ref="L89:N89"/>
    <mergeCell ref="O89:AK89"/>
    <mergeCell ref="B90:C90"/>
    <mergeCell ref="D90:G90"/>
    <mergeCell ref="I90:P90"/>
    <mergeCell ref="R90:U90"/>
    <mergeCell ref="AD86:AE86"/>
    <mergeCell ref="AF86:AG86"/>
    <mergeCell ref="AH86:AI86"/>
    <mergeCell ref="B87:D87"/>
    <mergeCell ref="E87:K87"/>
    <mergeCell ref="L87:Q87"/>
    <mergeCell ref="R87:Z87"/>
    <mergeCell ref="AA87:AB87"/>
    <mergeCell ref="AC87:AK87"/>
    <mergeCell ref="N86:O86"/>
    <mergeCell ref="P86:Q86"/>
    <mergeCell ref="S86:T86"/>
    <mergeCell ref="U86:V86"/>
    <mergeCell ref="W86:AA86"/>
    <mergeCell ref="AB86:AC86"/>
    <mergeCell ref="A86:A89"/>
    <mergeCell ref="B86:D86"/>
    <mergeCell ref="E86:F86"/>
    <mergeCell ref="G86:H86"/>
    <mergeCell ref="I86:J86"/>
    <mergeCell ref="K86:L86"/>
    <mergeCell ref="B88:D88"/>
    <mergeCell ref="E88:K88"/>
    <mergeCell ref="L88:N88"/>
    <mergeCell ref="AI82:AJ82"/>
    <mergeCell ref="E83:K83"/>
    <mergeCell ref="M83:AJ83"/>
    <mergeCell ref="A84:D84"/>
    <mergeCell ref="F84:Q84"/>
    <mergeCell ref="S84:AJ84"/>
    <mergeCell ref="AF81:AG81"/>
    <mergeCell ref="AH81:AI81"/>
    <mergeCell ref="A82:D83"/>
    <mergeCell ref="E82:G82"/>
    <mergeCell ref="I82:K82"/>
    <mergeCell ref="N82:P82"/>
    <mergeCell ref="R82:S82"/>
    <mergeCell ref="W82:X82"/>
    <mergeCell ref="Z82:AA82"/>
    <mergeCell ref="AE82:AG82"/>
    <mergeCell ref="A76:A81"/>
    <mergeCell ref="B76:Z76"/>
    <mergeCell ref="AA76:AK76"/>
    <mergeCell ref="B77:Z79"/>
    <mergeCell ref="AA77:AK79"/>
    <mergeCell ref="B80:D80"/>
    <mergeCell ref="E80:F80"/>
    <mergeCell ref="G80:H80"/>
    <mergeCell ref="AB80:AC80"/>
    <mergeCell ref="AD80:AE80"/>
    <mergeCell ref="AF80:AG80"/>
    <mergeCell ref="AH80:AI80"/>
    <mergeCell ref="B81:D81"/>
    <mergeCell ref="E81:F81"/>
    <mergeCell ref="G81:R81"/>
    <mergeCell ref="S81:Z81"/>
    <mergeCell ref="AB81:AC81"/>
    <mergeCell ref="AD81:AE81"/>
    <mergeCell ref="I80:J80"/>
    <mergeCell ref="K80:L80"/>
    <mergeCell ref="N80:O80"/>
    <mergeCell ref="P80:Q80"/>
    <mergeCell ref="S80:X80"/>
    <mergeCell ref="Y80:Z80"/>
    <mergeCell ref="A63:A70"/>
    <mergeCell ref="B63:U63"/>
    <mergeCell ref="V63:AK63"/>
    <mergeCell ref="B64:U70"/>
    <mergeCell ref="V64:AK70"/>
    <mergeCell ref="A71:A74"/>
    <mergeCell ref="B71:B72"/>
    <mergeCell ref="D71:N71"/>
    <mergeCell ref="O71:Q72"/>
    <mergeCell ref="R71:U72"/>
    <mergeCell ref="V71:Z72"/>
    <mergeCell ref="AA71:AK71"/>
    <mergeCell ref="D72:N72"/>
    <mergeCell ref="AA72:AK72"/>
    <mergeCell ref="B73:B74"/>
    <mergeCell ref="D73:N73"/>
    <mergeCell ref="O73:Q74"/>
    <mergeCell ref="R73:U74"/>
    <mergeCell ref="V73:Z74"/>
    <mergeCell ref="AA73:AK73"/>
    <mergeCell ref="D74:N74"/>
    <mergeCell ref="AA74:AK74"/>
    <mergeCell ref="A61:A62"/>
    <mergeCell ref="C61:F61"/>
    <mergeCell ref="G61:U61"/>
    <mergeCell ref="V61:Z62"/>
    <mergeCell ref="AA61:AK62"/>
    <mergeCell ref="B62:U62"/>
    <mergeCell ref="A59:A60"/>
    <mergeCell ref="C59:M59"/>
    <mergeCell ref="N59:Q59"/>
    <mergeCell ref="S59:AK59"/>
    <mergeCell ref="C60:M60"/>
    <mergeCell ref="N60:Q60"/>
    <mergeCell ref="R60:Z60"/>
    <mergeCell ref="AA60:AF60"/>
    <mergeCell ref="AG60:AK60"/>
    <mergeCell ref="A56:D56"/>
    <mergeCell ref="E56:U56"/>
    <mergeCell ref="V56:Z56"/>
    <mergeCell ref="AA56:AK56"/>
    <mergeCell ref="A57:D57"/>
    <mergeCell ref="E57:U57"/>
    <mergeCell ref="V57:Z57"/>
    <mergeCell ref="AA57:AK57"/>
    <mergeCell ref="H2:I2"/>
    <mergeCell ref="A50:AK50"/>
    <mergeCell ref="A52:D52"/>
    <mergeCell ref="V52:Z52"/>
    <mergeCell ref="AA52:AK52"/>
    <mergeCell ref="A54:D54"/>
    <mergeCell ref="F54:J54"/>
    <mergeCell ref="K54:L54"/>
    <mergeCell ref="M54:AJ54"/>
    <mergeCell ref="Q52:U52"/>
  </mergeCells>
  <phoneticPr fontId="16"/>
  <conditionalFormatting sqref="K54:L54 AK54">
    <cfRule type="expression" dxfId="207" priority="2">
      <formula>$F$54&lt;&gt;"その他"</formula>
    </cfRule>
  </conditionalFormatting>
  <conditionalFormatting sqref="G94 AK94">
    <cfRule type="expression" dxfId="206" priority="1">
      <formula>$D$94=""</formula>
    </cfRule>
  </conditionalFormatting>
  <dataValidations count="11">
    <dataValidation type="list" allowBlank="1" showInputMessage="1" showErrorMessage="1" sqref="AD95:AF95">
      <formula1>"□ その他, ☑ その他,"</formula1>
    </dataValidation>
    <dataValidation type="list" allowBlank="1" showInputMessage="1" showErrorMessage="1" sqref="U95:W95">
      <formula1>"□ 嚥下, ☑ 嚥下,"</formula1>
    </dataValidation>
    <dataValidation type="list" allowBlank="1" showInputMessage="1" showErrorMessage="1" sqref="M95:O95">
      <formula1>"□ 清掃, ☑ 清掃,"</formula1>
    </dataValidation>
    <dataValidation type="list" allowBlank="1" showInputMessage="1" showErrorMessage="1" sqref="D95:F95">
      <formula1>"□ 口臭, ☑ 口臭,"</formula1>
    </dataValidation>
    <dataValidation type="list" allowBlank="1" showInputMessage="1" showErrorMessage="1" sqref="D94:F94">
      <formula1>"☑ 有, ☑ 無,"</formula1>
    </dataValidation>
    <dataValidation type="list" allowBlank="1" showInputMessage="1" showErrorMessage="1" sqref="F84:Q84">
      <formula1>"☑ 有, ☑ 有（詳細は別紙参照）,☑ 無,"</formula1>
    </dataValidation>
    <dataValidation type="list" allowBlank="1" showInputMessage="1" showErrorMessage="1" sqref="AA52:AK52">
      <formula1>$B$2:$C$2</formula1>
    </dataValidation>
    <dataValidation imeMode="fullAlpha" allowBlank="1" showInputMessage="1" showErrorMessage="1" sqref="E80:R80 Y80:AK80 AA81:AK81 E81 G81 E86:V86 AB86:AK86"/>
    <dataValidation type="list" allowBlank="1" showInputMessage="1" showErrorMessage="1" sqref="F54:J54">
      <formula1>"新規, 更新, その他,"</formula1>
    </dataValidation>
    <dataValidation type="list" allowBlank="1" showInputMessage="1" showErrorMessage="1" sqref="A52:D52">
      <formula1>"初回, 継続,"</formula1>
    </dataValidation>
    <dataValidation imeMode="fullKatakana" allowBlank="1" showInputMessage="1" showErrorMessage="1" sqref="D73:N73 C59:M59 D71:N71"/>
  </dataValidations>
  <hyperlinks>
    <hyperlink ref="A50:AK50" location="目次!A1" display="利用者さんの基本情報シート"/>
  </hyperlinks>
  <pageMargins left="0.51181102362204722" right="0.19685039370078741" top="0.19685039370078741" bottom="0.19685039370078741" header="0.31496062992125984" footer="0.31496062992125984"/>
  <pageSetup paperSize="9" orientation="portrait" r:id="rId1"/>
  <headerFooter>
    <oddHeader>&amp;R東広島市多職種共通標準様式</oddHeader>
    <oddFooter>&amp;L情報共有シート検討委員会（平成28年7月1日改訂）
（東広島市地域包括支援センター，東広島地区医師会，東広島介護支援専門員連絡協議会，地域連携室あざれあ）</oddFooter>
  </headerFooter>
  <drawing r:id="rId2"/>
  <legacy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39997558519241921"/>
  </sheetPr>
  <dimension ref="B3:AG49"/>
  <sheetViews>
    <sheetView zoomScale="70" workbookViewId="0">
      <selection activeCell="AN11" sqref="AN11"/>
    </sheetView>
  </sheetViews>
  <sheetFormatPr defaultColWidth="2.375" defaultRowHeight="15" customHeight="1"/>
  <cols>
    <col min="1" max="16384" width="2.375" style="96"/>
  </cols>
  <sheetData>
    <row r="3" spans="2:31" ht="15" customHeight="1">
      <c r="B3" s="1353" t="s">
        <v>881</v>
      </c>
      <c r="C3" s="1353"/>
      <c r="D3" s="1353"/>
      <c r="E3" s="1353"/>
      <c r="F3" s="1353"/>
      <c r="G3" s="1353"/>
      <c r="H3" s="1355"/>
      <c r="I3" s="1355"/>
      <c r="J3" s="1355"/>
      <c r="K3" s="1355"/>
      <c r="L3" s="1355"/>
      <c r="M3" s="1355"/>
    </row>
    <row r="4" spans="2:31" ht="15" customHeight="1">
      <c r="B4" s="1354"/>
      <c r="C4" s="1354"/>
      <c r="D4" s="1354"/>
      <c r="E4" s="1354"/>
      <c r="F4" s="1354"/>
      <c r="G4" s="1354"/>
      <c r="H4" s="1356"/>
      <c r="I4" s="1356"/>
      <c r="J4" s="1356"/>
      <c r="K4" s="1356"/>
      <c r="L4" s="1356"/>
      <c r="M4" s="1356"/>
    </row>
    <row r="5" spans="2:31" ht="15" customHeight="1">
      <c r="B5" s="97"/>
      <c r="C5" s="97"/>
      <c r="D5" s="97"/>
      <c r="E5" s="97"/>
      <c r="F5" s="97"/>
      <c r="G5" s="97"/>
      <c r="H5" s="98"/>
      <c r="I5" s="98"/>
      <c r="J5" s="98"/>
      <c r="K5" s="98"/>
      <c r="L5" s="98"/>
      <c r="M5" s="98"/>
    </row>
    <row r="6" spans="2:31" ht="15" customHeight="1">
      <c r="B6" s="97"/>
      <c r="C6" s="97"/>
      <c r="D6" s="97"/>
      <c r="E6" s="97"/>
      <c r="F6" s="97"/>
      <c r="G6" s="97"/>
      <c r="H6" s="98"/>
      <c r="I6" s="98"/>
      <c r="J6" s="98"/>
      <c r="K6" s="98"/>
      <c r="L6" s="98"/>
      <c r="M6" s="98"/>
    </row>
    <row r="7" spans="2:31" ht="15" customHeight="1">
      <c r="B7" s="97"/>
      <c r="C7" s="97"/>
      <c r="D7" s="97"/>
      <c r="E7" s="97"/>
      <c r="F7" s="97"/>
      <c r="G7" s="97"/>
      <c r="H7" s="98"/>
      <c r="I7" s="98"/>
      <c r="J7" s="98"/>
      <c r="K7" s="98"/>
      <c r="L7" s="98"/>
      <c r="M7" s="98"/>
    </row>
    <row r="8" spans="2:31" ht="15" customHeight="1">
      <c r="B8" s="97"/>
      <c r="C8" s="97"/>
      <c r="D8" s="97"/>
      <c r="E8" s="97"/>
      <c r="F8" s="97"/>
      <c r="G8" s="97"/>
      <c r="H8" s="98"/>
      <c r="I8" s="98"/>
      <c r="J8" s="98"/>
      <c r="K8" s="98"/>
      <c r="L8" s="98"/>
      <c r="M8" s="98"/>
    </row>
    <row r="9" spans="2:31" ht="15" customHeight="1">
      <c r="B9" s="97"/>
      <c r="C9" s="97"/>
      <c r="D9" s="97"/>
      <c r="E9" s="97"/>
      <c r="F9" s="97"/>
      <c r="G9" s="97"/>
      <c r="H9" s="98"/>
      <c r="I9" s="98"/>
      <c r="J9" s="98"/>
      <c r="K9" s="98"/>
      <c r="L9" s="98"/>
      <c r="M9" s="98"/>
    </row>
    <row r="11" spans="2:31" ht="15" customHeight="1">
      <c r="F11" s="1357" t="str">
        <f>入力専用!$G$67&amp;"　様"</f>
        <v>　様</v>
      </c>
      <c r="G11" s="1357"/>
      <c r="H11" s="1357"/>
      <c r="I11" s="1357"/>
      <c r="J11" s="1357"/>
      <c r="K11" s="1357"/>
      <c r="L11" s="1357"/>
      <c r="M11" s="1357"/>
      <c r="N11" s="1357"/>
      <c r="O11" s="1357"/>
      <c r="P11" s="1357"/>
      <c r="Q11" s="1357"/>
      <c r="R11" s="1357"/>
      <c r="S11" s="1357"/>
      <c r="T11" s="1357"/>
      <c r="U11" s="1357"/>
      <c r="V11" s="1357"/>
      <c r="W11" s="1357"/>
      <c r="X11" s="1357"/>
      <c r="Y11" s="1357"/>
      <c r="Z11" s="1357"/>
      <c r="AA11" s="1357"/>
      <c r="AB11" s="1357"/>
      <c r="AC11" s="1357"/>
      <c r="AD11" s="1357"/>
      <c r="AE11" s="1357"/>
    </row>
    <row r="12" spans="2:31" ht="15" customHeight="1">
      <c r="F12" s="1357"/>
      <c r="G12" s="1357"/>
      <c r="H12" s="1357"/>
      <c r="I12" s="1357"/>
      <c r="J12" s="1357"/>
      <c r="K12" s="1357"/>
      <c r="L12" s="1357"/>
      <c r="M12" s="1357"/>
      <c r="N12" s="1357"/>
      <c r="O12" s="1357"/>
      <c r="P12" s="1357"/>
      <c r="Q12" s="1357"/>
      <c r="R12" s="1357"/>
      <c r="S12" s="1357"/>
      <c r="T12" s="1357"/>
      <c r="U12" s="1357"/>
      <c r="V12" s="1357"/>
      <c r="W12" s="1357"/>
      <c r="X12" s="1357"/>
      <c r="Y12" s="1357"/>
      <c r="Z12" s="1357"/>
      <c r="AA12" s="1357"/>
      <c r="AB12" s="1357"/>
      <c r="AC12" s="1357"/>
      <c r="AD12" s="1357"/>
      <c r="AE12" s="1357"/>
    </row>
    <row r="13" spans="2:31" ht="15" customHeight="1">
      <c r="F13" s="1357"/>
      <c r="G13" s="1357"/>
      <c r="H13" s="1357"/>
      <c r="I13" s="1357"/>
      <c r="J13" s="1357"/>
      <c r="K13" s="1357"/>
      <c r="L13" s="1357"/>
      <c r="M13" s="1357"/>
      <c r="N13" s="1357"/>
      <c r="O13" s="1357"/>
      <c r="P13" s="1357"/>
      <c r="Q13" s="1357"/>
      <c r="R13" s="1357"/>
      <c r="S13" s="1357"/>
      <c r="T13" s="1357"/>
      <c r="U13" s="1357"/>
      <c r="V13" s="1357"/>
      <c r="W13" s="1357"/>
      <c r="X13" s="1357"/>
      <c r="Y13" s="1357"/>
      <c r="Z13" s="1357"/>
      <c r="AA13" s="1357"/>
      <c r="AB13" s="1357"/>
      <c r="AC13" s="1357"/>
      <c r="AD13" s="1357"/>
      <c r="AE13" s="1357"/>
    </row>
    <row r="14" spans="2:31" ht="15" customHeight="1" thickBot="1">
      <c r="F14" s="1358"/>
      <c r="G14" s="1358"/>
      <c r="H14" s="1358"/>
      <c r="I14" s="1358"/>
      <c r="J14" s="1358"/>
      <c r="K14" s="1358"/>
      <c r="L14" s="1358"/>
      <c r="M14" s="1358"/>
      <c r="N14" s="1358"/>
      <c r="O14" s="1358"/>
      <c r="P14" s="1358"/>
      <c r="Q14" s="1358"/>
      <c r="R14" s="1358"/>
      <c r="S14" s="1358"/>
      <c r="T14" s="1358"/>
      <c r="U14" s="1358"/>
      <c r="V14" s="1358"/>
      <c r="W14" s="1358"/>
      <c r="X14" s="1358"/>
      <c r="Y14" s="1358"/>
      <c r="Z14" s="1358"/>
      <c r="AA14" s="1358"/>
      <c r="AB14" s="1358"/>
      <c r="AC14" s="1358"/>
      <c r="AD14" s="1358"/>
      <c r="AE14" s="1358"/>
    </row>
    <row r="15" spans="2:31" ht="15" customHeight="1">
      <c r="G15" s="99"/>
      <c r="H15" s="99"/>
      <c r="I15" s="99"/>
      <c r="J15" s="99"/>
      <c r="K15" s="99"/>
      <c r="L15" s="99"/>
      <c r="M15" s="99"/>
      <c r="N15" s="99"/>
      <c r="O15" s="99"/>
      <c r="P15" s="99"/>
      <c r="Q15" s="99"/>
      <c r="R15" s="99"/>
      <c r="S15" s="99"/>
      <c r="T15" s="99"/>
      <c r="U15" s="99"/>
      <c r="V15" s="99"/>
      <c r="W15" s="99"/>
      <c r="X15" s="99"/>
      <c r="Y15" s="99"/>
      <c r="Z15" s="99"/>
      <c r="AA15" s="99"/>
      <c r="AB15" s="99"/>
      <c r="AC15" s="99"/>
      <c r="AD15" s="99"/>
    </row>
    <row r="16" spans="2:31" ht="15" customHeight="1">
      <c r="G16" s="99"/>
      <c r="H16" s="99"/>
      <c r="I16" s="99"/>
      <c r="J16" s="99"/>
      <c r="K16" s="99"/>
      <c r="L16" s="99"/>
      <c r="M16" s="99"/>
      <c r="N16" s="99"/>
      <c r="O16" s="99"/>
      <c r="P16" s="99"/>
      <c r="Q16" s="99"/>
      <c r="R16" s="99"/>
      <c r="S16" s="99"/>
      <c r="T16" s="99"/>
      <c r="U16" s="99"/>
      <c r="V16" s="99"/>
      <c r="W16" s="99"/>
      <c r="X16" s="99"/>
      <c r="Y16" s="99"/>
      <c r="Z16" s="99"/>
      <c r="AA16" s="99"/>
      <c r="AB16" s="99"/>
      <c r="AC16" s="99"/>
      <c r="AD16" s="99"/>
    </row>
    <row r="19" spans="2:33" ht="15" customHeight="1">
      <c r="B19" s="1359" t="s">
        <v>882</v>
      </c>
      <c r="C19" s="1359"/>
      <c r="D19" s="1359"/>
      <c r="E19" s="1359"/>
      <c r="F19" s="1359"/>
      <c r="G19" s="1359"/>
      <c r="H19" s="1361">
        <f>入力専用!$G$75</f>
        <v>0</v>
      </c>
      <c r="I19" s="1361"/>
      <c r="J19" s="1361"/>
      <c r="K19" s="1361"/>
      <c r="L19" s="1361"/>
      <c r="M19" s="1361"/>
      <c r="N19" s="1361"/>
      <c r="O19" s="1359" t="s">
        <v>142</v>
      </c>
      <c r="P19" s="1359"/>
      <c r="Q19" s="1361">
        <f>入力専用!$O$75</f>
        <v>0</v>
      </c>
      <c r="R19" s="1361"/>
      <c r="S19" s="1361"/>
      <c r="T19" s="1361"/>
      <c r="U19" s="1361"/>
      <c r="V19" s="1361"/>
      <c r="W19" s="1361"/>
      <c r="X19" s="1363" t="s">
        <v>883</v>
      </c>
      <c r="Y19" s="1363"/>
      <c r="Z19" s="1359">
        <f>入力専用!$G$73</f>
        <v>0</v>
      </c>
      <c r="AA19" s="1359"/>
      <c r="AB19" s="1359"/>
      <c r="AC19" s="1359"/>
      <c r="AD19" s="1359"/>
      <c r="AE19" s="1359"/>
      <c r="AF19" s="1366" t="s">
        <v>884</v>
      </c>
      <c r="AG19" s="1366"/>
    </row>
    <row r="20" spans="2:33" ht="15" customHeight="1">
      <c r="B20" s="1360"/>
      <c r="C20" s="1360"/>
      <c r="D20" s="1360"/>
      <c r="E20" s="1360"/>
      <c r="F20" s="1360"/>
      <c r="G20" s="1360"/>
      <c r="H20" s="1362"/>
      <c r="I20" s="1362"/>
      <c r="J20" s="1362"/>
      <c r="K20" s="1362"/>
      <c r="L20" s="1362"/>
      <c r="M20" s="1362"/>
      <c r="N20" s="1362"/>
      <c r="O20" s="1360"/>
      <c r="P20" s="1360"/>
      <c r="Q20" s="1362"/>
      <c r="R20" s="1362"/>
      <c r="S20" s="1362"/>
      <c r="T20" s="1362"/>
      <c r="U20" s="1362"/>
      <c r="V20" s="1362"/>
      <c r="W20" s="1362"/>
      <c r="X20" s="1364"/>
      <c r="Y20" s="1364"/>
      <c r="Z20" s="1360"/>
      <c r="AA20" s="1360"/>
      <c r="AB20" s="1360"/>
      <c r="AC20" s="1360"/>
      <c r="AD20" s="1360"/>
      <c r="AE20" s="1360"/>
      <c r="AF20" s="1367"/>
      <c r="AG20" s="1367"/>
    </row>
    <row r="28" spans="2:33" ht="15" customHeight="1">
      <c r="E28" s="1368" t="s">
        <v>885</v>
      </c>
      <c r="F28" s="1368"/>
      <c r="G28" s="1368"/>
      <c r="H28" s="1368"/>
      <c r="I28" s="1368"/>
      <c r="J28" s="1368"/>
      <c r="K28" s="1368"/>
      <c r="L28" s="1368"/>
      <c r="M28" s="1368"/>
      <c r="N28" s="1368"/>
      <c r="O28" s="1368"/>
      <c r="P28" s="1368"/>
      <c r="Q28" s="1368"/>
      <c r="R28" s="1368"/>
      <c r="S28" s="1368"/>
      <c r="T28" s="1368"/>
      <c r="U28" s="1368"/>
      <c r="V28" s="1368"/>
      <c r="W28" s="1368"/>
      <c r="X28" s="1368"/>
      <c r="Y28" s="1368"/>
      <c r="Z28" s="1368"/>
      <c r="AA28" s="1368"/>
      <c r="AB28" s="1368"/>
      <c r="AC28" s="1368"/>
      <c r="AD28" s="1368"/>
    </row>
    <row r="29" spans="2:33" ht="15" customHeight="1">
      <c r="E29" s="1368"/>
      <c r="F29" s="1368"/>
      <c r="G29" s="1368"/>
      <c r="H29" s="1368"/>
      <c r="I29" s="1368"/>
      <c r="J29" s="1368"/>
      <c r="K29" s="1368"/>
      <c r="L29" s="1368"/>
      <c r="M29" s="1368"/>
      <c r="N29" s="1368"/>
      <c r="O29" s="1368"/>
      <c r="P29" s="1368"/>
      <c r="Q29" s="1368"/>
      <c r="R29" s="1368"/>
      <c r="S29" s="1368"/>
      <c r="T29" s="1368"/>
      <c r="U29" s="1368"/>
      <c r="V29" s="1368"/>
      <c r="W29" s="1368"/>
      <c r="X29" s="1368"/>
      <c r="Y29" s="1368"/>
      <c r="Z29" s="1368"/>
      <c r="AA29" s="1368"/>
      <c r="AB29" s="1368"/>
      <c r="AC29" s="1368"/>
      <c r="AD29" s="1368"/>
    </row>
    <row r="30" spans="2:33" ht="15" customHeight="1">
      <c r="E30" s="1368"/>
      <c r="F30" s="1368"/>
      <c r="G30" s="1368"/>
      <c r="H30" s="1368"/>
      <c r="I30" s="1368"/>
      <c r="J30" s="1368"/>
      <c r="K30" s="1368"/>
      <c r="L30" s="1368"/>
      <c r="M30" s="1368"/>
      <c r="N30" s="1368"/>
      <c r="O30" s="1368"/>
      <c r="P30" s="1368"/>
      <c r="Q30" s="1368"/>
      <c r="R30" s="1368"/>
      <c r="S30" s="1368"/>
      <c r="T30" s="1368"/>
      <c r="U30" s="1368"/>
      <c r="V30" s="1368"/>
      <c r="W30" s="1368"/>
      <c r="X30" s="1368"/>
      <c r="Y30" s="1368"/>
      <c r="Z30" s="1368"/>
      <c r="AA30" s="1368"/>
      <c r="AB30" s="1368"/>
      <c r="AC30" s="1368"/>
      <c r="AD30" s="1368"/>
    </row>
    <row r="31" spans="2:33" ht="15" customHeight="1" thickBot="1"/>
    <row r="32" spans="2:33" ht="15" customHeight="1">
      <c r="E32" s="100"/>
      <c r="F32" s="101"/>
      <c r="G32" s="101"/>
      <c r="H32" s="101"/>
      <c r="I32" s="101"/>
      <c r="J32" s="101"/>
      <c r="K32" s="101"/>
      <c r="L32" s="101"/>
      <c r="M32" s="101"/>
      <c r="N32" s="101"/>
      <c r="O32" s="101"/>
      <c r="P32" s="101"/>
      <c r="Q32" s="101"/>
      <c r="R32" s="101"/>
      <c r="S32" s="101"/>
      <c r="T32" s="101"/>
      <c r="U32" s="101"/>
      <c r="V32" s="101"/>
      <c r="W32" s="101"/>
      <c r="X32" s="101"/>
      <c r="Y32" s="101"/>
      <c r="Z32" s="101"/>
      <c r="AA32" s="101"/>
      <c r="AB32" s="101"/>
      <c r="AC32" s="101"/>
      <c r="AD32" s="102"/>
    </row>
    <row r="33" spans="5:33" ht="15" customHeight="1">
      <c r="E33" s="103"/>
      <c r="F33" s="1369" t="e">
        <f>DATE(YEAR(H19),MONTH(H19)-1,1)</f>
        <v>#NUM!</v>
      </c>
      <c r="G33" s="1369"/>
      <c r="H33" s="1369"/>
      <c r="I33" s="1369"/>
      <c r="J33" s="1369"/>
      <c r="K33" s="1369"/>
      <c r="L33" s="1369"/>
      <c r="M33" s="1369"/>
      <c r="N33" s="1369"/>
      <c r="O33" s="1369"/>
      <c r="P33" s="1369"/>
      <c r="Q33" s="1369"/>
      <c r="R33" s="1369"/>
      <c r="S33" s="1369"/>
      <c r="T33" s="1369"/>
      <c r="U33" s="1369"/>
      <c r="V33" s="1369"/>
      <c r="W33" s="1369"/>
      <c r="X33" s="1369"/>
      <c r="Y33" s="1369"/>
      <c r="Z33" s="1369"/>
      <c r="AA33" s="1369"/>
      <c r="AB33" s="1369"/>
      <c r="AC33" s="1369"/>
      <c r="AD33" s="104"/>
    </row>
    <row r="34" spans="5:33" ht="15" customHeight="1">
      <c r="E34" s="103"/>
      <c r="F34" s="1369"/>
      <c r="G34" s="1369"/>
      <c r="H34" s="1369"/>
      <c r="I34" s="1369"/>
      <c r="J34" s="1369"/>
      <c r="K34" s="1369"/>
      <c r="L34" s="1369"/>
      <c r="M34" s="1369"/>
      <c r="N34" s="1369"/>
      <c r="O34" s="1369"/>
      <c r="P34" s="1369"/>
      <c r="Q34" s="1369"/>
      <c r="R34" s="1369"/>
      <c r="S34" s="1369"/>
      <c r="T34" s="1369"/>
      <c r="U34" s="1369"/>
      <c r="V34" s="1369"/>
      <c r="W34" s="1369"/>
      <c r="X34" s="1369"/>
      <c r="Y34" s="1369"/>
      <c r="Z34" s="1369"/>
      <c r="AA34" s="1369"/>
      <c r="AB34" s="1369"/>
      <c r="AC34" s="1369"/>
      <c r="AD34" s="104"/>
    </row>
    <row r="35" spans="5:33" ht="15" customHeight="1">
      <c r="E35" s="103"/>
      <c r="F35" s="1369"/>
      <c r="G35" s="1369"/>
      <c r="H35" s="1369"/>
      <c r="I35" s="1369"/>
      <c r="J35" s="1369"/>
      <c r="K35" s="1369"/>
      <c r="L35" s="1369"/>
      <c r="M35" s="1369"/>
      <c r="N35" s="1369"/>
      <c r="O35" s="1369"/>
      <c r="P35" s="1369"/>
      <c r="Q35" s="1369"/>
      <c r="R35" s="1369"/>
      <c r="S35" s="1369"/>
      <c r="T35" s="1369"/>
      <c r="U35" s="1369"/>
      <c r="V35" s="1369"/>
      <c r="W35" s="1369"/>
      <c r="X35" s="1369"/>
      <c r="Y35" s="1369"/>
      <c r="Z35" s="1369"/>
      <c r="AA35" s="1369"/>
      <c r="AB35" s="1369"/>
      <c r="AC35" s="1369"/>
      <c r="AD35" s="104"/>
    </row>
    <row r="36" spans="5:33" ht="15" customHeight="1">
      <c r="E36" s="103"/>
      <c r="F36" s="1370" t="s">
        <v>886</v>
      </c>
      <c r="G36" s="1370"/>
      <c r="H36" s="1370"/>
      <c r="I36" s="1370"/>
      <c r="J36" s="1370"/>
      <c r="K36" s="1370"/>
      <c r="L36" s="1370"/>
      <c r="M36" s="1370"/>
      <c r="N36" s="1370"/>
      <c r="O36" s="1370"/>
      <c r="P36" s="1370"/>
      <c r="Q36" s="1370"/>
      <c r="R36" s="1370"/>
      <c r="S36" s="1370"/>
      <c r="T36" s="1370"/>
      <c r="U36" s="1370"/>
      <c r="V36" s="1370"/>
      <c r="W36" s="1370"/>
      <c r="X36" s="1370"/>
      <c r="Y36" s="1370"/>
      <c r="Z36" s="1370"/>
      <c r="AA36" s="1370"/>
      <c r="AB36" s="1370"/>
      <c r="AC36" s="1370"/>
      <c r="AD36" s="104"/>
    </row>
    <row r="37" spans="5:33" ht="15" customHeight="1">
      <c r="E37" s="103"/>
      <c r="F37" s="1370"/>
      <c r="G37" s="1370"/>
      <c r="H37" s="1370"/>
      <c r="I37" s="1370"/>
      <c r="J37" s="1370"/>
      <c r="K37" s="1370"/>
      <c r="L37" s="1370"/>
      <c r="M37" s="1370"/>
      <c r="N37" s="1370"/>
      <c r="O37" s="1370"/>
      <c r="P37" s="1370"/>
      <c r="Q37" s="1370"/>
      <c r="R37" s="1370"/>
      <c r="S37" s="1370"/>
      <c r="T37" s="1370"/>
      <c r="U37" s="1370"/>
      <c r="V37" s="1370"/>
      <c r="W37" s="1370"/>
      <c r="X37" s="1370"/>
      <c r="Y37" s="1370"/>
      <c r="Z37" s="1370"/>
      <c r="AA37" s="1370"/>
      <c r="AB37" s="1370"/>
      <c r="AC37" s="1370"/>
      <c r="AD37" s="104"/>
    </row>
    <row r="38" spans="5:33" ht="15" customHeight="1">
      <c r="E38" s="103"/>
      <c r="F38" s="1370"/>
      <c r="G38" s="1370"/>
      <c r="H38" s="1370"/>
      <c r="I38" s="1370"/>
      <c r="J38" s="1370"/>
      <c r="K38" s="1370"/>
      <c r="L38" s="1370"/>
      <c r="M38" s="1370"/>
      <c r="N38" s="1370"/>
      <c r="O38" s="1370"/>
      <c r="P38" s="1370"/>
      <c r="Q38" s="1370"/>
      <c r="R38" s="1370"/>
      <c r="S38" s="1370"/>
      <c r="T38" s="1370"/>
      <c r="U38" s="1370"/>
      <c r="V38" s="1370"/>
      <c r="W38" s="1370"/>
      <c r="X38" s="1370"/>
      <c r="Y38" s="1370"/>
      <c r="Z38" s="1370"/>
      <c r="AA38" s="1370"/>
      <c r="AB38" s="1370"/>
      <c r="AC38" s="1370"/>
      <c r="AD38" s="104"/>
    </row>
    <row r="39" spans="5:33" ht="15" customHeight="1">
      <c r="E39" s="103"/>
      <c r="F39" s="1369">
        <f>$Q$19</f>
        <v>0</v>
      </c>
      <c r="G39" s="1369"/>
      <c r="H39" s="1369"/>
      <c r="I39" s="1369"/>
      <c r="J39" s="1369"/>
      <c r="K39" s="1369"/>
      <c r="L39" s="1369"/>
      <c r="M39" s="1369"/>
      <c r="N39" s="1369"/>
      <c r="O39" s="1369"/>
      <c r="P39" s="1369"/>
      <c r="Q39" s="1369"/>
      <c r="R39" s="1369"/>
      <c r="S39" s="1369"/>
      <c r="T39" s="1369"/>
      <c r="U39" s="1369"/>
      <c r="V39" s="1369"/>
      <c r="W39" s="1369"/>
      <c r="X39" s="1369"/>
      <c r="Y39" s="1369"/>
      <c r="Z39" s="1369"/>
      <c r="AA39" s="1369"/>
      <c r="AB39" s="1369"/>
      <c r="AC39" s="1369"/>
      <c r="AD39" s="104"/>
    </row>
    <row r="40" spans="5:33" ht="15" customHeight="1">
      <c r="E40" s="103"/>
      <c r="F40" s="1369"/>
      <c r="G40" s="1369"/>
      <c r="H40" s="1369"/>
      <c r="I40" s="1369"/>
      <c r="J40" s="1369"/>
      <c r="K40" s="1369"/>
      <c r="L40" s="1369"/>
      <c r="M40" s="1369"/>
      <c r="N40" s="1369"/>
      <c r="O40" s="1369"/>
      <c r="P40" s="1369"/>
      <c r="Q40" s="1369"/>
      <c r="R40" s="1369"/>
      <c r="S40" s="1369"/>
      <c r="T40" s="1369"/>
      <c r="U40" s="1369"/>
      <c r="V40" s="1369"/>
      <c r="W40" s="1369"/>
      <c r="X40" s="1369"/>
      <c r="Y40" s="1369"/>
      <c r="Z40" s="1369"/>
      <c r="AA40" s="1369"/>
      <c r="AB40" s="1369"/>
      <c r="AC40" s="1369"/>
      <c r="AD40" s="104"/>
    </row>
    <row r="41" spans="5:33" ht="15" customHeight="1">
      <c r="E41" s="103"/>
      <c r="F41" s="1369"/>
      <c r="G41" s="1369"/>
      <c r="H41" s="1369"/>
      <c r="I41" s="1369"/>
      <c r="J41" s="1369"/>
      <c r="K41" s="1369"/>
      <c r="L41" s="1369"/>
      <c r="M41" s="1369"/>
      <c r="N41" s="1369"/>
      <c r="O41" s="1369"/>
      <c r="P41" s="1369"/>
      <c r="Q41" s="1369"/>
      <c r="R41" s="1369"/>
      <c r="S41" s="1369"/>
      <c r="T41" s="1369"/>
      <c r="U41" s="1369"/>
      <c r="V41" s="1369"/>
      <c r="W41" s="1369"/>
      <c r="X41" s="1369"/>
      <c r="Y41" s="1369"/>
      <c r="Z41" s="1369"/>
      <c r="AA41" s="1369"/>
      <c r="AB41" s="1369"/>
      <c r="AC41" s="1369"/>
      <c r="AD41" s="104"/>
    </row>
    <row r="42" spans="5:33" ht="15" customHeight="1" thickBot="1">
      <c r="E42" s="105"/>
      <c r="F42" s="106"/>
      <c r="G42" s="106"/>
      <c r="H42" s="106"/>
      <c r="I42" s="106"/>
      <c r="J42" s="106"/>
      <c r="K42" s="106"/>
      <c r="L42" s="106"/>
      <c r="M42" s="106"/>
      <c r="N42" s="106"/>
      <c r="O42" s="106"/>
      <c r="P42" s="106"/>
      <c r="Q42" s="106"/>
      <c r="R42" s="106"/>
      <c r="S42" s="106"/>
      <c r="T42" s="106"/>
      <c r="U42" s="106"/>
      <c r="V42" s="106"/>
      <c r="W42" s="106"/>
      <c r="X42" s="106"/>
      <c r="Y42" s="106"/>
      <c r="Z42" s="106"/>
      <c r="AA42" s="106"/>
      <c r="AB42" s="106"/>
      <c r="AC42" s="106"/>
      <c r="AD42" s="107"/>
    </row>
    <row r="45" spans="5:33" ht="15" customHeight="1">
      <c r="AC45" s="1371" t="s">
        <v>887</v>
      </c>
      <c r="AD45" s="1371"/>
      <c r="AE45" s="1371"/>
      <c r="AF45" s="1371"/>
      <c r="AG45" s="1371"/>
    </row>
    <row r="46" spans="5:33" ht="15" customHeight="1">
      <c r="AC46" s="1365"/>
      <c r="AD46" s="1365"/>
      <c r="AE46" s="1365"/>
      <c r="AF46" s="1365"/>
      <c r="AG46" s="1365"/>
    </row>
    <row r="47" spans="5:33" ht="15" customHeight="1">
      <c r="AC47" s="1365"/>
      <c r="AD47" s="1365"/>
      <c r="AE47" s="1365"/>
      <c r="AF47" s="1365"/>
      <c r="AG47" s="1365"/>
    </row>
    <row r="48" spans="5:33" ht="15" customHeight="1">
      <c r="AC48" s="1365"/>
      <c r="AD48" s="1365"/>
      <c r="AE48" s="1365"/>
      <c r="AF48" s="1365"/>
      <c r="AG48" s="1365"/>
    </row>
    <row r="49" spans="29:33" ht="15" customHeight="1">
      <c r="AC49" s="1365"/>
      <c r="AD49" s="1365"/>
      <c r="AE49" s="1365"/>
      <c r="AF49" s="1365"/>
      <c r="AG49" s="1365"/>
    </row>
  </sheetData>
  <sheetProtection algorithmName="SHA-512" hashValue="eJ9a4LcfVaAG+eqEJ58oq4n5TRU9wLEJ128ON51IdrpJTvBH51x9iqVrHZRoAd2q8JRl9oguJhJQC6O7Ae2k2A==" saltValue="f6qSRH70Kz0q0GcF0lWn+A==" spinCount="100000" sheet="1" objects="1" scenarios="1" selectLockedCells="1"/>
  <mergeCells count="16">
    <mergeCell ref="AC46:AG49"/>
    <mergeCell ref="AF19:AG20"/>
    <mergeCell ref="E28:AD30"/>
    <mergeCell ref="F33:AC35"/>
    <mergeCell ref="F36:AC38"/>
    <mergeCell ref="F39:AC41"/>
    <mergeCell ref="AC45:AG45"/>
    <mergeCell ref="B3:G4"/>
    <mergeCell ref="H3:M4"/>
    <mergeCell ref="F11:AE14"/>
    <mergeCell ref="B19:G20"/>
    <mergeCell ref="H19:N20"/>
    <mergeCell ref="O19:P20"/>
    <mergeCell ref="Q19:W20"/>
    <mergeCell ref="X19:Y20"/>
    <mergeCell ref="Z19:AE20"/>
  </mergeCells>
  <phoneticPr fontId="16"/>
  <pageMargins left="0.75" right="0.75" top="1" bottom="1" header="0.51200000000000001" footer="0.51200000000000001"/>
  <pageSetup paperSize="9" orientation="portrait" r:id="rId1"/>
  <headerFooter alignWithMargins="0"/>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sheetPr>
  <dimension ref="A1:DA472"/>
  <sheetViews>
    <sheetView showZeros="0" zoomScaleNormal="100" workbookViewId="0">
      <selection activeCell="AB11" sqref="AB11:BY12"/>
    </sheetView>
  </sheetViews>
  <sheetFormatPr defaultColWidth="1.25" defaultRowHeight="7.5" customHeight="1"/>
  <cols>
    <col min="1" max="47" width="1.25" style="15"/>
    <col min="48" max="48" width="1.25" style="15" customWidth="1"/>
    <col min="49" max="132" width="1.25" style="15"/>
    <col min="133" max="133" width="1.25" style="15" customWidth="1"/>
    <col min="134" max="16384" width="1.25" style="15"/>
  </cols>
  <sheetData>
    <row r="1" spans="1:77" ht="7.5" customHeight="1">
      <c r="A1" s="225"/>
      <c r="B1" s="1428" t="s">
        <v>888</v>
      </c>
      <c r="C1" s="1428"/>
      <c r="D1" s="1428"/>
      <c r="E1" s="1428"/>
      <c r="F1" s="1428"/>
      <c r="G1" s="1428"/>
      <c r="H1" s="1428"/>
      <c r="I1" s="1428"/>
      <c r="J1" s="1428"/>
      <c r="K1" s="1428"/>
      <c r="L1" s="1428"/>
      <c r="M1" s="1428"/>
      <c r="N1" s="1428"/>
      <c r="O1" s="1428"/>
      <c r="P1" s="1428"/>
      <c r="Q1" s="1428"/>
      <c r="R1" s="1428"/>
      <c r="S1" s="1679"/>
      <c r="T1" s="1679"/>
      <c r="U1" s="1679"/>
      <c r="V1" s="1679"/>
      <c r="W1" s="1679"/>
      <c r="X1" s="1679"/>
      <c r="Y1" s="1679"/>
      <c r="Z1" s="1679"/>
      <c r="AA1" s="1679"/>
      <c r="AB1" s="1679"/>
      <c r="AC1" s="1679"/>
      <c r="AD1" s="1679"/>
      <c r="AE1" s="1679"/>
      <c r="AF1" s="1679"/>
      <c r="AG1" s="1679"/>
      <c r="AH1" s="1489" t="s">
        <v>889</v>
      </c>
      <c r="AI1" s="1489"/>
      <c r="AJ1" s="1489"/>
      <c r="AK1" s="1489"/>
      <c r="AL1" s="1489"/>
      <c r="AM1" s="1489"/>
      <c r="AN1" s="1489"/>
      <c r="AO1" s="1489"/>
      <c r="AP1" s="1675"/>
      <c r="AQ1" s="1675"/>
      <c r="AR1" s="1675"/>
      <c r="AS1" s="1675"/>
      <c r="AT1" s="1675"/>
      <c r="AU1" s="1675"/>
      <c r="AV1" s="1675"/>
      <c r="AW1" s="1675"/>
      <c r="AX1" s="1675"/>
      <c r="AY1" s="1675"/>
      <c r="AZ1" s="1675"/>
      <c r="BA1" s="1675"/>
      <c r="BB1" s="1675"/>
      <c r="BC1" s="1675"/>
      <c r="BD1" s="1428" t="s">
        <v>890</v>
      </c>
      <c r="BE1" s="1428"/>
      <c r="BF1" s="1428"/>
      <c r="BG1" s="1428"/>
      <c r="BH1" s="1428"/>
      <c r="BI1" s="1428"/>
      <c r="BK1" s="1677"/>
      <c r="BL1" s="1677"/>
      <c r="BM1" s="1677"/>
      <c r="BN1" s="1677"/>
      <c r="BO1" s="1677"/>
      <c r="BP1" s="1677"/>
      <c r="BQ1" s="1677"/>
      <c r="BR1" s="1677"/>
      <c r="BS1" s="1677"/>
      <c r="BT1" s="1677"/>
      <c r="BU1" s="1677"/>
      <c r="BV1" s="1677"/>
      <c r="BW1" s="1677"/>
      <c r="BX1" s="1677"/>
      <c r="BY1" s="1677"/>
    </row>
    <row r="2" spans="1:77" ht="7.5" customHeight="1">
      <c r="A2" s="225"/>
      <c r="B2" s="1428"/>
      <c r="C2" s="1428"/>
      <c r="D2" s="1428"/>
      <c r="E2" s="1428"/>
      <c r="F2" s="1428"/>
      <c r="G2" s="1428"/>
      <c r="H2" s="1428"/>
      <c r="I2" s="1428"/>
      <c r="J2" s="1428"/>
      <c r="K2" s="1428"/>
      <c r="L2" s="1428"/>
      <c r="M2" s="1428"/>
      <c r="N2" s="1428"/>
      <c r="O2" s="1428"/>
      <c r="P2" s="1428"/>
      <c r="Q2" s="1428"/>
      <c r="R2" s="1428"/>
      <c r="S2" s="1679"/>
      <c r="T2" s="1679"/>
      <c r="U2" s="1679"/>
      <c r="V2" s="1679"/>
      <c r="W2" s="1679"/>
      <c r="X2" s="1679"/>
      <c r="Y2" s="1679"/>
      <c r="Z2" s="1679"/>
      <c r="AA2" s="1679"/>
      <c r="AB2" s="1679"/>
      <c r="AC2" s="1679"/>
      <c r="AD2" s="1679"/>
      <c r="AE2" s="1679"/>
      <c r="AF2" s="1679"/>
      <c r="AG2" s="1679"/>
      <c r="AH2" s="1489"/>
      <c r="AI2" s="1489"/>
      <c r="AJ2" s="1489"/>
      <c r="AK2" s="1489"/>
      <c r="AL2" s="1489"/>
      <c r="AM2" s="1489"/>
      <c r="AN2" s="1489"/>
      <c r="AO2" s="1489"/>
      <c r="AP2" s="1675"/>
      <c r="AQ2" s="1675"/>
      <c r="AR2" s="1675"/>
      <c r="AS2" s="1675"/>
      <c r="AT2" s="1675"/>
      <c r="AU2" s="1675"/>
      <c r="AV2" s="1675"/>
      <c r="AW2" s="1675"/>
      <c r="AX2" s="1675"/>
      <c r="AY2" s="1675"/>
      <c r="AZ2" s="1675"/>
      <c r="BA2" s="1675"/>
      <c r="BB2" s="1675"/>
      <c r="BC2" s="1675"/>
      <c r="BD2" s="1428"/>
      <c r="BE2" s="1428"/>
      <c r="BF2" s="1428"/>
      <c r="BG2" s="1428"/>
      <c r="BH2" s="1428"/>
      <c r="BI2" s="1428"/>
      <c r="BK2" s="1677"/>
      <c r="BL2" s="1677"/>
      <c r="BM2" s="1677"/>
      <c r="BN2" s="1677"/>
      <c r="BO2" s="1677"/>
      <c r="BP2" s="1677"/>
      <c r="BQ2" s="1677"/>
      <c r="BR2" s="1677"/>
      <c r="BS2" s="1677"/>
      <c r="BT2" s="1677"/>
      <c r="BU2" s="1677"/>
      <c r="BV2" s="1677"/>
      <c r="BW2" s="1677"/>
      <c r="BX2" s="1677"/>
      <c r="BY2" s="1677"/>
    </row>
    <row r="3" spans="1:77" ht="7.5" customHeight="1">
      <c r="B3" s="1429" t="s">
        <v>891</v>
      </c>
      <c r="C3" s="1429"/>
      <c r="D3" s="1429"/>
      <c r="E3" s="1429"/>
      <c r="F3" s="1429"/>
      <c r="G3" s="1429"/>
      <c r="H3" s="1429"/>
      <c r="I3" s="1429"/>
      <c r="J3" s="1429"/>
      <c r="K3" s="1429"/>
      <c r="L3" s="1429"/>
      <c r="M3" s="1429"/>
      <c r="N3" s="1429"/>
      <c r="O3" s="1429"/>
      <c r="P3" s="1429"/>
      <c r="Q3" s="1429"/>
      <c r="R3" s="1429"/>
      <c r="S3" s="1429"/>
      <c r="T3" s="1429"/>
      <c r="U3" s="1429"/>
      <c r="V3" s="1429"/>
      <c r="W3" s="1429"/>
      <c r="X3" s="1429"/>
      <c r="Y3" s="1429"/>
      <c r="Z3" s="1675"/>
      <c r="AA3" s="1675"/>
      <c r="AB3" s="1675"/>
      <c r="AC3" s="1675"/>
      <c r="AD3" s="1675"/>
      <c r="AE3" s="1675"/>
      <c r="AF3" s="1675"/>
      <c r="AG3" s="1675"/>
      <c r="AH3" s="1675"/>
      <c r="AI3" s="1675"/>
      <c r="AJ3" s="1675"/>
      <c r="AK3" s="1675"/>
      <c r="AL3" s="1675"/>
      <c r="AM3" s="1675"/>
      <c r="AN3" s="1675"/>
      <c r="AO3" s="1675"/>
      <c r="AP3" s="1675"/>
      <c r="AQ3" s="1675"/>
      <c r="AR3" s="1675"/>
      <c r="AS3" s="1675"/>
      <c r="AT3" s="1675"/>
      <c r="AU3" s="1675"/>
      <c r="AV3" s="1675"/>
      <c r="AW3" s="1675"/>
      <c r="AX3" s="1675"/>
      <c r="AY3" s="1675"/>
      <c r="AZ3" s="1675"/>
      <c r="BA3" s="1675"/>
      <c r="BB3" s="1675"/>
      <c r="BC3" s="1675"/>
      <c r="BD3" s="1428" t="s">
        <v>892</v>
      </c>
      <c r="BE3" s="1428"/>
      <c r="BF3" s="1428"/>
      <c r="BG3" s="1428"/>
      <c r="BH3" s="1428"/>
      <c r="BI3" s="1428"/>
      <c r="BK3" s="1678">
        <f>入力専用!$G$63</f>
        <v>0</v>
      </c>
      <c r="BL3" s="1678"/>
      <c r="BM3" s="1678"/>
      <c r="BN3" s="1678"/>
      <c r="BO3" s="1678"/>
      <c r="BP3" s="1678"/>
      <c r="BQ3" s="1678"/>
      <c r="BR3" s="1678"/>
      <c r="BS3" s="1678"/>
      <c r="BT3" s="1678"/>
      <c r="BU3" s="1678"/>
      <c r="BV3" s="1678"/>
      <c r="BW3" s="1678"/>
      <c r="BX3" s="1678"/>
      <c r="BY3" s="1678"/>
    </row>
    <row r="4" spans="1:77" ht="7.5" customHeight="1">
      <c r="B4" s="1429"/>
      <c r="C4" s="1429"/>
      <c r="D4" s="1429"/>
      <c r="E4" s="1429"/>
      <c r="F4" s="1429"/>
      <c r="G4" s="1429"/>
      <c r="H4" s="1429"/>
      <c r="I4" s="1429"/>
      <c r="J4" s="1429"/>
      <c r="K4" s="1429"/>
      <c r="L4" s="1429"/>
      <c r="M4" s="1429"/>
      <c r="N4" s="1429"/>
      <c r="O4" s="1429"/>
      <c r="P4" s="1429"/>
      <c r="Q4" s="1429"/>
      <c r="R4" s="1429"/>
      <c r="S4" s="1429"/>
      <c r="T4" s="1429"/>
      <c r="U4" s="1429"/>
      <c r="V4" s="1429"/>
      <c r="W4" s="1429"/>
      <c r="X4" s="1429"/>
      <c r="Y4" s="1429"/>
      <c r="Z4" s="1675"/>
      <c r="AA4" s="1675"/>
      <c r="AB4" s="1675"/>
      <c r="AC4" s="1675"/>
      <c r="AD4" s="1675"/>
      <c r="AE4" s="1675"/>
      <c r="AF4" s="1675"/>
      <c r="AG4" s="1675"/>
      <c r="AH4" s="1675"/>
      <c r="AI4" s="1675"/>
      <c r="AJ4" s="1675"/>
      <c r="AK4" s="1675"/>
      <c r="AL4" s="1675"/>
      <c r="AM4" s="1675"/>
      <c r="AN4" s="1675"/>
      <c r="AO4" s="1675"/>
      <c r="AP4" s="1675"/>
      <c r="AQ4" s="1675"/>
      <c r="AR4" s="1675"/>
      <c r="AS4" s="1675"/>
      <c r="AT4" s="1675"/>
      <c r="AU4" s="1675"/>
      <c r="AV4" s="1675"/>
      <c r="AW4" s="1675"/>
      <c r="AX4" s="1675"/>
      <c r="AY4" s="1675"/>
      <c r="AZ4" s="1675"/>
      <c r="BA4" s="1675"/>
      <c r="BB4" s="1675"/>
      <c r="BC4" s="1675"/>
      <c r="BD4" s="1428"/>
      <c r="BE4" s="1428"/>
      <c r="BF4" s="1428"/>
      <c r="BG4" s="1428"/>
      <c r="BH4" s="1428"/>
      <c r="BI4" s="1428"/>
      <c r="BK4" s="1678"/>
      <c r="BL4" s="1678"/>
      <c r="BM4" s="1678"/>
      <c r="BN4" s="1678"/>
      <c r="BO4" s="1678"/>
      <c r="BP4" s="1678"/>
      <c r="BQ4" s="1678"/>
      <c r="BR4" s="1678"/>
      <c r="BS4" s="1678"/>
      <c r="BT4" s="1678"/>
      <c r="BU4" s="1678"/>
      <c r="BV4" s="1678"/>
      <c r="BW4" s="1678"/>
      <c r="BX4" s="1678"/>
      <c r="BY4" s="1678"/>
    </row>
    <row r="5" spans="1:77" ht="7.5" customHeight="1">
      <c r="A5" s="1453" t="s">
        <v>893</v>
      </c>
      <c r="B5" s="1453"/>
      <c r="C5" s="1453"/>
      <c r="D5" s="1453"/>
      <c r="E5" s="1453"/>
      <c r="F5" s="1453"/>
      <c r="G5" s="1453"/>
      <c r="H5" s="1453"/>
      <c r="I5" s="1453"/>
      <c r="J5" s="1453"/>
      <c r="K5" s="1453"/>
      <c r="L5" s="1453"/>
      <c r="M5" s="1453"/>
      <c r="N5" s="1453"/>
      <c r="O5" s="1453"/>
      <c r="P5" s="1453"/>
      <c r="Q5" s="1453"/>
      <c r="R5" s="1453"/>
      <c r="S5" s="1453"/>
      <c r="T5" s="1453"/>
      <c r="U5" s="1453"/>
      <c r="V5" s="1453"/>
      <c r="W5" s="1453"/>
      <c r="X5" s="1453"/>
      <c r="Y5" s="1453"/>
      <c r="Z5" s="1453"/>
      <c r="AA5" s="1453"/>
      <c r="AB5" s="1453"/>
      <c r="AC5" s="1453"/>
      <c r="AD5" s="1453"/>
      <c r="AE5" s="1453"/>
      <c r="AF5" s="1453"/>
      <c r="AG5" s="1453"/>
      <c r="AH5" s="1453"/>
      <c r="AI5" s="1453"/>
      <c r="AJ5" s="1453"/>
      <c r="AK5" s="1453"/>
      <c r="AL5" s="1453"/>
      <c r="AM5" s="1453"/>
      <c r="AN5" s="1453"/>
      <c r="AO5" s="1453"/>
      <c r="AP5" s="1453"/>
      <c r="AQ5" s="1453"/>
      <c r="AR5" s="1453"/>
      <c r="AS5" s="1453"/>
      <c r="AT5" s="1453"/>
      <c r="AU5" s="1453"/>
      <c r="AV5" s="1453"/>
      <c r="AW5" s="1453"/>
      <c r="AX5" s="1453"/>
      <c r="AY5" s="1453"/>
      <c r="AZ5" s="1453"/>
      <c r="BA5" s="1680" t="s">
        <v>894</v>
      </c>
      <c r="BB5" s="1680"/>
      <c r="BC5" s="1680"/>
      <c r="BD5" s="1680"/>
      <c r="BE5" s="1680"/>
      <c r="BF5" s="1680"/>
      <c r="BG5" s="1680"/>
      <c r="BH5" s="1680"/>
      <c r="BI5" s="1680"/>
      <c r="BJ5" s="1680"/>
      <c r="BK5" s="1680"/>
      <c r="BL5" s="1680"/>
      <c r="BM5" s="1680"/>
      <c r="BN5" s="1680"/>
      <c r="BO5" s="1680"/>
      <c r="BP5" s="1680"/>
      <c r="BQ5" s="1680"/>
      <c r="BR5" s="1680"/>
      <c r="BS5" s="1375" t="str">
        <f>IF(LEFT("",20)=LEFT($Z$3,20),"",IF(LEFT("初回",20)=LEFT($Z$3,20),"初回","初回以外"))</f>
        <v/>
      </c>
      <c r="BT5" s="1375"/>
      <c r="BU5" s="1375"/>
      <c r="BV5" s="1375"/>
      <c r="BW5" s="1375"/>
      <c r="BX5" s="1375"/>
      <c r="BY5" s="1375"/>
    </row>
    <row r="6" spans="1:77" ht="7.5" customHeight="1">
      <c r="A6" s="1453"/>
      <c r="B6" s="1453"/>
      <c r="C6" s="1453"/>
      <c r="D6" s="1453"/>
      <c r="E6" s="1453"/>
      <c r="F6" s="1453"/>
      <c r="G6" s="1453"/>
      <c r="H6" s="1453"/>
      <c r="I6" s="1453"/>
      <c r="J6" s="1453"/>
      <c r="K6" s="1453"/>
      <c r="L6" s="1453"/>
      <c r="M6" s="1453"/>
      <c r="N6" s="1453"/>
      <c r="O6" s="1453"/>
      <c r="P6" s="1453"/>
      <c r="Q6" s="1453"/>
      <c r="R6" s="1453"/>
      <c r="S6" s="1453"/>
      <c r="T6" s="1453"/>
      <c r="U6" s="1453"/>
      <c r="V6" s="1453"/>
      <c r="W6" s="1453"/>
      <c r="X6" s="1453"/>
      <c r="Y6" s="1453"/>
      <c r="Z6" s="1453"/>
      <c r="AA6" s="1453"/>
      <c r="AB6" s="1453"/>
      <c r="AC6" s="1453"/>
      <c r="AD6" s="1453"/>
      <c r="AE6" s="1453"/>
      <c r="AF6" s="1453"/>
      <c r="AG6" s="1453"/>
      <c r="AH6" s="1453"/>
      <c r="AI6" s="1453"/>
      <c r="AJ6" s="1453"/>
      <c r="AK6" s="1453"/>
      <c r="AL6" s="1453"/>
      <c r="AM6" s="1453"/>
      <c r="AN6" s="1453"/>
      <c r="AO6" s="1453"/>
      <c r="AP6" s="1453"/>
      <c r="AQ6" s="1453"/>
      <c r="AR6" s="1453"/>
      <c r="AS6" s="1453"/>
      <c r="AT6" s="1453"/>
      <c r="AU6" s="1453"/>
      <c r="AV6" s="1453"/>
      <c r="AW6" s="1453"/>
      <c r="AX6" s="1453"/>
      <c r="AY6" s="1453"/>
      <c r="AZ6" s="1453"/>
      <c r="BA6" s="1680"/>
      <c r="BB6" s="1680"/>
      <c r="BC6" s="1680"/>
      <c r="BD6" s="1680"/>
      <c r="BE6" s="1680"/>
      <c r="BF6" s="1680"/>
      <c r="BG6" s="1680"/>
      <c r="BH6" s="1680"/>
      <c r="BI6" s="1680"/>
      <c r="BJ6" s="1680"/>
      <c r="BK6" s="1680"/>
      <c r="BL6" s="1680"/>
      <c r="BM6" s="1680"/>
      <c r="BN6" s="1680"/>
      <c r="BO6" s="1680"/>
      <c r="BP6" s="1680"/>
      <c r="BQ6" s="1680"/>
      <c r="BR6" s="1680"/>
      <c r="BS6" s="1385"/>
      <c r="BT6" s="1385"/>
      <c r="BU6" s="1385"/>
      <c r="BV6" s="1385"/>
      <c r="BW6" s="1385"/>
      <c r="BX6" s="1385"/>
      <c r="BY6" s="1385"/>
    </row>
    <row r="7" spans="1:77" ht="7.5" customHeight="1">
      <c r="B7" s="1378" t="s">
        <v>895</v>
      </c>
      <c r="C7" s="1378"/>
      <c r="D7" s="1378"/>
      <c r="E7" s="1378"/>
      <c r="F7" s="1378"/>
      <c r="G7" s="1378"/>
      <c r="H7" s="1378"/>
      <c r="I7" s="1378"/>
      <c r="J7" s="1378"/>
      <c r="K7" s="555"/>
      <c r="L7" s="1386" t="s">
        <v>896</v>
      </c>
      <c r="M7" s="1386"/>
      <c r="N7" s="1386"/>
      <c r="O7" s="1386"/>
      <c r="P7" s="1386"/>
      <c r="Q7" s="1386"/>
      <c r="R7" s="556"/>
      <c r="S7" s="1414">
        <f>入力専用!$G$66</f>
        <v>0</v>
      </c>
      <c r="T7" s="1414"/>
      <c r="U7" s="1414"/>
      <c r="V7" s="1414"/>
      <c r="W7" s="1414"/>
      <c r="X7" s="1414"/>
      <c r="Y7" s="1414"/>
      <c r="Z7" s="1414"/>
      <c r="AA7" s="1414"/>
      <c r="AB7" s="1414"/>
      <c r="AC7" s="1414"/>
      <c r="AD7" s="1414"/>
      <c r="AE7" s="1414"/>
      <c r="AF7" s="1414"/>
      <c r="AG7" s="1414"/>
      <c r="AH7" s="1390" t="s">
        <v>897</v>
      </c>
      <c r="AI7" s="1391"/>
      <c r="AJ7" s="1391"/>
      <c r="AK7" s="1391"/>
      <c r="AL7" s="1391"/>
      <c r="AM7" s="1391"/>
      <c r="AN7" s="1391"/>
      <c r="AO7" s="1391"/>
      <c r="AP7" s="1412"/>
      <c r="AQ7" s="555"/>
      <c r="AR7" s="1683">
        <f>入力専用!$G$69</f>
        <v>0</v>
      </c>
      <c r="AS7" s="1683"/>
      <c r="AT7" s="1683"/>
      <c r="AU7" s="1683"/>
      <c r="AV7" s="1683"/>
      <c r="AW7" s="1683"/>
      <c r="AX7" s="1683"/>
      <c r="AY7" s="1683"/>
      <c r="AZ7" s="1683"/>
      <c r="BA7" s="1683"/>
      <c r="BB7" s="1683"/>
      <c r="BC7" s="1683"/>
      <c r="BD7" s="1683"/>
      <c r="BE7" s="1683"/>
      <c r="BF7" s="1683"/>
      <c r="BG7" s="1683"/>
      <c r="BH7" s="1683"/>
      <c r="BI7" s="1683"/>
      <c r="BJ7" s="1683"/>
      <c r="BK7" s="1684"/>
      <c r="BL7" s="1377" t="s">
        <v>898</v>
      </c>
      <c r="BM7" s="1377"/>
      <c r="BN7" s="1377"/>
      <c r="BO7" s="1377"/>
      <c r="BP7" s="1377"/>
      <c r="BQ7" s="1377"/>
      <c r="BR7" s="1377"/>
      <c r="BS7" s="555"/>
      <c r="BT7" s="1414" t="str">
        <f ca="1">入力専用!$J$3</f>
        <v/>
      </c>
      <c r="BU7" s="1414"/>
      <c r="BV7" s="1414"/>
      <c r="BW7" s="1414"/>
      <c r="BX7" s="1414"/>
      <c r="BY7" s="1415"/>
    </row>
    <row r="8" spans="1:77" ht="7.5" customHeight="1">
      <c r="B8" s="1378"/>
      <c r="C8" s="1378"/>
      <c r="D8" s="1378"/>
      <c r="E8" s="1378"/>
      <c r="F8" s="1378"/>
      <c r="G8" s="1378"/>
      <c r="H8" s="1378"/>
      <c r="I8" s="1378"/>
      <c r="J8" s="1378"/>
      <c r="K8" s="205"/>
      <c r="L8" s="1681"/>
      <c r="M8" s="1681"/>
      <c r="N8" s="1681"/>
      <c r="O8" s="1681"/>
      <c r="P8" s="1681"/>
      <c r="Q8" s="1681"/>
      <c r="R8" s="206"/>
      <c r="S8" s="1682"/>
      <c r="T8" s="1682"/>
      <c r="U8" s="1682"/>
      <c r="V8" s="1682"/>
      <c r="W8" s="1682"/>
      <c r="X8" s="1682"/>
      <c r="Y8" s="1682"/>
      <c r="Z8" s="1682"/>
      <c r="AA8" s="1682"/>
      <c r="AB8" s="1682"/>
      <c r="AC8" s="1682"/>
      <c r="AD8" s="1682"/>
      <c r="AE8" s="1682"/>
      <c r="AF8" s="1682"/>
      <c r="AG8" s="1682"/>
      <c r="AH8" s="1392"/>
      <c r="AI8" s="1393"/>
      <c r="AJ8" s="1393"/>
      <c r="AK8" s="1393"/>
      <c r="AL8" s="1393"/>
      <c r="AM8" s="1393"/>
      <c r="AN8" s="1393"/>
      <c r="AO8" s="1393"/>
      <c r="AP8" s="1413"/>
      <c r="AQ8" s="207"/>
      <c r="AR8" s="1685"/>
      <c r="AS8" s="1685"/>
      <c r="AT8" s="1685"/>
      <c r="AU8" s="1685"/>
      <c r="AV8" s="1685"/>
      <c r="AW8" s="1685"/>
      <c r="AX8" s="1685"/>
      <c r="AY8" s="1685"/>
      <c r="AZ8" s="1685"/>
      <c r="BA8" s="1685"/>
      <c r="BB8" s="1685"/>
      <c r="BC8" s="1685"/>
      <c r="BD8" s="1685"/>
      <c r="BE8" s="1685"/>
      <c r="BF8" s="1685"/>
      <c r="BG8" s="1685"/>
      <c r="BH8" s="1685"/>
      <c r="BI8" s="1685"/>
      <c r="BJ8" s="1685"/>
      <c r="BK8" s="1686"/>
      <c r="BL8" s="1377"/>
      <c r="BM8" s="1377"/>
      <c r="BN8" s="1377"/>
      <c r="BO8" s="1377"/>
      <c r="BP8" s="1377"/>
      <c r="BQ8" s="1377"/>
      <c r="BR8" s="1377"/>
      <c r="BS8" s="207"/>
      <c r="BT8" s="1385"/>
      <c r="BU8" s="1385"/>
      <c r="BV8" s="1385"/>
      <c r="BW8" s="1385"/>
      <c r="BX8" s="1385"/>
      <c r="BY8" s="1416"/>
    </row>
    <row r="9" spans="1:77" ht="7.5" customHeight="1">
      <c r="B9" s="1378"/>
      <c r="C9" s="1378"/>
      <c r="D9" s="1378"/>
      <c r="E9" s="1378"/>
      <c r="F9" s="1378"/>
      <c r="G9" s="1378"/>
      <c r="H9" s="1378"/>
      <c r="I9" s="1378"/>
      <c r="J9" s="1378"/>
      <c r="K9" s="308"/>
      <c r="L9" s="244" t="str">
        <f>入力専用!$DT$20</f>
        <v>2</v>
      </c>
      <c r="M9" s="245" t="s">
        <v>108</v>
      </c>
      <c r="S9" s="1375">
        <f>入力専用!$G$67</f>
        <v>0</v>
      </c>
      <c r="T9" s="1375"/>
      <c r="U9" s="1375"/>
      <c r="V9" s="1375"/>
      <c r="W9" s="1375"/>
      <c r="X9" s="1375"/>
      <c r="Y9" s="1375"/>
      <c r="Z9" s="1375"/>
      <c r="AA9" s="1375"/>
      <c r="AB9" s="1375"/>
      <c r="AC9" s="1375"/>
      <c r="AD9" s="1375"/>
      <c r="AE9" s="1375"/>
      <c r="AF9" s="1375"/>
      <c r="AG9" s="1375"/>
      <c r="AH9" s="1378" t="s">
        <v>899</v>
      </c>
      <c r="AI9" s="1378"/>
      <c r="AJ9" s="1378"/>
      <c r="AK9" s="1378"/>
      <c r="AL9" s="1378"/>
      <c r="AM9" s="1378"/>
      <c r="AN9" s="1378"/>
      <c r="AO9" s="1378"/>
      <c r="AP9" s="1378"/>
      <c r="AQ9" s="555"/>
      <c r="AR9" s="1414">
        <f>入力専用!$G$68</f>
        <v>0</v>
      </c>
      <c r="AS9" s="1414"/>
      <c r="AT9" s="1414"/>
      <c r="AU9" s="1414"/>
      <c r="AV9" s="1414"/>
      <c r="AW9" s="1414"/>
      <c r="AX9" s="1414"/>
      <c r="AY9" s="1414"/>
      <c r="AZ9" s="1414"/>
      <c r="BA9" s="1414"/>
      <c r="BB9" s="1414"/>
      <c r="BC9" s="1415"/>
      <c r="BD9" s="1390" t="s">
        <v>900</v>
      </c>
      <c r="BE9" s="1391"/>
      <c r="BF9" s="1391"/>
      <c r="BG9" s="1391"/>
      <c r="BH9" s="1391"/>
      <c r="BI9" s="1391"/>
      <c r="BJ9" s="1412"/>
      <c r="BK9" s="555"/>
      <c r="BL9" s="1583">
        <f>入力専用!$G$79</f>
        <v>0</v>
      </c>
      <c r="BM9" s="1583"/>
      <c r="BN9" s="1583"/>
      <c r="BO9" s="1583"/>
      <c r="BP9" s="1583"/>
      <c r="BQ9" s="1583"/>
      <c r="BR9" s="1583"/>
      <c r="BS9" s="1583"/>
      <c r="BT9" s="1583"/>
      <c r="BU9" s="1583"/>
      <c r="BV9" s="1583"/>
      <c r="BW9" s="1583"/>
      <c r="BX9" s="1583"/>
      <c r="BY9" s="1584"/>
    </row>
    <row r="10" spans="1:77" ht="7.5" customHeight="1">
      <c r="B10" s="1378"/>
      <c r="C10" s="1378"/>
      <c r="D10" s="1378"/>
      <c r="E10" s="1378"/>
      <c r="F10" s="1378"/>
      <c r="G10" s="1378"/>
      <c r="H10" s="1378"/>
      <c r="I10" s="1378"/>
      <c r="J10" s="1378"/>
      <c r="K10" s="207"/>
      <c r="L10" s="225"/>
      <c r="M10" s="204">
        <f ca="1">NOW()</f>
        <v>46119.699161689816</v>
      </c>
      <c r="N10" s="307"/>
      <c r="O10" s="307"/>
      <c r="P10" s="307"/>
      <c r="Q10" s="307"/>
      <c r="R10" s="307"/>
      <c r="S10" s="1385"/>
      <c r="T10" s="1385"/>
      <c r="U10" s="1385"/>
      <c r="V10" s="1385"/>
      <c r="W10" s="1385"/>
      <c r="X10" s="1385"/>
      <c r="Y10" s="1385"/>
      <c r="Z10" s="1385"/>
      <c r="AA10" s="1385"/>
      <c r="AB10" s="1385"/>
      <c r="AC10" s="1385"/>
      <c r="AD10" s="1385"/>
      <c r="AE10" s="1385"/>
      <c r="AF10" s="1385"/>
      <c r="AG10" s="1385"/>
      <c r="AH10" s="1378"/>
      <c r="AI10" s="1378"/>
      <c r="AJ10" s="1378"/>
      <c r="AK10" s="1378"/>
      <c r="AL10" s="1378"/>
      <c r="AM10" s="1378"/>
      <c r="AN10" s="1378"/>
      <c r="AO10" s="1378"/>
      <c r="AP10" s="1378"/>
      <c r="AQ10" s="207"/>
      <c r="AR10" s="1385"/>
      <c r="AS10" s="1385"/>
      <c r="AT10" s="1385"/>
      <c r="AU10" s="1385"/>
      <c r="AV10" s="1385"/>
      <c r="AW10" s="1385"/>
      <c r="AX10" s="1385"/>
      <c r="AY10" s="1385"/>
      <c r="AZ10" s="1385"/>
      <c r="BA10" s="1385"/>
      <c r="BB10" s="1385"/>
      <c r="BC10" s="1416"/>
      <c r="BD10" s="1392"/>
      <c r="BE10" s="1393"/>
      <c r="BF10" s="1393"/>
      <c r="BG10" s="1393"/>
      <c r="BH10" s="1393"/>
      <c r="BI10" s="1393"/>
      <c r="BJ10" s="1413"/>
      <c r="BK10" s="207"/>
      <c r="BL10" s="1585"/>
      <c r="BM10" s="1585"/>
      <c r="BN10" s="1585"/>
      <c r="BO10" s="1585"/>
      <c r="BP10" s="1585"/>
      <c r="BQ10" s="1585"/>
      <c r="BR10" s="1585"/>
      <c r="BS10" s="1585"/>
      <c r="BT10" s="1585"/>
      <c r="BU10" s="1585"/>
      <c r="BV10" s="1585"/>
      <c r="BW10" s="1585"/>
      <c r="BX10" s="1585"/>
      <c r="BY10" s="1586"/>
    </row>
    <row r="11" spans="1:77" ht="7.5" customHeight="1">
      <c r="B11" s="1390" t="s">
        <v>901</v>
      </c>
      <c r="C11" s="1391"/>
      <c r="D11" s="1391"/>
      <c r="E11" s="1391"/>
      <c r="F11" s="1391"/>
      <c r="G11" s="1391"/>
      <c r="H11" s="1391"/>
      <c r="I11" s="1391"/>
      <c r="J11" s="1412"/>
      <c r="K11" s="555"/>
      <c r="L11" s="1414" t="s">
        <v>23</v>
      </c>
      <c r="M11" s="1414"/>
      <c r="N11" s="1414"/>
      <c r="O11" s="556"/>
      <c r="P11" s="1414">
        <f>入力専用!$G$77</f>
        <v>0</v>
      </c>
      <c r="Q11" s="1414"/>
      <c r="R11" s="1414"/>
      <c r="S11" s="1414"/>
      <c r="T11" s="1414"/>
      <c r="U11" s="1414"/>
      <c r="V11" s="1414"/>
      <c r="W11" s="1414"/>
      <c r="X11" s="1414"/>
      <c r="Y11" s="1414"/>
      <c r="Z11" s="1414"/>
      <c r="AB11" s="1375">
        <f>入力専用!$G$78</f>
        <v>0</v>
      </c>
      <c r="AC11" s="1375"/>
      <c r="AD11" s="1375"/>
      <c r="AE11" s="1375"/>
      <c r="AF11" s="1375"/>
      <c r="AG11" s="1375"/>
      <c r="AH11" s="1375"/>
      <c r="AI11" s="1375"/>
      <c r="AJ11" s="1375"/>
      <c r="AK11" s="1375"/>
      <c r="AL11" s="1375"/>
      <c r="AM11" s="1375"/>
      <c r="AN11" s="1375"/>
      <c r="AO11" s="1375"/>
      <c r="AP11" s="1375"/>
      <c r="AQ11" s="1375"/>
      <c r="AR11" s="1375"/>
      <c r="AS11" s="1375"/>
      <c r="AT11" s="1375"/>
      <c r="AU11" s="1375"/>
      <c r="AV11" s="1375"/>
      <c r="AW11" s="1375"/>
      <c r="AX11" s="1375"/>
      <c r="AY11" s="1375"/>
      <c r="AZ11" s="1375"/>
      <c r="BA11" s="1375"/>
      <c r="BB11" s="1375"/>
      <c r="BC11" s="1375"/>
      <c r="BD11" s="1375"/>
      <c r="BE11" s="1375"/>
      <c r="BF11" s="1375"/>
      <c r="BG11" s="1375"/>
      <c r="BH11" s="1375"/>
      <c r="BI11" s="1375"/>
      <c r="BJ11" s="1375"/>
      <c r="BK11" s="1375"/>
      <c r="BL11" s="1375"/>
      <c r="BM11" s="1375"/>
      <c r="BN11" s="1375"/>
      <c r="BO11" s="1375"/>
      <c r="BP11" s="1375"/>
      <c r="BQ11" s="1375"/>
      <c r="BR11" s="1375"/>
      <c r="BS11" s="1375"/>
      <c r="BT11" s="1375"/>
      <c r="BU11" s="1375"/>
      <c r="BV11" s="1375"/>
      <c r="BW11" s="1375"/>
      <c r="BX11" s="1375"/>
      <c r="BY11" s="1376"/>
    </row>
    <row r="12" spans="1:77" ht="7.5" customHeight="1">
      <c r="B12" s="1392"/>
      <c r="C12" s="1393"/>
      <c r="D12" s="1393"/>
      <c r="E12" s="1393"/>
      <c r="F12" s="1393"/>
      <c r="G12" s="1393"/>
      <c r="H12" s="1393"/>
      <c r="I12" s="1393"/>
      <c r="J12" s="1413"/>
      <c r="K12" s="207"/>
      <c r="L12" s="1375"/>
      <c r="M12" s="1375"/>
      <c r="N12" s="1375"/>
      <c r="P12" s="1375"/>
      <c r="Q12" s="1375"/>
      <c r="R12" s="1375"/>
      <c r="S12" s="1375"/>
      <c r="T12" s="1375"/>
      <c r="U12" s="1375"/>
      <c r="V12" s="1375"/>
      <c r="W12" s="1375"/>
      <c r="X12" s="1375"/>
      <c r="Y12" s="1375"/>
      <c r="Z12" s="1375"/>
      <c r="AB12" s="1385"/>
      <c r="AC12" s="1385"/>
      <c r="AD12" s="1385"/>
      <c r="AE12" s="1385"/>
      <c r="AF12" s="1385"/>
      <c r="AG12" s="1385"/>
      <c r="AH12" s="1385"/>
      <c r="AI12" s="1385"/>
      <c r="AJ12" s="1385"/>
      <c r="AK12" s="1385"/>
      <c r="AL12" s="1385"/>
      <c r="AM12" s="1385"/>
      <c r="AN12" s="1385"/>
      <c r="AO12" s="1385"/>
      <c r="AP12" s="1385"/>
      <c r="AQ12" s="1385"/>
      <c r="AR12" s="1385"/>
      <c r="AS12" s="1385"/>
      <c r="AT12" s="1385"/>
      <c r="AU12" s="1385"/>
      <c r="AV12" s="1385"/>
      <c r="AW12" s="1385"/>
      <c r="AX12" s="1385"/>
      <c r="AY12" s="1385"/>
      <c r="AZ12" s="1385"/>
      <c r="BA12" s="1385"/>
      <c r="BB12" s="1385"/>
      <c r="BC12" s="1385"/>
      <c r="BD12" s="1385"/>
      <c r="BE12" s="1385"/>
      <c r="BF12" s="1385"/>
      <c r="BG12" s="1385"/>
      <c r="BH12" s="1385"/>
      <c r="BI12" s="1385"/>
      <c r="BJ12" s="1385"/>
      <c r="BK12" s="1385"/>
      <c r="BL12" s="1385"/>
      <c r="BM12" s="1385"/>
      <c r="BN12" s="1385"/>
      <c r="BO12" s="1385"/>
      <c r="BP12" s="1385"/>
      <c r="BQ12" s="1385"/>
      <c r="BR12" s="1385"/>
      <c r="BS12" s="1385"/>
      <c r="BT12" s="1385"/>
      <c r="BU12" s="1385"/>
      <c r="BV12" s="1385"/>
      <c r="BW12" s="1385"/>
      <c r="BX12" s="1385"/>
      <c r="BY12" s="1416"/>
    </row>
    <row r="13" spans="1:77" ht="7.5" customHeight="1">
      <c r="B13" s="1636" t="s">
        <v>902</v>
      </c>
      <c r="C13" s="1391"/>
      <c r="D13" s="1391"/>
      <c r="E13" s="1391"/>
      <c r="F13" s="1391"/>
      <c r="G13" s="1391"/>
      <c r="H13" s="1391"/>
      <c r="I13" s="1391"/>
      <c r="J13" s="1412"/>
      <c r="K13" s="555"/>
      <c r="L13" s="1687" t="s">
        <v>654</v>
      </c>
      <c r="M13" s="1687"/>
      <c r="N13" s="1687"/>
      <c r="O13" s="1687"/>
      <c r="P13" s="1687"/>
      <c r="Q13" s="556"/>
      <c r="R13" s="1414">
        <f>入力専用!$G$152</f>
        <v>0</v>
      </c>
      <c r="S13" s="1414"/>
      <c r="T13" s="1414"/>
      <c r="U13" s="1414"/>
      <c r="V13" s="1414"/>
      <c r="W13" s="1414"/>
      <c r="X13" s="1414"/>
      <c r="Y13" s="1414"/>
      <c r="Z13" s="1414"/>
      <c r="AA13" s="1414"/>
      <c r="AB13" s="1414"/>
      <c r="AC13" s="1414"/>
      <c r="AD13" s="556"/>
      <c r="AE13" s="1687" t="s">
        <v>655</v>
      </c>
      <c r="AF13" s="1687"/>
      <c r="AG13" s="1687"/>
      <c r="AH13" s="1687"/>
      <c r="AI13" s="1687"/>
      <c r="AJ13" s="556"/>
      <c r="AK13" s="1414">
        <f>入力専用!$G$153</f>
        <v>0</v>
      </c>
      <c r="AL13" s="1414"/>
      <c r="AM13" s="1414"/>
      <c r="AN13" s="1414"/>
      <c r="AO13" s="1414"/>
      <c r="AP13" s="1414"/>
      <c r="AQ13" s="1414"/>
      <c r="AR13" s="1414"/>
      <c r="AS13" s="1414"/>
      <c r="AT13" s="1414"/>
      <c r="AU13" s="1414"/>
      <c r="AV13" s="1414"/>
      <c r="AW13" s="1414"/>
      <c r="AX13" s="1414"/>
      <c r="AY13" s="1414"/>
      <c r="AZ13" s="1414"/>
      <c r="BA13" s="1414"/>
      <c r="BB13" s="1414"/>
      <c r="BC13" s="1415"/>
      <c r="BD13" s="1437" t="s">
        <v>645</v>
      </c>
      <c r="BE13" s="1438"/>
      <c r="BF13" s="1438"/>
      <c r="BG13" s="1438"/>
      <c r="BH13" s="1438"/>
      <c r="BI13" s="1438"/>
      <c r="BJ13" s="1439"/>
      <c r="BK13" s="555"/>
      <c r="BL13" s="1583">
        <f>入力専用!$G$156</f>
        <v>0</v>
      </c>
      <c r="BM13" s="1583"/>
      <c r="BN13" s="1583"/>
      <c r="BO13" s="1583"/>
      <c r="BP13" s="1583"/>
      <c r="BQ13" s="1583"/>
      <c r="BR13" s="1583"/>
      <c r="BS13" s="1583"/>
      <c r="BT13" s="1583"/>
      <c r="BU13" s="1583"/>
      <c r="BV13" s="1583"/>
      <c r="BW13" s="1583"/>
      <c r="BX13" s="1583"/>
      <c r="BY13" s="1584"/>
    </row>
    <row r="14" spans="1:77" ht="7.5" customHeight="1">
      <c r="B14" s="1637"/>
      <c r="C14" s="1638"/>
      <c r="D14" s="1638"/>
      <c r="E14" s="1638"/>
      <c r="F14" s="1638"/>
      <c r="G14" s="1638"/>
      <c r="H14" s="1638"/>
      <c r="I14" s="1638"/>
      <c r="J14" s="1639"/>
      <c r="K14" s="308"/>
      <c r="L14" s="1688"/>
      <c r="M14" s="1688"/>
      <c r="N14" s="1688"/>
      <c r="O14" s="1688"/>
      <c r="P14" s="1688"/>
      <c r="R14" s="1375"/>
      <c r="S14" s="1375"/>
      <c r="T14" s="1375"/>
      <c r="U14" s="1375"/>
      <c r="V14" s="1375"/>
      <c r="W14" s="1375"/>
      <c r="X14" s="1375"/>
      <c r="Y14" s="1375"/>
      <c r="Z14" s="1375"/>
      <c r="AA14" s="1375"/>
      <c r="AB14" s="1375"/>
      <c r="AC14" s="1375"/>
      <c r="AE14" s="1688"/>
      <c r="AF14" s="1688"/>
      <c r="AG14" s="1688"/>
      <c r="AH14" s="1688"/>
      <c r="AI14" s="1688"/>
      <c r="AK14" s="1375"/>
      <c r="AL14" s="1375"/>
      <c r="AM14" s="1375"/>
      <c r="AN14" s="1375"/>
      <c r="AO14" s="1375"/>
      <c r="AP14" s="1375"/>
      <c r="AQ14" s="1375"/>
      <c r="AR14" s="1375"/>
      <c r="AS14" s="1375"/>
      <c r="AT14" s="1375"/>
      <c r="AU14" s="1375"/>
      <c r="AV14" s="1375"/>
      <c r="AW14" s="1375"/>
      <c r="AX14" s="1375"/>
      <c r="AY14" s="1375"/>
      <c r="AZ14" s="1375"/>
      <c r="BA14" s="1375"/>
      <c r="BB14" s="1375"/>
      <c r="BC14" s="1376"/>
      <c r="BD14" s="1689"/>
      <c r="BE14" s="1489"/>
      <c r="BF14" s="1489"/>
      <c r="BG14" s="1489"/>
      <c r="BH14" s="1489"/>
      <c r="BI14" s="1489"/>
      <c r="BJ14" s="1690"/>
      <c r="BK14" s="308"/>
      <c r="BL14" s="1616"/>
      <c r="BM14" s="1616"/>
      <c r="BN14" s="1616"/>
      <c r="BO14" s="1616"/>
      <c r="BP14" s="1616"/>
      <c r="BQ14" s="1616"/>
      <c r="BR14" s="1616"/>
      <c r="BS14" s="1616"/>
      <c r="BT14" s="1616"/>
      <c r="BU14" s="1616"/>
      <c r="BV14" s="1616"/>
      <c r="BW14" s="1616"/>
      <c r="BX14" s="1616"/>
      <c r="BY14" s="1617"/>
    </row>
    <row r="15" spans="1:77" ht="7.5" customHeight="1">
      <c r="B15" s="1637"/>
      <c r="C15" s="1638"/>
      <c r="D15" s="1638"/>
      <c r="E15" s="1638"/>
      <c r="F15" s="1638"/>
      <c r="G15" s="1638"/>
      <c r="H15" s="1638"/>
      <c r="I15" s="1638"/>
      <c r="J15" s="1639"/>
      <c r="K15" s="308"/>
      <c r="L15" s="1375" t="s">
        <v>23</v>
      </c>
      <c r="M15" s="1375"/>
      <c r="N15" s="1375"/>
      <c r="P15" s="1375">
        <f>入力専用!$G$154</f>
        <v>0</v>
      </c>
      <c r="Q15" s="1375"/>
      <c r="R15" s="1375"/>
      <c r="S15" s="1375"/>
      <c r="T15" s="1375"/>
      <c r="U15" s="1375"/>
      <c r="V15" s="1375"/>
      <c r="W15" s="1375"/>
      <c r="X15" s="1375"/>
      <c r="Z15" s="933" t="s">
        <v>610</v>
      </c>
      <c r="AA15" s="933"/>
      <c r="AB15" s="933"/>
      <c r="AC15" s="933"/>
      <c r="AD15" s="933"/>
      <c r="AF15" s="1375">
        <f>入力専用!$G$155</f>
        <v>0</v>
      </c>
      <c r="AG15" s="1375"/>
      <c r="AH15" s="1375"/>
      <c r="AI15" s="1375"/>
      <c r="AJ15" s="1375"/>
      <c r="AK15" s="1375"/>
      <c r="AL15" s="1375"/>
      <c r="AM15" s="1375"/>
      <c r="AN15" s="1375"/>
      <c r="AO15" s="1375"/>
      <c r="AP15" s="1375"/>
      <c r="AQ15" s="1375"/>
      <c r="AR15" s="1375"/>
      <c r="AS15" s="1375"/>
      <c r="AT15" s="1375"/>
      <c r="AU15" s="1375"/>
      <c r="AV15" s="1375"/>
      <c r="AW15" s="1375"/>
      <c r="AX15" s="1375"/>
      <c r="AY15" s="1375"/>
      <c r="AZ15" s="1375"/>
      <c r="BA15" s="1375"/>
      <c r="BB15" s="1375"/>
      <c r="BC15" s="1376"/>
      <c r="BD15" s="1689"/>
      <c r="BE15" s="1489"/>
      <c r="BF15" s="1489"/>
      <c r="BG15" s="1489"/>
      <c r="BH15" s="1489"/>
      <c r="BI15" s="1489"/>
      <c r="BJ15" s="1690"/>
      <c r="BK15" s="308"/>
      <c r="BL15" s="1616">
        <f>入力専用!$G$157</f>
        <v>0</v>
      </c>
      <c r="BM15" s="1616"/>
      <c r="BN15" s="1616"/>
      <c r="BO15" s="1616"/>
      <c r="BP15" s="1616"/>
      <c r="BQ15" s="1616"/>
      <c r="BR15" s="1616"/>
      <c r="BS15" s="1616"/>
      <c r="BT15" s="1616"/>
      <c r="BU15" s="1616"/>
      <c r="BV15" s="1616"/>
      <c r="BW15" s="1616"/>
      <c r="BX15" s="1616"/>
      <c r="BY15" s="1617"/>
    </row>
    <row r="16" spans="1:77" ht="7.5" customHeight="1">
      <c r="B16" s="1637"/>
      <c r="C16" s="1638"/>
      <c r="D16" s="1638"/>
      <c r="E16" s="1638"/>
      <c r="F16" s="1638"/>
      <c r="G16" s="1638"/>
      <c r="H16" s="1638"/>
      <c r="I16" s="1638"/>
      <c r="J16" s="1639"/>
      <c r="K16" s="207"/>
      <c r="L16" s="1385"/>
      <c r="M16" s="1385"/>
      <c r="N16" s="1385"/>
      <c r="O16" s="307"/>
      <c r="P16" s="1385"/>
      <c r="Q16" s="1385"/>
      <c r="R16" s="1385"/>
      <c r="S16" s="1385"/>
      <c r="T16" s="1385"/>
      <c r="U16" s="1385"/>
      <c r="V16" s="1385"/>
      <c r="W16" s="1385"/>
      <c r="X16" s="1385"/>
      <c r="Y16" s="307"/>
      <c r="Z16" s="921"/>
      <c r="AA16" s="921"/>
      <c r="AB16" s="921"/>
      <c r="AC16" s="921"/>
      <c r="AD16" s="921"/>
      <c r="AE16" s="307"/>
      <c r="AF16" s="1385"/>
      <c r="AG16" s="1385"/>
      <c r="AH16" s="1385"/>
      <c r="AI16" s="1385"/>
      <c r="AJ16" s="1385"/>
      <c r="AK16" s="1385"/>
      <c r="AL16" s="1385"/>
      <c r="AM16" s="1385"/>
      <c r="AN16" s="1385"/>
      <c r="AO16" s="1385"/>
      <c r="AP16" s="1385"/>
      <c r="AQ16" s="1385"/>
      <c r="AR16" s="1385"/>
      <c r="AS16" s="1385"/>
      <c r="AT16" s="1385"/>
      <c r="AU16" s="1385"/>
      <c r="AV16" s="1385"/>
      <c r="AW16" s="1385"/>
      <c r="AX16" s="1385"/>
      <c r="AY16" s="1385"/>
      <c r="AZ16" s="1385"/>
      <c r="BA16" s="1385"/>
      <c r="BB16" s="1385"/>
      <c r="BC16" s="1416"/>
      <c r="BD16" s="1440"/>
      <c r="BE16" s="1441"/>
      <c r="BF16" s="1441"/>
      <c r="BG16" s="1441"/>
      <c r="BH16" s="1441"/>
      <c r="BI16" s="1441"/>
      <c r="BJ16" s="1442"/>
      <c r="BK16" s="207"/>
      <c r="BL16" s="1585"/>
      <c r="BM16" s="1585"/>
      <c r="BN16" s="1585"/>
      <c r="BO16" s="1585"/>
      <c r="BP16" s="1585"/>
      <c r="BQ16" s="1585"/>
      <c r="BR16" s="1585"/>
      <c r="BS16" s="1585"/>
      <c r="BT16" s="1585"/>
      <c r="BU16" s="1585"/>
      <c r="BV16" s="1585"/>
      <c r="BW16" s="1585"/>
      <c r="BX16" s="1585"/>
      <c r="BY16" s="1586"/>
    </row>
    <row r="17" spans="2:77" ht="7.5" customHeight="1">
      <c r="B17" s="1637"/>
      <c r="C17" s="1638"/>
      <c r="D17" s="1638"/>
      <c r="E17" s="1638"/>
      <c r="F17" s="1638"/>
      <c r="G17" s="1638"/>
      <c r="H17" s="1638"/>
      <c r="I17" s="1638"/>
      <c r="J17" s="1639"/>
      <c r="K17" s="555"/>
      <c r="L17" s="918" t="s">
        <v>654</v>
      </c>
      <c r="M17" s="918"/>
      <c r="N17" s="918"/>
      <c r="O17" s="918"/>
      <c r="P17" s="918"/>
      <c r="Q17" s="556"/>
      <c r="R17" s="1414">
        <f>入力専用!$G$160</f>
        <v>0</v>
      </c>
      <c r="S17" s="1414"/>
      <c r="T17" s="1414"/>
      <c r="U17" s="1414"/>
      <c r="V17" s="1414"/>
      <c r="W17" s="1414"/>
      <c r="X17" s="1414"/>
      <c r="Y17" s="1414"/>
      <c r="Z17" s="1414"/>
      <c r="AA17" s="1414"/>
      <c r="AB17" s="1414"/>
      <c r="AC17" s="1414"/>
      <c r="AD17" s="556"/>
      <c r="AE17" s="918" t="s">
        <v>655</v>
      </c>
      <c r="AF17" s="918"/>
      <c r="AG17" s="918"/>
      <c r="AH17" s="918"/>
      <c r="AI17" s="918"/>
      <c r="AJ17" s="556"/>
      <c r="AK17" s="1414">
        <f>入力専用!$G$161</f>
        <v>0</v>
      </c>
      <c r="AL17" s="1414"/>
      <c r="AM17" s="1414"/>
      <c r="AN17" s="1414"/>
      <c r="AO17" s="1414"/>
      <c r="AP17" s="1414"/>
      <c r="AQ17" s="1414"/>
      <c r="AR17" s="1414"/>
      <c r="AS17" s="1414"/>
      <c r="AT17" s="1414"/>
      <c r="AU17" s="1414"/>
      <c r="AV17" s="1414"/>
      <c r="AW17" s="1414"/>
      <c r="AX17" s="1414"/>
      <c r="AY17" s="1414"/>
      <c r="AZ17" s="1414"/>
      <c r="BA17" s="1414"/>
      <c r="BB17" s="1414"/>
      <c r="BC17" s="1415"/>
      <c r="BD17" s="1424" t="s">
        <v>645</v>
      </c>
      <c r="BE17" s="1386"/>
      <c r="BF17" s="1386"/>
      <c r="BG17" s="1386"/>
      <c r="BH17" s="1386"/>
      <c r="BI17" s="1386"/>
      <c r="BJ17" s="1425"/>
      <c r="BK17" s="555"/>
      <c r="BL17" s="1583">
        <f>入力専用!$G$164</f>
        <v>0</v>
      </c>
      <c r="BM17" s="1583"/>
      <c r="BN17" s="1583"/>
      <c r="BO17" s="1583"/>
      <c r="BP17" s="1583"/>
      <c r="BQ17" s="1583"/>
      <c r="BR17" s="1583"/>
      <c r="BS17" s="1583"/>
      <c r="BT17" s="1583"/>
      <c r="BU17" s="1583"/>
      <c r="BV17" s="1583"/>
      <c r="BW17" s="1583"/>
      <c r="BX17" s="1583"/>
      <c r="BY17" s="1584"/>
    </row>
    <row r="18" spans="2:77" ht="7.5" customHeight="1">
      <c r="B18" s="1637"/>
      <c r="C18" s="1638"/>
      <c r="D18" s="1638"/>
      <c r="E18" s="1638"/>
      <c r="F18" s="1638"/>
      <c r="G18" s="1638"/>
      <c r="H18" s="1638"/>
      <c r="I18" s="1638"/>
      <c r="J18" s="1639"/>
      <c r="K18" s="308"/>
      <c r="L18" s="933"/>
      <c r="M18" s="933"/>
      <c r="N18" s="933"/>
      <c r="O18" s="933"/>
      <c r="P18" s="933"/>
      <c r="R18" s="1375"/>
      <c r="S18" s="1375"/>
      <c r="T18" s="1375"/>
      <c r="U18" s="1375"/>
      <c r="V18" s="1375"/>
      <c r="W18" s="1375"/>
      <c r="X18" s="1375"/>
      <c r="Y18" s="1375"/>
      <c r="Z18" s="1375"/>
      <c r="AA18" s="1375"/>
      <c r="AB18" s="1375"/>
      <c r="AC18" s="1375"/>
      <c r="AE18" s="933"/>
      <c r="AF18" s="933"/>
      <c r="AG18" s="933"/>
      <c r="AH18" s="933"/>
      <c r="AI18" s="933"/>
      <c r="AK18" s="1375"/>
      <c r="AL18" s="1375"/>
      <c r="AM18" s="1375"/>
      <c r="AN18" s="1375"/>
      <c r="AO18" s="1375"/>
      <c r="AP18" s="1375"/>
      <c r="AQ18" s="1375"/>
      <c r="AR18" s="1375"/>
      <c r="AS18" s="1375"/>
      <c r="AT18" s="1375"/>
      <c r="AU18" s="1375"/>
      <c r="AV18" s="1375"/>
      <c r="AW18" s="1375"/>
      <c r="AX18" s="1375"/>
      <c r="AY18" s="1375"/>
      <c r="AZ18" s="1375"/>
      <c r="BA18" s="1375"/>
      <c r="BB18" s="1375"/>
      <c r="BC18" s="1376"/>
      <c r="BD18" s="1618"/>
      <c r="BE18" s="1619"/>
      <c r="BF18" s="1619"/>
      <c r="BG18" s="1619"/>
      <c r="BH18" s="1619"/>
      <c r="BI18" s="1619"/>
      <c r="BJ18" s="1620"/>
      <c r="BK18" s="308"/>
      <c r="BL18" s="1616"/>
      <c r="BM18" s="1616"/>
      <c r="BN18" s="1616"/>
      <c r="BO18" s="1616"/>
      <c r="BP18" s="1616"/>
      <c r="BQ18" s="1616"/>
      <c r="BR18" s="1616"/>
      <c r="BS18" s="1616"/>
      <c r="BT18" s="1616"/>
      <c r="BU18" s="1616"/>
      <c r="BV18" s="1616"/>
      <c r="BW18" s="1616"/>
      <c r="BX18" s="1616"/>
      <c r="BY18" s="1617"/>
    </row>
    <row r="19" spans="2:77" ht="7.5" customHeight="1">
      <c r="B19" s="1637"/>
      <c r="C19" s="1638"/>
      <c r="D19" s="1638"/>
      <c r="E19" s="1638"/>
      <c r="F19" s="1638"/>
      <c r="G19" s="1638"/>
      <c r="H19" s="1638"/>
      <c r="I19" s="1638"/>
      <c r="J19" s="1639"/>
      <c r="K19" s="308"/>
      <c r="L19" s="1375" t="s">
        <v>23</v>
      </c>
      <c r="M19" s="1375"/>
      <c r="N19" s="1375"/>
      <c r="P19" s="1375">
        <f>入力専用!$G$162</f>
        <v>0</v>
      </c>
      <c r="Q19" s="1375"/>
      <c r="R19" s="1375"/>
      <c r="S19" s="1375"/>
      <c r="T19" s="1375"/>
      <c r="U19" s="1375"/>
      <c r="V19" s="1375"/>
      <c r="W19" s="1375"/>
      <c r="X19" s="1375"/>
      <c r="Z19" s="933" t="s">
        <v>610</v>
      </c>
      <c r="AA19" s="933"/>
      <c r="AB19" s="933"/>
      <c r="AC19" s="933"/>
      <c r="AD19" s="933"/>
      <c r="AF19" s="1375">
        <f>入力専用!$G$163</f>
        <v>0</v>
      </c>
      <c r="AG19" s="1375"/>
      <c r="AH19" s="1375"/>
      <c r="AI19" s="1375"/>
      <c r="AJ19" s="1375"/>
      <c r="AK19" s="1375"/>
      <c r="AL19" s="1375"/>
      <c r="AM19" s="1375"/>
      <c r="AN19" s="1375"/>
      <c r="AO19" s="1375"/>
      <c r="AP19" s="1375"/>
      <c r="AQ19" s="1375"/>
      <c r="AR19" s="1375"/>
      <c r="AS19" s="1375"/>
      <c r="AT19" s="1375"/>
      <c r="AU19" s="1375"/>
      <c r="AV19" s="1375"/>
      <c r="AW19" s="1375"/>
      <c r="AX19" s="1375"/>
      <c r="AY19" s="1375"/>
      <c r="AZ19" s="1375"/>
      <c r="BA19" s="1375"/>
      <c r="BB19" s="1375"/>
      <c r="BC19" s="1376"/>
      <c r="BD19" s="1618"/>
      <c r="BE19" s="1619"/>
      <c r="BF19" s="1619"/>
      <c r="BG19" s="1619"/>
      <c r="BH19" s="1619"/>
      <c r="BI19" s="1619"/>
      <c r="BJ19" s="1620"/>
      <c r="BK19" s="308"/>
      <c r="BL19" s="1616">
        <f>入力専用!$G$165</f>
        <v>0</v>
      </c>
      <c r="BM19" s="1616"/>
      <c r="BN19" s="1616"/>
      <c r="BO19" s="1616"/>
      <c r="BP19" s="1616"/>
      <c r="BQ19" s="1616"/>
      <c r="BR19" s="1616"/>
      <c r="BS19" s="1616"/>
      <c r="BT19" s="1616"/>
      <c r="BU19" s="1616"/>
      <c r="BV19" s="1616"/>
      <c r="BW19" s="1616"/>
      <c r="BX19" s="1616"/>
      <c r="BY19" s="1617"/>
    </row>
    <row r="20" spans="2:77" ht="7.5" customHeight="1">
      <c r="B20" s="1637"/>
      <c r="C20" s="1638"/>
      <c r="D20" s="1638"/>
      <c r="E20" s="1638"/>
      <c r="F20" s="1638"/>
      <c r="G20" s="1638"/>
      <c r="H20" s="1638"/>
      <c r="I20" s="1638"/>
      <c r="J20" s="1639"/>
      <c r="K20" s="207"/>
      <c r="L20" s="1385"/>
      <c r="M20" s="1385"/>
      <c r="N20" s="1385"/>
      <c r="O20" s="307"/>
      <c r="P20" s="1385"/>
      <c r="Q20" s="1385"/>
      <c r="R20" s="1385"/>
      <c r="S20" s="1385"/>
      <c r="T20" s="1385"/>
      <c r="U20" s="1385"/>
      <c r="V20" s="1385"/>
      <c r="W20" s="1385"/>
      <c r="X20" s="1385"/>
      <c r="Y20" s="307"/>
      <c r="Z20" s="921"/>
      <c r="AA20" s="921"/>
      <c r="AB20" s="921"/>
      <c r="AC20" s="921"/>
      <c r="AD20" s="921"/>
      <c r="AE20" s="307"/>
      <c r="AF20" s="1385"/>
      <c r="AG20" s="1385"/>
      <c r="AH20" s="1385"/>
      <c r="AI20" s="1385"/>
      <c r="AJ20" s="1385"/>
      <c r="AK20" s="1385"/>
      <c r="AL20" s="1385"/>
      <c r="AM20" s="1385"/>
      <c r="AN20" s="1385"/>
      <c r="AO20" s="1385"/>
      <c r="AP20" s="1385"/>
      <c r="AQ20" s="1385"/>
      <c r="AR20" s="1385"/>
      <c r="AS20" s="1385"/>
      <c r="AT20" s="1385"/>
      <c r="AU20" s="1385"/>
      <c r="AV20" s="1385"/>
      <c r="AW20" s="1385"/>
      <c r="AX20" s="1385"/>
      <c r="AY20" s="1385"/>
      <c r="AZ20" s="1385"/>
      <c r="BA20" s="1385"/>
      <c r="BB20" s="1385"/>
      <c r="BC20" s="1416"/>
      <c r="BD20" s="1426"/>
      <c r="BE20" s="1387"/>
      <c r="BF20" s="1387"/>
      <c r="BG20" s="1387"/>
      <c r="BH20" s="1387"/>
      <c r="BI20" s="1387"/>
      <c r="BJ20" s="1427"/>
      <c r="BK20" s="207"/>
      <c r="BL20" s="1585"/>
      <c r="BM20" s="1585"/>
      <c r="BN20" s="1585"/>
      <c r="BO20" s="1585"/>
      <c r="BP20" s="1585"/>
      <c r="BQ20" s="1585"/>
      <c r="BR20" s="1585"/>
      <c r="BS20" s="1585"/>
      <c r="BT20" s="1585"/>
      <c r="BU20" s="1585"/>
      <c r="BV20" s="1585"/>
      <c r="BW20" s="1585"/>
      <c r="BX20" s="1585"/>
      <c r="BY20" s="1586"/>
    </row>
    <row r="21" spans="2:77" ht="7.5" customHeight="1">
      <c r="B21" s="1637"/>
      <c r="C21" s="1638"/>
      <c r="D21" s="1638"/>
      <c r="E21" s="1638"/>
      <c r="F21" s="1638"/>
      <c r="G21" s="1638"/>
      <c r="H21" s="1638"/>
      <c r="I21" s="1638"/>
      <c r="J21" s="1639"/>
      <c r="K21" s="555"/>
      <c r="L21" s="918" t="s">
        <v>654</v>
      </c>
      <c r="M21" s="918"/>
      <c r="N21" s="918"/>
      <c r="O21" s="918"/>
      <c r="P21" s="918"/>
      <c r="Q21" s="556"/>
      <c r="R21" s="1414">
        <f>入力専用!$G$168</f>
        <v>0</v>
      </c>
      <c r="S21" s="1414"/>
      <c r="T21" s="1414"/>
      <c r="U21" s="1414"/>
      <c r="V21" s="1414"/>
      <c r="W21" s="1414"/>
      <c r="X21" s="1414"/>
      <c r="Y21" s="1414"/>
      <c r="Z21" s="1414"/>
      <c r="AA21" s="1414"/>
      <c r="AB21" s="1414"/>
      <c r="AC21" s="1414"/>
      <c r="AD21" s="556"/>
      <c r="AE21" s="918" t="s">
        <v>655</v>
      </c>
      <c r="AF21" s="918"/>
      <c r="AG21" s="918"/>
      <c r="AH21" s="918"/>
      <c r="AI21" s="918"/>
      <c r="AJ21" s="556"/>
      <c r="AK21" s="1414">
        <f>入力専用!$G$169</f>
        <v>0</v>
      </c>
      <c r="AL21" s="1414"/>
      <c r="AM21" s="1414"/>
      <c r="AN21" s="1414"/>
      <c r="AO21" s="1414"/>
      <c r="AP21" s="1414"/>
      <c r="AQ21" s="1414"/>
      <c r="AR21" s="1414"/>
      <c r="AS21" s="1414"/>
      <c r="AT21" s="1414"/>
      <c r="AU21" s="1414"/>
      <c r="AV21" s="1414"/>
      <c r="AW21" s="1414"/>
      <c r="AX21" s="1414"/>
      <c r="AY21" s="1414"/>
      <c r="AZ21" s="1414"/>
      <c r="BA21" s="1414"/>
      <c r="BB21" s="1414"/>
      <c r="BC21" s="1415"/>
      <c r="BD21" s="1424" t="s">
        <v>645</v>
      </c>
      <c r="BE21" s="1386"/>
      <c r="BF21" s="1386"/>
      <c r="BG21" s="1386"/>
      <c r="BH21" s="1386"/>
      <c r="BI21" s="1386"/>
      <c r="BJ21" s="1425"/>
      <c r="BK21" s="555"/>
      <c r="BL21" s="1583">
        <f>入力専用!$G$172</f>
        <v>0</v>
      </c>
      <c r="BM21" s="1583"/>
      <c r="BN21" s="1583"/>
      <c r="BO21" s="1583"/>
      <c r="BP21" s="1583"/>
      <c r="BQ21" s="1583"/>
      <c r="BR21" s="1583"/>
      <c r="BS21" s="1583"/>
      <c r="BT21" s="1583"/>
      <c r="BU21" s="1583"/>
      <c r="BV21" s="1583"/>
      <c r="BW21" s="1583"/>
      <c r="BX21" s="1583"/>
      <c r="BY21" s="1584"/>
    </row>
    <row r="22" spans="2:77" ht="7.5" customHeight="1">
      <c r="B22" s="1637"/>
      <c r="C22" s="1638"/>
      <c r="D22" s="1638"/>
      <c r="E22" s="1638"/>
      <c r="F22" s="1638"/>
      <c r="G22" s="1638"/>
      <c r="H22" s="1638"/>
      <c r="I22" s="1638"/>
      <c r="J22" s="1639"/>
      <c r="K22" s="308"/>
      <c r="L22" s="933"/>
      <c r="M22" s="933"/>
      <c r="N22" s="933"/>
      <c r="O22" s="933"/>
      <c r="P22" s="933"/>
      <c r="R22" s="1375"/>
      <c r="S22" s="1375"/>
      <c r="T22" s="1375"/>
      <c r="U22" s="1375"/>
      <c r="V22" s="1375"/>
      <c r="W22" s="1375"/>
      <c r="X22" s="1375"/>
      <c r="Y22" s="1375"/>
      <c r="Z22" s="1375"/>
      <c r="AA22" s="1375"/>
      <c r="AB22" s="1375"/>
      <c r="AC22" s="1375"/>
      <c r="AE22" s="933"/>
      <c r="AF22" s="933"/>
      <c r="AG22" s="933"/>
      <c r="AH22" s="933"/>
      <c r="AI22" s="933"/>
      <c r="AK22" s="1375"/>
      <c r="AL22" s="1375"/>
      <c r="AM22" s="1375"/>
      <c r="AN22" s="1375"/>
      <c r="AO22" s="1375"/>
      <c r="AP22" s="1375"/>
      <c r="AQ22" s="1375"/>
      <c r="AR22" s="1375"/>
      <c r="AS22" s="1375"/>
      <c r="AT22" s="1375"/>
      <c r="AU22" s="1375"/>
      <c r="AV22" s="1375"/>
      <c r="AW22" s="1375"/>
      <c r="AX22" s="1375"/>
      <c r="AY22" s="1375"/>
      <c r="AZ22" s="1375"/>
      <c r="BA22" s="1375"/>
      <c r="BB22" s="1375"/>
      <c r="BC22" s="1376"/>
      <c r="BD22" s="1618"/>
      <c r="BE22" s="1619"/>
      <c r="BF22" s="1619"/>
      <c r="BG22" s="1619"/>
      <c r="BH22" s="1619"/>
      <c r="BI22" s="1619"/>
      <c r="BJ22" s="1620"/>
      <c r="BK22" s="308"/>
      <c r="BL22" s="1616"/>
      <c r="BM22" s="1616"/>
      <c r="BN22" s="1616"/>
      <c r="BO22" s="1616"/>
      <c r="BP22" s="1616"/>
      <c r="BQ22" s="1616"/>
      <c r="BR22" s="1616"/>
      <c r="BS22" s="1616"/>
      <c r="BT22" s="1616"/>
      <c r="BU22" s="1616"/>
      <c r="BV22" s="1616"/>
      <c r="BW22" s="1616"/>
      <c r="BX22" s="1616"/>
      <c r="BY22" s="1617"/>
    </row>
    <row r="23" spans="2:77" ht="7.5" customHeight="1">
      <c r="B23" s="1637"/>
      <c r="C23" s="1638"/>
      <c r="D23" s="1638"/>
      <c r="E23" s="1638"/>
      <c r="F23" s="1638"/>
      <c r="G23" s="1638"/>
      <c r="H23" s="1638"/>
      <c r="I23" s="1638"/>
      <c r="J23" s="1639"/>
      <c r="K23" s="308"/>
      <c r="L23" s="1375" t="s">
        <v>23</v>
      </c>
      <c r="M23" s="1375"/>
      <c r="N23" s="1375"/>
      <c r="P23" s="1375">
        <f>入力専用!$G$170</f>
        <v>0</v>
      </c>
      <c r="Q23" s="1375"/>
      <c r="R23" s="1375"/>
      <c r="S23" s="1375"/>
      <c r="T23" s="1375"/>
      <c r="U23" s="1375"/>
      <c r="V23" s="1375"/>
      <c r="W23" s="1375"/>
      <c r="X23" s="1375"/>
      <c r="Z23" s="933" t="s">
        <v>610</v>
      </c>
      <c r="AA23" s="933"/>
      <c r="AB23" s="933"/>
      <c r="AC23" s="933"/>
      <c r="AD23" s="933"/>
      <c r="AF23" s="1375">
        <f>入力専用!$G$171</f>
        <v>0</v>
      </c>
      <c r="AG23" s="1375"/>
      <c r="AH23" s="1375"/>
      <c r="AI23" s="1375"/>
      <c r="AJ23" s="1375"/>
      <c r="AK23" s="1375"/>
      <c r="AL23" s="1375"/>
      <c r="AM23" s="1375"/>
      <c r="AN23" s="1375"/>
      <c r="AO23" s="1375"/>
      <c r="AP23" s="1375"/>
      <c r="AQ23" s="1375"/>
      <c r="AR23" s="1375"/>
      <c r="AS23" s="1375"/>
      <c r="AT23" s="1375"/>
      <c r="AU23" s="1375"/>
      <c r="AV23" s="1375"/>
      <c r="AW23" s="1375"/>
      <c r="AX23" s="1375"/>
      <c r="AY23" s="1375"/>
      <c r="AZ23" s="1375"/>
      <c r="BA23" s="1375"/>
      <c r="BB23" s="1375"/>
      <c r="BC23" s="1376"/>
      <c r="BD23" s="1618"/>
      <c r="BE23" s="1619"/>
      <c r="BF23" s="1619"/>
      <c r="BG23" s="1619"/>
      <c r="BH23" s="1619"/>
      <c r="BI23" s="1619"/>
      <c r="BJ23" s="1620"/>
      <c r="BK23" s="308"/>
      <c r="BL23" s="1616">
        <f>入力専用!$G$173</f>
        <v>0</v>
      </c>
      <c r="BM23" s="1616"/>
      <c r="BN23" s="1616"/>
      <c r="BO23" s="1616"/>
      <c r="BP23" s="1616"/>
      <c r="BQ23" s="1616"/>
      <c r="BR23" s="1616"/>
      <c r="BS23" s="1616"/>
      <c r="BT23" s="1616"/>
      <c r="BU23" s="1616"/>
      <c r="BV23" s="1616"/>
      <c r="BW23" s="1616"/>
      <c r="BX23" s="1616"/>
      <c r="BY23" s="1617"/>
    </row>
    <row r="24" spans="2:77" ht="7.5" customHeight="1">
      <c r="B24" s="1637"/>
      <c r="C24" s="1638"/>
      <c r="D24" s="1638"/>
      <c r="E24" s="1638"/>
      <c r="F24" s="1638"/>
      <c r="G24" s="1638"/>
      <c r="H24" s="1638"/>
      <c r="I24" s="1638"/>
      <c r="J24" s="1639"/>
      <c r="K24" s="207"/>
      <c r="L24" s="1385"/>
      <c r="M24" s="1385"/>
      <c r="N24" s="1385"/>
      <c r="O24" s="307"/>
      <c r="P24" s="1385"/>
      <c r="Q24" s="1385"/>
      <c r="R24" s="1385"/>
      <c r="S24" s="1385"/>
      <c r="T24" s="1385"/>
      <c r="U24" s="1385"/>
      <c r="V24" s="1385"/>
      <c r="W24" s="1385"/>
      <c r="X24" s="1385"/>
      <c r="Y24" s="307"/>
      <c r="Z24" s="921"/>
      <c r="AA24" s="921"/>
      <c r="AB24" s="921"/>
      <c r="AC24" s="921"/>
      <c r="AD24" s="921"/>
      <c r="AE24" s="307"/>
      <c r="AF24" s="1385"/>
      <c r="AG24" s="1385"/>
      <c r="AH24" s="1385"/>
      <c r="AI24" s="1385"/>
      <c r="AJ24" s="1385"/>
      <c r="AK24" s="1385"/>
      <c r="AL24" s="1385"/>
      <c r="AM24" s="1385"/>
      <c r="AN24" s="1385"/>
      <c r="AO24" s="1385"/>
      <c r="AP24" s="1385"/>
      <c r="AQ24" s="1385"/>
      <c r="AR24" s="1385"/>
      <c r="AS24" s="1385"/>
      <c r="AT24" s="1385"/>
      <c r="AU24" s="1385"/>
      <c r="AV24" s="1385"/>
      <c r="AW24" s="1385"/>
      <c r="AX24" s="1385"/>
      <c r="AY24" s="1385"/>
      <c r="AZ24" s="1385"/>
      <c r="BA24" s="1385"/>
      <c r="BB24" s="1385"/>
      <c r="BC24" s="1416"/>
      <c r="BD24" s="1426"/>
      <c r="BE24" s="1387"/>
      <c r="BF24" s="1387"/>
      <c r="BG24" s="1387"/>
      <c r="BH24" s="1387"/>
      <c r="BI24" s="1387"/>
      <c r="BJ24" s="1427"/>
      <c r="BK24" s="207"/>
      <c r="BL24" s="1585"/>
      <c r="BM24" s="1585"/>
      <c r="BN24" s="1585"/>
      <c r="BO24" s="1585"/>
      <c r="BP24" s="1585"/>
      <c r="BQ24" s="1585"/>
      <c r="BR24" s="1585"/>
      <c r="BS24" s="1585"/>
      <c r="BT24" s="1585"/>
      <c r="BU24" s="1585"/>
      <c r="BV24" s="1585"/>
      <c r="BW24" s="1585"/>
      <c r="BX24" s="1585"/>
      <c r="BY24" s="1586"/>
    </row>
    <row r="25" spans="2:77" ht="7.5" customHeight="1">
      <c r="B25" s="1637"/>
      <c r="C25" s="1638"/>
      <c r="D25" s="1638"/>
      <c r="E25" s="1638"/>
      <c r="F25" s="1638"/>
      <c r="G25" s="1638"/>
      <c r="H25" s="1638"/>
      <c r="I25" s="1638"/>
      <c r="J25" s="1639"/>
      <c r="K25" s="555"/>
      <c r="L25" s="918" t="s">
        <v>654</v>
      </c>
      <c r="M25" s="918"/>
      <c r="N25" s="918"/>
      <c r="O25" s="918"/>
      <c r="P25" s="918"/>
      <c r="Q25" s="556"/>
      <c r="R25" s="1414">
        <f>入力専用!$G$176</f>
        <v>0</v>
      </c>
      <c r="S25" s="1414"/>
      <c r="T25" s="1414"/>
      <c r="U25" s="1414"/>
      <c r="V25" s="1414"/>
      <c r="W25" s="1414"/>
      <c r="X25" s="1414"/>
      <c r="Y25" s="1414"/>
      <c r="Z25" s="1414"/>
      <c r="AA25" s="1414"/>
      <c r="AB25" s="1414"/>
      <c r="AC25" s="1414"/>
      <c r="AD25" s="556"/>
      <c r="AE25" s="918" t="s">
        <v>655</v>
      </c>
      <c r="AF25" s="918"/>
      <c r="AG25" s="918"/>
      <c r="AH25" s="918"/>
      <c r="AI25" s="918"/>
      <c r="AJ25" s="556"/>
      <c r="AK25" s="1414">
        <f>入力専用!$G$177</f>
        <v>0</v>
      </c>
      <c r="AL25" s="1414"/>
      <c r="AM25" s="1414"/>
      <c r="AN25" s="1414"/>
      <c r="AO25" s="1414"/>
      <c r="AP25" s="1414"/>
      <c r="AQ25" s="1414"/>
      <c r="AR25" s="1414"/>
      <c r="AS25" s="1414"/>
      <c r="AT25" s="1414"/>
      <c r="AU25" s="1414"/>
      <c r="AV25" s="1414"/>
      <c r="AW25" s="1414"/>
      <c r="AX25" s="1414"/>
      <c r="AY25" s="1414"/>
      <c r="AZ25" s="1414"/>
      <c r="BA25" s="1414"/>
      <c r="BB25" s="1414"/>
      <c r="BC25" s="1415"/>
      <c r="BD25" s="1424" t="s">
        <v>645</v>
      </c>
      <c r="BE25" s="1386"/>
      <c r="BF25" s="1386"/>
      <c r="BG25" s="1386"/>
      <c r="BH25" s="1386"/>
      <c r="BI25" s="1386"/>
      <c r="BJ25" s="1425"/>
      <c r="BK25" s="555"/>
      <c r="BL25" s="1583">
        <f>入力専用!$G$180</f>
        <v>0</v>
      </c>
      <c r="BM25" s="1583"/>
      <c r="BN25" s="1583"/>
      <c r="BO25" s="1583"/>
      <c r="BP25" s="1583"/>
      <c r="BQ25" s="1583"/>
      <c r="BR25" s="1583"/>
      <c r="BS25" s="1583"/>
      <c r="BT25" s="1583"/>
      <c r="BU25" s="1583"/>
      <c r="BV25" s="1583"/>
      <c r="BW25" s="1583"/>
      <c r="BX25" s="1583"/>
      <c r="BY25" s="1584"/>
    </row>
    <row r="26" spans="2:77" ht="7.5" customHeight="1">
      <c r="B26" s="1637"/>
      <c r="C26" s="1638"/>
      <c r="D26" s="1638"/>
      <c r="E26" s="1638"/>
      <c r="F26" s="1638"/>
      <c r="G26" s="1638"/>
      <c r="H26" s="1638"/>
      <c r="I26" s="1638"/>
      <c r="J26" s="1639"/>
      <c r="K26" s="308"/>
      <c r="L26" s="933"/>
      <c r="M26" s="933"/>
      <c r="N26" s="933"/>
      <c r="O26" s="933"/>
      <c r="P26" s="933"/>
      <c r="R26" s="1375"/>
      <c r="S26" s="1375"/>
      <c r="T26" s="1375"/>
      <c r="U26" s="1375"/>
      <c r="V26" s="1375"/>
      <c r="W26" s="1375"/>
      <c r="X26" s="1375"/>
      <c r="Y26" s="1375"/>
      <c r="Z26" s="1375"/>
      <c r="AA26" s="1375"/>
      <c r="AB26" s="1375"/>
      <c r="AC26" s="1375"/>
      <c r="AE26" s="933"/>
      <c r="AF26" s="933"/>
      <c r="AG26" s="933"/>
      <c r="AH26" s="933"/>
      <c r="AI26" s="933"/>
      <c r="AK26" s="1375"/>
      <c r="AL26" s="1375"/>
      <c r="AM26" s="1375"/>
      <c r="AN26" s="1375"/>
      <c r="AO26" s="1375"/>
      <c r="AP26" s="1375"/>
      <c r="AQ26" s="1375"/>
      <c r="AR26" s="1375"/>
      <c r="AS26" s="1375"/>
      <c r="AT26" s="1375"/>
      <c r="AU26" s="1375"/>
      <c r="AV26" s="1375"/>
      <c r="AW26" s="1375"/>
      <c r="AX26" s="1375"/>
      <c r="AY26" s="1375"/>
      <c r="AZ26" s="1375"/>
      <c r="BA26" s="1375"/>
      <c r="BB26" s="1375"/>
      <c r="BC26" s="1376"/>
      <c r="BD26" s="1618"/>
      <c r="BE26" s="1619"/>
      <c r="BF26" s="1619"/>
      <c r="BG26" s="1619"/>
      <c r="BH26" s="1619"/>
      <c r="BI26" s="1619"/>
      <c r="BJ26" s="1620"/>
      <c r="BK26" s="308"/>
      <c r="BL26" s="1616"/>
      <c r="BM26" s="1616"/>
      <c r="BN26" s="1616"/>
      <c r="BO26" s="1616"/>
      <c r="BP26" s="1616"/>
      <c r="BQ26" s="1616"/>
      <c r="BR26" s="1616"/>
      <c r="BS26" s="1616"/>
      <c r="BT26" s="1616"/>
      <c r="BU26" s="1616"/>
      <c r="BV26" s="1616"/>
      <c r="BW26" s="1616"/>
      <c r="BX26" s="1616"/>
      <c r="BY26" s="1617"/>
    </row>
    <row r="27" spans="2:77" ht="7.5" customHeight="1">
      <c r="B27" s="1637"/>
      <c r="C27" s="1638"/>
      <c r="D27" s="1638"/>
      <c r="E27" s="1638"/>
      <c r="F27" s="1638"/>
      <c r="G27" s="1638"/>
      <c r="H27" s="1638"/>
      <c r="I27" s="1638"/>
      <c r="J27" s="1639"/>
      <c r="K27" s="308"/>
      <c r="L27" s="1375" t="s">
        <v>23</v>
      </c>
      <c r="M27" s="1375"/>
      <c r="N27" s="1375"/>
      <c r="P27" s="1375">
        <f>入力専用!$G$178</f>
        <v>0</v>
      </c>
      <c r="Q27" s="1375"/>
      <c r="R27" s="1375"/>
      <c r="S27" s="1375"/>
      <c r="T27" s="1375"/>
      <c r="U27" s="1375"/>
      <c r="V27" s="1375"/>
      <c r="W27" s="1375"/>
      <c r="X27" s="1375"/>
      <c r="Z27" s="933" t="s">
        <v>610</v>
      </c>
      <c r="AA27" s="933"/>
      <c r="AB27" s="933"/>
      <c r="AC27" s="933"/>
      <c r="AD27" s="933"/>
      <c r="AF27" s="1375">
        <f>入力専用!$G$179</f>
        <v>0</v>
      </c>
      <c r="AG27" s="1375"/>
      <c r="AH27" s="1375"/>
      <c r="AI27" s="1375"/>
      <c r="AJ27" s="1375"/>
      <c r="AK27" s="1375"/>
      <c r="AL27" s="1375"/>
      <c r="AM27" s="1375"/>
      <c r="AN27" s="1375"/>
      <c r="AO27" s="1375"/>
      <c r="AP27" s="1375"/>
      <c r="AQ27" s="1375"/>
      <c r="AR27" s="1375"/>
      <c r="AS27" s="1375"/>
      <c r="AT27" s="1375"/>
      <c r="AU27" s="1375"/>
      <c r="AV27" s="1375"/>
      <c r="AW27" s="1375"/>
      <c r="AX27" s="1375"/>
      <c r="AY27" s="1375"/>
      <c r="AZ27" s="1375"/>
      <c r="BA27" s="1375"/>
      <c r="BB27" s="1375"/>
      <c r="BC27" s="1376"/>
      <c r="BD27" s="1618"/>
      <c r="BE27" s="1619"/>
      <c r="BF27" s="1619"/>
      <c r="BG27" s="1619"/>
      <c r="BH27" s="1619"/>
      <c r="BI27" s="1619"/>
      <c r="BJ27" s="1620"/>
      <c r="BK27" s="308"/>
      <c r="BL27" s="1616">
        <f>入力専用!$G$181</f>
        <v>0</v>
      </c>
      <c r="BM27" s="1616"/>
      <c r="BN27" s="1616"/>
      <c r="BO27" s="1616"/>
      <c r="BP27" s="1616"/>
      <c r="BQ27" s="1616"/>
      <c r="BR27" s="1616"/>
      <c r="BS27" s="1616"/>
      <c r="BT27" s="1616"/>
      <c r="BU27" s="1616"/>
      <c r="BV27" s="1616"/>
      <c r="BW27" s="1616"/>
      <c r="BX27" s="1616"/>
      <c r="BY27" s="1617"/>
    </row>
    <row r="28" spans="2:77" ht="7.5" customHeight="1">
      <c r="B28" s="1392"/>
      <c r="C28" s="1393"/>
      <c r="D28" s="1393"/>
      <c r="E28" s="1393"/>
      <c r="F28" s="1393"/>
      <c r="G28" s="1393"/>
      <c r="H28" s="1393"/>
      <c r="I28" s="1393"/>
      <c r="J28" s="1413"/>
      <c r="K28" s="207"/>
      <c r="L28" s="1385"/>
      <c r="M28" s="1385"/>
      <c r="N28" s="1385"/>
      <c r="O28" s="307"/>
      <c r="P28" s="1385"/>
      <c r="Q28" s="1385"/>
      <c r="R28" s="1385"/>
      <c r="S28" s="1385"/>
      <c r="T28" s="1385"/>
      <c r="U28" s="1385"/>
      <c r="V28" s="1385"/>
      <c r="W28" s="1385"/>
      <c r="X28" s="1385"/>
      <c r="Y28" s="307"/>
      <c r="Z28" s="921"/>
      <c r="AA28" s="921"/>
      <c r="AB28" s="921"/>
      <c r="AC28" s="921"/>
      <c r="AD28" s="921"/>
      <c r="AE28" s="307"/>
      <c r="AF28" s="1385"/>
      <c r="AG28" s="1385"/>
      <c r="AH28" s="1385"/>
      <c r="AI28" s="1385"/>
      <c r="AJ28" s="1385"/>
      <c r="AK28" s="1385"/>
      <c r="AL28" s="1385"/>
      <c r="AM28" s="1385"/>
      <c r="AN28" s="1385"/>
      <c r="AO28" s="1385"/>
      <c r="AP28" s="1385"/>
      <c r="AQ28" s="1385"/>
      <c r="AR28" s="1385"/>
      <c r="AS28" s="1385"/>
      <c r="AT28" s="1385"/>
      <c r="AU28" s="1385"/>
      <c r="AV28" s="1385"/>
      <c r="AW28" s="1385"/>
      <c r="AX28" s="1385"/>
      <c r="AY28" s="1385"/>
      <c r="AZ28" s="1385"/>
      <c r="BA28" s="1385"/>
      <c r="BB28" s="1385"/>
      <c r="BC28" s="1416"/>
      <c r="BD28" s="1426"/>
      <c r="BE28" s="1387"/>
      <c r="BF28" s="1387"/>
      <c r="BG28" s="1387"/>
      <c r="BH28" s="1387"/>
      <c r="BI28" s="1387"/>
      <c r="BJ28" s="1427"/>
      <c r="BK28" s="207"/>
      <c r="BL28" s="1585"/>
      <c r="BM28" s="1585"/>
      <c r="BN28" s="1585"/>
      <c r="BO28" s="1585"/>
      <c r="BP28" s="1585"/>
      <c r="BQ28" s="1585"/>
      <c r="BR28" s="1585"/>
      <c r="BS28" s="1585"/>
      <c r="BT28" s="1585"/>
      <c r="BU28" s="1585"/>
      <c r="BV28" s="1585"/>
      <c r="BW28" s="1585"/>
      <c r="BX28" s="1585"/>
      <c r="BY28" s="1586"/>
    </row>
    <row r="29" spans="2:77" ht="7.5" customHeight="1">
      <c r="B29" s="1390" t="s">
        <v>903</v>
      </c>
      <c r="C29" s="1391"/>
      <c r="D29" s="1391"/>
      <c r="E29" s="1391"/>
      <c r="F29" s="1391"/>
      <c r="G29" s="1391"/>
      <c r="H29" s="1391"/>
      <c r="I29" s="1391"/>
      <c r="J29" s="1412"/>
      <c r="K29" s="556"/>
      <c r="L29" s="1379"/>
      <c r="M29" s="1379"/>
      <c r="N29" s="1379"/>
      <c r="O29" s="1379"/>
      <c r="P29" s="1379"/>
      <c r="Q29" s="1379"/>
      <c r="R29" s="1379"/>
      <c r="S29" s="1379"/>
      <c r="T29" s="1379"/>
      <c r="U29" s="1379"/>
      <c r="V29" s="1379"/>
      <c r="W29" s="1379"/>
      <c r="X29" s="1379"/>
      <c r="Y29" s="1379"/>
      <c r="Z29" s="1379"/>
      <c r="AA29" s="1379"/>
      <c r="AB29" s="1379"/>
      <c r="AC29" s="1379"/>
      <c r="AD29" s="1379"/>
      <c r="AE29" s="1379"/>
      <c r="AF29" s="1379"/>
      <c r="AG29" s="1379"/>
      <c r="AH29" s="1379"/>
      <c r="AI29" s="1379"/>
      <c r="AJ29" s="1379"/>
      <c r="AK29" s="1379"/>
      <c r="AL29" s="1379"/>
      <c r="AM29" s="1379"/>
      <c r="AN29" s="1379"/>
      <c r="AO29" s="1379"/>
      <c r="AP29" s="1379"/>
      <c r="AQ29" s="1379"/>
      <c r="AR29" s="1379"/>
      <c r="AS29" s="1379"/>
      <c r="AT29" s="1379"/>
      <c r="AU29" s="1379"/>
      <c r="AV29" s="1379"/>
      <c r="AW29" s="1379"/>
      <c r="AX29" s="1379"/>
      <c r="AY29" s="1379"/>
      <c r="AZ29" s="1379"/>
      <c r="BA29" s="1379"/>
      <c r="BB29" s="1379"/>
      <c r="BC29" s="1379"/>
      <c r="BD29" s="1379"/>
      <c r="BE29" s="1379"/>
      <c r="BF29" s="1379"/>
      <c r="BG29" s="1379"/>
      <c r="BH29" s="1379"/>
      <c r="BI29" s="1379"/>
      <c r="BJ29" s="1379"/>
      <c r="BK29" s="1379"/>
      <c r="BL29" s="1379"/>
      <c r="BM29" s="1379"/>
      <c r="BN29" s="1379"/>
      <c r="BO29" s="1379"/>
      <c r="BP29" s="1379"/>
      <c r="BQ29" s="1379"/>
      <c r="BR29" s="1379"/>
      <c r="BS29" s="1379"/>
      <c r="BT29" s="1379"/>
      <c r="BU29" s="1379"/>
      <c r="BV29" s="1379"/>
      <c r="BW29" s="1379"/>
      <c r="BX29" s="1379"/>
      <c r="BY29" s="557"/>
    </row>
    <row r="30" spans="2:77" ht="7.5" customHeight="1">
      <c r="B30" s="1392"/>
      <c r="C30" s="1393"/>
      <c r="D30" s="1393"/>
      <c r="E30" s="1393"/>
      <c r="F30" s="1393"/>
      <c r="G30" s="1393"/>
      <c r="H30" s="1393"/>
      <c r="I30" s="1393"/>
      <c r="J30" s="1413"/>
      <c r="K30" s="307"/>
      <c r="L30" s="1381"/>
      <c r="M30" s="1381"/>
      <c r="N30" s="1381"/>
      <c r="O30" s="1381"/>
      <c r="P30" s="1381"/>
      <c r="Q30" s="1381"/>
      <c r="R30" s="1381"/>
      <c r="S30" s="1381"/>
      <c r="T30" s="1381"/>
      <c r="U30" s="1381"/>
      <c r="V30" s="1381"/>
      <c r="W30" s="1381"/>
      <c r="X30" s="1381"/>
      <c r="Y30" s="1381"/>
      <c r="Z30" s="1381"/>
      <c r="AA30" s="1381"/>
      <c r="AB30" s="1381"/>
      <c r="AC30" s="1381"/>
      <c r="AD30" s="1381"/>
      <c r="AE30" s="1381"/>
      <c r="AF30" s="1381"/>
      <c r="AG30" s="1381"/>
      <c r="AH30" s="1381"/>
      <c r="AI30" s="1381"/>
      <c r="AJ30" s="1381"/>
      <c r="AK30" s="1381"/>
      <c r="AL30" s="1381"/>
      <c r="AM30" s="1381"/>
      <c r="AN30" s="1381"/>
      <c r="AO30" s="1381"/>
      <c r="AP30" s="1381"/>
      <c r="AQ30" s="1381"/>
      <c r="AR30" s="1381"/>
      <c r="AS30" s="1381"/>
      <c r="AT30" s="1381"/>
      <c r="AU30" s="1381"/>
      <c r="AV30" s="1381"/>
      <c r="AW30" s="1381"/>
      <c r="AX30" s="1381"/>
      <c r="AY30" s="1381"/>
      <c r="AZ30" s="1381"/>
      <c r="BA30" s="1381"/>
      <c r="BB30" s="1381"/>
      <c r="BC30" s="1381"/>
      <c r="BD30" s="1381"/>
      <c r="BE30" s="1381"/>
      <c r="BF30" s="1381"/>
      <c r="BG30" s="1381"/>
      <c r="BH30" s="1381"/>
      <c r="BI30" s="1381"/>
      <c r="BJ30" s="1381"/>
      <c r="BK30" s="1381"/>
      <c r="BL30" s="1381"/>
      <c r="BM30" s="1381"/>
      <c r="BN30" s="1381"/>
      <c r="BO30" s="1381"/>
      <c r="BP30" s="1381"/>
      <c r="BQ30" s="1381"/>
      <c r="BR30" s="1381"/>
      <c r="BS30" s="1381"/>
      <c r="BT30" s="1381"/>
      <c r="BU30" s="1381"/>
      <c r="BV30" s="1381"/>
      <c r="BW30" s="1381"/>
      <c r="BX30" s="1381"/>
      <c r="BY30" s="310"/>
    </row>
    <row r="32" spans="2:77" ht="7.5" customHeight="1">
      <c r="B32" s="1472" t="s">
        <v>904</v>
      </c>
      <c r="C32" s="1473"/>
      <c r="D32" s="1473"/>
      <c r="E32" s="1473"/>
      <c r="F32" s="1473"/>
      <c r="G32" s="1473"/>
      <c r="H32" s="1473"/>
      <c r="I32" s="1473"/>
      <c r="J32" s="1474"/>
      <c r="K32" s="556"/>
      <c r="L32" s="1625"/>
      <c r="M32" s="1625"/>
      <c r="N32" s="1625"/>
      <c r="O32" s="1625"/>
      <c r="P32" s="1625"/>
      <c r="Q32" s="1625"/>
      <c r="R32" s="1625"/>
      <c r="S32" s="1625"/>
      <c r="T32" s="1625"/>
      <c r="U32" s="1625"/>
      <c r="V32" s="1625"/>
      <c r="W32" s="1625"/>
      <c r="X32" s="1625"/>
      <c r="Y32" s="1625"/>
      <c r="Z32" s="1625"/>
      <c r="AA32" s="1625"/>
      <c r="AB32" s="1625"/>
      <c r="AC32" s="1625"/>
      <c r="AD32" s="1625"/>
      <c r="AE32" s="1625"/>
      <c r="AF32" s="1625"/>
      <c r="AG32" s="1625"/>
      <c r="AH32" s="1625"/>
      <c r="AI32" s="1625"/>
      <c r="AJ32" s="1625"/>
      <c r="AK32" s="1625"/>
      <c r="AL32" s="1625"/>
      <c r="AM32" s="1625"/>
      <c r="AN32" s="1625"/>
      <c r="AO32" s="1625"/>
      <c r="AP32" s="1625"/>
      <c r="AQ32" s="1625"/>
      <c r="AR32" s="1625"/>
      <c r="AS32" s="1625"/>
      <c r="AT32" s="1625"/>
      <c r="AU32" s="1625"/>
      <c r="AV32" s="1625"/>
      <c r="AW32" s="1625"/>
      <c r="AX32" s="1625"/>
      <c r="AY32" s="1625"/>
      <c r="AZ32" s="1625"/>
      <c r="BA32" s="1625"/>
      <c r="BB32" s="1625"/>
      <c r="BC32" s="1625"/>
      <c r="BD32" s="1625"/>
      <c r="BE32" s="1625"/>
      <c r="BF32" s="1625"/>
      <c r="BG32" s="1625"/>
      <c r="BH32" s="1625"/>
      <c r="BI32" s="1625"/>
      <c r="BJ32" s="1625"/>
      <c r="BK32" s="1625"/>
      <c r="BL32" s="1625"/>
      <c r="BM32" s="1625"/>
      <c r="BN32" s="1625"/>
      <c r="BO32" s="1625"/>
      <c r="BP32" s="1625"/>
      <c r="BQ32" s="1625"/>
      <c r="BR32" s="1625"/>
      <c r="BS32" s="1625"/>
      <c r="BT32" s="1625"/>
      <c r="BU32" s="1625"/>
      <c r="BV32" s="1625"/>
      <c r="BW32" s="1625"/>
      <c r="BX32" s="1625"/>
      <c r="BY32" s="558"/>
    </row>
    <row r="33" spans="1:77" ht="7.5" customHeight="1">
      <c r="B33" s="1475"/>
      <c r="C33" s="1476"/>
      <c r="D33" s="1476"/>
      <c r="E33" s="1476"/>
      <c r="F33" s="1476"/>
      <c r="G33" s="1476"/>
      <c r="H33" s="1476"/>
      <c r="I33" s="1476"/>
      <c r="J33" s="1477"/>
      <c r="L33" s="1626"/>
      <c r="M33" s="1626"/>
      <c r="N33" s="1626"/>
      <c r="O33" s="1626"/>
      <c r="P33" s="1626"/>
      <c r="Q33" s="1626"/>
      <c r="R33" s="1626"/>
      <c r="S33" s="1626"/>
      <c r="T33" s="1626"/>
      <c r="U33" s="1626"/>
      <c r="V33" s="1626"/>
      <c r="W33" s="1626"/>
      <c r="X33" s="1626"/>
      <c r="Y33" s="1626"/>
      <c r="Z33" s="1626"/>
      <c r="AA33" s="1626"/>
      <c r="AB33" s="1626"/>
      <c r="AC33" s="1626"/>
      <c r="AD33" s="1626"/>
      <c r="AE33" s="1626"/>
      <c r="AF33" s="1626"/>
      <c r="AG33" s="1626"/>
      <c r="AH33" s="1626"/>
      <c r="AI33" s="1626"/>
      <c r="AJ33" s="1626"/>
      <c r="AK33" s="1626"/>
      <c r="AL33" s="1626"/>
      <c r="AM33" s="1626"/>
      <c r="AN33" s="1626"/>
      <c r="AO33" s="1626"/>
      <c r="AP33" s="1626"/>
      <c r="AQ33" s="1626"/>
      <c r="AR33" s="1626"/>
      <c r="AS33" s="1626"/>
      <c r="AT33" s="1626"/>
      <c r="AU33" s="1626"/>
      <c r="AV33" s="1626"/>
      <c r="AW33" s="1626"/>
      <c r="AX33" s="1626"/>
      <c r="AY33" s="1626"/>
      <c r="AZ33" s="1626"/>
      <c r="BA33" s="1626"/>
      <c r="BB33" s="1626"/>
      <c r="BC33" s="1626"/>
      <c r="BD33" s="1626"/>
      <c r="BE33" s="1626"/>
      <c r="BF33" s="1626"/>
      <c r="BG33" s="1626"/>
      <c r="BH33" s="1626"/>
      <c r="BI33" s="1626"/>
      <c r="BJ33" s="1626"/>
      <c r="BK33" s="1626"/>
      <c r="BL33" s="1626"/>
      <c r="BM33" s="1626"/>
      <c r="BN33" s="1626"/>
      <c r="BO33" s="1626"/>
      <c r="BP33" s="1626"/>
      <c r="BQ33" s="1626"/>
      <c r="BR33" s="1626"/>
      <c r="BS33" s="1626"/>
      <c r="BT33" s="1626"/>
      <c r="BU33" s="1626"/>
      <c r="BV33" s="1626"/>
      <c r="BW33" s="1626"/>
      <c r="BX33" s="1626"/>
      <c r="BY33" s="226"/>
    </row>
    <row r="34" spans="1:77" ht="7.5" customHeight="1">
      <c r="B34" s="1475"/>
      <c r="C34" s="1476"/>
      <c r="D34" s="1476"/>
      <c r="E34" s="1476"/>
      <c r="F34" s="1476"/>
      <c r="G34" s="1476"/>
      <c r="H34" s="1476"/>
      <c r="I34" s="1476"/>
      <c r="J34" s="1477"/>
      <c r="L34" s="1626"/>
      <c r="M34" s="1626"/>
      <c r="N34" s="1626"/>
      <c r="O34" s="1626"/>
      <c r="P34" s="1626"/>
      <c r="Q34" s="1626"/>
      <c r="R34" s="1626"/>
      <c r="S34" s="1626"/>
      <c r="T34" s="1626"/>
      <c r="U34" s="1626"/>
      <c r="V34" s="1626"/>
      <c r="W34" s="1626"/>
      <c r="X34" s="1626"/>
      <c r="Y34" s="1626"/>
      <c r="Z34" s="1626"/>
      <c r="AA34" s="1626"/>
      <c r="AB34" s="1626"/>
      <c r="AC34" s="1626"/>
      <c r="AD34" s="1626"/>
      <c r="AE34" s="1626"/>
      <c r="AF34" s="1626"/>
      <c r="AG34" s="1626"/>
      <c r="AH34" s="1626"/>
      <c r="AI34" s="1626"/>
      <c r="AJ34" s="1626"/>
      <c r="AK34" s="1626"/>
      <c r="AL34" s="1626"/>
      <c r="AM34" s="1626"/>
      <c r="AN34" s="1626"/>
      <c r="AO34" s="1626"/>
      <c r="AP34" s="1626"/>
      <c r="AQ34" s="1626"/>
      <c r="AR34" s="1626"/>
      <c r="AS34" s="1626"/>
      <c r="AT34" s="1626"/>
      <c r="AU34" s="1626"/>
      <c r="AV34" s="1626"/>
      <c r="AW34" s="1626"/>
      <c r="AX34" s="1626"/>
      <c r="AY34" s="1626"/>
      <c r="AZ34" s="1626"/>
      <c r="BA34" s="1626"/>
      <c r="BB34" s="1626"/>
      <c r="BC34" s="1626"/>
      <c r="BD34" s="1626"/>
      <c r="BE34" s="1626"/>
      <c r="BF34" s="1626"/>
      <c r="BG34" s="1626"/>
      <c r="BH34" s="1626"/>
      <c r="BI34" s="1626"/>
      <c r="BJ34" s="1626"/>
      <c r="BK34" s="1626"/>
      <c r="BL34" s="1626"/>
      <c r="BM34" s="1626"/>
      <c r="BN34" s="1626"/>
      <c r="BO34" s="1626"/>
      <c r="BP34" s="1626"/>
      <c r="BQ34" s="1626"/>
      <c r="BR34" s="1626"/>
      <c r="BS34" s="1626"/>
      <c r="BT34" s="1626"/>
      <c r="BU34" s="1626"/>
      <c r="BV34" s="1626"/>
      <c r="BW34" s="1626"/>
      <c r="BX34" s="1626"/>
      <c r="BY34" s="226"/>
    </row>
    <row r="35" spans="1:77" ht="7.5" customHeight="1">
      <c r="B35" s="1475"/>
      <c r="C35" s="1476"/>
      <c r="D35" s="1476"/>
      <c r="E35" s="1476"/>
      <c r="F35" s="1476"/>
      <c r="G35" s="1476"/>
      <c r="H35" s="1476"/>
      <c r="I35" s="1476"/>
      <c r="J35" s="1477"/>
      <c r="L35" s="1627"/>
      <c r="M35" s="1627"/>
      <c r="N35" s="1627"/>
      <c r="O35" s="1627"/>
      <c r="P35" s="1627"/>
      <c r="Q35" s="1627"/>
      <c r="R35" s="1627"/>
      <c r="S35" s="1627"/>
      <c r="T35" s="1627"/>
      <c r="U35" s="1627"/>
      <c r="V35" s="1627"/>
      <c r="W35" s="1627"/>
      <c r="X35" s="1627"/>
      <c r="Y35" s="1627"/>
      <c r="Z35" s="1627"/>
      <c r="AA35" s="1627"/>
      <c r="AB35" s="1627"/>
      <c r="AC35" s="1627"/>
      <c r="AD35" s="1627"/>
      <c r="AE35" s="1627"/>
      <c r="AF35" s="1627"/>
      <c r="AG35" s="1627"/>
      <c r="AH35" s="1627"/>
      <c r="AI35" s="1627"/>
      <c r="AJ35" s="1627"/>
      <c r="AK35" s="1627"/>
      <c r="AL35" s="1627"/>
      <c r="AM35" s="1627"/>
      <c r="AN35" s="1627"/>
      <c r="AO35" s="1627"/>
      <c r="AP35" s="1627"/>
      <c r="AQ35" s="1627"/>
      <c r="AR35" s="1627"/>
      <c r="AS35" s="1627"/>
      <c r="AT35" s="1627"/>
      <c r="AU35" s="1627"/>
      <c r="AV35" s="1627"/>
      <c r="AW35" s="1627"/>
      <c r="AX35" s="1627"/>
      <c r="AY35" s="1627"/>
      <c r="AZ35" s="1627"/>
      <c r="BA35" s="1627"/>
      <c r="BB35" s="1627"/>
      <c r="BC35" s="1627"/>
      <c r="BD35" s="1627"/>
      <c r="BE35" s="1627"/>
      <c r="BF35" s="1627"/>
      <c r="BG35" s="1627"/>
      <c r="BH35" s="1627"/>
      <c r="BI35" s="1627"/>
      <c r="BJ35" s="1627"/>
      <c r="BK35" s="1627"/>
      <c r="BL35" s="1627"/>
      <c r="BM35" s="1627"/>
      <c r="BN35" s="1627"/>
      <c r="BO35" s="1627"/>
      <c r="BP35" s="1627"/>
      <c r="BQ35" s="1627"/>
      <c r="BR35" s="1627"/>
      <c r="BS35" s="1627"/>
      <c r="BT35" s="1627"/>
      <c r="BU35" s="1627"/>
      <c r="BV35" s="1627"/>
      <c r="BW35" s="1627"/>
      <c r="BX35" s="1627"/>
      <c r="BY35" s="226"/>
    </row>
    <row r="36" spans="1:77" ht="7.5" customHeight="1">
      <c r="B36" s="1475"/>
      <c r="C36" s="1476"/>
      <c r="D36" s="1476"/>
      <c r="E36" s="1476"/>
      <c r="F36" s="1476"/>
      <c r="G36" s="1476"/>
      <c r="H36" s="1476"/>
      <c r="I36" s="1476"/>
      <c r="J36" s="1477"/>
      <c r="L36" s="1627"/>
      <c r="M36" s="1627"/>
      <c r="N36" s="1627"/>
      <c r="O36" s="1627"/>
      <c r="P36" s="1627"/>
      <c r="Q36" s="1627"/>
      <c r="R36" s="1627"/>
      <c r="S36" s="1627"/>
      <c r="T36" s="1627"/>
      <c r="U36" s="1627"/>
      <c r="V36" s="1627"/>
      <c r="W36" s="1627"/>
      <c r="X36" s="1627"/>
      <c r="Y36" s="1627"/>
      <c r="Z36" s="1627"/>
      <c r="AA36" s="1627"/>
      <c r="AB36" s="1627"/>
      <c r="AC36" s="1627"/>
      <c r="AD36" s="1627"/>
      <c r="AE36" s="1627"/>
      <c r="AF36" s="1627"/>
      <c r="AG36" s="1627"/>
      <c r="AH36" s="1627"/>
      <c r="AI36" s="1627"/>
      <c r="AJ36" s="1627"/>
      <c r="AK36" s="1627"/>
      <c r="AL36" s="1627"/>
      <c r="AM36" s="1627"/>
      <c r="AN36" s="1627"/>
      <c r="AO36" s="1627"/>
      <c r="AP36" s="1627"/>
      <c r="AQ36" s="1627"/>
      <c r="AR36" s="1627"/>
      <c r="AS36" s="1627"/>
      <c r="AT36" s="1627"/>
      <c r="AU36" s="1627"/>
      <c r="AV36" s="1627"/>
      <c r="AW36" s="1627"/>
      <c r="AX36" s="1627"/>
      <c r="AY36" s="1627"/>
      <c r="AZ36" s="1627"/>
      <c r="BA36" s="1627"/>
      <c r="BB36" s="1627"/>
      <c r="BC36" s="1627"/>
      <c r="BD36" s="1627"/>
      <c r="BE36" s="1627"/>
      <c r="BF36" s="1627"/>
      <c r="BG36" s="1627"/>
      <c r="BH36" s="1627"/>
      <c r="BI36" s="1627"/>
      <c r="BJ36" s="1627"/>
      <c r="BK36" s="1627"/>
      <c r="BL36" s="1627"/>
      <c r="BM36" s="1627"/>
      <c r="BN36" s="1627"/>
      <c r="BO36" s="1627"/>
      <c r="BP36" s="1627"/>
      <c r="BQ36" s="1627"/>
      <c r="BR36" s="1627"/>
      <c r="BS36" s="1627"/>
      <c r="BT36" s="1627"/>
      <c r="BU36" s="1627"/>
      <c r="BV36" s="1627"/>
      <c r="BW36" s="1627"/>
      <c r="BX36" s="1627"/>
      <c r="BY36" s="226"/>
    </row>
    <row r="37" spans="1:77" ht="7.5" customHeight="1">
      <c r="B37" s="1475"/>
      <c r="C37" s="1476"/>
      <c r="D37" s="1476"/>
      <c r="E37" s="1476"/>
      <c r="F37" s="1476"/>
      <c r="G37" s="1476"/>
      <c r="H37" s="1476"/>
      <c r="I37" s="1476"/>
      <c r="J37" s="1477"/>
      <c r="L37" s="1627"/>
      <c r="M37" s="1627"/>
      <c r="N37" s="1627"/>
      <c r="O37" s="1627"/>
      <c r="P37" s="1627"/>
      <c r="Q37" s="1627"/>
      <c r="R37" s="1627"/>
      <c r="S37" s="1627"/>
      <c r="T37" s="1627"/>
      <c r="U37" s="1627"/>
      <c r="V37" s="1627"/>
      <c r="W37" s="1627"/>
      <c r="X37" s="1627"/>
      <c r="Y37" s="1627"/>
      <c r="Z37" s="1627"/>
      <c r="AA37" s="1627"/>
      <c r="AB37" s="1627"/>
      <c r="AC37" s="1627"/>
      <c r="AD37" s="1627"/>
      <c r="AE37" s="1627"/>
      <c r="AF37" s="1627"/>
      <c r="AG37" s="1627"/>
      <c r="AH37" s="1627"/>
      <c r="AI37" s="1627"/>
      <c r="AJ37" s="1627"/>
      <c r="AK37" s="1627"/>
      <c r="AL37" s="1627"/>
      <c r="AM37" s="1627"/>
      <c r="AN37" s="1627"/>
      <c r="AO37" s="1627"/>
      <c r="AP37" s="1627"/>
      <c r="AQ37" s="1627"/>
      <c r="AR37" s="1627"/>
      <c r="AS37" s="1627"/>
      <c r="AT37" s="1627"/>
      <c r="AU37" s="1627"/>
      <c r="AV37" s="1627"/>
      <c r="AW37" s="1627"/>
      <c r="AX37" s="1627"/>
      <c r="AY37" s="1627"/>
      <c r="AZ37" s="1627"/>
      <c r="BA37" s="1627"/>
      <c r="BB37" s="1627"/>
      <c r="BC37" s="1627"/>
      <c r="BD37" s="1627"/>
      <c r="BE37" s="1627"/>
      <c r="BF37" s="1627"/>
      <c r="BG37" s="1627"/>
      <c r="BH37" s="1627"/>
      <c r="BI37" s="1627"/>
      <c r="BJ37" s="1627"/>
      <c r="BK37" s="1627"/>
      <c r="BL37" s="1627"/>
      <c r="BM37" s="1627"/>
      <c r="BN37" s="1627"/>
      <c r="BO37" s="1627"/>
      <c r="BP37" s="1627"/>
      <c r="BQ37" s="1627"/>
      <c r="BR37" s="1627"/>
      <c r="BS37" s="1627"/>
      <c r="BT37" s="1627"/>
      <c r="BU37" s="1627"/>
      <c r="BV37" s="1627"/>
      <c r="BW37" s="1627"/>
      <c r="BX37" s="1627"/>
      <c r="BY37" s="226"/>
    </row>
    <row r="38" spans="1:77" ht="7.5" customHeight="1">
      <c r="B38" s="1478"/>
      <c r="C38" s="1479"/>
      <c r="D38" s="1479"/>
      <c r="E38" s="1479"/>
      <c r="F38" s="1479"/>
      <c r="G38" s="1479"/>
      <c r="H38" s="1479"/>
      <c r="I38" s="1479"/>
      <c r="J38" s="1480"/>
      <c r="K38" s="307"/>
      <c r="L38" s="1628"/>
      <c r="M38" s="1628"/>
      <c r="N38" s="1628"/>
      <c r="O38" s="1628"/>
      <c r="P38" s="1628"/>
      <c r="Q38" s="1628"/>
      <c r="R38" s="1628"/>
      <c r="S38" s="1628"/>
      <c r="T38" s="1628"/>
      <c r="U38" s="1628"/>
      <c r="V38" s="1628"/>
      <c r="W38" s="1628"/>
      <c r="X38" s="1628"/>
      <c r="Y38" s="1628"/>
      <c r="Z38" s="1628"/>
      <c r="AA38" s="1628"/>
      <c r="AB38" s="1628"/>
      <c r="AC38" s="1628"/>
      <c r="AD38" s="1628"/>
      <c r="AE38" s="1628"/>
      <c r="AF38" s="1628"/>
      <c r="AG38" s="1628"/>
      <c r="AH38" s="1628"/>
      <c r="AI38" s="1628"/>
      <c r="AJ38" s="1628"/>
      <c r="AK38" s="1628"/>
      <c r="AL38" s="1628"/>
      <c r="AM38" s="1628"/>
      <c r="AN38" s="1628"/>
      <c r="AO38" s="1628"/>
      <c r="AP38" s="1628"/>
      <c r="AQ38" s="1628"/>
      <c r="AR38" s="1628"/>
      <c r="AS38" s="1628"/>
      <c r="AT38" s="1628"/>
      <c r="AU38" s="1628"/>
      <c r="AV38" s="1628"/>
      <c r="AW38" s="1628"/>
      <c r="AX38" s="1628"/>
      <c r="AY38" s="1628"/>
      <c r="AZ38" s="1628"/>
      <c r="BA38" s="1628"/>
      <c r="BB38" s="1628"/>
      <c r="BC38" s="1628"/>
      <c r="BD38" s="1628"/>
      <c r="BE38" s="1628"/>
      <c r="BF38" s="1628"/>
      <c r="BG38" s="1628"/>
      <c r="BH38" s="1628"/>
      <c r="BI38" s="1628"/>
      <c r="BJ38" s="1628"/>
      <c r="BK38" s="1628"/>
      <c r="BL38" s="1628"/>
      <c r="BM38" s="1628"/>
      <c r="BN38" s="1628"/>
      <c r="BO38" s="1628"/>
      <c r="BP38" s="1628"/>
      <c r="BQ38" s="1628"/>
      <c r="BR38" s="1628"/>
      <c r="BS38" s="1628"/>
      <c r="BT38" s="1628"/>
      <c r="BU38" s="1628"/>
      <c r="BV38" s="1628"/>
      <c r="BW38" s="1628"/>
      <c r="BX38" s="1628"/>
      <c r="BY38" s="559"/>
    </row>
    <row r="39" spans="1:77" ht="7.5" customHeight="1">
      <c r="B39" s="1636" t="s">
        <v>905</v>
      </c>
      <c r="C39" s="1391"/>
      <c r="D39" s="1391"/>
      <c r="E39" s="1391"/>
      <c r="F39" s="1391"/>
      <c r="G39" s="1391"/>
      <c r="H39" s="1391"/>
      <c r="I39" s="1391"/>
      <c r="J39" s="1412"/>
      <c r="K39" s="556"/>
      <c r="L39" s="1548">
        <f>入力専用!$G$196</f>
        <v>0</v>
      </c>
      <c r="M39" s="1548"/>
      <c r="N39" s="1548"/>
      <c r="O39" s="1548"/>
      <c r="P39" s="1548"/>
      <c r="Q39" s="1548"/>
      <c r="R39" s="1548"/>
      <c r="S39" s="1548"/>
      <c r="T39" s="1548"/>
      <c r="U39" s="1548"/>
      <c r="V39" s="1548"/>
      <c r="W39" s="1548"/>
      <c r="X39" s="1548"/>
      <c r="Y39" s="1548"/>
      <c r="Z39" s="1548"/>
      <c r="AA39" s="1548"/>
      <c r="AB39" s="1548"/>
      <c r="AC39" s="1548"/>
      <c r="AD39" s="1548"/>
      <c r="AE39" s="1548"/>
      <c r="AF39" s="1548"/>
      <c r="AG39" s="1548"/>
      <c r="AH39" s="1548"/>
      <c r="AI39" s="1548"/>
      <c r="AJ39" s="1548"/>
      <c r="AK39" s="1548"/>
      <c r="AL39" s="1548"/>
      <c r="AM39" s="1548"/>
      <c r="AN39" s="1548"/>
      <c r="AO39" s="1548"/>
      <c r="AP39" s="1548"/>
      <c r="AQ39" s="1548"/>
      <c r="AR39" s="1548"/>
      <c r="AS39" s="1548"/>
      <c r="AT39" s="1548"/>
      <c r="AU39" s="1548"/>
      <c r="AV39" s="1548"/>
      <c r="AW39" s="1548"/>
      <c r="AX39" s="1548"/>
      <c r="AY39" s="1548"/>
      <c r="AZ39" s="1548"/>
      <c r="BA39" s="1548"/>
      <c r="BB39" s="1548"/>
      <c r="BC39" s="1548"/>
      <c r="BD39" s="1548"/>
      <c r="BE39" s="1548"/>
      <c r="BF39" s="1548"/>
      <c r="BG39" s="1548"/>
      <c r="BH39" s="1548"/>
      <c r="BI39" s="1548"/>
      <c r="BJ39" s="1548"/>
      <c r="BK39" s="1548"/>
      <c r="BL39" s="1548"/>
      <c r="BM39" s="1548"/>
      <c r="BN39" s="1548"/>
      <c r="BO39" s="1548"/>
      <c r="BP39" s="1548"/>
      <c r="BQ39" s="1548"/>
      <c r="BR39" s="1548"/>
      <c r="BS39" s="1548"/>
      <c r="BT39" s="1548"/>
      <c r="BU39" s="1548"/>
      <c r="BV39" s="1548"/>
      <c r="BW39" s="1548"/>
      <c r="BX39" s="1548"/>
      <c r="BY39" s="558"/>
    </row>
    <row r="40" spans="1:77" ht="7.5" customHeight="1">
      <c r="B40" s="1637"/>
      <c r="C40" s="1638"/>
      <c r="D40" s="1638"/>
      <c r="E40" s="1638"/>
      <c r="F40" s="1638"/>
      <c r="G40" s="1638"/>
      <c r="H40" s="1638"/>
      <c r="I40" s="1638"/>
      <c r="J40" s="1639"/>
      <c r="L40" s="1549"/>
      <c r="M40" s="1549"/>
      <c r="N40" s="1549"/>
      <c r="O40" s="1549"/>
      <c r="P40" s="1549"/>
      <c r="Q40" s="1549"/>
      <c r="R40" s="1549"/>
      <c r="S40" s="1549"/>
      <c r="T40" s="1549"/>
      <c r="U40" s="1549"/>
      <c r="V40" s="1549"/>
      <c r="W40" s="1549"/>
      <c r="X40" s="1549"/>
      <c r="Y40" s="1549"/>
      <c r="Z40" s="1549"/>
      <c r="AA40" s="1549"/>
      <c r="AB40" s="1549"/>
      <c r="AC40" s="1549"/>
      <c r="AD40" s="1549"/>
      <c r="AE40" s="1549"/>
      <c r="AF40" s="1549"/>
      <c r="AG40" s="1549"/>
      <c r="AH40" s="1549"/>
      <c r="AI40" s="1549"/>
      <c r="AJ40" s="1549"/>
      <c r="AK40" s="1549"/>
      <c r="AL40" s="1549"/>
      <c r="AM40" s="1549"/>
      <c r="AN40" s="1549"/>
      <c r="AO40" s="1549"/>
      <c r="AP40" s="1549"/>
      <c r="AQ40" s="1549"/>
      <c r="AR40" s="1549"/>
      <c r="AS40" s="1549"/>
      <c r="AT40" s="1549"/>
      <c r="AU40" s="1549"/>
      <c r="AV40" s="1549"/>
      <c r="AW40" s="1549"/>
      <c r="AX40" s="1549"/>
      <c r="AY40" s="1549"/>
      <c r="AZ40" s="1549"/>
      <c r="BA40" s="1549"/>
      <c r="BB40" s="1549"/>
      <c r="BC40" s="1549"/>
      <c r="BD40" s="1549"/>
      <c r="BE40" s="1549"/>
      <c r="BF40" s="1549"/>
      <c r="BG40" s="1549"/>
      <c r="BH40" s="1549"/>
      <c r="BI40" s="1549"/>
      <c r="BJ40" s="1549"/>
      <c r="BK40" s="1549"/>
      <c r="BL40" s="1549"/>
      <c r="BM40" s="1549"/>
      <c r="BN40" s="1549"/>
      <c r="BO40" s="1549"/>
      <c r="BP40" s="1549"/>
      <c r="BQ40" s="1549"/>
      <c r="BR40" s="1549"/>
      <c r="BS40" s="1549"/>
      <c r="BT40" s="1549"/>
      <c r="BU40" s="1549"/>
      <c r="BV40" s="1549"/>
      <c r="BW40" s="1549"/>
      <c r="BX40" s="1549"/>
      <c r="BY40" s="226"/>
    </row>
    <row r="41" spans="1:77" ht="7.5" customHeight="1">
      <c r="B41" s="1637"/>
      <c r="C41" s="1638"/>
      <c r="D41" s="1638"/>
      <c r="E41" s="1638"/>
      <c r="F41" s="1638"/>
      <c r="G41" s="1638"/>
      <c r="H41" s="1638"/>
      <c r="I41" s="1638"/>
      <c r="J41" s="1639"/>
      <c r="L41" s="1549"/>
      <c r="M41" s="1549"/>
      <c r="N41" s="1549"/>
      <c r="O41" s="1549"/>
      <c r="P41" s="1549"/>
      <c r="Q41" s="1549"/>
      <c r="R41" s="1549"/>
      <c r="S41" s="1549"/>
      <c r="T41" s="1549"/>
      <c r="U41" s="1549"/>
      <c r="V41" s="1549"/>
      <c r="W41" s="1549"/>
      <c r="X41" s="1549"/>
      <c r="Y41" s="1549"/>
      <c r="Z41" s="1549"/>
      <c r="AA41" s="1549"/>
      <c r="AB41" s="1549"/>
      <c r="AC41" s="1549"/>
      <c r="AD41" s="1549"/>
      <c r="AE41" s="1549"/>
      <c r="AF41" s="1549"/>
      <c r="AG41" s="1549"/>
      <c r="AH41" s="1549"/>
      <c r="AI41" s="1549"/>
      <c r="AJ41" s="1549"/>
      <c r="AK41" s="1549"/>
      <c r="AL41" s="1549"/>
      <c r="AM41" s="1549"/>
      <c r="AN41" s="1549"/>
      <c r="AO41" s="1549"/>
      <c r="AP41" s="1549"/>
      <c r="AQ41" s="1549"/>
      <c r="AR41" s="1549"/>
      <c r="AS41" s="1549"/>
      <c r="AT41" s="1549"/>
      <c r="AU41" s="1549"/>
      <c r="AV41" s="1549"/>
      <c r="AW41" s="1549"/>
      <c r="AX41" s="1549"/>
      <c r="AY41" s="1549"/>
      <c r="AZ41" s="1549"/>
      <c r="BA41" s="1549"/>
      <c r="BB41" s="1549"/>
      <c r="BC41" s="1549"/>
      <c r="BD41" s="1549"/>
      <c r="BE41" s="1549"/>
      <c r="BF41" s="1549"/>
      <c r="BG41" s="1549"/>
      <c r="BH41" s="1549"/>
      <c r="BI41" s="1549"/>
      <c r="BJ41" s="1549"/>
      <c r="BK41" s="1549"/>
      <c r="BL41" s="1549"/>
      <c r="BM41" s="1549"/>
      <c r="BN41" s="1549"/>
      <c r="BO41" s="1549"/>
      <c r="BP41" s="1549"/>
      <c r="BQ41" s="1549"/>
      <c r="BR41" s="1549"/>
      <c r="BS41" s="1549"/>
      <c r="BT41" s="1549"/>
      <c r="BU41" s="1549"/>
      <c r="BV41" s="1549"/>
      <c r="BW41" s="1549"/>
      <c r="BX41" s="1549"/>
      <c r="BY41" s="226"/>
    </row>
    <row r="42" spans="1:77" ht="7.5" customHeight="1">
      <c r="B42" s="1637"/>
      <c r="C42" s="1638"/>
      <c r="D42" s="1638"/>
      <c r="E42" s="1638"/>
      <c r="F42" s="1638"/>
      <c r="G42" s="1638"/>
      <c r="H42" s="1638"/>
      <c r="I42" s="1638"/>
      <c r="J42" s="1639"/>
      <c r="L42" s="1549"/>
      <c r="M42" s="1549"/>
      <c r="N42" s="1549"/>
      <c r="O42" s="1549"/>
      <c r="P42" s="1549"/>
      <c r="Q42" s="1549"/>
      <c r="R42" s="1549"/>
      <c r="S42" s="1549"/>
      <c r="T42" s="1549"/>
      <c r="U42" s="1549"/>
      <c r="V42" s="1549"/>
      <c r="W42" s="1549"/>
      <c r="X42" s="1549"/>
      <c r="Y42" s="1549"/>
      <c r="Z42" s="1549"/>
      <c r="AA42" s="1549"/>
      <c r="AB42" s="1549"/>
      <c r="AC42" s="1549"/>
      <c r="AD42" s="1549"/>
      <c r="AE42" s="1549"/>
      <c r="AF42" s="1549"/>
      <c r="AG42" s="1549"/>
      <c r="AH42" s="1549"/>
      <c r="AI42" s="1549"/>
      <c r="AJ42" s="1549"/>
      <c r="AK42" s="1549"/>
      <c r="AL42" s="1549"/>
      <c r="AM42" s="1549"/>
      <c r="AN42" s="1549"/>
      <c r="AO42" s="1549"/>
      <c r="AP42" s="1549"/>
      <c r="AQ42" s="1549"/>
      <c r="AR42" s="1549"/>
      <c r="AS42" s="1549"/>
      <c r="AT42" s="1549"/>
      <c r="AU42" s="1549"/>
      <c r="AV42" s="1549"/>
      <c r="AW42" s="1549"/>
      <c r="AX42" s="1549"/>
      <c r="AY42" s="1549"/>
      <c r="AZ42" s="1549"/>
      <c r="BA42" s="1549"/>
      <c r="BB42" s="1549"/>
      <c r="BC42" s="1549"/>
      <c r="BD42" s="1549"/>
      <c r="BE42" s="1549"/>
      <c r="BF42" s="1549"/>
      <c r="BG42" s="1549"/>
      <c r="BH42" s="1549"/>
      <c r="BI42" s="1549"/>
      <c r="BJ42" s="1549"/>
      <c r="BK42" s="1549"/>
      <c r="BL42" s="1549"/>
      <c r="BM42" s="1549"/>
      <c r="BN42" s="1549"/>
      <c r="BO42" s="1549"/>
      <c r="BP42" s="1549"/>
      <c r="BQ42" s="1549"/>
      <c r="BR42" s="1549"/>
      <c r="BS42" s="1549"/>
      <c r="BT42" s="1549"/>
      <c r="BU42" s="1549"/>
      <c r="BV42" s="1549"/>
      <c r="BW42" s="1549"/>
      <c r="BX42" s="1549"/>
      <c r="BY42" s="226"/>
    </row>
    <row r="43" spans="1:77" ht="7.5" customHeight="1">
      <c r="B43" s="1637"/>
      <c r="C43" s="1638"/>
      <c r="D43" s="1638"/>
      <c r="E43" s="1638"/>
      <c r="F43" s="1638"/>
      <c r="G43" s="1638"/>
      <c r="H43" s="1638"/>
      <c r="I43" s="1638"/>
      <c r="J43" s="1639"/>
      <c r="L43" s="1549"/>
      <c r="M43" s="1549"/>
      <c r="N43" s="1549"/>
      <c r="O43" s="1549"/>
      <c r="P43" s="1549"/>
      <c r="Q43" s="1549"/>
      <c r="R43" s="1549"/>
      <c r="S43" s="1549"/>
      <c r="T43" s="1549"/>
      <c r="U43" s="1549"/>
      <c r="V43" s="1549"/>
      <c r="W43" s="1549"/>
      <c r="X43" s="1549"/>
      <c r="Y43" s="1549"/>
      <c r="Z43" s="1549"/>
      <c r="AA43" s="1549"/>
      <c r="AB43" s="1549"/>
      <c r="AC43" s="1549"/>
      <c r="AD43" s="1549"/>
      <c r="AE43" s="1549"/>
      <c r="AF43" s="1549"/>
      <c r="AG43" s="1549"/>
      <c r="AH43" s="1549"/>
      <c r="AI43" s="1549"/>
      <c r="AJ43" s="1549"/>
      <c r="AK43" s="1549"/>
      <c r="AL43" s="1549"/>
      <c r="AM43" s="1549"/>
      <c r="AN43" s="1549"/>
      <c r="AO43" s="1549"/>
      <c r="AP43" s="1549"/>
      <c r="AQ43" s="1549"/>
      <c r="AR43" s="1549"/>
      <c r="AS43" s="1549"/>
      <c r="AT43" s="1549"/>
      <c r="AU43" s="1549"/>
      <c r="AV43" s="1549"/>
      <c r="AW43" s="1549"/>
      <c r="AX43" s="1549"/>
      <c r="AY43" s="1549"/>
      <c r="AZ43" s="1549"/>
      <c r="BA43" s="1549"/>
      <c r="BB43" s="1549"/>
      <c r="BC43" s="1549"/>
      <c r="BD43" s="1549"/>
      <c r="BE43" s="1549"/>
      <c r="BF43" s="1549"/>
      <c r="BG43" s="1549"/>
      <c r="BH43" s="1549"/>
      <c r="BI43" s="1549"/>
      <c r="BJ43" s="1549"/>
      <c r="BK43" s="1549"/>
      <c r="BL43" s="1549"/>
      <c r="BM43" s="1549"/>
      <c r="BN43" s="1549"/>
      <c r="BO43" s="1549"/>
      <c r="BP43" s="1549"/>
      <c r="BQ43" s="1549"/>
      <c r="BR43" s="1549"/>
      <c r="BS43" s="1549"/>
      <c r="BT43" s="1549"/>
      <c r="BU43" s="1549"/>
      <c r="BV43" s="1549"/>
      <c r="BW43" s="1549"/>
      <c r="BX43" s="1549"/>
      <c r="BY43" s="226"/>
    </row>
    <row r="44" spans="1:77" ht="7.5" customHeight="1">
      <c r="B44" s="1637"/>
      <c r="C44" s="1638"/>
      <c r="D44" s="1638"/>
      <c r="E44" s="1638"/>
      <c r="F44" s="1638"/>
      <c r="G44" s="1638"/>
      <c r="H44" s="1638"/>
      <c r="I44" s="1638"/>
      <c r="J44" s="1639"/>
      <c r="L44" s="1549"/>
      <c r="M44" s="1549"/>
      <c r="N44" s="1549"/>
      <c r="O44" s="1549"/>
      <c r="P44" s="1549"/>
      <c r="Q44" s="1549"/>
      <c r="R44" s="1549"/>
      <c r="S44" s="1549"/>
      <c r="T44" s="1549"/>
      <c r="U44" s="1549"/>
      <c r="V44" s="1549"/>
      <c r="W44" s="1549"/>
      <c r="X44" s="1549"/>
      <c r="Y44" s="1549"/>
      <c r="Z44" s="1549"/>
      <c r="AA44" s="1549"/>
      <c r="AB44" s="1549"/>
      <c r="AC44" s="1549"/>
      <c r="AD44" s="1549"/>
      <c r="AE44" s="1549"/>
      <c r="AF44" s="1549"/>
      <c r="AG44" s="1549"/>
      <c r="AH44" s="1549"/>
      <c r="AI44" s="1549"/>
      <c r="AJ44" s="1549"/>
      <c r="AK44" s="1549"/>
      <c r="AL44" s="1549"/>
      <c r="AM44" s="1549"/>
      <c r="AN44" s="1549"/>
      <c r="AO44" s="1549"/>
      <c r="AP44" s="1549"/>
      <c r="AQ44" s="1549"/>
      <c r="AR44" s="1549"/>
      <c r="AS44" s="1549"/>
      <c r="AT44" s="1549"/>
      <c r="AU44" s="1549"/>
      <c r="AV44" s="1549"/>
      <c r="AW44" s="1549"/>
      <c r="AX44" s="1549"/>
      <c r="AY44" s="1549"/>
      <c r="AZ44" s="1549"/>
      <c r="BA44" s="1549"/>
      <c r="BB44" s="1549"/>
      <c r="BC44" s="1549"/>
      <c r="BD44" s="1549"/>
      <c r="BE44" s="1549"/>
      <c r="BF44" s="1549"/>
      <c r="BG44" s="1549"/>
      <c r="BH44" s="1549"/>
      <c r="BI44" s="1549"/>
      <c r="BJ44" s="1549"/>
      <c r="BK44" s="1549"/>
      <c r="BL44" s="1549"/>
      <c r="BM44" s="1549"/>
      <c r="BN44" s="1549"/>
      <c r="BO44" s="1549"/>
      <c r="BP44" s="1549"/>
      <c r="BQ44" s="1549"/>
      <c r="BR44" s="1549"/>
      <c r="BS44" s="1549"/>
      <c r="BT44" s="1549"/>
      <c r="BU44" s="1549"/>
      <c r="BV44" s="1549"/>
      <c r="BW44" s="1549"/>
      <c r="BX44" s="1549"/>
      <c r="BY44" s="226"/>
    </row>
    <row r="45" spans="1:77" ht="7.5" customHeight="1">
      <c r="B45" s="1392"/>
      <c r="C45" s="1393"/>
      <c r="D45" s="1393"/>
      <c r="E45" s="1393"/>
      <c r="F45" s="1393"/>
      <c r="G45" s="1393"/>
      <c r="H45" s="1393"/>
      <c r="I45" s="1393"/>
      <c r="J45" s="1413"/>
      <c r="K45" s="307"/>
      <c r="L45" s="1550"/>
      <c r="M45" s="1550"/>
      <c r="N45" s="1550"/>
      <c r="O45" s="1550"/>
      <c r="P45" s="1550"/>
      <c r="Q45" s="1550"/>
      <c r="R45" s="1550"/>
      <c r="S45" s="1550"/>
      <c r="T45" s="1550"/>
      <c r="U45" s="1550"/>
      <c r="V45" s="1550"/>
      <c r="W45" s="1550"/>
      <c r="X45" s="1550"/>
      <c r="Y45" s="1550"/>
      <c r="Z45" s="1550"/>
      <c r="AA45" s="1550"/>
      <c r="AB45" s="1550"/>
      <c r="AC45" s="1550"/>
      <c r="AD45" s="1550"/>
      <c r="AE45" s="1550"/>
      <c r="AF45" s="1550"/>
      <c r="AG45" s="1550"/>
      <c r="AH45" s="1550"/>
      <c r="AI45" s="1550"/>
      <c r="AJ45" s="1550"/>
      <c r="AK45" s="1550"/>
      <c r="AL45" s="1550"/>
      <c r="AM45" s="1550"/>
      <c r="AN45" s="1550"/>
      <c r="AO45" s="1550"/>
      <c r="AP45" s="1550"/>
      <c r="AQ45" s="1550"/>
      <c r="AR45" s="1550"/>
      <c r="AS45" s="1550"/>
      <c r="AT45" s="1550"/>
      <c r="AU45" s="1550"/>
      <c r="AV45" s="1550"/>
      <c r="AW45" s="1550"/>
      <c r="AX45" s="1550"/>
      <c r="AY45" s="1550"/>
      <c r="AZ45" s="1550"/>
      <c r="BA45" s="1550"/>
      <c r="BB45" s="1550"/>
      <c r="BC45" s="1550"/>
      <c r="BD45" s="1550"/>
      <c r="BE45" s="1550"/>
      <c r="BF45" s="1550"/>
      <c r="BG45" s="1550"/>
      <c r="BH45" s="1550"/>
      <c r="BI45" s="1550"/>
      <c r="BJ45" s="1550"/>
      <c r="BK45" s="1550"/>
      <c r="BL45" s="1550"/>
      <c r="BM45" s="1550"/>
      <c r="BN45" s="1550"/>
      <c r="BO45" s="1550"/>
      <c r="BP45" s="1550"/>
      <c r="BQ45" s="1550"/>
      <c r="BR45" s="1550"/>
      <c r="BS45" s="1550"/>
      <c r="BT45" s="1550"/>
      <c r="BU45" s="1550"/>
      <c r="BV45" s="1550"/>
      <c r="BW45" s="1550"/>
      <c r="BX45" s="1550"/>
      <c r="BY45" s="559"/>
    </row>
    <row r="46" spans="1:77" ht="7.5" customHeight="1">
      <c r="AF46" s="556"/>
      <c r="AG46" s="556"/>
      <c r="AH46" s="556"/>
      <c r="AI46" s="556"/>
      <c r="AJ46" s="556"/>
      <c r="AK46" s="556"/>
      <c r="AL46" s="556"/>
      <c r="AM46" s="556"/>
      <c r="AN46" s="556"/>
      <c r="AO46" s="556"/>
      <c r="AP46" s="556"/>
      <c r="AQ46" s="556"/>
      <c r="AR46" s="556"/>
      <c r="AS46" s="556"/>
      <c r="AT46" s="556"/>
      <c r="AU46" s="556"/>
      <c r="AV46" s="556"/>
      <c r="AW46" s="556"/>
      <c r="AX46" s="556"/>
      <c r="AY46" s="556"/>
      <c r="AZ46" s="556"/>
      <c r="BA46" s="556"/>
      <c r="BB46" s="556"/>
      <c r="BC46" s="556"/>
      <c r="BD46" s="556"/>
      <c r="BE46" s="556"/>
      <c r="BF46" s="556"/>
      <c r="BG46" s="556"/>
      <c r="BH46" s="556"/>
      <c r="BI46" s="556"/>
    </row>
    <row r="47" spans="1:77" ht="7.5" customHeight="1">
      <c r="A47" s="262" t="str">
        <f>$S$61</f>
        <v/>
      </c>
      <c r="B47" s="1636" t="s">
        <v>906</v>
      </c>
      <c r="C47" s="1391"/>
      <c r="D47" s="1391"/>
      <c r="E47" s="1391"/>
      <c r="F47" s="1391"/>
      <c r="G47" s="1391"/>
      <c r="H47" s="1391"/>
      <c r="I47" s="1391"/>
      <c r="J47" s="1412"/>
      <c r="K47" s="555"/>
      <c r="L47" s="1414" t="str">
        <f>入力専用!$HO$5</f>
        <v/>
      </c>
      <c r="M47" s="1414"/>
      <c r="N47" s="1414"/>
      <c r="O47" s="1414"/>
      <c r="P47" s="1414"/>
      <c r="Q47" s="1414"/>
      <c r="R47" s="1414"/>
      <c r="S47" s="1414"/>
      <c r="T47" s="1414"/>
      <c r="U47" s="556"/>
      <c r="V47" s="1386" t="s">
        <v>907</v>
      </c>
      <c r="W47" s="1386"/>
      <c r="X47" s="1386"/>
      <c r="Y47" s="1386"/>
      <c r="Z47" s="1386"/>
      <c r="AA47" s="1629" t="str">
        <f>入力専用!$HQ$6</f>
        <v/>
      </c>
      <c r="AB47" s="1629"/>
      <c r="AC47" s="1629"/>
      <c r="AD47" s="1629"/>
      <c r="AE47" s="1629"/>
      <c r="AF47" s="1629"/>
      <c r="AG47" s="1629"/>
      <c r="AH47" s="1629"/>
      <c r="AI47" s="556"/>
      <c r="AJ47" s="1386" t="s">
        <v>908</v>
      </c>
      <c r="AK47" s="1386"/>
      <c r="AL47" s="1386"/>
      <c r="AM47" s="1386"/>
      <c r="AN47" s="1386"/>
      <c r="AO47" s="1386"/>
      <c r="AP47" s="1386"/>
      <c r="AQ47" s="1629" t="str">
        <f>入力専用!$HP$5</f>
        <v/>
      </c>
      <c r="AR47" s="1629"/>
      <c r="AS47" s="1629"/>
      <c r="AT47" s="1629"/>
      <c r="AU47" s="1629"/>
      <c r="AV47" s="1629"/>
      <c r="AW47" s="1629"/>
      <c r="AX47" s="1629"/>
      <c r="AY47" s="1386" t="s">
        <v>886</v>
      </c>
      <c r="AZ47" s="1386"/>
      <c r="BA47" s="1629" t="str">
        <f>入力専用!$HP$6</f>
        <v/>
      </c>
      <c r="BB47" s="1629"/>
      <c r="BC47" s="1629"/>
      <c r="BD47" s="1629"/>
      <c r="BE47" s="1629"/>
      <c r="BF47" s="1629"/>
      <c r="BG47" s="1629"/>
      <c r="BH47" s="1629"/>
      <c r="BI47" s="556"/>
      <c r="BJ47" s="1386" t="s">
        <v>909</v>
      </c>
      <c r="BK47" s="1386"/>
      <c r="BL47" s="1386"/>
      <c r="BM47" s="1386"/>
      <c r="BN47" s="1386"/>
      <c r="BO47" s="1386"/>
      <c r="BP47" s="1386"/>
      <c r="BQ47" s="1386"/>
      <c r="BR47" s="1629">
        <f>入力専用!$G$74</f>
        <v>0</v>
      </c>
      <c r="BS47" s="1629"/>
      <c r="BT47" s="1629"/>
      <c r="BU47" s="1629"/>
      <c r="BV47" s="1629"/>
      <c r="BW47" s="1629"/>
      <c r="BX47" s="1629"/>
      <c r="BY47" s="1630"/>
    </row>
    <row r="48" spans="1:77" ht="7.5" customHeight="1">
      <c r="A48" s="262" t="s">
        <v>910</v>
      </c>
      <c r="B48" s="1637"/>
      <c r="C48" s="1638"/>
      <c r="D48" s="1638"/>
      <c r="E48" s="1638"/>
      <c r="F48" s="1638"/>
      <c r="G48" s="1638"/>
      <c r="H48" s="1638"/>
      <c r="I48" s="1638"/>
      <c r="J48" s="1639"/>
      <c r="K48" s="207"/>
      <c r="L48" s="1385"/>
      <c r="M48" s="1385"/>
      <c r="N48" s="1385"/>
      <c r="O48" s="1385"/>
      <c r="P48" s="1385"/>
      <c r="Q48" s="1385"/>
      <c r="R48" s="1385"/>
      <c r="S48" s="1385"/>
      <c r="T48" s="1385"/>
      <c r="U48" s="307"/>
      <c r="V48" s="1387"/>
      <c r="W48" s="1387"/>
      <c r="X48" s="1387"/>
      <c r="Y48" s="1387"/>
      <c r="Z48" s="1387"/>
      <c r="AA48" s="1631"/>
      <c r="AB48" s="1631"/>
      <c r="AC48" s="1631"/>
      <c r="AD48" s="1631"/>
      <c r="AE48" s="1631"/>
      <c r="AF48" s="1631"/>
      <c r="AG48" s="1631"/>
      <c r="AH48" s="1631"/>
      <c r="AI48" s="307"/>
      <c r="AJ48" s="1387"/>
      <c r="AK48" s="1387"/>
      <c r="AL48" s="1387"/>
      <c r="AM48" s="1387"/>
      <c r="AN48" s="1387"/>
      <c r="AO48" s="1387"/>
      <c r="AP48" s="1387"/>
      <c r="AQ48" s="1631"/>
      <c r="AR48" s="1631"/>
      <c r="AS48" s="1631"/>
      <c r="AT48" s="1631"/>
      <c r="AU48" s="1631"/>
      <c r="AV48" s="1631"/>
      <c r="AW48" s="1631"/>
      <c r="AX48" s="1631"/>
      <c r="AY48" s="1387"/>
      <c r="AZ48" s="1387"/>
      <c r="BA48" s="1631"/>
      <c r="BB48" s="1631"/>
      <c r="BC48" s="1631"/>
      <c r="BD48" s="1631"/>
      <c r="BE48" s="1631"/>
      <c r="BF48" s="1631"/>
      <c r="BG48" s="1631"/>
      <c r="BH48" s="1631"/>
      <c r="BI48" s="307"/>
      <c r="BJ48" s="1387"/>
      <c r="BK48" s="1387"/>
      <c r="BL48" s="1387"/>
      <c r="BM48" s="1387"/>
      <c r="BN48" s="1387"/>
      <c r="BO48" s="1387"/>
      <c r="BP48" s="1387"/>
      <c r="BQ48" s="1387"/>
      <c r="BR48" s="1631"/>
      <c r="BS48" s="1631"/>
      <c r="BT48" s="1631"/>
      <c r="BU48" s="1631"/>
      <c r="BV48" s="1631"/>
      <c r="BW48" s="1631"/>
      <c r="BX48" s="1631"/>
      <c r="BY48" s="1632"/>
    </row>
    <row r="49" spans="1:77" ht="7.5" customHeight="1">
      <c r="A49" s="262" t="s">
        <v>911</v>
      </c>
      <c r="B49" s="1637"/>
      <c r="C49" s="1638"/>
      <c r="D49" s="1638"/>
      <c r="E49" s="1638"/>
      <c r="F49" s="1638"/>
      <c r="G49" s="1638"/>
      <c r="H49" s="1638"/>
      <c r="I49" s="1638"/>
      <c r="J49" s="1639"/>
      <c r="K49" s="1575" t="s">
        <v>912</v>
      </c>
      <c r="L49" s="1576"/>
      <c r="M49" s="1576"/>
      <c r="N49" s="1576"/>
      <c r="O49" s="1576"/>
      <c r="P49" s="1576"/>
      <c r="Q49" s="1576"/>
      <c r="R49" s="1576"/>
      <c r="S49" s="1576"/>
      <c r="T49" s="1576"/>
      <c r="U49" s="1576"/>
      <c r="V49" s="1576"/>
      <c r="W49" s="1576"/>
      <c r="X49" s="1576"/>
      <c r="Y49" s="1577"/>
      <c r="Z49" s="308"/>
      <c r="AA49" s="1375" t="str">
        <f>入力専用!$HR$8</f>
        <v>　　　割</v>
      </c>
      <c r="AB49" s="1375"/>
      <c r="AC49" s="1375"/>
      <c r="AD49" s="1375"/>
      <c r="AE49" s="1640" t="s">
        <v>913</v>
      </c>
      <c r="AF49" s="1640"/>
      <c r="AG49" s="1640"/>
      <c r="AH49" s="1640"/>
      <c r="AI49" s="1640"/>
      <c r="AJ49" s="1640"/>
      <c r="AK49" s="1640"/>
      <c r="AL49" s="1640"/>
      <c r="AM49" s="1640"/>
      <c r="AN49" s="1640"/>
      <c r="AO49" s="308"/>
      <c r="AP49" s="1641" t="str">
        <f>入力専用!$BK$25</f>
        <v/>
      </c>
      <c r="AQ49" s="1641"/>
      <c r="AR49" s="1641"/>
      <c r="AS49" s="1641"/>
      <c r="AT49" s="1642"/>
      <c r="AU49" s="1378" t="s">
        <v>914</v>
      </c>
      <c r="AV49" s="1378"/>
      <c r="AW49" s="1378"/>
      <c r="AX49" s="1378"/>
      <c r="AY49" s="1378"/>
      <c r="AZ49" s="1378"/>
      <c r="BA49" s="1378"/>
      <c r="BB49" s="1378"/>
      <c r="BC49" s="1378"/>
      <c r="BD49" s="556"/>
      <c r="BE49" s="1379"/>
      <c r="BF49" s="1379"/>
      <c r="BG49" s="1379"/>
      <c r="BH49" s="1379"/>
      <c r="BI49" s="1379"/>
      <c r="BJ49" s="1379"/>
      <c r="BK49" s="1379"/>
      <c r="BL49" s="1379"/>
      <c r="BM49" s="1379"/>
      <c r="BN49" s="1379"/>
      <c r="BO49" s="1379"/>
      <c r="BP49" s="1379"/>
      <c r="BQ49" s="1379"/>
      <c r="BR49" s="1379"/>
      <c r="BS49" s="1379"/>
      <c r="BT49" s="1379"/>
      <c r="BU49" s="1379"/>
      <c r="BV49" s="1379"/>
      <c r="BW49" s="1379"/>
      <c r="BX49" s="1379"/>
      <c r="BY49" s="1380"/>
    </row>
    <row r="50" spans="1:77" ht="7.5" customHeight="1">
      <c r="A50" s="262" t="s">
        <v>915</v>
      </c>
      <c r="B50" s="1392"/>
      <c r="C50" s="1393"/>
      <c r="D50" s="1393"/>
      <c r="E50" s="1393"/>
      <c r="F50" s="1393"/>
      <c r="G50" s="1393"/>
      <c r="H50" s="1393"/>
      <c r="I50" s="1393"/>
      <c r="J50" s="1413"/>
      <c r="K50" s="1434"/>
      <c r="L50" s="1435"/>
      <c r="M50" s="1435"/>
      <c r="N50" s="1435"/>
      <c r="O50" s="1435"/>
      <c r="P50" s="1435"/>
      <c r="Q50" s="1435"/>
      <c r="R50" s="1435"/>
      <c r="S50" s="1435"/>
      <c r="T50" s="1435"/>
      <c r="U50" s="1435"/>
      <c r="V50" s="1435"/>
      <c r="W50" s="1435"/>
      <c r="X50" s="1435"/>
      <c r="Y50" s="1436"/>
      <c r="Z50" s="207"/>
      <c r="AA50" s="1385"/>
      <c r="AB50" s="1385"/>
      <c r="AC50" s="1385"/>
      <c r="AD50" s="1385"/>
      <c r="AE50" s="1378"/>
      <c r="AF50" s="1378"/>
      <c r="AG50" s="1378"/>
      <c r="AH50" s="1378"/>
      <c r="AI50" s="1378"/>
      <c r="AJ50" s="1378"/>
      <c r="AK50" s="1378"/>
      <c r="AL50" s="1378"/>
      <c r="AM50" s="1378"/>
      <c r="AN50" s="1378"/>
      <c r="AO50" s="207"/>
      <c r="AP50" s="1643"/>
      <c r="AQ50" s="1643"/>
      <c r="AR50" s="1643"/>
      <c r="AS50" s="1643"/>
      <c r="AT50" s="1644"/>
      <c r="AU50" s="1378"/>
      <c r="AV50" s="1378"/>
      <c r="AW50" s="1378"/>
      <c r="AX50" s="1378"/>
      <c r="AY50" s="1378"/>
      <c r="AZ50" s="1378"/>
      <c r="BA50" s="1378"/>
      <c r="BB50" s="1378"/>
      <c r="BC50" s="1378"/>
      <c r="BD50" s="307"/>
      <c r="BE50" s="1381"/>
      <c r="BF50" s="1381"/>
      <c r="BG50" s="1381"/>
      <c r="BH50" s="1381"/>
      <c r="BI50" s="1381"/>
      <c r="BJ50" s="1381"/>
      <c r="BK50" s="1381"/>
      <c r="BL50" s="1381"/>
      <c r="BM50" s="1381"/>
      <c r="BN50" s="1381"/>
      <c r="BO50" s="1381"/>
      <c r="BP50" s="1381"/>
      <c r="BQ50" s="1381"/>
      <c r="BR50" s="1381"/>
      <c r="BS50" s="1381"/>
      <c r="BT50" s="1381"/>
      <c r="BU50" s="1381"/>
      <c r="BV50" s="1381"/>
      <c r="BW50" s="1381"/>
      <c r="BX50" s="1381"/>
      <c r="BY50" s="1382"/>
    </row>
    <row r="51" spans="1:77" ht="7.5" customHeight="1">
      <c r="A51" s="262" t="s">
        <v>916</v>
      </c>
      <c r="B51" s="1551" t="s">
        <v>917</v>
      </c>
      <c r="C51" s="1551"/>
      <c r="D51" s="1551"/>
      <c r="E51" s="1551"/>
      <c r="F51" s="1551"/>
      <c r="G51" s="1551"/>
      <c r="H51" s="1551"/>
      <c r="I51" s="1551"/>
      <c r="J51" s="1551"/>
      <c r="K51" s="1551"/>
      <c r="L51" s="1551"/>
      <c r="M51" s="1551"/>
      <c r="N51" s="1551"/>
      <c r="O51" s="555"/>
      <c r="P51" s="1414" t="str">
        <f>IF(LEFT("☑ 国民年金",20)=LEFT(入力専用!G256,20),"国民年金","")</f>
        <v/>
      </c>
      <c r="Q51" s="1414"/>
      <c r="R51" s="1414"/>
      <c r="S51" s="1414"/>
      <c r="T51" s="1414"/>
      <c r="U51" s="1414"/>
      <c r="V51" s="556"/>
      <c r="W51" s="1414" t="str">
        <f>IF(LEFT("☑ 厚生年金",20)=LEFT(入力専用!N256,20),"厚生年金","")</f>
        <v/>
      </c>
      <c r="X51" s="1414"/>
      <c r="Y51" s="1414"/>
      <c r="Z51" s="1414"/>
      <c r="AA51" s="1414"/>
      <c r="AB51" s="1414"/>
      <c r="AC51" s="556"/>
      <c r="AD51" s="1414" t="str">
        <f>IF(LEFT("☑ 障害年金",20)=LEFT(入力専用!U256,20),"障害年金","")</f>
        <v/>
      </c>
      <c r="AE51" s="1414"/>
      <c r="AF51" s="1414"/>
      <c r="AG51" s="1414"/>
      <c r="AH51" s="1414"/>
      <c r="AI51" s="1414"/>
      <c r="AJ51" s="556"/>
      <c r="AK51" s="1414" t="str">
        <f>IF(LEFT("☑ 生活保護",20)=LEFT(入力専用!AB256,20),"生活保護","")</f>
        <v/>
      </c>
      <c r="AL51" s="1414"/>
      <c r="AM51" s="1414"/>
      <c r="AN51" s="1414"/>
      <c r="AO51" s="1414"/>
      <c r="AP51" s="1414"/>
      <c r="AR51" s="1633" t="s">
        <v>918</v>
      </c>
      <c r="AS51" s="1398"/>
      <c r="AT51" s="1398"/>
      <c r="AU51" s="1543"/>
      <c r="AV51" s="1543"/>
      <c r="AW51" s="1619" t="s">
        <v>44</v>
      </c>
      <c r="AX51" s="1619"/>
      <c r="AY51" s="1375">
        <f>入力専用!$O$257</f>
        <v>0</v>
      </c>
      <c r="AZ51" s="1375"/>
      <c r="BA51" s="1375"/>
      <c r="BB51" s="1375"/>
      <c r="BC51" s="1375"/>
      <c r="BD51" s="1375"/>
      <c r="BE51" s="1375"/>
      <c r="BF51" s="1375"/>
      <c r="BG51" s="1375"/>
      <c r="BH51" s="1375"/>
      <c r="BI51" s="1375"/>
      <c r="BJ51" s="1375"/>
      <c r="BK51" s="1375"/>
      <c r="BL51" s="1375"/>
      <c r="BM51" s="1375"/>
      <c r="BN51" s="1375"/>
      <c r="BO51" s="1375"/>
      <c r="BP51" s="1375"/>
      <c r="BQ51" s="1375"/>
      <c r="BR51" s="1375"/>
      <c r="BS51" s="1375"/>
      <c r="BT51" s="1375"/>
      <c r="BU51" s="1375"/>
      <c r="BV51" s="1375"/>
      <c r="BW51" s="1375"/>
      <c r="BX51" s="1619" t="s">
        <v>8</v>
      </c>
      <c r="BY51" s="1620"/>
    </row>
    <row r="52" spans="1:77" ht="7.5" customHeight="1">
      <c r="A52" s="262" t="s">
        <v>919</v>
      </c>
      <c r="B52" s="1551"/>
      <c r="C52" s="1551"/>
      <c r="D52" s="1551"/>
      <c r="E52" s="1551"/>
      <c r="F52" s="1551"/>
      <c r="G52" s="1551"/>
      <c r="H52" s="1551"/>
      <c r="I52" s="1551"/>
      <c r="J52" s="1551"/>
      <c r="K52" s="1551"/>
      <c r="L52" s="1551"/>
      <c r="M52" s="1551"/>
      <c r="N52" s="1551"/>
      <c r="O52" s="207"/>
      <c r="P52" s="1385"/>
      <c r="Q52" s="1385"/>
      <c r="R52" s="1385"/>
      <c r="S52" s="1385"/>
      <c r="T52" s="1385"/>
      <c r="U52" s="1385"/>
      <c r="V52" s="307"/>
      <c r="W52" s="1385"/>
      <c r="X52" s="1385"/>
      <c r="Y52" s="1385"/>
      <c r="Z52" s="1385"/>
      <c r="AA52" s="1385"/>
      <c r="AB52" s="1385"/>
      <c r="AC52" s="307"/>
      <c r="AD52" s="1385"/>
      <c r="AE52" s="1385"/>
      <c r="AF52" s="1385"/>
      <c r="AG52" s="1385"/>
      <c r="AH52" s="1385"/>
      <c r="AI52" s="1385"/>
      <c r="AJ52" s="307"/>
      <c r="AK52" s="1385"/>
      <c r="AL52" s="1385"/>
      <c r="AM52" s="1385"/>
      <c r="AN52" s="1385"/>
      <c r="AO52" s="1385"/>
      <c r="AP52" s="1385"/>
      <c r="AR52" s="1399"/>
      <c r="AS52" s="1399"/>
      <c r="AT52" s="1399"/>
      <c r="AU52" s="1399"/>
      <c r="AV52" s="1399"/>
      <c r="AW52" s="1619"/>
      <c r="AX52" s="1619"/>
      <c r="AY52" s="1385"/>
      <c r="AZ52" s="1385"/>
      <c r="BA52" s="1385"/>
      <c r="BB52" s="1385"/>
      <c r="BC52" s="1385"/>
      <c r="BD52" s="1385"/>
      <c r="BE52" s="1385"/>
      <c r="BF52" s="1385"/>
      <c r="BG52" s="1385"/>
      <c r="BH52" s="1385"/>
      <c r="BI52" s="1385"/>
      <c r="BJ52" s="1385"/>
      <c r="BK52" s="1385"/>
      <c r="BL52" s="1385"/>
      <c r="BM52" s="1385"/>
      <c r="BN52" s="1385"/>
      <c r="BO52" s="1385"/>
      <c r="BP52" s="1385"/>
      <c r="BQ52" s="1385"/>
      <c r="BR52" s="1385"/>
      <c r="BS52" s="1385"/>
      <c r="BT52" s="1385"/>
      <c r="BU52" s="1385"/>
      <c r="BV52" s="1385"/>
      <c r="BW52" s="1385"/>
      <c r="BX52" s="1387"/>
      <c r="BY52" s="1427"/>
    </row>
    <row r="53" spans="1:77" ht="7.5" customHeight="1">
      <c r="A53" s="262" t="s">
        <v>920</v>
      </c>
      <c r="B53" s="1578" t="s">
        <v>921</v>
      </c>
      <c r="C53" s="1578"/>
      <c r="D53" s="1578"/>
      <c r="E53" s="1578"/>
      <c r="F53" s="1578"/>
      <c r="G53" s="1578"/>
      <c r="H53" s="1578"/>
      <c r="I53" s="1578"/>
      <c r="J53" s="1578"/>
      <c r="K53" s="1578"/>
      <c r="L53" s="1578"/>
      <c r="M53" s="1578"/>
      <c r="N53" s="1578"/>
      <c r="O53" s="1580" t="s">
        <v>867</v>
      </c>
      <c r="P53" s="1388"/>
      <c r="Q53" s="1388"/>
      <c r="R53" s="1388"/>
      <c r="S53" s="1388"/>
      <c r="T53" s="1388"/>
      <c r="U53" s="1388" t="s">
        <v>44</v>
      </c>
      <c r="V53" s="1388"/>
      <c r="W53" s="1388" t="str">
        <f>入力専用!$HT$5</f>
        <v/>
      </c>
      <c r="X53" s="1388"/>
      <c r="Y53" s="1388"/>
      <c r="Z53" s="1388"/>
      <c r="AA53" s="1388"/>
      <c r="AB53" s="1388" t="s">
        <v>8</v>
      </c>
      <c r="AC53" s="1388"/>
      <c r="AD53" s="556"/>
      <c r="AE53" s="1388" t="s">
        <v>46</v>
      </c>
      <c r="AF53" s="1388"/>
      <c r="AG53" s="1388"/>
      <c r="AH53" s="1388"/>
      <c r="AI53" s="1388"/>
      <c r="AJ53" s="1388"/>
      <c r="AK53" s="1388" t="s">
        <v>44</v>
      </c>
      <c r="AL53" s="1388"/>
      <c r="AM53" s="1388" t="str">
        <f>入力専用!$HT$6</f>
        <v/>
      </c>
      <c r="AN53" s="1388"/>
      <c r="AO53" s="1388"/>
      <c r="AP53" s="1388"/>
      <c r="AQ53" s="1388"/>
      <c r="AR53" s="1388" t="s">
        <v>8</v>
      </c>
      <c r="AS53" s="1388"/>
      <c r="AT53" s="556"/>
      <c r="AU53" s="1388" t="s">
        <v>868</v>
      </c>
      <c r="AV53" s="1388"/>
      <c r="AW53" s="1388"/>
      <c r="AX53" s="1388"/>
      <c r="AY53" s="1388"/>
      <c r="AZ53" s="1388"/>
      <c r="BA53" s="1388" t="s">
        <v>44</v>
      </c>
      <c r="BB53" s="1388"/>
      <c r="BC53" s="1388" t="str">
        <f>入力専用!$HT$7</f>
        <v/>
      </c>
      <c r="BD53" s="1388"/>
      <c r="BE53" s="1388"/>
      <c r="BF53" s="1388"/>
      <c r="BG53" s="1388"/>
      <c r="BH53" s="1388" t="s">
        <v>8</v>
      </c>
      <c r="BI53" s="1388"/>
      <c r="BJ53" s="556"/>
      <c r="BK53" s="1388" t="s">
        <v>49</v>
      </c>
      <c r="BL53" s="1388"/>
      <c r="BM53" s="1388"/>
      <c r="BN53" s="1388"/>
      <c r="BO53" s="1388"/>
      <c r="BP53" s="1388"/>
      <c r="BQ53" s="1388" t="s">
        <v>44</v>
      </c>
      <c r="BR53" s="1388"/>
      <c r="BS53" s="1388" t="str">
        <f>入力専用!$HT$8</f>
        <v/>
      </c>
      <c r="BT53" s="1388"/>
      <c r="BU53" s="1388"/>
      <c r="BV53" s="1388"/>
      <c r="BW53" s="1388"/>
      <c r="BX53" s="1388" t="s">
        <v>8</v>
      </c>
      <c r="BY53" s="1383"/>
    </row>
    <row r="54" spans="1:77" ht="7.5" customHeight="1">
      <c r="A54" s="262" t="s">
        <v>922</v>
      </c>
      <c r="B54" s="1578"/>
      <c r="C54" s="1578"/>
      <c r="D54" s="1578"/>
      <c r="E54" s="1578"/>
      <c r="F54" s="1578"/>
      <c r="G54" s="1578"/>
      <c r="H54" s="1578"/>
      <c r="I54" s="1578"/>
      <c r="J54" s="1578"/>
      <c r="K54" s="1578"/>
      <c r="L54" s="1578"/>
      <c r="M54" s="1578"/>
      <c r="N54" s="1578"/>
      <c r="O54" s="1581"/>
      <c r="P54" s="1389"/>
      <c r="Q54" s="1389"/>
      <c r="R54" s="1389"/>
      <c r="S54" s="1389"/>
      <c r="T54" s="1389"/>
      <c r="U54" s="1389"/>
      <c r="V54" s="1389"/>
      <c r="W54" s="1389"/>
      <c r="X54" s="1389"/>
      <c r="Y54" s="1389"/>
      <c r="Z54" s="1389"/>
      <c r="AA54" s="1389"/>
      <c r="AB54" s="1389"/>
      <c r="AC54" s="1389"/>
      <c r="AD54" s="307"/>
      <c r="AE54" s="1389"/>
      <c r="AF54" s="1389"/>
      <c r="AG54" s="1389"/>
      <c r="AH54" s="1389"/>
      <c r="AI54" s="1389"/>
      <c r="AJ54" s="1389"/>
      <c r="AK54" s="1389"/>
      <c r="AL54" s="1389"/>
      <c r="AM54" s="1389"/>
      <c r="AN54" s="1389"/>
      <c r="AO54" s="1389"/>
      <c r="AP54" s="1389"/>
      <c r="AQ54" s="1389"/>
      <c r="AR54" s="1389"/>
      <c r="AS54" s="1389"/>
      <c r="AT54" s="307"/>
      <c r="AU54" s="1389"/>
      <c r="AV54" s="1389"/>
      <c r="AW54" s="1389"/>
      <c r="AX54" s="1389"/>
      <c r="AY54" s="1389"/>
      <c r="AZ54" s="1389"/>
      <c r="BA54" s="1389"/>
      <c r="BB54" s="1389"/>
      <c r="BC54" s="1389"/>
      <c r="BD54" s="1389"/>
      <c r="BE54" s="1389"/>
      <c r="BF54" s="1389"/>
      <c r="BG54" s="1389"/>
      <c r="BH54" s="1389"/>
      <c r="BI54" s="1389"/>
      <c r="BJ54" s="307"/>
      <c r="BK54" s="1389"/>
      <c r="BL54" s="1389"/>
      <c r="BM54" s="1389"/>
      <c r="BN54" s="1389"/>
      <c r="BO54" s="1389"/>
      <c r="BP54" s="1389"/>
      <c r="BQ54" s="1389"/>
      <c r="BR54" s="1389"/>
      <c r="BS54" s="1389"/>
      <c r="BT54" s="1389"/>
      <c r="BU54" s="1389"/>
      <c r="BV54" s="1389"/>
      <c r="BW54" s="1389"/>
      <c r="BX54" s="1389"/>
      <c r="BY54" s="1384"/>
    </row>
    <row r="55" spans="1:77" ht="7.5" customHeight="1">
      <c r="B55" s="1551" t="s">
        <v>923</v>
      </c>
      <c r="C55" s="1551"/>
      <c r="D55" s="1551"/>
      <c r="E55" s="1551"/>
      <c r="F55" s="1551"/>
      <c r="G55" s="1551"/>
      <c r="H55" s="1551"/>
      <c r="I55" s="1551"/>
      <c r="J55" s="1551"/>
      <c r="K55" s="1551"/>
      <c r="L55" s="1551"/>
      <c r="M55" s="1551"/>
      <c r="N55" s="1551"/>
      <c r="O55" s="555"/>
      <c r="P55" s="1414" t="str">
        <f>入力専用!$HU$5</f>
        <v>□ 国民年金</v>
      </c>
      <c r="Q55" s="1414"/>
      <c r="R55" s="1414"/>
      <c r="S55" s="1414"/>
      <c r="T55" s="1414"/>
      <c r="U55" s="1414"/>
      <c r="V55" s="1414"/>
      <c r="W55" s="1414"/>
      <c r="X55" s="1414"/>
      <c r="Y55" s="556"/>
      <c r="Z55" s="1414" t="str">
        <f>入力専用!$HU$6</f>
        <v>□ 厚生年金</v>
      </c>
      <c r="AA55" s="1414"/>
      <c r="AB55" s="1414"/>
      <c r="AC55" s="1414"/>
      <c r="AD55" s="1414"/>
      <c r="AE55" s="1414"/>
      <c r="AF55" s="1414"/>
      <c r="AG55" s="1414"/>
      <c r="AH55" s="1414"/>
      <c r="AI55" s="556"/>
      <c r="AJ55" s="1398" t="str">
        <f>入力専用!$HU$7</f>
        <v>□ 障害年金</v>
      </c>
      <c r="AK55" s="1398"/>
      <c r="AL55" s="1398"/>
      <c r="AM55" s="1398"/>
      <c r="AN55" s="1398"/>
      <c r="AO55" s="1398"/>
      <c r="AP55" s="1398"/>
      <c r="AQ55" s="1398"/>
      <c r="AR55" s="1398"/>
      <c r="AS55" s="556"/>
      <c r="AT55" s="1398" t="str">
        <f>入力専用!$HU$8</f>
        <v>□ 生活保護</v>
      </c>
      <c r="AU55" s="1398"/>
      <c r="AV55" s="1398"/>
      <c r="AW55" s="1398"/>
      <c r="AX55" s="1398"/>
      <c r="AY55" s="1398"/>
      <c r="AZ55" s="1398"/>
      <c r="BA55" s="1398"/>
      <c r="BB55" s="1398"/>
      <c r="BC55" s="556"/>
      <c r="BD55" s="1414" t="str">
        <f>入力専用!$HU$9</f>
        <v>□ その他（</v>
      </c>
      <c r="BE55" s="1414"/>
      <c r="BF55" s="1414"/>
      <c r="BG55" s="1414"/>
      <c r="BH55" s="1414"/>
      <c r="BI55" s="1414"/>
      <c r="BJ55" s="1414"/>
      <c r="BK55" s="1414"/>
      <c r="BL55" s="1414" t="str">
        <f>入力専用!$HU$10</f>
        <v/>
      </c>
      <c r="BM55" s="1414"/>
      <c r="BN55" s="1414"/>
      <c r="BO55" s="1414"/>
      <c r="BP55" s="1414"/>
      <c r="BQ55" s="1414"/>
      <c r="BR55" s="1414"/>
      <c r="BS55" s="1414"/>
      <c r="BT55" s="1414"/>
      <c r="BU55" s="1414"/>
      <c r="BV55" s="1414"/>
      <c r="BW55" s="1414"/>
      <c r="BX55" s="1388" t="s">
        <v>8</v>
      </c>
      <c r="BY55" s="1383"/>
    </row>
    <row r="56" spans="1:77" ht="7.5" customHeight="1">
      <c r="B56" s="1551"/>
      <c r="C56" s="1551"/>
      <c r="D56" s="1551"/>
      <c r="E56" s="1551"/>
      <c r="F56" s="1551"/>
      <c r="G56" s="1551"/>
      <c r="H56" s="1551"/>
      <c r="I56" s="1551"/>
      <c r="J56" s="1551"/>
      <c r="K56" s="1551"/>
      <c r="L56" s="1551"/>
      <c r="M56" s="1551"/>
      <c r="N56" s="1551"/>
      <c r="O56" s="207"/>
      <c r="P56" s="1385"/>
      <c r="Q56" s="1385"/>
      <c r="R56" s="1385"/>
      <c r="S56" s="1385"/>
      <c r="T56" s="1385"/>
      <c r="U56" s="1385"/>
      <c r="V56" s="1385"/>
      <c r="W56" s="1385"/>
      <c r="X56" s="1385"/>
      <c r="Y56" s="307"/>
      <c r="Z56" s="1385"/>
      <c r="AA56" s="1385"/>
      <c r="AB56" s="1385"/>
      <c r="AC56" s="1385"/>
      <c r="AD56" s="1385"/>
      <c r="AE56" s="1385"/>
      <c r="AF56" s="1385"/>
      <c r="AG56" s="1385"/>
      <c r="AH56" s="1385"/>
      <c r="AI56" s="307"/>
      <c r="AJ56" s="1399"/>
      <c r="AK56" s="1399"/>
      <c r="AL56" s="1399"/>
      <c r="AM56" s="1399"/>
      <c r="AN56" s="1399"/>
      <c r="AO56" s="1399"/>
      <c r="AP56" s="1399"/>
      <c r="AQ56" s="1399"/>
      <c r="AR56" s="1399"/>
      <c r="AS56" s="307"/>
      <c r="AT56" s="1399"/>
      <c r="AU56" s="1399"/>
      <c r="AV56" s="1399"/>
      <c r="AW56" s="1399"/>
      <c r="AX56" s="1399"/>
      <c r="AY56" s="1399"/>
      <c r="AZ56" s="1399"/>
      <c r="BA56" s="1399"/>
      <c r="BB56" s="1399"/>
      <c r="BC56" s="307"/>
      <c r="BD56" s="1385"/>
      <c r="BE56" s="1385"/>
      <c r="BF56" s="1385"/>
      <c r="BG56" s="1385"/>
      <c r="BH56" s="1385"/>
      <c r="BI56" s="1385"/>
      <c r="BJ56" s="1385"/>
      <c r="BK56" s="1385"/>
      <c r="BL56" s="1385"/>
      <c r="BM56" s="1385"/>
      <c r="BN56" s="1385"/>
      <c r="BO56" s="1385"/>
      <c r="BP56" s="1385"/>
      <c r="BQ56" s="1385"/>
      <c r="BR56" s="1385"/>
      <c r="BS56" s="1385"/>
      <c r="BT56" s="1385"/>
      <c r="BU56" s="1385"/>
      <c r="BV56" s="1385"/>
      <c r="BW56" s="1385"/>
      <c r="BX56" s="1389"/>
      <c r="BY56" s="1384"/>
    </row>
    <row r="57" spans="1:77" ht="7.5" customHeight="1">
      <c r="A57" s="262" t="s">
        <v>924</v>
      </c>
      <c r="B57" s="1390" t="s">
        <v>925</v>
      </c>
      <c r="C57" s="1391"/>
      <c r="D57" s="1391"/>
      <c r="E57" s="1391"/>
      <c r="F57" s="1391"/>
      <c r="G57" s="1391"/>
      <c r="H57" s="1391"/>
      <c r="I57" s="1391"/>
      <c r="J57" s="1391"/>
      <c r="K57" s="1391"/>
      <c r="L57" s="1391"/>
      <c r="M57" s="1391"/>
      <c r="N57" s="1391"/>
      <c r="O57" s="1391"/>
      <c r="P57" s="1391"/>
      <c r="Q57" s="1412"/>
      <c r="R57" s="555"/>
      <c r="S57" s="1379"/>
      <c r="T57" s="1379"/>
      <c r="U57" s="1379"/>
      <c r="V57" s="1380"/>
      <c r="W57" s="1431" t="s">
        <v>926</v>
      </c>
      <c r="X57" s="1432"/>
      <c r="Y57" s="1432"/>
      <c r="Z57" s="1432"/>
      <c r="AA57" s="1433"/>
      <c r="AB57" s="1579" t="s">
        <v>927</v>
      </c>
      <c r="AC57" s="1579"/>
      <c r="AD57" s="1579"/>
      <c r="AE57" s="1579"/>
      <c r="AF57" s="1579"/>
      <c r="AG57" s="1579"/>
      <c r="AH57" s="1579"/>
      <c r="AI57" s="1579"/>
      <c r="AJ57" s="1579"/>
      <c r="AK57" s="1579"/>
      <c r="AL57" s="1579"/>
      <c r="AM57" s="1390" t="s">
        <v>928</v>
      </c>
      <c r="AN57" s="1391"/>
      <c r="AO57" s="1391"/>
      <c r="AP57" s="1391"/>
      <c r="AQ57" s="1391"/>
      <c r="AR57" s="1391"/>
      <c r="AS57" s="1412"/>
      <c r="AT57" s="555"/>
      <c r="AU57" s="1414">
        <f>入力専用!$G$81</f>
        <v>0</v>
      </c>
      <c r="AV57" s="1414"/>
      <c r="AW57" s="1414"/>
      <c r="AX57" s="1414"/>
      <c r="AY57" s="1414"/>
      <c r="AZ57" s="1414"/>
      <c r="BA57" s="1414"/>
      <c r="BB57" s="1414"/>
      <c r="BC57" s="1414"/>
      <c r="BD57" s="1414"/>
      <c r="BE57" s="1414"/>
      <c r="BF57" s="1414"/>
      <c r="BG57" s="1414"/>
      <c r="BH57" s="1414"/>
      <c r="BI57" s="1414"/>
      <c r="BJ57" s="1414"/>
      <c r="BK57" s="1414"/>
      <c r="BL57" s="1414"/>
      <c r="BM57" s="1414"/>
      <c r="BN57" s="1414"/>
      <c r="BO57" s="1414"/>
      <c r="BP57" s="1414"/>
      <c r="BQ57" s="1414"/>
      <c r="BR57" s="1414"/>
      <c r="BS57" s="1414"/>
      <c r="BT57" s="1414"/>
      <c r="BU57" s="1414"/>
      <c r="BV57" s="1414"/>
      <c r="BW57" s="1414"/>
      <c r="BX57" s="1414"/>
      <c r="BY57" s="1415"/>
    </row>
    <row r="58" spans="1:77" ht="7.5" customHeight="1">
      <c r="A58" s="244" t="s">
        <v>929</v>
      </c>
      <c r="B58" s="1392"/>
      <c r="C58" s="1393"/>
      <c r="D58" s="1393"/>
      <c r="E58" s="1393"/>
      <c r="F58" s="1393"/>
      <c r="G58" s="1393"/>
      <c r="H58" s="1393"/>
      <c r="I58" s="1393"/>
      <c r="J58" s="1393"/>
      <c r="K58" s="1393"/>
      <c r="L58" s="1393"/>
      <c r="M58" s="1393"/>
      <c r="N58" s="1393"/>
      <c r="O58" s="1393"/>
      <c r="P58" s="1393"/>
      <c r="Q58" s="1413"/>
      <c r="R58" s="207"/>
      <c r="S58" s="1381"/>
      <c r="T58" s="1381"/>
      <c r="U58" s="1381"/>
      <c r="V58" s="1382"/>
      <c r="W58" s="1575"/>
      <c r="X58" s="1576"/>
      <c r="Y58" s="1576"/>
      <c r="Z58" s="1576"/>
      <c r="AA58" s="1577"/>
      <c r="AB58" s="1579"/>
      <c r="AC58" s="1579"/>
      <c r="AD58" s="1579"/>
      <c r="AE58" s="1579"/>
      <c r="AF58" s="1579"/>
      <c r="AG58" s="1579"/>
      <c r="AH58" s="1579"/>
      <c r="AI58" s="1579"/>
      <c r="AJ58" s="1579"/>
      <c r="AK58" s="1579"/>
      <c r="AL58" s="1579"/>
      <c r="AM58" s="1637"/>
      <c r="AN58" s="1638"/>
      <c r="AO58" s="1638"/>
      <c r="AP58" s="1638"/>
      <c r="AQ58" s="1638"/>
      <c r="AR58" s="1638"/>
      <c r="AS58" s="1639"/>
      <c r="AT58" s="308"/>
      <c r="AU58" s="1375"/>
      <c r="AV58" s="1375"/>
      <c r="AW58" s="1375"/>
      <c r="AX58" s="1375"/>
      <c r="AY58" s="1375"/>
      <c r="AZ58" s="1375"/>
      <c r="BA58" s="1375"/>
      <c r="BB58" s="1375"/>
      <c r="BC58" s="1375"/>
      <c r="BD58" s="1375"/>
      <c r="BE58" s="1375"/>
      <c r="BF58" s="1375"/>
      <c r="BG58" s="1375"/>
      <c r="BH58" s="1375"/>
      <c r="BI58" s="1375"/>
      <c r="BJ58" s="1375"/>
      <c r="BK58" s="1375"/>
      <c r="BL58" s="1375"/>
      <c r="BM58" s="1375"/>
      <c r="BN58" s="1375"/>
      <c r="BO58" s="1375"/>
      <c r="BP58" s="1375"/>
      <c r="BQ58" s="1375"/>
      <c r="BR58" s="1375"/>
      <c r="BS58" s="1375"/>
      <c r="BT58" s="1375"/>
      <c r="BU58" s="1375"/>
      <c r="BV58" s="1375"/>
      <c r="BW58" s="1375"/>
      <c r="BX58" s="1375"/>
      <c r="BY58" s="1376"/>
    </row>
    <row r="59" spans="1:77" ht="7.5" customHeight="1">
      <c r="A59" s="262"/>
      <c r="B59" s="1390" t="s">
        <v>930</v>
      </c>
      <c r="C59" s="1391"/>
      <c r="D59" s="1391"/>
      <c r="E59" s="1391"/>
      <c r="F59" s="1391"/>
      <c r="G59" s="1391"/>
      <c r="H59" s="1391"/>
      <c r="I59" s="1391"/>
      <c r="J59" s="1391"/>
      <c r="K59" s="1391"/>
      <c r="L59" s="1391"/>
      <c r="M59" s="1391"/>
      <c r="N59" s="1391"/>
      <c r="O59" s="1391"/>
      <c r="P59" s="1391"/>
      <c r="Q59" s="1412"/>
      <c r="R59" s="555"/>
      <c r="S59" s="1379"/>
      <c r="T59" s="1379"/>
      <c r="U59" s="1379"/>
      <c r="V59" s="1380"/>
      <c r="W59" s="1575"/>
      <c r="X59" s="1576"/>
      <c r="Y59" s="1576"/>
      <c r="Z59" s="1576"/>
      <c r="AA59" s="1577"/>
      <c r="AB59" s="1579">
        <f>入力専用!$G$63</f>
        <v>0</v>
      </c>
      <c r="AC59" s="1579"/>
      <c r="AD59" s="1579"/>
      <c r="AE59" s="1579"/>
      <c r="AF59" s="1579"/>
      <c r="AG59" s="1579"/>
      <c r="AH59" s="1579"/>
      <c r="AI59" s="1579"/>
      <c r="AJ59" s="1579"/>
      <c r="AK59" s="1579"/>
      <c r="AL59" s="1579"/>
      <c r="AM59" s="1637"/>
      <c r="AN59" s="1638"/>
      <c r="AO59" s="1638"/>
      <c r="AP59" s="1638"/>
      <c r="AQ59" s="1638"/>
      <c r="AR59" s="1638"/>
      <c r="AS59" s="1639"/>
      <c r="AT59" s="308"/>
      <c r="AU59" s="1375" t="str">
        <f>IF(LEFT("☑ 生活保護",20)=LEFT(入力専用!AB256,20),"生活保護","")</f>
        <v/>
      </c>
      <c r="AV59" s="1375"/>
      <c r="AW59" s="1375"/>
      <c r="AX59" s="1375"/>
      <c r="AY59" s="1375"/>
      <c r="AZ59" s="1375"/>
      <c r="BA59" s="1375"/>
      <c r="BB59" s="1375"/>
      <c r="BC59" s="1375"/>
      <c r="BD59" s="1375"/>
      <c r="BE59" s="1375"/>
      <c r="BF59" s="1375"/>
      <c r="BG59" s="1375"/>
      <c r="BH59" s="1375"/>
      <c r="BI59" s="1375"/>
      <c r="BJ59" s="1375"/>
      <c r="BK59" s="1375"/>
      <c r="BL59" s="1375"/>
      <c r="BM59" s="1375"/>
      <c r="BN59" s="1375"/>
      <c r="BO59" s="1375"/>
      <c r="BP59" s="1375"/>
      <c r="BQ59" s="1375"/>
      <c r="BR59" s="1375"/>
      <c r="BS59" s="1375"/>
      <c r="BT59" s="1375"/>
      <c r="BU59" s="1375"/>
      <c r="BV59" s="1375"/>
      <c r="BW59" s="1375"/>
      <c r="BX59" s="1375"/>
      <c r="BY59" s="1376"/>
    </row>
    <row r="60" spans="1:77" ht="7.5" customHeight="1">
      <c r="A60" s="262" t="str">
        <f>$S$63</f>
        <v/>
      </c>
      <c r="B60" s="1392"/>
      <c r="C60" s="1393"/>
      <c r="D60" s="1393"/>
      <c r="E60" s="1393"/>
      <c r="F60" s="1393"/>
      <c r="G60" s="1393"/>
      <c r="H60" s="1393"/>
      <c r="I60" s="1393"/>
      <c r="J60" s="1393"/>
      <c r="K60" s="1393"/>
      <c r="L60" s="1393"/>
      <c r="M60" s="1393"/>
      <c r="N60" s="1393"/>
      <c r="O60" s="1393"/>
      <c r="P60" s="1393"/>
      <c r="Q60" s="1413"/>
      <c r="R60" s="207"/>
      <c r="S60" s="1381"/>
      <c r="T60" s="1381"/>
      <c r="U60" s="1381"/>
      <c r="V60" s="1382"/>
      <c r="W60" s="1434"/>
      <c r="X60" s="1435"/>
      <c r="Y60" s="1435"/>
      <c r="Z60" s="1435"/>
      <c r="AA60" s="1436"/>
      <c r="AB60" s="1579"/>
      <c r="AC60" s="1579"/>
      <c r="AD60" s="1579"/>
      <c r="AE60" s="1579"/>
      <c r="AF60" s="1579"/>
      <c r="AG60" s="1579"/>
      <c r="AH60" s="1579"/>
      <c r="AI60" s="1579"/>
      <c r="AJ60" s="1579"/>
      <c r="AK60" s="1579"/>
      <c r="AL60" s="1579"/>
      <c r="AM60" s="1392"/>
      <c r="AN60" s="1393"/>
      <c r="AO60" s="1393"/>
      <c r="AP60" s="1393"/>
      <c r="AQ60" s="1393"/>
      <c r="AR60" s="1393"/>
      <c r="AS60" s="1413"/>
      <c r="AT60" s="207"/>
      <c r="AU60" s="1385"/>
      <c r="AV60" s="1385"/>
      <c r="AW60" s="1385"/>
      <c r="AX60" s="1385"/>
      <c r="AY60" s="1385"/>
      <c r="AZ60" s="1385"/>
      <c r="BA60" s="1385"/>
      <c r="BB60" s="1385"/>
      <c r="BC60" s="1385"/>
      <c r="BD60" s="1385"/>
      <c r="BE60" s="1385"/>
      <c r="BF60" s="1385"/>
      <c r="BG60" s="1385"/>
      <c r="BH60" s="1385"/>
      <c r="BI60" s="1385"/>
      <c r="BJ60" s="1385"/>
      <c r="BK60" s="1385"/>
      <c r="BL60" s="1385"/>
      <c r="BM60" s="1385"/>
      <c r="BN60" s="1385"/>
      <c r="BO60" s="1385"/>
      <c r="BP60" s="1385"/>
      <c r="BQ60" s="1385"/>
      <c r="BR60" s="1385"/>
      <c r="BS60" s="1385"/>
      <c r="BT60" s="1385"/>
      <c r="BU60" s="1385"/>
      <c r="BV60" s="1385"/>
      <c r="BW60" s="1385"/>
      <c r="BX60" s="1385"/>
      <c r="BY60" s="1416"/>
    </row>
    <row r="61" spans="1:77" ht="7.5" customHeight="1">
      <c r="A61" s="244" t="s">
        <v>910</v>
      </c>
      <c r="B61" s="1390" t="s">
        <v>925</v>
      </c>
      <c r="C61" s="1391"/>
      <c r="D61" s="1391"/>
      <c r="E61" s="1391"/>
      <c r="F61" s="1391"/>
      <c r="G61" s="1391"/>
      <c r="H61" s="1391"/>
      <c r="I61" s="1391"/>
      <c r="J61" s="1391"/>
      <c r="K61" s="1391"/>
      <c r="L61" s="1391"/>
      <c r="M61" s="1391"/>
      <c r="N61" s="1391"/>
      <c r="O61" s="1391"/>
      <c r="P61" s="1391"/>
      <c r="Q61" s="1412"/>
      <c r="R61" s="555"/>
      <c r="S61" s="1414" t="str">
        <f>入力専用!$HS$5</f>
        <v/>
      </c>
      <c r="T61" s="1414"/>
      <c r="U61" s="1414"/>
      <c r="V61" s="1415"/>
      <c r="W61" s="1582" t="s">
        <v>931</v>
      </c>
      <c r="X61" s="1432"/>
      <c r="Y61" s="1432"/>
      <c r="Z61" s="1432"/>
      <c r="AA61" s="1433"/>
      <c r="AB61" s="1579" t="s">
        <v>664</v>
      </c>
      <c r="AC61" s="1579"/>
      <c r="AD61" s="1579"/>
      <c r="AE61" s="1579"/>
      <c r="AF61" s="1579"/>
      <c r="AG61" s="1579"/>
      <c r="AH61" s="1579"/>
      <c r="AI61" s="1579"/>
      <c r="AJ61" s="1579"/>
      <c r="AK61" s="1579"/>
      <c r="AL61" s="1579"/>
      <c r="AM61" s="555"/>
      <c r="AN61" s="1414">
        <f>入力専用!$G$187</f>
        <v>0</v>
      </c>
      <c r="AO61" s="1414"/>
      <c r="AP61" s="1414"/>
      <c r="AQ61" s="1414"/>
      <c r="AR61" s="1414"/>
      <c r="AS61" s="1414"/>
      <c r="AT61" s="1414"/>
      <c r="AU61" s="1414"/>
      <c r="AV61" s="1414"/>
      <c r="AW61" s="1414"/>
      <c r="AX61" s="1414"/>
      <c r="AY61" s="1414"/>
      <c r="AZ61" s="1414"/>
      <c r="BA61" s="1414"/>
      <c r="BB61" s="1414" t="s">
        <v>932</v>
      </c>
      <c r="BC61" s="1414"/>
      <c r="BD61" s="1414"/>
      <c r="BE61" s="1414"/>
      <c r="BF61" s="1390" t="s">
        <v>933</v>
      </c>
      <c r="BG61" s="1391"/>
      <c r="BH61" s="1391"/>
      <c r="BI61" s="1391"/>
      <c r="BJ61" s="1391"/>
      <c r="BK61" s="1391"/>
      <c r="BL61" s="1391"/>
      <c r="BM61" s="1391"/>
      <c r="BN61" s="1391"/>
      <c r="BO61" s="1391"/>
      <c r="BP61" s="1391"/>
      <c r="BQ61" s="1412"/>
      <c r="BR61" s="556"/>
      <c r="BS61" s="1420"/>
      <c r="BT61" s="1420"/>
      <c r="BU61" s="1420"/>
      <c r="BV61" s="1420"/>
      <c r="BW61" s="1420"/>
      <c r="BX61" s="1420"/>
      <c r="BY61" s="1421"/>
    </row>
    <row r="62" spans="1:77" ht="7.5" customHeight="1">
      <c r="A62" s="244" t="s">
        <v>934</v>
      </c>
      <c r="B62" s="1392"/>
      <c r="C62" s="1393"/>
      <c r="D62" s="1393"/>
      <c r="E62" s="1393"/>
      <c r="F62" s="1393"/>
      <c r="G62" s="1393"/>
      <c r="H62" s="1393"/>
      <c r="I62" s="1393"/>
      <c r="J62" s="1393"/>
      <c r="K62" s="1393"/>
      <c r="L62" s="1393"/>
      <c r="M62" s="1393"/>
      <c r="N62" s="1393"/>
      <c r="O62" s="1393"/>
      <c r="P62" s="1393"/>
      <c r="Q62" s="1413"/>
      <c r="R62" s="207"/>
      <c r="S62" s="1385"/>
      <c r="T62" s="1385"/>
      <c r="U62" s="1385"/>
      <c r="V62" s="1416"/>
      <c r="W62" s="1575"/>
      <c r="X62" s="1576"/>
      <c r="Y62" s="1576"/>
      <c r="Z62" s="1576"/>
      <c r="AA62" s="1577"/>
      <c r="AB62" s="1579"/>
      <c r="AC62" s="1579"/>
      <c r="AD62" s="1579"/>
      <c r="AE62" s="1579"/>
      <c r="AF62" s="1579"/>
      <c r="AG62" s="1579"/>
      <c r="AH62" s="1579"/>
      <c r="AI62" s="1579"/>
      <c r="AJ62" s="1579"/>
      <c r="AK62" s="1579"/>
      <c r="AL62" s="1579"/>
      <c r="AM62" s="207"/>
      <c r="AN62" s="1385"/>
      <c r="AO62" s="1385"/>
      <c r="AP62" s="1385"/>
      <c r="AQ62" s="1385"/>
      <c r="AR62" s="1385"/>
      <c r="AS62" s="1385"/>
      <c r="AT62" s="1385"/>
      <c r="AU62" s="1385"/>
      <c r="AV62" s="1385"/>
      <c r="AW62" s="1385"/>
      <c r="AX62" s="1385"/>
      <c r="AY62" s="1385"/>
      <c r="AZ62" s="1385"/>
      <c r="BA62" s="1385"/>
      <c r="BB62" s="1385"/>
      <c r="BC62" s="1385"/>
      <c r="BD62" s="1385"/>
      <c r="BE62" s="1385"/>
      <c r="BF62" s="1392"/>
      <c r="BG62" s="1393"/>
      <c r="BH62" s="1393"/>
      <c r="BI62" s="1393"/>
      <c r="BJ62" s="1393"/>
      <c r="BK62" s="1393"/>
      <c r="BL62" s="1393"/>
      <c r="BM62" s="1393"/>
      <c r="BN62" s="1393"/>
      <c r="BO62" s="1393"/>
      <c r="BP62" s="1393"/>
      <c r="BQ62" s="1413"/>
      <c r="BR62" s="307"/>
      <c r="BS62" s="1422"/>
      <c r="BT62" s="1422"/>
      <c r="BU62" s="1422"/>
      <c r="BV62" s="1422"/>
      <c r="BW62" s="1422"/>
      <c r="BX62" s="1422"/>
      <c r="BY62" s="1423"/>
    </row>
    <row r="63" spans="1:77" ht="7.5" customHeight="1">
      <c r="A63" s="244" t="s">
        <v>935</v>
      </c>
      <c r="B63" s="1390" t="s">
        <v>930</v>
      </c>
      <c r="C63" s="1391"/>
      <c r="D63" s="1391"/>
      <c r="E63" s="1391"/>
      <c r="F63" s="1391"/>
      <c r="G63" s="1391"/>
      <c r="H63" s="1391"/>
      <c r="I63" s="1391"/>
      <c r="J63" s="1391"/>
      <c r="K63" s="1391"/>
      <c r="L63" s="1391"/>
      <c r="M63" s="1391"/>
      <c r="N63" s="1391"/>
      <c r="O63" s="1391"/>
      <c r="P63" s="1391"/>
      <c r="Q63" s="1412"/>
      <c r="R63" s="555"/>
      <c r="S63" s="1414" t="str">
        <f>入力専用!$HS$7</f>
        <v/>
      </c>
      <c r="T63" s="1414"/>
      <c r="U63" s="1414"/>
      <c r="V63" s="1415"/>
      <c r="W63" s="1575"/>
      <c r="X63" s="1576"/>
      <c r="Y63" s="1576"/>
      <c r="Z63" s="1576"/>
      <c r="AA63" s="1577"/>
      <c r="AB63" s="1579" t="s">
        <v>666</v>
      </c>
      <c r="AC63" s="1579"/>
      <c r="AD63" s="1579"/>
      <c r="AE63" s="1579"/>
      <c r="AF63" s="1579"/>
      <c r="AG63" s="1579"/>
      <c r="AH63" s="1579"/>
      <c r="AI63" s="1579"/>
      <c r="AJ63" s="1579"/>
      <c r="AK63" s="1579"/>
      <c r="AL63" s="1579"/>
      <c r="AM63" s="555"/>
      <c r="AN63" s="1414">
        <f>入力専用!$G$188</f>
        <v>0</v>
      </c>
      <c r="AO63" s="1414"/>
      <c r="AP63" s="1414"/>
      <c r="AQ63" s="1414"/>
      <c r="AR63" s="1414"/>
      <c r="AS63" s="1414"/>
      <c r="AT63" s="1414"/>
      <c r="AU63" s="1414"/>
      <c r="AV63" s="1414"/>
      <c r="AW63" s="1414"/>
      <c r="AX63" s="1414"/>
      <c r="AY63" s="1414"/>
      <c r="AZ63" s="1414"/>
      <c r="BA63" s="1414"/>
      <c r="BB63" s="1414"/>
      <c r="BC63" s="1414"/>
      <c r="BD63" s="1414"/>
      <c r="BE63" s="1414"/>
      <c r="BF63" s="1414"/>
      <c r="BG63" s="1414"/>
      <c r="BH63" s="1414"/>
      <c r="BI63" s="1414"/>
      <c r="BJ63" s="1414"/>
      <c r="BK63" s="1414"/>
      <c r="BL63" s="1414"/>
      <c r="BM63" s="1415"/>
      <c r="BN63" s="1424" t="s">
        <v>936</v>
      </c>
      <c r="BO63" s="1386"/>
      <c r="BP63" s="1386"/>
      <c r="BQ63" s="1386"/>
      <c r="BR63" s="1386"/>
      <c r="BS63" s="1386"/>
      <c r="BT63" s="1386"/>
      <c r="BU63" s="1386"/>
      <c r="BV63" s="1386"/>
      <c r="BW63" s="1386"/>
      <c r="BX63" s="1386"/>
      <c r="BY63" s="1425"/>
    </row>
    <row r="64" spans="1:77" ht="7.5" customHeight="1">
      <c r="A64" s="262" t="s">
        <v>937</v>
      </c>
      <c r="B64" s="1392"/>
      <c r="C64" s="1393"/>
      <c r="D64" s="1393"/>
      <c r="E64" s="1393"/>
      <c r="F64" s="1393"/>
      <c r="G64" s="1393"/>
      <c r="H64" s="1393"/>
      <c r="I64" s="1393"/>
      <c r="J64" s="1393"/>
      <c r="K64" s="1393"/>
      <c r="L64" s="1393"/>
      <c r="M64" s="1393"/>
      <c r="N64" s="1393"/>
      <c r="O64" s="1393"/>
      <c r="P64" s="1393"/>
      <c r="Q64" s="1413"/>
      <c r="R64" s="207"/>
      <c r="S64" s="1385"/>
      <c r="T64" s="1385"/>
      <c r="U64" s="1385"/>
      <c r="V64" s="1416"/>
      <c r="W64" s="1434"/>
      <c r="X64" s="1435"/>
      <c r="Y64" s="1435"/>
      <c r="Z64" s="1435"/>
      <c r="AA64" s="1436"/>
      <c r="AB64" s="1579"/>
      <c r="AC64" s="1579"/>
      <c r="AD64" s="1579"/>
      <c r="AE64" s="1579"/>
      <c r="AF64" s="1579"/>
      <c r="AG64" s="1579"/>
      <c r="AH64" s="1579"/>
      <c r="AI64" s="1579"/>
      <c r="AJ64" s="1579"/>
      <c r="AK64" s="1579"/>
      <c r="AL64" s="1579"/>
      <c r="AM64" s="207"/>
      <c r="AN64" s="1385"/>
      <c r="AO64" s="1385"/>
      <c r="AP64" s="1385"/>
      <c r="AQ64" s="1385"/>
      <c r="AR64" s="1385"/>
      <c r="AS64" s="1385"/>
      <c r="AT64" s="1385"/>
      <c r="AU64" s="1385"/>
      <c r="AV64" s="1385"/>
      <c r="AW64" s="1385"/>
      <c r="AX64" s="1385"/>
      <c r="AY64" s="1385"/>
      <c r="AZ64" s="1385"/>
      <c r="BA64" s="1385"/>
      <c r="BB64" s="1385"/>
      <c r="BC64" s="1385"/>
      <c r="BD64" s="1385"/>
      <c r="BE64" s="1385"/>
      <c r="BF64" s="1385"/>
      <c r="BG64" s="1385"/>
      <c r="BH64" s="1385"/>
      <c r="BI64" s="1385"/>
      <c r="BJ64" s="1385"/>
      <c r="BK64" s="1385"/>
      <c r="BL64" s="1385"/>
      <c r="BM64" s="1416"/>
      <c r="BN64" s="1426"/>
      <c r="BO64" s="1387"/>
      <c r="BP64" s="1387"/>
      <c r="BQ64" s="1387"/>
      <c r="BR64" s="1387"/>
      <c r="BS64" s="1387"/>
      <c r="BT64" s="1387"/>
      <c r="BU64" s="1387"/>
      <c r="BV64" s="1387"/>
      <c r="BW64" s="1387"/>
      <c r="BX64" s="1387"/>
      <c r="BY64" s="1427"/>
    </row>
    <row r="65" spans="1:77" ht="7.5" customHeight="1">
      <c r="A65" s="262" t="s">
        <v>938</v>
      </c>
    </row>
    <row r="66" spans="1:77" ht="7.5" customHeight="1">
      <c r="A66" s="262" t="s">
        <v>939</v>
      </c>
      <c r="B66" s="1561" t="s">
        <v>940</v>
      </c>
      <c r="C66" s="1562"/>
      <c r="D66" s="1562"/>
      <c r="E66" s="1562"/>
      <c r="F66" s="1562"/>
      <c r="G66" s="1562"/>
      <c r="H66" s="1562"/>
      <c r="I66" s="1562"/>
      <c r="J66" s="1562"/>
      <c r="K66" s="1562"/>
      <c r="L66" s="1563"/>
      <c r="M66" s="555"/>
      <c r="N66" s="1548">
        <f>入力専用!$G$201</f>
        <v>0</v>
      </c>
      <c r="O66" s="1548"/>
      <c r="P66" s="1548"/>
      <c r="Q66" s="1548"/>
      <c r="R66" s="1548"/>
      <c r="S66" s="1548"/>
      <c r="T66" s="1548"/>
      <c r="U66" s="1548"/>
      <c r="V66" s="1548"/>
      <c r="W66" s="1548"/>
      <c r="X66" s="1548"/>
      <c r="Y66" s="1548"/>
      <c r="Z66" s="1548"/>
      <c r="AA66" s="1548"/>
      <c r="AB66" s="1548"/>
      <c r="AC66" s="1548"/>
      <c r="AD66" s="1548"/>
      <c r="AE66" s="1548"/>
      <c r="AF66" s="1548"/>
      <c r="AG66" s="1548"/>
      <c r="AH66" s="1548"/>
      <c r="AI66" s="1548"/>
      <c r="AJ66" s="1548"/>
      <c r="AK66" s="1548"/>
      <c r="AL66" s="1548"/>
      <c r="AM66" s="1548"/>
      <c r="AN66" s="1548"/>
      <c r="AO66" s="1548"/>
      <c r="AP66" s="1548"/>
      <c r="AQ66" s="1548"/>
      <c r="AR66" s="1548"/>
      <c r="AS66" s="1548"/>
      <c r="AT66" s="1548"/>
      <c r="AU66" s="1548"/>
      <c r="AV66" s="1548"/>
      <c r="AW66" s="1548"/>
      <c r="AX66" s="1548"/>
      <c r="AY66" s="1548"/>
      <c r="AZ66" s="1548"/>
      <c r="BA66" s="1548"/>
      <c r="BB66" s="1548"/>
      <c r="BC66" s="1548"/>
      <c r="BD66" s="1548"/>
      <c r="BE66" s="1548"/>
      <c r="BF66" s="1548"/>
      <c r="BG66" s="1548"/>
      <c r="BH66" s="1548"/>
      <c r="BI66" s="1548"/>
      <c r="BJ66" s="1548"/>
      <c r="BK66" s="1548"/>
      <c r="BL66" s="1548"/>
      <c r="BM66" s="1548"/>
      <c r="BN66" s="1548"/>
      <c r="BO66" s="1548"/>
      <c r="BP66" s="1548"/>
      <c r="BQ66" s="1548"/>
      <c r="BR66" s="1548"/>
      <c r="BS66" s="1548"/>
      <c r="BT66" s="1548"/>
      <c r="BU66" s="1548"/>
      <c r="BV66" s="1548"/>
      <c r="BW66" s="1548"/>
      <c r="BX66" s="1548"/>
      <c r="BY66" s="557"/>
    </row>
    <row r="67" spans="1:77" ht="7.5" customHeight="1">
      <c r="A67" s="262" t="s">
        <v>941</v>
      </c>
      <c r="B67" s="1564"/>
      <c r="C67" s="1565"/>
      <c r="D67" s="1565"/>
      <c r="E67" s="1565"/>
      <c r="F67" s="1565"/>
      <c r="G67" s="1565"/>
      <c r="H67" s="1565"/>
      <c r="I67" s="1565"/>
      <c r="J67" s="1565"/>
      <c r="K67" s="1565"/>
      <c r="L67" s="1566"/>
      <c r="M67" s="308"/>
      <c r="N67" s="1549"/>
      <c r="O67" s="1549"/>
      <c r="P67" s="1549"/>
      <c r="Q67" s="1549"/>
      <c r="R67" s="1549"/>
      <c r="S67" s="1549"/>
      <c r="T67" s="1549"/>
      <c r="U67" s="1549"/>
      <c r="V67" s="1549"/>
      <c r="W67" s="1549"/>
      <c r="X67" s="1549"/>
      <c r="Y67" s="1549"/>
      <c r="Z67" s="1549"/>
      <c r="AA67" s="1549"/>
      <c r="AB67" s="1549"/>
      <c r="AC67" s="1549"/>
      <c r="AD67" s="1549"/>
      <c r="AE67" s="1549"/>
      <c r="AF67" s="1549"/>
      <c r="AG67" s="1549"/>
      <c r="AH67" s="1549"/>
      <c r="AI67" s="1549"/>
      <c r="AJ67" s="1549"/>
      <c r="AK67" s="1549"/>
      <c r="AL67" s="1549"/>
      <c r="AM67" s="1549"/>
      <c r="AN67" s="1549"/>
      <c r="AO67" s="1549"/>
      <c r="AP67" s="1549"/>
      <c r="AQ67" s="1549"/>
      <c r="AR67" s="1549"/>
      <c r="AS67" s="1549"/>
      <c r="AT67" s="1549"/>
      <c r="AU67" s="1549"/>
      <c r="AV67" s="1549"/>
      <c r="AW67" s="1549"/>
      <c r="AX67" s="1549"/>
      <c r="AY67" s="1549"/>
      <c r="AZ67" s="1549"/>
      <c r="BA67" s="1549"/>
      <c r="BB67" s="1549"/>
      <c r="BC67" s="1549"/>
      <c r="BD67" s="1549"/>
      <c r="BE67" s="1549"/>
      <c r="BF67" s="1549"/>
      <c r="BG67" s="1549"/>
      <c r="BH67" s="1549"/>
      <c r="BI67" s="1549"/>
      <c r="BJ67" s="1549"/>
      <c r="BK67" s="1549"/>
      <c r="BL67" s="1549"/>
      <c r="BM67" s="1549"/>
      <c r="BN67" s="1549"/>
      <c r="BO67" s="1549"/>
      <c r="BP67" s="1549"/>
      <c r="BQ67" s="1549"/>
      <c r="BR67" s="1549"/>
      <c r="BS67" s="1549"/>
      <c r="BT67" s="1549"/>
      <c r="BU67" s="1549"/>
      <c r="BV67" s="1549"/>
      <c r="BW67" s="1549"/>
      <c r="BX67" s="1549"/>
      <c r="BY67" s="208"/>
    </row>
    <row r="68" spans="1:77" ht="7.5" customHeight="1">
      <c r="B68" s="1564"/>
      <c r="C68" s="1565"/>
      <c r="D68" s="1565"/>
      <c r="E68" s="1565"/>
      <c r="F68" s="1565"/>
      <c r="G68" s="1565"/>
      <c r="H68" s="1565"/>
      <c r="I68" s="1565"/>
      <c r="J68" s="1565"/>
      <c r="K68" s="1565"/>
      <c r="L68" s="1566"/>
      <c r="M68" s="308"/>
      <c r="N68" s="1549"/>
      <c r="O68" s="1549"/>
      <c r="P68" s="1549"/>
      <c r="Q68" s="1549"/>
      <c r="R68" s="1549"/>
      <c r="S68" s="1549"/>
      <c r="T68" s="1549"/>
      <c r="U68" s="1549"/>
      <c r="V68" s="1549"/>
      <c r="W68" s="1549"/>
      <c r="X68" s="1549"/>
      <c r="Y68" s="1549"/>
      <c r="Z68" s="1549"/>
      <c r="AA68" s="1549"/>
      <c r="AB68" s="1549"/>
      <c r="AC68" s="1549"/>
      <c r="AD68" s="1549"/>
      <c r="AE68" s="1549"/>
      <c r="AF68" s="1549"/>
      <c r="AG68" s="1549"/>
      <c r="AH68" s="1549"/>
      <c r="AI68" s="1549"/>
      <c r="AJ68" s="1549"/>
      <c r="AK68" s="1549"/>
      <c r="AL68" s="1549"/>
      <c r="AM68" s="1549"/>
      <c r="AN68" s="1549"/>
      <c r="AO68" s="1549"/>
      <c r="AP68" s="1549"/>
      <c r="AQ68" s="1549"/>
      <c r="AR68" s="1549"/>
      <c r="AS68" s="1549"/>
      <c r="AT68" s="1549"/>
      <c r="AU68" s="1549"/>
      <c r="AV68" s="1549"/>
      <c r="AW68" s="1549"/>
      <c r="AX68" s="1549"/>
      <c r="AY68" s="1549"/>
      <c r="AZ68" s="1549"/>
      <c r="BA68" s="1549"/>
      <c r="BB68" s="1549"/>
      <c r="BC68" s="1549"/>
      <c r="BD68" s="1549"/>
      <c r="BE68" s="1549"/>
      <c r="BF68" s="1549"/>
      <c r="BG68" s="1549"/>
      <c r="BH68" s="1549"/>
      <c r="BI68" s="1549"/>
      <c r="BJ68" s="1549"/>
      <c r="BK68" s="1549"/>
      <c r="BL68" s="1549"/>
      <c r="BM68" s="1549"/>
      <c r="BN68" s="1549"/>
      <c r="BO68" s="1549"/>
      <c r="BP68" s="1549"/>
      <c r="BQ68" s="1549"/>
      <c r="BR68" s="1549"/>
      <c r="BS68" s="1549"/>
      <c r="BT68" s="1549"/>
      <c r="BU68" s="1549"/>
      <c r="BV68" s="1549"/>
      <c r="BW68" s="1549"/>
      <c r="BX68" s="1549"/>
      <c r="BY68" s="208"/>
    </row>
    <row r="69" spans="1:77" ht="7.5" customHeight="1">
      <c r="B69" s="1564"/>
      <c r="C69" s="1565"/>
      <c r="D69" s="1565"/>
      <c r="E69" s="1565"/>
      <c r="F69" s="1565"/>
      <c r="G69" s="1565"/>
      <c r="H69" s="1565"/>
      <c r="I69" s="1565"/>
      <c r="J69" s="1565"/>
      <c r="K69" s="1565"/>
      <c r="L69" s="1566"/>
      <c r="M69" s="308"/>
      <c r="N69" s="1549"/>
      <c r="O69" s="1549"/>
      <c r="P69" s="1549"/>
      <c r="Q69" s="1549"/>
      <c r="R69" s="1549"/>
      <c r="S69" s="1549"/>
      <c r="T69" s="1549"/>
      <c r="U69" s="1549"/>
      <c r="V69" s="1549"/>
      <c r="W69" s="1549"/>
      <c r="X69" s="1549"/>
      <c r="Y69" s="1549"/>
      <c r="Z69" s="1549"/>
      <c r="AA69" s="1549"/>
      <c r="AB69" s="1549"/>
      <c r="AC69" s="1549"/>
      <c r="AD69" s="1549"/>
      <c r="AE69" s="1549"/>
      <c r="AF69" s="1549"/>
      <c r="AG69" s="1549"/>
      <c r="AH69" s="1549"/>
      <c r="AI69" s="1549"/>
      <c r="AJ69" s="1549"/>
      <c r="AK69" s="1549"/>
      <c r="AL69" s="1549"/>
      <c r="AM69" s="1549"/>
      <c r="AN69" s="1549"/>
      <c r="AO69" s="1549"/>
      <c r="AP69" s="1549"/>
      <c r="AQ69" s="1549"/>
      <c r="AR69" s="1549"/>
      <c r="AS69" s="1549"/>
      <c r="AT69" s="1549"/>
      <c r="AU69" s="1549"/>
      <c r="AV69" s="1549"/>
      <c r="AW69" s="1549"/>
      <c r="AX69" s="1549"/>
      <c r="AY69" s="1549"/>
      <c r="AZ69" s="1549"/>
      <c r="BA69" s="1549"/>
      <c r="BB69" s="1549"/>
      <c r="BC69" s="1549"/>
      <c r="BD69" s="1549"/>
      <c r="BE69" s="1549"/>
      <c r="BF69" s="1549"/>
      <c r="BG69" s="1549"/>
      <c r="BH69" s="1549"/>
      <c r="BI69" s="1549"/>
      <c r="BJ69" s="1549"/>
      <c r="BK69" s="1549"/>
      <c r="BL69" s="1549"/>
      <c r="BM69" s="1549"/>
      <c r="BN69" s="1549"/>
      <c r="BO69" s="1549"/>
      <c r="BP69" s="1549"/>
      <c r="BQ69" s="1549"/>
      <c r="BR69" s="1549"/>
      <c r="BS69" s="1549"/>
      <c r="BT69" s="1549"/>
      <c r="BU69" s="1549"/>
      <c r="BV69" s="1549"/>
      <c r="BW69" s="1549"/>
      <c r="BX69" s="1549"/>
      <c r="BY69" s="208"/>
    </row>
    <row r="70" spans="1:77" ht="7.5" customHeight="1">
      <c r="B70" s="1567"/>
      <c r="C70" s="1568"/>
      <c r="D70" s="1568"/>
      <c r="E70" s="1568"/>
      <c r="F70" s="1568"/>
      <c r="G70" s="1568"/>
      <c r="H70" s="1568"/>
      <c r="I70" s="1568"/>
      <c r="J70" s="1568"/>
      <c r="K70" s="1568"/>
      <c r="L70" s="1569"/>
      <c r="M70" s="207"/>
      <c r="N70" s="1550"/>
      <c r="O70" s="1550"/>
      <c r="P70" s="1550"/>
      <c r="Q70" s="1550"/>
      <c r="R70" s="1550"/>
      <c r="S70" s="1550"/>
      <c r="T70" s="1550"/>
      <c r="U70" s="1550"/>
      <c r="V70" s="1550"/>
      <c r="W70" s="1550"/>
      <c r="X70" s="1550"/>
      <c r="Y70" s="1550"/>
      <c r="Z70" s="1550"/>
      <c r="AA70" s="1550"/>
      <c r="AB70" s="1550"/>
      <c r="AC70" s="1550"/>
      <c r="AD70" s="1550"/>
      <c r="AE70" s="1550"/>
      <c r="AF70" s="1550"/>
      <c r="AG70" s="1550"/>
      <c r="AH70" s="1550"/>
      <c r="AI70" s="1550"/>
      <c r="AJ70" s="1550"/>
      <c r="AK70" s="1550"/>
      <c r="AL70" s="1550"/>
      <c r="AM70" s="1550"/>
      <c r="AN70" s="1550"/>
      <c r="AO70" s="1550"/>
      <c r="AP70" s="1550"/>
      <c r="AQ70" s="1550"/>
      <c r="AR70" s="1550"/>
      <c r="AS70" s="1550"/>
      <c r="AT70" s="1550"/>
      <c r="AU70" s="1550"/>
      <c r="AV70" s="1550"/>
      <c r="AW70" s="1550"/>
      <c r="AX70" s="1550"/>
      <c r="AY70" s="1550"/>
      <c r="AZ70" s="1550"/>
      <c r="BA70" s="1550"/>
      <c r="BB70" s="1550"/>
      <c r="BC70" s="1550"/>
      <c r="BD70" s="1550"/>
      <c r="BE70" s="1550"/>
      <c r="BF70" s="1550"/>
      <c r="BG70" s="1550"/>
      <c r="BH70" s="1550"/>
      <c r="BI70" s="1550"/>
      <c r="BJ70" s="1550"/>
      <c r="BK70" s="1550"/>
      <c r="BL70" s="1550"/>
      <c r="BM70" s="1550"/>
      <c r="BN70" s="1550"/>
      <c r="BO70" s="1550"/>
      <c r="BP70" s="1550"/>
      <c r="BQ70" s="1550"/>
      <c r="BR70" s="1550"/>
      <c r="BS70" s="1550"/>
      <c r="BT70" s="1550"/>
      <c r="BU70" s="1550"/>
      <c r="BV70" s="1550"/>
      <c r="BW70" s="1550"/>
      <c r="BX70" s="1550"/>
      <c r="BY70" s="310"/>
    </row>
    <row r="71" spans="1:77" ht="7.5" customHeight="1">
      <c r="B71" s="1561" t="s">
        <v>942</v>
      </c>
      <c r="C71" s="1562"/>
      <c r="D71" s="1562"/>
      <c r="E71" s="1562"/>
      <c r="F71" s="1562"/>
      <c r="G71" s="1562"/>
      <c r="H71" s="1562"/>
      <c r="I71" s="1562"/>
      <c r="J71" s="1562"/>
      <c r="K71" s="1562"/>
      <c r="L71" s="1563"/>
      <c r="M71" s="555"/>
      <c r="N71" s="1548">
        <f>入力専用!$G$205</f>
        <v>0</v>
      </c>
      <c r="O71" s="1548"/>
      <c r="P71" s="1548"/>
      <c r="Q71" s="1548"/>
      <c r="R71" s="1548"/>
      <c r="S71" s="1548"/>
      <c r="T71" s="1548"/>
      <c r="U71" s="1548"/>
      <c r="V71" s="1548"/>
      <c r="W71" s="1548"/>
      <c r="X71" s="1548"/>
      <c r="Y71" s="1548"/>
      <c r="Z71" s="1548"/>
      <c r="AA71" s="1548"/>
      <c r="AB71" s="1548"/>
      <c r="AC71" s="1548"/>
      <c r="AD71" s="1548"/>
      <c r="AE71" s="1548"/>
      <c r="AF71" s="1548"/>
      <c r="AG71" s="1548"/>
      <c r="AH71" s="1548"/>
      <c r="AI71" s="1548"/>
      <c r="AJ71" s="1548"/>
      <c r="AK71" s="1548"/>
      <c r="AL71" s="1548"/>
      <c r="AM71" s="1548"/>
      <c r="AN71" s="1548"/>
      <c r="AO71" s="1548"/>
      <c r="AP71" s="1548"/>
      <c r="AQ71" s="1548"/>
      <c r="AR71" s="1548"/>
      <c r="AS71" s="1548"/>
      <c r="AT71" s="1548"/>
      <c r="AU71" s="1548"/>
      <c r="AV71" s="1548"/>
      <c r="AW71" s="1548"/>
      <c r="AX71" s="1548"/>
      <c r="AY71" s="1548"/>
      <c r="AZ71" s="1548"/>
      <c r="BA71" s="1548"/>
      <c r="BB71" s="1548"/>
      <c r="BC71" s="1548"/>
      <c r="BD71" s="1548"/>
      <c r="BE71" s="1548"/>
      <c r="BF71" s="1548"/>
      <c r="BG71" s="1548"/>
      <c r="BH71" s="1548"/>
      <c r="BI71" s="1548"/>
      <c r="BJ71" s="1548"/>
      <c r="BK71" s="1548"/>
      <c r="BL71" s="1548"/>
      <c r="BM71" s="1548"/>
      <c r="BN71" s="1548"/>
      <c r="BO71" s="1548"/>
      <c r="BP71" s="1548"/>
      <c r="BQ71" s="1548"/>
      <c r="BR71" s="1548"/>
      <c r="BS71" s="1548"/>
      <c r="BT71" s="1548"/>
      <c r="BU71" s="1548"/>
      <c r="BV71" s="1548"/>
      <c r="BW71" s="1548"/>
      <c r="BX71" s="1548"/>
      <c r="BY71" s="557"/>
    </row>
    <row r="72" spans="1:77" ht="7.5" customHeight="1">
      <c r="B72" s="1564"/>
      <c r="C72" s="1565"/>
      <c r="D72" s="1565"/>
      <c r="E72" s="1565"/>
      <c r="F72" s="1565"/>
      <c r="G72" s="1565"/>
      <c r="H72" s="1565"/>
      <c r="I72" s="1565"/>
      <c r="J72" s="1565"/>
      <c r="K72" s="1565"/>
      <c r="L72" s="1566"/>
      <c r="M72" s="308"/>
      <c r="N72" s="1549"/>
      <c r="O72" s="1549"/>
      <c r="P72" s="1549"/>
      <c r="Q72" s="1549"/>
      <c r="R72" s="1549"/>
      <c r="S72" s="1549"/>
      <c r="T72" s="1549"/>
      <c r="U72" s="1549"/>
      <c r="V72" s="1549"/>
      <c r="W72" s="1549"/>
      <c r="X72" s="1549"/>
      <c r="Y72" s="1549"/>
      <c r="Z72" s="1549"/>
      <c r="AA72" s="1549"/>
      <c r="AB72" s="1549"/>
      <c r="AC72" s="1549"/>
      <c r="AD72" s="1549"/>
      <c r="AE72" s="1549"/>
      <c r="AF72" s="1549"/>
      <c r="AG72" s="1549"/>
      <c r="AH72" s="1549"/>
      <c r="AI72" s="1549"/>
      <c r="AJ72" s="1549"/>
      <c r="AK72" s="1549"/>
      <c r="AL72" s="1549"/>
      <c r="AM72" s="1549"/>
      <c r="AN72" s="1549"/>
      <c r="AO72" s="1549"/>
      <c r="AP72" s="1549"/>
      <c r="AQ72" s="1549"/>
      <c r="AR72" s="1549"/>
      <c r="AS72" s="1549"/>
      <c r="AT72" s="1549"/>
      <c r="AU72" s="1549"/>
      <c r="AV72" s="1549"/>
      <c r="AW72" s="1549"/>
      <c r="AX72" s="1549"/>
      <c r="AY72" s="1549"/>
      <c r="AZ72" s="1549"/>
      <c r="BA72" s="1549"/>
      <c r="BB72" s="1549"/>
      <c r="BC72" s="1549"/>
      <c r="BD72" s="1549"/>
      <c r="BE72" s="1549"/>
      <c r="BF72" s="1549"/>
      <c r="BG72" s="1549"/>
      <c r="BH72" s="1549"/>
      <c r="BI72" s="1549"/>
      <c r="BJ72" s="1549"/>
      <c r="BK72" s="1549"/>
      <c r="BL72" s="1549"/>
      <c r="BM72" s="1549"/>
      <c r="BN72" s="1549"/>
      <c r="BO72" s="1549"/>
      <c r="BP72" s="1549"/>
      <c r="BQ72" s="1549"/>
      <c r="BR72" s="1549"/>
      <c r="BS72" s="1549"/>
      <c r="BT72" s="1549"/>
      <c r="BU72" s="1549"/>
      <c r="BV72" s="1549"/>
      <c r="BW72" s="1549"/>
      <c r="BX72" s="1549"/>
      <c r="BY72" s="208"/>
    </row>
    <row r="73" spans="1:77" ht="7.5" customHeight="1">
      <c r="B73" s="1564"/>
      <c r="C73" s="1565"/>
      <c r="D73" s="1565"/>
      <c r="E73" s="1565"/>
      <c r="F73" s="1565"/>
      <c r="G73" s="1565"/>
      <c r="H73" s="1565"/>
      <c r="I73" s="1565"/>
      <c r="J73" s="1565"/>
      <c r="K73" s="1565"/>
      <c r="L73" s="1566"/>
      <c r="M73" s="308"/>
      <c r="N73" s="1549"/>
      <c r="O73" s="1549"/>
      <c r="P73" s="1549"/>
      <c r="Q73" s="1549"/>
      <c r="R73" s="1549"/>
      <c r="S73" s="1549"/>
      <c r="T73" s="1549"/>
      <c r="U73" s="1549"/>
      <c r="V73" s="1549"/>
      <c r="W73" s="1549"/>
      <c r="X73" s="1549"/>
      <c r="Y73" s="1549"/>
      <c r="Z73" s="1549"/>
      <c r="AA73" s="1549"/>
      <c r="AB73" s="1549"/>
      <c r="AC73" s="1549"/>
      <c r="AD73" s="1549"/>
      <c r="AE73" s="1549"/>
      <c r="AF73" s="1549"/>
      <c r="AG73" s="1549"/>
      <c r="AH73" s="1549"/>
      <c r="AI73" s="1549"/>
      <c r="AJ73" s="1549"/>
      <c r="AK73" s="1549"/>
      <c r="AL73" s="1549"/>
      <c r="AM73" s="1549"/>
      <c r="AN73" s="1549"/>
      <c r="AO73" s="1549"/>
      <c r="AP73" s="1549"/>
      <c r="AQ73" s="1549"/>
      <c r="AR73" s="1549"/>
      <c r="AS73" s="1549"/>
      <c r="AT73" s="1549"/>
      <c r="AU73" s="1549"/>
      <c r="AV73" s="1549"/>
      <c r="AW73" s="1549"/>
      <c r="AX73" s="1549"/>
      <c r="AY73" s="1549"/>
      <c r="AZ73" s="1549"/>
      <c r="BA73" s="1549"/>
      <c r="BB73" s="1549"/>
      <c r="BC73" s="1549"/>
      <c r="BD73" s="1549"/>
      <c r="BE73" s="1549"/>
      <c r="BF73" s="1549"/>
      <c r="BG73" s="1549"/>
      <c r="BH73" s="1549"/>
      <c r="BI73" s="1549"/>
      <c r="BJ73" s="1549"/>
      <c r="BK73" s="1549"/>
      <c r="BL73" s="1549"/>
      <c r="BM73" s="1549"/>
      <c r="BN73" s="1549"/>
      <c r="BO73" s="1549"/>
      <c r="BP73" s="1549"/>
      <c r="BQ73" s="1549"/>
      <c r="BR73" s="1549"/>
      <c r="BS73" s="1549"/>
      <c r="BT73" s="1549"/>
      <c r="BU73" s="1549"/>
      <c r="BV73" s="1549"/>
      <c r="BW73" s="1549"/>
      <c r="BX73" s="1549"/>
      <c r="BY73" s="208"/>
    </row>
    <row r="74" spans="1:77" ht="7.5" customHeight="1">
      <c r="B74" s="1564"/>
      <c r="C74" s="1565"/>
      <c r="D74" s="1565"/>
      <c r="E74" s="1565"/>
      <c r="F74" s="1565"/>
      <c r="G74" s="1565"/>
      <c r="H74" s="1565"/>
      <c r="I74" s="1565"/>
      <c r="J74" s="1565"/>
      <c r="K74" s="1565"/>
      <c r="L74" s="1566"/>
      <c r="M74" s="308"/>
      <c r="N74" s="1549"/>
      <c r="O74" s="1549"/>
      <c r="P74" s="1549"/>
      <c r="Q74" s="1549"/>
      <c r="R74" s="1549"/>
      <c r="S74" s="1549"/>
      <c r="T74" s="1549"/>
      <c r="U74" s="1549"/>
      <c r="V74" s="1549"/>
      <c r="W74" s="1549"/>
      <c r="X74" s="1549"/>
      <c r="Y74" s="1549"/>
      <c r="Z74" s="1549"/>
      <c r="AA74" s="1549"/>
      <c r="AB74" s="1549"/>
      <c r="AC74" s="1549"/>
      <c r="AD74" s="1549"/>
      <c r="AE74" s="1549"/>
      <c r="AF74" s="1549"/>
      <c r="AG74" s="1549"/>
      <c r="AH74" s="1549"/>
      <c r="AI74" s="1549"/>
      <c r="AJ74" s="1549"/>
      <c r="AK74" s="1549"/>
      <c r="AL74" s="1549"/>
      <c r="AM74" s="1549"/>
      <c r="AN74" s="1549"/>
      <c r="AO74" s="1549"/>
      <c r="AP74" s="1549"/>
      <c r="AQ74" s="1549"/>
      <c r="AR74" s="1549"/>
      <c r="AS74" s="1549"/>
      <c r="AT74" s="1549"/>
      <c r="AU74" s="1549"/>
      <c r="AV74" s="1549"/>
      <c r="AW74" s="1549"/>
      <c r="AX74" s="1549"/>
      <c r="AY74" s="1549"/>
      <c r="AZ74" s="1549"/>
      <c r="BA74" s="1549"/>
      <c r="BB74" s="1549"/>
      <c r="BC74" s="1549"/>
      <c r="BD74" s="1549"/>
      <c r="BE74" s="1549"/>
      <c r="BF74" s="1549"/>
      <c r="BG74" s="1549"/>
      <c r="BH74" s="1549"/>
      <c r="BI74" s="1549"/>
      <c r="BJ74" s="1549"/>
      <c r="BK74" s="1549"/>
      <c r="BL74" s="1549"/>
      <c r="BM74" s="1549"/>
      <c r="BN74" s="1549"/>
      <c r="BO74" s="1549"/>
      <c r="BP74" s="1549"/>
      <c r="BQ74" s="1549"/>
      <c r="BR74" s="1549"/>
      <c r="BS74" s="1549"/>
      <c r="BT74" s="1549"/>
      <c r="BU74" s="1549"/>
      <c r="BV74" s="1549"/>
      <c r="BW74" s="1549"/>
      <c r="BX74" s="1549"/>
      <c r="BY74" s="208"/>
    </row>
    <row r="75" spans="1:77" ht="7.5" customHeight="1">
      <c r="B75" s="1567"/>
      <c r="C75" s="1568"/>
      <c r="D75" s="1568"/>
      <c r="E75" s="1568"/>
      <c r="F75" s="1568"/>
      <c r="G75" s="1568"/>
      <c r="H75" s="1568"/>
      <c r="I75" s="1568"/>
      <c r="J75" s="1568"/>
      <c r="K75" s="1568"/>
      <c r="L75" s="1569"/>
      <c r="M75" s="207"/>
      <c r="N75" s="1550"/>
      <c r="O75" s="1550"/>
      <c r="P75" s="1550"/>
      <c r="Q75" s="1550"/>
      <c r="R75" s="1550"/>
      <c r="S75" s="1550"/>
      <c r="T75" s="1550"/>
      <c r="U75" s="1550"/>
      <c r="V75" s="1550"/>
      <c r="W75" s="1550"/>
      <c r="X75" s="1550"/>
      <c r="Y75" s="1550"/>
      <c r="Z75" s="1550"/>
      <c r="AA75" s="1550"/>
      <c r="AB75" s="1550"/>
      <c r="AC75" s="1550"/>
      <c r="AD75" s="1550"/>
      <c r="AE75" s="1550"/>
      <c r="AF75" s="1550"/>
      <c r="AG75" s="1550"/>
      <c r="AH75" s="1550"/>
      <c r="AI75" s="1550"/>
      <c r="AJ75" s="1550"/>
      <c r="AK75" s="1550"/>
      <c r="AL75" s="1550"/>
      <c r="AM75" s="1550"/>
      <c r="AN75" s="1550"/>
      <c r="AO75" s="1550"/>
      <c r="AP75" s="1550"/>
      <c r="AQ75" s="1550"/>
      <c r="AR75" s="1550"/>
      <c r="AS75" s="1550"/>
      <c r="AT75" s="1550"/>
      <c r="AU75" s="1550"/>
      <c r="AV75" s="1550"/>
      <c r="AW75" s="1550"/>
      <c r="AX75" s="1550"/>
      <c r="AY75" s="1550"/>
      <c r="AZ75" s="1550"/>
      <c r="BA75" s="1550"/>
      <c r="BB75" s="1550"/>
      <c r="BC75" s="1550"/>
      <c r="BD75" s="1550"/>
      <c r="BE75" s="1550"/>
      <c r="BF75" s="1550"/>
      <c r="BG75" s="1550"/>
      <c r="BH75" s="1550"/>
      <c r="BI75" s="1550"/>
      <c r="BJ75" s="1550"/>
      <c r="BK75" s="1550"/>
      <c r="BL75" s="1550"/>
      <c r="BM75" s="1550"/>
      <c r="BN75" s="1550"/>
      <c r="BO75" s="1550"/>
      <c r="BP75" s="1550"/>
      <c r="BQ75" s="1550"/>
      <c r="BR75" s="1550"/>
      <c r="BS75" s="1550"/>
      <c r="BT75" s="1550"/>
      <c r="BU75" s="1550"/>
      <c r="BV75" s="1550"/>
      <c r="BW75" s="1550"/>
      <c r="BX75" s="1550"/>
      <c r="BY75" s="310"/>
    </row>
    <row r="77" spans="1:77" ht="7.5" customHeight="1">
      <c r="B77" s="1587" t="s">
        <v>943</v>
      </c>
      <c r="C77" s="1587"/>
      <c r="D77" s="1587"/>
      <c r="E77" s="1587"/>
      <c r="F77" s="1587"/>
      <c r="G77" s="1587"/>
      <c r="H77" s="1587"/>
      <c r="I77" s="1587"/>
      <c r="J77" s="1587"/>
      <c r="K77" s="1587"/>
      <c r="L77" s="1587"/>
      <c r="M77" s="555"/>
      <c r="N77" s="1523"/>
      <c r="O77" s="1523"/>
      <c r="P77" s="1523"/>
      <c r="Q77" s="1523"/>
      <c r="R77" s="1523"/>
      <c r="S77" s="1523"/>
      <c r="T77" s="1523"/>
      <c r="U77" s="1523"/>
      <c r="V77" s="1523"/>
      <c r="W77" s="1523"/>
      <c r="X77" s="1523"/>
      <c r="Y77" s="1523"/>
      <c r="Z77" s="1523"/>
      <c r="AA77" s="1523"/>
      <c r="AB77" s="1523"/>
      <c r="AC77" s="1523"/>
      <c r="AD77" s="1523"/>
      <c r="AE77" s="1523"/>
      <c r="AF77" s="1523"/>
      <c r="AG77" s="1523"/>
      <c r="AH77" s="1523"/>
      <c r="AI77" s="1523"/>
      <c r="AJ77" s="1523"/>
      <c r="AK77" s="1523"/>
      <c r="AL77" s="1523"/>
      <c r="AM77" s="1523"/>
      <c r="AN77" s="1523"/>
      <c r="AO77" s="1523"/>
      <c r="AP77" s="1523"/>
      <c r="AQ77" s="1523"/>
      <c r="AR77" s="1523"/>
      <c r="AS77" s="1523"/>
      <c r="AT77" s="1523"/>
      <c r="AU77" s="1523"/>
      <c r="AV77" s="1523"/>
      <c r="AW77" s="1523"/>
      <c r="AX77" s="1523"/>
      <c r="AY77" s="1523"/>
      <c r="AZ77" s="1523"/>
      <c r="BA77" s="1523"/>
      <c r="BB77" s="1523"/>
      <c r="BC77" s="1523"/>
      <c r="BD77" s="1523"/>
      <c r="BE77" s="1523"/>
      <c r="BF77" s="1523"/>
      <c r="BG77" s="1523"/>
      <c r="BH77" s="1523"/>
      <c r="BI77" s="1523"/>
      <c r="BJ77" s="1523"/>
      <c r="BK77" s="1523"/>
      <c r="BL77" s="1523"/>
      <c r="BM77" s="1523"/>
      <c r="BN77" s="1523"/>
      <c r="BO77" s="1523"/>
      <c r="BP77" s="1523"/>
      <c r="BQ77" s="1523"/>
      <c r="BR77" s="1523"/>
      <c r="BS77" s="1523"/>
      <c r="BT77" s="1523"/>
      <c r="BU77" s="1523"/>
      <c r="BV77" s="1523"/>
      <c r="BW77" s="1523"/>
      <c r="BX77" s="1523"/>
      <c r="BY77" s="557"/>
    </row>
    <row r="78" spans="1:77" ht="7.5" customHeight="1">
      <c r="B78" s="1587"/>
      <c r="C78" s="1587"/>
      <c r="D78" s="1587"/>
      <c r="E78" s="1587"/>
      <c r="F78" s="1587"/>
      <c r="G78" s="1587"/>
      <c r="H78" s="1587"/>
      <c r="I78" s="1587"/>
      <c r="J78" s="1587"/>
      <c r="K78" s="1587"/>
      <c r="L78" s="1587"/>
      <c r="M78" s="308"/>
      <c r="N78" s="1524"/>
      <c r="O78" s="1524"/>
      <c r="P78" s="1524"/>
      <c r="Q78" s="1524"/>
      <c r="R78" s="1524"/>
      <c r="S78" s="1524"/>
      <c r="T78" s="1524"/>
      <c r="U78" s="1524"/>
      <c r="V78" s="1524"/>
      <c r="W78" s="1524"/>
      <c r="X78" s="1524"/>
      <c r="Y78" s="1524"/>
      <c r="Z78" s="1524"/>
      <c r="AA78" s="1524"/>
      <c r="AB78" s="1524"/>
      <c r="AC78" s="1524"/>
      <c r="AD78" s="1524"/>
      <c r="AE78" s="1524"/>
      <c r="AF78" s="1524"/>
      <c r="AG78" s="1524"/>
      <c r="AH78" s="1524"/>
      <c r="AI78" s="1524"/>
      <c r="AJ78" s="1524"/>
      <c r="AK78" s="1524"/>
      <c r="AL78" s="1524"/>
      <c r="AM78" s="1524"/>
      <c r="AN78" s="1524"/>
      <c r="AO78" s="1524"/>
      <c r="AP78" s="1524"/>
      <c r="AQ78" s="1524"/>
      <c r="AR78" s="1524"/>
      <c r="AS78" s="1524"/>
      <c r="AT78" s="1524"/>
      <c r="AU78" s="1524"/>
      <c r="AV78" s="1524"/>
      <c r="AW78" s="1524"/>
      <c r="AX78" s="1524"/>
      <c r="AY78" s="1524"/>
      <c r="AZ78" s="1524"/>
      <c r="BA78" s="1524"/>
      <c r="BB78" s="1524"/>
      <c r="BC78" s="1524"/>
      <c r="BD78" s="1524"/>
      <c r="BE78" s="1524"/>
      <c r="BF78" s="1524"/>
      <c r="BG78" s="1524"/>
      <c r="BH78" s="1524"/>
      <c r="BI78" s="1524"/>
      <c r="BJ78" s="1524"/>
      <c r="BK78" s="1524"/>
      <c r="BL78" s="1524"/>
      <c r="BM78" s="1524"/>
      <c r="BN78" s="1524"/>
      <c r="BO78" s="1524"/>
      <c r="BP78" s="1524"/>
      <c r="BQ78" s="1524"/>
      <c r="BR78" s="1524"/>
      <c r="BS78" s="1524"/>
      <c r="BT78" s="1524"/>
      <c r="BU78" s="1524"/>
      <c r="BV78" s="1524"/>
      <c r="BW78" s="1524"/>
      <c r="BX78" s="1524"/>
      <c r="BY78" s="208"/>
    </row>
    <row r="79" spans="1:77" ht="7.5" customHeight="1">
      <c r="B79" s="1587"/>
      <c r="C79" s="1587"/>
      <c r="D79" s="1587"/>
      <c r="E79" s="1587"/>
      <c r="F79" s="1587"/>
      <c r="G79" s="1587"/>
      <c r="H79" s="1587"/>
      <c r="I79" s="1587"/>
      <c r="J79" s="1587"/>
      <c r="K79" s="1587"/>
      <c r="L79" s="1587"/>
      <c r="M79" s="308"/>
      <c r="N79" s="1524"/>
      <c r="O79" s="1524"/>
      <c r="P79" s="1524"/>
      <c r="Q79" s="1524"/>
      <c r="R79" s="1524"/>
      <c r="S79" s="1524"/>
      <c r="T79" s="1524"/>
      <c r="U79" s="1524"/>
      <c r="V79" s="1524"/>
      <c r="W79" s="1524"/>
      <c r="X79" s="1524"/>
      <c r="Y79" s="1524"/>
      <c r="Z79" s="1524"/>
      <c r="AA79" s="1524"/>
      <c r="AB79" s="1524"/>
      <c r="AC79" s="1524"/>
      <c r="AD79" s="1524"/>
      <c r="AE79" s="1524"/>
      <c r="AF79" s="1524"/>
      <c r="AG79" s="1524"/>
      <c r="AH79" s="1524"/>
      <c r="AI79" s="1524"/>
      <c r="AJ79" s="1524"/>
      <c r="AK79" s="1524"/>
      <c r="AL79" s="1524"/>
      <c r="AM79" s="1524"/>
      <c r="AN79" s="1524"/>
      <c r="AO79" s="1524"/>
      <c r="AP79" s="1524"/>
      <c r="AQ79" s="1524"/>
      <c r="AR79" s="1524"/>
      <c r="AS79" s="1524"/>
      <c r="AT79" s="1524"/>
      <c r="AU79" s="1524"/>
      <c r="AV79" s="1524"/>
      <c r="AW79" s="1524"/>
      <c r="AX79" s="1524"/>
      <c r="AY79" s="1524"/>
      <c r="AZ79" s="1524"/>
      <c r="BA79" s="1524"/>
      <c r="BB79" s="1524"/>
      <c r="BC79" s="1524"/>
      <c r="BD79" s="1524"/>
      <c r="BE79" s="1524"/>
      <c r="BF79" s="1524"/>
      <c r="BG79" s="1524"/>
      <c r="BH79" s="1524"/>
      <c r="BI79" s="1524"/>
      <c r="BJ79" s="1524"/>
      <c r="BK79" s="1524"/>
      <c r="BL79" s="1524"/>
      <c r="BM79" s="1524"/>
      <c r="BN79" s="1524"/>
      <c r="BO79" s="1524"/>
      <c r="BP79" s="1524"/>
      <c r="BQ79" s="1524"/>
      <c r="BR79" s="1524"/>
      <c r="BS79" s="1524"/>
      <c r="BT79" s="1524"/>
      <c r="BU79" s="1524"/>
      <c r="BV79" s="1524"/>
      <c r="BW79" s="1524"/>
      <c r="BX79" s="1524"/>
      <c r="BY79" s="208"/>
    </row>
    <row r="80" spans="1:77" ht="7.5" customHeight="1">
      <c r="B80" s="1587"/>
      <c r="C80" s="1587"/>
      <c r="D80" s="1587"/>
      <c r="E80" s="1587"/>
      <c r="F80" s="1587"/>
      <c r="G80" s="1587"/>
      <c r="H80" s="1587"/>
      <c r="I80" s="1587"/>
      <c r="J80" s="1587"/>
      <c r="K80" s="1587"/>
      <c r="L80" s="1587"/>
      <c r="M80" s="308"/>
      <c r="N80" s="1524"/>
      <c r="O80" s="1524"/>
      <c r="P80" s="1524"/>
      <c r="Q80" s="1524"/>
      <c r="R80" s="1524"/>
      <c r="S80" s="1524"/>
      <c r="T80" s="1524"/>
      <c r="U80" s="1524"/>
      <c r="V80" s="1524"/>
      <c r="W80" s="1524"/>
      <c r="X80" s="1524"/>
      <c r="Y80" s="1524"/>
      <c r="Z80" s="1524"/>
      <c r="AA80" s="1524"/>
      <c r="AB80" s="1524"/>
      <c r="AC80" s="1524"/>
      <c r="AD80" s="1524"/>
      <c r="AE80" s="1524"/>
      <c r="AF80" s="1524"/>
      <c r="AG80" s="1524"/>
      <c r="AH80" s="1524"/>
      <c r="AI80" s="1524"/>
      <c r="AJ80" s="1524"/>
      <c r="AK80" s="1524"/>
      <c r="AL80" s="1524"/>
      <c r="AM80" s="1524"/>
      <c r="AN80" s="1524"/>
      <c r="AO80" s="1524"/>
      <c r="AP80" s="1524"/>
      <c r="AQ80" s="1524"/>
      <c r="AR80" s="1524"/>
      <c r="AS80" s="1524"/>
      <c r="AT80" s="1524"/>
      <c r="AU80" s="1524"/>
      <c r="AV80" s="1524"/>
      <c r="AW80" s="1524"/>
      <c r="AX80" s="1524"/>
      <c r="AY80" s="1524"/>
      <c r="AZ80" s="1524"/>
      <c r="BA80" s="1524"/>
      <c r="BB80" s="1524"/>
      <c r="BC80" s="1524"/>
      <c r="BD80" s="1524"/>
      <c r="BE80" s="1524"/>
      <c r="BF80" s="1524"/>
      <c r="BG80" s="1524"/>
      <c r="BH80" s="1524"/>
      <c r="BI80" s="1524"/>
      <c r="BJ80" s="1524"/>
      <c r="BK80" s="1524"/>
      <c r="BL80" s="1524"/>
      <c r="BM80" s="1524"/>
      <c r="BN80" s="1524"/>
      <c r="BO80" s="1524"/>
      <c r="BP80" s="1524"/>
      <c r="BQ80" s="1524"/>
      <c r="BR80" s="1524"/>
      <c r="BS80" s="1524"/>
      <c r="BT80" s="1524"/>
      <c r="BU80" s="1524"/>
      <c r="BV80" s="1524"/>
      <c r="BW80" s="1524"/>
      <c r="BX80" s="1524"/>
      <c r="BY80" s="208"/>
    </row>
    <row r="81" spans="1:77" ht="7.5" customHeight="1">
      <c r="B81" s="1587"/>
      <c r="C81" s="1587"/>
      <c r="D81" s="1587"/>
      <c r="E81" s="1587"/>
      <c r="F81" s="1587"/>
      <c r="G81" s="1587"/>
      <c r="H81" s="1587"/>
      <c r="I81" s="1587"/>
      <c r="J81" s="1587"/>
      <c r="K81" s="1587"/>
      <c r="L81" s="1587"/>
      <c r="M81" s="308"/>
      <c r="N81" s="1524"/>
      <c r="O81" s="1524"/>
      <c r="P81" s="1524"/>
      <c r="Q81" s="1524"/>
      <c r="R81" s="1524"/>
      <c r="S81" s="1524"/>
      <c r="T81" s="1524"/>
      <c r="U81" s="1524"/>
      <c r="V81" s="1524"/>
      <c r="W81" s="1524"/>
      <c r="X81" s="1524"/>
      <c r="Y81" s="1524"/>
      <c r="Z81" s="1524"/>
      <c r="AA81" s="1524"/>
      <c r="AB81" s="1524"/>
      <c r="AC81" s="1524"/>
      <c r="AD81" s="1524"/>
      <c r="AE81" s="1524"/>
      <c r="AF81" s="1524"/>
      <c r="AG81" s="1524"/>
      <c r="AH81" s="1524"/>
      <c r="AI81" s="1524"/>
      <c r="AJ81" s="1524"/>
      <c r="AK81" s="1524"/>
      <c r="AL81" s="1524"/>
      <c r="AM81" s="1524"/>
      <c r="AN81" s="1524"/>
      <c r="AO81" s="1524"/>
      <c r="AP81" s="1524"/>
      <c r="AQ81" s="1524"/>
      <c r="AR81" s="1524"/>
      <c r="AS81" s="1524"/>
      <c r="AT81" s="1524"/>
      <c r="AU81" s="1524"/>
      <c r="AV81" s="1524"/>
      <c r="AW81" s="1524"/>
      <c r="AX81" s="1524"/>
      <c r="AY81" s="1524"/>
      <c r="AZ81" s="1524"/>
      <c r="BA81" s="1524"/>
      <c r="BB81" s="1524"/>
      <c r="BC81" s="1524"/>
      <c r="BD81" s="1524"/>
      <c r="BE81" s="1524"/>
      <c r="BF81" s="1524"/>
      <c r="BG81" s="1524"/>
      <c r="BH81" s="1524"/>
      <c r="BI81" s="1524"/>
      <c r="BJ81" s="1524"/>
      <c r="BK81" s="1524"/>
      <c r="BL81" s="1524"/>
      <c r="BM81" s="1524"/>
      <c r="BN81" s="1524"/>
      <c r="BO81" s="1524"/>
      <c r="BP81" s="1524"/>
      <c r="BQ81" s="1524"/>
      <c r="BR81" s="1524"/>
      <c r="BS81" s="1524"/>
      <c r="BT81" s="1524"/>
      <c r="BU81" s="1524"/>
      <c r="BV81" s="1524"/>
      <c r="BW81" s="1524"/>
      <c r="BX81" s="1524"/>
      <c r="BY81" s="208"/>
    </row>
    <row r="82" spans="1:77" ht="7.5" customHeight="1">
      <c r="B82" s="1587"/>
      <c r="C82" s="1587"/>
      <c r="D82" s="1587"/>
      <c r="E82" s="1587"/>
      <c r="F82" s="1587"/>
      <c r="G82" s="1587"/>
      <c r="H82" s="1587"/>
      <c r="I82" s="1587"/>
      <c r="J82" s="1587"/>
      <c r="K82" s="1587"/>
      <c r="L82" s="1587"/>
      <c r="M82" s="308"/>
      <c r="N82" s="1524"/>
      <c r="O82" s="1524"/>
      <c r="P82" s="1524"/>
      <c r="Q82" s="1524"/>
      <c r="R82" s="1524"/>
      <c r="S82" s="1524"/>
      <c r="T82" s="1524"/>
      <c r="U82" s="1524"/>
      <c r="V82" s="1524"/>
      <c r="W82" s="1524"/>
      <c r="X82" s="1524"/>
      <c r="Y82" s="1524"/>
      <c r="Z82" s="1524"/>
      <c r="AA82" s="1524"/>
      <c r="AB82" s="1524"/>
      <c r="AC82" s="1524"/>
      <c r="AD82" s="1524"/>
      <c r="AE82" s="1524"/>
      <c r="AF82" s="1524"/>
      <c r="AG82" s="1524"/>
      <c r="AH82" s="1524"/>
      <c r="AI82" s="1524"/>
      <c r="AJ82" s="1524"/>
      <c r="AK82" s="1524"/>
      <c r="AL82" s="1524"/>
      <c r="AM82" s="1524"/>
      <c r="AN82" s="1524"/>
      <c r="AO82" s="1524"/>
      <c r="AP82" s="1524"/>
      <c r="AQ82" s="1524"/>
      <c r="AR82" s="1524"/>
      <c r="AS82" s="1524"/>
      <c r="AT82" s="1524"/>
      <c r="AU82" s="1524"/>
      <c r="AV82" s="1524"/>
      <c r="AW82" s="1524"/>
      <c r="AX82" s="1524"/>
      <c r="AY82" s="1524"/>
      <c r="AZ82" s="1524"/>
      <c r="BA82" s="1524"/>
      <c r="BB82" s="1524"/>
      <c r="BC82" s="1524"/>
      <c r="BD82" s="1524"/>
      <c r="BE82" s="1524"/>
      <c r="BF82" s="1524"/>
      <c r="BG82" s="1524"/>
      <c r="BH82" s="1524"/>
      <c r="BI82" s="1524"/>
      <c r="BJ82" s="1524"/>
      <c r="BK82" s="1524"/>
      <c r="BL82" s="1524"/>
      <c r="BM82" s="1524"/>
      <c r="BN82" s="1524"/>
      <c r="BO82" s="1524"/>
      <c r="BP82" s="1524"/>
      <c r="BQ82" s="1524"/>
      <c r="BR82" s="1524"/>
      <c r="BS82" s="1524"/>
      <c r="BT82" s="1524"/>
      <c r="BU82" s="1524"/>
      <c r="BV82" s="1524"/>
      <c r="BW82" s="1524"/>
      <c r="BX82" s="1524"/>
      <c r="BY82" s="208"/>
    </row>
    <row r="83" spans="1:77" ht="7.5" customHeight="1">
      <c r="B83" s="1587"/>
      <c r="C83" s="1587"/>
      <c r="D83" s="1587"/>
      <c r="E83" s="1587"/>
      <c r="F83" s="1587"/>
      <c r="G83" s="1587"/>
      <c r="H83" s="1587"/>
      <c r="I83" s="1587"/>
      <c r="J83" s="1587"/>
      <c r="K83" s="1587"/>
      <c r="L83" s="1587"/>
      <c r="M83" s="308"/>
      <c r="N83" s="1524"/>
      <c r="O83" s="1524"/>
      <c r="P83" s="1524"/>
      <c r="Q83" s="1524"/>
      <c r="R83" s="1524"/>
      <c r="S83" s="1524"/>
      <c r="T83" s="1524"/>
      <c r="U83" s="1524"/>
      <c r="V83" s="1524"/>
      <c r="W83" s="1524"/>
      <c r="X83" s="1524"/>
      <c r="Y83" s="1524"/>
      <c r="Z83" s="1524"/>
      <c r="AA83" s="1524"/>
      <c r="AB83" s="1524"/>
      <c r="AC83" s="1524"/>
      <c r="AD83" s="1524"/>
      <c r="AE83" s="1524"/>
      <c r="AF83" s="1524"/>
      <c r="AG83" s="1524"/>
      <c r="AH83" s="1524"/>
      <c r="AI83" s="1524"/>
      <c r="AJ83" s="1524"/>
      <c r="AK83" s="1524"/>
      <c r="AL83" s="1524"/>
      <c r="AM83" s="1524"/>
      <c r="AN83" s="1524"/>
      <c r="AO83" s="1524"/>
      <c r="AP83" s="1524"/>
      <c r="AQ83" s="1524"/>
      <c r="AR83" s="1524"/>
      <c r="AS83" s="1524"/>
      <c r="AT83" s="1524"/>
      <c r="AU83" s="1524"/>
      <c r="AV83" s="1524"/>
      <c r="AW83" s="1524"/>
      <c r="AX83" s="1524"/>
      <c r="AY83" s="1524"/>
      <c r="AZ83" s="1524"/>
      <c r="BA83" s="1524"/>
      <c r="BB83" s="1524"/>
      <c r="BC83" s="1524"/>
      <c r="BD83" s="1524"/>
      <c r="BE83" s="1524"/>
      <c r="BF83" s="1524"/>
      <c r="BG83" s="1524"/>
      <c r="BH83" s="1524"/>
      <c r="BI83" s="1524"/>
      <c r="BJ83" s="1524"/>
      <c r="BK83" s="1524"/>
      <c r="BL83" s="1524"/>
      <c r="BM83" s="1524"/>
      <c r="BN83" s="1524"/>
      <c r="BO83" s="1524"/>
      <c r="BP83" s="1524"/>
      <c r="BQ83" s="1524"/>
      <c r="BR83" s="1524"/>
      <c r="BS83" s="1524"/>
      <c r="BT83" s="1524"/>
      <c r="BU83" s="1524"/>
      <c r="BV83" s="1524"/>
      <c r="BW83" s="1524"/>
      <c r="BX83" s="1524"/>
      <c r="BY83" s="208"/>
    </row>
    <row r="84" spans="1:77" ht="7.5" customHeight="1">
      <c r="B84" s="1587"/>
      <c r="C84" s="1587"/>
      <c r="D84" s="1587"/>
      <c r="E84" s="1587"/>
      <c r="F84" s="1587"/>
      <c r="G84" s="1587"/>
      <c r="H84" s="1587"/>
      <c r="I84" s="1587"/>
      <c r="J84" s="1587"/>
      <c r="K84" s="1587"/>
      <c r="L84" s="1587"/>
      <c r="M84" s="308"/>
      <c r="N84" s="1524"/>
      <c r="O84" s="1524"/>
      <c r="P84" s="1524"/>
      <c r="Q84" s="1524"/>
      <c r="R84" s="1524"/>
      <c r="S84" s="1524"/>
      <c r="T84" s="1524"/>
      <c r="U84" s="1524"/>
      <c r="V84" s="1524"/>
      <c r="W84" s="1524"/>
      <c r="X84" s="1524"/>
      <c r="Y84" s="1524"/>
      <c r="Z84" s="1524"/>
      <c r="AA84" s="1524"/>
      <c r="AB84" s="1524"/>
      <c r="AC84" s="1524"/>
      <c r="AD84" s="1524"/>
      <c r="AE84" s="1524"/>
      <c r="AF84" s="1524"/>
      <c r="AG84" s="1524"/>
      <c r="AH84" s="1524"/>
      <c r="AI84" s="1524"/>
      <c r="AJ84" s="1524"/>
      <c r="AK84" s="1524"/>
      <c r="AL84" s="1524"/>
      <c r="AM84" s="1524"/>
      <c r="AN84" s="1524"/>
      <c r="AO84" s="1524"/>
      <c r="AP84" s="1524"/>
      <c r="AQ84" s="1524"/>
      <c r="AR84" s="1524"/>
      <c r="AS84" s="1524"/>
      <c r="AT84" s="1524"/>
      <c r="AU84" s="1524"/>
      <c r="AV84" s="1524"/>
      <c r="AW84" s="1524"/>
      <c r="AX84" s="1524"/>
      <c r="AY84" s="1524"/>
      <c r="AZ84" s="1524"/>
      <c r="BA84" s="1524"/>
      <c r="BB84" s="1524"/>
      <c r="BC84" s="1524"/>
      <c r="BD84" s="1524"/>
      <c r="BE84" s="1524"/>
      <c r="BF84" s="1524"/>
      <c r="BG84" s="1524"/>
      <c r="BH84" s="1524"/>
      <c r="BI84" s="1524"/>
      <c r="BJ84" s="1524"/>
      <c r="BK84" s="1524"/>
      <c r="BL84" s="1524"/>
      <c r="BM84" s="1524"/>
      <c r="BN84" s="1524"/>
      <c r="BO84" s="1524"/>
      <c r="BP84" s="1524"/>
      <c r="BQ84" s="1524"/>
      <c r="BR84" s="1524"/>
      <c r="BS84" s="1524"/>
      <c r="BT84" s="1524"/>
      <c r="BU84" s="1524"/>
      <c r="BV84" s="1524"/>
      <c r="BW84" s="1524"/>
      <c r="BX84" s="1524"/>
      <c r="BY84" s="208"/>
    </row>
    <row r="85" spans="1:77" ht="7.5" customHeight="1">
      <c r="B85" s="1587"/>
      <c r="C85" s="1587"/>
      <c r="D85" s="1587"/>
      <c r="E85" s="1587"/>
      <c r="F85" s="1587"/>
      <c r="G85" s="1587"/>
      <c r="H85" s="1587"/>
      <c r="I85" s="1587"/>
      <c r="J85" s="1587"/>
      <c r="K85" s="1587"/>
      <c r="L85" s="1587"/>
      <c r="M85" s="308"/>
      <c r="N85" s="1524"/>
      <c r="O85" s="1524"/>
      <c r="P85" s="1524"/>
      <c r="Q85" s="1524"/>
      <c r="R85" s="1524"/>
      <c r="S85" s="1524"/>
      <c r="T85" s="1524"/>
      <c r="U85" s="1524"/>
      <c r="V85" s="1524"/>
      <c r="W85" s="1524"/>
      <c r="X85" s="1524"/>
      <c r="Y85" s="1524"/>
      <c r="Z85" s="1524"/>
      <c r="AA85" s="1524"/>
      <c r="AB85" s="1524"/>
      <c r="AC85" s="1524"/>
      <c r="AD85" s="1524"/>
      <c r="AE85" s="1524"/>
      <c r="AF85" s="1524"/>
      <c r="AG85" s="1524"/>
      <c r="AH85" s="1524"/>
      <c r="AI85" s="1524"/>
      <c r="AJ85" s="1524"/>
      <c r="AK85" s="1524"/>
      <c r="AL85" s="1524"/>
      <c r="AM85" s="1524"/>
      <c r="AN85" s="1524"/>
      <c r="AO85" s="1524"/>
      <c r="AP85" s="1524"/>
      <c r="AQ85" s="1524"/>
      <c r="AR85" s="1524"/>
      <c r="AS85" s="1524"/>
      <c r="AT85" s="1524"/>
      <c r="AU85" s="1524"/>
      <c r="AV85" s="1524"/>
      <c r="AW85" s="1524"/>
      <c r="AX85" s="1524"/>
      <c r="AY85" s="1524"/>
      <c r="AZ85" s="1524"/>
      <c r="BA85" s="1524"/>
      <c r="BB85" s="1524"/>
      <c r="BC85" s="1524"/>
      <c r="BD85" s="1524"/>
      <c r="BE85" s="1524"/>
      <c r="BF85" s="1524"/>
      <c r="BG85" s="1524"/>
      <c r="BH85" s="1524"/>
      <c r="BI85" s="1524"/>
      <c r="BJ85" s="1524"/>
      <c r="BK85" s="1524"/>
      <c r="BL85" s="1524"/>
      <c r="BM85" s="1524"/>
      <c r="BN85" s="1524"/>
      <c r="BO85" s="1524"/>
      <c r="BP85" s="1524"/>
      <c r="BQ85" s="1524"/>
      <c r="BR85" s="1524"/>
      <c r="BS85" s="1524"/>
      <c r="BT85" s="1524"/>
      <c r="BU85" s="1524"/>
      <c r="BV85" s="1524"/>
      <c r="BW85" s="1524"/>
      <c r="BX85" s="1524"/>
      <c r="BY85" s="208"/>
    </row>
    <row r="86" spans="1:77" ht="7.5" customHeight="1">
      <c r="B86" s="1587"/>
      <c r="C86" s="1587"/>
      <c r="D86" s="1587"/>
      <c r="E86" s="1587"/>
      <c r="F86" s="1587"/>
      <c r="G86" s="1587"/>
      <c r="H86" s="1587"/>
      <c r="I86" s="1587"/>
      <c r="J86" s="1587"/>
      <c r="K86" s="1587"/>
      <c r="L86" s="1587"/>
      <c r="M86" s="308"/>
      <c r="N86" s="1524"/>
      <c r="O86" s="1524"/>
      <c r="P86" s="1524"/>
      <c r="Q86" s="1524"/>
      <c r="R86" s="1524"/>
      <c r="S86" s="1524"/>
      <c r="T86" s="1524"/>
      <c r="U86" s="1524"/>
      <c r="V86" s="1524"/>
      <c r="W86" s="1524"/>
      <c r="X86" s="1524"/>
      <c r="Y86" s="1524"/>
      <c r="Z86" s="1524"/>
      <c r="AA86" s="1524"/>
      <c r="AB86" s="1524"/>
      <c r="AC86" s="1524"/>
      <c r="AD86" s="1524"/>
      <c r="AE86" s="1524"/>
      <c r="AF86" s="1524"/>
      <c r="AG86" s="1524"/>
      <c r="AH86" s="1524"/>
      <c r="AI86" s="1524"/>
      <c r="AJ86" s="1524"/>
      <c r="AK86" s="1524"/>
      <c r="AL86" s="1524"/>
      <c r="AM86" s="1524"/>
      <c r="AN86" s="1524"/>
      <c r="AO86" s="1524"/>
      <c r="AP86" s="1524"/>
      <c r="AQ86" s="1524"/>
      <c r="AR86" s="1524"/>
      <c r="AS86" s="1524"/>
      <c r="AT86" s="1524"/>
      <c r="AU86" s="1524"/>
      <c r="AV86" s="1524"/>
      <c r="AW86" s="1524"/>
      <c r="AX86" s="1524"/>
      <c r="AY86" s="1524"/>
      <c r="AZ86" s="1524"/>
      <c r="BA86" s="1524"/>
      <c r="BB86" s="1524"/>
      <c r="BC86" s="1524"/>
      <c r="BD86" s="1524"/>
      <c r="BE86" s="1524"/>
      <c r="BF86" s="1524"/>
      <c r="BG86" s="1524"/>
      <c r="BH86" s="1524"/>
      <c r="BI86" s="1524"/>
      <c r="BJ86" s="1524"/>
      <c r="BK86" s="1524"/>
      <c r="BL86" s="1524"/>
      <c r="BM86" s="1524"/>
      <c r="BN86" s="1524"/>
      <c r="BO86" s="1524"/>
      <c r="BP86" s="1524"/>
      <c r="BQ86" s="1524"/>
      <c r="BR86" s="1524"/>
      <c r="BS86" s="1524"/>
      <c r="BT86" s="1524"/>
      <c r="BU86" s="1524"/>
      <c r="BV86" s="1524"/>
      <c r="BW86" s="1524"/>
      <c r="BX86" s="1524"/>
      <c r="BY86" s="208"/>
    </row>
    <row r="87" spans="1:77" ht="7.5" customHeight="1">
      <c r="B87" s="1587"/>
      <c r="C87" s="1587"/>
      <c r="D87" s="1587"/>
      <c r="E87" s="1587"/>
      <c r="F87" s="1587"/>
      <c r="G87" s="1587"/>
      <c r="H87" s="1587"/>
      <c r="I87" s="1587"/>
      <c r="J87" s="1587"/>
      <c r="K87" s="1587"/>
      <c r="L87" s="1587"/>
      <c r="M87" s="308"/>
      <c r="N87" s="1524"/>
      <c r="O87" s="1524"/>
      <c r="P87" s="1524"/>
      <c r="Q87" s="1524"/>
      <c r="R87" s="1524"/>
      <c r="S87" s="1524"/>
      <c r="T87" s="1524"/>
      <c r="U87" s="1524"/>
      <c r="V87" s="1524"/>
      <c r="W87" s="1524"/>
      <c r="X87" s="1524"/>
      <c r="Y87" s="1524"/>
      <c r="Z87" s="1524"/>
      <c r="AA87" s="1524"/>
      <c r="AB87" s="1524"/>
      <c r="AC87" s="1524"/>
      <c r="AD87" s="1524"/>
      <c r="AE87" s="1524"/>
      <c r="AF87" s="1524"/>
      <c r="AG87" s="1524"/>
      <c r="AH87" s="1524"/>
      <c r="AI87" s="1524"/>
      <c r="AJ87" s="1524"/>
      <c r="AK87" s="1524"/>
      <c r="AL87" s="1524"/>
      <c r="AM87" s="1524"/>
      <c r="AN87" s="1524"/>
      <c r="AO87" s="1524"/>
      <c r="AP87" s="1524"/>
      <c r="AQ87" s="1524"/>
      <c r="AR87" s="1524"/>
      <c r="AS87" s="1524"/>
      <c r="AT87" s="1524"/>
      <c r="AU87" s="1524"/>
      <c r="AV87" s="1524"/>
      <c r="AW87" s="1524"/>
      <c r="AX87" s="1524"/>
      <c r="AY87" s="1524"/>
      <c r="AZ87" s="1524"/>
      <c r="BA87" s="1524"/>
      <c r="BB87" s="1524"/>
      <c r="BC87" s="1524"/>
      <c r="BD87" s="1524"/>
      <c r="BE87" s="1524"/>
      <c r="BF87" s="1524"/>
      <c r="BG87" s="1524"/>
      <c r="BH87" s="1524"/>
      <c r="BI87" s="1524"/>
      <c r="BJ87" s="1524"/>
      <c r="BK87" s="1524"/>
      <c r="BL87" s="1524"/>
      <c r="BM87" s="1524"/>
      <c r="BN87" s="1524"/>
      <c r="BO87" s="1524"/>
      <c r="BP87" s="1524"/>
      <c r="BQ87" s="1524"/>
      <c r="BR87" s="1524"/>
      <c r="BS87" s="1524"/>
      <c r="BT87" s="1524"/>
      <c r="BU87" s="1524"/>
      <c r="BV87" s="1524"/>
      <c r="BW87" s="1524"/>
      <c r="BX87" s="1524"/>
      <c r="BY87" s="208"/>
    </row>
    <row r="88" spans="1:77" ht="7.5" customHeight="1">
      <c r="B88" s="1587"/>
      <c r="C88" s="1587"/>
      <c r="D88" s="1587"/>
      <c r="E88" s="1587"/>
      <c r="F88" s="1587"/>
      <c r="G88" s="1587"/>
      <c r="H88" s="1587"/>
      <c r="I88" s="1587"/>
      <c r="J88" s="1587"/>
      <c r="K88" s="1587"/>
      <c r="L88" s="1587"/>
      <c r="M88" s="207"/>
      <c r="N88" s="1525"/>
      <c r="O88" s="1525"/>
      <c r="P88" s="1525"/>
      <c r="Q88" s="1525"/>
      <c r="R88" s="1525"/>
      <c r="S88" s="1525"/>
      <c r="T88" s="1525"/>
      <c r="U88" s="1525"/>
      <c r="V88" s="1525"/>
      <c r="W88" s="1525"/>
      <c r="X88" s="1525"/>
      <c r="Y88" s="1525"/>
      <c r="Z88" s="1525"/>
      <c r="AA88" s="1525"/>
      <c r="AB88" s="1525"/>
      <c r="AC88" s="1525"/>
      <c r="AD88" s="1525"/>
      <c r="AE88" s="1525"/>
      <c r="AF88" s="1525"/>
      <c r="AG88" s="1525"/>
      <c r="AH88" s="1525"/>
      <c r="AI88" s="1525"/>
      <c r="AJ88" s="1525"/>
      <c r="AK88" s="1525"/>
      <c r="AL88" s="1525"/>
      <c r="AM88" s="1525"/>
      <c r="AN88" s="1525"/>
      <c r="AO88" s="1525"/>
      <c r="AP88" s="1525"/>
      <c r="AQ88" s="1525"/>
      <c r="AR88" s="1525"/>
      <c r="AS88" s="1525"/>
      <c r="AT88" s="1525"/>
      <c r="AU88" s="1525"/>
      <c r="AV88" s="1525"/>
      <c r="AW88" s="1525"/>
      <c r="AX88" s="1525"/>
      <c r="AY88" s="1525"/>
      <c r="AZ88" s="1525"/>
      <c r="BA88" s="1525"/>
      <c r="BB88" s="1525"/>
      <c r="BC88" s="1525"/>
      <c r="BD88" s="1525"/>
      <c r="BE88" s="1525"/>
      <c r="BF88" s="1525"/>
      <c r="BG88" s="1525"/>
      <c r="BH88" s="1525"/>
      <c r="BI88" s="1525"/>
      <c r="BJ88" s="1525"/>
      <c r="BK88" s="1525"/>
      <c r="BL88" s="1525"/>
      <c r="BM88" s="1525"/>
      <c r="BN88" s="1525"/>
      <c r="BO88" s="1525"/>
      <c r="BP88" s="1525"/>
      <c r="BQ88" s="1525"/>
      <c r="BR88" s="1525"/>
      <c r="BS88" s="1525"/>
      <c r="BT88" s="1525"/>
      <c r="BU88" s="1525"/>
      <c r="BV88" s="1525"/>
      <c r="BW88" s="1525"/>
      <c r="BX88" s="1525"/>
      <c r="BY88" s="310"/>
    </row>
    <row r="90" spans="1:77" ht="7.5" customHeight="1">
      <c r="A90" s="1634" t="s">
        <v>944</v>
      </c>
      <c r="B90" s="1634"/>
      <c r="C90" s="1634"/>
      <c r="D90" s="1634"/>
      <c r="E90" s="1634"/>
      <c r="F90" s="1634"/>
      <c r="G90" s="1634"/>
      <c r="H90" s="1634"/>
      <c r="I90" s="1634"/>
      <c r="J90" s="1634"/>
      <c r="K90" s="1634"/>
      <c r="L90" s="1634"/>
      <c r="M90" s="1634"/>
      <c r="N90" s="1634"/>
      <c r="O90" s="1634"/>
      <c r="P90" s="1634"/>
      <c r="Q90" s="1634"/>
      <c r="R90" s="1634"/>
      <c r="S90" s="1634"/>
      <c r="T90" s="1634"/>
      <c r="U90" s="1634"/>
      <c r="V90" s="1634"/>
      <c r="W90" s="1634"/>
      <c r="X90" s="1634"/>
      <c r="Y90" s="1634"/>
      <c r="Z90" s="1634"/>
      <c r="AA90" s="1634"/>
      <c r="AB90" s="1634"/>
      <c r="AC90" s="1634"/>
      <c r="AD90" s="1634"/>
      <c r="AE90" s="1634"/>
      <c r="AF90" s="1634"/>
      <c r="AG90" s="1634"/>
      <c r="AH90" s="1634"/>
      <c r="AI90" s="1634"/>
      <c r="AJ90" s="1634"/>
      <c r="AK90" s="1634"/>
      <c r="AL90" s="1634"/>
      <c r="AM90" s="1634"/>
      <c r="AN90" s="1634"/>
      <c r="AO90" s="1634"/>
      <c r="AP90" s="1634"/>
      <c r="AQ90" s="1634"/>
      <c r="AR90" s="1634"/>
      <c r="AS90" s="1634"/>
      <c r="AT90" s="1634"/>
      <c r="AU90" s="1634"/>
      <c r="AV90" s="1634"/>
      <c r="AW90" s="1634"/>
      <c r="AX90" s="1634"/>
      <c r="AY90" s="1634"/>
      <c r="AZ90" s="1634"/>
      <c r="BA90" s="1634"/>
      <c r="BB90" s="1634"/>
      <c r="BC90" s="1634"/>
      <c r="BD90" s="1634"/>
      <c r="BE90" s="1634"/>
      <c r="BF90" s="1634"/>
      <c r="BG90" s="1634"/>
      <c r="BH90" s="1634"/>
      <c r="BI90" s="1634"/>
      <c r="BJ90" s="1634"/>
      <c r="BK90" s="1634"/>
      <c r="BL90" s="1634"/>
      <c r="BM90" s="1634"/>
      <c r="BN90" s="1634"/>
      <c r="BO90" s="1634"/>
      <c r="BP90" s="1634"/>
      <c r="BQ90" s="1634"/>
      <c r="BR90" s="1634"/>
      <c r="BS90" s="1634"/>
      <c r="BT90" s="1634"/>
      <c r="BU90" s="1634"/>
      <c r="BV90" s="1634"/>
      <c r="BW90" s="1634"/>
      <c r="BX90" s="1634"/>
      <c r="BY90" s="1634"/>
    </row>
    <row r="91" spans="1:77" ht="7.5" customHeight="1">
      <c r="A91" s="1634"/>
      <c r="B91" s="1634"/>
      <c r="C91" s="1634"/>
      <c r="D91" s="1634"/>
      <c r="E91" s="1634"/>
      <c r="F91" s="1634"/>
      <c r="G91" s="1634"/>
      <c r="H91" s="1634"/>
      <c r="I91" s="1634"/>
      <c r="J91" s="1634"/>
      <c r="K91" s="1634"/>
      <c r="L91" s="1634"/>
      <c r="M91" s="1634"/>
      <c r="N91" s="1634"/>
      <c r="O91" s="1634"/>
      <c r="P91" s="1634"/>
      <c r="Q91" s="1634"/>
      <c r="R91" s="1634"/>
      <c r="S91" s="1634"/>
      <c r="T91" s="1634"/>
      <c r="U91" s="1634"/>
      <c r="V91" s="1634"/>
      <c r="W91" s="1634"/>
      <c r="X91" s="1634"/>
      <c r="Y91" s="1634"/>
      <c r="Z91" s="1634"/>
      <c r="AA91" s="1634"/>
      <c r="AB91" s="1634"/>
      <c r="AC91" s="1634"/>
      <c r="AD91" s="1634"/>
      <c r="AE91" s="1634"/>
      <c r="AF91" s="1634"/>
      <c r="AG91" s="1634"/>
      <c r="AH91" s="1634"/>
      <c r="AI91" s="1634"/>
      <c r="AJ91" s="1634"/>
      <c r="AK91" s="1634"/>
      <c r="AL91" s="1634"/>
      <c r="AM91" s="1634"/>
      <c r="AN91" s="1634"/>
      <c r="AO91" s="1634"/>
      <c r="AP91" s="1634"/>
      <c r="AQ91" s="1634"/>
      <c r="AR91" s="1634"/>
      <c r="AS91" s="1634"/>
      <c r="AT91" s="1634"/>
      <c r="AU91" s="1634"/>
      <c r="AV91" s="1634"/>
      <c r="AW91" s="1634"/>
      <c r="AX91" s="1634"/>
      <c r="AY91" s="1634"/>
      <c r="AZ91" s="1634"/>
      <c r="BA91" s="1634"/>
      <c r="BB91" s="1634"/>
      <c r="BC91" s="1634"/>
      <c r="BD91" s="1634"/>
      <c r="BE91" s="1634"/>
      <c r="BF91" s="1634"/>
      <c r="BG91" s="1634"/>
      <c r="BH91" s="1634"/>
      <c r="BI91" s="1634"/>
      <c r="BJ91" s="1634"/>
      <c r="BK91" s="1634"/>
      <c r="BL91" s="1634"/>
      <c r="BM91" s="1634"/>
      <c r="BN91" s="1634"/>
      <c r="BO91" s="1634"/>
      <c r="BP91" s="1634"/>
      <c r="BQ91" s="1634"/>
      <c r="BR91" s="1634"/>
      <c r="BS91" s="1634"/>
      <c r="BT91" s="1634"/>
      <c r="BU91" s="1634"/>
      <c r="BV91" s="1634"/>
      <c r="BW91" s="1634"/>
      <c r="BX91" s="1634"/>
      <c r="BY91" s="1634"/>
    </row>
    <row r="92" spans="1:77" ht="7.5" customHeight="1">
      <c r="B92" s="1570" t="s">
        <v>945</v>
      </c>
      <c r="C92" s="1570"/>
      <c r="D92" s="1570"/>
      <c r="E92" s="1570"/>
      <c r="F92" s="1570"/>
      <c r="G92" s="1570"/>
      <c r="H92" s="1570"/>
      <c r="I92" s="1570"/>
      <c r="J92" s="1570"/>
      <c r="K92" s="1570"/>
      <c r="L92" s="1570"/>
      <c r="M92" s="1570"/>
      <c r="N92" s="1570"/>
      <c r="O92" s="1570"/>
      <c r="P92" s="1570"/>
      <c r="Q92" s="1570"/>
      <c r="R92" s="1570"/>
      <c r="S92" s="1570"/>
      <c r="T92" s="1570"/>
      <c r="U92" s="1570"/>
      <c r="V92" s="1570"/>
      <c r="W92" s="1570"/>
      <c r="X92" s="1570"/>
      <c r="Y92" s="1570"/>
      <c r="Z92" s="1570"/>
      <c r="AA92" s="1570"/>
      <c r="AB92" s="1570"/>
      <c r="AC92" s="1570"/>
      <c r="AD92" s="1570"/>
      <c r="AE92" s="1570"/>
      <c r="AF92" s="1570"/>
      <c r="AG92" s="1570"/>
      <c r="AH92" s="1570"/>
      <c r="AI92" s="1570"/>
      <c r="AJ92" s="1570"/>
      <c r="AK92" s="1570"/>
      <c r="AL92" s="1570"/>
      <c r="AM92" s="1571"/>
      <c r="AN92" s="1552" t="s">
        <v>946</v>
      </c>
      <c r="AO92" s="1553"/>
      <c r="AP92" s="1553"/>
      <c r="AQ92" s="1553"/>
      <c r="AR92" s="1553"/>
      <c r="AS92" s="1553"/>
      <c r="AT92" s="1553"/>
      <c r="AU92" s="1553"/>
      <c r="AV92" s="1553"/>
      <c r="AW92" s="1553"/>
      <c r="AX92" s="1553"/>
      <c r="AY92" s="1553"/>
      <c r="AZ92" s="1553"/>
      <c r="BA92" s="1553"/>
      <c r="BB92" s="1553"/>
      <c r="BC92" s="1553"/>
      <c r="BD92" s="1553"/>
      <c r="BE92" s="1553"/>
      <c r="BF92" s="1553"/>
      <c r="BG92" s="1553"/>
      <c r="BH92" s="1553"/>
      <c r="BI92" s="1553"/>
      <c r="BJ92" s="1553"/>
      <c r="BK92" s="1553"/>
      <c r="BL92" s="1553"/>
      <c r="BM92" s="1553"/>
      <c r="BN92" s="1553"/>
      <c r="BO92" s="1553"/>
      <c r="BP92" s="1553"/>
      <c r="BQ92" s="1553"/>
      <c r="BR92" s="1553"/>
      <c r="BS92" s="1553"/>
      <c r="BT92" s="1553"/>
      <c r="BU92" s="1553"/>
      <c r="BV92" s="1553"/>
      <c r="BW92" s="1553"/>
      <c r="BX92" s="1553"/>
      <c r="BY92" s="1554"/>
    </row>
    <row r="93" spans="1:77" ht="7.5" customHeight="1">
      <c r="B93" s="1570"/>
      <c r="C93" s="1570"/>
      <c r="D93" s="1570"/>
      <c r="E93" s="1570"/>
      <c r="F93" s="1570"/>
      <c r="G93" s="1570"/>
      <c r="H93" s="1570"/>
      <c r="I93" s="1570"/>
      <c r="J93" s="1570"/>
      <c r="K93" s="1570"/>
      <c r="L93" s="1570"/>
      <c r="M93" s="1570"/>
      <c r="N93" s="1570"/>
      <c r="O93" s="1570"/>
      <c r="P93" s="1570"/>
      <c r="Q93" s="1570"/>
      <c r="R93" s="1570"/>
      <c r="S93" s="1570"/>
      <c r="T93" s="1570"/>
      <c r="U93" s="1570"/>
      <c r="V93" s="1570"/>
      <c r="W93" s="1570"/>
      <c r="X93" s="1570"/>
      <c r="Y93" s="1570"/>
      <c r="Z93" s="1570"/>
      <c r="AA93" s="1570"/>
      <c r="AB93" s="1570"/>
      <c r="AC93" s="1570"/>
      <c r="AD93" s="1570"/>
      <c r="AE93" s="1570"/>
      <c r="AF93" s="1570"/>
      <c r="AG93" s="1570"/>
      <c r="AH93" s="1570"/>
      <c r="AI93" s="1570"/>
      <c r="AJ93" s="1570"/>
      <c r="AK93" s="1570"/>
      <c r="AL93" s="1570"/>
      <c r="AM93" s="1571"/>
      <c r="AN93" s="1555"/>
      <c r="AO93" s="1556"/>
      <c r="AP93" s="1556"/>
      <c r="AQ93" s="1556"/>
      <c r="AR93" s="1556"/>
      <c r="AS93" s="1556"/>
      <c r="AT93" s="1556"/>
      <c r="AU93" s="1556"/>
      <c r="AV93" s="1556"/>
      <c r="AW93" s="1556"/>
      <c r="AX93" s="1556"/>
      <c r="AY93" s="1556"/>
      <c r="AZ93" s="1556"/>
      <c r="BA93" s="1556"/>
      <c r="BB93" s="1556"/>
      <c r="BC93" s="1556"/>
      <c r="BD93" s="1556"/>
      <c r="BE93" s="1556"/>
      <c r="BF93" s="1556"/>
      <c r="BG93" s="1556"/>
      <c r="BH93" s="1556"/>
      <c r="BI93" s="1556"/>
      <c r="BJ93" s="1556"/>
      <c r="BK93" s="1556"/>
      <c r="BL93" s="1556"/>
      <c r="BM93" s="1556"/>
      <c r="BN93" s="1556"/>
      <c r="BO93" s="1556"/>
      <c r="BP93" s="1556"/>
      <c r="BQ93" s="1556"/>
      <c r="BR93" s="1556"/>
      <c r="BS93" s="1556"/>
      <c r="BT93" s="1556"/>
      <c r="BU93" s="1556"/>
      <c r="BV93" s="1556"/>
      <c r="BW93" s="1556"/>
      <c r="BX93" s="1556"/>
      <c r="BY93" s="1557"/>
    </row>
    <row r="94" spans="1:77" ht="7.5" customHeight="1">
      <c r="B94" s="1572"/>
      <c r="C94" s="1572"/>
      <c r="D94" s="1572"/>
      <c r="E94" s="1572"/>
      <c r="F94" s="1572"/>
      <c r="G94" s="1572"/>
      <c r="H94" s="1572"/>
      <c r="I94" s="1572"/>
      <c r="J94" s="1572"/>
      <c r="K94" s="1572"/>
      <c r="L94" s="1572"/>
      <c r="M94" s="1572"/>
      <c r="N94" s="1572"/>
      <c r="O94" s="1572"/>
      <c r="P94" s="1572"/>
      <c r="Q94" s="1572"/>
      <c r="R94" s="1572"/>
      <c r="S94" s="1572"/>
      <c r="T94" s="1572"/>
      <c r="U94" s="1572"/>
      <c r="V94" s="1572"/>
      <c r="W94" s="1572"/>
      <c r="X94" s="1572"/>
      <c r="Y94" s="1572"/>
      <c r="Z94" s="1572"/>
      <c r="AA94" s="1572"/>
      <c r="AB94" s="1572"/>
      <c r="AC94" s="1572"/>
      <c r="AD94" s="1572"/>
      <c r="AE94" s="1572"/>
      <c r="AF94" s="1572"/>
      <c r="AG94" s="1572"/>
      <c r="AH94" s="1572"/>
      <c r="AI94" s="1572"/>
      <c r="AJ94" s="1572"/>
      <c r="AK94" s="1572"/>
      <c r="AL94" s="1572"/>
      <c r="AM94" s="1573"/>
      <c r="AN94" s="1555"/>
      <c r="AO94" s="1556"/>
      <c r="AP94" s="1556"/>
      <c r="AQ94" s="1556"/>
      <c r="AR94" s="1556"/>
      <c r="AS94" s="1556"/>
      <c r="AT94" s="1556"/>
      <c r="AU94" s="1556"/>
      <c r="AV94" s="1556"/>
      <c r="AW94" s="1556"/>
      <c r="AX94" s="1556"/>
      <c r="AY94" s="1556"/>
      <c r="AZ94" s="1556"/>
      <c r="BA94" s="1556"/>
      <c r="BB94" s="1556"/>
      <c r="BC94" s="1556"/>
      <c r="BD94" s="1556"/>
      <c r="BE94" s="1556"/>
      <c r="BF94" s="1556"/>
      <c r="BG94" s="1556"/>
      <c r="BH94" s="1556"/>
      <c r="BI94" s="1556"/>
      <c r="BJ94" s="1556"/>
      <c r="BK94" s="1556"/>
      <c r="BL94" s="1556"/>
      <c r="BM94" s="1556"/>
      <c r="BN94" s="1556"/>
      <c r="BO94" s="1556"/>
      <c r="BP94" s="1556"/>
      <c r="BQ94" s="1556"/>
      <c r="BR94" s="1556"/>
      <c r="BS94" s="1556"/>
      <c r="BT94" s="1556"/>
      <c r="BU94" s="1556"/>
      <c r="BV94" s="1556"/>
      <c r="BW94" s="1556"/>
      <c r="BX94" s="1556"/>
      <c r="BY94" s="1557"/>
    </row>
    <row r="95" spans="1:77" ht="7.5" customHeight="1">
      <c r="B95" s="1572"/>
      <c r="C95" s="1572"/>
      <c r="D95" s="1572"/>
      <c r="E95" s="1572"/>
      <c r="F95" s="1572"/>
      <c r="G95" s="1572"/>
      <c r="H95" s="1572"/>
      <c r="I95" s="1572"/>
      <c r="J95" s="1572"/>
      <c r="K95" s="1572"/>
      <c r="L95" s="1572"/>
      <c r="M95" s="1572"/>
      <c r="N95" s="1572"/>
      <c r="O95" s="1572"/>
      <c r="P95" s="1572"/>
      <c r="Q95" s="1572"/>
      <c r="R95" s="1572"/>
      <c r="S95" s="1572"/>
      <c r="T95" s="1572"/>
      <c r="U95" s="1572"/>
      <c r="V95" s="1572"/>
      <c r="W95" s="1572"/>
      <c r="X95" s="1572"/>
      <c r="Y95" s="1572"/>
      <c r="Z95" s="1572"/>
      <c r="AA95" s="1572"/>
      <c r="AB95" s="1572"/>
      <c r="AC95" s="1572"/>
      <c r="AD95" s="1572"/>
      <c r="AE95" s="1572"/>
      <c r="AF95" s="1572"/>
      <c r="AG95" s="1572"/>
      <c r="AH95" s="1572"/>
      <c r="AI95" s="1572"/>
      <c r="AJ95" s="1572"/>
      <c r="AK95" s="1572"/>
      <c r="AL95" s="1572"/>
      <c r="AM95" s="1573"/>
      <c r="AN95" s="1558"/>
      <c r="AO95" s="1559"/>
      <c r="AP95" s="1559"/>
      <c r="AQ95" s="1559"/>
      <c r="AR95" s="1559"/>
      <c r="AS95" s="1559"/>
      <c r="AT95" s="1559"/>
      <c r="AU95" s="1559"/>
      <c r="AV95" s="1559"/>
      <c r="AW95" s="1559"/>
      <c r="AX95" s="1559"/>
      <c r="AY95" s="1559"/>
      <c r="AZ95" s="1559"/>
      <c r="BA95" s="1559"/>
      <c r="BB95" s="1559"/>
      <c r="BC95" s="1559"/>
      <c r="BD95" s="1559"/>
      <c r="BE95" s="1559"/>
      <c r="BF95" s="1559"/>
      <c r="BG95" s="1559"/>
      <c r="BH95" s="1559"/>
      <c r="BI95" s="1559"/>
      <c r="BJ95" s="1559"/>
      <c r="BK95" s="1559"/>
      <c r="BL95" s="1559"/>
      <c r="BM95" s="1559"/>
      <c r="BN95" s="1559"/>
      <c r="BO95" s="1559"/>
      <c r="BP95" s="1559"/>
      <c r="BQ95" s="1559"/>
      <c r="BR95" s="1559"/>
      <c r="BS95" s="1559"/>
      <c r="BT95" s="1559"/>
      <c r="BU95" s="1559"/>
      <c r="BV95" s="1559"/>
      <c r="BW95" s="1559"/>
      <c r="BX95" s="1559"/>
      <c r="BY95" s="1560"/>
    </row>
    <row r="96" spans="1:77" ht="7.5" customHeight="1">
      <c r="B96" s="1572"/>
      <c r="C96" s="1572"/>
      <c r="D96" s="1572"/>
      <c r="E96" s="1572"/>
      <c r="F96" s="1572"/>
      <c r="G96" s="1572"/>
      <c r="H96" s="1572"/>
      <c r="I96" s="1572"/>
      <c r="J96" s="1572"/>
      <c r="K96" s="1572"/>
      <c r="L96" s="1572"/>
      <c r="M96" s="1572"/>
      <c r="N96" s="1572"/>
      <c r="O96" s="1572"/>
      <c r="P96" s="1572"/>
      <c r="Q96" s="1572"/>
      <c r="R96" s="1572"/>
      <c r="S96" s="1572"/>
      <c r="T96" s="1572"/>
      <c r="U96" s="1572"/>
      <c r="V96" s="1572"/>
      <c r="W96" s="1572"/>
      <c r="X96" s="1572"/>
      <c r="Y96" s="1572"/>
      <c r="Z96" s="1572"/>
      <c r="AA96" s="1572"/>
      <c r="AB96" s="1572"/>
      <c r="AC96" s="1572"/>
      <c r="AD96" s="1572"/>
      <c r="AE96" s="1572"/>
      <c r="AF96" s="1572"/>
      <c r="AG96" s="1572"/>
      <c r="AH96" s="1572"/>
      <c r="AI96" s="1572"/>
      <c r="AJ96" s="1572"/>
      <c r="AK96" s="1572"/>
      <c r="AL96" s="1572"/>
      <c r="AM96" s="1573"/>
      <c r="AN96" s="312" t="s">
        <v>947</v>
      </c>
      <c r="AO96" s="1524"/>
      <c r="AP96" s="1524"/>
      <c r="AQ96" s="1524"/>
      <c r="AR96" s="1524"/>
      <c r="AS96" s="1524"/>
      <c r="AT96" s="1524"/>
      <c r="AU96" s="1524"/>
      <c r="AV96" s="1524"/>
      <c r="AW96" s="1524"/>
      <c r="AX96" s="1524"/>
      <c r="AY96" s="1524"/>
      <c r="AZ96" s="1524"/>
      <c r="BA96" s="1524"/>
      <c r="BB96" s="1524"/>
      <c r="BC96" s="1524"/>
      <c r="BD96" s="1524"/>
      <c r="BE96" s="1524"/>
      <c r="BF96" s="1524"/>
      <c r="BG96" s="1524"/>
      <c r="BH96" s="1524"/>
      <c r="BI96" s="1524"/>
      <c r="BJ96" s="1524"/>
      <c r="BK96" s="1524"/>
      <c r="BL96" s="1524"/>
      <c r="BM96" s="1524"/>
      <c r="BN96" s="1524"/>
      <c r="BO96" s="1524"/>
      <c r="BP96" s="1524"/>
      <c r="BQ96" s="1524"/>
      <c r="BR96" s="1524"/>
      <c r="BS96" s="1524"/>
      <c r="BT96" s="1524"/>
      <c r="BU96" s="1524"/>
      <c r="BV96" s="1524"/>
      <c r="BW96" s="1524"/>
      <c r="BX96" s="1524"/>
      <c r="BY96" s="226"/>
    </row>
    <row r="97" spans="2:77" ht="7.5" customHeight="1">
      <c r="B97" s="1572"/>
      <c r="C97" s="1572"/>
      <c r="D97" s="1572"/>
      <c r="E97" s="1572"/>
      <c r="F97" s="1572"/>
      <c r="G97" s="1572"/>
      <c r="H97" s="1572"/>
      <c r="I97" s="1572"/>
      <c r="J97" s="1572"/>
      <c r="K97" s="1572"/>
      <c r="L97" s="1572"/>
      <c r="M97" s="1572"/>
      <c r="N97" s="1572"/>
      <c r="O97" s="1572"/>
      <c r="P97" s="1572"/>
      <c r="Q97" s="1572"/>
      <c r="R97" s="1572"/>
      <c r="S97" s="1572"/>
      <c r="T97" s="1572"/>
      <c r="U97" s="1572"/>
      <c r="V97" s="1572"/>
      <c r="W97" s="1572"/>
      <c r="X97" s="1572"/>
      <c r="Y97" s="1572"/>
      <c r="Z97" s="1572"/>
      <c r="AA97" s="1572"/>
      <c r="AB97" s="1572"/>
      <c r="AC97" s="1572"/>
      <c r="AD97" s="1572"/>
      <c r="AE97" s="1572"/>
      <c r="AF97" s="1572"/>
      <c r="AG97" s="1572"/>
      <c r="AH97" s="1572"/>
      <c r="AI97" s="1572"/>
      <c r="AJ97" s="1572"/>
      <c r="AK97" s="1572"/>
      <c r="AL97" s="1572"/>
      <c r="AM97" s="1573"/>
      <c r="AN97" s="312"/>
      <c r="AO97" s="1524"/>
      <c r="AP97" s="1524"/>
      <c r="AQ97" s="1524"/>
      <c r="AR97" s="1524"/>
      <c r="AS97" s="1524"/>
      <c r="AT97" s="1524"/>
      <c r="AU97" s="1524"/>
      <c r="AV97" s="1524"/>
      <c r="AW97" s="1524"/>
      <c r="AX97" s="1524"/>
      <c r="AY97" s="1524"/>
      <c r="AZ97" s="1524"/>
      <c r="BA97" s="1524"/>
      <c r="BB97" s="1524"/>
      <c r="BC97" s="1524"/>
      <c r="BD97" s="1524"/>
      <c r="BE97" s="1524"/>
      <c r="BF97" s="1524"/>
      <c r="BG97" s="1524"/>
      <c r="BH97" s="1524"/>
      <c r="BI97" s="1524"/>
      <c r="BJ97" s="1524"/>
      <c r="BK97" s="1524"/>
      <c r="BL97" s="1524"/>
      <c r="BM97" s="1524"/>
      <c r="BN97" s="1524"/>
      <c r="BO97" s="1524"/>
      <c r="BP97" s="1524"/>
      <c r="BQ97" s="1524"/>
      <c r="BR97" s="1524"/>
      <c r="BS97" s="1524"/>
      <c r="BT97" s="1524"/>
      <c r="BU97" s="1524"/>
      <c r="BV97" s="1524"/>
      <c r="BW97" s="1524"/>
      <c r="BX97" s="1524"/>
      <c r="BY97" s="226"/>
    </row>
    <row r="98" spans="2:77" ht="7.5" customHeight="1">
      <c r="B98" s="1572"/>
      <c r="C98" s="1572"/>
      <c r="D98" s="1572"/>
      <c r="E98" s="1572"/>
      <c r="F98" s="1572"/>
      <c r="G98" s="1572"/>
      <c r="H98" s="1572"/>
      <c r="I98" s="1572"/>
      <c r="J98" s="1572"/>
      <c r="K98" s="1572"/>
      <c r="L98" s="1572"/>
      <c r="M98" s="1572"/>
      <c r="N98" s="1572"/>
      <c r="O98" s="1572"/>
      <c r="P98" s="1572"/>
      <c r="Q98" s="1572"/>
      <c r="R98" s="1572"/>
      <c r="S98" s="1572"/>
      <c r="T98" s="1572"/>
      <c r="U98" s="1572"/>
      <c r="V98" s="1572"/>
      <c r="W98" s="1572"/>
      <c r="X98" s="1572"/>
      <c r="Y98" s="1572"/>
      <c r="Z98" s="1572"/>
      <c r="AA98" s="1572"/>
      <c r="AB98" s="1572"/>
      <c r="AC98" s="1572"/>
      <c r="AD98" s="1572"/>
      <c r="AE98" s="1572"/>
      <c r="AF98" s="1572"/>
      <c r="AG98" s="1572"/>
      <c r="AH98" s="1572"/>
      <c r="AI98" s="1572"/>
      <c r="AJ98" s="1572"/>
      <c r="AK98" s="1572"/>
      <c r="AL98" s="1572"/>
      <c r="AM98" s="1573"/>
      <c r="AN98" s="312"/>
      <c r="AO98" s="1524"/>
      <c r="AP98" s="1524"/>
      <c r="AQ98" s="1524"/>
      <c r="AR98" s="1524"/>
      <c r="AS98" s="1524"/>
      <c r="AT98" s="1524"/>
      <c r="AU98" s="1524"/>
      <c r="AV98" s="1524"/>
      <c r="AW98" s="1524"/>
      <c r="AX98" s="1524"/>
      <c r="AY98" s="1524"/>
      <c r="AZ98" s="1524"/>
      <c r="BA98" s="1524"/>
      <c r="BB98" s="1524"/>
      <c r="BC98" s="1524"/>
      <c r="BD98" s="1524"/>
      <c r="BE98" s="1524"/>
      <c r="BF98" s="1524"/>
      <c r="BG98" s="1524"/>
      <c r="BH98" s="1524"/>
      <c r="BI98" s="1524"/>
      <c r="BJ98" s="1524"/>
      <c r="BK98" s="1524"/>
      <c r="BL98" s="1524"/>
      <c r="BM98" s="1524"/>
      <c r="BN98" s="1524"/>
      <c r="BO98" s="1524"/>
      <c r="BP98" s="1524"/>
      <c r="BQ98" s="1524"/>
      <c r="BR98" s="1524"/>
      <c r="BS98" s="1524"/>
      <c r="BT98" s="1524"/>
      <c r="BU98" s="1524"/>
      <c r="BV98" s="1524"/>
      <c r="BW98" s="1524"/>
      <c r="BX98" s="1524"/>
      <c r="BY98" s="226"/>
    </row>
    <row r="99" spans="2:77" ht="7.5" customHeight="1">
      <c r="B99" s="1572"/>
      <c r="C99" s="1572"/>
      <c r="D99" s="1572"/>
      <c r="E99" s="1572"/>
      <c r="F99" s="1572"/>
      <c r="G99" s="1572"/>
      <c r="H99" s="1572"/>
      <c r="I99" s="1572"/>
      <c r="J99" s="1572"/>
      <c r="K99" s="1572"/>
      <c r="L99" s="1572"/>
      <c r="M99" s="1572"/>
      <c r="N99" s="1572"/>
      <c r="O99" s="1572"/>
      <c r="P99" s="1572"/>
      <c r="Q99" s="1572"/>
      <c r="R99" s="1572"/>
      <c r="S99" s="1572"/>
      <c r="T99" s="1572"/>
      <c r="U99" s="1572"/>
      <c r="V99" s="1572"/>
      <c r="W99" s="1572"/>
      <c r="X99" s="1572"/>
      <c r="Y99" s="1572"/>
      <c r="Z99" s="1572"/>
      <c r="AA99" s="1572"/>
      <c r="AB99" s="1572"/>
      <c r="AC99" s="1572"/>
      <c r="AD99" s="1572"/>
      <c r="AE99" s="1572"/>
      <c r="AF99" s="1572"/>
      <c r="AG99" s="1572"/>
      <c r="AH99" s="1572"/>
      <c r="AI99" s="1572"/>
      <c r="AJ99" s="1572"/>
      <c r="AK99" s="1572"/>
      <c r="AL99" s="1572"/>
      <c r="AM99" s="1573"/>
      <c r="AN99" s="312"/>
      <c r="AO99" s="1524"/>
      <c r="AP99" s="1524"/>
      <c r="AQ99" s="1524"/>
      <c r="AR99" s="1524"/>
      <c r="AS99" s="1524"/>
      <c r="AT99" s="1524"/>
      <c r="AU99" s="1524"/>
      <c r="AV99" s="1524"/>
      <c r="AW99" s="1524"/>
      <c r="AX99" s="1524"/>
      <c r="AY99" s="1524"/>
      <c r="AZ99" s="1524"/>
      <c r="BA99" s="1524"/>
      <c r="BB99" s="1524"/>
      <c r="BC99" s="1524"/>
      <c r="BD99" s="1524"/>
      <c r="BE99" s="1524"/>
      <c r="BF99" s="1524"/>
      <c r="BG99" s="1524"/>
      <c r="BH99" s="1524"/>
      <c r="BI99" s="1524"/>
      <c r="BJ99" s="1524"/>
      <c r="BK99" s="1524"/>
      <c r="BL99" s="1524"/>
      <c r="BM99" s="1524"/>
      <c r="BN99" s="1524"/>
      <c r="BO99" s="1524"/>
      <c r="BP99" s="1524"/>
      <c r="BQ99" s="1524"/>
      <c r="BR99" s="1524"/>
      <c r="BS99" s="1524"/>
      <c r="BT99" s="1524"/>
      <c r="BU99" s="1524"/>
      <c r="BV99" s="1524"/>
      <c r="BW99" s="1524"/>
      <c r="BX99" s="1524"/>
      <c r="BY99" s="226"/>
    </row>
    <row r="100" spans="2:77" ht="7.5" customHeight="1">
      <c r="B100" s="1572"/>
      <c r="C100" s="1572"/>
      <c r="D100" s="1572"/>
      <c r="E100" s="1572"/>
      <c r="F100" s="1572"/>
      <c r="G100" s="1572"/>
      <c r="H100" s="1572"/>
      <c r="I100" s="1572"/>
      <c r="J100" s="1572"/>
      <c r="K100" s="1572"/>
      <c r="L100" s="1572"/>
      <c r="M100" s="1572"/>
      <c r="N100" s="1572"/>
      <c r="O100" s="1572"/>
      <c r="P100" s="1572"/>
      <c r="Q100" s="1572"/>
      <c r="R100" s="1572"/>
      <c r="S100" s="1572"/>
      <c r="T100" s="1572"/>
      <c r="U100" s="1572"/>
      <c r="V100" s="1572"/>
      <c r="W100" s="1572"/>
      <c r="X100" s="1572"/>
      <c r="Y100" s="1572"/>
      <c r="Z100" s="1572"/>
      <c r="AA100" s="1572"/>
      <c r="AB100" s="1572"/>
      <c r="AC100" s="1572"/>
      <c r="AD100" s="1572"/>
      <c r="AE100" s="1572"/>
      <c r="AF100" s="1572"/>
      <c r="AG100" s="1572"/>
      <c r="AH100" s="1572"/>
      <c r="AI100" s="1572"/>
      <c r="AJ100" s="1572"/>
      <c r="AK100" s="1572"/>
      <c r="AL100" s="1572"/>
      <c r="AM100" s="1573"/>
      <c r="AN100" s="312"/>
      <c r="AO100" s="1524"/>
      <c r="AP100" s="1524"/>
      <c r="AQ100" s="1524"/>
      <c r="AR100" s="1524"/>
      <c r="AS100" s="1524"/>
      <c r="AT100" s="1524"/>
      <c r="AU100" s="1524"/>
      <c r="AV100" s="1524"/>
      <c r="AW100" s="1524"/>
      <c r="AX100" s="1524"/>
      <c r="AY100" s="1524"/>
      <c r="AZ100" s="1524"/>
      <c r="BA100" s="1524"/>
      <c r="BB100" s="1524"/>
      <c r="BC100" s="1524"/>
      <c r="BD100" s="1524"/>
      <c r="BE100" s="1524"/>
      <c r="BF100" s="1524"/>
      <c r="BG100" s="1524"/>
      <c r="BH100" s="1524"/>
      <c r="BI100" s="1524"/>
      <c r="BJ100" s="1524"/>
      <c r="BK100" s="1524"/>
      <c r="BL100" s="1524"/>
      <c r="BM100" s="1524"/>
      <c r="BN100" s="1524"/>
      <c r="BO100" s="1524"/>
      <c r="BP100" s="1524"/>
      <c r="BQ100" s="1524"/>
      <c r="BR100" s="1524"/>
      <c r="BS100" s="1524"/>
      <c r="BT100" s="1524"/>
      <c r="BU100" s="1524"/>
      <c r="BV100" s="1524"/>
      <c r="BW100" s="1524"/>
      <c r="BX100" s="1524"/>
      <c r="BY100" s="226"/>
    </row>
    <row r="101" spans="2:77" ht="7.5" customHeight="1">
      <c r="B101" s="1572"/>
      <c r="C101" s="1572"/>
      <c r="D101" s="1572"/>
      <c r="E101" s="1572"/>
      <c r="F101" s="1572"/>
      <c r="G101" s="1572"/>
      <c r="H101" s="1572"/>
      <c r="I101" s="1572"/>
      <c r="J101" s="1572"/>
      <c r="K101" s="1572"/>
      <c r="L101" s="1572"/>
      <c r="M101" s="1572"/>
      <c r="N101" s="1572"/>
      <c r="O101" s="1572"/>
      <c r="P101" s="1572"/>
      <c r="Q101" s="1572"/>
      <c r="R101" s="1572"/>
      <c r="S101" s="1572"/>
      <c r="T101" s="1572"/>
      <c r="U101" s="1572"/>
      <c r="V101" s="1572"/>
      <c r="W101" s="1572"/>
      <c r="X101" s="1572"/>
      <c r="Y101" s="1572"/>
      <c r="Z101" s="1572"/>
      <c r="AA101" s="1572"/>
      <c r="AB101" s="1572"/>
      <c r="AC101" s="1572"/>
      <c r="AD101" s="1572"/>
      <c r="AE101" s="1572"/>
      <c r="AF101" s="1572"/>
      <c r="AG101" s="1572"/>
      <c r="AH101" s="1572"/>
      <c r="AI101" s="1572"/>
      <c r="AJ101" s="1572"/>
      <c r="AK101" s="1572"/>
      <c r="AL101" s="1572"/>
      <c r="AM101" s="1573"/>
      <c r="AN101" s="312"/>
      <c r="AO101" s="1524"/>
      <c r="AP101" s="1524"/>
      <c r="AQ101" s="1524"/>
      <c r="AR101" s="1524"/>
      <c r="AS101" s="1524"/>
      <c r="AT101" s="1524"/>
      <c r="AU101" s="1524"/>
      <c r="AV101" s="1524"/>
      <c r="AW101" s="1524"/>
      <c r="AX101" s="1524"/>
      <c r="AY101" s="1524"/>
      <c r="AZ101" s="1524"/>
      <c r="BA101" s="1524"/>
      <c r="BB101" s="1524"/>
      <c r="BC101" s="1524"/>
      <c r="BD101" s="1524"/>
      <c r="BE101" s="1524"/>
      <c r="BF101" s="1524"/>
      <c r="BG101" s="1524"/>
      <c r="BH101" s="1524"/>
      <c r="BI101" s="1524"/>
      <c r="BJ101" s="1524"/>
      <c r="BK101" s="1524"/>
      <c r="BL101" s="1524"/>
      <c r="BM101" s="1524"/>
      <c r="BN101" s="1524"/>
      <c r="BO101" s="1524"/>
      <c r="BP101" s="1524"/>
      <c r="BQ101" s="1524"/>
      <c r="BR101" s="1524"/>
      <c r="BS101" s="1524"/>
      <c r="BT101" s="1524"/>
      <c r="BU101" s="1524"/>
      <c r="BV101" s="1524"/>
      <c r="BW101" s="1524"/>
      <c r="BX101" s="1524"/>
      <c r="BY101" s="226"/>
    </row>
    <row r="102" spans="2:77" ht="7.5" customHeight="1">
      <c r="B102" s="1572"/>
      <c r="C102" s="1572"/>
      <c r="D102" s="1572"/>
      <c r="E102" s="1572"/>
      <c r="F102" s="1572"/>
      <c r="G102" s="1572"/>
      <c r="H102" s="1572"/>
      <c r="I102" s="1572"/>
      <c r="J102" s="1572"/>
      <c r="K102" s="1572"/>
      <c r="L102" s="1572"/>
      <c r="M102" s="1572"/>
      <c r="N102" s="1572"/>
      <c r="O102" s="1572"/>
      <c r="P102" s="1572"/>
      <c r="Q102" s="1572"/>
      <c r="R102" s="1572"/>
      <c r="S102" s="1572"/>
      <c r="T102" s="1572"/>
      <c r="U102" s="1572"/>
      <c r="V102" s="1572"/>
      <c r="W102" s="1572"/>
      <c r="X102" s="1572"/>
      <c r="Y102" s="1572"/>
      <c r="Z102" s="1572"/>
      <c r="AA102" s="1572"/>
      <c r="AB102" s="1572"/>
      <c r="AC102" s="1572"/>
      <c r="AD102" s="1572"/>
      <c r="AE102" s="1572"/>
      <c r="AF102" s="1572"/>
      <c r="AG102" s="1572"/>
      <c r="AH102" s="1572"/>
      <c r="AI102" s="1572"/>
      <c r="AJ102" s="1572"/>
      <c r="AK102" s="1572"/>
      <c r="AL102" s="1572"/>
      <c r="AM102" s="1573"/>
      <c r="AN102" s="312"/>
      <c r="AO102" s="1524"/>
      <c r="AP102" s="1524"/>
      <c r="AQ102" s="1524"/>
      <c r="AR102" s="1524"/>
      <c r="AS102" s="1524"/>
      <c r="AT102" s="1524"/>
      <c r="AU102" s="1524"/>
      <c r="AV102" s="1524"/>
      <c r="AW102" s="1524"/>
      <c r="AX102" s="1524"/>
      <c r="AY102" s="1524"/>
      <c r="AZ102" s="1524"/>
      <c r="BA102" s="1524"/>
      <c r="BB102" s="1524"/>
      <c r="BC102" s="1524"/>
      <c r="BD102" s="1524"/>
      <c r="BE102" s="1524"/>
      <c r="BF102" s="1524"/>
      <c r="BG102" s="1524"/>
      <c r="BH102" s="1524"/>
      <c r="BI102" s="1524"/>
      <c r="BJ102" s="1524"/>
      <c r="BK102" s="1524"/>
      <c r="BL102" s="1524"/>
      <c r="BM102" s="1524"/>
      <c r="BN102" s="1524"/>
      <c r="BO102" s="1524"/>
      <c r="BP102" s="1524"/>
      <c r="BQ102" s="1524"/>
      <c r="BR102" s="1524"/>
      <c r="BS102" s="1524"/>
      <c r="BT102" s="1524"/>
      <c r="BU102" s="1524"/>
      <c r="BV102" s="1524"/>
      <c r="BW102" s="1524"/>
      <c r="BX102" s="1524"/>
      <c r="BY102" s="226"/>
    </row>
    <row r="103" spans="2:77" ht="7.5" customHeight="1">
      <c r="B103" s="1572"/>
      <c r="C103" s="1572"/>
      <c r="D103" s="1572"/>
      <c r="E103" s="1572"/>
      <c r="F103" s="1572"/>
      <c r="G103" s="1572"/>
      <c r="H103" s="1572"/>
      <c r="I103" s="1572"/>
      <c r="J103" s="1572"/>
      <c r="K103" s="1572"/>
      <c r="L103" s="1572"/>
      <c r="M103" s="1572"/>
      <c r="N103" s="1572"/>
      <c r="O103" s="1572"/>
      <c r="P103" s="1572"/>
      <c r="Q103" s="1572"/>
      <c r="R103" s="1572"/>
      <c r="S103" s="1572"/>
      <c r="T103" s="1572"/>
      <c r="U103" s="1572"/>
      <c r="V103" s="1572"/>
      <c r="W103" s="1572"/>
      <c r="X103" s="1572"/>
      <c r="Y103" s="1572"/>
      <c r="Z103" s="1572"/>
      <c r="AA103" s="1572"/>
      <c r="AB103" s="1572"/>
      <c r="AC103" s="1572"/>
      <c r="AD103" s="1572"/>
      <c r="AE103" s="1572"/>
      <c r="AF103" s="1572"/>
      <c r="AG103" s="1572"/>
      <c r="AH103" s="1572"/>
      <c r="AI103" s="1572"/>
      <c r="AJ103" s="1572"/>
      <c r="AK103" s="1572"/>
      <c r="AL103" s="1572"/>
      <c r="AM103" s="1573"/>
      <c r="AN103" s="312"/>
      <c r="AO103" s="1524"/>
      <c r="AP103" s="1524"/>
      <c r="AQ103" s="1524"/>
      <c r="AR103" s="1524"/>
      <c r="AS103" s="1524"/>
      <c r="AT103" s="1524"/>
      <c r="AU103" s="1524"/>
      <c r="AV103" s="1524"/>
      <c r="AW103" s="1524"/>
      <c r="AX103" s="1524"/>
      <c r="AY103" s="1524"/>
      <c r="AZ103" s="1524"/>
      <c r="BA103" s="1524"/>
      <c r="BB103" s="1524"/>
      <c r="BC103" s="1524"/>
      <c r="BD103" s="1524"/>
      <c r="BE103" s="1524"/>
      <c r="BF103" s="1524"/>
      <c r="BG103" s="1524"/>
      <c r="BH103" s="1524"/>
      <c r="BI103" s="1524"/>
      <c r="BJ103" s="1524"/>
      <c r="BK103" s="1524"/>
      <c r="BL103" s="1524"/>
      <c r="BM103" s="1524"/>
      <c r="BN103" s="1524"/>
      <c r="BO103" s="1524"/>
      <c r="BP103" s="1524"/>
      <c r="BQ103" s="1524"/>
      <c r="BR103" s="1524"/>
      <c r="BS103" s="1524"/>
      <c r="BT103" s="1524"/>
      <c r="BU103" s="1524"/>
      <c r="BV103" s="1524"/>
      <c r="BW103" s="1524"/>
      <c r="BX103" s="1524"/>
      <c r="BY103" s="226"/>
    </row>
    <row r="104" spans="2:77" ht="7.5" customHeight="1">
      <c r="B104" s="1572"/>
      <c r="C104" s="1572"/>
      <c r="D104" s="1572"/>
      <c r="E104" s="1572"/>
      <c r="F104" s="1572"/>
      <c r="G104" s="1572"/>
      <c r="H104" s="1572"/>
      <c r="I104" s="1572"/>
      <c r="J104" s="1572"/>
      <c r="K104" s="1572"/>
      <c r="L104" s="1572"/>
      <c r="M104" s="1572"/>
      <c r="N104" s="1572"/>
      <c r="O104" s="1572"/>
      <c r="P104" s="1572"/>
      <c r="Q104" s="1572"/>
      <c r="R104" s="1572"/>
      <c r="S104" s="1572"/>
      <c r="T104" s="1572"/>
      <c r="U104" s="1572"/>
      <c r="V104" s="1572"/>
      <c r="W104" s="1572"/>
      <c r="X104" s="1572"/>
      <c r="Y104" s="1572"/>
      <c r="Z104" s="1572"/>
      <c r="AA104" s="1572"/>
      <c r="AB104" s="1572"/>
      <c r="AC104" s="1572"/>
      <c r="AD104" s="1572"/>
      <c r="AE104" s="1572"/>
      <c r="AF104" s="1572"/>
      <c r="AG104" s="1572"/>
      <c r="AH104" s="1572"/>
      <c r="AI104" s="1572"/>
      <c r="AJ104" s="1572"/>
      <c r="AK104" s="1572"/>
      <c r="AL104" s="1572"/>
      <c r="AM104" s="1573"/>
      <c r="AN104" s="312"/>
      <c r="AO104" s="1524"/>
      <c r="AP104" s="1524"/>
      <c r="AQ104" s="1524"/>
      <c r="AR104" s="1524"/>
      <c r="AS104" s="1524"/>
      <c r="AT104" s="1524"/>
      <c r="AU104" s="1524"/>
      <c r="AV104" s="1524"/>
      <c r="AW104" s="1524"/>
      <c r="AX104" s="1524"/>
      <c r="AY104" s="1524"/>
      <c r="AZ104" s="1524"/>
      <c r="BA104" s="1524"/>
      <c r="BB104" s="1524"/>
      <c r="BC104" s="1524"/>
      <c r="BD104" s="1524"/>
      <c r="BE104" s="1524"/>
      <c r="BF104" s="1524"/>
      <c r="BG104" s="1524"/>
      <c r="BH104" s="1524"/>
      <c r="BI104" s="1524"/>
      <c r="BJ104" s="1524"/>
      <c r="BK104" s="1524"/>
      <c r="BL104" s="1524"/>
      <c r="BM104" s="1524"/>
      <c r="BN104" s="1524"/>
      <c r="BO104" s="1524"/>
      <c r="BP104" s="1524"/>
      <c r="BQ104" s="1524"/>
      <c r="BR104" s="1524"/>
      <c r="BS104" s="1524"/>
      <c r="BT104" s="1524"/>
      <c r="BU104" s="1524"/>
      <c r="BV104" s="1524"/>
      <c r="BW104" s="1524"/>
      <c r="BX104" s="1524"/>
      <c r="BY104" s="226"/>
    </row>
    <row r="105" spans="2:77" ht="7.5" customHeight="1">
      <c r="B105" s="1572"/>
      <c r="C105" s="1572"/>
      <c r="D105" s="1572"/>
      <c r="E105" s="1572"/>
      <c r="F105" s="1572"/>
      <c r="G105" s="1572"/>
      <c r="H105" s="1572"/>
      <c r="I105" s="1572"/>
      <c r="J105" s="1572"/>
      <c r="K105" s="1572"/>
      <c r="L105" s="1572"/>
      <c r="M105" s="1572"/>
      <c r="N105" s="1572"/>
      <c r="O105" s="1572"/>
      <c r="P105" s="1572"/>
      <c r="Q105" s="1572"/>
      <c r="R105" s="1572"/>
      <c r="S105" s="1572"/>
      <c r="T105" s="1572"/>
      <c r="U105" s="1572"/>
      <c r="V105" s="1572"/>
      <c r="W105" s="1572"/>
      <c r="X105" s="1572"/>
      <c r="Y105" s="1572"/>
      <c r="Z105" s="1572"/>
      <c r="AA105" s="1572"/>
      <c r="AB105" s="1572"/>
      <c r="AC105" s="1572"/>
      <c r="AD105" s="1572"/>
      <c r="AE105" s="1572"/>
      <c r="AF105" s="1572"/>
      <c r="AG105" s="1572"/>
      <c r="AH105" s="1572"/>
      <c r="AI105" s="1572"/>
      <c r="AJ105" s="1572"/>
      <c r="AK105" s="1572"/>
      <c r="AL105" s="1572"/>
      <c r="AM105" s="1573"/>
      <c r="AN105" s="312"/>
      <c r="AO105" s="1524"/>
      <c r="AP105" s="1524"/>
      <c r="AQ105" s="1524"/>
      <c r="AR105" s="1524"/>
      <c r="AS105" s="1524"/>
      <c r="AT105" s="1524"/>
      <c r="AU105" s="1524"/>
      <c r="AV105" s="1524"/>
      <c r="AW105" s="1524"/>
      <c r="AX105" s="1524"/>
      <c r="AY105" s="1524"/>
      <c r="AZ105" s="1524"/>
      <c r="BA105" s="1524"/>
      <c r="BB105" s="1524"/>
      <c r="BC105" s="1524"/>
      <c r="BD105" s="1524"/>
      <c r="BE105" s="1524"/>
      <c r="BF105" s="1524"/>
      <c r="BG105" s="1524"/>
      <c r="BH105" s="1524"/>
      <c r="BI105" s="1524"/>
      <c r="BJ105" s="1524"/>
      <c r="BK105" s="1524"/>
      <c r="BL105" s="1524"/>
      <c r="BM105" s="1524"/>
      <c r="BN105" s="1524"/>
      <c r="BO105" s="1524"/>
      <c r="BP105" s="1524"/>
      <c r="BQ105" s="1524"/>
      <c r="BR105" s="1524"/>
      <c r="BS105" s="1524"/>
      <c r="BT105" s="1524"/>
      <c r="BU105" s="1524"/>
      <c r="BV105" s="1524"/>
      <c r="BW105" s="1524"/>
      <c r="BX105" s="1524"/>
      <c r="BY105" s="226"/>
    </row>
    <row r="106" spans="2:77" ht="7.5" customHeight="1">
      <c r="B106" s="1572"/>
      <c r="C106" s="1572"/>
      <c r="D106" s="1572"/>
      <c r="E106" s="1572"/>
      <c r="F106" s="1572"/>
      <c r="G106" s="1572"/>
      <c r="H106" s="1572"/>
      <c r="I106" s="1572"/>
      <c r="J106" s="1572"/>
      <c r="K106" s="1572"/>
      <c r="L106" s="1572"/>
      <c r="M106" s="1572"/>
      <c r="N106" s="1572"/>
      <c r="O106" s="1572"/>
      <c r="P106" s="1572"/>
      <c r="Q106" s="1572"/>
      <c r="R106" s="1572"/>
      <c r="S106" s="1572"/>
      <c r="T106" s="1572"/>
      <c r="U106" s="1572"/>
      <c r="V106" s="1572"/>
      <c r="W106" s="1572"/>
      <c r="X106" s="1572"/>
      <c r="Y106" s="1572"/>
      <c r="Z106" s="1572"/>
      <c r="AA106" s="1572"/>
      <c r="AB106" s="1572"/>
      <c r="AC106" s="1572"/>
      <c r="AD106" s="1572"/>
      <c r="AE106" s="1572"/>
      <c r="AF106" s="1572"/>
      <c r="AG106" s="1572"/>
      <c r="AH106" s="1572"/>
      <c r="AI106" s="1572"/>
      <c r="AJ106" s="1572"/>
      <c r="AK106" s="1572"/>
      <c r="AL106" s="1572"/>
      <c r="AM106" s="1572"/>
      <c r="AN106" s="312"/>
      <c r="AO106" s="1524"/>
      <c r="AP106" s="1524"/>
      <c r="AQ106" s="1524"/>
      <c r="AR106" s="1524"/>
      <c r="AS106" s="1524"/>
      <c r="AT106" s="1524"/>
      <c r="AU106" s="1524"/>
      <c r="AV106" s="1524"/>
      <c r="AW106" s="1524"/>
      <c r="AX106" s="1524"/>
      <c r="AY106" s="1524"/>
      <c r="AZ106" s="1524"/>
      <c r="BA106" s="1524"/>
      <c r="BB106" s="1524"/>
      <c r="BC106" s="1524"/>
      <c r="BD106" s="1524"/>
      <c r="BE106" s="1524"/>
      <c r="BF106" s="1524"/>
      <c r="BG106" s="1524"/>
      <c r="BH106" s="1524"/>
      <c r="BI106" s="1524"/>
      <c r="BJ106" s="1524"/>
      <c r="BK106" s="1524"/>
      <c r="BL106" s="1524"/>
      <c r="BM106" s="1524"/>
      <c r="BN106" s="1524"/>
      <c r="BO106" s="1524"/>
      <c r="BP106" s="1524"/>
      <c r="BQ106" s="1524"/>
      <c r="BR106" s="1524"/>
      <c r="BS106" s="1524"/>
      <c r="BT106" s="1524"/>
      <c r="BU106" s="1524"/>
      <c r="BV106" s="1524"/>
      <c r="BW106" s="1524"/>
      <c r="BX106" s="1524"/>
      <c r="BY106" s="226"/>
    </row>
    <row r="107" spans="2:77" ht="7.5" customHeight="1">
      <c r="B107" s="1572"/>
      <c r="C107" s="1572"/>
      <c r="D107" s="1572"/>
      <c r="E107" s="1572"/>
      <c r="F107" s="1572"/>
      <c r="G107" s="1572"/>
      <c r="H107" s="1572"/>
      <c r="I107" s="1572"/>
      <c r="J107" s="1572"/>
      <c r="K107" s="1572"/>
      <c r="L107" s="1572"/>
      <c r="M107" s="1572"/>
      <c r="N107" s="1572"/>
      <c r="O107" s="1572"/>
      <c r="P107" s="1572"/>
      <c r="Q107" s="1572"/>
      <c r="R107" s="1572"/>
      <c r="S107" s="1572"/>
      <c r="T107" s="1572"/>
      <c r="U107" s="1572"/>
      <c r="V107" s="1572"/>
      <c r="W107" s="1572"/>
      <c r="X107" s="1572"/>
      <c r="Y107" s="1572"/>
      <c r="Z107" s="1572"/>
      <c r="AA107" s="1572"/>
      <c r="AB107" s="1572"/>
      <c r="AC107" s="1572"/>
      <c r="AD107" s="1572"/>
      <c r="AE107" s="1572"/>
      <c r="AF107" s="1572"/>
      <c r="AG107" s="1572"/>
      <c r="AH107" s="1572"/>
      <c r="AI107" s="1572"/>
      <c r="AJ107" s="1572"/>
      <c r="AK107" s="1572"/>
      <c r="AL107" s="1572"/>
      <c r="AM107" s="1572"/>
      <c r="AN107" s="227"/>
      <c r="AO107" s="1525"/>
      <c r="AP107" s="1525"/>
      <c r="AQ107" s="1525"/>
      <c r="AR107" s="1525"/>
      <c r="AS107" s="1525"/>
      <c r="AT107" s="1525"/>
      <c r="AU107" s="1525"/>
      <c r="AV107" s="1525"/>
      <c r="AW107" s="1525"/>
      <c r="AX107" s="1525"/>
      <c r="AY107" s="1525"/>
      <c r="AZ107" s="1525"/>
      <c r="BA107" s="1525"/>
      <c r="BB107" s="1525"/>
      <c r="BC107" s="1525"/>
      <c r="BD107" s="1525"/>
      <c r="BE107" s="1525"/>
      <c r="BF107" s="1525"/>
      <c r="BG107" s="1525"/>
      <c r="BH107" s="1525"/>
      <c r="BI107" s="1525"/>
      <c r="BJ107" s="1525"/>
      <c r="BK107" s="1525"/>
      <c r="BL107" s="1525"/>
      <c r="BM107" s="1525"/>
      <c r="BN107" s="1525"/>
      <c r="BO107" s="1525"/>
      <c r="BP107" s="1525"/>
      <c r="BQ107" s="1525"/>
      <c r="BR107" s="1525"/>
      <c r="BS107" s="1525"/>
      <c r="BT107" s="1525"/>
      <c r="BU107" s="1525"/>
      <c r="BV107" s="1525"/>
      <c r="BW107" s="1525"/>
      <c r="BX107" s="1525"/>
      <c r="BY107" s="559"/>
    </row>
    <row r="108" spans="2:77" ht="7.5" customHeight="1">
      <c r="B108" s="1572"/>
      <c r="C108" s="1572"/>
      <c r="D108" s="1572"/>
      <c r="E108" s="1572"/>
      <c r="F108" s="1572"/>
      <c r="G108" s="1572"/>
      <c r="H108" s="1572"/>
      <c r="I108" s="1572"/>
      <c r="J108" s="1572"/>
      <c r="K108" s="1572"/>
      <c r="L108" s="1572"/>
      <c r="M108" s="1572"/>
      <c r="N108" s="1572"/>
      <c r="O108" s="1572"/>
      <c r="P108" s="1572"/>
      <c r="Q108" s="1572"/>
      <c r="R108" s="1572"/>
      <c r="S108" s="1572"/>
      <c r="T108" s="1572"/>
      <c r="U108" s="1572"/>
      <c r="V108" s="1572"/>
      <c r="W108" s="1572"/>
      <c r="X108" s="1572"/>
      <c r="Y108" s="1572"/>
      <c r="Z108" s="1572"/>
      <c r="AA108" s="1572"/>
      <c r="AB108" s="1572"/>
      <c r="AC108" s="1572"/>
      <c r="AD108" s="1572"/>
      <c r="AE108" s="1572"/>
      <c r="AF108" s="1572"/>
      <c r="AG108" s="1572"/>
      <c r="AH108" s="1572"/>
      <c r="AI108" s="1572"/>
      <c r="AJ108" s="1572"/>
      <c r="AK108" s="1572"/>
      <c r="AL108" s="1572"/>
      <c r="AM108" s="1572"/>
      <c r="AN108" s="1574" t="s">
        <v>948</v>
      </c>
      <c r="AO108" s="1574"/>
      <c r="AP108" s="1574"/>
      <c r="AQ108" s="1574"/>
      <c r="AR108" s="1574"/>
      <c r="AS108" s="1574"/>
      <c r="AT108" s="1574"/>
      <c r="AU108" s="1574"/>
      <c r="AV108" s="1574"/>
      <c r="AW108" s="1574"/>
      <c r="AX108" s="1574"/>
      <c r="AY108" s="1574"/>
      <c r="AZ108" s="1574"/>
      <c r="BA108" s="1574"/>
      <c r="BB108" s="1574"/>
      <c r="BC108" s="1574"/>
      <c r="BD108" s="1574"/>
      <c r="BE108" s="1574"/>
      <c r="BF108" s="1574"/>
      <c r="BG108" s="1574"/>
      <c r="BH108" s="1574"/>
      <c r="BI108" s="1574"/>
      <c r="BJ108" s="1574"/>
      <c r="BK108" s="1574"/>
      <c r="BL108" s="1574"/>
      <c r="BM108" s="1574"/>
      <c r="BN108" s="1574"/>
      <c r="BO108" s="1574"/>
      <c r="BP108" s="1574"/>
      <c r="BQ108" s="1574"/>
      <c r="BR108" s="1574"/>
      <c r="BS108" s="1574"/>
      <c r="BT108" s="1574"/>
      <c r="BU108" s="1574"/>
      <c r="BV108" s="1574"/>
      <c r="BW108" s="1574"/>
      <c r="BX108" s="1574"/>
      <c r="BY108" s="1574"/>
    </row>
    <row r="109" spans="2:77" ht="7.5" customHeight="1">
      <c r="B109" s="1572"/>
      <c r="C109" s="1572"/>
      <c r="D109" s="1572"/>
      <c r="E109" s="1572"/>
      <c r="F109" s="1572"/>
      <c r="G109" s="1572"/>
      <c r="H109" s="1572"/>
      <c r="I109" s="1572"/>
      <c r="J109" s="1572"/>
      <c r="K109" s="1572"/>
      <c r="L109" s="1572"/>
      <c r="M109" s="1572"/>
      <c r="N109" s="1572"/>
      <c r="O109" s="1572"/>
      <c r="P109" s="1572"/>
      <c r="Q109" s="1572"/>
      <c r="R109" s="1572"/>
      <c r="S109" s="1572"/>
      <c r="T109" s="1572"/>
      <c r="U109" s="1572"/>
      <c r="V109" s="1572"/>
      <c r="W109" s="1572"/>
      <c r="X109" s="1572"/>
      <c r="Y109" s="1572"/>
      <c r="Z109" s="1572"/>
      <c r="AA109" s="1572"/>
      <c r="AB109" s="1572"/>
      <c r="AC109" s="1572"/>
      <c r="AD109" s="1572"/>
      <c r="AE109" s="1572"/>
      <c r="AF109" s="1572"/>
      <c r="AG109" s="1572"/>
      <c r="AH109" s="1572"/>
      <c r="AI109" s="1572"/>
      <c r="AJ109" s="1572"/>
      <c r="AK109" s="1572"/>
      <c r="AL109" s="1572"/>
      <c r="AM109" s="1572"/>
      <c r="AN109" s="1570"/>
      <c r="AO109" s="1570"/>
      <c r="AP109" s="1570"/>
      <c r="AQ109" s="1570"/>
      <c r="AR109" s="1570"/>
      <c r="AS109" s="1570"/>
      <c r="AT109" s="1570"/>
      <c r="AU109" s="1570"/>
      <c r="AV109" s="1570"/>
      <c r="AW109" s="1570"/>
      <c r="AX109" s="1570"/>
      <c r="AY109" s="1570"/>
      <c r="AZ109" s="1570"/>
      <c r="BA109" s="1570"/>
      <c r="BB109" s="1570"/>
      <c r="BC109" s="1570"/>
      <c r="BD109" s="1570"/>
      <c r="BE109" s="1570"/>
      <c r="BF109" s="1570"/>
      <c r="BG109" s="1570"/>
      <c r="BH109" s="1570"/>
      <c r="BI109" s="1570"/>
      <c r="BJ109" s="1570"/>
      <c r="BK109" s="1570"/>
      <c r="BL109" s="1570"/>
      <c r="BM109" s="1570"/>
      <c r="BN109" s="1570"/>
      <c r="BO109" s="1570"/>
      <c r="BP109" s="1570"/>
      <c r="BQ109" s="1570"/>
      <c r="BR109" s="1570"/>
      <c r="BS109" s="1570"/>
      <c r="BT109" s="1570"/>
      <c r="BU109" s="1570"/>
      <c r="BV109" s="1570"/>
      <c r="BW109" s="1570"/>
      <c r="BX109" s="1570"/>
      <c r="BY109" s="1570"/>
    </row>
    <row r="110" spans="2:77" ht="7.5" customHeight="1">
      <c r="B110" s="1572"/>
      <c r="C110" s="1572"/>
      <c r="D110" s="1572"/>
      <c r="E110" s="1572"/>
      <c r="F110" s="1572"/>
      <c r="G110" s="1572"/>
      <c r="H110" s="1572"/>
      <c r="I110" s="1572"/>
      <c r="J110" s="1572"/>
      <c r="K110" s="1572"/>
      <c r="L110" s="1572"/>
      <c r="M110" s="1572"/>
      <c r="N110" s="1572"/>
      <c r="O110" s="1572"/>
      <c r="P110" s="1572"/>
      <c r="Q110" s="1572"/>
      <c r="R110" s="1572"/>
      <c r="S110" s="1572"/>
      <c r="T110" s="1572"/>
      <c r="U110" s="1572"/>
      <c r="V110" s="1572"/>
      <c r="W110" s="1572"/>
      <c r="X110" s="1572"/>
      <c r="Y110" s="1572"/>
      <c r="Z110" s="1572"/>
      <c r="AA110" s="1572"/>
      <c r="AB110" s="1572"/>
      <c r="AC110" s="1572"/>
      <c r="AD110" s="1572"/>
      <c r="AE110" s="1572"/>
      <c r="AF110" s="1572"/>
      <c r="AG110" s="1572"/>
      <c r="AH110" s="1572"/>
      <c r="AI110" s="1572"/>
      <c r="AJ110" s="1572"/>
      <c r="AK110" s="1572"/>
      <c r="AL110" s="1572"/>
      <c r="AM110" s="1572"/>
      <c r="AN110" s="312"/>
      <c r="AO110" s="1523"/>
      <c r="AP110" s="1523"/>
      <c r="AQ110" s="1523"/>
      <c r="AR110" s="1523"/>
      <c r="AS110" s="1523"/>
      <c r="AT110" s="1523"/>
      <c r="AU110" s="1523"/>
      <c r="AV110" s="1523"/>
      <c r="AW110" s="1523"/>
      <c r="AX110" s="1523"/>
      <c r="AY110" s="1523"/>
      <c r="AZ110" s="1523"/>
      <c r="BA110" s="1523"/>
      <c r="BB110" s="1523"/>
      <c r="BC110" s="1523"/>
      <c r="BD110" s="1523"/>
      <c r="BE110" s="1523"/>
      <c r="BF110" s="1523"/>
      <c r="BG110" s="1523"/>
      <c r="BH110" s="1523"/>
      <c r="BI110" s="1523"/>
      <c r="BJ110" s="1523"/>
      <c r="BK110" s="1523"/>
      <c r="BL110" s="1523"/>
      <c r="BM110" s="1523"/>
      <c r="BN110" s="1523"/>
      <c r="BO110" s="1523"/>
      <c r="BP110" s="1523"/>
      <c r="BQ110" s="1523"/>
      <c r="BR110" s="1523"/>
      <c r="BS110" s="1523"/>
      <c r="BT110" s="1523"/>
      <c r="BU110" s="1523"/>
      <c r="BV110" s="1523"/>
      <c r="BW110" s="1523"/>
      <c r="BX110" s="1523"/>
      <c r="BY110" s="226"/>
    </row>
    <row r="111" spans="2:77" ht="7.5" customHeight="1">
      <c r="B111" s="1572"/>
      <c r="C111" s="1572"/>
      <c r="D111" s="1572"/>
      <c r="E111" s="1572"/>
      <c r="F111" s="1572"/>
      <c r="G111" s="1572"/>
      <c r="H111" s="1572"/>
      <c r="I111" s="1572"/>
      <c r="J111" s="1572"/>
      <c r="K111" s="1572"/>
      <c r="L111" s="1572"/>
      <c r="M111" s="1572"/>
      <c r="N111" s="1572"/>
      <c r="O111" s="1572"/>
      <c r="P111" s="1572"/>
      <c r="Q111" s="1572"/>
      <c r="R111" s="1572"/>
      <c r="S111" s="1572"/>
      <c r="T111" s="1572"/>
      <c r="U111" s="1572"/>
      <c r="V111" s="1572"/>
      <c r="W111" s="1572"/>
      <c r="X111" s="1572"/>
      <c r="Y111" s="1572"/>
      <c r="Z111" s="1572"/>
      <c r="AA111" s="1572"/>
      <c r="AB111" s="1572"/>
      <c r="AC111" s="1572"/>
      <c r="AD111" s="1572"/>
      <c r="AE111" s="1572"/>
      <c r="AF111" s="1572"/>
      <c r="AG111" s="1572"/>
      <c r="AH111" s="1572"/>
      <c r="AI111" s="1572"/>
      <c r="AJ111" s="1572"/>
      <c r="AK111" s="1572"/>
      <c r="AL111" s="1572"/>
      <c r="AM111" s="1572"/>
      <c r="AN111" s="312"/>
      <c r="AO111" s="1524"/>
      <c r="AP111" s="1524"/>
      <c r="AQ111" s="1524"/>
      <c r="AR111" s="1524"/>
      <c r="AS111" s="1524"/>
      <c r="AT111" s="1524"/>
      <c r="AU111" s="1524"/>
      <c r="AV111" s="1524"/>
      <c r="AW111" s="1524"/>
      <c r="AX111" s="1524"/>
      <c r="AY111" s="1524"/>
      <c r="AZ111" s="1524"/>
      <c r="BA111" s="1524"/>
      <c r="BB111" s="1524"/>
      <c r="BC111" s="1524"/>
      <c r="BD111" s="1524"/>
      <c r="BE111" s="1524"/>
      <c r="BF111" s="1524"/>
      <c r="BG111" s="1524"/>
      <c r="BH111" s="1524"/>
      <c r="BI111" s="1524"/>
      <c r="BJ111" s="1524"/>
      <c r="BK111" s="1524"/>
      <c r="BL111" s="1524"/>
      <c r="BM111" s="1524"/>
      <c r="BN111" s="1524"/>
      <c r="BO111" s="1524"/>
      <c r="BP111" s="1524"/>
      <c r="BQ111" s="1524"/>
      <c r="BR111" s="1524"/>
      <c r="BS111" s="1524"/>
      <c r="BT111" s="1524"/>
      <c r="BU111" s="1524"/>
      <c r="BV111" s="1524"/>
      <c r="BW111" s="1524"/>
      <c r="BX111" s="1524"/>
      <c r="BY111" s="226"/>
    </row>
    <row r="112" spans="2:77" ht="7.5" customHeight="1">
      <c r="B112" s="1572"/>
      <c r="C112" s="1572"/>
      <c r="D112" s="1572"/>
      <c r="E112" s="1572"/>
      <c r="F112" s="1572"/>
      <c r="G112" s="1572"/>
      <c r="H112" s="1572"/>
      <c r="I112" s="1572"/>
      <c r="J112" s="1572"/>
      <c r="K112" s="1572"/>
      <c r="L112" s="1572"/>
      <c r="M112" s="1572"/>
      <c r="N112" s="1572"/>
      <c r="O112" s="1572"/>
      <c r="P112" s="1572"/>
      <c r="Q112" s="1572"/>
      <c r="R112" s="1572"/>
      <c r="S112" s="1572"/>
      <c r="T112" s="1572"/>
      <c r="U112" s="1572"/>
      <c r="V112" s="1572"/>
      <c r="W112" s="1572"/>
      <c r="X112" s="1572"/>
      <c r="Y112" s="1572"/>
      <c r="Z112" s="1572"/>
      <c r="AA112" s="1572"/>
      <c r="AB112" s="1572"/>
      <c r="AC112" s="1572"/>
      <c r="AD112" s="1572"/>
      <c r="AE112" s="1572"/>
      <c r="AF112" s="1572"/>
      <c r="AG112" s="1572"/>
      <c r="AH112" s="1572"/>
      <c r="AI112" s="1572"/>
      <c r="AJ112" s="1572"/>
      <c r="AK112" s="1572"/>
      <c r="AL112" s="1572"/>
      <c r="AM112" s="1572"/>
      <c r="AN112" s="312"/>
      <c r="AO112" s="1524"/>
      <c r="AP112" s="1524"/>
      <c r="AQ112" s="1524"/>
      <c r="AR112" s="1524"/>
      <c r="AS112" s="1524"/>
      <c r="AT112" s="1524"/>
      <c r="AU112" s="1524"/>
      <c r="AV112" s="1524"/>
      <c r="AW112" s="1524"/>
      <c r="AX112" s="1524"/>
      <c r="AY112" s="1524"/>
      <c r="AZ112" s="1524"/>
      <c r="BA112" s="1524"/>
      <c r="BB112" s="1524"/>
      <c r="BC112" s="1524"/>
      <c r="BD112" s="1524"/>
      <c r="BE112" s="1524"/>
      <c r="BF112" s="1524"/>
      <c r="BG112" s="1524"/>
      <c r="BH112" s="1524"/>
      <c r="BI112" s="1524"/>
      <c r="BJ112" s="1524"/>
      <c r="BK112" s="1524"/>
      <c r="BL112" s="1524"/>
      <c r="BM112" s="1524"/>
      <c r="BN112" s="1524"/>
      <c r="BO112" s="1524"/>
      <c r="BP112" s="1524"/>
      <c r="BQ112" s="1524"/>
      <c r="BR112" s="1524"/>
      <c r="BS112" s="1524"/>
      <c r="BT112" s="1524"/>
      <c r="BU112" s="1524"/>
      <c r="BV112" s="1524"/>
      <c r="BW112" s="1524"/>
      <c r="BX112" s="1524"/>
      <c r="BY112" s="226"/>
    </row>
    <row r="113" spans="1:77" ht="7.5" customHeight="1">
      <c r="B113" s="1572"/>
      <c r="C113" s="1572"/>
      <c r="D113" s="1572"/>
      <c r="E113" s="1572"/>
      <c r="F113" s="1572"/>
      <c r="G113" s="1572"/>
      <c r="H113" s="1572"/>
      <c r="I113" s="1572"/>
      <c r="J113" s="1572"/>
      <c r="K113" s="1572"/>
      <c r="L113" s="1572"/>
      <c r="M113" s="1572"/>
      <c r="N113" s="1572"/>
      <c r="O113" s="1572"/>
      <c r="P113" s="1572"/>
      <c r="Q113" s="1572"/>
      <c r="R113" s="1572"/>
      <c r="S113" s="1572"/>
      <c r="T113" s="1572"/>
      <c r="U113" s="1572"/>
      <c r="V113" s="1572"/>
      <c r="W113" s="1572"/>
      <c r="X113" s="1572"/>
      <c r="Y113" s="1572"/>
      <c r="Z113" s="1572"/>
      <c r="AA113" s="1572"/>
      <c r="AB113" s="1572"/>
      <c r="AC113" s="1572"/>
      <c r="AD113" s="1572"/>
      <c r="AE113" s="1572"/>
      <c r="AF113" s="1572"/>
      <c r="AG113" s="1572"/>
      <c r="AH113" s="1572"/>
      <c r="AI113" s="1572"/>
      <c r="AJ113" s="1572"/>
      <c r="AK113" s="1572"/>
      <c r="AL113" s="1572"/>
      <c r="AM113" s="1572"/>
      <c r="AN113" s="312"/>
      <c r="AO113" s="1524"/>
      <c r="AP113" s="1524"/>
      <c r="AQ113" s="1524"/>
      <c r="AR113" s="1524"/>
      <c r="AS113" s="1524"/>
      <c r="AT113" s="1524"/>
      <c r="AU113" s="1524"/>
      <c r="AV113" s="1524"/>
      <c r="AW113" s="1524"/>
      <c r="AX113" s="1524"/>
      <c r="AY113" s="1524"/>
      <c r="AZ113" s="1524"/>
      <c r="BA113" s="1524"/>
      <c r="BB113" s="1524"/>
      <c r="BC113" s="1524"/>
      <c r="BD113" s="1524"/>
      <c r="BE113" s="1524"/>
      <c r="BF113" s="1524"/>
      <c r="BG113" s="1524"/>
      <c r="BH113" s="1524"/>
      <c r="BI113" s="1524"/>
      <c r="BJ113" s="1524"/>
      <c r="BK113" s="1524"/>
      <c r="BL113" s="1524"/>
      <c r="BM113" s="1524"/>
      <c r="BN113" s="1524"/>
      <c r="BO113" s="1524"/>
      <c r="BP113" s="1524"/>
      <c r="BQ113" s="1524"/>
      <c r="BR113" s="1524"/>
      <c r="BS113" s="1524"/>
      <c r="BT113" s="1524"/>
      <c r="BU113" s="1524"/>
      <c r="BV113" s="1524"/>
      <c r="BW113" s="1524"/>
      <c r="BX113" s="1524"/>
      <c r="BY113" s="226"/>
    </row>
    <row r="114" spans="1:77" ht="7.5" customHeight="1">
      <c r="B114" s="1572"/>
      <c r="C114" s="1572"/>
      <c r="D114" s="1572"/>
      <c r="E114" s="1572"/>
      <c r="F114" s="1572"/>
      <c r="G114" s="1572"/>
      <c r="H114" s="1572"/>
      <c r="I114" s="1572"/>
      <c r="J114" s="1572"/>
      <c r="K114" s="1572"/>
      <c r="L114" s="1572"/>
      <c r="M114" s="1572"/>
      <c r="N114" s="1572"/>
      <c r="O114" s="1572"/>
      <c r="P114" s="1572"/>
      <c r="Q114" s="1572"/>
      <c r="R114" s="1572"/>
      <c r="S114" s="1572"/>
      <c r="T114" s="1572"/>
      <c r="U114" s="1572"/>
      <c r="V114" s="1572"/>
      <c r="W114" s="1572"/>
      <c r="X114" s="1572"/>
      <c r="Y114" s="1572"/>
      <c r="Z114" s="1572"/>
      <c r="AA114" s="1572"/>
      <c r="AB114" s="1572"/>
      <c r="AC114" s="1572"/>
      <c r="AD114" s="1572"/>
      <c r="AE114" s="1572"/>
      <c r="AF114" s="1572"/>
      <c r="AG114" s="1572"/>
      <c r="AH114" s="1572"/>
      <c r="AI114" s="1572"/>
      <c r="AJ114" s="1572"/>
      <c r="AK114" s="1572"/>
      <c r="AL114" s="1572"/>
      <c r="AM114" s="1572"/>
      <c r="AN114" s="227"/>
      <c r="AO114" s="1525"/>
      <c r="AP114" s="1525"/>
      <c r="AQ114" s="1525"/>
      <c r="AR114" s="1525"/>
      <c r="AS114" s="1525"/>
      <c r="AT114" s="1525"/>
      <c r="AU114" s="1525"/>
      <c r="AV114" s="1525"/>
      <c r="AW114" s="1525"/>
      <c r="AX114" s="1525"/>
      <c r="AY114" s="1525"/>
      <c r="AZ114" s="1525"/>
      <c r="BA114" s="1525"/>
      <c r="BB114" s="1525"/>
      <c r="BC114" s="1525"/>
      <c r="BD114" s="1525"/>
      <c r="BE114" s="1525"/>
      <c r="BF114" s="1525"/>
      <c r="BG114" s="1525"/>
      <c r="BH114" s="1525"/>
      <c r="BI114" s="1525"/>
      <c r="BJ114" s="1525"/>
      <c r="BK114" s="1525"/>
      <c r="BL114" s="1525"/>
      <c r="BM114" s="1525"/>
      <c r="BN114" s="1525"/>
      <c r="BO114" s="1525"/>
      <c r="BP114" s="1525"/>
      <c r="BQ114" s="1525"/>
      <c r="BR114" s="1525"/>
      <c r="BS114" s="1525"/>
      <c r="BT114" s="1525"/>
      <c r="BU114" s="1525"/>
      <c r="BV114" s="1525"/>
      <c r="BW114" s="1525"/>
      <c r="BX114" s="1525"/>
      <c r="BY114" s="559"/>
    </row>
    <row r="115" spans="1:77" ht="7.5" customHeight="1">
      <c r="B115" s="1546" t="s">
        <v>949</v>
      </c>
      <c r="C115" s="1546"/>
      <c r="D115" s="1546"/>
      <c r="E115" s="1546"/>
      <c r="F115" s="1546"/>
      <c r="G115" s="1546"/>
      <c r="H115" s="1546"/>
      <c r="I115" s="1546"/>
      <c r="J115" s="1546"/>
      <c r="K115" s="1546"/>
      <c r="L115" s="1546"/>
      <c r="M115" s="1546"/>
      <c r="N115" s="1546"/>
      <c r="O115" s="1437" t="s">
        <v>950</v>
      </c>
      <c r="P115" s="1438"/>
      <c r="Q115" s="1438"/>
      <c r="R115" s="1438"/>
      <c r="S115" s="1438"/>
      <c r="T115" s="1438"/>
      <c r="U115" s="1439"/>
      <c r="V115" s="556"/>
      <c r="W115" s="1414" t="str">
        <f>入力専用!$IC$9</f>
        <v/>
      </c>
      <c r="X115" s="1414"/>
      <c r="Y115" s="1414"/>
      <c r="Z115" s="1414"/>
      <c r="AA115" s="1414"/>
      <c r="AB115" s="1414"/>
      <c r="AC115" s="1414"/>
      <c r="AD115" s="1414"/>
      <c r="AE115" s="1414"/>
      <c r="AF115" s="1414"/>
      <c r="AG115" s="1415"/>
      <c r="AH115" s="1437" t="s">
        <v>951</v>
      </c>
      <c r="AI115" s="1438"/>
      <c r="AJ115" s="1438"/>
      <c r="AK115" s="1438"/>
      <c r="AL115" s="1438"/>
      <c r="AM115" s="1438"/>
      <c r="AN115" s="1438"/>
      <c r="AO115" s="1438"/>
      <c r="AP115" s="1438"/>
      <c r="AQ115" s="1439"/>
      <c r="AR115" s="556"/>
      <c r="AS115" s="1414" t="str">
        <f>入力専用!$ID$9</f>
        <v/>
      </c>
      <c r="AT115" s="1414"/>
      <c r="AU115" s="1414"/>
      <c r="AV115" s="1414"/>
      <c r="AW115" s="1414"/>
      <c r="AX115" s="1414"/>
      <c r="AY115" s="1414"/>
      <c r="AZ115" s="1414"/>
      <c r="BA115" s="1415"/>
      <c r="BB115" s="1437" t="s">
        <v>952</v>
      </c>
      <c r="BC115" s="1438"/>
      <c r="BD115" s="1438"/>
      <c r="BE115" s="1438"/>
      <c r="BF115" s="1438"/>
      <c r="BG115" s="1439"/>
      <c r="BH115" s="556"/>
      <c r="BI115" s="1414" t="str">
        <f>IF(LEFT("",20)=LEFT(W115,20),"",入力専用!$G$263)</f>
        <v/>
      </c>
      <c r="BJ115" s="1414"/>
      <c r="BK115" s="1414"/>
      <c r="BL115" s="1414"/>
      <c r="BM115" s="1415"/>
      <c r="BN115" s="1437" t="s">
        <v>953</v>
      </c>
      <c r="BO115" s="1438"/>
      <c r="BP115" s="1438"/>
      <c r="BQ115" s="1438"/>
      <c r="BR115" s="1438"/>
      <c r="BS115" s="1439"/>
      <c r="BT115" s="556"/>
      <c r="BU115" s="1379" t="s">
        <v>954</v>
      </c>
      <c r="BV115" s="1379"/>
      <c r="BW115" s="1379"/>
      <c r="BX115" s="1379"/>
      <c r="BY115" s="1380"/>
    </row>
    <row r="116" spans="1:77" ht="7.5" customHeight="1">
      <c r="B116" s="1547"/>
      <c r="C116" s="1547"/>
      <c r="D116" s="1547"/>
      <c r="E116" s="1547"/>
      <c r="F116" s="1547"/>
      <c r="G116" s="1547"/>
      <c r="H116" s="1547"/>
      <c r="I116" s="1547"/>
      <c r="J116" s="1547"/>
      <c r="K116" s="1547"/>
      <c r="L116" s="1547"/>
      <c r="M116" s="1547"/>
      <c r="N116" s="1547"/>
      <c r="O116" s="1440"/>
      <c r="P116" s="1441"/>
      <c r="Q116" s="1441"/>
      <c r="R116" s="1441"/>
      <c r="S116" s="1441"/>
      <c r="T116" s="1441"/>
      <c r="U116" s="1442"/>
      <c r="V116" s="307"/>
      <c r="W116" s="1385"/>
      <c r="X116" s="1385"/>
      <c r="Y116" s="1385"/>
      <c r="Z116" s="1385"/>
      <c r="AA116" s="1385"/>
      <c r="AB116" s="1385"/>
      <c r="AC116" s="1385"/>
      <c r="AD116" s="1385"/>
      <c r="AE116" s="1385"/>
      <c r="AF116" s="1385"/>
      <c r="AG116" s="1416"/>
      <c r="AH116" s="1440"/>
      <c r="AI116" s="1441"/>
      <c r="AJ116" s="1441"/>
      <c r="AK116" s="1441"/>
      <c r="AL116" s="1441"/>
      <c r="AM116" s="1441"/>
      <c r="AN116" s="1441"/>
      <c r="AO116" s="1441"/>
      <c r="AP116" s="1441"/>
      <c r="AQ116" s="1442"/>
      <c r="AR116" s="307"/>
      <c r="AS116" s="1385"/>
      <c r="AT116" s="1385"/>
      <c r="AU116" s="1385"/>
      <c r="AV116" s="1385"/>
      <c r="AW116" s="1385"/>
      <c r="AX116" s="1385"/>
      <c r="AY116" s="1385"/>
      <c r="AZ116" s="1385"/>
      <c r="BA116" s="1416"/>
      <c r="BB116" s="1440"/>
      <c r="BC116" s="1441"/>
      <c r="BD116" s="1441"/>
      <c r="BE116" s="1441"/>
      <c r="BF116" s="1441"/>
      <c r="BG116" s="1442"/>
      <c r="BH116" s="307"/>
      <c r="BI116" s="1385"/>
      <c r="BJ116" s="1385"/>
      <c r="BK116" s="1385"/>
      <c r="BL116" s="1385"/>
      <c r="BM116" s="1416"/>
      <c r="BN116" s="1440"/>
      <c r="BO116" s="1441"/>
      <c r="BP116" s="1441"/>
      <c r="BQ116" s="1441"/>
      <c r="BR116" s="1441"/>
      <c r="BS116" s="1442"/>
      <c r="BT116" s="307"/>
      <c r="BU116" s="1381"/>
      <c r="BV116" s="1381"/>
      <c r="BW116" s="1381"/>
      <c r="BX116" s="1381"/>
      <c r="BY116" s="1382"/>
    </row>
    <row r="117" spans="1:77" ht="7.5" customHeight="1">
      <c r="B117" s="1547" t="s">
        <v>955</v>
      </c>
      <c r="C117" s="1547"/>
      <c r="D117" s="1547"/>
      <c r="E117" s="1547"/>
      <c r="F117" s="1547"/>
      <c r="G117" s="1547"/>
      <c r="H117" s="1547"/>
      <c r="I117" s="1547"/>
      <c r="J117" s="1547"/>
      <c r="K117" s="1547"/>
      <c r="L117" s="1547"/>
      <c r="M117" s="1547"/>
      <c r="N117" s="1547"/>
      <c r="O117" s="1437" t="s">
        <v>956</v>
      </c>
      <c r="P117" s="1438"/>
      <c r="Q117" s="1438"/>
      <c r="R117" s="1438"/>
      <c r="S117" s="1438"/>
      <c r="T117" s="1438"/>
      <c r="U117" s="1439"/>
      <c r="V117" s="556"/>
      <c r="W117" s="1414" t="str">
        <f>IF(LEFT("",20)=LEFT(W115,20),"",IF(LEFT("",20)=LEFT(入力専用!$G$264,20),"",IF(LEFT("( 別居 )",20)=LEFT(入力専用!$G$264,20),"別居","同居")))</f>
        <v/>
      </c>
      <c r="X117" s="1414"/>
      <c r="Y117" s="1414"/>
      <c r="Z117" s="1414"/>
      <c r="AA117" s="1414"/>
      <c r="AB117" s="1415"/>
      <c r="AC117" s="1437" t="s">
        <v>957</v>
      </c>
      <c r="AD117" s="1438"/>
      <c r="AE117" s="1438"/>
      <c r="AF117" s="1438"/>
      <c r="AG117" s="1438"/>
      <c r="AH117" s="1438"/>
      <c r="AI117" s="1438"/>
      <c r="AJ117" s="1438"/>
      <c r="AK117" s="1438"/>
      <c r="AL117" s="1438"/>
      <c r="AM117" s="1438"/>
      <c r="AN117" s="1438"/>
      <c r="AO117" s="1438"/>
      <c r="AP117" s="1438"/>
      <c r="AQ117" s="1438"/>
      <c r="AR117" s="1438"/>
      <c r="AS117" s="1439"/>
      <c r="AT117" s="560"/>
      <c r="AU117" s="1414" t="str">
        <f>IF(LEFT("",20)=LEFT($W$115,20),"",IF(LEFT($W$115,20)=LEFT(R13,20),BL13,IF(LEFT($W$115,20)=LEFT(R17,20),BL17,IF(LEFT($W$115,20)=LEFT(R21,20),BL21,IF(LEFT($W$115,20)=LEFT(R25,20),BL25,"")))))</f>
        <v/>
      </c>
      <c r="AV117" s="1414"/>
      <c r="AW117" s="1414"/>
      <c r="AX117" s="1414"/>
      <c r="AY117" s="1414"/>
      <c r="AZ117" s="1414"/>
      <c r="BA117" s="1414"/>
      <c r="BB117" s="1414"/>
      <c r="BC117" s="1414"/>
      <c r="BD117" s="1414"/>
      <c r="BE117" s="1414"/>
      <c r="BF117" s="1414"/>
      <c r="BG117" s="1414"/>
      <c r="BH117" s="1414"/>
      <c r="BI117" s="1415"/>
      <c r="BJ117" s="560"/>
      <c r="BK117" s="1414" t="str">
        <f>IF(LEFT("",20)=LEFT($W$115,20),"",IF(LEFT($W$115,20)=LEFT(R13,20),BL15,IF(LEFT($W$115,20)=LEFT(R17,20),BL19,IF(LEFT($W$115,20)=LEFT(R21,20),BL23,IF(LEFT($W$115,20)=LEFT(R25,20),BL27,"")))))</f>
        <v/>
      </c>
      <c r="BL117" s="1414"/>
      <c r="BM117" s="1414"/>
      <c r="BN117" s="1414"/>
      <c r="BO117" s="1414"/>
      <c r="BP117" s="1414"/>
      <c r="BQ117" s="1414"/>
      <c r="BR117" s="1414"/>
      <c r="BS117" s="1414"/>
      <c r="BT117" s="1414"/>
      <c r="BU117" s="1414"/>
      <c r="BV117" s="1414"/>
      <c r="BW117" s="1414"/>
      <c r="BX117" s="1414"/>
      <c r="BY117" s="1415"/>
    </row>
    <row r="118" spans="1:77" ht="7.5" customHeight="1">
      <c r="B118" s="1635"/>
      <c r="C118" s="1635"/>
      <c r="D118" s="1635"/>
      <c r="E118" s="1635"/>
      <c r="F118" s="1635"/>
      <c r="G118" s="1635"/>
      <c r="H118" s="1635"/>
      <c r="I118" s="1635"/>
      <c r="J118" s="1635"/>
      <c r="K118" s="1635"/>
      <c r="L118" s="1635"/>
      <c r="M118" s="1635"/>
      <c r="N118" s="1635"/>
      <c r="O118" s="1440"/>
      <c r="P118" s="1441"/>
      <c r="Q118" s="1441"/>
      <c r="R118" s="1441"/>
      <c r="S118" s="1441"/>
      <c r="T118" s="1441"/>
      <c r="U118" s="1442"/>
      <c r="V118" s="307"/>
      <c r="W118" s="1385"/>
      <c r="X118" s="1385"/>
      <c r="Y118" s="1385"/>
      <c r="Z118" s="1385"/>
      <c r="AA118" s="1385"/>
      <c r="AB118" s="1416"/>
      <c r="AC118" s="1440"/>
      <c r="AD118" s="1441"/>
      <c r="AE118" s="1441"/>
      <c r="AF118" s="1441"/>
      <c r="AG118" s="1441"/>
      <c r="AH118" s="1441"/>
      <c r="AI118" s="1441"/>
      <c r="AJ118" s="1441"/>
      <c r="AK118" s="1441"/>
      <c r="AL118" s="1441"/>
      <c r="AM118" s="1441"/>
      <c r="AN118" s="1441"/>
      <c r="AO118" s="1441"/>
      <c r="AP118" s="1441"/>
      <c r="AQ118" s="1441"/>
      <c r="AR118" s="1441"/>
      <c r="AS118" s="1442"/>
      <c r="AT118" s="313"/>
      <c r="AU118" s="1385"/>
      <c r="AV118" s="1385"/>
      <c r="AW118" s="1385"/>
      <c r="AX118" s="1385"/>
      <c r="AY118" s="1385"/>
      <c r="AZ118" s="1385"/>
      <c r="BA118" s="1385"/>
      <c r="BB118" s="1385"/>
      <c r="BC118" s="1385"/>
      <c r="BD118" s="1385"/>
      <c r="BE118" s="1385"/>
      <c r="BF118" s="1385"/>
      <c r="BG118" s="1385"/>
      <c r="BH118" s="1385"/>
      <c r="BI118" s="1416"/>
      <c r="BJ118" s="313"/>
      <c r="BK118" s="1385"/>
      <c r="BL118" s="1385"/>
      <c r="BM118" s="1385"/>
      <c r="BN118" s="1385"/>
      <c r="BO118" s="1385"/>
      <c r="BP118" s="1385"/>
      <c r="BQ118" s="1385"/>
      <c r="BR118" s="1385"/>
      <c r="BS118" s="1385"/>
      <c r="BT118" s="1385"/>
      <c r="BU118" s="1385"/>
      <c r="BV118" s="1385"/>
      <c r="BW118" s="1385"/>
      <c r="BX118" s="1385"/>
      <c r="BY118" s="1416"/>
    </row>
    <row r="119" spans="1:77" ht="7.5" customHeight="1">
      <c r="A119" s="1453" t="s">
        <v>958</v>
      </c>
      <c r="B119" s="1453"/>
      <c r="C119" s="1453"/>
      <c r="D119" s="1453"/>
      <c r="E119" s="1453"/>
      <c r="F119" s="1453"/>
      <c r="G119" s="1453"/>
      <c r="H119" s="1453"/>
      <c r="I119" s="1453"/>
      <c r="J119" s="1453"/>
      <c r="K119" s="1453"/>
      <c r="L119" s="1453"/>
      <c r="M119" s="1453"/>
      <c r="N119" s="1453"/>
      <c r="O119" s="1453"/>
      <c r="P119" s="1453"/>
      <c r="Q119" s="1453"/>
      <c r="R119" s="1453"/>
      <c r="S119" s="1453"/>
      <c r="T119" s="1453"/>
      <c r="U119" s="1453"/>
      <c r="V119" s="1453"/>
      <c r="W119" s="1453"/>
      <c r="X119" s="1453"/>
      <c r="Y119" s="1453"/>
      <c r="Z119" s="1453"/>
      <c r="AA119" s="1453"/>
      <c r="AB119" s="1453"/>
      <c r="AC119" s="1453"/>
      <c r="AD119" s="1453"/>
      <c r="AE119" s="1453"/>
      <c r="AF119" s="1453"/>
      <c r="AG119" s="1453"/>
      <c r="AH119" s="1453"/>
      <c r="AI119" s="1453"/>
      <c r="AJ119" s="1453"/>
      <c r="AK119" s="1453"/>
      <c r="AL119" s="1453"/>
      <c r="AM119" s="1453"/>
      <c r="AN119" s="1453"/>
      <c r="AO119" s="1453"/>
      <c r="AP119" s="1453"/>
      <c r="AQ119" s="1453"/>
      <c r="AR119" s="1453"/>
      <c r="AS119" s="1453"/>
      <c r="AT119" s="1453"/>
      <c r="AU119" s="1453"/>
      <c r="AV119" s="1453"/>
      <c r="AW119" s="1453"/>
      <c r="AX119" s="1453"/>
      <c r="AY119" s="1453"/>
      <c r="AZ119" s="1453"/>
      <c r="BA119" s="1453"/>
      <c r="BB119" s="1453"/>
      <c r="BC119" s="1453"/>
      <c r="BD119" s="1453"/>
      <c r="BE119" s="1453"/>
      <c r="BF119" s="1453"/>
      <c r="BG119" s="1453"/>
      <c r="BH119" s="1453"/>
      <c r="BI119" s="1453"/>
      <c r="BJ119" s="1453"/>
      <c r="BK119" s="1453"/>
      <c r="BL119" s="1453"/>
      <c r="BM119" s="1453"/>
      <c r="BN119" s="1453"/>
      <c r="BO119" s="1453"/>
      <c r="BP119" s="1453"/>
      <c r="BQ119" s="1453"/>
      <c r="BR119" s="1453"/>
      <c r="BS119" s="1453"/>
      <c r="BT119" s="1453"/>
      <c r="BU119" s="1453"/>
      <c r="BV119" s="1453"/>
      <c r="BW119" s="1453"/>
      <c r="BX119" s="1453"/>
      <c r="BY119" s="1453"/>
    </row>
    <row r="120" spans="1:77" ht="7.5" customHeight="1">
      <c r="A120" s="1453"/>
      <c r="B120" s="1453"/>
      <c r="C120" s="1453"/>
      <c r="D120" s="1453"/>
      <c r="E120" s="1453"/>
      <c r="F120" s="1453"/>
      <c r="G120" s="1453"/>
      <c r="H120" s="1453"/>
      <c r="I120" s="1453"/>
      <c r="J120" s="1453"/>
      <c r="K120" s="1453"/>
      <c r="L120" s="1453"/>
      <c r="M120" s="1453"/>
      <c r="N120" s="1453"/>
      <c r="O120" s="1453"/>
      <c r="P120" s="1453"/>
      <c r="Q120" s="1453"/>
      <c r="R120" s="1453"/>
      <c r="S120" s="1453"/>
      <c r="T120" s="1453"/>
      <c r="U120" s="1453"/>
      <c r="V120" s="1453"/>
      <c r="W120" s="1453"/>
      <c r="X120" s="1453"/>
      <c r="Y120" s="1453"/>
      <c r="Z120" s="1453"/>
      <c r="AA120" s="1453"/>
      <c r="AB120" s="1453"/>
      <c r="AC120" s="1453"/>
      <c r="AD120" s="1453"/>
      <c r="AE120" s="1453"/>
      <c r="AF120" s="1453"/>
      <c r="AG120" s="1453"/>
      <c r="AH120" s="1453"/>
      <c r="AI120" s="1453"/>
      <c r="AJ120" s="1453"/>
      <c r="AK120" s="1453"/>
      <c r="AL120" s="1453"/>
      <c r="AM120" s="1453"/>
      <c r="AN120" s="1453"/>
      <c r="AO120" s="1453"/>
      <c r="AP120" s="1453"/>
      <c r="AQ120" s="1453"/>
      <c r="AR120" s="1453"/>
      <c r="AS120" s="1453"/>
      <c r="AT120" s="1453"/>
      <c r="AU120" s="1453"/>
      <c r="AV120" s="1453"/>
      <c r="AW120" s="1453"/>
      <c r="AX120" s="1453"/>
      <c r="AY120" s="1453"/>
      <c r="AZ120" s="1453"/>
      <c r="BA120" s="1453"/>
      <c r="BB120" s="1453"/>
      <c r="BC120" s="1453"/>
      <c r="BD120" s="1453"/>
      <c r="BE120" s="1453"/>
      <c r="BF120" s="1453"/>
      <c r="BG120" s="1453"/>
      <c r="BH120" s="1453"/>
      <c r="BI120" s="1453"/>
      <c r="BJ120" s="1453"/>
      <c r="BK120" s="1453"/>
      <c r="BL120" s="1453"/>
      <c r="BM120" s="1453"/>
      <c r="BN120" s="1453"/>
      <c r="BO120" s="1453"/>
      <c r="BP120" s="1453"/>
      <c r="BQ120" s="1453"/>
      <c r="BR120" s="1453"/>
      <c r="BS120" s="1453"/>
      <c r="BT120" s="1453"/>
      <c r="BU120" s="1453"/>
      <c r="BV120" s="1453"/>
      <c r="BW120" s="1453"/>
      <c r="BX120" s="1453"/>
      <c r="BY120" s="1453"/>
    </row>
    <row r="121" spans="1:77" ht="7.5" customHeight="1">
      <c r="B121" s="1645" t="s">
        <v>959</v>
      </c>
      <c r="C121" s="1645"/>
      <c r="D121" s="1645"/>
      <c r="E121" s="1645"/>
      <c r="F121" s="1645"/>
      <c r="G121" s="1645"/>
      <c r="H121" s="1645"/>
      <c r="I121" s="1645"/>
      <c r="J121" s="1645"/>
      <c r="K121" s="1645"/>
      <c r="L121" s="1645"/>
      <c r="M121" s="1645"/>
      <c r="N121" s="1645"/>
      <c r="O121" s="555"/>
      <c r="P121" s="1548">
        <f>入力専用!$G$236</f>
        <v>0</v>
      </c>
      <c r="Q121" s="1548"/>
      <c r="R121" s="1548"/>
      <c r="S121" s="1548"/>
      <c r="T121" s="1548"/>
      <c r="U121" s="1548"/>
      <c r="V121" s="1548"/>
      <c r="W121" s="1548"/>
      <c r="X121" s="1548"/>
      <c r="Y121" s="1548"/>
      <c r="Z121" s="1548"/>
      <c r="AA121" s="1548"/>
      <c r="AB121" s="1548"/>
      <c r="AC121" s="1548"/>
      <c r="AD121" s="1548"/>
      <c r="AE121" s="1548"/>
      <c r="AF121" s="1548"/>
      <c r="AG121" s="1548"/>
      <c r="AH121" s="1548"/>
      <c r="AI121" s="1548"/>
      <c r="AJ121" s="1548"/>
      <c r="AK121" s="1548"/>
      <c r="AL121" s="1548"/>
      <c r="AM121" s="1548"/>
      <c r="AN121" s="1548"/>
      <c r="AO121" s="1548"/>
      <c r="AP121" s="1548"/>
      <c r="AQ121" s="1548"/>
      <c r="AR121" s="1548"/>
      <c r="AS121" s="1548"/>
      <c r="AT121" s="1548"/>
      <c r="AU121" s="1548"/>
      <c r="AV121" s="1548"/>
      <c r="AW121" s="1548"/>
      <c r="AX121" s="1548"/>
      <c r="AY121" s="1548"/>
      <c r="AZ121" s="1548"/>
      <c r="BA121" s="1548"/>
      <c r="BB121" s="1548"/>
      <c r="BC121" s="1548"/>
      <c r="BD121" s="1548"/>
      <c r="BE121" s="1548"/>
      <c r="BF121" s="1548"/>
      <c r="BG121" s="1548"/>
      <c r="BH121" s="1548"/>
      <c r="BI121" s="1548"/>
      <c r="BJ121" s="1548"/>
      <c r="BK121" s="1548"/>
      <c r="BL121" s="1548"/>
      <c r="BM121" s="1548"/>
      <c r="BN121" s="1548"/>
      <c r="BO121" s="1548"/>
      <c r="BP121" s="1548"/>
      <c r="BQ121" s="1548"/>
      <c r="BR121" s="1548"/>
      <c r="BS121" s="1548"/>
      <c r="BT121" s="1548"/>
      <c r="BU121" s="1548"/>
      <c r="BV121" s="1548"/>
      <c r="BW121" s="1548"/>
      <c r="BX121" s="1548"/>
      <c r="BY121" s="557"/>
    </row>
    <row r="122" spans="1:77" ht="7.5" customHeight="1">
      <c r="B122" s="1645"/>
      <c r="C122" s="1645"/>
      <c r="D122" s="1645"/>
      <c r="E122" s="1645"/>
      <c r="F122" s="1645"/>
      <c r="G122" s="1645"/>
      <c r="H122" s="1645"/>
      <c r="I122" s="1645"/>
      <c r="J122" s="1645"/>
      <c r="K122" s="1645"/>
      <c r="L122" s="1645"/>
      <c r="M122" s="1645"/>
      <c r="N122" s="1645"/>
      <c r="O122" s="308"/>
      <c r="P122" s="1549"/>
      <c r="Q122" s="1549"/>
      <c r="R122" s="1549"/>
      <c r="S122" s="1549"/>
      <c r="T122" s="1549"/>
      <c r="U122" s="1549"/>
      <c r="V122" s="1549"/>
      <c r="W122" s="1549"/>
      <c r="X122" s="1549"/>
      <c r="Y122" s="1549"/>
      <c r="Z122" s="1549"/>
      <c r="AA122" s="1549"/>
      <c r="AB122" s="1549"/>
      <c r="AC122" s="1549"/>
      <c r="AD122" s="1549"/>
      <c r="AE122" s="1549"/>
      <c r="AF122" s="1549"/>
      <c r="AG122" s="1549"/>
      <c r="AH122" s="1549"/>
      <c r="AI122" s="1549"/>
      <c r="AJ122" s="1549"/>
      <c r="AK122" s="1549"/>
      <c r="AL122" s="1549"/>
      <c r="AM122" s="1549"/>
      <c r="AN122" s="1549"/>
      <c r="AO122" s="1549"/>
      <c r="AP122" s="1549"/>
      <c r="AQ122" s="1549"/>
      <c r="AR122" s="1549"/>
      <c r="AS122" s="1549"/>
      <c r="AT122" s="1549"/>
      <c r="AU122" s="1549"/>
      <c r="AV122" s="1549"/>
      <c r="AW122" s="1549"/>
      <c r="AX122" s="1549"/>
      <c r="AY122" s="1549"/>
      <c r="AZ122" s="1549"/>
      <c r="BA122" s="1549"/>
      <c r="BB122" s="1549"/>
      <c r="BC122" s="1549"/>
      <c r="BD122" s="1549"/>
      <c r="BE122" s="1549"/>
      <c r="BF122" s="1549"/>
      <c r="BG122" s="1549"/>
      <c r="BH122" s="1549"/>
      <c r="BI122" s="1549"/>
      <c r="BJ122" s="1549"/>
      <c r="BK122" s="1549"/>
      <c r="BL122" s="1549"/>
      <c r="BM122" s="1549"/>
      <c r="BN122" s="1549"/>
      <c r="BO122" s="1549"/>
      <c r="BP122" s="1549"/>
      <c r="BQ122" s="1549"/>
      <c r="BR122" s="1549"/>
      <c r="BS122" s="1549"/>
      <c r="BT122" s="1549"/>
      <c r="BU122" s="1549"/>
      <c r="BV122" s="1549"/>
      <c r="BW122" s="1549"/>
      <c r="BX122" s="1549"/>
      <c r="BY122" s="208"/>
    </row>
    <row r="123" spans="1:77" ht="7.5" customHeight="1">
      <c r="B123" s="1645"/>
      <c r="C123" s="1645"/>
      <c r="D123" s="1645"/>
      <c r="E123" s="1645"/>
      <c r="F123" s="1645"/>
      <c r="G123" s="1645"/>
      <c r="H123" s="1645"/>
      <c r="I123" s="1645"/>
      <c r="J123" s="1645"/>
      <c r="K123" s="1645"/>
      <c r="L123" s="1645"/>
      <c r="M123" s="1645"/>
      <c r="N123" s="1645"/>
      <c r="O123" s="308"/>
      <c r="P123" s="1549"/>
      <c r="Q123" s="1549"/>
      <c r="R123" s="1549"/>
      <c r="S123" s="1549"/>
      <c r="T123" s="1549"/>
      <c r="U123" s="1549"/>
      <c r="V123" s="1549"/>
      <c r="W123" s="1549"/>
      <c r="X123" s="1549"/>
      <c r="Y123" s="1549"/>
      <c r="Z123" s="1549"/>
      <c r="AA123" s="1549"/>
      <c r="AB123" s="1549"/>
      <c r="AC123" s="1549"/>
      <c r="AD123" s="1549"/>
      <c r="AE123" s="1549"/>
      <c r="AF123" s="1549"/>
      <c r="AG123" s="1549"/>
      <c r="AH123" s="1549"/>
      <c r="AI123" s="1549"/>
      <c r="AJ123" s="1549"/>
      <c r="AK123" s="1549"/>
      <c r="AL123" s="1549"/>
      <c r="AM123" s="1549"/>
      <c r="AN123" s="1549"/>
      <c r="AO123" s="1549"/>
      <c r="AP123" s="1549"/>
      <c r="AQ123" s="1549"/>
      <c r="AR123" s="1549"/>
      <c r="AS123" s="1549"/>
      <c r="AT123" s="1549"/>
      <c r="AU123" s="1549"/>
      <c r="AV123" s="1549"/>
      <c r="AW123" s="1549"/>
      <c r="AX123" s="1549"/>
      <c r="AY123" s="1549"/>
      <c r="AZ123" s="1549"/>
      <c r="BA123" s="1549"/>
      <c r="BB123" s="1549"/>
      <c r="BC123" s="1549"/>
      <c r="BD123" s="1549"/>
      <c r="BE123" s="1549"/>
      <c r="BF123" s="1549"/>
      <c r="BG123" s="1549"/>
      <c r="BH123" s="1549"/>
      <c r="BI123" s="1549"/>
      <c r="BJ123" s="1549"/>
      <c r="BK123" s="1549"/>
      <c r="BL123" s="1549"/>
      <c r="BM123" s="1549"/>
      <c r="BN123" s="1549"/>
      <c r="BO123" s="1549"/>
      <c r="BP123" s="1549"/>
      <c r="BQ123" s="1549"/>
      <c r="BR123" s="1549"/>
      <c r="BS123" s="1549"/>
      <c r="BT123" s="1549"/>
      <c r="BU123" s="1549"/>
      <c r="BV123" s="1549"/>
      <c r="BW123" s="1549"/>
      <c r="BX123" s="1549"/>
      <c r="BY123" s="208"/>
    </row>
    <row r="124" spans="1:77" ht="7.5" customHeight="1">
      <c r="B124" s="1645"/>
      <c r="C124" s="1645"/>
      <c r="D124" s="1645"/>
      <c r="E124" s="1645"/>
      <c r="F124" s="1645"/>
      <c r="G124" s="1645"/>
      <c r="H124" s="1645"/>
      <c r="I124" s="1645"/>
      <c r="J124" s="1645"/>
      <c r="K124" s="1645"/>
      <c r="L124" s="1645"/>
      <c r="M124" s="1645"/>
      <c r="N124" s="1645"/>
      <c r="O124" s="308"/>
      <c r="P124" s="1549"/>
      <c r="Q124" s="1549"/>
      <c r="R124" s="1549"/>
      <c r="S124" s="1549"/>
      <c r="T124" s="1549"/>
      <c r="U124" s="1549"/>
      <c r="V124" s="1549"/>
      <c r="W124" s="1549"/>
      <c r="X124" s="1549"/>
      <c r="Y124" s="1549"/>
      <c r="Z124" s="1549"/>
      <c r="AA124" s="1549"/>
      <c r="AB124" s="1549"/>
      <c r="AC124" s="1549"/>
      <c r="AD124" s="1549"/>
      <c r="AE124" s="1549"/>
      <c r="AF124" s="1549"/>
      <c r="AG124" s="1549"/>
      <c r="AH124" s="1549"/>
      <c r="AI124" s="1549"/>
      <c r="AJ124" s="1549"/>
      <c r="AK124" s="1549"/>
      <c r="AL124" s="1549"/>
      <c r="AM124" s="1549"/>
      <c r="AN124" s="1549"/>
      <c r="AO124" s="1549"/>
      <c r="AP124" s="1549"/>
      <c r="AQ124" s="1549"/>
      <c r="AR124" s="1549"/>
      <c r="AS124" s="1549"/>
      <c r="AT124" s="1549"/>
      <c r="AU124" s="1549"/>
      <c r="AV124" s="1549"/>
      <c r="AW124" s="1549"/>
      <c r="AX124" s="1549"/>
      <c r="AY124" s="1549"/>
      <c r="AZ124" s="1549"/>
      <c r="BA124" s="1549"/>
      <c r="BB124" s="1549"/>
      <c r="BC124" s="1549"/>
      <c r="BD124" s="1549"/>
      <c r="BE124" s="1549"/>
      <c r="BF124" s="1549"/>
      <c r="BG124" s="1549"/>
      <c r="BH124" s="1549"/>
      <c r="BI124" s="1549"/>
      <c r="BJ124" s="1549"/>
      <c r="BK124" s="1549"/>
      <c r="BL124" s="1549"/>
      <c r="BM124" s="1549"/>
      <c r="BN124" s="1549"/>
      <c r="BO124" s="1549"/>
      <c r="BP124" s="1549"/>
      <c r="BQ124" s="1549"/>
      <c r="BR124" s="1549"/>
      <c r="BS124" s="1549"/>
      <c r="BT124" s="1549"/>
      <c r="BU124" s="1549"/>
      <c r="BV124" s="1549"/>
      <c r="BW124" s="1549"/>
      <c r="BX124" s="1549"/>
      <c r="BY124" s="208"/>
    </row>
    <row r="125" spans="1:77" ht="7.5" customHeight="1">
      <c r="B125" s="1645"/>
      <c r="C125" s="1645"/>
      <c r="D125" s="1645"/>
      <c r="E125" s="1645"/>
      <c r="F125" s="1645"/>
      <c r="G125" s="1645"/>
      <c r="H125" s="1645"/>
      <c r="I125" s="1645"/>
      <c r="J125" s="1645"/>
      <c r="K125" s="1645"/>
      <c r="L125" s="1645"/>
      <c r="M125" s="1645"/>
      <c r="N125" s="1645"/>
      <c r="O125" s="308"/>
      <c r="P125" s="1549"/>
      <c r="Q125" s="1549"/>
      <c r="R125" s="1549"/>
      <c r="S125" s="1549"/>
      <c r="T125" s="1549"/>
      <c r="U125" s="1549"/>
      <c r="V125" s="1549"/>
      <c r="W125" s="1549"/>
      <c r="X125" s="1549"/>
      <c r="Y125" s="1549"/>
      <c r="Z125" s="1549"/>
      <c r="AA125" s="1549"/>
      <c r="AB125" s="1549"/>
      <c r="AC125" s="1549"/>
      <c r="AD125" s="1549"/>
      <c r="AE125" s="1549"/>
      <c r="AF125" s="1549"/>
      <c r="AG125" s="1549"/>
      <c r="AH125" s="1549"/>
      <c r="AI125" s="1549"/>
      <c r="AJ125" s="1549"/>
      <c r="AK125" s="1549"/>
      <c r="AL125" s="1549"/>
      <c r="AM125" s="1549"/>
      <c r="AN125" s="1549"/>
      <c r="AO125" s="1549"/>
      <c r="AP125" s="1549"/>
      <c r="AQ125" s="1549"/>
      <c r="AR125" s="1549"/>
      <c r="AS125" s="1549"/>
      <c r="AT125" s="1549"/>
      <c r="AU125" s="1549"/>
      <c r="AV125" s="1549"/>
      <c r="AW125" s="1549"/>
      <c r="AX125" s="1549"/>
      <c r="AY125" s="1549"/>
      <c r="AZ125" s="1549"/>
      <c r="BA125" s="1549"/>
      <c r="BB125" s="1549"/>
      <c r="BC125" s="1549"/>
      <c r="BD125" s="1549"/>
      <c r="BE125" s="1549"/>
      <c r="BF125" s="1549"/>
      <c r="BG125" s="1549"/>
      <c r="BH125" s="1549"/>
      <c r="BI125" s="1549"/>
      <c r="BJ125" s="1549"/>
      <c r="BK125" s="1549"/>
      <c r="BL125" s="1549"/>
      <c r="BM125" s="1549"/>
      <c r="BN125" s="1549"/>
      <c r="BO125" s="1549"/>
      <c r="BP125" s="1549"/>
      <c r="BQ125" s="1549"/>
      <c r="BR125" s="1549"/>
      <c r="BS125" s="1549"/>
      <c r="BT125" s="1549"/>
      <c r="BU125" s="1549"/>
      <c r="BV125" s="1549"/>
      <c r="BW125" s="1549"/>
      <c r="BX125" s="1549"/>
      <c r="BY125" s="208"/>
    </row>
    <row r="126" spans="1:77" ht="7.5" customHeight="1">
      <c r="B126" s="1645"/>
      <c r="C126" s="1645"/>
      <c r="D126" s="1645"/>
      <c r="E126" s="1645"/>
      <c r="F126" s="1645"/>
      <c r="G126" s="1645"/>
      <c r="H126" s="1645"/>
      <c r="I126" s="1645"/>
      <c r="J126" s="1645"/>
      <c r="K126" s="1645"/>
      <c r="L126" s="1645"/>
      <c r="M126" s="1645"/>
      <c r="N126" s="1645"/>
      <c r="O126" s="308"/>
      <c r="P126" s="1549"/>
      <c r="Q126" s="1549"/>
      <c r="R126" s="1549"/>
      <c r="S126" s="1549"/>
      <c r="T126" s="1549"/>
      <c r="U126" s="1549"/>
      <c r="V126" s="1549"/>
      <c r="W126" s="1549"/>
      <c r="X126" s="1549"/>
      <c r="Y126" s="1549"/>
      <c r="Z126" s="1549"/>
      <c r="AA126" s="1549"/>
      <c r="AB126" s="1549"/>
      <c r="AC126" s="1549"/>
      <c r="AD126" s="1549"/>
      <c r="AE126" s="1549"/>
      <c r="AF126" s="1549"/>
      <c r="AG126" s="1549"/>
      <c r="AH126" s="1549"/>
      <c r="AI126" s="1549"/>
      <c r="AJ126" s="1549"/>
      <c r="AK126" s="1549"/>
      <c r="AL126" s="1549"/>
      <c r="AM126" s="1549"/>
      <c r="AN126" s="1549"/>
      <c r="AO126" s="1549"/>
      <c r="AP126" s="1549"/>
      <c r="AQ126" s="1549"/>
      <c r="AR126" s="1549"/>
      <c r="AS126" s="1549"/>
      <c r="AT126" s="1549"/>
      <c r="AU126" s="1549"/>
      <c r="AV126" s="1549"/>
      <c r="AW126" s="1549"/>
      <c r="AX126" s="1549"/>
      <c r="AY126" s="1549"/>
      <c r="AZ126" s="1549"/>
      <c r="BA126" s="1549"/>
      <c r="BB126" s="1549"/>
      <c r="BC126" s="1549"/>
      <c r="BD126" s="1549"/>
      <c r="BE126" s="1549"/>
      <c r="BF126" s="1549"/>
      <c r="BG126" s="1549"/>
      <c r="BH126" s="1549"/>
      <c r="BI126" s="1549"/>
      <c r="BJ126" s="1549"/>
      <c r="BK126" s="1549"/>
      <c r="BL126" s="1549"/>
      <c r="BM126" s="1549"/>
      <c r="BN126" s="1549"/>
      <c r="BO126" s="1549"/>
      <c r="BP126" s="1549"/>
      <c r="BQ126" s="1549"/>
      <c r="BR126" s="1549"/>
      <c r="BS126" s="1549"/>
      <c r="BT126" s="1549"/>
      <c r="BU126" s="1549"/>
      <c r="BV126" s="1549"/>
      <c r="BW126" s="1549"/>
      <c r="BX126" s="1549"/>
      <c r="BY126" s="208"/>
    </row>
    <row r="127" spans="1:77" ht="7.5" customHeight="1">
      <c r="B127" s="1645"/>
      <c r="C127" s="1645"/>
      <c r="D127" s="1645"/>
      <c r="E127" s="1645"/>
      <c r="F127" s="1645"/>
      <c r="G127" s="1645"/>
      <c r="H127" s="1645"/>
      <c r="I127" s="1645"/>
      <c r="J127" s="1645"/>
      <c r="K127" s="1645"/>
      <c r="L127" s="1645"/>
      <c r="M127" s="1645"/>
      <c r="N127" s="1645"/>
      <c r="O127" s="207"/>
      <c r="P127" s="1550"/>
      <c r="Q127" s="1550"/>
      <c r="R127" s="1550"/>
      <c r="S127" s="1550"/>
      <c r="T127" s="1550"/>
      <c r="U127" s="1550"/>
      <c r="V127" s="1550"/>
      <c r="W127" s="1550"/>
      <c r="X127" s="1550"/>
      <c r="Y127" s="1550"/>
      <c r="Z127" s="1550"/>
      <c r="AA127" s="1550"/>
      <c r="AB127" s="1550"/>
      <c r="AC127" s="1550"/>
      <c r="AD127" s="1550"/>
      <c r="AE127" s="1550"/>
      <c r="AF127" s="1550"/>
      <c r="AG127" s="1550"/>
      <c r="AH127" s="1550"/>
      <c r="AI127" s="1550"/>
      <c r="AJ127" s="1550"/>
      <c r="AK127" s="1550"/>
      <c r="AL127" s="1550"/>
      <c r="AM127" s="1550"/>
      <c r="AN127" s="1550"/>
      <c r="AO127" s="1550"/>
      <c r="AP127" s="1550"/>
      <c r="AQ127" s="1550"/>
      <c r="AR127" s="1550"/>
      <c r="AS127" s="1550"/>
      <c r="AT127" s="1550"/>
      <c r="AU127" s="1550"/>
      <c r="AV127" s="1550"/>
      <c r="AW127" s="1550"/>
      <c r="AX127" s="1550"/>
      <c r="AY127" s="1550"/>
      <c r="AZ127" s="1550"/>
      <c r="BA127" s="1550"/>
      <c r="BB127" s="1550"/>
      <c r="BC127" s="1550"/>
      <c r="BD127" s="1550"/>
      <c r="BE127" s="1550"/>
      <c r="BF127" s="1550"/>
      <c r="BG127" s="1550"/>
      <c r="BH127" s="1550"/>
      <c r="BI127" s="1550"/>
      <c r="BJ127" s="1550"/>
      <c r="BK127" s="1550"/>
      <c r="BL127" s="1550"/>
      <c r="BM127" s="1550"/>
      <c r="BN127" s="1550"/>
      <c r="BO127" s="1550"/>
      <c r="BP127" s="1550"/>
      <c r="BQ127" s="1550"/>
      <c r="BR127" s="1550"/>
      <c r="BS127" s="1550"/>
      <c r="BT127" s="1550"/>
      <c r="BU127" s="1550"/>
      <c r="BV127" s="1550"/>
      <c r="BW127" s="1550"/>
      <c r="BX127" s="1550"/>
      <c r="BY127" s="310"/>
    </row>
    <row r="128" spans="1:77" ht="7.5" customHeight="1">
      <c r="B128" s="1646" t="s">
        <v>960</v>
      </c>
      <c r="C128" s="1647"/>
      <c r="D128" s="1647"/>
      <c r="E128" s="1647"/>
      <c r="F128" s="1647"/>
      <c r="G128" s="1647"/>
      <c r="H128" s="1647"/>
      <c r="I128" s="1647"/>
      <c r="J128" s="1647"/>
      <c r="K128" s="1647"/>
      <c r="L128" s="1647"/>
      <c r="M128" s="1647"/>
      <c r="N128" s="1648"/>
      <c r="O128" s="561"/>
      <c r="P128" s="1531" t="s">
        <v>634</v>
      </c>
      <c r="Q128" s="1531"/>
      <c r="R128" s="1531"/>
      <c r="S128" s="1531"/>
      <c r="T128" s="1531"/>
      <c r="U128" s="1531"/>
      <c r="V128" s="1531"/>
      <c r="W128" s="1531"/>
      <c r="X128" s="1531"/>
      <c r="Y128" s="1531"/>
      <c r="Z128" s="1531"/>
      <c r="AA128" s="1531"/>
      <c r="AB128" s="1531"/>
      <c r="AC128" s="1531"/>
      <c r="AD128" s="1531"/>
      <c r="AE128" s="1531"/>
      <c r="AF128" s="1531"/>
      <c r="AG128" s="1531"/>
      <c r="AH128" s="1531"/>
      <c r="AI128" s="1531"/>
      <c r="AJ128" s="1531"/>
      <c r="AK128" s="1531"/>
      <c r="AL128" s="1531"/>
      <c r="AM128" s="1531"/>
      <c r="AN128" s="1531"/>
      <c r="AO128" s="1531"/>
      <c r="AP128" s="1531"/>
      <c r="AQ128" s="1531"/>
      <c r="AR128" s="1531"/>
      <c r="AS128" s="1531"/>
      <c r="AT128" s="1531"/>
      <c r="AU128" s="1532"/>
      <c r="AV128" s="1621" t="s">
        <v>961</v>
      </c>
      <c r="AW128" s="1518"/>
      <c r="AX128" s="1518"/>
      <c r="AY128" s="1518"/>
      <c r="AZ128" s="1622"/>
      <c r="BA128" s="1529" t="str">
        <f>入力専用!$DV$20</f>
        <v/>
      </c>
      <c r="BB128" s="1529"/>
      <c r="BC128" s="1529"/>
      <c r="BD128" s="1529"/>
      <c r="BE128" s="1529"/>
      <c r="BF128" s="1529"/>
      <c r="BG128" s="1529"/>
      <c r="BH128" s="1529"/>
      <c r="BI128" s="1529"/>
      <c r="BJ128" s="1529"/>
      <c r="BK128" s="1529"/>
      <c r="BL128" s="1526" t="s">
        <v>886</v>
      </c>
      <c r="BM128" s="1526"/>
      <c r="BN128" s="1529" t="str">
        <f>入力専用!$DW$20</f>
        <v/>
      </c>
      <c r="BO128" s="1529"/>
      <c r="BP128" s="1529"/>
      <c r="BQ128" s="1529"/>
      <c r="BR128" s="1529"/>
      <c r="BS128" s="1529"/>
      <c r="BT128" s="1529"/>
      <c r="BU128" s="1529"/>
      <c r="BV128" s="1529"/>
      <c r="BW128" s="1529"/>
      <c r="BX128" s="1529"/>
      <c r="BY128" s="557"/>
    </row>
    <row r="129" spans="2:77" ht="7.5" customHeight="1">
      <c r="B129" s="1649"/>
      <c r="C129" s="1650"/>
      <c r="D129" s="1650"/>
      <c r="E129" s="1650"/>
      <c r="F129" s="1650"/>
      <c r="G129" s="1650"/>
      <c r="H129" s="1650"/>
      <c r="I129" s="1650"/>
      <c r="J129" s="1650"/>
      <c r="K129" s="1650"/>
      <c r="L129" s="1650"/>
      <c r="M129" s="1650"/>
      <c r="N129" s="1651"/>
      <c r="O129" s="562"/>
      <c r="P129" s="1533"/>
      <c r="Q129" s="1533"/>
      <c r="R129" s="1533"/>
      <c r="S129" s="1533"/>
      <c r="T129" s="1533"/>
      <c r="U129" s="1533"/>
      <c r="V129" s="1533"/>
      <c r="W129" s="1533"/>
      <c r="X129" s="1533"/>
      <c r="Y129" s="1533"/>
      <c r="Z129" s="1533"/>
      <c r="AA129" s="1533"/>
      <c r="AB129" s="1533"/>
      <c r="AC129" s="1533"/>
      <c r="AD129" s="1533"/>
      <c r="AE129" s="1533"/>
      <c r="AF129" s="1533"/>
      <c r="AG129" s="1533"/>
      <c r="AH129" s="1533"/>
      <c r="AI129" s="1533"/>
      <c r="AJ129" s="1533"/>
      <c r="AK129" s="1533"/>
      <c r="AL129" s="1533"/>
      <c r="AM129" s="1533"/>
      <c r="AN129" s="1533"/>
      <c r="AO129" s="1533"/>
      <c r="AP129" s="1533"/>
      <c r="AQ129" s="1533"/>
      <c r="AR129" s="1533"/>
      <c r="AS129" s="1533"/>
      <c r="AT129" s="1533"/>
      <c r="AU129" s="1534"/>
      <c r="AV129" s="1623"/>
      <c r="AW129" s="1520"/>
      <c r="AX129" s="1520"/>
      <c r="AY129" s="1520"/>
      <c r="AZ129" s="1624"/>
      <c r="BA129" s="1530"/>
      <c r="BB129" s="1530"/>
      <c r="BC129" s="1530"/>
      <c r="BD129" s="1530"/>
      <c r="BE129" s="1530"/>
      <c r="BF129" s="1530"/>
      <c r="BG129" s="1530"/>
      <c r="BH129" s="1530"/>
      <c r="BI129" s="1530"/>
      <c r="BJ129" s="1530"/>
      <c r="BK129" s="1530"/>
      <c r="BL129" s="1527"/>
      <c r="BM129" s="1527"/>
      <c r="BN129" s="1530"/>
      <c r="BO129" s="1530"/>
      <c r="BP129" s="1530"/>
      <c r="BQ129" s="1530"/>
      <c r="BR129" s="1530"/>
      <c r="BS129" s="1530"/>
      <c r="BT129" s="1530"/>
      <c r="BU129" s="1530"/>
      <c r="BV129" s="1530"/>
      <c r="BW129" s="1530"/>
      <c r="BX129" s="1530"/>
      <c r="BY129" s="310"/>
    </row>
    <row r="130" spans="2:77" ht="7.5" customHeight="1">
      <c r="B130" s="1649"/>
      <c r="C130" s="1650"/>
      <c r="D130" s="1650"/>
      <c r="E130" s="1650"/>
      <c r="F130" s="1650"/>
      <c r="G130" s="1650"/>
      <c r="H130" s="1650"/>
      <c r="I130" s="1650"/>
      <c r="J130" s="1650"/>
      <c r="K130" s="1650"/>
      <c r="L130" s="1650"/>
      <c r="M130" s="1650"/>
      <c r="N130" s="1651"/>
      <c r="O130" s="562"/>
      <c r="P130" s="1533" t="str">
        <f>入力専用!$DU$20</f>
        <v/>
      </c>
      <c r="Q130" s="1533"/>
      <c r="R130" s="1533"/>
      <c r="S130" s="1533"/>
      <c r="T130" s="1533"/>
      <c r="U130" s="1533"/>
      <c r="V130" s="1533"/>
      <c r="W130" s="1533"/>
      <c r="X130" s="1533"/>
      <c r="Y130" s="1533"/>
      <c r="Z130" s="1533"/>
      <c r="AA130" s="1533"/>
      <c r="AB130" s="1533"/>
      <c r="AC130" s="1533"/>
      <c r="AD130" s="1533"/>
      <c r="AE130" s="1533"/>
      <c r="AF130" s="1533"/>
      <c r="AG130" s="1533"/>
      <c r="AH130" s="1533"/>
      <c r="AI130" s="1533"/>
      <c r="AJ130" s="1533"/>
      <c r="AK130" s="1533"/>
      <c r="AL130" s="1533"/>
      <c r="AM130" s="1533"/>
      <c r="AN130" s="1533"/>
      <c r="AO130" s="1533"/>
      <c r="AP130" s="1533"/>
      <c r="AQ130" s="1533"/>
      <c r="AR130" s="1533"/>
      <c r="AS130" s="1533"/>
      <c r="AT130" s="1533"/>
      <c r="AU130" s="1533"/>
      <c r="AV130" s="1533"/>
      <c r="AW130" s="1533"/>
      <c r="AX130" s="1533"/>
      <c r="AY130" s="1533"/>
      <c r="AZ130" s="1533"/>
      <c r="BA130" s="1533"/>
      <c r="BB130" s="1533"/>
      <c r="BC130" s="1533"/>
      <c r="BD130" s="1533"/>
      <c r="BE130" s="1533"/>
      <c r="BF130" s="1533"/>
      <c r="BG130" s="1533"/>
      <c r="BH130" s="1533"/>
      <c r="BI130" s="1533"/>
      <c r="BJ130" s="1533"/>
      <c r="BK130" s="1533"/>
      <c r="BL130" s="1533"/>
      <c r="BM130" s="1533"/>
      <c r="BN130" s="1533"/>
      <c r="BO130" s="1533"/>
      <c r="BP130" s="1533"/>
      <c r="BQ130" s="1533"/>
      <c r="BR130" s="1533"/>
      <c r="BS130" s="1533"/>
      <c r="BT130" s="1533"/>
      <c r="BU130" s="1533"/>
      <c r="BV130" s="1533"/>
      <c r="BW130" s="1533"/>
      <c r="BX130" s="1533"/>
      <c r="BY130" s="208"/>
    </row>
    <row r="131" spans="2:77" ht="7.5" customHeight="1">
      <c r="B131" s="1649"/>
      <c r="C131" s="1650"/>
      <c r="D131" s="1650"/>
      <c r="E131" s="1650"/>
      <c r="F131" s="1650"/>
      <c r="G131" s="1650"/>
      <c r="H131" s="1650"/>
      <c r="I131" s="1650"/>
      <c r="J131" s="1650"/>
      <c r="K131" s="1650"/>
      <c r="L131" s="1650"/>
      <c r="M131" s="1650"/>
      <c r="N131" s="1651"/>
      <c r="O131" s="240"/>
      <c r="P131" s="1535"/>
      <c r="Q131" s="1535"/>
      <c r="R131" s="1535"/>
      <c r="S131" s="1535"/>
      <c r="T131" s="1535"/>
      <c r="U131" s="1535"/>
      <c r="V131" s="1535"/>
      <c r="W131" s="1535"/>
      <c r="X131" s="1535"/>
      <c r="Y131" s="1535"/>
      <c r="Z131" s="1535"/>
      <c r="AA131" s="1535"/>
      <c r="AB131" s="1535"/>
      <c r="AC131" s="1535"/>
      <c r="AD131" s="1535"/>
      <c r="AE131" s="1535"/>
      <c r="AF131" s="1535"/>
      <c r="AG131" s="1535"/>
      <c r="AH131" s="1535"/>
      <c r="AI131" s="1535"/>
      <c r="AJ131" s="1535"/>
      <c r="AK131" s="1535"/>
      <c r="AL131" s="1535"/>
      <c r="AM131" s="1535"/>
      <c r="AN131" s="1535"/>
      <c r="AO131" s="1535"/>
      <c r="AP131" s="1535"/>
      <c r="AQ131" s="1535"/>
      <c r="AR131" s="1535"/>
      <c r="AS131" s="1535"/>
      <c r="AT131" s="1535"/>
      <c r="AU131" s="1535"/>
      <c r="AV131" s="1535"/>
      <c r="AW131" s="1535"/>
      <c r="AX131" s="1535"/>
      <c r="AY131" s="1535"/>
      <c r="AZ131" s="1535"/>
      <c r="BA131" s="1535"/>
      <c r="BB131" s="1535"/>
      <c r="BC131" s="1535"/>
      <c r="BD131" s="1535"/>
      <c r="BE131" s="1535"/>
      <c r="BF131" s="1535"/>
      <c r="BG131" s="1535"/>
      <c r="BH131" s="1535"/>
      <c r="BI131" s="1535"/>
      <c r="BJ131" s="1535"/>
      <c r="BK131" s="1535"/>
      <c r="BL131" s="1535"/>
      <c r="BM131" s="1535"/>
      <c r="BN131" s="1535"/>
      <c r="BO131" s="1535"/>
      <c r="BP131" s="1535"/>
      <c r="BQ131" s="1535"/>
      <c r="BR131" s="1535"/>
      <c r="BS131" s="1535"/>
      <c r="BT131" s="1535"/>
      <c r="BU131" s="1535"/>
      <c r="BV131" s="1535"/>
      <c r="BW131" s="1535"/>
      <c r="BX131" s="1535"/>
      <c r="BY131" s="310"/>
    </row>
    <row r="132" spans="2:77" ht="7.5" customHeight="1">
      <c r="B132" s="1649"/>
      <c r="C132" s="1650"/>
      <c r="D132" s="1650"/>
      <c r="E132" s="1650"/>
      <c r="F132" s="1650"/>
      <c r="G132" s="1650"/>
      <c r="H132" s="1650"/>
      <c r="I132" s="1650"/>
      <c r="J132" s="1650"/>
      <c r="K132" s="1650"/>
      <c r="L132" s="1650"/>
      <c r="M132" s="1650"/>
      <c r="N132" s="1651"/>
      <c r="O132" s="561"/>
      <c r="P132" s="1531" t="s">
        <v>634</v>
      </c>
      <c r="Q132" s="1531"/>
      <c r="R132" s="1531"/>
      <c r="S132" s="1531"/>
      <c r="T132" s="1531"/>
      <c r="U132" s="1531"/>
      <c r="V132" s="1531"/>
      <c r="W132" s="1531"/>
      <c r="X132" s="1531"/>
      <c r="Y132" s="1531"/>
      <c r="Z132" s="1531"/>
      <c r="AA132" s="1531"/>
      <c r="AB132" s="1531"/>
      <c r="AC132" s="1531"/>
      <c r="AD132" s="1531"/>
      <c r="AE132" s="1531"/>
      <c r="AF132" s="1531"/>
      <c r="AG132" s="1531"/>
      <c r="AH132" s="1531"/>
      <c r="AI132" s="1531"/>
      <c r="AJ132" s="1531"/>
      <c r="AK132" s="1531"/>
      <c r="AL132" s="1531"/>
      <c r="AM132" s="1531"/>
      <c r="AN132" s="1531"/>
      <c r="AO132" s="1531"/>
      <c r="AP132" s="1531"/>
      <c r="AQ132" s="1531"/>
      <c r="AR132" s="1531"/>
      <c r="AS132" s="1531"/>
      <c r="AT132" s="1531"/>
      <c r="AU132" s="1532"/>
      <c r="AV132" s="1621" t="s">
        <v>961</v>
      </c>
      <c r="AW132" s="1518"/>
      <c r="AX132" s="1518"/>
      <c r="AY132" s="1518"/>
      <c r="AZ132" s="1622"/>
      <c r="BA132" s="1529" t="str">
        <f>入力専用!$DV$21</f>
        <v/>
      </c>
      <c r="BB132" s="1529"/>
      <c r="BC132" s="1529"/>
      <c r="BD132" s="1529"/>
      <c r="BE132" s="1529"/>
      <c r="BF132" s="1529"/>
      <c r="BG132" s="1529"/>
      <c r="BH132" s="1529"/>
      <c r="BI132" s="1529"/>
      <c r="BJ132" s="1529"/>
      <c r="BK132" s="1529"/>
      <c r="BL132" s="1526" t="s">
        <v>886</v>
      </c>
      <c r="BM132" s="1526"/>
      <c r="BN132" s="1529" t="str">
        <f>入力専用!$DW$21</f>
        <v/>
      </c>
      <c r="BO132" s="1529"/>
      <c r="BP132" s="1529"/>
      <c r="BQ132" s="1529"/>
      <c r="BR132" s="1529"/>
      <c r="BS132" s="1529"/>
      <c r="BT132" s="1529"/>
      <c r="BU132" s="1529"/>
      <c r="BV132" s="1529"/>
      <c r="BW132" s="1529"/>
      <c r="BX132" s="1529"/>
      <c r="BY132" s="557"/>
    </row>
    <row r="133" spans="2:77" ht="7.5" customHeight="1">
      <c r="B133" s="1649"/>
      <c r="C133" s="1650"/>
      <c r="D133" s="1650"/>
      <c r="E133" s="1650"/>
      <c r="F133" s="1650"/>
      <c r="G133" s="1650"/>
      <c r="H133" s="1650"/>
      <c r="I133" s="1650"/>
      <c r="J133" s="1650"/>
      <c r="K133" s="1650"/>
      <c r="L133" s="1650"/>
      <c r="M133" s="1650"/>
      <c r="N133" s="1651"/>
      <c r="O133" s="562"/>
      <c r="P133" s="1533"/>
      <c r="Q133" s="1533"/>
      <c r="R133" s="1533"/>
      <c r="S133" s="1533"/>
      <c r="T133" s="1533"/>
      <c r="U133" s="1533"/>
      <c r="V133" s="1533"/>
      <c r="W133" s="1533"/>
      <c r="X133" s="1533"/>
      <c r="Y133" s="1533"/>
      <c r="Z133" s="1533"/>
      <c r="AA133" s="1533"/>
      <c r="AB133" s="1533"/>
      <c r="AC133" s="1533"/>
      <c r="AD133" s="1533"/>
      <c r="AE133" s="1533"/>
      <c r="AF133" s="1533"/>
      <c r="AG133" s="1533"/>
      <c r="AH133" s="1533"/>
      <c r="AI133" s="1533"/>
      <c r="AJ133" s="1533"/>
      <c r="AK133" s="1533"/>
      <c r="AL133" s="1533"/>
      <c r="AM133" s="1533"/>
      <c r="AN133" s="1533"/>
      <c r="AO133" s="1533"/>
      <c r="AP133" s="1533"/>
      <c r="AQ133" s="1533"/>
      <c r="AR133" s="1533"/>
      <c r="AS133" s="1533"/>
      <c r="AT133" s="1533"/>
      <c r="AU133" s="1534"/>
      <c r="AV133" s="1623"/>
      <c r="AW133" s="1520"/>
      <c r="AX133" s="1520"/>
      <c r="AY133" s="1520"/>
      <c r="AZ133" s="1624"/>
      <c r="BA133" s="1530"/>
      <c r="BB133" s="1530"/>
      <c r="BC133" s="1530"/>
      <c r="BD133" s="1530"/>
      <c r="BE133" s="1530"/>
      <c r="BF133" s="1530"/>
      <c r="BG133" s="1530"/>
      <c r="BH133" s="1530"/>
      <c r="BI133" s="1530"/>
      <c r="BJ133" s="1530"/>
      <c r="BK133" s="1530"/>
      <c r="BL133" s="1527"/>
      <c r="BM133" s="1527"/>
      <c r="BN133" s="1530"/>
      <c r="BO133" s="1530"/>
      <c r="BP133" s="1530"/>
      <c r="BQ133" s="1530"/>
      <c r="BR133" s="1530"/>
      <c r="BS133" s="1530"/>
      <c r="BT133" s="1530"/>
      <c r="BU133" s="1530"/>
      <c r="BV133" s="1530"/>
      <c r="BW133" s="1530"/>
      <c r="BX133" s="1530"/>
      <c r="BY133" s="310"/>
    </row>
    <row r="134" spans="2:77" ht="7.5" customHeight="1">
      <c r="B134" s="1649"/>
      <c r="C134" s="1650"/>
      <c r="D134" s="1650"/>
      <c r="E134" s="1650"/>
      <c r="F134" s="1650"/>
      <c r="G134" s="1650"/>
      <c r="H134" s="1650"/>
      <c r="I134" s="1650"/>
      <c r="J134" s="1650"/>
      <c r="K134" s="1650"/>
      <c r="L134" s="1650"/>
      <c r="M134" s="1650"/>
      <c r="N134" s="1651"/>
      <c r="O134" s="562"/>
      <c r="P134" s="1533" t="str">
        <f>入力専用!$DU$21</f>
        <v/>
      </c>
      <c r="Q134" s="1533"/>
      <c r="R134" s="1533"/>
      <c r="S134" s="1533"/>
      <c r="T134" s="1533"/>
      <c r="U134" s="1533"/>
      <c r="V134" s="1533"/>
      <c r="W134" s="1533"/>
      <c r="X134" s="1533"/>
      <c r="Y134" s="1533"/>
      <c r="Z134" s="1533"/>
      <c r="AA134" s="1533"/>
      <c r="AB134" s="1533"/>
      <c r="AC134" s="1533"/>
      <c r="AD134" s="1533"/>
      <c r="AE134" s="1533"/>
      <c r="AF134" s="1533"/>
      <c r="AG134" s="1533"/>
      <c r="AH134" s="1533"/>
      <c r="AI134" s="1533"/>
      <c r="AJ134" s="1533"/>
      <c r="AK134" s="1533"/>
      <c r="AL134" s="1533"/>
      <c r="AM134" s="1533"/>
      <c r="AN134" s="1533"/>
      <c r="AO134" s="1533"/>
      <c r="AP134" s="1533"/>
      <c r="AQ134" s="1533"/>
      <c r="AR134" s="1533"/>
      <c r="AS134" s="1533"/>
      <c r="AT134" s="1533"/>
      <c r="AU134" s="1533"/>
      <c r="AV134" s="1533"/>
      <c r="AW134" s="1533"/>
      <c r="AX134" s="1533"/>
      <c r="AY134" s="1533"/>
      <c r="AZ134" s="1533"/>
      <c r="BA134" s="1533"/>
      <c r="BB134" s="1533"/>
      <c r="BC134" s="1533"/>
      <c r="BD134" s="1533"/>
      <c r="BE134" s="1533"/>
      <c r="BF134" s="1533"/>
      <c r="BG134" s="1533"/>
      <c r="BH134" s="1533"/>
      <c r="BI134" s="1533"/>
      <c r="BJ134" s="1533"/>
      <c r="BK134" s="1533"/>
      <c r="BL134" s="1533"/>
      <c r="BM134" s="1533"/>
      <c r="BN134" s="1533"/>
      <c r="BO134" s="1533"/>
      <c r="BP134" s="1533"/>
      <c r="BQ134" s="1533"/>
      <c r="BR134" s="1533"/>
      <c r="BS134" s="1533"/>
      <c r="BT134" s="1533"/>
      <c r="BU134" s="1533"/>
      <c r="BV134" s="1533"/>
      <c r="BW134" s="1533"/>
      <c r="BX134" s="1533"/>
      <c r="BY134" s="208"/>
    </row>
    <row r="135" spans="2:77" ht="7.5" customHeight="1">
      <c r="B135" s="1649"/>
      <c r="C135" s="1650"/>
      <c r="D135" s="1650"/>
      <c r="E135" s="1650"/>
      <c r="F135" s="1650"/>
      <c r="G135" s="1650"/>
      <c r="H135" s="1650"/>
      <c r="I135" s="1650"/>
      <c r="J135" s="1650"/>
      <c r="K135" s="1650"/>
      <c r="L135" s="1650"/>
      <c r="M135" s="1650"/>
      <c r="N135" s="1651"/>
      <c r="O135" s="240"/>
      <c r="P135" s="1535"/>
      <c r="Q135" s="1535"/>
      <c r="R135" s="1535"/>
      <c r="S135" s="1535"/>
      <c r="T135" s="1535"/>
      <c r="U135" s="1535"/>
      <c r="V135" s="1535"/>
      <c r="W135" s="1535"/>
      <c r="X135" s="1535"/>
      <c r="Y135" s="1535"/>
      <c r="Z135" s="1535"/>
      <c r="AA135" s="1535"/>
      <c r="AB135" s="1535"/>
      <c r="AC135" s="1535"/>
      <c r="AD135" s="1535"/>
      <c r="AE135" s="1535"/>
      <c r="AF135" s="1535"/>
      <c r="AG135" s="1535"/>
      <c r="AH135" s="1535"/>
      <c r="AI135" s="1535"/>
      <c r="AJ135" s="1535"/>
      <c r="AK135" s="1535"/>
      <c r="AL135" s="1535"/>
      <c r="AM135" s="1535"/>
      <c r="AN135" s="1535"/>
      <c r="AO135" s="1535"/>
      <c r="AP135" s="1535"/>
      <c r="AQ135" s="1535"/>
      <c r="AR135" s="1535"/>
      <c r="AS135" s="1535"/>
      <c r="AT135" s="1535"/>
      <c r="AU135" s="1535"/>
      <c r="AV135" s="1535"/>
      <c r="AW135" s="1535"/>
      <c r="AX135" s="1535"/>
      <c r="AY135" s="1535"/>
      <c r="AZ135" s="1535"/>
      <c r="BA135" s="1535"/>
      <c r="BB135" s="1535"/>
      <c r="BC135" s="1535"/>
      <c r="BD135" s="1535"/>
      <c r="BE135" s="1535"/>
      <c r="BF135" s="1535"/>
      <c r="BG135" s="1535"/>
      <c r="BH135" s="1535"/>
      <c r="BI135" s="1535"/>
      <c r="BJ135" s="1535"/>
      <c r="BK135" s="1535"/>
      <c r="BL135" s="1535"/>
      <c r="BM135" s="1535"/>
      <c r="BN135" s="1535"/>
      <c r="BO135" s="1535"/>
      <c r="BP135" s="1535"/>
      <c r="BQ135" s="1535"/>
      <c r="BR135" s="1535"/>
      <c r="BS135" s="1535"/>
      <c r="BT135" s="1535"/>
      <c r="BU135" s="1535"/>
      <c r="BV135" s="1535"/>
      <c r="BW135" s="1535"/>
      <c r="BX135" s="1535"/>
      <c r="BY135" s="310"/>
    </row>
    <row r="136" spans="2:77" ht="7.5" customHeight="1">
      <c r="B136" s="1649"/>
      <c r="C136" s="1650"/>
      <c r="D136" s="1650"/>
      <c r="E136" s="1650"/>
      <c r="F136" s="1650"/>
      <c r="G136" s="1650"/>
      <c r="H136" s="1650"/>
      <c r="I136" s="1650"/>
      <c r="J136" s="1650"/>
      <c r="K136" s="1650"/>
      <c r="L136" s="1650"/>
      <c r="M136" s="1650"/>
      <c r="N136" s="1651"/>
      <c r="O136" s="561"/>
      <c r="P136" s="1531" t="s">
        <v>639</v>
      </c>
      <c r="Q136" s="1531"/>
      <c r="R136" s="1531"/>
      <c r="S136" s="1531"/>
      <c r="T136" s="1531"/>
      <c r="U136" s="1531"/>
      <c r="V136" s="1531"/>
      <c r="W136" s="1531"/>
      <c r="X136" s="1531"/>
      <c r="Y136" s="1531"/>
      <c r="Z136" s="1531"/>
      <c r="AA136" s="1531"/>
      <c r="AB136" s="1531"/>
      <c r="AC136" s="1531"/>
      <c r="AD136" s="1531"/>
      <c r="AE136" s="1531"/>
      <c r="AF136" s="1531"/>
      <c r="AG136" s="1531"/>
      <c r="AH136" s="1531"/>
      <c r="AI136" s="1531"/>
      <c r="AJ136" s="1531"/>
      <c r="AK136" s="1531"/>
      <c r="AL136" s="1531"/>
      <c r="AM136" s="1531"/>
      <c r="AN136" s="1531"/>
      <c r="AO136" s="1531"/>
      <c r="AP136" s="1531"/>
      <c r="AQ136" s="1531"/>
      <c r="AR136" s="1531"/>
      <c r="AS136" s="1531"/>
      <c r="AT136" s="1531"/>
      <c r="AU136" s="1532"/>
      <c r="AV136" s="1621" t="s">
        <v>961</v>
      </c>
      <c r="AW136" s="1518"/>
      <c r="AX136" s="1518"/>
      <c r="AY136" s="1518"/>
      <c r="AZ136" s="1622"/>
      <c r="BA136" s="1529" t="str">
        <f>入力専用!$DV$22</f>
        <v/>
      </c>
      <c r="BB136" s="1529"/>
      <c r="BC136" s="1529"/>
      <c r="BD136" s="1529"/>
      <c r="BE136" s="1529"/>
      <c r="BF136" s="1529"/>
      <c r="BG136" s="1529"/>
      <c r="BH136" s="1529"/>
      <c r="BI136" s="1529"/>
      <c r="BJ136" s="1529"/>
      <c r="BK136" s="1529"/>
      <c r="BL136" s="1526" t="s">
        <v>886</v>
      </c>
      <c r="BM136" s="1526"/>
      <c r="BN136" s="1529" t="str">
        <f>入力専用!$DW$22</f>
        <v/>
      </c>
      <c r="BO136" s="1529"/>
      <c r="BP136" s="1529"/>
      <c r="BQ136" s="1529"/>
      <c r="BR136" s="1529"/>
      <c r="BS136" s="1529"/>
      <c r="BT136" s="1529"/>
      <c r="BU136" s="1529"/>
      <c r="BV136" s="1529"/>
      <c r="BW136" s="1529"/>
      <c r="BX136" s="1529"/>
      <c r="BY136" s="557"/>
    </row>
    <row r="137" spans="2:77" ht="7.5" customHeight="1">
      <c r="B137" s="1652"/>
      <c r="C137" s="1653"/>
      <c r="D137" s="1653"/>
      <c r="E137" s="1653"/>
      <c r="F137" s="1653"/>
      <c r="G137" s="1653"/>
      <c r="H137" s="1653"/>
      <c r="I137" s="1653"/>
      <c r="J137" s="1653"/>
      <c r="K137" s="1653"/>
      <c r="L137" s="1653"/>
      <c r="M137" s="1653"/>
      <c r="N137" s="1654"/>
      <c r="O137" s="562"/>
      <c r="P137" s="1533"/>
      <c r="Q137" s="1533"/>
      <c r="R137" s="1533"/>
      <c r="S137" s="1533"/>
      <c r="T137" s="1533"/>
      <c r="U137" s="1533"/>
      <c r="V137" s="1533"/>
      <c r="W137" s="1533"/>
      <c r="X137" s="1533"/>
      <c r="Y137" s="1533"/>
      <c r="Z137" s="1533"/>
      <c r="AA137" s="1533"/>
      <c r="AB137" s="1533"/>
      <c r="AC137" s="1533"/>
      <c r="AD137" s="1533"/>
      <c r="AE137" s="1533"/>
      <c r="AF137" s="1533"/>
      <c r="AG137" s="1533"/>
      <c r="AH137" s="1533"/>
      <c r="AI137" s="1533"/>
      <c r="AJ137" s="1533"/>
      <c r="AK137" s="1533"/>
      <c r="AL137" s="1533"/>
      <c r="AM137" s="1533"/>
      <c r="AN137" s="1533"/>
      <c r="AO137" s="1533"/>
      <c r="AP137" s="1533"/>
      <c r="AQ137" s="1533"/>
      <c r="AR137" s="1533"/>
      <c r="AS137" s="1533"/>
      <c r="AT137" s="1533"/>
      <c r="AU137" s="1534"/>
      <c r="AV137" s="1623"/>
      <c r="AW137" s="1520"/>
      <c r="AX137" s="1520"/>
      <c r="AY137" s="1520"/>
      <c r="AZ137" s="1624"/>
      <c r="BA137" s="1530"/>
      <c r="BB137" s="1530"/>
      <c r="BC137" s="1530"/>
      <c r="BD137" s="1530"/>
      <c r="BE137" s="1530"/>
      <c r="BF137" s="1530"/>
      <c r="BG137" s="1530"/>
      <c r="BH137" s="1530"/>
      <c r="BI137" s="1530"/>
      <c r="BJ137" s="1530"/>
      <c r="BK137" s="1530"/>
      <c r="BL137" s="1527"/>
      <c r="BM137" s="1527"/>
      <c r="BN137" s="1530"/>
      <c r="BO137" s="1530"/>
      <c r="BP137" s="1530"/>
      <c r="BQ137" s="1530"/>
      <c r="BR137" s="1530"/>
      <c r="BS137" s="1530"/>
      <c r="BT137" s="1530"/>
      <c r="BU137" s="1530"/>
      <c r="BV137" s="1530"/>
      <c r="BW137" s="1530"/>
      <c r="BX137" s="1530"/>
      <c r="BY137" s="310"/>
    </row>
    <row r="138" spans="2:77" ht="7.5" customHeight="1" thickBot="1">
      <c r="B138" s="563"/>
      <c r="C138" s="564"/>
      <c r="D138" s="564"/>
      <c r="E138" s="564"/>
      <c r="F138" s="564"/>
      <c r="G138" s="1518" t="s">
        <v>45</v>
      </c>
      <c r="H138" s="1518"/>
      <c r="I138" s="1518"/>
      <c r="J138" s="564"/>
      <c r="K138" s="564"/>
      <c r="L138" s="564"/>
      <c r="M138" s="564"/>
      <c r="N138" s="557"/>
      <c r="O138" s="562"/>
      <c r="P138" s="1533" t="str">
        <f>入力専用!$DU$22</f>
        <v/>
      </c>
      <c r="Q138" s="1533"/>
      <c r="R138" s="1533"/>
      <c r="S138" s="1533"/>
      <c r="T138" s="1533"/>
      <c r="U138" s="1533"/>
      <c r="V138" s="1533"/>
      <c r="W138" s="1533"/>
      <c r="X138" s="1533"/>
      <c r="Y138" s="1533"/>
      <c r="Z138" s="1533"/>
      <c r="AA138" s="1533"/>
      <c r="AB138" s="1533"/>
      <c r="AC138" s="1533"/>
      <c r="AD138" s="1533"/>
      <c r="AE138" s="1533"/>
      <c r="AF138" s="1533"/>
      <c r="AG138" s="1533"/>
      <c r="AH138" s="1533"/>
      <c r="AI138" s="1533"/>
      <c r="AJ138" s="1533"/>
      <c r="AK138" s="1533"/>
      <c r="AL138" s="1533"/>
      <c r="AM138" s="1533"/>
      <c r="AN138" s="1533"/>
      <c r="AO138" s="1533"/>
      <c r="AP138" s="1533"/>
      <c r="AQ138" s="1533"/>
      <c r="AR138" s="1533"/>
      <c r="AS138" s="1533"/>
      <c r="AT138" s="1533"/>
      <c r="AU138" s="1533"/>
      <c r="AV138" s="1533"/>
      <c r="AW138" s="1533"/>
      <c r="AX138" s="1533"/>
      <c r="AY138" s="1533"/>
      <c r="AZ138" s="1533"/>
      <c r="BA138" s="1533"/>
      <c r="BB138" s="1533"/>
      <c r="BC138" s="1533"/>
      <c r="BD138" s="1533"/>
      <c r="BE138" s="1533"/>
      <c r="BF138" s="1533"/>
      <c r="BG138" s="1533"/>
      <c r="BH138" s="1533"/>
      <c r="BI138" s="1533"/>
      <c r="BJ138" s="1533"/>
      <c r="BK138" s="1533"/>
      <c r="BL138" s="1533"/>
      <c r="BM138" s="1533"/>
      <c r="BN138" s="1533"/>
      <c r="BO138" s="1533"/>
      <c r="BP138" s="1533"/>
      <c r="BQ138" s="1533"/>
      <c r="BR138" s="1533"/>
      <c r="BS138" s="1533"/>
      <c r="BT138" s="1533"/>
      <c r="BU138" s="1533"/>
      <c r="BV138" s="1533"/>
      <c r="BW138" s="1533"/>
      <c r="BX138" s="1533"/>
      <c r="BY138" s="208"/>
    </row>
    <row r="139" spans="2:77" ht="7.5" customHeight="1">
      <c r="B139" s="455"/>
      <c r="C139" s="1509" t="s">
        <v>962</v>
      </c>
      <c r="D139" s="1510"/>
      <c r="E139" s="1510"/>
      <c r="F139" s="1511"/>
      <c r="G139" s="1519"/>
      <c r="H139" s="1519"/>
      <c r="I139" s="1519"/>
      <c r="J139" s="1509" t="s">
        <v>963</v>
      </c>
      <c r="K139" s="1510"/>
      <c r="L139" s="1510"/>
      <c r="M139" s="1511"/>
      <c r="N139" s="208"/>
      <c r="O139" s="240"/>
      <c r="P139" s="1535"/>
      <c r="Q139" s="1535"/>
      <c r="R139" s="1535"/>
      <c r="S139" s="1535"/>
      <c r="T139" s="1535"/>
      <c r="U139" s="1535"/>
      <c r="V139" s="1535"/>
      <c r="W139" s="1535"/>
      <c r="X139" s="1535"/>
      <c r="Y139" s="1535"/>
      <c r="Z139" s="1535"/>
      <c r="AA139" s="1535"/>
      <c r="AB139" s="1535"/>
      <c r="AC139" s="1535"/>
      <c r="AD139" s="1535"/>
      <c r="AE139" s="1535"/>
      <c r="AF139" s="1535"/>
      <c r="AG139" s="1535"/>
      <c r="AH139" s="1535"/>
      <c r="AI139" s="1535"/>
      <c r="AJ139" s="1535"/>
      <c r="AK139" s="1535"/>
      <c r="AL139" s="1535"/>
      <c r="AM139" s="1535"/>
      <c r="AN139" s="1535"/>
      <c r="AO139" s="1535"/>
      <c r="AP139" s="1535"/>
      <c r="AQ139" s="1535"/>
      <c r="AR139" s="1535"/>
      <c r="AS139" s="1535"/>
      <c r="AT139" s="1535"/>
      <c r="AU139" s="1535"/>
      <c r="AV139" s="1535"/>
      <c r="AW139" s="1535"/>
      <c r="AX139" s="1535"/>
      <c r="AY139" s="1535"/>
      <c r="AZ139" s="1535"/>
      <c r="BA139" s="1535"/>
      <c r="BB139" s="1535"/>
      <c r="BC139" s="1535"/>
      <c r="BD139" s="1535"/>
      <c r="BE139" s="1535"/>
      <c r="BF139" s="1535"/>
      <c r="BG139" s="1535"/>
      <c r="BH139" s="1535"/>
      <c r="BI139" s="1535"/>
      <c r="BJ139" s="1535"/>
      <c r="BK139" s="1535"/>
      <c r="BL139" s="1535"/>
      <c r="BM139" s="1535"/>
      <c r="BN139" s="1535"/>
      <c r="BO139" s="1535"/>
      <c r="BP139" s="1535"/>
      <c r="BQ139" s="1535"/>
      <c r="BR139" s="1535"/>
      <c r="BS139" s="1535"/>
      <c r="BT139" s="1535"/>
      <c r="BU139" s="1535"/>
      <c r="BV139" s="1535"/>
      <c r="BW139" s="1535"/>
      <c r="BX139" s="1535"/>
      <c r="BY139" s="310"/>
    </row>
    <row r="140" spans="2:77" ht="7.5" customHeight="1">
      <c r="B140" s="455"/>
      <c r="C140" s="1512"/>
      <c r="D140" s="1513"/>
      <c r="E140" s="1513"/>
      <c r="F140" s="1514"/>
      <c r="G140" s="1519"/>
      <c r="H140" s="1519"/>
      <c r="I140" s="1519"/>
      <c r="J140" s="1512"/>
      <c r="K140" s="1513"/>
      <c r="L140" s="1513"/>
      <c r="M140" s="1514"/>
      <c r="N140" s="208"/>
      <c r="O140" s="561"/>
      <c r="P140" s="1531" t="s">
        <v>639</v>
      </c>
      <c r="Q140" s="1531"/>
      <c r="R140" s="1531"/>
      <c r="S140" s="1531"/>
      <c r="T140" s="1531"/>
      <c r="U140" s="1531"/>
      <c r="V140" s="1531"/>
      <c r="W140" s="1531"/>
      <c r="X140" s="1531"/>
      <c r="Y140" s="1531"/>
      <c r="Z140" s="1531"/>
      <c r="AA140" s="1531"/>
      <c r="AB140" s="1531"/>
      <c r="AC140" s="1531"/>
      <c r="AD140" s="1531"/>
      <c r="AE140" s="1531"/>
      <c r="AF140" s="1531"/>
      <c r="AG140" s="1531"/>
      <c r="AH140" s="1531"/>
      <c r="AI140" s="1531"/>
      <c r="AJ140" s="1531"/>
      <c r="AK140" s="1531"/>
      <c r="AL140" s="1531"/>
      <c r="AM140" s="1531"/>
      <c r="AN140" s="1531"/>
      <c r="AO140" s="1531"/>
      <c r="AP140" s="1531"/>
      <c r="AQ140" s="1531"/>
      <c r="AR140" s="1531"/>
      <c r="AS140" s="1531"/>
      <c r="AT140" s="1531"/>
      <c r="AU140" s="1532"/>
      <c r="AV140" s="1621" t="s">
        <v>961</v>
      </c>
      <c r="AW140" s="1518"/>
      <c r="AX140" s="1518"/>
      <c r="AY140" s="1518"/>
      <c r="AZ140" s="1622"/>
      <c r="BA140" s="1529" t="str">
        <f>入力専用!$DV$23</f>
        <v/>
      </c>
      <c r="BB140" s="1529"/>
      <c r="BC140" s="1529"/>
      <c r="BD140" s="1529"/>
      <c r="BE140" s="1529"/>
      <c r="BF140" s="1529"/>
      <c r="BG140" s="1529"/>
      <c r="BH140" s="1529"/>
      <c r="BI140" s="1529"/>
      <c r="BJ140" s="1529"/>
      <c r="BK140" s="1529"/>
      <c r="BL140" s="1526" t="s">
        <v>886</v>
      </c>
      <c r="BM140" s="1526"/>
      <c r="BN140" s="1529" t="str">
        <f>入力専用!$DW$23</f>
        <v/>
      </c>
      <c r="BO140" s="1529"/>
      <c r="BP140" s="1529"/>
      <c r="BQ140" s="1529"/>
      <c r="BR140" s="1529"/>
      <c r="BS140" s="1529"/>
      <c r="BT140" s="1529"/>
      <c r="BU140" s="1529"/>
      <c r="BV140" s="1529"/>
      <c r="BW140" s="1529"/>
      <c r="BX140" s="1529"/>
      <c r="BY140" s="557"/>
    </row>
    <row r="141" spans="2:77" ht="7.5" customHeight="1">
      <c r="B141" s="455"/>
      <c r="C141" s="1512"/>
      <c r="D141" s="1513"/>
      <c r="E141" s="1513"/>
      <c r="F141" s="1514"/>
      <c r="G141" s="1519"/>
      <c r="H141" s="1519"/>
      <c r="I141" s="1519"/>
      <c r="J141" s="1512"/>
      <c r="K141" s="1513"/>
      <c r="L141" s="1513"/>
      <c r="M141" s="1514"/>
      <c r="N141" s="208"/>
      <c r="O141" s="562"/>
      <c r="P141" s="1533"/>
      <c r="Q141" s="1533"/>
      <c r="R141" s="1533"/>
      <c r="S141" s="1533"/>
      <c r="T141" s="1533"/>
      <c r="U141" s="1533"/>
      <c r="V141" s="1533"/>
      <c r="W141" s="1533"/>
      <c r="X141" s="1533"/>
      <c r="Y141" s="1533"/>
      <c r="Z141" s="1533"/>
      <c r="AA141" s="1533"/>
      <c r="AB141" s="1533"/>
      <c r="AC141" s="1533"/>
      <c r="AD141" s="1533"/>
      <c r="AE141" s="1533"/>
      <c r="AF141" s="1533"/>
      <c r="AG141" s="1533"/>
      <c r="AH141" s="1533"/>
      <c r="AI141" s="1533"/>
      <c r="AJ141" s="1533"/>
      <c r="AK141" s="1533"/>
      <c r="AL141" s="1533"/>
      <c r="AM141" s="1533"/>
      <c r="AN141" s="1533"/>
      <c r="AO141" s="1533"/>
      <c r="AP141" s="1533"/>
      <c r="AQ141" s="1533"/>
      <c r="AR141" s="1533"/>
      <c r="AS141" s="1533"/>
      <c r="AT141" s="1533"/>
      <c r="AU141" s="1534"/>
      <c r="AV141" s="1623"/>
      <c r="AW141" s="1520"/>
      <c r="AX141" s="1520"/>
      <c r="AY141" s="1520"/>
      <c r="AZ141" s="1624"/>
      <c r="BA141" s="1530"/>
      <c r="BB141" s="1530"/>
      <c r="BC141" s="1530"/>
      <c r="BD141" s="1530"/>
      <c r="BE141" s="1530"/>
      <c r="BF141" s="1530"/>
      <c r="BG141" s="1530"/>
      <c r="BH141" s="1530"/>
      <c r="BI141" s="1530"/>
      <c r="BJ141" s="1530"/>
      <c r="BK141" s="1530"/>
      <c r="BL141" s="1527"/>
      <c r="BM141" s="1527"/>
      <c r="BN141" s="1530"/>
      <c r="BO141" s="1530"/>
      <c r="BP141" s="1530"/>
      <c r="BQ141" s="1530"/>
      <c r="BR141" s="1530"/>
      <c r="BS141" s="1530"/>
      <c r="BT141" s="1530"/>
      <c r="BU141" s="1530"/>
      <c r="BV141" s="1530"/>
      <c r="BW141" s="1530"/>
      <c r="BX141" s="1530"/>
      <c r="BY141" s="310"/>
    </row>
    <row r="142" spans="2:77" ht="7.5" customHeight="1" thickBot="1">
      <c r="B142" s="455"/>
      <c r="C142" s="1515"/>
      <c r="D142" s="1516"/>
      <c r="E142" s="1516"/>
      <c r="F142" s="1517"/>
      <c r="G142" s="1519"/>
      <c r="H142" s="1519"/>
      <c r="I142" s="1519"/>
      <c r="J142" s="1515"/>
      <c r="K142" s="1516"/>
      <c r="L142" s="1516"/>
      <c r="M142" s="1517"/>
      <c r="N142" s="208"/>
      <c r="O142" s="562"/>
      <c r="P142" s="1533" t="str">
        <f>入力専用!$DU$23</f>
        <v/>
      </c>
      <c r="Q142" s="1533"/>
      <c r="R142" s="1533"/>
      <c r="S142" s="1533"/>
      <c r="T142" s="1533"/>
      <c r="U142" s="1533"/>
      <c r="V142" s="1533"/>
      <c r="W142" s="1533"/>
      <c r="X142" s="1533"/>
      <c r="Y142" s="1533"/>
      <c r="Z142" s="1533"/>
      <c r="AA142" s="1533"/>
      <c r="AB142" s="1533"/>
      <c r="AC142" s="1533"/>
      <c r="AD142" s="1533"/>
      <c r="AE142" s="1533"/>
      <c r="AF142" s="1533"/>
      <c r="AG142" s="1533"/>
      <c r="AH142" s="1533"/>
      <c r="AI142" s="1533"/>
      <c r="AJ142" s="1533"/>
      <c r="AK142" s="1533"/>
      <c r="AL142" s="1533"/>
      <c r="AM142" s="1533"/>
      <c r="AN142" s="1533"/>
      <c r="AO142" s="1533"/>
      <c r="AP142" s="1533"/>
      <c r="AQ142" s="1533"/>
      <c r="AR142" s="1533"/>
      <c r="AS142" s="1533"/>
      <c r="AT142" s="1533"/>
      <c r="AU142" s="1533"/>
      <c r="AV142" s="1533"/>
      <c r="AW142" s="1533"/>
      <c r="AX142" s="1533"/>
      <c r="AY142" s="1533"/>
      <c r="AZ142" s="1533"/>
      <c r="BA142" s="1533"/>
      <c r="BB142" s="1533"/>
      <c r="BC142" s="1533"/>
      <c r="BD142" s="1533"/>
      <c r="BE142" s="1533"/>
      <c r="BF142" s="1533"/>
      <c r="BG142" s="1533"/>
      <c r="BH142" s="1533"/>
      <c r="BI142" s="1533"/>
      <c r="BJ142" s="1533"/>
      <c r="BK142" s="1533"/>
      <c r="BL142" s="1533"/>
      <c r="BM142" s="1533"/>
      <c r="BN142" s="1533"/>
      <c r="BO142" s="1533"/>
      <c r="BP142" s="1533"/>
      <c r="BQ142" s="1533"/>
      <c r="BR142" s="1533"/>
      <c r="BS142" s="1533"/>
      <c r="BT142" s="1533"/>
      <c r="BU142" s="1533"/>
      <c r="BV142" s="1533"/>
      <c r="BW142" s="1533"/>
      <c r="BX142" s="1533"/>
      <c r="BY142" s="208"/>
    </row>
    <row r="143" spans="2:77" ht="7.5" customHeight="1">
      <c r="B143" s="241"/>
      <c r="C143" s="565"/>
      <c r="D143" s="565"/>
      <c r="E143" s="565"/>
      <c r="F143" s="565"/>
      <c r="G143" s="1520"/>
      <c r="H143" s="1520"/>
      <c r="I143" s="1520"/>
      <c r="J143" s="565"/>
      <c r="K143" s="565"/>
      <c r="L143" s="565"/>
      <c r="M143" s="565"/>
      <c r="N143" s="310"/>
      <c r="O143" s="240"/>
      <c r="P143" s="1535"/>
      <c r="Q143" s="1535"/>
      <c r="R143" s="1535"/>
      <c r="S143" s="1535"/>
      <c r="T143" s="1535"/>
      <c r="U143" s="1535"/>
      <c r="V143" s="1535"/>
      <c r="W143" s="1535"/>
      <c r="X143" s="1535"/>
      <c r="Y143" s="1535"/>
      <c r="Z143" s="1535"/>
      <c r="AA143" s="1535"/>
      <c r="AB143" s="1535"/>
      <c r="AC143" s="1535"/>
      <c r="AD143" s="1535"/>
      <c r="AE143" s="1535"/>
      <c r="AF143" s="1535"/>
      <c r="AG143" s="1535"/>
      <c r="AH143" s="1535"/>
      <c r="AI143" s="1535"/>
      <c r="AJ143" s="1535"/>
      <c r="AK143" s="1535"/>
      <c r="AL143" s="1535"/>
      <c r="AM143" s="1535"/>
      <c r="AN143" s="1535"/>
      <c r="AO143" s="1535"/>
      <c r="AP143" s="1535"/>
      <c r="AQ143" s="1535"/>
      <c r="AR143" s="1535"/>
      <c r="AS143" s="1535"/>
      <c r="AT143" s="1535"/>
      <c r="AU143" s="1535"/>
      <c r="AV143" s="1535"/>
      <c r="AW143" s="1535"/>
      <c r="AX143" s="1535"/>
      <c r="AY143" s="1535"/>
      <c r="AZ143" s="1535"/>
      <c r="BA143" s="1535"/>
      <c r="BB143" s="1535"/>
      <c r="BC143" s="1535"/>
      <c r="BD143" s="1535"/>
      <c r="BE143" s="1535"/>
      <c r="BF143" s="1535"/>
      <c r="BG143" s="1535"/>
      <c r="BH143" s="1535"/>
      <c r="BI143" s="1535"/>
      <c r="BJ143" s="1535"/>
      <c r="BK143" s="1535"/>
      <c r="BL143" s="1535"/>
      <c r="BM143" s="1535"/>
      <c r="BN143" s="1535"/>
      <c r="BO143" s="1535"/>
      <c r="BP143" s="1535"/>
      <c r="BQ143" s="1535"/>
      <c r="BR143" s="1535"/>
      <c r="BS143" s="1535"/>
      <c r="BT143" s="1535"/>
      <c r="BU143" s="1535"/>
      <c r="BV143" s="1535"/>
      <c r="BW143" s="1535"/>
      <c r="BX143" s="1535"/>
      <c r="BY143" s="310"/>
    </row>
    <row r="145" spans="1:77" ht="7.5" customHeight="1">
      <c r="A145" s="1452" t="s">
        <v>964</v>
      </c>
      <c r="B145" s="1453"/>
      <c r="C145" s="1453"/>
      <c r="D145" s="1453"/>
      <c r="E145" s="1453"/>
      <c r="F145" s="1453"/>
      <c r="G145" s="1453"/>
      <c r="H145" s="1453"/>
      <c r="I145" s="1453"/>
      <c r="J145" s="1453"/>
      <c r="K145" s="1453"/>
      <c r="L145" s="1453"/>
      <c r="M145" s="1453"/>
      <c r="N145" s="1453"/>
      <c r="O145" s="1453"/>
      <c r="P145" s="1453"/>
      <c r="Q145" s="1453"/>
      <c r="R145" s="1453"/>
      <c r="S145" s="1453"/>
      <c r="T145" s="1453"/>
      <c r="U145" s="1453"/>
      <c r="V145" s="1453"/>
      <c r="W145" s="1453"/>
      <c r="X145" s="1453"/>
      <c r="Y145" s="1453"/>
      <c r="Z145" s="1453"/>
      <c r="AA145" s="1453"/>
      <c r="AB145" s="1453"/>
      <c r="AC145" s="1453"/>
      <c r="AD145" s="1453"/>
      <c r="AE145" s="1453"/>
      <c r="AF145" s="1453"/>
      <c r="AG145" s="1453"/>
      <c r="AH145" s="1453"/>
      <c r="AI145" s="1453"/>
      <c r="AJ145" s="1453"/>
      <c r="AK145" s="1453"/>
      <c r="AL145" s="1453"/>
      <c r="AM145" s="1453"/>
      <c r="AN145" s="1453"/>
      <c r="AO145" s="1453"/>
      <c r="AP145" s="1453"/>
      <c r="AQ145" s="1453"/>
      <c r="AR145" s="1453"/>
      <c r="AS145" s="1453"/>
      <c r="AT145" s="1453"/>
      <c r="AU145" s="1453"/>
      <c r="AV145" s="1453"/>
      <c r="AW145" s="1453"/>
      <c r="AX145" s="1453"/>
      <c r="AY145" s="1453"/>
      <c r="AZ145" s="1453"/>
      <c r="BA145" s="1453"/>
      <c r="BB145" s="1453"/>
      <c r="BC145" s="1453"/>
      <c r="BD145" s="1453"/>
      <c r="BE145" s="1453"/>
      <c r="BF145" s="1453"/>
      <c r="BG145" s="1453"/>
      <c r="BH145" s="1453"/>
      <c r="BI145" s="1453"/>
      <c r="BJ145" s="1453"/>
      <c r="BK145" s="1453"/>
      <c r="BL145" s="1453"/>
      <c r="BM145" s="1453"/>
      <c r="BN145" s="1453"/>
      <c r="BO145" s="1453"/>
      <c r="BP145" s="1453"/>
      <c r="BQ145" s="1453"/>
      <c r="BR145" s="1453"/>
      <c r="BS145" s="1453"/>
      <c r="BT145" s="1453"/>
      <c r="BU145" s="1453"/>
      <c r="BV145" s="1453"/>
      <c r="BW145" s="1453"/>
      <c r="BX145" s="1453"/>
      <c r="BY145" s="1453"/>
    </row>
    <row r="146" spans="1:77" ht="7.5" customHeight="1" thickBot="1">
      <c r="A146" s="1453"/>
      <c r="B146" s="1453"/>
      <c r="C146" s="1453"/>
      <c r="D146" s="1453"/>
      <c r="E146" s="1453"/>
      <c r="F146" s="1453"/>
      <c r="G146" s="1453"/>
      <c r="H146" s="1453"/>
      <c r="I146" s="1453"/>
      <c r="J146" s="1453"/>
      <c r="K146" s="1453"/>
      <c r="L146" s="1453"/>
      <c r="M146" s="1453"/>
      <c r="N146" s="1453"/>
      <c r="O146" s="1453"/>
      <c r="P146" s="1453"/>
      <c r="Q146" s="1453"/>
      <c r="R146" s="1453"/>
      <c r="S146" s="1453"/>
      <c r="T146" s="1453"/>
      <c r="U146" s="1453"/>
      <c r="V146" s="1453"/>
      <c r="W146" s="1453"/>
      <c r="X146" s="1453"/>
      <c r="Y146" s="1453"/>
      <c r="Z146" s="1453"/>
      <c r="AA146" s="1453"/>
      <c r="AB146" s="1453"/>
      <c r="AC146" s="1453"/>
      <c r="AD146" s="1453"/>
      <c r="AE146" s="1453"/>
      <c r="AF146" s="1453"/>
      <c r="AG146" s="1453"/>
      <c r="AH146" s="1453"/>
      <c r="AI146" s="1453"/>
      <c r="AJ146" s="1453"/>
      <c r="AK146" s="1453"/>
      <c r="AL146" s="1453"/>
      <c r="AM146" s="1453"/>
      <c r="AN146" s="1453"/>
      <c r="AO146" s="1453"/>
      <c r="AP146" s="1453"/>
      <c r="AQ146" s="1453"/>
      <c r="AR146" s="1453"/>
      <c r="AS146" s="1453"/>
      <c r="AT146" s="1453"/>
      <c r="AU146" s="1453"/>
      <c r="AV146" s="1453"/>
      <c r="AW146" s="1453"/>
      <c r="AX146" s="1453"/>
      <c r="AY146" s="1453"/>
      <c r="AZ146" s="1453"/>
      <c r="BA146" s="1453"/>
      <c r="BB146" s="1453"/>
      <c r="BC146" s="1453"/>
      <c r="BD146" s="1453"/>
      <c r="BE146" s="1453"/>
      <c r="BF146" s="1453"/>
      <c r="BG146" s="1453"/>
      <c r="BH146" s="1453"/>
      <c r="BI146" s="1453"/>
      <c r="BJ146" s="1453"/>
      <c r="BK146" s="1453"/>
      <c r="BL146" s="1453"/>
      <c r="BM146" s="1453"/>
      <c r="BN146" s="1453"/>
      <c r="BO146" s="1453"/>
      <c r="BP146" s="1453"/>
      <c r="BQ146" s="1453"/>
      <c r="BR146" s="1453"/>
      <c r="BS146" s="1453"/>
      <c r="BT146" s="1453"/>
      <c r="BU146" s="1453"/>
      <c r="BV146" s="1453"/>
      <c r="BW146" s="1453"/>
      <c r="BX146" s="1453"/>
      <c r="BY146" s="1453"/>
    </row>
    <row r="147" spans="1:77" ht="7.5" customHeight="1" thickTop="1">
      <c r="B147" s="1472" t="s">
        <v>965</v>
      </c>
      <c r="C147" s="1473"/>
      <c r="D147" s="1473"/>
      <c r="E147" s="1473"/>
      <c r="F147" s="1473"/>
      <c r="G147" s="1473"/>
      <c r="H147" s="1474"/>
      <c r="I147" s="555"/>
      <c r="J147" s="1709" t="str">
        <f>入力専用!$HN$5</f>
        <v>住居の種類（ 戸建て・集合住宅 ）．　　　　階建て．　　居室　　　階．　　エレベーター（ 無 ）</v>
      </c>
      <c r="K147" s="1709"/>
      <c r="L147" s="1709"/>
      <c r="M147" s="1709"/>
      <c r="N147" s="1709"/>
      <c r="O147" s="1709"/>
      <c r="P147" s="1709"/>
      <c r="Q147" s="1709"/>
      <c r="R147" s="1709"/>
      <c r="S147" s="1709"/>
      <c r="T147" s="1709"/>
      <c r="U147" s="1709"/>
      <c r="V147" s="1709"/>
      <c r="W147" s="1709"/>
      <c r="X147" s="1709"/>
      <c r="Y147" s="1709"/>
      <c r="Z147" s="1709"/>
      <c r="AA147" s="1709"/>
      <c r="AB147" s="1709"/>
      <c r="AC147" s="1709"/>
      <c r="AD147" s="1709"/>
      <c r="AE147" s="1709"/>
      <c r="AF147" s="1709"/>
      <c r="AG147" s="1709"/>
      <c r="AH147" s="1709"/>
      <c r="AI147" s="1709"/>
      <c r="AJ147" s="1709"/>
      <c r="AK147" s="1709"/>
      <c r="AL147" s="1709"/>
      <c r="AM147" s="1709"/>
      <c r="AN147" s="1709"/>
      <c r="AO147" s="1709"/>
      <c r="AP147" s="1709"/>
      <c r="AQ147" s="1709"/>
      <c r="AR147" s="1709"/>
      <c r="AS147" s="1709"/>
      <c r="AT147" s="1709"/>
      <c r="AU147" s="1709"/>
      <c r="AV147" s="1709"/>
      <c r="AW147" s="1709"/>
      <c r="AX147" s="1709"/>
      <c r="AY147" s="1709"/>
      <c r="AZ147" s="1709"/>
      <c r="BA147" s="1709"/>
      <c r="BB147" s="1709"/>
      <c r="BC147" s="1709"/>
      <c r="BD147" s="1709"/>
      <c r="BE147" s="1709"/>
      <c r="BF147" s="1709"/>
      <c r="BG147" s="1709"/>
      <c r="BH147" s="1709"/>
      <c r="BI147" s="1709"/>
      <c r="BJ147" s="1709"/>
      <c r="BK147" s="1709"/>
      <c r="BL147" s="1709"/>
      <c r="BM147" s="1709"/>
      <c r="BN147" s="1709"/>
      <c r="BO147" s="1709"/>
      <c r="BP147" s="1709"/>
      <c r="BQ147" s="1709"/>
      <c r="BR147" s="1709"/>
      <c r="BS147" s="1485" t="s">
        <v>966</v>
      </c>
      <c r="BT147" s="1486"/>
      <c r="BU147" s="1486"/>
      <c r="BV147" s="1486"/>
      <c r="BW147" s="1486"/>
      <c r="BX147" s="1486"/>
      <c r="BY147" s="1487"/>
    </row>
    <row r="148" spans="1:77" ht="7.5" customHeight="1">
      <c r="B148" s="1475"/>
      <c r="C148" s="1476"/>
      <c r="D148" s="1476"/>
      <c r="E148" s="1476"/>
      <c r="F148" s="1476"/>
      <c r="G148" s="1476"/>
      <c r="H148" s="1477"/>
      <c r="I148" s="205"/>
      <c r="J148" s="1492"/>
      <c r="K148" s="1492"/>
      <c r="L148" s="1492"/>
      <c r="M148" s="1492"/>
      <c r="N148" s="1492"/>
      <c r="O148" s="1492"/>
      <c r="P148" s="1492"/>
      <c r="Q148" s="1492"/>
      <c r="R148" s="1492"/>
      <c r="S148" s="1492"/>
      <c r="T148" s="1492"/>
      <c r="U148" s="1492"/>
      <c r="V148" s="1492"/>
      <c r="W148" s="1492"/>
      <c r="X148" s="1492"/>
      <c r="Y148" s="1492"/>
      <c r="Z148" s="1492"/>
      <c r="AA148" s="1492"/>
      <c r="AB148" s="1492"/>
      <c r="AC148" s="1492"/>
      <c r="AD148" s="1492"/>
      <c r="AE148" s="1492"/>
      <c r="AF148" s="1492"/>
      <c r="AG148" s="1492"/>
      <c r="AH148" s="1492"/>
      <c r="AI148" s="1492"/>
      <c r="AJ148" s="1492"/>
      <c r="AK148" s="1492"/>
      <c r="AL148" s="1492"/>
      <c r="AM148" s="1492"/>
      <c r="AN148" s="1492"/>
      <c r="AO148" s="1492"/>
      <c r="AP148" s="1492"/>
      <c r="AQ148" s="1492"/>
      <c r="AR148" s="1492"/>
      <c r="AS148" s="1492"/>
      <c r="AT148" s="1492"/>
      <c r="AU148" s="1492"/>
      <c r="AV148" s="1492"/>
      <c r="AW148" s="1492"/>
      <c r="AX148" s="1492"/>
      <c r="AY148" s="1492"/>
      <c r="AZ148" s="1492"/>
      <c r="BA148" s="1492"/>
      <c r="BB148" s="1492"/>
      <c r="BC148" s="1492"/>
      <c r="BD148" s="1492"/>
      <c r="BE148" s="1492"/>
      <c r="BF148" s="1492"/>
      <c r="BG148" s="1492"/>
      <c r="BH148" s="1492"/>
      <c r="BI148" s="1492"/>
      <c r="BJ148" s="1492"/>
      <c r="BK148" s="1492"/>
      <c r="BL148" s="1492"/>
      <c r="BM148" s="1492"/>
      <c r="BN148" s="1492"/>
      <c r="BO148" s="1492"/>
      <c r="BP148" s="1492"/>
      <c r="BQ148" s="1492"/>
      <c r="BR148" s="1492"/>
      <c r="BS148" s="1488"/>
      <c r="BT148" s="1489"/>
      <c r="BU148" s="1489"/>
      <c r="BV148" s="1489"/>
      <c r="BW148" s="1489"/>
      <c r="BX148" s="1489"/>
      <c r="BY148" s="1490"/>
    </row>
    <row r="149" spans="1:77" ht="7.5" customHeight="1">
      <c r="B149" s="1475"/>
      <c r="C149" s="1476"/>
      <c r="D149" s="1476"/>
      <c r="E149" s="1476"/>
      <c r="F149" s="1476"/>
      <c r="G149" s="1476"/>
      <c r="H149" s="1477"/>
      <c r="I149" s="246" t="str">
        <f>IF(LEFT("（　有　）",20)=LEFT(U149,20),IF(LEFT("",20)=LEFT(AF149,20),1,""),"")</f>
        <v/>
      </c>
      <c r="J149" s="1492" t="s">
        <v>967</v>
      </c>
      <c r="K149" s="1492"/>
      <c r="L149" s="1492"/>
      <c r="M149" s="1492"/>
      <c r="N149" s="1492"/>
      <c r="O149" s="1492"/>
      <c r="P149" s="1492"/>
      <c r="Q149" s="1492"/>
      <c r="R149" s="1492"/>
      <c r="S149" s="1492"/>
      <c r="T149" s="1492"/>
      <c r="U149" s="1493"/>
      <c r="V149" s="1493"/>
      <c r="W149" s="1493"/>
      <c r="X149" s="1493"/>
      <c r="Y149" s="1493"/>
      <c r="Z149" s="1494" t="s">
        <v>968</v>
      </c>
      <c r="AA149" s="1494"/>
      <c r="AB149" s="1494"/>
      <c r="AC149" s="1494"/>
      <c r="AD149" s="1494"/>
      <c r="AE149" s="1494" t="s">
        <v>647</v>
      </c>
      <c r="AF149" s="1493"/>
      <c r="AG149" s="1493"/>
      <c r="AH149" s="1493"/>
      <c r="AI149" s="1493"/>
      <c r="AJ149" s="1493"/>
      <c r="AK149" s="1493"/>
      <c r="AL149" s="1493"/>
      <c r="AM149" s="1493"/>
      <c r="AN149" s="1493"/>
      <c r="AO149" s="1493"/>
      <c r="AP149" s="1493"/>
      <c r="AQ149" s="1493"/>
      <c r="AR149" s="1493"/>
      <c r="AS149" s="1493"/>
      <c r="AT149" s="1493"/>
      <c r="AU149" s="1493"/>
      <c r="AV149" s="1493"/>
      <c r="AW149" s="1493"/>
      <c r="AX149" s="1493"/>
      <c r="AY149" s="1493"/>
      <c r="AZ149" s="1493"/>
      <c r="BA149" s="1493"/>
      <c r="BB149" s="1493"/>
      <c r="BC149" s="1493"/>
      <c r="BD149" s="1493"/>
      <c r="BE149" s="1493"/>
      <c r="BF149" s="1493"/>
      <c r="BG149" s="1493"/>
      <c r="BH149" s="1493"/>
      <c r="BI149" s="1493"/>
      <c r="BJ149" s="1493"/>
      <c r="BK149" s="1493"/>
      <c r="BL149" s="1493"/>
      <c r="BM149" s="1493"/>
      <c r="BN149" s="1493"/>
      <c r="BO149" s="1493"/>
      <c r="BP149" s="1493"/>
      <c r="BQ149" s="1493"/>
      <c r="BR149" s="1494" t="s">
        <v>648</v>
      </c>
      <c r="BS149" s="1536"/>
      <c r="BT149" s="1537"/>
      <c r="BU149" s="1537"/>
      <c r="BV149" s="1537"/>
      <c r="BW149" s="1537"/>
      <c r="BX149" s="1537"/>
      <c r="BY149" s="1538"/>
    </row>
    <row r="150" spans="1:77" ht="7.5" customHeight="1" thickBot="1">
      <c r="B150" s="1475"/>
      <c r="C150" s="1476"/>
      <c r="D150" s="1476"/>
      <c r="E150" s="1476"/>
      <c r="F150" s="1476"/>
      <c r="G150" s="1476"/>
      <c r="H150" s="1477"/>
      <c r="I150" s="205"/>
      <c r="J150" s="1492"/>
      <c r="K150" s="1492"/>
      <c r="L150" s="1492"/>
      <c r="M150" s="1492"/>
      <c r="N150" s="1492"/>
      <c r="O150" s="1492"/>
      <c r="P150" s="1492"/>
      <c r="Q150" s="1492"/>
      <c r="R150" s="1492"/>
      <c r="S150" s="1492"/>
      <c r="T150" s="1492"/>
      <c r="U150" s="1493"/>
      <c r="V150" s="1493"/>
      <c r="W150" s="1493"/>
      <c r="X150" s="1493"/>
      <c r="Y150" s="1493"/>
      <c r="Z150" s="1494"/>
      <c r="AA150" s="1494"/>
      <c r="AB150" s="1494"/>
      <c r="AC150" s="1494"/>
      <c r="AD150" s="1494"/>
      <c r="AE150" s="1494"/>
      <c r="AF150" s="1493"/>
      <c r="AG150" s="1493"/>
      <c r="AH150" s="1493"/>
      <c r="AI150" s="1493"/>
      <c r="AJ150" s="1493"/>
      <c r="AK150" s="1493"/>
      <c r="AL150" s="1493"/>
      <c r="AM150" s="1493"/>
      <c r="AN150" s="1493"/>
      <c r="AO150" s="1493"/>
      <c r="AP150" s="1493"/>
      <c r="AQ150" s="1493"/>
      <c r="AR150" s="1493"/>
      <c r="AS150" s="1493"/>
      <c r="AT150" s="1493"/>
      <c r="AU150" s="1493"/>
      <c r="AV150" s="1493"/>
      <c r="AW150" s="1493"/>
      <c r="AX150" s="1493"/>
      <c r="AY150" s="1493"/>
      <c r="AZ150" s="1493"/>
      <c r="BA150" s="1493"/>
      <c r="BB150" s="1493"/>
      <c r="BC150" s="1493"/>
      <c r="BD150" s="1493"/>
      <c r="BE150" s="1493"/>
      <c r="BF150" s="1493"/>
      <c r="BG150" s="1493"/>
      <c r="BH150" s="1493"/>
      <c r="BI150" s="1493"/>
      <c r="BJ150" s="1493"/>
      <c r="BK150" s="1493"/>
      <c r="BL150" s="1493"/>
      <c r="BM150" s="1493"/>
      <c r="BN150" s="1493"/>
      <c r="BO150" s="1493"/>
      <c r="BP150" s="1493"/>
      <c r="BQ150" s="1493"/>
      <c r="BR150" s="1494"/>
      <c r="BS150" s="1539"/>
      <c r="BT150" s="1540"/>
      <c r="BU150" s="1540"/>
      <c r="BV150" s="1540"/>
      <c r="BW150" s="1540"/>
      <c r="BX150" s="1540"/>
      <c r="BY150" s="1541"/>
    </row>
    <row r="151" spans="1:77" ht="7.5" customHeight="1" thickTop="1">
      <c r="B151" s="1475"/>
      <c r="C151" s="1476"/>
      <c r="D151" s="1476"/>
      <c r="E151" s="1476"/>
      <c r="F151" s="1476"/>
      <c r="G151" s="1476"/>
      <c r="H151" s="1477"/>
      <c r="I151" s="316"/>
      <c r="J151" s="1484" t="s">
        <v>969</v>
      </c>
      <c r="K151" s="1484"/>
      <c r="L151" s="1484"/>
      <c r="M151" s="1484"/>
      <c r="N151" s="1481"/>
      <c r="O151" s="1481"/>
      <c r="P151" s="1481"/>
      <c r="Q151" s="1481"/>
      <c r="R151" s="1481"/>
      <c r="S151" s="1481"/>
      <c r="T151" s="1481"/>
      <c r="U151" s="1481"/>
      <c r="V151" s="1481"/>
      <c r="W151" s="315"/>
      <c r="X151" s="1483" t="s">
        <v>970</v>
      </c>
      <c r="Y151" s="1483"/>
      <c r="Z151" s="1483"/>
      <c r="AA151" s="1483"/>
      <c r="AB151" s="1481"/>
      <c r="AC151" s="1481"/>
      <c r="AD151" s="1481"/>
      <c r="AE151" s="1481"/>
      <c r="AF151" s="1481"/>
      <c r="AG151" s="1481"/>
      <c r="AH151" s="1481"/>
      <c r="AI151" s="1481"/>
      <c r="AJ151" s="1481"/>
      <c r="AK151" s="315"/>
      <c r="AL151" s="1483" t="s">
        <v>971</v>
      </c>
      <c r="AM151" s="1483"/>
      <c r="AN151" s="1483"/>
      <c r="AO151" s="1483"/>
      <c r="AP151" s="1483"/>
      <c r="AQ151" s="1483"/>
      <c r="AR151" s="1483"/>
      <c r="AS151" s="1481"/>
      <c r="AT151" s="1481"/>
      <c r="AU151" s="1481"/>
      <c r="AV151" s="1481"/>
      <c r="AW151" s="1481"/>
      <c r="AX151" s="1481"/>
      <c r="AY151" s="1481"/>
      <c r="AZ151" s="1481"/>
      <c r="BA151" s="1481"/>
      <c r="BB151" s="315"/>
      <c r="BC151" s="1483" t="s">
        <v>972</v>
      </c>
      <c r="BD151" s="1483"/>
      <c r="BE151" s="1483"/>
      <c r="BF151" s="1483"/>
      <c r="BG151" s="1483"/>
      <c r="BH151" s="1483"/>
      <c r="BI151" s="1483"/>
      <c r="BJ151" s="1483"/>
      <c r="BK151" s="1481"/>
      <c r="BL151" s="1481"/>
      <c r="BM151" s="1481"/>
      <c r="BN151" s="1481"/>
      <c r="BO151" s="1481"/>
      <c r="BP151" s="1481"/>
      <c r="BQ151" s="1481"/>
      <c r="BR151" s="1481"/>
      <c r="BS151" s="1481"/>
      <c r="BY151" s="208"/>
    </row>
    <row r="152" spans="1:77" ht="7.5" customHeight="1">
      <c r="B152" s="1475"/>
      <c r="C152" s="1476"/>
      <c r="D152" s="1476"/>
      <c r="E152" s="1476"/>
      <c r="F152" s="1476"/>
      <c r="G152" s="1476"/>
      <c r="H152" s="1477"/>
      <c r="I152" s="205"/>
      <c r="J152" s="1491"/>
      <c r="K152" s="1491"/>
      <c r="L152" s="1491"/>
      <c r="M152" s="1491"/>
      <c r="N152" s="1482"/>
      <c r="O152" s="1482"/>
      <c r="P152" s="1482"/>
      <c r="Q152" s="1482"/>
      <c r="R152" s="1482"/>
      <c r="S152" s="1482"/>
      <c r="T152" s="1482"/>
      <c r="U152" s="1482"/>
      <c r="V152" s="1482"/>
      <c r="W152" s="206"/>
      <c r="X152" s="1484"/>
      <c r="Y152" s="1484"/>
      <c r="Z152" s="1484"/>
      <c r="AA152" s="1484"/>
      <c r="AB152" s="1482"/>
      <c r="AC152" s="1482"/>
      <c r="AD152" s="1482"/>
      <c r="AE152" s="1482"/>
      <c r="AF152" s="1482"/>
      <c r="AG152" s="1482"/>
      <c r="AH152" s="1482"/>
      <c r="AI152" s="1482"/>
      <c r="AJ152" s="1482"/>
      <c r="AK152" s="206"/>
      <c r="AL152" s="1484"/>
      <c r="AM152" s="1484"/>
      <c r="AN152" s="1484"/>
      <c r="AO152" s="1484"/>
      <c r="AP152" s="1484"/>
      <c r="AQ152" s="1484"/>
      <c r="AR152" s="1484"/>
      <c r="AS152" s="1482"/>
      <c r="AT152" s="1482"/>
      <c r="AU152" s="1482"/>
      <c r="AV152" s="1482"/>
      <c r="AW152" s="1482"/>
      <c r="AX152" s="1482"/>
      <c r="AY152" s="1482"/>
      <c r="AZ152" s="1482"/>
      <c r="BA152" s="1482"/>
      <c r="BB152" s="206"/>
      <c r="BC152" s="1484"/>
      <c r="BD152" s="1484"/>
      <c r="BE152" s="1484"/>
      <c r="BF152" s="1484"/>
      <c r="BG152" s="1484"/>
      <c r="BH152" s="1484"/>
      <c r="BI152" s="1484"/>
      <c r="BJ152" s="1484"/>
      <c r="BK152" s="1482"/>
      <c r="BL152" s="1482"/>
      <c r="BM152" s="1482"/>
      <c r="BN152" s="1482"/>
      <c r="BO152" s="1482"/>
      <c r="BP152" s="1482"/>
      <c r="BQ152" s="1482"/>
      <c r="BR152" s="1482"/>
      <c r="BS152" s="1482"/>
      <c r="BY152" s="208"/>
    </row>
    <row r="153" spans="1:77" ht="7.5" customHeight="1">
      <c r="B153" s="1475"/>
      <c r="C153" s="1476"/>
      <c r="D153" s="1476"/>
      <c r="E153" s="1476"/>
      <c r="F153" s="1476"/>
      <c r="G153" s="1476"/>
      <c r="H153" s="1477"/>
      <c r="I153" s="316"/>
      <c r="J153" s="1483" t="s">
        <v>973</v>
      </c>
      <c r="K153" s="1483"/>
      <c r="L153" s="1483"/>
      <c r="M153" s="1483"/>
      <c r="N153" s="1483"/>
      <c r="O153" s="1483"/>
      <c r="P153" s="1483"/>
      <c r="Q153" s="1483"/>
      <c r="R153" s="1483"/>
      <c r="S153" s="1483"/>
      <c r="T153" s="1483"/>
      <c r="U153" s="1483"/>
      <c r="V153" s="1481"/>
      <c r="W153" s="1481"/>
      <c r="X153" s="1481"/>
      <c r="Y153" s="1481"/>
      <c r="Z153" s="1481"/>
      <c r="AA153" s="1481"/>
      <c r="AB153" s="1481"/>
      <c r="AC153" s="1481"/>
      <c r="AD153" s="1481"/>
      <c r="AE153" s="315"/>
      <c r="AF153" s="1483" t="s">
        <v>974</v>
      </c>
      <c r="AG153" s="1483"/>
      <c r="AH153" s="1483"/>
      <c r="AI153" s="1483"/>
      <c r="AJ153" s="1483"/>
      <c r="AK153" s="1483"/>
      <c r="AL153" s="1483"/>
      <c r="AM153" s="1483"/>
      <c r="AN153" s="1481"/>
      <c r="AO153" s="1481"/>
      <c r="AP153" s="1481"/>
      <c r="AQ153" s="1481"/>
      <c r="AR153" s="1481"/>
      <c r="AS153" s="1481"/>
      <c r="AT153" s="1481"/>
      <c r="AU153" s="1481"/>
      <c r="AV153" s="1481"/>
      <c r="AW153" s="315"/>
      <c r="AX153" s="1483" t="s">
        <v>975</v>
      </c>
      <c r="AY153" s="1483"/>
      <c r="AZ153" s="1483"/>
      <c r="BA153" s="1483"/>
      <c r="BB153" s="1483"/>
      <c r="BC153" s="1483"/>
      <c r="BD153" s="1483"/>
      <c r="BE153" s="1483"/>
      <c r="BF153" s="1483"/>
      <c r="BG153" s="1483"/>
      <c r="BH153" s="1483"/>
      <c r="BI153" s="1483"/>
      <c r="BJ153" s="1483"/>
      <c r="BK153" s="1483"/>
      <c r="BL153" s="1483"/>
      <c r="BM153" s="1483"/>
      <c r="BN153" s="1483"/>
      <c r="BO153" s="1483"/>
      <c r="BP153" s="1481"/>
      <c r="BQ153" s="1481"/>
      <c r="BR153" s="1481"/>
      <c r="BS153" s="1481"/>
      <c r="BT153" s="1481"/>
      <c r="BU153" s="1481"/>
      <c r="BV153" s="1481"/>
      <c r="BW153" s="1481"/>
      <c r="BX153" s="1481"/>
      <c r="BY153" s="317"/>
    </row>
    <row r="154" spans="1:77" ht="7.5" customHeight="1">
      <c r="B154" s="1475"/>
      <c r="C154" s="1476"/>
      <c r="D154" s="1476"/>
      <c r="E154" s="1476"/>
      <c r="F154" s="1476"/>
      <c r="G154" s="1476"/>
      <c r="H154" s="1477"/>
      <c r="I154" s="205"/>
      <c r="J154" s="1484"/>
      <c r="K154" s="1484"/>
      <c r="L154" s="1484"/>
      <c r="M154" s="1484"/>
      <c r="N154" s="1484"/>
      <c r="O154" s="1484"/>
      <c r="P154" s="1484"/>
      <c r="Q154" s="1484"/>
      <c r="R154" s="1484"/>
      <c r="S154" s="1484"/>
      <c r="T154" s="1484"/>
      <c r="U154" s="1484"/>
      <c r="V154" s="1482"/>
      <c r="W154" s="1482"/>
      <c r="X154" s="1482"/>
      <c r="Y154" s="1482"/>
      <c r="Z154" s="1482"/>
      <c r="AA154" s="1482"/>
      <c r="AB154" s="1482"/>
      <c r="AC154" s="1482"/>
      <c r="AD154" s="1482"/>
      <c r="AE154" s="206"/>
      <c r="AF154" s="1484"/>
      <c r="AG154" s="1484"/>
      <c r="AH154" s="1484"/>
      <c r="AI154" s="1484"/>
      <c r="AJ154" s="1484"/>
      <c r="AK154" s="1484"/>
      <c r="AL154" s="1484"/>
      <c r="AM154" s="1484"/>
      <c r="AN154" s="1482"/>
      <c r="AO154" s="1482"/>
      <c r="AP154" s="1482"/>
      <c r="AQ154" s="1482"/>
      <c r="AR154" s="1482"/>
      <c r="AS154" s="1482"/>
      <c r="AT154" s="1482"/>
      <c r="AU154" s="1482"/>
      <c r="AV154" s="1482"/>
      <c r="AW154" s="206"/>
      <c r="AX154" s="1484"/>
      <c r="AY154" s="1484"/>
      <c r="AZ154" s="1484"/>
      <c r="BA154" s="1484"/>
      <c r="BB154" s="1484"/>
      <c r="BC154" s="1484"/>
      <c r="BD154" s="1484"/>
      <c r="BE154" s="1484"/>
      <c r="BF154" s="1484"/>
      <c r="BG154" s="1484"/>
      <c r="BH154" s="1484"/>
      <c r="BI154" s="1484"/>
      <c r="BJ154" s="1484"/>
      <c r="BK154" s="1484"/>
      <c r="BL154" s="1484"/>
      <c r="BM154" s="1484"/>
      <c r="BN154" s="1484"/>
      <c r="BO154" s="1484"/>
      <c r="BP154" s="1482"/>
      <c r="BQ154" s="1482"/>
      <c r="BR154" s="1482"/>
      <c r="BS154" s="1482"/>
      <c r="BT154" s="1482"/>
      <c r="BU154" s="1482"/>
      <c r="BV154" s="1482"/>
      <c r="BW154" s="1482"/>
      <c r="BX154" s="1482"/>
      <c r="BY154" s="314"/>
    </row>
    <row r="155" spans="1:77" ht="7.5" customHeight="1">
      <c r="B155" s="1475"/>
      <c r="C155" s="1476"/>
      <c r="D155" s="1476"/>
      <c r="E155" s="1476"/>
      <c r="F155" s="1476"/>
      <c r="G155" s="1476"/>
      <c r="H155" s="1477"/>
      <c r="I155" s="316"/>
      <c r="J155" s="1491" t="s">
        <v>976</v>
      </c>
      <c r="K155" s="1491"/>
      <c r="L155" s="1491"/>
      <c r="M155" s="1491"/>
      <c r="N155" s="1491"/>
      <c r="O155" s="1491"/>
      <c r="P155" s="1491"/>
      <c r="Q155" s="1491"/>
      <c r="R155" s="1491"/>
      <c r="S155" s="1491"/>
      <c r="T155" s="1491"/>
      <c r="U155" s="1491"/>
      <c r="V155" s="1491"/>
      <c r="W155" s="1491"/>
      <c r="X155" s="1491"/>
      <c r="Y155" s="1491"/>
      <c r="Z155" s="1491"/>
      <c r="AA155" s="1491"/>
      <c r="AB155" s="1491"/>
      <c r="AC155" s="1491"/>
      <c r="AD155" s="1495" t="s">
        <v>647</v>
      </c>
      <c r="AE155" s="1493"/>
      <c r="AF155" s="1493"/>
      <c r="AG155" s="1493"/>
      <c r="AH155" s="1493"/>
      <c r="AI155" s="1493"/>
      <c r="AJ155" s="1493"/>
      <c r="AK155" s="1493"/>
      <c r="AL155" s="1493"/>
      <c r="AM155" s="1493"/>
      <c r="AN155" s="1493"/>
      <c r="AO155" s="1493"/>
      <c r="AP155" s="1493"/>
      <c r="AQ155" s="1493"/>
      <c r="AR155" s="1493"/>
      <c r="AS155" s="1493"/>
      <c r="AT155" s="1493"/>
      <c r="AU155" s="1493"/>
      <c r="AV155" s="1493"/>
      <c r="AW155" s="1493"/>
      <c r="AX155" s="1493"/>
      <c r="AY155" s="1493"/>
      <c r="AZ155" s="1493"/>
      <c r="BA155" s="1493"/>
      <c r="BB155" s="1493"/>
      <c r="BC155" s="1493"/>
      <c r="BD155" s="1493"/>
      <c r="BE155" s="1493"/>
      <c r="BF155" s="1493"/>
      <c r="BG155" s="1493"/>
      <c r="BH155" s="1493"/>
      <c r="BI155" s="1493"/>
      <c r="BJ155" s="1493"/>
      <c r="BK155" s="1493"/>
      <c r="BL155" s="1493"/>
      <c r="BM155" s="1493"/>
      <c r="BN155" s="1493"/>
      <c r="BO155" s="1493"/>
      <c r="BP155" s="1493"/>
      <c r="BQ155" s="1493"/>
      <c r="BR155" s="1493"/>
      <c r="BS155" s="1493"/>
      <c r="BT155" s="1493"/>
      <c r="BU155" s="1493"/>
      <c r="BV155" s="1493"/>
      <c r="BW155" s="1493"/>
      <c r="BX155" s="1493"/>
      <c r="BY155" s="1521" t="s">
        <v>648</v>
      </c>
    </row>
    <row r="156" spans="1:77" ht="7.5" customHeight="1">
      <c r="B156" s="1478"/>
      <c r="C156" s="1479"/>
      <c r="D156" s="1479"/>
      <c r="E156" s="1479"/>
      <c r="F156" s="1479"/>
      <c r="G156" s="1479"/>
      <c r="H156" s="1480"/>
      <c r="I156" s="207"/>
      <c r="J156" s="1710"/>
      <c r="K156" s="1710"/>
      <c r="L156" s="1710"/>
      <c r="M156" s="1710"/>
      <c r="N156" s="1710"/>
      <c r="O156" s="1710"/>
      <c r="P156" s="1710"/>
      <c r="Q156" s="1710"/>
      <c r="R156" s="1710"/>
      <c r="S156" s="1710"/>
      <c r="T156" s="1710"/>
      <c r="U156" s="1710"/>
      <c r="V156" s="1710"/>
      <c r="W156" s="1710"/>
      <c r="X156" s="1710"/>
      <c r="Y156" s="1710"/>
      <c r="Z156" s="1710"/>
      <c r="AA156" s="1710"/>
      <c r="AB156" s="1710"/>
      <c r="AC156" s="1710"/>
      <c r="AD156" s="1389"/>
      <c r="AE156" s="1542"/>
      <c r="AF156" s="1542"/>
      <c r="AG156" s="1542"/>
      <c r="AH156" s="1542"/>
      <c r="AI156" s="1542"/>
      <c r="AJ156" s="1542"/>
      <c r="AK156" s="1542"/>
      <c r="AL156" s="1542"/>
      <c r="AM156" s="1542"/>
      <c r="AN156" s="1542"/>
      <c r="AO156" s="1542"/>
      <c r="AP156" s="1542"/>
      <c r="AQ156" s="1542"/>
      <c r="AR156" s="1542"/>
      <c r="AS156" s="1542"/>
      <c r="AT156" s="1542"/>
      <c r="AU156" s="1542"/>
      <c r="AV156" s="1542"/>
      <c r="AW156" s="1542"/>
      <c r="AX156" s="1542"/>
      <c r="AY156" s="1542"/>
      <c r="AZ156" s="1542"/>
      <c r="BA156" s="1542"/>
      <c r="BB156" s="1542"/>
      <c r="BC156" s="1542"/>
      <c r="BD156" s="1542"/>
      <c r="BE156" s="1542"/>
      <c r="BF156" s="1542"/>
      <c r="BG156" s="1542"/>
      <c r="BH156" s="1542"/>
      <c r="BI156" s="1542"/>
      <c r="BJ156" s="1542"/>
      <c r="BK156" s="1542"/>
      <c r="BL156" s="1542"/>
      <c r="BM156" s="1542"/>
      <c r="BN156" s="1542"/>
      <c r="BO156" s="1542"/>
      <c r="BP156" s="1542"/>
      <c r="BQ156" s="1542"/>
      <c r="BR156" s="1542"/>
      <c r="BS156" s="1542"/>
      <c r="BT156" s="1542"/>
      <c r="BU156" s="1542"/>
      <c r="BV156" s="1542"/>
      <c r="BW156" s="1542"/>
      <c r="BX156" s="1542"/>
      <c r="BY156" s="1384"/>
    </row>
    <row r="158" spans="1:77" ht="7.5" customHeight="1">
      <c r="A158" s="1453" t="s">
        <v>977</v>
      </c>
      <c r="B158" s="1453"/>
      <c r="C158" s="1453"/>
      <c r="D158" s="1453"/>
      <c r="E158" s="1453"/>
      <c r="F158" s="1453"/>
      <c r="G158" s="1453"/>
      <c r="H158" s="1453"/>
      <c r="I158" s="1453"/>
      <c r="J158" s="1453"/>
      <c r="K158" s="1453"/>
      <c r="L158" s="1453"/>
      <c r="M158" s="1453"/>
      <c r="N158" s="1453"/>
      <c r="O158" s="1453"/>
      <c r="P158" s="1453"/>
      <c r="Q158" s="1453"/>
      <c r="R158" s="1453"/>
      <c r="S158" s="1453"/>
      <c r="T158" s="1453"/>
      <c r="U158" s="1453"/>
      <c r="V158" s="1453"/>
      <c r="W158" s="1453"/>
      <c r="X158" s="1453"/>
      <c r="Y158" s="1453"/>
      <c r="Z158" s="1453"/>
      <c r="AA158" s="1453"/>
      <c r="AB158" s="1453"/>
      <c r="AC158" s="1453"/>
      <c r="AD158" s="1453"/>
      <c r="AE158" s="1453"/>
      <c r="AF158" s="1453"/>
      <c r="AG158" s="1453"/>
      <c r="AH158" s="1453"/>
      <c r="AI158" s="1453"/>
      <c r="AJ158" s="1453"/>
      <c r="AK158" s="1453"/>
      <c r="AL158" s="1453"/>
      <c r="AM158" s="1453"/>
      <c r="AN158" s="1453"/>
      <c r="AO158" s="1453"/>
      <c r="AP158" s="1453"/>
      <c r="AQ158" s="1453"/>
      <c r="AR158" s="1453"/>
      <c r="AS158" s="1453"/>
      <c r="AT158" s="1453"/>
      <c r="AU158" s="1453"/>
      <c r="AV158" s="1453"/>
      <c r="AW158" s="1453"/>
      <c r="AX158" s="1453"/>
      <c r="AY158" s="1453"/>
      <c r="AZ158" s="1453"/>
      <c r="BA158" s="1453"/>
      <c r="BB158" s="1453"/>
      <c r="BC158" s="1453"/>
      <c r="BD158" s="1453"/>
      <c r="BE158" s="1453"/>
      <c r="BF158" s="1453"/>
      <c r="BG158" s="1453"/>
      <c r="BH158" s="1453"/>
      <c r="BI158" s="1453"/>
      <c r="BJ158" s="1453"/>
      <c r="BK158" s="1453"/>
      <c r="BL158" s="1453"/>
      <c r="BM158" s="1453"/>
      <c r="BN158" s="1453"/>
      <c r="BO158" s="1453"/>
      <c r="BP158" s="1453"/>
      <c r="BQ158" s="1453"/>
      <c r="BR158" s="1453"/>
      <c r="BS158" s="1453"/>
      <c r="BT158" s="1453"/>
      <c r="BU158" s="1453"/>
      <c r="BV158" s="1453"/>
      <c r="BW158" s="1453"/>
      <c r="BX158" s="1453"/>
      <c r="BY158" s="1453"/>
    </row>
    <row r="159" spans="1:77" ht="7.5" customHeight="1">
      <c r="A159" s="1708"/>
      <c r="B159" s="1708"/>
      <c r="C159" s="1708"/>
      <c r="D159" s="1708"/>
      <c r="E159" s="1708"/>
      <c r="F159" s="1708"/>
      <c r="G159" s="1708"/>
      <c r="H159" s="1708"/>
      <c r="I159" s="1708"/>
      <c r="J159" s="1708"/>
      <c r="K159" s="1708"/>
      <c r="L159" s="1708"/>
      <c r="M159" s="1708"/>
      <c r="N159" s="1708"/>
      <c r="O159" s="1708"/>
      <c r="P159" s="1708"/>
      <c r="Q159" s="1708"/>
      <c r="R159" s="1708"/>
      <c r="S159" s="1708"/>
      <c r="T159" s="1708"/>
      <c r="U159" s="1708"/>
      <c r="V159" s="1708"/>
      <c r="W159" s="1708"/>
      <c r="X159" s="1708"/>
      <c r="Y159" s="1708"/>
      <c r="Z159" s="1708"/>
      <c r="AA159" s="1708"/>
      <c r="AB159" s="1708"/>
      <c r="AC159" s="1708"/>
      <c r="AD159" s="1708"/>
      <c r="AE159" s="1708"/>
      <c r="AF159" s="1708"/>
      <c r="AG159" s="1708"/>
      <c r="AH159" s="1708"/>
      <c r="AI159" s="1708"/>
      <c r="AJ159" s="1708"/>
      <c r="AK159" s="1708"/>
      <c r="AL159" s="1708"/>
      <c r="AM159" s="1708"/>
      <c r="AN159" s="1708"/>
      <c r="AO159" s="1708"/>
      <c r="AP159" s="1708"/>
      <c r="AQ159" s="1708"/>
      <c r="AR159" s="1708"/>
      <c r="AS159" s="1708"/>
      <c r="AT159" s="1708"/>
      <c r="AU159" s="1708"/>
      <c r="AV159" s="1708"/>
      <c r="AW159" s="1708"/>
      <c r="AX159" s="1708"/>
      <c r="AY159" s="1708"/>
      <c r="AZ159" s="1708"/>
      <c r="BA159" s="1708"/>
      <c r="BB159" s="1708"/>
      <c r="BC159" s="1708"/>
      <c r="BD159" s="1708"/>
      <c r="BE159" s="1708"/>
      <c r="BF159" s="1708"/>
      <c r="BG159" s="1708"/>
      <c r="BH159" s="1708"/>
      <c r="BI159" s="1708"/>
      <c r="BJ159" s="1708"/>
      <c r="BK159" s="1708"/>
      <c r="BL159" s="1708"/>
      <c r="BM159" s="1708"/>
      <c r="BN159" s="1708"/>
      <c r="BO159" s="1708"/>
      <c r="BP159" s="1708"/>
      <c r="BQ159" s="1708"/>
      <c r="BR159" s="1708"/>
      <c r="BS159" s="1708"/>
      <c r="BT159" s="1708"/>
      <c r="BU159" s="1708"/>
      <c r="BV159" s="1708"/>
      <c r="BW159" s="1708"/>
      <c r="BX159" s="1708"/>
      <c r="BY159" s="1708"/>
    </row>
    <row r="160" spans="1:77" ht="7.5" customHeight="1">
      <c r="B160" s="1528" t="s">
        <v>978</v>
      </c>
      <c r="C160" s="1528"/>
      <c r="D160" s="1528"/>
      <c r="E160" s="1528"/>
      <c r="F160" s="1528"/>
      <c r="G160" s="1528"/>
      <c r="H160" s="1528"/>
      <c r="I160" s="1528"/>
      <c r="J160" s="1528"/>
      <c r="K160" s="1528"/>
      <c r="L160" s="1528"/>
      <c r="M160" s="308"/>
      <c r="N160" s="1375" t="str">
        <f>入力専用!$IB$14</f>
        <v>□ 悪性腫瘍</v>
      </c>
      <c r="O160" s="1375"/>
      <c r="P160" s="1375"/>
      <c r="Q160" s="1375"/>
      <c r="R160" s="1375"/>
      <c r="S160" s="1375"/>
      <c r="T160" s="1375"/>
      <c r="U160" s="1375"/>
      <c r="V160" s="1375"/>
      <c r="X160" s="1375" t="str">
        <f>入力専用!$IC$14</f>
        <v>□ 認知症</v>
      </c>
      <c r="Y160" s="1375"/>
      <c r="Z160" s="1375"/>
      <c r="AA160" s="1375"/>
      <c r="AB160" s="1375"/>
      <c r="AC160" s="1375"/>
      <c r="AD160" s="1375"/>
      <c r="AE160" s="1375"/>
      <c r="AG160" s="1375" t="str">
        <f>入力専用!$ID$14</f>
        <v>□ 急性呼吸器感染症</v>
      </c>
      <c r="AH160" s="1375"/>
      <c r="AI160" s="1375"/>
      <c r="AJ160" s="1375"/>
      <c r="AK160" s="1375"/>
      <c r="AL160" s="1375"/>
      <c r="AM160" s="1375"/>
      <c r="AN160" s="1375"/>
      <c r="AO160" s="1375"/>
      <c r="AP160" s="1375"/>
      <c r="AQ160" s="1375"/>
      <c r="AR160" s="1375"/>
      <c r="AS160" s="1375"/>
      <c r="AT160" s="1375"/>
      <c r="AU160" s="1375"/>
      <c r="AW160" s="1375" t="str">
        <f>入力専用!$IE$14</f>
        <v>□ 脳血管障害</v>
      </c>
      <c r="AX160" s="1375"/>
      <c r="AY160" s="1375"/>
      <c r="AZ160" s="1375"/>
      <c r="BA160" s="1375"/>
      <c r="BB160" s="1375"/>
      <c r="BC160" s="1375"/>
      <c r="BD160" s="1375"/>
      <c r="BE160" s="1375"/>
      <c r="BF160" s="1375"/>
      <c r="BG160" s="1375"/>
      <c r="BI160" s="1375" t="str">
        <f>入力専用!$IF$14</f>
        <v>□ 骨折</v>
      </c>
      <c r="BJ160" s="1375"/>
      <c r="BK160" s="1375"/>
      <c r="BL160" s="1375"/>
      <c r="BM160" s="1375"/>
      <c r="BN160" s="1375"/>
      <c r="BO160" s="1375"/>
      <c r="BY160" s="208"/>
    </row>
    <row r="161" spans="2:77" ht="7.5" customHeight="1">
      <c r="B161" s="1528"/>
      <c r="C161" s="1528"/>
      <c r="D161" s="1528"/>
      <c r="E161" s="1528"/>
      <c r="F161" s="1528"/>
      <c r="G161" s="1528"/>
      <c r="H161" s="1528"/>
      <c r="I161" s="1528"/>
      <c r="J161" s="1528"/>
      <c r="K161" s="1528"/>
      <c r="L161" s="1528"/>
      <c r="M161" s="308"/>
      <c r="N161" s="1375"/>
      <c r="O161" s="1375"/>
      <c r="P161" s="1375"/>
      <c r="Q161" s="1375"/>
      <c r="R161" s="1375"/>
      <c r="S161" s="1375"/>
      <c r="T161" s="1375"/>
      <c r="U161" s="1375"/>
      <c r="V161" s="1375"/>
      <c r="X161" s="1375"/>
      <c r="Y161" s="1375"/>
      <c r="Z161" s="1375"/>
      <c r="AA161" s="1375"/>
      <c r="AB161" s="1375"/>
      <c r="AC161" s="1375"/>
      <c r="AD161" s="1375"/>
      <c r="AE161" s="1375"/>
      <c r="AG161" s="1375"/>
      <c r="AH161" s="1375"/>
      <c r="AI161" s="1375"/>
      <c r="AJ161" s="1375"/>
      <c r="AK161" s="1375"/>
      <c r="AL161" s="1375"/>
      <c r="AM161" s="1375"/>
      <c r="AN161" s="1375"/>
      <c r="AO161" s="1375"/>
      <c r="AP161" s="1375"/>
      <c r="AQ161" s="1375"/>
      <c r="AR161" s="1375"/>
      <c r="AS161" s="1375"/>
      <c r="AT161" s="1375"/>
      <c r="AU161" s="1375"/>
      <c r="AW161" s="1375"/>
      <c r="AX161" s="1375"/>
      <c r="AY161" s="1375"/>
      <c r="AZ161" s="1375"/>
      <c r="BA161" s="1375"/>
      <c r="BB161" s="1375"/>
      <c r="BC161" s="1375"/>
      <c r="BD161" s="1375"/>
      <c r="BE161" s="1375"/>
      <c r="BF161" s="1375"/>
      <c r="BG161" s="1375"/>
      <c r="BI161" s="1375"/>
      <c r="BJ161" s="1375"/>
      <c r="BK161" s="1375"/>
      <c r="BL161" s="1375"/>
      <c r="BM161" s="1375"/>
      <c r="BN161" s="1375"/>
      <c r="BO161" s="1375"/>
      <c r="BY161" s="208"/>
    </row>
    <row r="162" spans="2:77" ht="7.5" customHeight="1">
      <c r="B162" s="1528"/>
      <c r="C162" s="1528"/>
      <c r="D162" s="1528"/>
      <c r="E162" s="1528"/>
      <c r="F162" s="1528"/>
      <c r="G162" s="1528"/>
      <c r="H162" s="1528"/>
      <c r="I162" s="1528"/>
      <c r="J162" s="1528"/>
      <c r="K162" s="1528"/>
      <c r="L162" s="1528"/>
      <c r="M162" s="308"/>
      <c r="N162" s="1543" t="str">
        <f>入力専用!$IG$14</f>
        <v>□ その他 （ 現病歴 ・ 既往歴 ）</v>
      </c>
      <c r="O162" s="1543"/>
      <c r="P162" s="1543"/>
      <c r="Q162" s="1543"/>
      <c r="R162" s="1543"/>
      <c r="S162" s="1543"/>
      <c r="T162" s="1543"/>
      <c r="U162" s="1543"/>
      <c r="V162" s="1543"/>
      <c r="W162" s="1543"/>
      <c r="X162" s="1543"/>
      <c r="Y162" s="1543"/>
      <c r="Z162" s="1543"/>
      <c r="AA162" s="1543"/>
      <c r="AB162" s="1543"/>
      <c r="AC162" s="1543"/>
      <c r="AD162" s="1543"/>
      <c r="AE162" s="1543"/>
      <c r="AF162" s="1543"/>
      <c r="AG162" s="1543"/>
      <c r="AH162" s="1543"/>
      <c r="AI162" s="1543"/>
      <c r="AJ162" s="1543"/>
      <c r="AK162" s="1543"/>
      <c r="AL162" s="1543"/>
      <c r="AM162" s="1543"/>
      <c r="AN162" s="1543"/>
      <c r="AO162" s="1543"/>
      <c r="AP162" s="1543"/>
      <c r="AQ162" s="1543"/>
      <c r="AR162" s="1543"/>
      <c r="AS162" s="1543"/>
      <c r="AT162" s="1543"/>
      <c r="AU162" s="1543"/>
      <c r="AW162" s="1378" t="s">
        <v>979</v>
      </c>
      <c r="AX162" s="1378"/>
      <c r="AY162" s="1378"/>
      <c r="AZ162" s="1378"/>
      <c r="BA162" s="1378"/>
      <c r="BB162" s="1378"/>
      <c r="BC162" s="1378"/>
      <c r="BD162" s="1378"/>
      <c r="BE162" s="1499"/>
      <c r="BF162" s="1448"/>
      <c r="BG162" s="1448"/>
      <c r="BH162" s="1448"/>
      <c r="BI162" s="1414" t="s">
        <v>980</v>
      </c>
      <c r="BJ162" s="1414"/>
      <c r="BK162" s="1414"/>
      <c r="BL162" s="1414"/>
      <c r="BM162" s="1386" t="s">
        <v>981</v>
      </c>
      <c r="BN162" s="1386"/>
      <c r="BO162" s="1448"/>
      <c r="BP162" s="1448"/>
      <c r="BQ162" s="1448"/>
      <c r="BR162" s="1448"/>
      <c r="BS162" s="1414" t="s">
        <v>980</v>
      </c>
      <c r="BT162" s="1414"/>
      <c r="BU162" s="1414"/>
      <c r="BV162" s="1414"/>
      <c r="BW162" s="556"/>
      <c r="BX162" s="556"/>
      <c r="BY162" s="557"/>
    </row>
    <row r="163" spans="2:77" ht="7.5" customHeight="1">
      <c r="B163" s="1528"/>
      <c r="C163" s="1528"/>
      <c r="D163" s="1528"/>
      <c r="E163" s="1528"/>
      <c r="F163" s="1528"/>
      <c r="G163" s="1528"/>
      <c r="H163" s="1528"/>
      <c r="I163" s="1528"/>
      <c r="J163" s="1528"/>
      <c r="K163" s="1528"/>
      <c r="L163" s="1528"/>
      <c r="M163" s="308"/>
      <c r="N163" s="1543"/>
      <c r="O163" s="1543"/>
      <c r="P163" s="1543"/>
      <c r="Q163" s="1543"/>
      <c r="R163" s="1543"/>
      <c r="S163" s="1543"/>
      <c r="T163" s="1543"/>
      <c r="U163" s="1543"/>
      <c r="V163" s="1543"/>
      <c r="W163" s="1543"/>
      <c r="X163" s="1543"/>
      <c r="Y163" s="1543"/>
      <c r="Z163" s="1543"/>
      <c r="AA163" s="1543"/>
      <c r="AB163" s="1543"/>
      <c r="AC163" s="1543"/>
      <c r="AD163" s="1543"/>
      <c r="AE163" s="1543"/>
      <c r="AF163" s="1543"/>
      <c r="AG163" s="1543"/>
      <c r="AH163" s="1543"/>
      <c r="AI163" s="1543"/>
      <c r="AJ163" s="1543"/>
      <c r="AK163" s="1543"/>
      <c r="AL163" s="1543"/>
      <c r="AM163" s="1543"/>
      <c r="AN163" s="1543"/>
      <c r="AO163" s="1543"/>
      <c r="AP163" s="1543"/>
      <c r="AQ163" s="1543"/>
      <c r="AR163" s="1543"/>
      <c r="AS163" s="1543"/>
      <c r="AT163" s="1543"/>
      <c r="AU163" s="1543"/>
      <c r="AW163" s="1378"/>
      <c r="AX163" s="1378"/>
      <c r="AY163" s="1378"/>
      <c r="AZ163" s="1378"/>
      <c r="BA163" s="1378"/>
      <c r="BB163" s="1378"/>
      <c r="BC163" s="1378"/>
      <c r="BD163" s="1378"/>
      <c r="BE163" s="1500"/>
      <c r="BF163" s="1449"/>
      <c r="BG163" s="1449"/>
      <c r="BH163" s="1449"/>
      <c r="BI163" s="1385"/>
      <c r="BJ163" s="1385"/>
      <c r="BK163" s="1385"/>
      <c r="BL163" s="1385"/>
      <c r="BM163" s="1387"/>
      <c r="BN163" s="1387"/>
      <c r="BO163" s="1449"/>
      <c r="BP163" s="1449"/>
      <c r="BQ163" s="1449"/>
      <c r="BR163" s="1449"/>
      <c r="BS163" s="1385"/>
      <c r="BT163" s="1385"/>
      <c r="BU163" s="1385"/>
      <c r="BV163" s="1385"/>
      <c r="BW163" s="307"/>
      <c r="BX163" s="307"/>
      <c r="BY163" s="310"/>
    </row>
    <row r="164" spans="2:77" ht="7.5" customHeight="1">
      <c r="B164" s="1528"/>
      <c r="C164" s="1528"/>
      <c r="D164" s="1528"/>
      <c r="E164" s="1528"/>
      <c r="F164" s="1528"/>
      <c r="G164" s="1528"/>
      <c r="H164" s="1528"/>
      <c r="I164" s="1528"/>
      <c r="J164" s="1528"/>
      <c r="K164" s="1528"/>
      <c r="L164" s="1528"/>
      <c r="M164" s="308"/>
      <c r="P164" s="1544"/>
      <c r="Q164" s="1417"/>
      <c r="R164" s="1549">
        <f>入力専用!$G$192</f>
        <v>0</v>
      </c>
      <c r="S164" s="1549"/>
      <c r="T164" s="1549"/>
      <c r="U164" s="1549"/>
      <c r="V164" s="1549"/>
      <c r="W164" s="1549"/>
      <c r="X164" s="1549"/>
      <c r="Y164" s="1549"/>
      <c r="Z164" s="1549"/>
      <c r="AA164" s="1549"/>
      <c r="AB164" s="1549"/>
      <c r="AC164" s="1549"/>
      <c r="AD164" s="1549"/>
      <c r="AE164" s="1549"/>
      <c r="AF164" s="1549"/>
      <c r="AG164" s="1549"/>
      <c r="AH164" s="1549"/>
      <c r="AI164" s="1549"/>
      <c r="AJ164" s="1549"/>
      <c r="AK164" s="1549"/>
      <c r="AL164" s="1549"/>
      <c r="AM164" s="1549"/>
      <c r="AN164" s="1549"/>
      <c r="AO164" s="1549"/>
      <c r="AP164" s="1549"/>
      <c r="AQ164" s="1549"/>
      <c r="AR164" s="1549"/>
      <c r="AS164" s="1549"/>
      <c r="AT164" s="1549"/>
      <c r="AU164" s="1549"/>
      <c r="AV164" s="1549"/>
      <c r="AW164" s="1549"/>
      <c r="AX164" s="1549"/>
      <c r="AY164" s="1549"/>
      <c r="AZ164" s="1549"/>
      <c r="BA164" s="1549"/>
      <c r="BB164" s="1549"/>
      <c r="BC164" s="1549"/>
      <c r="BD164" s="1549"/>
      <c r="BE164" s="1549"/>
      <c r="BF164" s="1549"/>
      <c r="BG164" s="1549"/>
      <c r="BH164" s="1549"/>
      <c r="BI164" s="1549"/>
      <c r="BJ164" s="1549"/>
      <c r="BK164" s="1549"/>
      <c r="BL164" s="1549"/>
      <c r="BM164" s="1549"/>
      <c r="BN164" s="1549"/>
      <c r="BO164" s="1549"/>
      <c r="BP164" s="1549"/>
      <c r="BQ164" s="1549"/>
      <c r="BR164" s="1549"/>
      <c r="BS164" s="1549"/>
      <c r="BT164" s="1549"/>
      <c r="BU164" s="1549"/>
      <c r="BV164" s="1549"/>
      <c r="BW164" s="1549"/>
      <c r="BX164" s="1443"/>
      <c r="BY164" s="1444"/>
    </row>
    <row r="165" spans="2:77" ht="7.5" customHeight="1">
      <c r="B165" s="1528"/>
      <c r="C165" s="1528"/>
      <c r="D165" s="1528"/>
      <c r="E165" s="1528"/>
      <c r="F165" s="1528"/>
      <c r="G165" s="1528"/>
      <c r="H165" s="1528"/>
      <c r="I165" s="1528"/>
      <c r="J165" s="1528"/>
      <c r="K165" s="1528"/>
      <c r="L165" s="1528"/>
      <c r="M165" s="308"/>
      <c r="P165" s="1417"/>
      <c r="Q165" s="1417"/>
      <c r="R165" s="1549"/>
      <c r="S165" s="1549"/>
      <c r="T165" s="1549"/>
      <c r="U165" s="1549"/>
      <c r="V165" s="1549"/>
      <c r="W165" s="1549"/>
      <c r="X165" s="1549"/>
      <c r="Y165" s="1549"/>
      <c r="Z165" s="1549"/>
      <c r="AA165" s="1549"/>
      <c r="AB165" s="1549"/>
      <c r="AC165" s="1549"/>
      <c r="AD165" s="1549"/>
      <c r="AE165" s="1549"/>
      <c r="AF165" s="1549"/>
      <c r="AG165" s="1549"/>
      <c r="AH165" s="1549"/>
      <c r="AI165" s="1549"/>
      <c r="AJ165" s="1549"/>
      <c r="AK165" s="1549"/>
      <c r="AL165" s="1549"/>
      <c r="AM165" s="1549"/>
      <c r="AN165" s="1549"/>
      <c r="AO165" s="1549"/>
      <c r="AP165" s="1549"/>
      <c r="AQ165" s="1549"/>
      <c r="AR165" s="1549"/>
      <c r="AS165" s="1549"/>
      <c r="AT165" s="1549"/>
      <c r="AU165" s="1549"/>
      <c r="AV165" s="1549"/>
      <c r="AW165" s="1549"/>
      <c r="AX165" s="1549"/>
      <c r="AY165" s="1549"/>
      <c r="AZ165" s="1549"/>
      <c r="BA165" s="1549"/>
      <c r="BB165" s="1549"/>
      <c r="BC165" s="1549"/>
      <c r="BD165" s="1549"/>
      <c r="BE165" s="1549"/>
      <c r="BF165" s="1549"/>
      <c r="BG165" s="1549"/>
      <c r="BH165" s="1549"/>
      <c r="BI165" s="1549"/>
      <c r="BJ165" s="1549"/>
      <c r="BK165" s="1549"/>
      <c r="BL165" s="1549"/>
      <c r="BM165" s="1549"/>
      <c r="BN165" s="1549"/>
      <c r="BO165" s="1549"/>
      <c r="BP165" s="1549"/>
      <c r="BQ165" s="1549"/>
      <c r="BR165" s="1549"/>
      <c r="BS165" s="1549"/>
      <c r="BT165" s="1549"/>
      <c r="BU165" s="1549"/>
      <c r="BV165" s="1549"/>
      <c r="BW165" s="1549"/>
      <c r="BX165" s="1443"/>
      <c r="BY165" s="1444"/>
    </row>
    <row r="166" spans="2:77" ht="7.5" customHeight="1">
      <c r="B166" s="1528"/>
      <c r="C166" s="1528"/>
      <c r="D166" s="1528"/>
      <c r="E166" s="1528"/>
      <c r="F166" s="1528"/>
      <c r="G166" s="1528"/>
      <c r="H166" s="1528"/>
      <c r="I166" s="1528"/>
      <c r="J166" s="1528"/>
      <c r="K166" s="1528"/>
      <c r="L166" s="1528"/>
      <c r="M166" s="308"/>
      <c r="P166" s="1417"/>
      <c r="Q166" s="1417"/>
      <c r="R166" s="1549"/>
      <c r="S166" s="1549"/>
      <c r="T166" s="1549"/>
      <c r="U166" s="1549"/>
      <c r="V166" s="1549"/>
      <c r="W166" s="1549"/>
      <c r="X166" s="1549"/>
      <c r="Y166" s="1549"/>
      <c r="Z166" s="1549"/>
      <c r="AA166" s="1549"/>
      <c r="AB166" s="1549"/>
      <c r="AC166" s="1549"/>
      <c r="AD166" s="1549"/>
      <c r="AE166" s="1549"/>
      <c r="AF166" s="1549"/>
      <c r="AG166" s="1549"/>
      <c r="AH166" s="1549"/>
      <c r="AI166" s="1549"/>
      <c r="AJ166" s="1549"/>
      <c r="AK166" s="1549"/>
      <c r="AL166" s="1549"/>
      <c r="AM166" s="1549"/>
      <c r="AN166" s="1549"/>
      <c r="AO166" s="1549"/>
      <c r="AP166" s="1549"/>
      <c r="AQ166" s="1549"/>
      <c r="AR166" s="1549"/>
      <c r="AS166" s="1549"/>
      <c r="AT166" s="1549"/>
      <c r="AU166" s="1549"/>
      <c r="AV166" s="1549"/>
      <c r="AW166" s="1549"/>
      <c r="AX166" s="1549"/>
      <c r="AY166" s="1549"/>
      <c r="AZ166" s="1549"/>
      <c r="BA166" s="1549"/>
      <c r="BB166" s="1549"/>
      <c r="BC166" s="1549"/>
      <c r="BD166" s="1549"/>
      <c r="BE166" s="1549"/>
      <c r="BF166" s="1549"/>
      <c r="BG166" s="1549"/>
      <c r="BH166" s="1549"/>
      <c r="BI166" s="1549"/>
      <c r="BJ166" s="1549"/>
      <c r="BK166" s="1549"/>
      <c r="BL166" s="1549"/>
      <c r="BM166" s="1549"/>
      <c r="BN166" s="1549"/>
      <c r="BO166" s="1549"/>
      <c r="BP166" s="1549"/>
      <c r="BQ166" s="1549"/>
      <c r="BR166" s="1549"/>
      <c r="BS166" s="1549"/>
      <c r="BT166" s="1549"/>
      <c r="BU166" s="1549"/>
      <c r="BV166" s="1549"/>
      <c r="BW166" s="1549"/>
      <c r="BX166" s="1443"/>
      <c r="BY166" s="1444"/>
    </row>
    <row r="167" spans="2:77" ht="7.5" customHeight="1">
      <c r="B167" s="1528"/>
      <c r="C167" s="1528"/>
      <c r="D167" s="1528"/>
      <c r="E167" s="1528"/>
      <c r="F167" s="1528"/>
      <c r="G167" s="1528"/>
      <c r="H167" s="1528"/>
      <c r="I167" s="1528"/>
      <c r="J167" s="1528"/>
      <c r="K167" s="1528"/>
      <c r="L167" s="1528"/>
      <c r="M167" s="308"/>
      <c r="P167" s="1417"/>
      <c r="Q167" s="1417"/>
      <c r="R167" s="1549"/>
      <c r="S167" s="1549"/>
      <c r="T167" s="1549"/>
      <c r="U167" s="1549"/>
      <c r="V167" s="1549"/>
      <c r="W167" s="1549"/>
      <c r="X167" s="1549"/>
      <c r="Y167" s="1549"/>
      <c r="Z167" s="1549"/>
      <c r="AA167" s="1549"/>
      <c r="AB167" s="1549"/>
      <c r="AC167" s="1549"/>
      <c r="AD167" s="1549"/>
      <c r="AE167" s="1549"/>
      <c r="AF167" s="1549"/>
      <c r="AG167" s="1549"/>
      <c r="AH167" s="1549"/>
      <c r="AI167" s="1549"/>
      <c r="AJ167" s="1549"/>
      <c r="AK167" s="1549"/>
      <c r="AL167" s="1549"/>
      <c r="AM167" s="1549"/>
      <c r="AN167" s="1549"/>
      <c r="AO167" s="1549"/>
      <c r="AP167" s="1549"/>
      <c r="AQ167" s="1549"/>
      <c r="AR167" s="1549"/>
      <c r="AS167" s="1549"/>
      <c r="AT167" s="1549"/>
      <c r="AU167" s="1549"/>
      <c r="AV167" s="1549"/>
      <c r="AW167" s="1549"/>
      <c r="AX167" s="1549"/>
      <c r="AY167" s="1549"/>
      <c r="AZ167" s="1549"/>
      <c r="BA167" s="1549"/>
      <c r="BB167" s="1549"/>
      <c r="BC167" s="1549"/>
      <c r="BD167" s="1549"/>
      <c r="BE167" s="1549"/>
      <c r="BF167" s="1549"/>
      <c r="BG167" s="1549"/>
      <c r="BH167" s="1549"/>
      <c r="BI167" s="1549"/>
      <c r="BJ167" s="1549"/>
      <c r="BK167" s="1549"/>
      <c r="BL167" s="1549"/>
      <c r="BM167" s="1549"/>
      <c r="BN167" s="1549"/>
      <c r="BO167" s="1549"/>
      <c r="BP167" s="1549"/>
      <c r="BQ167" s="1549"/>
      <c r="BR167" s="1549"/>
      <c r="BS167" s="1549"/>
      <c r="BT167" s="1549"/>
      <c r="BU167" s="1549"/>
      <c r="BV167" s="1549"/>
      <c r="BW167" s="1549"/>
      <c r="BX167" s="1443"/>
      <c r="BY167" s="1444"/>
    </row>
    <row r="168" spans="2:77" ht="7.5" customHeight="1">
      <c r="B168" s="1528"/>
      <c r="C168" s="1528"/>
      <c r="D168" s="1528"/>
      <c r="E168" s="1528"/>
      <c r="F168" s="1528"/>
      <c r="G168" s="1528"/>
      <c r="H168" s="1528"/>
      <c r="I168" s="1528"/>
      <c r="J168" s="1528"/>
      <c r="K168" s="1528"/>
      <c r="L168" s="1528"/>
      <c r="M168" s="308"/>
      <c r="P168" s="1417"/>
      <c r="Q168" s="1417"/>
      <c r="R168" s="1549"/>
      <c r="S168" s="1549"/>
      <c r="T168" s="1549"/>
      <c r="U168" s="1549"/>
      <c r="V168" s="1549"/>
      <c r="W168" s="1549"/>
      <c r="X168" s="1549"/>
      <c r="Y168" s="1549"/>
      <c r="Z168" s="1549"/>
      <c r="AA168" s="1549"/>
      <c r="AB168" s="1549"/>
      <c r="AC168" s="1549"/>
      <c r="AD168" s="1549"/>
      <c r="AE168" s="1549"/>
      <c r="AF168" s="1549"/>
      <c r="AG168" s="1549"/>
      <c r="AH168" s="1549"/>
      <c r="AI168" s="1549"/>
      <c r="AJ168" s="1549"/>
      <c r="AK168" s="1549"/>
      <c r="AL168" s="1549"/>
      <c r="AM168" s="1549"/>
      <c r="AN168" s="1549"/>
      <c r="AO168" s="1549"/>
      <c r="AP168" s="1549"/>
      <c r="AQ168" s="1549"/>
      <c r="AR168" s="1549"/>
      <c r="AS168" s="1549"/>
      <c r="AT168" s="1549"/>
      <c r="AU168" s="1549"/>
      <c r="AV168" s="1549"/>
      <c r="AW168" s="1549"/>
      <c r="AX168" s="1549"/>
      <c r="AY168" s="1549"/>
      <c r="AZ168" s="1549"/>
      <c r="BA168" s="1549"/>
      <c r="BB168" s="1549"/>
      <c r="BC168" s="1549"/>
      <c r="BD168" s="1549"/>
      <c r="BE168" s="1549"/>
      <c r="BF168" s="1549"/>
      <c r="BG168" s="1549"/>
      <c r="BH168" s="1549"/>
      <c r="BI168" s="1549"/>
      <c r="BJ168" s="1549"/>
      <c r="BK168" s="1549"/>
      <c r="BL168" s="1549"/>
      <c r="BM168" s="1549"/>
      <c r="BN168" s="1549"/>
      <c r="BO168" s="1549"/>
      <c r="BP168" s="1549"/>
      <c r="BQ168" s="1549"/>
      <c r="BR168" s="1549"/>
      <c r="BS168" s="1549"/>
      <c r="BT168" s="1549"/>
      <c r="BU168" s="1549"/>
      <c r="BV168" s="1549"/>
      <c r="BW168" s="1549"/>
      <c r="BX168" s="1443"/>
      <c r="BY168" s="1444"/>
    </row>
    <row r="169" spans="2:77" ht="7.5" customHeight="1">
      <c r="B169" s="1528"/>
      <c r="C169" s="1528"/>
      <c r="D169" s="1528"/>
      <c r="E169" s="1528"/>
      <c r="F169" s="1528"/>
      <c r="G169" s="1528"/>
      <c r="H169" s="1528"/>
      <c r="I169" s="1528"/>
      <c r="J169" s="1528"/>
      <c r="K169" s="1528"/>
      <c r="L169" s="1528"/>
      <c r="M169" s="308"/>
      <c r="P169" s="1417"/>
      <c r="Q169" s="1417"/>
      <c r="R169" s="1549"/>
      <c r="S169" s="1549"/>
      <c r="T169" s="1549"/>
      <c r="U169" s="1549"/>
      <c r="V169" s="1549"/>
      <c r="W169" s="1549"/>
      <c r="X169" s="1549"/>
      <c r="Y169" s="1549"/>
      <c r="Z169" s="1549"/>
      <c r="AA169" s="1549"/>
      <c r="AB169" s="1549"/>
      <c r="AC169" s="1549"/>
      <c r="AD169" s="1549"/>
      <c r="AE169" s="1549"/>
      <c r="AF169" s="1549"/>
      <c r="AG169" s="1549"/>
      <c r="AH169" s="1549"/>
      <c r="AI169" s="1549"/>
      <c r="AJ169" s="1549"/>
      <c r="AK169" s="1549"/>
      <c r="AL169" s="1549"/>
      <c r="AM169" s="1549"/>
      <c r="AN169" s="1549"/>
      <c r="AO169" s="1549"/>
      <c r="AP169" s="1549"/>
      <c r="AQ169" s="1549"/>
      <c r="AR169" s="1549"/>
      <c r="AS169" s="1549"/>
      <c r="AT169" s="1549"/>
      <c r="AU169" s="1549"/>
      <c r="AV169" s="1549"/>
      <c r="AW169" s="1549"/>
      <c r="AX169" s="1549"/>
      <c r="AY169" s="1549"/>
      <c r="AZ169" s="1549"/>
      <c r="BA169" s="1549"/>
      <c r="BB169" s="1549"/>
      <c r="BC169" s="1549"/>
      <c r="BD169" s="1549"/>
      <c r="BE169" s="1549"/>
      <c r="BF169" s="1549"/>
      <c r="BG169" s="1549"/>
      <c r="BH169" s="1549"/>
      <c r="BI169" s="1549"/>
      <c r="BJ169" s="1549"/>
      <c r="BK169" s="1549"/>
      <c r="BL169" s="1549"/>
      <c r="BM169" s="1549"/>
      <c r="BN169" s="1549"/>
      <c r="BO169" s="1549"/>
      <c r="BP169" s="1549"/>
      <c r="BQ169" s="1549"/>
      <c r="BR169" s="1549"/>
      <c r="BS169" s="1549"/>
      <c r="BT169" s="1549"/>
      <c r="BU169" s="1549"/>
      <c r="BV169" s="1549"/>
      <c r="BW169" s="1549"/>
      <c r="BX169" s="1443"/>
      <c r="BY169" s="1444"/>
    </row>
    <row r="170" spans="2:77" ht="7.5" customHeight="1">
      <c r="B170" s="1528"/>
      <c r="C170" s="1528"/>
      <c r="D170" s="1528"/>
      <c r="E170" s="1528"/>
      <c r="F170" s="1528"/>
      <c r="G170" s="1528"/>
      <c r="H170" s="1528"/>
      <c r="I170" s="1528"/>
      <c r="J170" s="1528"/>
      <c r="K170" s="1528"/>
      <c r="L170" s="1528"/>
      <c r="M170" s="207"/>
      <c r="N170" s="307"/>
      <c r="O170" s="307"/>
      <c r="P170" s="1389"/>
      <c r="Q170" s="1389"/>
      <c r="R170" s="1550"/>
      <c r="S170" s="1550"/>
      <c r="T170" s="1550"/>
      <c r="U170" s="1550"/>
      <c r="V170" s="1550"/>
      <c r="W170" s="1550"/>
      <c r="X170" s="1550"/>
      <c r="Y170" s="1550"/>
      <c r="Z170" s="1550"/>
      <c r="AA170" s="1550"/>
      <c r="AB170" s="1550"/>
      <c r="AC170" s="1550"/>
      <c r="AD170" s="1550"/>
      <c r="AE170" s="1550"/>
      <c r="AF170" s="1550"/>
      <c r="AG170" s="1550"/>
      <c r="AH170" s="1550"/>
      <c r="AI170" s="1550"/>
      <c r="AJ170" s="1550"/>
      <c r="AK170" s="1550"/>
      <c r="AL170" s="1550"/>
      <c r="AM170" s="1550"/>
      <c r="AN170" s="1550"/>
      <c r="AO170" s="1550"/>
      <c r="AP170" s="1550"/>
      <c r="AQ170" s="1550"/>
      <c r="AR170" s="1550"/>
      <c r="AS170" s="1550"/>
      <c r="AT170" s="1550"/>
      <c r="AU170" s="1550"/>
      <c r="AV170" s="1550"/>
      <c r="AW170" s="1550"/>
      <c r="AX170" s="1550"/>
      <c r="AY170" s="1550"/>
      <c r="AZ170" s="1550"/>
      <c r="BA170" s="1550"/>
      <c r="BB170" s="1550"/>
      <c r="BC170" s="1550"/>
      <c r="BD170" s="1550"/>
      <c r="BE170" s="1550"/>
      <c r="BF170" s="1550"/>
      <c r="BG170" s="1550"/>
      <c r="BH170" s="1550"/>
      <c r="BI170" s="1550"/>
      <c r="BJ170" s="1550"/>
      <c r="BK170" s="1550"/>
      <c r="BL170" s="1550"/>
      <c r="BM170" s="1550"/>
      <c r="BN170" s="1550"/>
      <c r="BO170" s="1550"/>
      <c r="BP170" s="1550"/>
      <c r="BQ170" s="1550"/>
      <c r="BR170" s="1550"/>
      <c r="BS170" s="1550"/>
      <c r="BT170" s="1550"/>
      <c r="BU170" s="1550"/>
      <c r="BV170" s="1550"/>
      <c r="BW170" s="1550"/>
      <c r="BX170" s="1445"/>
      <c r="BY170" s="1446"/>
    </row>
    <row r="171" spans="2:77" ht="7.5" customHeight="1">
      <c r="B171" s="1522" t="s">
        <v>982</v>
      </c>
      <c r="C171" s="1473"/>
      <c r="D171" s="1473"/>
      <c r="E171" s="1473"/>
      <c r="F171" s="1473"/>
      <c r="G171" s="1473"/>
      <c r="H171" s="1473"/>
      <c r="I171" s="1473"/>
      <c r="J171" s="1473"/>
      <c r="K171" s="1473"/>
      <c r="L171" s="1474"/>
      <c r="M171" s="556"/>
      <c r="N171" s="1523" t="s">
        <v>983</v>
      </c>
      <c r="O171" s="1523"/>
      <c r="P171" s="1523"/>
      <c r="Q171" s="1523"/>
      <c r="R171" s="1523"/>
      <c r="S171" s="1523"/>
      <c r="T171" s="1523"/>
      <c r="U171" s="1523"/>
      <c r="V171" s="1523"/>
      <c r="W171" s="1523"/>
      <c r="X171" s="1523"/>
      <c r="Y171" s="1523"/>
      <c r="Z171" s="1523"/>
      <c r="AA171" s="1523"/>
      <c r="AB171" s="1523"/>
      <c r="AC171" s="1523"/>
      <c r="AD171" s="1523"/>
      <c r="AE171" s="1523"/>
      <c r="AF171" s="1523"/>
      <c r="AG171" s="1523"/>
      <c r="AH171" s="1523"/>
      <c r="AI171" s="1523"/>
      <c r="AJ171" s="1523"/>
      <c r="AK171" s="1523"/>
      <c r="AL171" s="1523"/>
      <c r="AM171" s="1523"/>
      <c r="AN171" s="1523"/>
      <c r="AO171" s="1523"/>
      <c r="AP171" s="1523"/>
      <c r="AQ171" s="1523"/>
      <c r="AR171" s="1523"/>
      <c r="AS171" s="1523"/>
      <c r="AT171" s="1523"/>
      <c r="AU171" s="1523"/>
      <c r="AV171" s="1523"/>
      <c r="AW171" s="1523"/>
      <c r="AX171" s="1523"/>
      <c r="AY171" s="1523"/>
      <c r="AZ171" s="1523"/>
      <c r="BA171" s="1523"/>
      <c r="BB171" s="1523"/>
      <c r="BC171" s="1523"/>
      <c r="BD171" s="1523"/>
      <c r="BE171" s="1523"/>
      <c r="BF171" s="1523"/>
      <c r="BG171" s="1523"/>
      <c r="BH171" s="1523"/>
      <c r="BI171" s="1523"/>
      <c r="BJ171" s="1523"/>
      <c r="BK171" s="1523"/>
      <c r="BL171" s="1523"/>
      <c r="BM171" s="1523"/>
      <c r="BN171" s="1523"/>
      <c r="BO171" s="1523"/>
      <c r="BP171" s="1523"/>
      <c r="BQ171" s="1523"/>
      <c r="BR171" s="1523"/>
      <c r="BS171" s="1523"/>
      <c r="BT171" s="1523"/>
      <c r="BU171" s="1523"/>
      <c r="BV171" s="1523"/>
      <c r="BW171" s="1523"/>
      <c r="BX171" s="1523"/>
      <c r="BY171" s="558"/>
    </row>
    <row r="172" spans="2:77" ht="7.5" customHeight="1">
      <c r="B172" s="1475"/>
      <c r="C172" s="1476"/>
      <c r="D172" s="1476"/>
      <c r="E172" s="1476"/>
      <c r="F172" s="1476"/>
      <c r="G172" s="1476"/>
      <c r="H172" s="1476"/>
      <c r="I172" s="1476"/>
      <c r="J172" s="1476"/>
      <c r="K172" s="1476"/>
      <c r="L172" s="1477"/>
      <c r="N172" s="1524"/>
      <c r="O172" s="1524"/>
      <c r="P172" s="1524"/>
      <c r="Q172" s="1524"/>
      <c r="R172" s="1524"/>
      <c r="S172" s="1524"/>
      <c r="T172" s="1524"/>
      <c r="U172" s="1524"/>
      <c r="V172" s="1524"/>
      <c r="W172" s="1524"/>
      <c r="X172" s="1524"/>
      <c r="Y172" s="1524"/>
      <c r="Z172" s="1524"/>
      <c r="AA172" s="1524"/>
      <c r="AB172" s="1524"/>
      <c r="AC172" s="1524"/>
      <c r="AD172" s="1524"/>
      <c r="AE172" s="1524"/>
      <c r="AF172" s="1524"/>
      <c r="AG172" s="1524"/>
      <c r="AH172" s="1524"/>
      <c r="AI172" s="1524"/>
      <c r="AJ172" s="1524"/>
      <c r="AK172" s="1524"/>
      <c r="AL172" s="1524"/>
      <c r="AM172" s="1524"/>
      <c r="AN172" s="1524"/>
      <c r="AO172" s="1524"/>
      <c r="AP172" s="1524"/>
      <c r="AQ172" s="1524"/>
      <c r="AR172" s="1524"/>
      <c r="AS172" s="1524"/>
      <c r="AT172" s="1524"/>
      <c r="AU172" s="1524"/>
      <c r="AV172" s="1524"/>
      <c r="AW172" s="1524"/>
      <c r="AX172" s="1524"/>
      <c r="AY172" s="1524"/>
      <c r="AZ172" s="1524"/>
      <c r="BA172" s="1524"/>
      <c r="BB172" s="1524"/>
      <c r="BC172" s="1524"/>
      <c r="BD172" s="1524"/>
      <c r="BE172" s="1524"/>
      <c r="BF172" s="1524"/>
      <c r="BG172" s="1524"/>
      <c r="BH172" s="1524"/>
      <c r="BI172" s="1524"/>
      <c r="BJ172" s="1524"/>
      <c r="BK172" s="1524"/>
      <c r="BL172" s="1524"/>
      <c r="BM172" s="1524"/>
      <c r="BN172" s="1524"/>
      <c r="BO172" s="1524"/>
      <c r="BP172" s="1524"/>
      <c r="BQ172" s="1524"/>
      <c r="BR172" s="1524"/>
      <c r="BS172" s="1524"/>
      <c r="BT172" s="1524"/>
      <c r="BU172" s="1524"/>
      <c r="BV172" s="1524"/>
      <c r="BW172" s="1524"/>
      <c r="BX172" s="1524"/>
      <c r="BY172" s="226"/>
    </row>
    <row r="173" spans="2:77" ht="7.5" customHeight="1">
      <c r="B173" s="1475"/>
      <c r="C173" s="1476"/>
      <c r="D173" s="1476"/>
      <c r="E173" s="1476"/>
      <c r="F173" s="1476"/>
      <c r="G173" s="1476"/>
      <c r="H173" s="1476"/>
      <c r="I173" s="1476"/>
      <c r="J173" s="1476"/>
      <c r="K173" s="1476"/>
      <c r="L173" s="1477"/>
      <c r="N173" s="1524"/>
      <c r="O173" s="1524"/>
      <c r="P173" s="1524"/>
      <c r="Q173" s="1524"/>
      <c r="R173" s="1524"/>
      <c r="S173" s="1524"/>
      <c r="T173" s="1524"/>
      <c r="U173" s="1524"/>
      <c r="V173" s="1524"/>
      <c r="W173" s="1524"/>
      <c r="X173" s="1524"/>
      <c r="Y173" s="1524"/>
      <c r="Z173" s="1524"/>
      <c r="AA173" s="1524"/>
      <c r="AB173" s="1524"/>
      <c r="AC173" s="1524"/>
      <c r="AD173" s="1524"/>
      <c r="AE173" s="1524"/>
      <c r="AF173" s="1524"/>
      <c r="AG173" s="1524"/>
      <c r="AH173" s="1524"/>
      <c r="AI173" s="1524"/>
      <c r="AJ173" s="1524"/>
      <c r="AK173" s="1524"/>
      <c r="AL173" s="1524"/>
      <c r="AM173" s="1524"/>
      <c r="AN173" s="1524"/>
      <c r="AO173" s="1524"/>
      <c r="AP173" s="1524"/>
      <c r="AQ173" s="1524"/>
      <c r="AR173" s="1524"/>
      <c r="AS173" s="1524"/>
      <c r="AT173" s="1524"/>
      <c r="AU173" s="1524"/>
      <c r="AV173" s="1524"/>
      <c r="AW173" s="1524"/>
      <c r="AX173" s="1524"/>
      <c r="AY173" s="1524"/>
      <c r="AZ173" s="1524"/>
      <c r="BA173" s="1524"/>
      <c r="BB173" s="1524"/>
      <c r="BC173" s="1524"/>
      <c r="BD173" s="1524"/>
      <c r="BE173" s="1524"/>
      <c r="BF173" s="1524"/>
      <c r="BG173" s="1524"/>
      <c r="BH173" s="1524"/>
      <c r="BI173" s="1524"/>
      <c r="BJ173" s="1524"/>
      <c r="BK173" s="1524"/>
      <c r="BL173" s="1524"/>
      <c r="BM173" s="1524"/>
      <c r="BN173" s="1524"/>
      <c r="BO173" s="1524"/>
      <c r="BP173" s="1524"/>
      <c r="BQ173" s="1524"/>
      <c r="BR173" s="1524"/>
      <c r="BS173" s="1524"/>
      <c r="BT173" s="1524"/>
      <c r="BU173" s="1524"/>
      <c r="BV173" s="1524"/>
      <c r="BW173" s="1524"/>
      <c r="BX173" s="1524"/>
      <c r="BY173" s="226"/>
    </row>
    <row r="174" spans="2:77" ht="7.5" customHeight="1">
      <c r="B174" s="1475"/>
      <c r="C174" s="1476"/>
      <c r="D174" s="1476"/>
      <c r="E174" s="1476"/>
      <c r="F174" s="1476"/>
      <c r="G174" s="1476"/>
      <c r="H174" s="1476"/>
      <c r="I174" s="1476"/>
      <c r="J174" s="1476"/>
      <c r="K174" s="1476"/>
      <c r="L174" s="1477"/>
      <c r="N174" s="1524"/>
      <c r="O174" s="1524"/>
      <c r="P174" s="1524"/>
      <c r="Q174" s="1524"/>
      <c r="R174" s="1524"/>
      <c r="S174" s="1524"/>
      <c r="T174" s="1524"/>
      <c r="U174" s="1524"/>
      <c r="V174" s="1524"/>
      <c r="W174" s="1524"/>
      <c r="X174" s="1524"/>
      <c r="Y174" s="1524"/>
      <c r="Z174" s="1524"/>
      <c r="AA174" s="1524"/>
      <c r="AB174" s="1524"/>
      <c r="AC174" s="1524"/>
      <c r="AD174" s="1524"/>
      <c r="AE174" s="1524"/>
      <c r="AF174" s="1524"/>
      <c r="AG174" s="1524"/>
      <c r="AH174" s="1524"/>
      <c r="AI174" s="1524"/>
      <c r="AJ174" s="1524"/>
      <c r="AK174" s="1524"/>
      <c r="AL174" s="1524"/>
      <c r="AM174" s="1524"/>
      <c r="AN174" s="1524"/>
      <c r="AO174" s="1524"/>
      <c r="AP174" s="1524"/>
      <c r="AQ174" s="1524"/>
      <c r="AR174" s="1524"/>
      <c r="AS174" s="1524"/>
      <c r="AT174" s="1524"/>
      <c r="AU174" s="1524"/>
      <c r="AV174" s="1524"/>
      <c r="AW174" s="1524"/>
      <c r="AX174" s="1524"/>
      <c r="AY174" s="1524"/>
      <c r="AZ174" s="1524"/>
      <c r="BA174" s="1524"/>
      <c r="BB174" s="1524"/>
      <c r="BC174" s="1524"/>
      <c r="BD174" s="1524"/>
      <c r="BE174" s="1524"/>
      <c r="BF174" s="1524"/>
      <c r="BG174" s="1524"/>
      <c r="BH174" s="1524"/>
      <c r="BI174" s="1524"/>
      <c r="BJ174" s="1524"/>
      <c r="BK174" s="1524"/>
      <c r="BL174" s="1524"/>
      <c r="BM174" s="1524"/>
      <c r="BN174" s="1524"/>
      <c r="BO174" s="1524"/>
      <c r="BP174" s="1524"/>
      <c r="BQ174" s="1524"/>
      <c r="BR174" s="1524"/>
      <c r="BS174" s="1524"/>
      <c r="BT174" s="1524"/>
      <c r="BU174" s="1524"/>
      <c r="BV174" s="1524"/>
      <c r="BW174" s="1524"/>
      <c r="BX174" s="1524"/>
      <c r="BY174" s="226"/>
    </row>
    <row r="175" spans="2:77" ht="7.5" customHeight="1">
      <c r="B175" s="1475"/>
      <c r="C175" s="1476"/>
      <c r="D175" s="1476"/>
      <c r="E175" s="1476"/>
      <c r="F175" s="1476"/>
      <c r="G175" s="1476"/>
      <c r="H175" s="1476"/>
      <c r="I175" s="1476"/>
      <c r="J175" s="1476"/>
      <c r="K175" s="1476"/>
      <c r="L175" s="1477"/>
      <c r="N175" s="1524"/>
      <c r="O175" s="1524"/>
      <c r="P175" s="1524"/>
      <c r="Q175" s="1524"/>
      <c r="R175" s="1524"/>
      <c r="S175" s="1524"/>
      <c r="T175" s="1524"/>
      <c r="U175" s="1524"/>
      <c r="V175" s="1524"/>
      <c r="W175" s="1524"/>
      <c r="X175" s="1524"/>
      <c r="Y175" s="1524"/>
      <c r="Z175" s="1524"/>
      <c r="AA175" s="1524"/>
      <c r="AB175" s="1524"/>
      <c r="AC175" s="1524"/>
      <c r="AD175" s="1524"/>
      <c r="AE175" s="1524"/>
      <c r="AF175" s="1524"/>
      <c r="AG175" s="1524"/>
      <c r="AH175" s="1524"/>
      <c r="AI175" s="1524"/>
      <c r="AJ175" s="1524"/>
      <c r="AK175" s="1524"/>
      <c r="AL175" s="1524"/>
      <c r="AM175" s="1524"/>
      <c r="AN175" s="1524"/>
      <c r="AO175" s="1524"/>
      <c r="AP175" s="1524"/>
      <c r="AQ175" s="1524"/>
      <c r="AR175" s="1524"/>
      <c r="AS175" s="1524"/>
      <c r="AT175" s="1524"/>
      <c r="AU175" s="1524"/>
      <c r="AV175" s="1524"/>
      <c r="AW175" s="1524"/>
      <c r="AX175" s="1524"/>
      <c r="AY175" s="1524"/>
      <c r="AZ175" s="1524"/>
      <c r="BA175" s="1524"/>
      <c r="BB175" s="1524"/>
      <c r="BC175" s="1524"/>
      <c r="BD175" s="1524"/>
      <c r="BE175" s="1524"/>
      <c r="BF175" s="1524"/>
      <c r="BG175" s="1524"/>
      <c r="BH175" s="1524"/>
      <c r="BI175" s="1524"/>
      <c r="BJ175" s="1524"/>
      <c r="BK175" s="1524"/>
      <c r="BL175" s="1524"/>
      <c r="BM175" s="1524"/>
      <c r="BN175" s="1524"/>
      <c r="BO175" s="1524"/>
      <c r="BP175" s="1524"/>
      <c r="BQ175" s="1524"/>
      <c r="BR175" s="1524"/>
      <c r="BS175" s="1524"/>
      <c r="BT175" s="1524"/>
      <c r="BU175" s="1524"/>
      <c r="BV175" s="1524"/>
      <c r="BW175" s="1524"/>
      <c r="BX175" s="1524"/>
      <c r="BY175" s="226"/>
    </row>
    <row r="176" spans="2:77" ht="7.5" customHeight="1">
      <c r="B176" s="1475"/>
      <c r="C176" s="1476"/>
      <c r="D176" s="1476"/>
      <c r="E176" s="1476"/>
      <c r="F176" s="1476"/>
      <c r="G176" s="1476"/>
      <c r="H176" s="1476"/>
      <c r="I176" s="1476"/>
      <c r="J176" s="1476"/>
      <c r="K176" s="1476"/>
      <c r="L176" s="1477"/>
      <c r="N176" s="1524"/>
      <c r="O176" s="1524"/>
      <c r="P176" s="1524"/>
      <c r="Q176" s="1524"/>
      <c r="R176" s="1524"/>
      <c r="S176" s="1524"/>
      <c r="T176" s="1524"/>
      <c r="U176" s="1524"/>
      <c r="V176" s="1524"/>
      <c r="W176" s="1524"/>
      <c r="X176" s="1524"/>
      <c r="Y176" s="1524"/>
      <c r="Z176" s="1524"/>
      <c r="AA176" s="1524"/>
      <c r="AB176" s="1524"/>
      <c r="AC176" s="1524"/>
      <c r="AD176" s="1524"/>
      <c r="AE176" s="1524"/>
      <c r="AF176" s="1524"/>
      <c r="AG176" s="1524"/>
      <c r="AH176" s="1524"/>
      <c r="AI176" s="1524"/>
      <c r="AJ176" s="1524"/>
      <c r="AK176" s="1524"/>
      <c r="AL176" s="1524"/>
      <c r="AM176" s="1524"/>
      <c r="AN176" s="1524"/>
      <c r="AO176" s="1524"/>
      <c r="AP176" s="1524"/>
      <c r="AQ176" s="1524"/>
      <c r="AR176" s="1524"/>
      <c r="AS176" s="1524"/>
      <c r="AT176" s="1524"/>
      <c r="AU176" s="1524"/>
      <c r="AV176" s="1524"/>
      <c r="AW176" s="1524"/>
      <c r="AX176" s="1524"/>
      <c r="AY176" s="1524"/>
      <c r="AZ176" s="1524"/>
      <c r="BA176" s="1524"/>
      <c r="BB176" s="1524"/>
      <c r="BC176" s="1524"/>
      <c r="BD176" s="1524"/>
      <c r="BE176" s="1524"/>
      <c r="BF176" s="1524"/>
      <c r="BG176" s="1524"/>
      <c r="BH176" s="1524"/>
      <c r="BI176" s="1524"/>
      <c r="BJ176" s="1524"/>
      <c r="BK176" s="1524"/>
      <c r="BL176" s="1524"/>
      <c r="BM176" s="1524"/>
      <c r="BN176" s="1524"/>
      <c r="BO176" s="1524"/>
      <c r="BP176" s="1524"/>
      <c r="BQ176" s="1524"/>
      <c r="BR176" s="1524"/>
      <c r="BS176" s="1524"/>
      <c r="BT176" s="1524"/>
      <c r="BU176" s="1524"/>
      <c r="BV176" s="1524"/>
      <c r="BW176" s="1524"/>
      <c r="BX176" s="1524"/>
      <c r="BY176" s="226"/>
    </row>
    <row r="177" spans="1:77" ht="7.5" customHeight="1">
      <c r="B177" s="1475"/>
      <c r="C177" s="1476"/>
      <c r="D177" s="1476"/>
      <c r="E177" s="1476"/>
      <c r="F177" s="1476"/>
      <c r="G177" s="1476"/>
      <c r="H177" s="1476"/>
      <c r="I177" s="1476"/>
      <c r="J177" s="1476"/>
      <c r="K177" s="1476"/>
      <c r="L177" s="1477"/>
      <c r="N177" s="1524"/>
      <c r="O177" s="1524"/>
      <c r="P177" s="1524"/>
      <c r="Q177" s="1524"/>
      <c r="R177" s="1524"/>
      <c r="S177" s="1524"/>
      <c r="T177" s="1524"/>
      <c r="U177" s="1524"/>
      <c r="V177" s="1524"/>
      <c r="W177" s="1524"/>
      <c r="X177" s="1524"/>
      <c r="Y177" s="1524"/>
      <c r="Z177" s="1524"/>
      <c r="AA177" s="1524"/>
      <c r="AB177" s="1524"/>
      <c r="AC177" s="1524"/>
      <c r="AD177" s="1524"/>
      <c r="AE177" s="1524"/>
      <c r="AF177" s="1524"/>
      <c r="AG177" s="1524"/>
      <c r="AH177" s="1524"/>
      <c r="AI177" s="1524"/>
      <c r="AJ177" s="1524"/>
      <c r="AK177" s="1524"/>
      <c r="AL177" s="1524"/>
      <c r="AM177" s="1524"/>
      <c r="AN177" s="1524"/>
      <c r="AO177" s="1524"/>
      <c r="AP177" s="1524"/>
      <c r="AQ177" s="1524"/>
      <c r="AR177" s="1524"/>
      <c r="AS177" s="1524"/>
      <c r="AT177" s="1524"/>
      <c r="AU177" s="1524"/>
      <c r="AV177" s="1524"/>
      <c r="AW177" s="1524"/>
      <c r="AX177" s="1524"/>
      <c r="AY177" s="1524"/>
      <c r="AZ177" s="1524"/>
      <c r="BA177" s="1524"/>
      <c r="BB177" s="1524"/>
      <c r="BC177" s="1524"/>
      <c r="BD177" s="1524"/>
      <c r="BE177" s="1524"/>
      <c r="BF177" s="1524"/>
      <c r="BG177" s="1524"/>
      <c r="BH177" s="1524"/>
      <c r="BI177" s="1524"/>
      <c r="BJ177" s="1524"/>
      <c r="BK177" s="1524"/>
      <c r="BL177" s="1524"/>
      <c r="BM177" s="1524"/>
      <c r="BN177" s="1524"/>
      <c r="BO177" s="1524"/>
      <c r="BP177" s="1524"/>
      <c r="BQ177" s="1524"/>
      <c r="BR177" s="1524"/>
      <c r="BS177" s="1524"/>
      <c r="BT177" s="1524"/>
      <c r="BU177" s="1524"/>
      <c r="BV177" s="1524"/>
      <c r="BW177" s="1524"/>
      <c r="BX177" s="1524"/>
      <c r="BY177" s="226"/>
    </row>
    <row r="178" spans="1:77" ht="7.5" customHeight="1">
      <c r="B178" s="1475"/>
      <c r="C178" s="1476"/>
      <c r="D178" s="1476"/>
      <c r="E178" s="1476"/>
      <c r="F178" s="1476"/>
      <c r="G178" s="1476"/>
      <c r="H178" s="1476"/>
      <c r="I178" s="1476"/>
      <c r="J178" s="1476"/>
      <c r="K178" s="1476"/>
      <c r="L178" s="1477"/>
      <c r="N178" s="1524"/>
      <c r="O178" s="1524"/>
      <c r="P178" s="1524"/>
      <c r="Q178" s="1524"/>
      <c r="R178" s="1524"/>
      <c r="S178" s="1524"/>
      <c r="T178" s="1524"/>
      <c r="U178" s="1524"/>
      <c r="V178" s="1524"/>
      <c r="W178" s="1524"/>
      <c r="X178" s="1524"/>
      <c r="Y178" s="1524"/>
      <c r="Z178" s="1524"/>
      <c r="AA178" s="1524"/>
      <c r="AB178" s="1524"/>
      <c r="AC178" s="1524"/>
      <c r="AD178" s="1524"/>
      <c r="AE178" s="1524"/>
      <c r="AF178" s="1524"/>
      <c r="AG178" s="1524"/>
      <c r="AH178" s="1524"/>
      <c r="AI178" s="1524"/>
      <c r="AJ178" s="1524"/>
      <c r="AK178" s="1524"/>
      <c r="AL178" s="1524"/>
      <c r="AM178" s="1524"/>
      <c r="AN178" s="1524"/>
      <c r="AO178" s="1524"/>
      <c r="AP178" s="1524"/>
      <c r="AQ178" s="1524"/>
      <c r="AR178" s="1524"/>
      <c r="AS178" s="1524"/>
      <c r="AT178" s="1524"/>
      <c r="AU178" s="1524"/>
      <c r="AV178" s="1524"/>
      <c r="AW178" s="1524"/>
      <c r="AX178" s="1524"/>
      <c r="AY178" s="1524"/>
      <c r="AZ178" s="1524"/>
      <c r="BA178" s="1524"/>
      <c r="BB178" s="1524"/>
      <c r="BC178" s="1524"/>
      <c r="BD178" s="1524"/>
      <c r="BE178" s="1524"/>
      <c r="BF178" s="1524"/>
      <c r="BG178" s="1524"/>
      <c r="BH178" s="1524"/>
      <c r="BI178" s="1524"/>
      <c r="BJ178" s="1524"/>
      <c r="BK178" s="1524"/>
      <c r="BL178" s="1524"/>
      <c r="BM178" s="1524"/>
      <c r="BN178" s="1524"/>
      <c r="BO178" s="1524"/>
      <c r="BP178" s="1524"/>
      <c r="BQ178" s="1524"/>
      <c r="BR178" s="1524"/>
      <c r="BS178" s="1524"/>
      <c r="BT178" s="1524"/>
      <c r="BU178" s="1524"/>
      <c r="BV178" s="1524"/>
      <c r="BW178" s="1524"/>
      <c r="BX178" s="1524"/>
      <c r="BY178" s="226"/>
    </row>
    <row r="179" spans="1:77" ht="7.5" customHeight="1">
      <c r="B179" s="1475"/>
      <c r="C179" s="1476"/>
      <c r="D179" s="1476"/>
      <c r="E179" s="1476"/>
      <c r="F179" s="1476"/>
      <c r="G179" s="1476"/>
      <c r="H179" s="1476"/>
      <c r="I179" s="1476"/>
      <c r="J179" s="1476"/>
      <c r="K179" s="1476"/>
      <c r="L179" s="1477"/>
      <c r="N179" s="1524"/>
      <c r="O179" s="1524"/>
      <c r="P179" s="1524"/>
      <c r="Q179" s="1524"/>
      <c r="R179" s="1524"/>
      <c r="S179" s="1524"/>
      <c r="T179" s="1524"/>
      <c r="U179" s="1524"/>
      <c r="V179" s="1524"/>
      <c r="W179" s="1524"/>
      <c r="X179" s="1524"/>
      <c r="Y179" s="1524"/>
      <c r="Z179" s="1524"/>
      <c r="AA179" s="1524"/>
      <c r="AB179" s="1524"/>
      <c r="AC179" s="1524"/>
      <c r="AD179" s="1524"/>
      <c r="AE179" s="1524"/>
      <c r="AF179" s="1524"/>
      <c r="AG179" s="1524"/>
      <c r="AH179" s="1524"/>
      <c r="AI179" s="1524"/>
      <c r="AJ179" s="1524"/>
      <c r="AK179" s="1524"/>
      <c r="AL179" s="1524"/>
      <c r="AM179" s="1524"/>
      <c r="AN179" s="1524"/>
      <c r="AO179" s="1524"/>
      <c r="AP179" s="1524"/>
      <c r="AQ179" s="1524"/>
      <c r="AR179" s="1524"/>
      <c r="AS179" s="1524"/>
      <c r="AT179" s="1524"/>
      <c r="AU179" s="1524"/>
      <c r="AV179" s="1524"/>
      <c r="AW179" s="1524"/>
      <c r="AX179" s="1524"/>
      <c r="AY179" s="1524"/>
      <c r="AZ179" s="1524"/>
      <c r="BA179" s="1524"/>
      <c r="BB179" s="1524"/>
      <c r="BC179" s="1524"/>
      <c r="BD179" s="1524"/>
      <c r="BE179" s="1524"/>
      <c r="BF179" s="1524"/>
      <c r="BG179" s="1524"/>
      <c r="BH179" s="1524"/>
      <c r="BI179" s="1524"/>
      <c r="BJ179" s="1524"/>
      <c r="BK179" s="1524"/>
      <c r="BL179" s="1524"/>
      <c r="BM179" s="1524"/>
      <c r="BN179" s="1524"/>
      <c r="BO179" s="1524"/>
      <c r="BP179" s="1524"/>
      <c r="BQ179" s="1524"/>
      <c r="BR179" s="1524"/>
      <c r="BS179" s="1524"/>
      <c r="BT179" s="1524"/>
      <c r="BU179" s="1524"/>
      <c r="BV179" s="1524"/>
      <c r="BW179" s="1524"/>
      <c r="BX179" s="1524"/>
      <c r="BY179" s="226"/>
    </row>
    <row r="180" spans="1:77" ht="7.5" customHeight="1">
      <c r="B180" s="1475"/>
      <c r="C180" s="1476"/>
      <c r="D180" s="1476"/>
      <c r="E180" s="1476"/>
      <c r="F180" s="1476"/>
      <c r="G180" s="1476"/>
      <c r="H180" s="1476"/>
      <c r="I180" s="1476"/>
      <c r="J180" s="1476"/>
      <c r="K180" s="1476"/>
      <c r="L180" s="1477"/>
      <c r="N180" s="1524"/>
      <c r="O180" s="1524"/>
      <c r="P180" s="1524"/>
      <c r="Q180" s="1524"/>
      <c r="R180" s="1524"/>
      <c r="S180" s="1524"/>
      <c r="T180" s="1524"/>
      <c r="U180" s="1524"/>
      <c r="V180" s="1524"/>
      <c r="W180" s="1524"/>
      <c r="X180" s="1524"/>
      <c r="Y180" s="1524"/>
      <c r="Z180" s="1524"/>
      <c r="AA180" s="1524"/>
      <c r="AB180" s="1524"/>
      <c r="AC180" s="1524"/>
      <c r="AD180" s="1524"/>
      <c r="AE180" s="1524"/>
      <c r="AF180" s="1524"/>
      <c r="AG180" s="1524"/>
      <c r="AH180" s="1524"/>
      <c r="AI180" s="1524"/>
      <c r="AJ180" s="1524"/>
      <c r="AK180" s="1524"/>
      <c r="AL180" s="1524"/>
      <c r="AM180" s="1524"/>
      <c r="AN180" s="1524"/>
      <c r="AO180" s="1524"/>
      <c r="AP180" s="1524"/>
      <c r="AQ180" s="1524"/>
      <c r="AR180" s="1524"/>
      <c r="AS180" s="1524"/>
      <c r="AT180" s="1524"/>
      <c r="AU180" s="1524"/>
      <c r="AV180" s="1524"/>
      <c r="AW180" s="1524"/>
      <c r="AX180" s="1524"/>
      <c r="AY180" s="1524"/>
      <c r="AZ180" s="1524"/>
      <c r="BA180" s="1524"/>
      <c r="BB180" s="1524"/>
      <c r="BC180" s="1524"/>
      <c r="BD180" s="1524"/>
      <c r="BE180" s="1524"/>
      <c r="BF180" s="1524"/>
      <c r="BG180" s="1524"/>
      <c r="BH180" s="1524"/>
      <c r="BI180" s="1524"/>
      <c r="BJ180" s="1524"/>
      <c r="BK180" s="1524"/>
      <c r="BL180" s="1524"/>
      <c r="BM180" s="1524"/>
      <c r="BN180" s="1524"/>
      <c r="BO180" s="1524"/>
      <c r="BP180" s="1524"/>
      <c r="BQ180" s="1524"/>
      <c r="BR180" s="1524"/>
      <c r="BS180" s="1524"/>
      <c r="BT180" s="1524"/>
      <c r="BU180" s="1524"/>
      <c r="BV180" s="1524"/>
      <c r="BW180" s="1524"/>
      <c r="BX180" s="1524"/>
      <c r="BY180" s="226"/>
    </row>
    <row r="181" spans="1:77" ht="7.5" customHeight="1">
      <c r="B181" s="1475"/>
      <c r="C181" s="1476"/>
      <c r="D181" s="1476"/>
      <c r="E181" s="1476"/>
      <c r="F181" s="1476"/>
      <c r="G181" s="1476"/>
      <c r="H181" s="1476"/>
      <c r="I181" s="1476"/>
      <c r="J181" s="1476"/>
      <c r="K181" s="1476"/>
      <c r="L181" s="1477"/>
      <c r="N181" s="1524"/>
      <c r="O181" s="1524"/>
      <c r="P181" s="1524"/>
      <c r="Q181" s="1524"/>
      <c r="R181" s="1524"/>
      <c r="S181" s="1524"/>
      <c r="T181" s="1524"/>
      <c r="U181" s="1524"/>
      <c r="V181" s="1524"/>
      <c r="W181" s="1524"/>
      <c r="X181" s="1524"/>
      <c r="Y181" s="1524"/>
      <c r="Z181" s="1524"/>
      <c r="AA181" s="1524"/>
      <c r="AB181" s="1524"/>
      <c r="AC181" s="1524"/>
      <c r="AD181" s="1524"/>
      <c r="AE181" s="1524"/>
      <c r="AF181" s="1524"/>
      <c r="AG181" s="1524"/>
      <c r="AH181" s="1524"/>
      <c r="AI181" s="1524"/>
      <c r="AJ181" s="1524"/>
      <c r="AK181" s="1524"/>
      <c r="AL181" s="1524"/>
      <c r="AM181" s="1524"/>
      <c r="AN181" s="1524"/>
      <c r="AO181" s="1524"/>
      <c r="AP181" s="1524"/>
      <c r="AQ181" s="1524"/>
      <c r="AR181" s="1524"/>
      <c r="AS181" s="1524"/>
      <c r="AT181" s="1524"/>
      <c r="AU181" s="1524"/>
      <c r="AV181" s="1524"/>
      <c r="AW181" s="1524"/>
      <c r="AX181" s="1524"/>
      <c r="AY181" s="1524"/>
      <c r="AZ181" s="1524"/>
      <c r="BA181" s="1524"/>
      <c r="BB181" s="1524"/>
      <c r="BC181" s="1524"/>
      <c r="BD181" s="1524"/>
      <c r="BE181" s="1524"/>
      <c r="BF181" s="1524"/>
      <c r="BG181" s="1524"/>
      <c r="BH181" s="1524"/>
      <c r="BI181" s="1524"/>
      <c r="BJ181" s="1524"/>
      <c r="BK181" s="1524"/>
      <c r="BL181" s="1524"/>
      <c r="BM181" s="1524"/>
      <c r="BN181" s="1524"/>
      <c r="BO181" s="1524"/>
      <c r="BP181" s="1524"/>
      <c r="BQ181" s="1524"/>
      <c r="BR181" s="1524"/>
      <c r="BS181" s="1524"/>
      <c r="BT181" s="1524"/>
      <c r="BU181" s="1524"/>
      <c r="BV181" s="1524"/>
      <c r="BW181" s="1524"/>
      <c r="BX181" s="1524"/>
      <c r="BY181" s="226"/>
    </row>
    <row r="182" spans="1:77" ht="7.5" customHeight="1">
      <c r="B182" s="1475"/>
      <c r="C182" s="1476"/>
      <c r="D182" s="1476"/>
      <c r="E182" s="1476"/>
      <c r="F182" s="1476"/>
      <c r="G182" s="1476"/>
      <c r="H182" s="1476"/>
      <c r="I182" s="1476"/>
      <c r="J182" s="1476"/>
      <c r="K182" s="1476"/>
      <c r="L182" s="1477"/>
      <c r="N182" s="1524"/>
      <c r="O182" s="1524"/>
      <c r="P182" s="1524"/>
      <c r="Q182" s="1524"/>
      <c r="R182" s="1524"/>
      <c r="S182" s="1524"/>
      <c r="T182" s="1524"/>
      <c r="U182" s="1524"/>
      <c r="V182" s="1524"/>
      <c r="W182" s="1524"/>
      <c r="X182" s="1524"/>
      <c r="Y182" s="1524"/>
      <c r="Z182" s="1524"/>
      <c r="AA182" s="1524"/>
      <c r="AB182" s="1524"/>
      <c r="AC182" s="1524"/>
      <c r="AD182" s="1524"/>
      <c r="AE182" s="1524"/>
      <c r="AF182" s="1524"/>
      <c r="AG182" s="1524"/>
      <c r="AH182" s="1524"/>
      <c r="AI182" s="1524"/>
      <c r="AJ182" s="1524"/>
      <c r="AK182" s="1524"/>
      <c r="AL182" s="1524"/>
      <c r="AM182" s="1524"/>
      <c r="AN182" s="1524"/>
      <c r="AO182" s="1524"/>
      <c r="AP182" s="1524"/>
      <c r="AQ182" s="1524"/>
      <c r="AR182" s="1524"/>
      <c r="AS182" s="1524"/>
      <c r="AT182" s="1524"/>
      <c r="AU182" s="1524"/>
      <c r="AV182" s="1524"/>
      <c r="AW182" s="1524"/>
      <c r="AX182" s="1524"/>
      <c r="AY182" s="1524"/>
      <c r="AZ182" s="1524"/>
      <c r="BA182" s="1524"/>
      <c r="BB182" s="1524"/>
      <c r="BC182" s="1524"/>
      <c r="BD182" s="1524"/>
      <c r="BE182" s="1524"/>
      <c r="BF182" s="1524"/>
      <c r="BG182" s="1524"/>
      <c r="BH182" s="1524"/>
      <c r="BI182" s="1524"/>
      <c r="BJ182" s="1524"/>
      <c r="BK182" s="1524"/>
      <c r="BL182" s="1524"/>
      <c r="BM182" s="1524"/>
      <c r="BN182" s="1524"/>
      <c r="BO182" s="1524"/>
      <c r="BP182" s="1524"/>
      <c r="BQ182" s="1524"/>
      <c r="BR182" s="1524"/>
      <c r="BS182" s="1524"/>
      <c r="BT182" s="1524"/>
      <c r="BU182" s="1524"/>
      <c r="BV182" s="1524"/>
      <c r="BW182" s="1524"/>
      <c r="BX182" s="1524"/>
      <c r="BY182" s="226"/>
    </row>
    <row r="183" spans="1:77" ht="7.5" customHeight="1">
      <c r="B183" s="1475"/>
      <c r="C183" s="1476"/>
      <c r="D183" s="1476"/>
      <c r="E183" s="1476"/>
      <c r="F183" s="1476"/>
      <c r="G183" s="1476"/>
      <c r="H183" s="1476"/>
      <c r="I183" s="1476"/>
      <c r="J183" s="1476"/>
      <c r="K183" s="1476"/>
      <c r="L183" s="1477"/>
      <c r="N183" s="1524"/>
      <c r="O183" s="1524"/>
      <c r="P183" s="1524"/>
      <c r="Q183" s="1524"/>
      <c r="R183" s="1524"/>
      <c r="S183" s="1524"/>
      <c r="T183" s="1524"/>
      <c r="U183" s="1524"/>
      <c r="V183" s="1524"/>
      <c r="W183" s="1524"/>
      <c r="X183" s="1524"/>
      <c r="Y183" s="1524"/>
      <c r="Z183" s="1524"/>
      <c r="AA183" s="1524"/>
      <c r="AB183" s="1524"/>
      <c r="AC183" s="1524"/>
      <c r="AD183" s="1524"/>
      <c r="AE183" s="1524"/>
      <c r="AF183" s="1524"/>
      <c r="AG183" s="1524"/>
      <c r="AH183" s="1524"/>
      <c r="AI183" s="1524"/>
      <c r="AJ183" s="1524"/>
      <c r="AK183" s="1524"/>
      <c r="AL183" s="1524"/>
      <c r="AM183" s="1524"/>
      <c r="AN183" s="1524"/>
      <c r="AO183" s="1524"/>
      <c r="AP183" s="1524"/>
      <c r="AQ183" s="1524"/>
      <c r="AR183" s="1524"/>
      <c r="AS183" s="1524"/>
      <c r="AT183" s="1524"/>
      <c r="AU183" s="1524"/>
      <c r="AV183" s="1524"/>
      <c r="AW183" s="1524"/>
      <c r="AX183" s="1524"/>
      <c r="AY183" s="1524"/>
      <c r="AZ183" s="1524"/>
      <c r="BA183" s="1524"/>
      <c r="BB183" s="1524"/>
      <c r="BC183" s="1524"/>
      <c r="BD183" s="1524"/>
      <c r="BE183" s="1524"/>
      <c r="BF183" s="1524"/>
      <c r="BG183" s="1524"/>
      <c r="BH183" s="1524"/>
      <c r="BI183" s="1524"/>
      <c r="BJ183" s="1524"/>
      <c r="BK183" s="1524"/>
      <c r="BL183" s="1524"/>
      <c r="BM183" s="1524"/>
      <c r="BN183" s="1524"/>
      <c r="BO183" s="1524"/>
      <c r="BP183" s="1524"/>
      <c r="BQ183" s="1524"/>
      <c r="BR183" s="1524"/>
      <c r="BS183" s="1524"/>
      <c r="BT183" s="1524"/>
      <c r="BU183" s="1524"/>
      <c r="BV183" s="1524"/>
      <c r="BW183" s="1524"/>
      <c r="BX183" s="1524"/>
      <c r="BY183" s="226"/>
    </row>
    <row r="184" spans="1:77" ht="7.5" customHeight="1">
      <c r="A184" s="262" t="str">
        <f>入力専用!$N$392</f>
        <v>回　／　月</v>
      </c>
      <c r="B184" s="1478"/>
      <c r="C184" s="1479"/>
      <c r="D184" s="1479"/>
      <c r="E184" s="1479"/>
      <c r="F184" s="1479"/>
      <c r="G184" s="1479"/>
      <c r="H184" s="1479"/>
      <c r="I184" s="1479"/>
      <c r="J184" s="1479"/>
      <c r="K184" s="1479"/>
      <c r="L184" s="1480"/>
      <c r="M184" s="307"/>
      <c r="N184" s="1525"/>
      <c r="O184" s="1525"/>
      <c r="P184" s="1525"/>
      <c r="Q184" s="1525"/>
      <c r="R184" s="1525"/>
      <c r="S184" s="1525"/>
      <c r="T184" s="1525"/>
      <c r="U184" s="1525"/>
      <c r="V184" s="1525"/>
      <c r="W184" s="1525"/>
      <c r="X184" s="1525"/>
      <c r="Y184" s="1525"/>
      <c r="Z184" s="1525"/>
      <c r="AA184" s="1525"/>
      <c r="AB184" s="1525"/>
      <c r="AC184" s="1525"/>
      <c r="AD184" s="1525"/>
      <c r="AE184" s="1525"/>
      <c r="AF184" s="1525"/>
      <c r="AG184" s="1525"/>
      <c r="AH184" s="1525"/>
      <c r="AI184" s="1525"/>
      <c r="AJ184" s="1525"/>
      <c r="AK184" s="1525"/>
      <c r="AL184" s="1525"/>
      <c r="AM184" s="1525"/>
      <c r="AN184" s="1525"/>
      <c r="AO184" s="1525"/>
      <c r="AP184" s="1525"/>
      <c r="AQ184" s="1525"/>
      <c r="AR184" s="1525"/>
      <c r="AS184" s="1525"/>
      <c r="AT184" s="1525"/>
      <c r="AU184" s="1525"/>
      <c r="AV184" s="1525"/>
      <c r="AW184" s="1525"/>
      <c r="AX184" s="1525"/>
      <c r="AY184" s="1525"/>
      <c r="AZ184" s="1525"/>
      <c r="BA184" s="1525"/>
      <c r="BB184" s="1525"/>
      <c r="BC184" s="1525"/>
      <c r="BD184" s="1525"/>
      <c r="BE184" s="1525"/>
      <c r="BF184" s="1525"/>
      <c r="BG184" s="1525"/>
      <c r="BH184" s="1525"/>
      <c r="BI184" s="1525"/>
      <c r="BJ184" s="1525"/>
      <c r="BK184" s="1525"/>
      <c r="BL184" s="1525"/>
      <c r="BM184" s="1525"/>
      <c r="BN184" s="1525"/>
      <c r="BO184" s="1525"/>
      <c r="BP184" s="1525"/>
      <c r="BQ184" s="1525"/>
      <c r="BR184" s="1525"/>
      <c r="BS184" s="1525"/>
      <c r="BT184" s="1525"/>
      <c r="BU184" s="1525"/>
      <c r="BV184" s="1525"/>
      <c r="BW184" s="1525"/>
      <c r="BX184" s="1525"/>
      <c r="BY184" s="559"/>
    </row>
    <row r="186" spans="1:77" ht="7.5" customHeight="1">
      <c r="A186" s="262">
        <f>IF(LEFT("0",20)=LEFT(Q186,20),0,IF(LEFT("",20)=LEFT(BV186,20),1,0))</f>
        <v>0</v>
      </c>
      <c r="B186" s="1430" t="s">
        <v>984</v>
      </c>
      <c r="C186" s="1430"/>
      <c r="D186" s="1430"/>
      <c r="E186" s="1430"/>
      <c r="F186" s="1430"/>
      <c r="G186" s="1430"/>
      <c r="H186" s="1430"/>
      <c r="I186" s="1430"/>
      <c r="J186" s="1430"/>
      <c r="K186" s="1430"/>
      <c r="L186" s="1430"/>
      <c r="M186" s="1430"/>
      <c r="N186" s="1430"/>
      <c r="O186" s="1430"/>
      <c r="P186" s="555"/>
      <c r="Q186" s="1414">
        <f>入力専用!$G$188</f>
        <v>0</v>
      </c>
      <c r="R186" s="1414"/>
      <c r="S186" s="1414"/>
      <c r="T186" s="1414"/>
      <c r="U186" s="1414"/>
      <c r="V186" s="1414"/>
      <c r="W186" s="1414"/>
      <c r="X186" s="1414"/>
      <c r="Y186" s="1414"/>
      <c r="Z186" s="1414"/>
      <c r="AA186" s="1414"/>
      <c r="AB186" s="1414"/>
      <c r="AC186" s="1414"/>
      <c r="AD186" s="1414"/>
      <c r="AE186" s="1414"/>
      <c r="AF186" s="1414"/>
      <c r="AG186" s="1414"/>
      <c r="AH186" s="1414"/>
      <c r="AI186" s="1414"/>
      <c r="AJ186" s="1414"/>
      <c r="AK186" s="1414"/>
      <c r="AL186" s="1414"/>
      <c r="AM186" s="1414"/>
      <c r="AN186" s="1414"/>
      <c r="AO186" s="1415"/>
      <c r="AP186" s="1431" t="s">
        <v>985</v>
      </c>
      <c r="AQ186" s="1432"/>
      <c r="AR186" s="1432"/>
      <c r="AS186" s="1432"/>
      <c r="AT186" s="1432"/>
      <c r="AU186" s="1432"/>
      <c r="AV186" s="1432"/>
      <c r="AW186" s="1433"/>
      <c r="AX186" s="555"/>
      <c r="AY186" s="1414" t="str">
        <f>入力専用!$JG$14</f>
        <v>☑ 訪問診療</v>
      </c>
      <c r="AZ186" s="1414"/>
      <c r="BA186" s="1414"/>
      <c r="BB186" s="1414"/>
      <c r="BC186" s="1414"/>
      <c r="BD186" s="1414"/>
      <c r="BE186" s="1414"/>
      <c r="BF186" s="1414"/>
      <c r="BG186" s="1414"/>
      <c r="BH186" s="1414"/>
      <c r="BI186" s="1414"/>
      <c r="BJ186" s="1414"/>
      <c r="BK186" s="1414"/>
      <c r="BL186" s="1414"/>
      <c r="BM186" s="1414"/>
      <c r="BN186" s="1414"/>
      <c r="BO186" s="1414"/>
      <c r="BP186" s="1414"/>
      <c r="BQ186" s="1431" t="s">
        <v>986</v>
      </c>
      <c r="BR186" s="1432"/>
      <c r="BS186" s="1432"/>
      <c r="BT186" s="1433"/>
      <c r="BU186" s="556"/>
      <c r="BV186" s="1379"/>
      <c r="BW186" s="1379"/>
      <c r="BX186" s="1379"/>
      <c r="BY186" s="1380"/>
    </row>
    <row r="187" spans="1:77" ht="7.5" customHeight="1">
      <c r="B187" s="1430"/>
      <c r="C187" s="1430"/>
      <c r="D187" s="1430"/>
      <c r="E187" s="1430"/>
      <c r="F187" s="1430"/>
      <c r="G187" s="1430"/>
      <c r="H187" s="1430"/>
      <c r="I187" s="1430"/>
      <c r="J187" s="1430"/>
      <c r="K187" s="1430"/>
      <c r="L187" s="1430"/>
      <c r="M187" s="1430"/>
      <c r="N187" s="1430"/>
      <c r="O187" s="1430"/>
      <c r="P187" s="207"/>
      <c r="Q187" s="1385"/>
      <c r="R187" s="1385"/>
      <c r="S187" s="1385"/>
      <c r="T187" s="1385"/>
      <c r="U187" s="1385"/>
      <c r="V187" s="1385"/>
      <c r="W187" s="1385"/>
      <c r="X187" s="1385"/>
      <c r="Y187" s="1385"/>
      <c r="Z187" s="1385"/>
      <c r="AA187" s="1385"/>
      <c r="AB187" s="1385"/>
      <c r="AC187" s="1385"/>
      <c r="AD187" s="1385"/>
      <c r="AE187" s="1385"/>
      <c r="AF187" s="1385"/>
      <c r="AG187" s="1385"/>
      <c r="AH187" s="1385"/>
      <c r="AI187" s="1385"/>
      <c r="AJ187" s="1385"/>
      <c r="AK187" s="1385"/>
      <c r="AL187" s="1385"/>
      <c r="AM187" s="1385"/>
      <c r="AN187" s="1385"/>
      <c r="AO187" s="1416"/>
      <c r="AP187" s="1434"/>
      <c r="AQ187" s="1435"/>
      <c r="AR187" s="1435"/>
      <c r="AS187" s="1435"/>
      <c r="AT187" s="1435"/>
      <c r="AU187" s="1435"/>
      <c r="AV187" s="1435"/>
      <c r="AW187" s="1436"/>
      <c r="AX187" s="207"/>
      <c r="AY187" s="1385"/>
      <c r="AZ187" s="1385"/>
      <c r="BA187" s="1385"/>
      <c r="BB187" s="1385"/>
      <c r="BC187" s="1385"/>
      <c r="BD187" s="1385"/>
      <c r="BE187" s="1385"/>
      <c r="BF187" s="1385"/>
      <c r="BG187" s="1385"/>
      <c r="BH187" s="1385"/>
      <c r="BI187" s="1385"/>
      <c r="BJ187" s="1385"/>
      <c r="BK187" s="1385"/>
      <c r="BL187" s="1385"/>
      <c r="BM187" s="1385"/>
      <c r="BN187" s="1385"/>
      <c r="BO187" s="1385"/>
      <c r="BP187" s="1385"/>
      <c r="BQ187" s="1434"/>
      <c r="BR187" s="1435"/>
      <c r="BS187" s="1435"/>
      <c r="BT187" s="1436"/>
      <c r="BU187" s="307"/>
      <c r="BV187" s="1381"/>
      <c r="BW187" s="1381"/>
      <c r="BX187" s="1381"/>
      <c r="BY187" s="1382"/>
    </row>
    <row r="188" spans="1:77" ht="7.5" customHeight="1">
      <c r="B188" s="1431" t="s">
        <v>646</v>
      </c>
      <c r="C188" s="1432"/>
      <c r="D188" s="1432"/>
      <c r="E188" s="1432"/>
      <c r="F188" s="1432"/>
      <c r="G188" s="1432"/>
      <c r="H188" s="1432"/>
      <c r="I188" s="1433"/>
      <c r="J188" s="555"/>
      <c r="K188" s="1583">
        <f>入力専用!$G$191</f>
        <v>0</v>
      </c>
      <c r="L188" s="1583"/>
      <c r="M188" s="1583"/>
      <c r="N188" s="1583"/>
      <c r="O188" s="1583"/>
      <c r="P188" s="1583"/>
      <c r="Q188" s="1583"/>
      <c r="R188" s="1583"/>
      <c r="S188" s="1583"/>
      <c r="T188" s="1583"/>
      <c r="U188" s="1584"/>
      <c r="V188" s="1431" t="s">
        <v>987</v>
      </c>
      <c r="W188" s="1432"/>
      <c r="X188" s="1432"/>
      <c r="Y188" s="1432"/>
      <c r="Z188" s="1432"/>
      <c r="AA188" s="1433"/>
      <c r="AB188" s="555"/>
      <c r="AC188" s="1386" t="str">
        <f>入力専用!$JH$14</f>
        <v/>
      </c>
      <c r="AD188" s="1386"/>
      <c r="AE188" s="1414" t="str">
        <f>$A$184</f>
        <v>回　／　月</v>
      </c>
      <c r="AF188" s="1414"/>
      <c r="AG188" s="1414"/>
      <c r="AH188" s="1414"/>
      <c r="AI188" s="1414"/>
      <c r="AJ188" s="1414"/>
      <c r="AK188" s="1414"/>
      <c r="AL188" s="1414"/>
      <c r="AM188" s="1414"/>
      <c r="AN188" s="1414"/>
      <c r="AO188" s="1414"/>
      <c r="AP188" s="1431" t="s">
        <v>988</v>
      </c>
      <c r="AQ188" s="1432"/>
      <c r="AR188" s="1432"/>
      <c r="AS188" s="1432"/>
      <c r="AT188" s="1432"/>
      <c r="AU188" s="1432"/>
      <c r="AV188" s="1432"/>
      <c r="AW188" s="1433"/>
      <c r="AX188" s="555"/>
      <c r="AY188" s="1414" t="str">
        <f>入力専用!$JF$14</f>
        <v/>
      </c>
      <c r="AZ188" s="1414"/>
      <c r="BA188" s="1414"/>
      <c r="BB188" s="1414"/>
      <c r="BC188" s="1414"/>
      <c r="BD188" s="1414"/>
      <c r="BE188" s="1414"/>
      <c r="BF188" s="1414"/>
      <c r="BG188" s="1414"/>
      <c r="BH188" s="1414"/>
      <c r="BI188" s="1414"/>
      <c r="BJ188" s="1414"/>
      <c r="BK188" s="1414"/>
      <c r="BL188" s="1414"/>
      <c r="BM188" s="556"/>
      <c r="BN188" s="1414" t="str">
        <f>IF(LEFT("",20)=LEFT(入力専用!$W$187,20),"","（ "&amp;入力専用!$W$187&amp;" ）")</f>
        <v/>
      </c>
      <c r="BO188" s="1414"/>
      <c r="BP188" s="1414"/>
      <c r="BQ188" s="1414"/>
      <c r="BR188" s="1414"/>
      <c r="BS188" s="1414"/>
      <c r="BT188" s="1414"/>
      <c r="BU188" s="1414"/>
      <c r="BV188" s="1414"/>
      <c r="BW188" s="1414"/>
      <c r="BX188" s="1414"/>
      <c r="BY188" s="1415"/>
    </row>
    <row r="189" spans="1:77" ht="7.5" customHeight="1">
      <c r="B189" s="1434"/>
      <c r="C189" s="1435"/>
      <c r="D189" s="1435"/>
      <c r="E189" s="1435"/>
      <c r="F189" s="1435"/>
      <c r="G189" s="1435"/>
      <c r="H189" s="1435"/>
      <c r="I189" s="1436"/>
      <c r="J189" s="207"/>
      <c r="K189" s="1585"/>
      <c r="L189" s="1585"/>
      <c r="M189" s="1585"/>
      <c r="N189" s="1585"/>
      <c r="O189" s="1585"/>
      <c r="P189" s="1585"/>
      <c r="Q189" s="1585"/>
      <c r="R189" s="1585"/>
      <c r="S189" s="1585"/>
      <c r="T189" s="1585"/>
      <c r="U189" s="1586"/>
      <c r="V189" s="1434"/>
      <c r="W189" s="1435"/>
      <c r="X189" s="1435"/>
      <c r="Y189" s="1435"/>
      <c r="Z189" s="1435"/>
      <c r="AA189" s="1436"/>
      <c r="AB189" s="207"/>
      <c r="AC189" s="1387"/>
      <c r="AD189" s="1387"/>
      <c r="AE189" s="1385"/>
      <c r="AF189" s="1385"/>
      <c r="AG189" s="1385"/>
      <c r="AH189" s="1385"/>
      <c r="AI189" s="1385"/>
      <c r="AJ189" s="1385"/>
      <c r="AK189" s="1385"/>
      <c r="AL189" s="1385"/>
      <c r="AM189" s="1385"/>
      <c r="AN189" s="1385"/>
      <c r="AO189" s="1385"/>
      <c r="AP189" s="1434"/>
      <c r="AQ189" s="1435"/>
      <c r="AR189" s="1435"/>
      <c r="AS189" s="1435"/>
      <c r="AT189" s="1435"/>
      <c r="AU189" s="1435"/>
      <c r="AV189" s="1435"/>
      <c r="AW189" s="1436"/>
      <c r="AX189" s="207"/>
      <c r="AY189" s="1385"/>
      <c r="AZ189" s="1385"/>
      <c r="BA189" s="1385"/>
      <c r="BB189" s="1385"/>
      <c r="BC189" s="1385"/>
      <c r="BD189" s="1385"/>
      <c r="BE189" s="1385"/>
      <c r="BF189" s="1385"/>
      <c r="BG189" s="1385"/>
      <c r="BH189" s="1385"/>
      <c r="BI189" s="1385"/>
      <c r="BJ189" s="1385"/>
      <c r="BK189" s="1385"/>
      <c r="BL189" s="1385"/>
      <c r="BM189" s="307"/>
      <c r="BN189" s="1385"/>
      <c r="BO189" s="1385"/>
      <c r="BP189" s="1385"/>
      <c r="BQ189" s="1385"/>
      <c r="BR189" s="1385"/>
      <c r="BS189" s="1385"/>
      <c r="BT189" s="1385"/>
      <c r="BU189" s="1385"/>
      <c r="BV189" s="1385"/>
      <c r="BW189" s="1385"/>
      <c r="BX189" s="1385"/>
      <c r="BY189" s="1416"/>
    </row>
    <row r="190" spans="1:77" ht="7.5" customHeight="1"/>
    <row r="191" spans="1:77" ht="7.5" customHeight="1">
      <c r="A191" s="262">
        <f>IF(LEFT("0",20)=LEFT(Q191,20),0,IF(LEFT("",20)=LEFT(AC193,20),1,0))</f>
        <v>0</v>
      </c>
      <c r="B191" s="1430" t="s">
        <v>989</v>
      </c>
      <c r="C191" s="1430"/>
      <c r="D191" s="1430"/>
      <c r="E191" s="1430"/>
      <c r="F191" s="1430"/>
      <c r="G191" s="1430"/>
      <c r="H191" s="1430"/>
      <c r="I191" s="1430"/>
      <c r="J191" s="1430"/>
      <c r="K191" s="1430"/>
      <c r="L191" s="1430"/>
      <c r="M191" s="1430"/>
      <c r="N191" s="1430"/>
      <c r="O191" s="1430"/>
      <c r="P191" s="555"/>
      <c r="Q191" s="1414">
        <f>入力専用!$G$212</f>
        <v>0</v>
      </c>
      <c r="R191" s="1414"/>
      <c r="S191" s="1414"/>
      <c r="T191" s="1414"/>
      <c r="U191" s="1414"/>
      <c r="V191" s="1414"/>
      <c r="W191" s="1414"/>
      <c r="X191" s="1414"/>
      <c r="Y191" s="1414"/>
      <c r="Z191" s="1414"/>
      <c r="AA191" s="1414"/>
      <c r="AB191" s="1414"/>
      <c r="AC191" s="1414"/>
      <c r="AD191" s="1414"/>
      <c r="AE191" s="1414"/>
      <c r="AF191" s="1414"/>
      <c r="AG191" s="1414"/>
      <c r="AH191" s="1414"/>
      <c r="AI191" s="1414"/>
      <c r="AJ191" s="1414"/>
      <c r="AK191" s="1414"/>
      <c r="AL191" s="1414"/>
      <c r="AM191" s="1414"/>
      <c r="AN191" s="1414"/>
      <c r="AO191" s="1415"/>
      <c r="AP191" s="1431" t="s">
        <v>988</v>
      </c>
      <c r="AQ191" s="1432"/>
      <c r="AR191" s="1432"/>
      <c r="AS191" s="1432"/>
      <c r="AT191" s="1432"/>
      <c r="AU191" s="1432"/>
      <c r="AV191" s="1432"/>
      <c r="AW191" s="1433"/>
      <c r="AX191" s="555"/>
      <c r="AY191" s="1414" t="str">
        <f>入力専用!$JI$14</f>
        <v/>
      </c>
      <c r="AZ191" s="1414"/>
      <c r="BA191" s="1414"/>
      <c r="BB191" s="1414"/>
      <c r="BC191" s="1414"/>
      <c r="BD191" s="1414"/>
      <c r="BE191" s="1414"/>
      <c r="BF191" s="1414"/>
      <c r="BG191" s="1414"/>
      <c r="BH191" s="1414"/>
      <c r="BI191" s="1414"/>
      <c r="BJ191" s="1414"/>
      <c r="BK191" s="1414"/>
      <c r="BL191" s="1414"/>
      <c r="BM191" s="556"/>
      <c r="BN191" s="1414" t="str">
        <f>IF(LEFT("",20)=LEFT(入力専用!W211,20),"",IF(LEFT("",20)=LEFT(入力専用!$JI$14,20),"","（ "&amp;入力専用!$W$211&amp;" ）"))</f>
        <v/>
      </c>
      <c r="BO191" s="1414"/>
      <c r="BP191" s="1414"/>
      <c r="BQ191" s="1414"/>
      <c r="BR191" s="1414"/>
      <c r="BS191" s="1414"/>
      <c r="BT191" s="1414"/>
      <c r="BU191" s="1414"/>
      <c r="BV191" s="1414"/>
      <c r="BW191" s="1414"/>
      <c r="BX191" s="1414"/>
      <c r="BY191" s="1415"/>
    </row>
    <row r="192" spans="1:77" ht="7.5" customHeight="1">
      <c r="A192" s="262">
        <f>IF(LEFT("0",20)=LEFT(Q195,20),0,IF(LEFT("",20)=LEFT(AC197,20),1,0))</f>
        <v>0</v>
      </c>
      <c r="B192" s="1430"/>
      <c r="C192" s="1430"/>
      <c r="D192" s="1430"/>
      <c r="E192" s="1430"/>
      <c r="F192" s="1430"/>
      <c r="G192" s="1430"/>
      <c r="H192" s="1430"/>
      <c r="I192" s="1430"/>
      <c r="J192" s="1430"/>
      <c r="K192" s="1430"/>
      <c r="L192" s="1430"/>
      <c r="M192" s="1430"/>
      <c r="N192" s="1430"/>
      <c r="O192" s="1430"/>
      <c r="P192" s="207"/>
      <c r="Q192" s="1385"/>
      <c r="R192" s="1385"/>
      <c r="S192" s="1385"/>
      <c r="T192" s="1385"/>
      <c r="U192" s="1385"/>
      <c r="V192" s="1385"/>
      <c r="W192" s="1385"/>
      <c r="X192" s="1385"/>
      <c r="Y192" s="1385"/>
      <c r="Z192" s="1385"/>
      <c r="AA192" s="1385"/>
      <c r="AB192" s="1385"/>
      <c r="AC192" s="1385"/>
      <c r="AD192" s="1385"/>
      <c r="AE192" s="1385"/>
      <c r="AF192" s="1385"/>
      <c r="AG192" s="1385"/>
      <c r="AH192" s="1385"/>
      <c r="AI192" s="1385"/>
      <c r="AJ192" s="1385"/>
      <c r="AK192" s="1385"/>
      <c r="AL192" s="1385"/>
      <c r="AM192" s="1385"/>
      <c r="AN192" s="1385"/>
      <c r="AO192" s="1416"/>
      <c r="AP192" s="1434"/>
      <c r="AQ192" s="1435"/>
      <c r="AR192" s="1435"/>
      <c r="AS192" s="1435"/>
      <c r="AT192" s="1435"/>
      <c r="AU192" s="1435"/>
      <c r="AV192" s="1435"/>
      <c r="AW192" s="1436"/>
      <c r="AX192" s="207"/>
      <c r="AY192" s="1385"/>
      <c r="AZ192" s="1385"/>
      <c r="BA192" s="1385"/>
      <c r="BB192" s="1385"/>
      <c r="BC192" s="1385"/>
      <c r="BD192" s="1385"/>
      <c r="BE192" s="1385"/>
      <c r="BF192" s="1385"/>
      <c r="BG192" s="1385"/>
      <c r="BH192" s="1385"/>
      <c r="BI192" s="1385"/>
      <c r="BJ192" s="1385"/>
      <c r="BK192" s="1385"/>
      <c r="BL192" s="1385"/>
      <c r="BM192" s="307"/>
      <c r="BN192" s="1385"/>
      <c r="BO192" s="1385"/>
      <c r="BP192" s="1385"/>
      <c r="BQ192" s="1385"/>
      <c r="BR192" s="1385"/>
      <c r="BS192" s="1385"/>
      <c r="BT192" s="1385"/>
      <c r="BU192" s="1385"/>
      <c r="BV192" s="1385"/>
      <c r="BW192" s="1385"/>
      <c r="BX192" s="1385"/>
      <c r="BY192" s="1416"/>
    </row>
    <row r="193" spans="1:77" ht="7.5" customHeight="1">
      <c r="A193" s="262">
        <f>IF(LEFT("0",20)=LEFT(Q199,20),0,IF(LEFT("",20)=LEFT(AC201,20),1,0))</f>
        <v>0</v>
      </c>
      <c r="B193" s="1431" t="s">
        <v>646</v>
      </c>
      <c r="C193" s="1432"/>
      <c r="D193" s="1432"/>
      <c r="E193" s="1432"/>
      <c r="F193" s="1432"/>
      <c r="G193" s="1432"/>
      <c r="H193" s="1432"/>
      <c r="I193" s="1433"/>
      <c r="J193" s="555"/>
      <c r="K193" s="1583">
        <f>入力専用!$G$213</f>
        <v>0</v>
      </c>
      <c r="L193" s="1583"/>
      <c r="M193" s="1583"/>
      <c r="N193" s="1583"/>
      <c r="O193" s="1583"/>
      <c r="P193" s="1583"/>
      <c r="Q193" s="1583"/>
      <c r="R193" s="1583"/>
      <c r="S193" s="1583"/>
      <c r="T193" s="1583"/>
      <c r="U193" s="1584"/>
      <c r="V193" s="1431" t="s">
        <v>990</v>
      </c>
      <c r="W193" s="1432"/>
      <c r="X193" s="1432"/>
      <c r="Y193" s="1432"/>
      <c r="Z193" s="1432"/>
      <c r="AA193" s="1433"/>
      <c r="AB193" s="556"/>
      <c r="AC193" s="1414" t="s">
        <v>991</v>
      </c>
      <c r="AD193" s="1414"/>
      <c r="AE193" s="1414"/>
      <c r="AF193" s="1414"/>
      <c r="AG193" s="1414"/>
      <c r="AH193" s="1414"/>
      <c r="AI193" s="1414"/>
      <c r="AJ193" s="1414"/>
      <c r="AK193" s="1414"/>
      <c r="AL193" s="1414"/>
      <c r="AM193" s="1414"/>
      <c r="AN193" s="1414"/>
      <c r="AO193" s="1415"/>
      <c r="AP193" s="1390" t="s">
        <v>992</v>
      </c>
      <c r="AQ193" s="1391"/>
      <c r="AR193" s="1391"/>
      <c r="AS193" s="1391"/>
      <c r="AT193" s="1391"/>
      <c r="AU193" s="1391"/>
      <c r="AV193" s="1391"/>
      <c r="AW193" s="1412"/>
      <c r="AX193" s="308"/>
      <c r="AY193" s="1447"/>
      <c r="AZ193" s="1447"/>
      <c r="BA193" s="1447"/>
      <c r="BB193" s="1447"/>
      <c r="BC193" s="1447"/>
      <c r="BD193" s="1447"/>
      <c r="BE193" s="1447"/>
      <c r="BF193" s="1390" t="s">
        <v>993</v>
      </c>
      <c r="BG193" s="1391"/>
      <c r="BH193" s="1391"/>
      <c r="BI193" s="1412"/>
      <c r="BJ193" s="1448"/>
      <c r="BK193" s="1448"/>
      <c r="BL193" s="1386" t="s">
        <v>994</v>
      </c>
      <c r="BM193" s="1386"/>
      <c r="BN193" s="1386"/>
      <c r="BO193" s="1448"/>
      <c r="BP193" s="1450"/>
      <c r="BQ193" s="1390" t="s">
        <v>986</v>
      </c>
      <c r="BR193" s="1391"/>
      <c r="BS193" s="1391"/>
      <c r="BT193" s="1412"/>
      <c r="BU193" s="556"/>
      <c r="BV193" s="1379"/>
      <c r="BW193" s="1379"/>
      <c r="BX193" s="1379"/>
      <c r="BY193" s="1380"/>
    </row>
    <row r="194" spans="1:77" ht="7.5" customHeight="1">
      <c r="A194" s="262">
        <f>IF(LEFT("0",20)=LEFT(Q203,20),0,IF(LEFT("",20)=LEFT(AC205,20),1,0))</f>
        <v>0</v>
      </c>
      <c r="B194" s="1434"/>
      <c r="C194" s="1435"/>
      <c r="D194" s="1435"/>
      <c r="E194" s="1435"/>
      <c r="F194" s="1435"/>
      <c r="G194" s="1435"/>
      <c r="H194" s="1435"/>
      <c r="I194" s="1436"/>
      <c r="J194" s="207"/>
      <c r="K194" s="1585"/>
      <c r="L194" s="1585"/>
      <c r="M194" s="1585"/>
      <c r="N194" s="1585"/>
      <c r="O194" s="1585"/>
      <c r="P194" s="1585"/>
      <c r="Q194" s="1585"/>
      <c r="R194" s="1585"/>
      <c r="S194" s="1585"/>
      <c r="T194" s="1585"/>
      <c r="U194" s="1586"/>
      <c r="V194" s="1434"/>
      <c r="W194" s="1435"/>
      <c r="X194" s="1435"/>
      <c r="Y194" s="1435"/>
      <c r="Z194" s="1435"/>
      <c r="AA194" s="1436"/>
      <c r="AB194" s="307"/>
      <c r="AC194" s="1385"/>
      <c r="AD194" s="1385"/>
      <c r="AE194" s="1385"/>
      <c r="AF194" s="1385"/>
      <c r="AG194" s="1385"/>
      <c r="AH194" s="1385"/>
      <c r="AI194" s="1385"/>
      <c r="AJ194" s="1385"/>
      <c r="AK194" s="1385"/>
      <c r="AL194" s="1385"/>
      <c r="AM194" s="1385"/>
      <c r="AN194" s="1385"/>
      <c r="AO194" s="1416"/>
      <c r="AP194" s="1392"/>
      <c r="AQ194" s="1393"/>
      <c r="AR194" s="1393"/>
      <c r="AS194" s="1393"/>
      <c r="AT194" s="1393"/>
      <c r="AU194" s="1393"/>
      <c r="AV194" s="1393"/>
      <c r="AW194" s="1413"/>
      <c r="AX194" s="207"/>
      <c r="AY194" s="1165"/>
      <c r="AZ194" s="1165"/>
      <c r="BA194" s="1165"/>
      <c r="BB194" s="1165"/>
      <c r="BC194" s="1165"/>
      <c r="BD194" s="1165"/>
      <c r="BE194" s="1165"/>
      <c r="BF194" s="1392"/>
      <c r="BG194" s="1393"/>
      <c r="BH194" s="1393"/>
      <c r="BI194" s="1413"/>
      <c r="BJ194" s="1449"/>
      <c r="BK194" s="1449"/>
      <c r="BL194" s="1387"/>
      <c r="BM194" s="1387"/>
      <c r="BN194" s="1387"/>
      <c r="BO194" s="1449"/>
      <c r="BP194" s="1451"/>
      <c r="BQ194" s="1392"/>
      <c r="BR194" s="1393"/>
      <c r="BS194" s="1393"/>
      <c r="BT194" s="1413"/>
      <c r="BU194" s="307"/>
      <c r="BV194" s="1381"/>
      <c r="BW194" s="1381"/>
      <c r="BX194" s="1381"/>
      <c r="BY194" s="1382"/>
    </row>
    <row r="195" spans="1:77" ht="7.5" customHeight="1">
      <c r="B195" s="1430" t="s">
        <v>995</v>
      </c>
      <c r="C195" s="1430"/>
      <c r="D195" s="1430"/>
      <c r="E195" s="1430"/>
      <c r="F195" s="1430"/>
      <c r="G195" s="1430"/>
      <c r="H195" s="1430"/>
      <c r="I195" s="1430"/>
      <c r="J195" s="1430"/>
      <c r="K195" s="1430"/>
      <c r="L195" s="1430"/>
      <c r="M195" s="1430"/>
      <c r="N195" s="1430"/>
      <c r="O195" s="1430"/>
      <c r="P195" s="555"/>
      <c r="Q195" s="1414">
        <f>入力専用!$G$216</f>
        <v>0</v>
      </c>
      <c r="R195" s="1414"/>
      <c r="S195" s="1414"/>
      <c r="T195" s="1414"/>
      <c r="U195" s="1414"/>
      <c r="V195" s="1414"/>
      <c r="W195" s="1414"/>
      <c r="X195" s="1414"/>
      <c r="Y195" s="1414"/>
      <c r="Z195" s="1414"/>
      <c r="AA195" s="1414"/>
      <c r="AB195" s="1414"/>
      <c r="AC195" s="1414"/>
      <c r="AD195" s="1414"/>
      <c r="AE195" s="1414"/>
      <c r="AF195" s="1414"/>
      <c r="AG195" s="1414"/>
      <c r="AH195" s="1414"/>
      <c r="AI195" s="1414"/>
      <c r="AJ195" s="1414"/>
      <c r="AK195" s="1414"/>
      <c r="AL195" s="1414"/>
      <c r="AM195" s="1414"/>
      <c r="AN195" s="1414"/>
      <c r="AO195" s="1415"/>
      <c r="AP195" s="1431" t="s">
        <v>988</v>
      </c>
      <c r="AQ195" s="1432"/>
      <c r="AR195" s="1432"/>
      <c r="AS195" s="1432"/>
      <c r="AT195" s="1432"/>
      <c r="AU195" s="1432"/>
      <c r="AV195" s="1432"/>
      <c r="AW195" s="1433"/>
      <c r="AX195" s="555"/>
      <c r="AY195" s="1414" t="str">
        <f>入力専用!$JJ$14</f>
        <v/>
      </c>
      <c r="AZ195" s="1414"/>
      <c r="BA195" s="1414"/>
      <c r="BB195" s="1414"/>
      <c r="BC195" s="1414"/>
      <c r="BD195" s="1414"/>
      <c r="BE195" s="1414"/>
      <c r="BF195" s="1414"/>
      <c r="BG195" s="1414"/>
      <c r="BH195" s="1414"/>
      <c r="BI195" s="1414"/>
      <c r="BJ195" s="1414"/>
      <c r="BK195" s="1414"/>
      <c r="BL195" s="1414"/>
      <c r="BN195" s="1414" t="str">
        <f>IF(LEFT("",20)=LEFT(入力専用!$W$215,20),"",IF(LEFT("",20)=LEFT(入力専用!$JJ$14,20),"","（ "&amp;入力専用!$W$215&amp;" ）"))</f>
        <v/>
      </c>
      <c r="BO195" s="1414"/>
      <c r="BP195" s="1414"/>
      <c r="BQ195" s="1414"/>
      <c r="BR195" s="1414"/>
      <c r="BS195" s="1414"/>
      <c r="BT195" s="1414"/>
      <c r="BU195" s="1414"/>
      <c r="BV195" s="1414"/>
      <c r="BW195" s="1414"/>
      <c r="BX195" s="1414"/>
      <c r="BY195" s="1415"/>
    </row>
    <row r="196" spans="1:77" ht="7.5" customHeight="1">
      <c r="B196" s="1430"/>
      <c r="C196" s="1430"/>
      <c r="D196" s="1430"/>
      <c r="E196" s="1430"/>
      <c r="F196" s="1430"/>
      <c r="G196" s="1430"/>
      <c r="H196" s="1430"/>
      <c r="I196" s="1430"/>
      <c r="J196" s="1430"/>
      <c r="K196" s="1430"/>
      <c r="L196" s="1430"/>
      <c r="M196" s="1430"/>
      <c r="N196" s="1430"/>
      <c r="O196" s="1430"/>
      <c r="P196" s="207"/>
      <c r="Q196" s="1385"/>
      <c r="R196" s="1385"/>
      <c r="S196" s="1385"/>
      <c r="T196" s="1385"/>
      <c r="U196" s="1385"/>
      <c r="V196" s="1385"/>
      <c r="W196" s="1385"/>
      <c r="X196" s="1385"/>
      <c r="Y196" s="1385"/>
      <c r="Z196" s="1385"/>
      <c r="AA196" s="1385"/>
      <c r="AB196" s="1385"/>
      <c r="AC196" s="1385"/>
      <c r="AD196" s="1385"/>
      <c r="AE196" s="1385"/>
      <c r="AF196" s="1385"/>
      <c r="AG196" s="1385"/>
      <c r="AH196" s="1385"/>
      <c r="AI196" s="1385"/>
      <c r="AJ196" s="1385"/>
      <c r="AK196" s="1385"/>
      <c r="AL196" s="1385"/>
      <c r="AM196" s="1385"/>
      <c r="AN196" s="1385"/>
      <c r="AO196" s="1416"/>
      <c r="AP196" s="1434"/>
      <c r="AQ196" s="1435"/>
      <c r="AR196" s="1435"/>
      <c r="AS196" s="1435"/>
      <c r="AT196" s="1435"/>
      <c r="AU196" s="1435"/>
      <c r="AV196" s="1435"/>
      <c r="AW196" s="1436"/>
      <c r="AX196" s="207"/>
      <c r="AY196" s="1385"/>
      <c r="AZ196" s="1385"/>
      <c r="BA196" s="1385"/>
      <c r="BB196" s="1385"/>
      <c r="BC196" s="1385"/>
      <c r="BD196" s="1385"/>
      <c r="BE196" s="1385"/>
      <c r="BF196" s="1385"/>
      <c r="BG196" s="1385"/>
      <c r="BH196" s="1385"/>
      <c r="BI196" s="1385"/>
      <c r="BJ196" s="1385"/>
      <c r="BK196" s="1385"/>
      <c r="BL196" s="1385"/>
      <c r="BN196" s="1385"/>
      <c r="BO196" s="1385"/>
      <c r="BP196" s="1385"/>
      <c r="BQ196" s="1385"/>
      <c r="BR196" s="1385"/>
      <c r="BS196" s="1385"/>
      <c r="BT196" s="1385"/>
      <c r="BU196" s="1385"/>
      <c r="BV196" s="1385"/>
      <c r="BW196" s="1385"/>
      <c r="BX196" s="1385"/>
      <c r="BY196" s="1416"/>
    </row>
    <row r="197" spans="1:77" ht="7.5" customHeight="1">
      <c r="B197" s="1431" t="s">
        <v>646</v>
      </c>
      <c r="C197" s="1432"/>
      <c r="D197" s="1432"/>
      <c r="E197" s="1432"/>
      <c r="F197" s="1432"/>
      <c r="G197" s="1432"/>
      <c r="H197" s="1432"/>
      <c r="I197" s="1433"/>
      <c r="J197" s="555"/>
      <c r="K197" s="1583">
        <f>入力専用!$G$217</f>
        <v>0</v>
      </c>
      <c r="L197" s="1583"/>
      <c r="M197" s="1583"/>
      <c r="N197" s="1583"/>
      <c r="O197" s="1583"/>
      <c r="P197" s="1583"/>
      <c r="Q197" s="1583"/>
      <c r="R197" s="1583"/>
      <c r="S197" s="1583"/>
      <c r="T197" s="1583"/>
      <c r="U197" s="1584"/>
      <c r="V197" s="1431" t="s">
        <v>990</v>
      </c>
      <c r="W197" s="1432"/>
      <c r="X197" s="1432"/>
      <c r="Y197" s="1432"/>
      <c r="Z197" s="1432"/>
      <c r="AA197" s="1433"/>
      <c r="AB197" s="556"/>
      <c r="AC197" s="1379"/>
      <c r="AD197" s="1379"/>
      <c r="AE197" s="1379"/>
      <c r="AF197" s="1379"/>
      <c r="AG197" s="1379"/>
      <c r="AH197" s="1379"/>
      <c r="AI197" s="1379"/>
      <c r="AJ197" s="1379"/>
      <c r="AK197" s="1379"/>
      <c r="AL197" s="1379"/>
      <c r="AM197" s="1379"/>
      <c r="AN197" s="1379"/>
      <c r="AO197" s="1380"/>
      <c r="AP197" s="1431" t="s">
        <v>992</v>
      </c>
      <c r="AQ197" s="1432"/>
      <c r="AR197" s="1432"/>
      <c r="AS197" s="1432"/>
      <c r="AT197" s="1432"/>
      <c r="AU197" s="1432"/>
      <c r="AV197" s="1432"/>
      <c r="AW197" s="1433"/>
      <c r="AX197" s="308"/>
      <c r="AY197" s="1447"/>
      <c r="AZ197" s="1447"/>
      <c r="BA197" s="1447"/>
      <c r="BB197" s="1447"/>
      <c r="BC197" s="1447"/>
      <c r="BD197" s="1447"/>
      <c r="BE197" s="1447"/>
      <c r="BF197" s="1431" t="s">
        <v>993</v>
      </c>
      <c r="BG197" s="1432"/>
      <c r="BH197" s="1432"/>
      <c r="BI197" s="1433"/>
      <c r="BJ197" s="1448"/>
      <c r="BK197" s="1448"/>
      <c r="BL197" s="1386" t="s">
        <v>994</v>
      </c>
      <c r="BM197" s="1386"/>
      <c r="BN197" s="1386"/>
      <c r="BO197" s="1448"/>
      <c r="BP197" s="1450"/>
      <c r="BQ197" s="1431" t="s">
        <v>986</v>
      </c>
      <c r="BR197" s="1432"/>
      <c r="BS197" s="1432"/>
      <c r="BT197" s="1433"/>
      <c r="BU197" s="556"/>
      <c r="BV197" s="1379"/>
      <c r="BW197" s="1379"/>
      <c r="BX197" s="1379"/>
      <c r="BY197" s="1380"/>
    </row>
    <row r="198" spans="1:77" ht="7.5" customHeight="1">
      <c r="B198" s="1434"/>
      <c r="C198" s="1435"/>
      <c r="D198" s="1435"/>
      <c r="E198" s="1435"/>
      <c r="F198" s="1435"/>
      <c r="G198" s="1435"/>
      <c r="H198" s="1435"/>
      <c r="I198" s="1436"/>
      <c r="J198" s="207"/>
      <c r="K198" s="1585"/>
      <c r="L198" s="1585"/>
      <c r="M198" s="1585"/>
      <c r="N198" s="1585"/>
      <c r="O198" s="1585"/>
      <c r="P198" s="1585"/>
      <c r="Q198" s="1585"/>
      <c r="R198" s="1585"/>
      <c r="S198" s="1585"/>
      <c r="T198" s="1585"/>
      <c r="U198" s="1586"/>
      <c r="V198" s="1434"/>
      <c r="W198" s="1435"/>
      <c r="X198" s="1435"/>
      <c r="Y198" s="1435"/>
      <c r="Z198" s="1435"/>
      <c r="AA198" s="1436"/>
      <c r="AB198" s="307"/>
      <c r="AC198" s="1381"/>
      <c r="AD198" s="1381"/>
      <c r="AE198" s="1381"/>
      <c r="AF198" s="1381"/>
      <c r="AG198" s="1381"/>
      <c r="AH198" s="1381"/>
      <c r="AI198" s="1381"/>
      <c r="AJ198" s="1381"/>
      <c r="AK198" s="1381"/>
      <c r="AL198" s="1381"/>
      <c r="AM198" s="1381"/>
      <c r="AN198" s="1381"/>
      <c r="AO198" s="1382"/>
      <c r="AP198" s="1434"/>
      <c r="AQ198" s="1435"/>
      <c r="AR198" s="1435"/>
      <c r="AS198" s="1435"/>
      <c r="AT198" s="1435"/>
      <c r="AU198" s="1435"/>
      <c r="AV198" s="1435"/>
      <c r="AW198" s="1436"/>
      <c r="AX198" s="207"/>
      <c r="AY198" s="1165"/>
      <c r="AZ198" s="1165"/>
      <c r="BA198" s="1165"/>
      <c r="BB198" s="1165"/>
      <c r="BC198" s="1165"/>
      <c r="BD198" s="1165"/>
      <c r="BE198" s="1165"/>
      <c r="BF198" s="1434"/>
      <c r="BG198" s="1435"/>
      <c r="BH198" s="1435"/>
      <c r="BI198" s="1436"/>
      <c r="BJ198" s="1449"/>
      <c r="BK198" s="1449"/>
      <c r="BL198" s="1387"/>
      <c r="BM198" s="1387"/>
      <c r="BN198" s="1387"/>
      <c r="BO198" s="1449"/>
      <c r="BP198" s="1451"/>
      <c r="BQ198" s="1434"/>
      <c r="BR198" s="1435"/>
      <c r="BS198" s="1435"/>
      <c r="BT198" s="1436"/>
      <c r="BU198" s="307"/>
      <c r="BV198" s="1381"/>
      <c r="BW198" s="1381"/>
      <c r="BX198" s="1381"/>
      <c r="BY198" s="1382"/>
    </row>
    <row r="199" spans="1:77" ht="7.5" customHeight="1">
      <c r="B199" s="1430" t="s">
        <v>995</v>
      </c>
      <c r="C199" s="1430"/>
      <c r="D199" s="1430"/>
      <c r="E199" s="1430"/>
      <c r="F199" s="1430"/>
      <c r="G199" s="1430"/>
      <c r="H199" s="1430"/>
      <c r="I199" s="1430"/>
      <c r="J199" s="1430"/>
      <c r="K199" s="1430"/>
      <c r="L199" s="1430"/>
      <c r="M199" s="1430"/>
      <c r="N199" s="1430"/>
      <c r="O199" s="1430"/>
      <c r="P199" s="555"/>
      <c r="Q199" s="1414">
        <f>入力専用!$G$220</f>
        <v>0</v>
      </c>
      <c r="R199" s="1414"/>
      <c r="S199" s="1414"/>
      <c r="T199" s="1414"/>
      <c r="U199" s="1414"/>
      <c r="V199" s="1414"/>
      <c r="W199" s="1414"/>
      <c r="X199" s="1414"/>
      <c r="Y199" s="1414"/>
      <c r="Z199" s="1414"/>
      <c r="AA199" s="1414"/>
      <c r="AB199" s="1414"/>
      <c r="AC199" s="1414"/>
      <c r="AD199" s="1414"/>
      <c r="AE199" s="1414"/>
      <c r="AF199" s="1414"/>
      <c r="AG199" s="1414"/>
      <c r="AH199" s="1414"/>
      <c r="AI199" s="1414"/>
      <c r="AJ199" s="1414"/>
      <c r="AK199" s="1414"/>
      <c r="AL199" s="1414"/>
      <c r="AM199" s="1414"/>
      <c r="AN199" s="1414"/>
      <c r="AO199" s="1415"/>
      <c r="AP199" s="1431" t="s">
        <v>988</v>
      </c>
      <c r="AQ199" s="1432"/>
      <c r="AR199" s="1432"/>
      <c r="AS199" s="1432"/>
      <c r="AT199" s="1432"/>
      <c r="AU199" s="1432"/>
      <c r="AV199" s="1432"/>
      <c r="AW199" s="1433"/>
      <c r="AX199" s="555"/>
      <c r="AY199" s="1414" t="str">
        <f>入力専用!$JK$14</f>
        <v/>
      </c>
      <c r="AZ199" s="1414"/>
      <c r="BA199" s="1414"/>
      <c r="BB199" s="1414"/>
      <c r="BC199" s="1414"/>
      <c r="BD199" s="1414"/>
      <c r="BE199" s="1414"/>
      <c r="BF199" s="1414"/>
      <c r="BG199" s="1414"/>
      <c r="BH199" s="1414"/>
      <c r="BI199" s="1414"/>
      <c r="BJ199" s="1414"/>
      <c r="BK199" s="1414"/>
      <c r="BL199" s="1414"/>
      <c r="BN199" s="1414" t="str">
        <f>IF(LEFT("",20)=LEFT(入力専用!W219,20),"",IF(LEFT("",20)=LEFT(入力専用!$JK$14,20),"","（ "&amp;入力専用!$W$219&amp;" ）"))</f>
        <v/>
      </c>
      <c r="BO199" s="1414"/>
      <c r="BP199" s="1414"/>
      <c r="BQ199" s="1414"/>
      <c r="BR199" s="1414"/>
      <c r="BS199" s="1414"/>
      <c r="BT199" s="1414"/>
      <c r="BU199" s="1414"/>
      <c r="BV199" s="1414"/>
      <c r="BW199" s="1414"/>
      <c r="BX199" s="1414"/>
      <c r="BY199" s="1415"/>
    </row>
    <row r="200" spans="1:77" ht="7.5" customHeight="1">
      <c r="B200" s="1430"/>
      <c r="C200" s="1430"/>
      <c r="D200" s="1430"/>
      <c r="E200" s="1430"/>
      <c r="F200" s="1430"/>
      <c r="G200" s="1430"/>
      <c r="H200" s="1430"/>
      <c r="I200" s="1430"/>
      <c r="J200" s="1430"/>
      <c r="K200" s="1430"/>
      <c r="L200" s="1430"/>
      <c r="M200" s="1430"/>
      <c r="N200" s="1430"/>
      <c r="O200" s="1430"/>
      <c r="P200" s="207"/>
      <c r="Q200" s="1385"/>
      <c r="R200" s="1385"/>
      <c r="S200" s="1385"/>
      <c r="T200" s="1385"/>
      <c r="U200" s="1385"/>
      <c r="V200" s="1385"/>
      <c r="W200" s="1385"/>
      <c r="X200" s="1385"/>
      <c r="Y200" s="1385"/>
      <c r="Z200" s="1385"/>
      <c r="AA200" s="1385"/>
      <c r="AB200" s="1385"/>
      <c r="AC200" s="1385"/>
      <c r="AD200" s="1385"/>
      <c r="AE200" s="1385"/>
      <c r="AF200" s="1385"/>
      <c r="AG200" s="1385"/>
      <c r="AH200" s="1385"/>
      <c r="AI200" s="1385"/>
      <c r="AJ200" s="1385"/>
      <c r="AK200" s="1385"/>
      <c r="AL200" s="1385"/>
      <c r="AM200" s="1385"/>
      <c r="AN200" s="1385"/>
      <c r="AO200" s="1416"/>
      <c r="AP200" s="1434"/>
      <c r="AQ200" s="1435"/>
      <c r="AR200" s="1435"/>
      <c r="AS200" s="1435"/>
      <c r="AT200" s="1435"/>
      <c r="AU200" s="1435"/>
      <c r="AV200" s="1435"/>
      <c r="AW200" s="1436"/>
      <c r="AX200" s="207"/>
      <c r="AY200" s="1385"/>
      <c r="AZ200" s="1385"/>
      <c r="BA200" s="1385"/>
      <c r="BB200" s="1385"/>
      <c r="BC200" s="1385"/>
      <c r="BD200" s="1385"/>
      <c r="BE200" s="1385"/>
      <c r="BF200" s="1385"/>
      <c r="BG200" s="1385"/>
      <c r="BH200" s="1385"/>
      <c r="BI200" s="1385"/>
      <c r="BJ200" s="1385"/>
      <c r="BK200" s="1385"/>
      <c r="BL200" s="1385"/>
      <c r="BN200" s="1385"/>
      <c r="BO200" s="1385"/>
      <c r="BP200" s="1385"/>
      <c r="BQ200" s="1385"/>
      <c r="BR200" s="1385"/>
      <c r="BS200" s="1385"/>
      <c r="BT200" s="1385"/>
      <c r="BU200" s="1385"/>
      <c r="BV200" s="1385"/>
      <c r="BW200" s="1385"/>
      <c r="BX200" s="1385"/>
      <c r="BY200" s="1416"/>
    </row>
    <row r="201" spans="1:77" ht="7.5" customHeight="1">
      <c r="B201" s="1431" t="s">
        <v>646</v>
      </c>
      <c r="C201" s="1432"/>
      <c r="D201" s="1432"/>
      <c r="E201" s="1432"/>
      <c r="F201" s="1432"/>
      <c r="G201" s="1432"/>
      <c r="H201" s="1432"/>
      <c r="I201" s="1433"/>
      <c r="J201" s="555"/>
      <c r="K201" s="1583">
        <f>入力専用!$G$221</f>
        <v>0</v>
      </c>
      <c r="L201" s="1583"/>
      <c r="M201" s="1583"/>
      <c r="N201" s="1583"/>
      <c r="O201" s="1583"/>
      <c r="P201" s="1583"/>
      <c r="Q201" s="1583"/>
      <c r="R201" s="1583"/>
      <c r="S201" s="1583"/>
      <c r="T201" s="1583"/>
      <c r="U201" s="1584"/>
      <c r="V201" s="1431" t="s">
        <v>990</v>
      </c>
      <c r="W201" s="1432"/>
      <c r="X201" s="1432"/>
      <c r="Y201" s="1432"/>
      <c r="Z201" s="1432"/>
      <c r="AA201" s="1433"/>
      <c r="AB201" s="556"/>
      <c r="AC201" s="1379"/>
      <c r="AD201" s="1379"/>
      <c r="AE201" s="1379"/>
      <c r="AF201" s="1379"/>
      <c r="AG201" s="1379"/>
      <c r="AH201" s="1379"/>
      <c r="AI201" s="1379"/>
      <c r="AJ201" s="1379"/>
      <c r="AK201" s="1379"/>
      <c r="AL201" s="1379"/>
      <c r="AM201" s="1379"/>
      <c r="AN201" s="1379"/>
      <c r="AO201" s="1380"/>
      <c r="AP201" s="1431" t="s">
        <v>992</v>
      </c>
      <c r="AQ201" s="1432"/>
      <c r="AR201" s="1432"/>
      <c r="AS201" s="1432"/>
      <c r="AT201" s="1432"/>
      <c r="AU201" s="1432"/>
      <c r="AV201" s="1432"/>
      <c r="AW201" s="1433"/>
      <c r="AX201" s="308"/>
      <c r="AY201" s="1447"/>
      <c r="AZ201" s="1447"/>
      <c r="BA201" s="1447"/>
      <c r="BB201" s="1447"/>
      <c r="BC201" s="1447"/>
      <c r="BD201" s="1447"/>
      <c r="BE201" s="1447"/>
      <c r="BF201" s="1431" t="s">
        <v>993</v>
      </c>
      <c r="BG201" s="1432"/>
      <c r="BH201" s="1432"/>
      <c r="BI201" s="1433"/>
      <c r="BJ201" s="1448"/>
      <c r="BK201" s="1448"/>
      <c r="BL201" s="1386" t="s">
        <v>994</v>
      </c>
      <c r="BM201" s="1386"/>
      <c r="BN201" s="1386"/>
      <c r="BO201" s="1448"/>
      <c r="BP201" s="1450"/>
      <c r="BQ201" s="1431" t="s">
        <v>986</v>
      </c>
      <c r="BR201" s="1432"/>
      <c r="BS201" s="1432"/>
      <c r="BT201" s="1433"/>
      <c r="BU201" s="556"/>
      <c r="BV201" s="1379"/>
      <c r="BW201" s="1379"/>
      <c r="BX201" s="1379"/>
      <c r="BY201" s="1380"/>
    </row>
    <row r="202" spans="1:77" ht="7.5" customHeight="1">
      <c r="B202" s="1434"/>
      <c r="C202" s="1435"/>
      <c r="D202" s="1435"/>
      <c r="E202" s="1435"/>
      <c r="F202" s="1435"/>
      <c r="G202" s="1435"/>
      <c r="H202" s="1435"/>
      <c r="I202" s="1436"/>
      <c r="J202" s="207"/>
      <c r="K202" s="1585"/>
      <c r="L202" s="1585"/>
      <c r="M202" s="1585"/>
      <c r="N202" s="1585"/>
      <c r="O202" s="1585"/>
      <c r="P202" s="1585"/>
      <c r="Q202" s="1585"/>
      <c r="R202" s="1585"/>
      <c r="S202" s="1585"/>
      <c r="T202" s="1585"/>
      <c r="U202" s="1586"/>
      <c r="V202" s="1434"/>
      <c r="W202" s="1435"/>
      <c r="X202" s="1435"/>
      <c r="Y202" s="1435"/>
      <c r="Z202" s="1435"/>
      <c r="AA202" s="1436"/>
      <c r="AB202" s="307"/>
      <c r="AC202" s="1381"/>
      <c r="AD202" s="1381"/>
      <c r="AE202" s="1381"/>
      <c r="AF202" s="1381"/>
      <c r="AG202" s="1381"/>
      <c r="AH202" s="1381"/>
      <c r="AI202" s="1381"/>
      <c r="AJ202" s="1381"/>
      <c r="AK202" s="1381"/>
      <c r="AL202" s="1381"/>
      <c r="AM202" s="1381"/>
      <c r="AN202" s="1381"/>
      <c r="AO202" s="1382"/>
      <c r="AP202" s="1434"/>
      <c r="AQ202" s="1435"/>
      <c r="AR202" s="1435"/>
      <c r="AS202" s="1435"/>
      <c r="AT202" s="1435"/>
      <c r="AU202" s="1435"/>
      <c r="AV202" s="1435"/>
      <c r="AW202" s="1436"/>
      <c r="AX202" s="207"/>
      <c r="AY202" s="1165"/>
      <c r="AZ202" s="1165"/>
      <c r="BA202" s="1165"/>
      <c r="BB202" s="1165"/>
      <c r="BC202" s="1165"/>
      <c r="BD202" s="1165"/>
      <c r="BE202" s="1165"/>
      <c r="BF202" s="1434"/>
      <c r="BG202" s="1435"/>
      <c r="BH202" s="1435"/>
      <c r="BI202" s="1436"/>
      <c r="BJ202" s="1449"/>
      <c r="BK202" s="1449"/>
      <c r="BL202" s="1387"/>
      <c r="BM202" s="1387"/>
      <c r="BN202" s="1387"/>
      <c r="BO202" s="1449"/>
      <c r="BP202" s="1451"/>
      <c r="BQ202" s="1434"/>
      <c r="BR202" s="1435"/>
      <c r="BS202" s="1435"/>
      <c r="BT202" s="1436"/>
      <c r="BU202" s="307"/>
      <c r="BV202" s="1381"/>
      <c r="BW202" s="1381"/>
      <c r="BX202" s="1381"/>
      <c r="BY202" s="1382"/>
    </row>
    <row r="203" spans="1:77" ht="7.5" customHeight="1">
      <c r="B203" s="1430" t="s">
        <v>995</v>
      </c>
      <c r="C203" s="1430"/>
      <c r="D203" s="1430"/>
      <c r="E203" s="1430"/>
      <c r="F203" s="1430"/>
      <c r="G203" s="1430"/>
      <c r="H203" s="1430"/>
      <c r="I203" s="1430"/>
      <c r="J203" s="1430"/>
      <c r="K203" s="1430"/>
      <c r="L203" s="1430"/>
      <c r="M203" s="1430"/>
      <c r="N203" s="1430"/>
      <c r="O203" s="1430"/>
      <c r="P203" s="555"/>
      <c r="Q203" s="1414">
        <f>入力専用!$G$224</f>
        <v>0</v>
      </c>
      <c r="R203" s="1414"/>
      <c r="S203" s="1414"/>
      <c r="T203" s="1414"/>
      <c r="U203" s="1414"/>
      <c r="V203" s="1414"/>
      <c r="W203" s="1414"/>
      <c r="X203" s="1414"/>
      <c r="Y203" s="1414"/>
      <c r="Z203" s="1414"/>
      <c r="AA203" s="1414"/>
      <c r="AB203" s="1414"/>
      <c r="AC203" s="1414"/>
      <c r="AD203" s="1414"/>
      <c r="AE203" s="1414"/>
      <c r="AF203" s="1414"/>
      <c r="AG203" s="1414"/>
      <c r="AH203" s="1414"/>
      <c r="AI203" s="1414"/>
      <c r="AJ203" s="1414"/>
      <c r="AK203" s="1414"/>
      <c r="AL203" s="1414"/>
      <c r="AM203" s="1414"/>
      <c r="AN203" s="1414"/>
      <c r="AO203" s="1415"/>
      <c r="AP203" s="1431" t="s">
        <v>988</v>
      </c>
      <c r="AQ203" s="1432"/>
      <c r="AR203" s="1432"/>
      <c r="AS203" s="1432"/>
      <c r="AT203" s="1432"/>
      <c r="AU203" s="1432"/>
      <c r="AV203" s="1432"/>
      <c r="AW203" s="1433"/>
      <c r="AX203" s="555"/>
      <c r="AY203" s="1414" t="str">
        <f>入力専用!$JL$14</f>
        <v/>
      </c>
      <c r="AZ203" s="1414"/>
      <c r="BA203" s="1414"/>
      <c r="BB203" s="1414"/>
      <c r="BC203" s="1414"/>
      <c r="BD203" s="1414"/>
      <c r="BE203" s="1414"/>
      <c r="BF203" s="1414"/>
      <c r="BG203" s="1414"/>
      <c r="BH203" s="1414"/>
      <c r="BI203" s="1414"/>
      <c r="BJ203" s="1414"/>
      <c r="BK203" s="1414"/>
      <c r="BL203" s="1414"/>
      <c r="BN203" s="1414" t="str">
        <f>IF(LEFT("",20)=LEFT(入力専用!W223,20),"",IF(LEFT("",20)=LEFT(入力専用!$JL$14,20),"","（ "&amp;入力専用!$W$223&amp;" ）"))</f>
        <v/>
      </c>
      <c r="BO203" s="1414"/>
      <c r="BP203" s="1414"/>
      <c r="BQ203" s="1414"/>
      <c r="BR203" s="1414"/>
      <c r="BS203" s="1414"/>
      <c r="BT203" s="1414"/>
      <c r="BU203" s="1414"/>
      <c r="BV203" s="1414"/>
      <c r="BW203" s="1414"/>
      <c r="BX203" s="1414"/>
      <c r="BY203" s="1415"/>
    </row>
    <row r="204" spans="1:77" ht="7.5" customHeight="1">
      <c r="B204" s="1430"/>
      <c r="C204" s="1430"/>
      <c r="D204" s="1430"/>
      <c r="E204" s="1430"/>
      <c r="F204" s="1430"/>
      <c r="G204" s="1430"/>
      <c r="H204" s="1430"/>
      <c r="I204" s="1430"/>
      <c r="J204" s="1430"/>
      <c r="K204" s="1430"/>
      <c r="L204" s="1430"/>
      <c r="M204" s="1430"/>
      <c r="N204" s="1430"/>
      <c r="O204" s="1430"/>
      <c r="P204" s="207"/>
      <c r="Q204" s="1385"/>
      <c r="R204" s="1385"/>
      <c r="S204" s="1385"/>
      <c r="T204" s="1385"/>
      <c r="U204" s="1385"/>
      <c r="V204" s="1385"/>
      <c r="W204" s="1385"/>
      <c r="X204" s="1385"/>
      <c r="Y204" s="1385"/>
      <c r="Z204" s="1385"/>
      <c r="AA204" s="1385"/>
      <c r="AB204" s="1385"/>
      <c r="AC204" s="1385"/>
      <c r="AD204" s="1385"/>
      <c r="AE204" s="1385"/>
      <c r="AF204" s="1385"/>
      <c r="AG204" s="1385"/>
      <c r="AH204" s="1385"/>
      <c r="AI204" s="1385"/>
      <c r="AJ204" s="1385"/>
      <c r="AK204" s="1385"/>
      <c r="AL204" s="1385"/>
      <c r="AM204" s="1385"/>
      <c r="AN204" s="1385"/>
      <c r="AO204" s="1416"/>
      <c r="AP204" s="1434"/>
      <c r="AQ204" s="1435"/>
      <c r="AR204" s="1435"/>
      <c r="AS204" s="1435"/>
      <c r="AT204" s="1435"/>
      <c r="AU204" s="1435"/>
      <c r="AV204" s="1435"/>
      <c r="AW204" s="1436"/>
      <c r="AX204" s="207"/>
      <c r="AY204" s="1385"/>
      <c r="AZ204" s="1385"/>
      <c r="BA204" s="1385"/>
      <c r="BB204" s="1385"/>
      <c r="BC204" s="1385"/>
      <c r="BD204" s="1385"/>
      <c r="BE204" s="1385"/>
      <c r="BF204" s="1385"/>
      <c r="BG204" s="1385"/>
      <c r="BH204" s="1385"/>
      <c r="BI204" s="1385"/>
      <c r="BJ204" s="1385"/>
      <c r="BK204" s="1385"/>
      <c r="BL204" s="1385"/>
      <c r="BN204" s="1385"/>
      <c r="BO204" s="1385"/>
      <c r="BP204" s="1385"/>
      <c r="BQ204" s="1385"/>
      <c r="BR204" s="1385"/>
      <c r="BS204" s="1385"/>
      <c r="BT204" s="1385"/>
      <c r="BU204" s="1385"/>
      <c r="BV204" s="1385"/>
      <c r="BW204" s="1385"/>
      <c r="BX204" s="1385"/>
      <c r="BY204" s="1416"/>
    </row>
    <row r="205" spans="1:77" ht="7.5" customHeight="1">
      <c r="B205" s="1431" t="s">
        <v>646</v>
      </c>
      <c r="C205" s="1432"/>
      <c r="D205" s="1432"/>
      <c r="E205" s="1432"/>
      <c r="F205" s="1432"/>
      <c r="G205" s="1432"/>
      <c r="H205" s="1432"/>
      <c r="I205" s="1433"/>
      <c r="J205" s="555"/>
      <c r="K205" s="1583">
        <f>入力専用!$G$225</f>
        <v>0</v>
      </c>
      <c r="L205" s="1583"/>
      <c r="M205" s="1583"/>
      <c r="N205" s="1583"/>
      <c r="O205" s="1583"/>
      <c r="P205" s="1583"/>
      <c r="Q205" s="1583"/>
      <c r="R205" s="1583"/>
      <c r="S205" s="1583"/>
      <c r="T205" s="1583"/>
      <c r="U205" s="1584"/>
      <c r="V205" s="1431" t="s">
        <v>990</v>
      </c>
      <c r="W205" s="1432"/>
      <c r="X205" s="1432"/>
      <c r="Y205" s="1432"/>
      <c r="Z205" s="1432"/>
      <c r="AA205" s="1433"/>
      <c r="AB205" s="556"/>
      <c r="AC205" s="1379"/>
      <c r="AD205" s="1379"/>
      <c r="AE205" s="1379"/>
      <c r="AF205" s="1379"/>
      <c r="AG205" s="1379"/>
      <c r="AH205" s="1379"/>
      <c r="AI205" s="1379"/>
      <c r="AJ205" s="1379"/>
      <c r="AK205" s="1379"/>
      <c r="AL205" s="1379"/>
      <c r="AM205" s="1379"/>
      <c r="AN205" s="1379"/>
      <c r="AO205" s="1380"/>
      <c r="AP205" s="1431" t="s">
        <v>992</v>
      </c>
      <c r="AQ205" s="1432"/>
      <c r="AR205" s="1432"/>
      <c r="AS205" s="1432"/>
      <c r="AT205" s="1432"/>
      <c r="AU205" s="1432"/>
      <c r="AV205" s="1432"/>
      <c r="AW205" s="1433"/>
      <c r="AX205" s="555"/>
      <c r="AY205" s="1447"/>
      <c r="AZ205" s="1447"/>
      <c r="BA205" s="1447"/>
      <c r="BB205" s="1447"/>
      <c r="BC205" s="1447"/>
      <c r="BD205" s="1447"/>
      <c r="BE205" s="1447"/>
      <c r="BF205" s="1431" t="s">
        <v>993</v>
      </c>
      <c r="BG205" s="1432"/>
      <c r="BH205" s="1432"/>
      <c r="BI205" s="1433"/>
      <c r="BJ205" s="1448"/>
      <c r="BK205" s="1448"/>
      <c r="BL205" s="1386" t="s">
        <v>994</v>
      </c>
      <c r="BM205" s="1386"/>
      <c r="BN205" s="1386"/>
      <c r="BO205" s="1448"/>
      <c r="BP205" s="1450"/>
      <c r="BQ205" s="1431" t="s">
        <v>986</v>
      </c>
      <c r="BR205" s="1432"/>
      <c r="BS205" s="1432"/>
      <c r="BT205" s="1433"/>
      <c r="BU205" s="556"/>
      <c r="BV205" s="1379"/>
      <c r="BW205" s="1379"/>
      <c r="BX205" s="1379"/>
      <c r="BY205" s="1380"/>
    </row>
    <row r="206" spans="1:77" ht="7.5" customHeight="1">
      <c r="B206" s="1434"/>
      <c r="C206" s="1435"/>
      <c r="D206" s="1435"/>
      <c r="E206" s="1435"/>
      <c r="F206" s="1435"/>
      <c r="G206" s="1435"/>
      <c r="H206" s="1435"/>
      <c r="I206" s="1436"/>
      <c r="J206" s="207"/>
      <c r="K206" s="1585"/>
      <c r="L206" s="1585"/>
      <c r="M206" s="1585"/>
      <c r="N206" s="1585"/>
      <c r="O206" s="1585"/>
      <c r="P206" s="1585"/>
      <c r="Q206" s="1585"/>
      <c r="R206" s="1585"/>
      <c r="S206" s="1585"/>
      <c r="T206" s="1585"/>
      <c r="U206" s="1586"/>
      <c r="V206" s="1434"/>
      <c r="W206" s="1435"/>
      <c r="X206" s="1435"/>
      <c r="Y206" s="1435"/>
      <c r="Z206" s="1435"/>
      <c r="AA206" s="1436"/>
      <c r="AB206" s="307"/>
      <c r="AC206" s="1381"/>
      <c r="AD206" s="1381"/>
      <c r="AE206" s="1381"/>
      <c r="AF206" s="1381"/>
      <c r="AG206" s="1381"/>
      <c r="AH206" s="1381"/>
      <c r="AI206" s="1381"/>
      <c r="AJ206" s="1381"/>
      <c r="AK206" s="1381"/>
      <c r="AL206" s="1381"/>
      <c r="AM206" s="1381"/>
      <c r="AN206" s="1381"/>
      <c r="AO206" s="1382"/>
      <c r="AP206" s="1434"/>
      <c r="AQ206" s="1435"/>
      <c r="AR206" s="1435"/>
      <c r="AS206" s="1435"/>
      <c r="AT206" s="1435"/>
      <c r="AU206" s="1435"/>
      <c r="AV206" s="1435"/>
      <c r="AW206" s="1436"/>
      <c r="AX206" s="207"/>
      <c r="AY206" s="1545"/>
      <c r="AZ206" s="1545"/>
      <c r="BA206" s="1545"/>
      <c r="BB206" s="1545"/>
      <c r="BC206" s="1545"/>
      <c r="BD206" s="1545"/>
      <c r="BE206" s="1545"/>
      <c r="BF206" s="1434"/>
      <c r="BG206" s="1435"/>
      <c r="BH206" s="1435"/>
      <c r="BI206" s="1436"/>
      <c r="BJ206" s="1449"/>
      <c r="BK206" s="1449"/>
      <c r="BL206" s="1387"/>
      <c r="BM206" s="1387"/>
      <c r="BN206" s="1387"/>
      <c r="BO206" s="1449"/>
      <c r="BP206" s="1451"/>
      <c r="BQ206" s="1434"/>
      <c r="BR206" s="1435"/>
      <c r="BS206" s="1435"/>
      <c r="BT206" s="1436"/>
      <c r="BU206" s="307"/>
      <c r="BV206" s="1381"/>
      <c r="BW206" s="1381"/>
      <c r="BX206" s="1381"/>
      <c r="BY206" s="1382"/>
    </row>
    <row r="208" spans="1:77" ht="7.5" customHeight="1">
      <c r="A208" s="1453" t="s">
        <v>996</v>
      </c>
      <c r="B208" s="1453"/>
      <c r="C208" s="1453"/>
      <c r="D208" s="1453"/>
      <c r="E208" s="1453"/>
      <c r="F208" s="1453"/>
      <c r="G208" s="1453"/>
      <c r="H208" s="1453"/>
      <c r="I208" s="1453"/>
      <c r="J208" s="1453"/>
      <c r="K208" s="1453"/>
      <c r="L208" s="1453"/>
      <c r="M208" s="1453"/>
      <c r="N208" s="1453"/>
      <c r="O208" s="1453"/>
      <c r="P208" s="1453"/>
      <c r="Q208" s="1453"/>
      <c r="R208" s="1453"/>
      <c r="S208" s="1453"/>
      <c r="T208" s="1453"/>
      <c r="U208" s="1453"/>
      <c r="V208" s="1453"/>
      <c r="W208" s="1453"/>
      <c r="X208" s="1453"/>
      <c r="Y208" s="1453"/>
      <c r="Z208" s="1453"/>
      <c r="AA208" s="1453"/>
      <c r="AB208" s="1453"/>
      <c r="AC208" s="1453"/>
      <c r="AD208" s="1453"/>
      <c r="AE208" s="1453"/>
      <c r="AF208" s="1453"/>
      <c r="AG208" s="1453"/>
      <c r="AH208" s="1453"/>
      <c r="AI208" s="1453"/>
      <c r="AJ208" s="1453"/>
      <c r="AK208" s="1453"/>
      <c r="AL208" s="1453"/>
      <c r="AM208" s="1453"/>
      <c r="AN208" s="1453"/>
      <c r="AO208" s="1453"/>
      <c r="AP208" s="1453"/>
      <c r="AQ208" s="1453"/>
      <c r="AR208" s="1453"/>
      <c r="AS208" s="1453"/>
      <c r="AT208" s="1453"/>
      <c r="AU208" s="1453"/>
      <c r="AV208" s="1453"/>
      <c r="AW208" s="1453"/>
      <c r="AX208" s="1453"/>
      <c r="AY208" s="1453"/>
      <c r="AZ208" s="1453"/>
      <c r="BA208" s="1453"/>
      <c r="BB208" s="1453"/>
      <c r="BC208" s="1453"/>
      <c r="BD208" s="1453"/>
      <c r="BE208" s="1453"/>
      <c r="BF208" s="1453"/>
      <c r="BG208" s="1453"/>
      <c r="BH208" s="1453"/>
      <c r="BI208" s="1453"/>
      <c r="BJ208" s="1453"/>
      <c r="BK208" s="1453"/>
      <c r="BL208" s="1453"/>
      <c r="BM208" s="1453"/>
      <c r="BN208" s="1453"/>
      <c r="BO208" s="1453"/>
      <c r="BP208" s="1453"/>
      <c r="BQ208" s="1453"/>
      <c r="BR208" s="1453"/>
      <c r="BS208" s="1453"/>
      <c r="BT208" s="1453"/>
      <c r="BU208" s="1453"/>
      <c r="BV208" s="1453"/>
      <c r="BW208" s="1453"/>
      <c r="BX208" s="1453"/>
      <c r="BY208" s="1453"/>
    </row>
    <row r="209" spans="1:77" ht="7.5" customHeight="1">
      <c r="A209" s="1453"/>
      <c r="B209" s="1453"/>
      <c r="C209" s="1453"/>
      <c r="D209" s="1453"/>
      <c r="E209" s="1453"/>
      <c r="F209" s="1453"/>
      <c r="G209" s="1453"/>
      <c r="H209" s="1453"/>
      <c r="I209" s="1453"/>
      <c r="J209" s="1453"/>
      <c r="K209" s="1453"/>
      <c r="L209" s="1453"/>
      <c r="M209" s="1453"/>
      <c r="N209" s="1453"/>
      <c r="O209" s="1453"/>
      <c r="P209" s="1453"/>
      <c r="Q209" s="1453"/>
      <c r="R209" s="1453"/>
      <c r="S209" s="1453"/>
      <c r="T209" s="1453"/>
      <c r="U209" s="1453"/>
      <c r="V209" s="1453"/>
      <c r="W209" s="1453"/>
      <c r="X209" s="1453"/>
      <c r="Y209" s="1453"/>
      <c r="Z209" s="1453"/>
      <c r="AA209" s="1453"/>
      <c r="AB209" s="1453"/>
      <c r="AC209" s="1453"/>
      <c r="AD209" s="1453"/>
      <c r="AE209" s="1453"/>
      <c r="AF209" s="1453"/>
      <c r="AG209" s="1453"/>
      <c r="AH209" s="1453"/>
      <c r="AI209" s="1453"/>
      <c r="AJ209" s="1453"/>
      <c r="AK209" s="1453"/>
      <c r="AL209" s="1453"/>
      <c r="AM209" s="1453"/>
      <c r="AN209" s="1453"/>
      <c r="AO209" s="1453"/>
      <c r="AP209" s="1453"/>
      <c r="AQ209" s="1453"/>
      <c r="AR209" s="1453"/>
      <c r="AS209" s="1453"/>
      <c r="AT209" s="1453"/>
      <c r="AU209" s="1453"/>
      <c r="AV209" s="1453"/>
      <c r="AW209" s="1453"/>
      <c r="AX209" s="1453"/>
      <c r="AY209" s="1453"/>
      <c r="AZ209" s="1453"/>
      <c r="BA209" s="1453"/>
      <c r="BB209" s="1453"/>
      <c r="BC209" s="1453"/>
      <c r="BD209" s="1453"/>
      <c r="BE209" s="1453"/>
      <c r="BF209" s="1453"/>
      <c r="BG209" s="1453"/>
      <c r="BH209" s="1453"/>
      <c r="BI209" s="1453"/>
      <c r="BJ209" s="1453"/>
      <c r="BK209" s="1453"/>
      <c r="BL209" s="1453"/>
      <c r="BM209" s="1453"/>
      <c r="BN209" s="1453"/>
      <c r="BO209" s="1453"/>
      <c r="BP209" s="1453"/>
      <c r="BQ209" s="1453"/>
      <c r="BR209" s="1453"/>
      <c r="BS209" s="1453"/>
      <c r="BT209" s="1453"/>
      <c r="BU209" s="1453"/>
      <c r="BV209" s="1453"/>
      <c r="BW209" s="1453"/>
      <c r="BX209" s="1453"/>
      <c r="BY209" s="1453"/>
    </row>
    <row r="210" spans="1:77" ht="7.5" customHeight="1">
      <c r="B210" s="1543" t="s">
        <v>997</v>
      </c>
      <c r="C210" s="1543"/>
      <c r="D210" s="1543"/>
      <c r="E210" s="1543"/>
      <c r="F210" s="1543"/>
      <c r="G210" s="1543"/>
      <c r="H210" s="1543"/>
      <c r="I210" s="1543"/>
      <c r="J210" s="1543"/>
      <c r="K210" s="1543"/>
      <c r="L210" s="1543"/>
      <c r="M210" s="1543"/>
      <c r="N210" s="1543"/>
      <c r="O210" s="1543"/>
      <c r="P210" s="1543"/>
      <c r="Q210" s="1543"/>
      <c r="R210" s="1543"/>
      <c r="S210" s="1543"/>
      <c r="T210" s="1543"/>
      <c r="U210" s="1543"/>
      <c r="V210" s="1543"/>
      <c r="W210" s="1543"/>
      <c r="X210" s="1543"/>
      <c r="Y210" s="1543"/>
      <c r="Z210" s="1543"/>
      <c r="AA210" s="1543"/>
      <c r="AB210" s="1543"/>
      <c r="AC210" s="1543"/>
      <c r="AD210" s="1543"/>
      <c r="AE210" s="1543"/>
      <c r="AF210" s="1543"/>
      <c r="AG210" s="1543"/>
      <c r="AH210" s="1543"/>
      <c r="AI210" s="1543"/>
      <c r="AJ210" s="1543"/>
      <c r="AK210" s="1543"/>
      <c r="AL210" s="1543"/>
      <c r="AM210" s="1543"/>
      <c r="AN210" s="1543"/>
      <c r="AO210" s="1543"/>
      <c r="AP210" s="1543"/>
      <c r="AQ210" s="1543"/>
      <c r="AR210" s="1543"/>
      <c r="AS210" s="1543"/>
      <c r="AT210" s="1543"/>
      <c r="AU210" s="1543"/>
      <c r="AV210" s="1543"/>
      <c r="AW210" s="1543"/>
      <c r="AX210" s="1543"/>
      <c r="AY210" s="1543"/>
      <c r="AZ210" s="1543"/>
      <c r="BA210" s="1543"/>
      <c r="BB210" s="1543"/>
      <c r="BC210" s="1543"/>
      <c r="BD210" s="1543"/>
      <c r="BE210" s="1543"/>
      <c r="BF210" s="1543"/>
      <c r="BG210" s="1543"/>
      <c r="BH210" s="1543"/>
      <c r="BI210" s="1543"/>
      <c r="BJ210" s="1543"/>
      <c r="BK210" s="1543"/>
      <c r="BL210" s="1543"/>
      <c r="BM210" s="1543"/>
      <c r="BN210" s="1543"/>
      <c r="BO210" s="1543"/>
      <c r="BP210" s="1543"/>
      <c r="BQ210" s="1543"/>
      <c r="BR210" s="1543"/>
      <c r="BS210" s="1543"/>
      <c r="BT210" s="1543"/>
      <c r="BU210" s="1543"/>
      <c r="BV210" s="1543"/>
      <c r="BW210" s="1543"/>
      <c r="BX210" s="1543"/>
      <c r="BY210" s="1543"/>
    </row>
    <row r="211" spans="1:77" ht="7.5" customHeight="1">
      <c r="B211" s="1543"/>
      <c r="C211" s="1543"/>
      <c r="D211" s="1543"/>
      <c r="E211" s="1543"/>
      <c r="F211" s="1543"/>
      <c r="G211" s="1543"/>
      <c r="H211" s="1543"/>
      <c r="I211" s="1543"/>
      <c r="J211" s="1543"/>
      <c r="K211" s="1543"/>
      <c r="L211" s="1543"/>
      <c r="M211" s="1543"/>
      <c r="N211" s="1543"/>
      <c r="O211" s="1543"/>
      <c r="P211" s="1543"/>
      <c r="Q211" s="1543"/>
      <c r="R211" s="1543"/>
      <c r="S211" s="1543"/>
      <c r="T211" s="1543"/>
      <c r="U211" s="1543"/>
      <c r="V211" s="1543"/>
      <c r="W211" s="1543"/>
      <c r="X211" s="1543"/>
      <c r="Y211" s="1543"/>
      <c r="Z211" s="1543"/>
      <c r="AA211" s="1543"/>
      <c r="AB211" s="1543"/>
      <c r="AC211" s="1543"/>
      <c r="AD211" s="1543"/>
      <c r="AE211" s="1543"/>
      <c r="AF211" s="1543"/>
      <c r="AG211" s="1543"/>
      <c r="AH211" s="1543"/>
      <c r="AI211" s="1543"/>
      <c r="AJ211" s="1543"/>
      <c r="AK211" s="1543"/>
      <c r="AL211" s="1543"/>
      <c r="AM211" s="1543"/>
      <c r="AN211" s="1543"/>
      <c r="AO211" s="1543"/>
      <c r="AP211" s="1543"/>
      <c r="AQ211" s="1543"/>
      <c r="AR211" s="1543"/>
      <c r="AS211" s="1543"/>
      <c r="AT211" s="1543"/>
      <c r="AU211" s="1543"/>
      <c r="AV211" s="1543"/>
      <c r="AW211" s="1543"/>
      <c r="AX211" s="1543"/>
      <c r="AY211" s="1543"/>
      <c r="AZ211" s="1543"/>
      <c r="BA211" s="1543"/>
      <c r="BB211" s="1543"/>
      <c r="BC211" s="1543"/>
      <c r="BD211" s="1543"/>
      <c r="BE211" s="1543"/>
      <c r="BF211" s="1543"/>
      <c r="BG211" s="1543"/>
      <c r="BH211" s="1543"/>
      <c r="BI211" s="1543"/>
      <c r="BJ211" s="1543"/>
      <c r="BK211" s="1543"/>
      <c r="BL211" s="1543"/>
      <c r="BM211" s="1543"/>
      <c r="BN211" s="1543"/>
      <c r="BO211" s="1543"/>
      <c r="BP211" s="1543"/>
      <c r="BQ211" s="1543"/>
      <c r="BR211" s="1543"/>
      <c r="BS211" s="1543"/>
      <c r="BT211" s="1543"/>
      <c r="BU211" s="1543"/>
      <c r="BV211" s="1543"/>
      <c r="BW211" s="1543"/>
      <c r="BX211" s="1543"/>
      <c r="BY211" s="1543"/>
    </row>
    <row r="212" spans="1:77" ht="7.5" customHeight="1">
      <c r="B212" s="1430" t="s">
        <v>998</v>
      </c>
      <c r="C212" s="1430"/>
      <c r="D212" s="1430"/>
      <c r="E212" s="1430"/>
      <c r="F212" s="1430"/>
      <c r="G212" s="1430"/>
      <c r="H212" s="1430"/>
      <c r="I212" s="1430"/>
      <c r="J212" s="1430"/>
      <c r="K212" s="555"/>
      <c r="L212" s="1414" t="str">
        <f>入力専用!$IY$11</f>
        <v>自立</v>
      </c>
      <c r="M212" s="1414"/>
      <c r="N212" s="1414"/>
      <c r="O212" s="1414"/>
      <c r="P212" s="1414"/>
      <c r="Q212" s="1414"/>
      <c r="R212" s="1414"/>
      <c r="S212" s="1414"/>
      <c r="T212" s="1414"/>
      <c r="U212" s="1415"/>
      <c r="V212" s="1655" t="s">
        <v>999</v>
      </c>
      <c r="W212" s="1656"/>
      <c r="X212" s="1656"/>
      <c r="Y212" s="1656"/>
      <c r="Z212" s="1656"/>
      <c r="AA212" s="1656"/>
      <c r="AB212" s="1656"/>
      <c r="AC212" s="1656"/>
      <c r="AD212" s="1656"/>
      <c r="AE212" s="1656"/>
      <c r="AF212" s="1656"/>
      <c r="AG212" s="1656"/>
      <c r="AH212" s="1656"/>
      <c r="AI212" s="1656"/>
      <c r="AJ212" s="1656"/>
      <c r="AK212" s="1656"/>
      <c r="AL212" s="1656"/>
      <c r="AM212" s="1656"/>
      <c r="AN212" s="1656"/>
      <c r="AO212" s="1656"/>
      <c r="AP212" s="1656"/>
      <c r="AQ212" s="1656"/>
      <c r="AR212" s="1656"/>
      <c r="AS212" s="1656"/>
      <c r="AT212" s="1656"/>
      <c r="AU212" s="1656"/>
      <c r="AV212" s="1656"/>
      <c r="AW212" s="1656"/>
      <c r="AX212" s="1656"/>
      <c r="AY212" s="1656"/>
      <c r="AZ212" s="1656"/>
      <c r="BA212" s="1656"/>
      <c r="BB212" s="1656"/>
      <c r="BC212" s="1656"/>
      <c r="BD212" s="1656"/>
      <c r="BE212" s="1656"/>
      <c r="BF212" s="1656"/>
      <c r="BG212" s="1656"/>
      <c r="BH212" s="1656"/>
      <c r="BI212" s="1656"/>
      <c r="BJ212" s="1656"/>
      <c r="BK212" s="1656"/>
      <c r="BL212" s="1656"/>
      <c r="BM212" s="1656"/>
      <c r="BN212" s="1656"/>
      <c r="BO212" s="1656"/>
      <c r="BP212" s="1656"/>
      <c r="BQ212" s="1656"/>
      <c r="BR212" s="1656"/>
      <c r="BS212" s="1656"/>
      <c r="BT212" s="1656"/>
      <c r="BU212" s="1656"/>
      <c r="BV212" s="1656"/>
      <c r="BW212" s="1656"/>
      <c r="BX212" s="1656"/>
      <c r="BY212" s="1657"/>
    </row>
    <row r="213" spans="1:77" ht="7.5" customHeight="1">
      <c r="B213" s="1430"/>
      <c r="C213" s="1430"/>
      <c r="D213" s="1430"/>
      <c r="E213" s="1430"/>
      <c r="F213" s="1430"/>
      <c r="G213" s="1430"/>
      <c r="H213" s="1430"/>
      <c r="I213" s="1430"/>
      <c r="J213" s="1430"/>
      <c r="K213" s="207"/>
      <c r="L213" s="1385"/>
      <c r="M213" s="1385"/>
      <c r="N213" s="1385"/>
      <c r="O213" s="1385"/>
      <c r="P213" s="1385"/>
      <c r="Q213" s="1385"/>
      <c r="R213" s="1385"/>
      <c r="S213" s="1385"/>
      <c r="T213" s="1385"/>
      <c r="U213" s="1416"/>
      <c r="V213" s="1658"/>
      <c r="W213" s="1659"/>
      <c r="X213" s="1659"/>
      <c r="Y213" s="1659"/>
      <c r="Z213" s="1659"/>
      <c r="AA213" s="1659"/>
      <c r="AB213" s="1659"/>
      <c r="AC213" s="1659"/>
      <c r="AD213" s="1659"/>
      <c r="AE213" s="1659"/>
      <c r="AF213" s="1659"/>
      <c r="AG213" s="1659"/>
      <c r="AH213" s="1659"/>
      <c r="AI213" s="1659"/>
      <c r="AJ213" s="1659"/>
      <c r="AK213" s="1659"/>
      <c r="AL213" s="1659"/>
      <c r="AM213" s="1659"/>
      <c r="AN213" s="1659"/>
      <c r="AO213" s="1659"/>
      <c r="AP213" s="1659"/>
      <c r="AQ213" s="1659"/>
      <c r="AR213" s="1659"/>
      <c r="AS213" s="1659"/>
      <c r="AT213" s="1659"/>
      <c r="AU213" s="1659"/>
      <c r="AV213" s="1659"/>
      <c r="AW213" s="1659"/>
      <c r="AX213" s="1659"/>
      <c r="AY213" s="1659"/>
      <c r="AZ213" s="1659"/>
      <c r="BA213" s="1659"/>
      <c r="BB213" s="1659"/>
      <c r="BC213" s="1659"/>
      <c r="BD213" s="1659"/>
      <c r="BE213" s="1659"/>
      <c r="BF213" s="1659"/>
      <c r="BG213" s="1659"/>
      <c r="BH213" s="1659"/>
      <c r="BI213" s="1659"/>
      <c r="BJ213" s="1659"/>
      <c r="BK213" s="1659"/>
      <c r="BL213" s="1659"/>
      <c r="BM213" s="1659"/>
      <c r="BN213" s="1659"/>
      <c r="BO213" s="1659"/>
      <c r="BP213" s="1659"/>
      <c r="BQ213" s="1659"/>
      <c r="BR213" s="1659"/>
      <c r="BS213" s="1659"/>
      <c r="BT213" s="1659"/>
      <c r="BU213" s="1659"/>
      <c r="BV213" s="1659"/>
      <c r="BW213" s="1659"/>
      <c r="BX213" s="1659"/>
      <c r="BY213" s="1660"/>
    </row>
    <row r="214" spans="1:77" ht="7.5" customHeight="1">
      <c r="B214" s="1430" t="s">
        <v>1000</v>
      </c>
      <c r="C214" s="1430"/>
      <c r="D214" s="1430"/>
      <c r="E214" s="1430"/>
      <c r="F214" s="1430"/>
      <c r="G214" s="1430"/>
      <c r="H214" s="1430"/>
      <c r="I214" s="1430"/>
      <c r="J214" s="1430"/>
      <c r="K214" s="555"/>
      <c r="L214" s="1414" t="str">
        <f>入力専用!$IY$11</f>
        <v>自立</v>
      </c>
      <c r="M214" s="1414"/>
      <c r="N214" s="1414"/>
      <c r="O214" s="1414"/>
      <c r="P214" s="1414"/>
      <c r="Q214" s="1414"/>
      <c r="R214" s="1414"/>
      <c r="S214" s="1414"/>
      <c r="T214" s="1414"/>
      <c r="U214" s="1415"/>
      <c r="V214" s="555"/>
      <c r="W214" s="1523"/>
      <c r="X214" s="1523"/>
      <c r="Y214" s="1523"/>
      <c r="Z214" s="1523"/>
      <c r="AA214" s="1523"/>
      <c r="AB214" s="1523"/>
      <c r="AC214" s="1523"/>
      <c r="AD214" s="1523"/>
      <c r="AE214" s="1523"/>
      <c r="AF214" s="1523"/>
      <c r="AG214" s="1523"/>
      <c r="AH214" s="1523"/>
      <c r="AI214" s="1523"/>
      <c r="AJ214" s="1523"/>
      <c r="AK214" s="1523"/>
      <c r="AL214" s="1523"/>
      <c r="AM214" s="1523"/>
      <c r="AN214" s="1523"/>
      <c r="AO214" s="1523"/>
      <c r="AP214" s="1523"/>
      <c r="AQ214" s="1523"/>
      <c r="AR214" s="1523"/>
      <c r="AS214" s="1523"/>
      <c r="AT214" s="1523"/>
      <c r="AU214" s="1523"/>
      <c r="AV214" s="1523"/>
      <c r="AW214" s="1523"/>
      <c r="AX214" s="1523"/>
      <c r="AY214" s="1523"/>
      <c r="AZ214" s="1523"/>
      <c r="BA214" s="1523"/>
      <c r="BB214" s="1523"/>
      <c r="BC214" s="1523"/>
      <c r="BD214" s="1523"/>
      <c r="BE214" s="1523"/>
      <c r="BF214" s="1523"/>
      <c r="BG214" s="1523"/>
      <c r="BH214" s="1523"/>
      <c r="BI214" s="1523"/>
      <c r="BJ214" s="1523"/>
      <c r="BK214" s="1523"/>
      <c r="BL214" s="1523"/>
      <c r="BM214" s="1523"/>
      <c r="BN214" s="1523"/>
      <c r="BO214" s="1523"/>
      <c r="BP214" s="1523"/>
      <c r="BQ214" s="1523"/>
      <c r="BR214" s="1523"/>
      <c r="BS214" s="1523"/>
      <c r="BT214" s="1523"/>
      <c r="BU214" s="1523"/>
      <c r="BV214" s="1523"/>
      <c r="BW214" s="1523"/>
      <c r="BX214" s="1523"/>
      <c r="BY214" s="557"/>
    </row>
    <row r="215" spans="1:77" ht="7.5" customHeight="1">
      <c r="B215" s="1430"/>
      <c r="C215" s="1430"/>
      <c r="D215" s="1430"/>
      <c r="E215" s="1430"/>
      <c r="F215" s="1430"/>
      <c r="G215" s="1430"/>
      <c r="H215" s="1430"/>
      <c r="I215" s="1430"/>
      <c r="J215" s="1430"/>
      <c r="K215" s="207"/>
      <c r="L215" s="1385"/>
      <c r="M215" s="1385"/>
      <c r="N215" s="1385"/>
      <c r="O215" s="1385"/>
      <c r="P215" s="1385"/>
      <c r="Q215" s="1385"/>
      <c r="R215" s="1385"/>
      <c r="S215" s="1385"/>
      <c r="T215" s="1385"/>
      <c r="U215" s="1416"/>
      <c r="V215" s="308"/>
      <c r="W215" s="1524"/>
      <c r="X215" s="1524"/>
      <c r="Y215" s="1524"/>
      <c r="Z215" s="1524"/>
      <c r="AA215" s="1524"/>
      <c r="AB215" s="1524"/>
      <c r="AC215" s="1524"/>
      <c r="AD215" s="1524"/>
      <c r="AE215" s="1524"/>
      <c r="AF215" s="1524"/>
      <c r="AG215" s="1524"/>
      <c r="AH215" s="1524"/>
      <c r="AI215" s="1524"/>
      <c r="AJ215" s="1524"/>
      <c r="AK215" s="1524"/>
      <c r="AL215" s="1524"/>
      <c r="AM215" s="1524"/>
      <c r="AN215" s="1524"/>
      <c r="AO215" s="1524"/>
      <c r="AP215" s="1524"/>
      <c r="AQ215" s="1524"/>
      <c r="AR215" s="1524"/>
      <c r="AS215" s="1524"/>
      <c r="AT215" s="1524"/>
      <c r="AU215" s="1524"/>
      <c r="AV215" s="1524"/>
      <c r="AW215" s="1524"/>
      <c r="AX215" s="1524"/>
      <c r="AY215" s="1524"/>
      <c r="AZ215" s="1524"/>
      <c r="BA215" s="1524"/>
      <c r="BB215" s="1524"/>
      <c r="BC215" s="1524"/>
      <c r="BD215" s="1524"/>
      <c r="BE215" s="1524"/>
      <c r="BF215" s="1524"/>
      <c r="BG215" s="1524"/>
      <c r="BH215" s="1524"/>
      <c r="BI215" s="1524"/>
      <c r="BJ215" s="1524"/>
      <c r="BK215" s="1524"/>
      <c r="BL215" s="1524"/>
      <c r="BM215" s="1524"/>
      <c r="BN215" s="1524"/>
      <c r="BO215" s="1524"/>
      <c r="BP215" s="1524"/>
      <c r="BQ215" s="1524"/>
      <c r="BR215" s="1524"/>
      <c r="BS215" s="1524"/>
      <c r="BT215" s="1524"/>
      <c r="BU215" s="1524"/>
      <c r="BV215" s="1524"/>
      <c r="BW215" s="1524"/>
      <c r="BX215" s="1524"/>
      <c r="BY215" s="208"/>
    </row>
    <row r="216" spans="1:77" ht="7.5" customHeight="1">
      <c r="B216" s="1430" t="s">
        <v>1001</v>
      </c>
      <c r="C216" s="1430"/>
      <c r="D216" s="1430"/>
      <c r="E216" s="1430"/>
      <c r="F216" s="1430"/>
      <c r="G216" s="1430"/>
      <c r="H216" s="1430"/>
      <c r="I216" s="1430"/>
      <c r="J216" s="1430"/>
      <c r="K216" s="555"/>
      <c r="L216" s="1414" t="str">
        <f>入力専用!$IY$11</f>
        <v>自立</v>
      </c>
      <c r="M216" s="1414"/>
      <c r="N216" s="1414"/>
      <c r="O216" s="1414"/>
      <c r="P216" s="1414"/>
      <c r="Q216" s="1414"/>
      <c r="R216" s="1414"/>
      <c r="S216" s="1414"/>
      <c r="T216" s="1414"/>
      <c r="U216" s="1415"/>
      <c r="V216" s="308"/>
      <c r="W216" s="1524"/>
      <c r="X216" s="1524"/>
      <c r="Y216" s="1524"/>
      <c r="Z216" s="1524"/>
      <c r="AA216" s="1524"/>
      <c r="AB216" s="1524"/>
      <c r="AC216" s="1524"/>
      <c r="AD216" s="1524"/>
      <c r="AE216" s="1524"/>
      <c r="AF216" s="1524"/>
      <c r="AG216" s="1524"/>
      <c r="AH216" s="1524"/>
      <c r="AI216" s="1524"/>
      <c r="AJ216" s="1524"/>
      <c r="AK216" s="1524"/>
      <c r="AL216" s="1524"/>
      <c r="AM216" s="1524"/>
      <c r="AN216" s="1524"/>
      <c r="AO216" s="1524"/>
      <c r="AP216" s="1524"/>
      <c r="AQ216" s="1524"/>
      <c r="AR216" s="1524"/>
      <c r="AS216" s="1524"/>
      <c r="AT216" s="1524"/>
      <c r="AU216" s="1524"/>
      <c r="AV216" s="1524"/>
      <c r="AW216" s="1524"/>
      <c r="AX216" s="1524"/>
      <c r="AY216" s="1524"/>
      <c r="AZ216" s="1524"/>
      <c r="BA216" s="1524"/>
      <c r="BB216" s="1524"/>
      <c r="BC216" s="1524"/>
      <c r="BD216" s="1524"/>
      <c r="BE216" s="1524"/>
      <c r="BF216" s="1524"/>
      <c r="BG216" s="1524"/>
      <c r="BH216" s="1524"/>
      <c r="BI216" s="1524"/>
      <c r="BJ216" s="1524"/>
      <c r="BK216" s="1524"/>
      <c r="BL216" s="1524"/>
      <c r="BM216" s="1524"/>
      <c r="BN216" s="1524"/>
      <c r="BO216" s="1524"/>
      <c r="BP216" s="1524"/>
      <c r="BQ216" s="1524"/>
      <c r="BR216" s="1524"/>
      <c r="BS216" s="1524"/>
      <c r="BT216" s="1524"/>
      <c r="BU216" s="1524"/>
      <c r="BV216" s="1524"/>
      <c r="BW216" s="1524"/>
      <c r="BX216" s="1524"/>
      <c r="BY216" s="208"/>
    </row>
    <row r="217" spans="1:77" ht="7.5" customHeight="1">
      <c r="B217" s="1430"/>
      <c r="C217" s="1430"/>
      <c r="D217" s="1430"/>
      <c r="E217" s="1430"/>
      <c r="F217" s="1430"/>
      <c r="G217" s="1430"/>
      <c r="H217" s="1430"/>
      <c r="I217" s="1430"/>
      <c r="J217" s="1430"/>
      <c r="K217" s="207"/>
      <c r="L217" s="1385"/>
      <c r="M217" s="1385"/>
      <c r="N217" s="1385"/>
      <c r="O217" s="1385"/>
      <c r="P217" s="1385"/>
      <c r="Q217" s="1385"/>
      <c r="R217" s="1385"/>
      <c r="S217" s="1385"/>
      <c r="T217" s="1385"/>
      <c r="U217" s="1416"/>
      <c r="V217" s="308"/>
      <c r="W217" s="1524"/>
      <c r="X217" s="1524"/>
      <c r="Y217" s="1524"/>
      <c r="Z217" s="1524"/>
      <c r="AA217" s="1524"/>
      <c r="AB217" s="1524"/>
      <c r="AC217" s="1524"/>
      <c r="AD217" s="1524"/>
      <c r="AE217" s="1524"/>
      <c r="AF217" s="1524"/>
      <c r="AG217" s="1524"/>
      <c r="AH217" s="1524"/>
      <c r="AI217" s="1524"/>
      <c r="AJ217" s="1524"/>
      <c r="AK217" s="1524"/>
      <c r="AL217" s="1524"/>
      <c r="AM217" s="1524"/>
      <c r="AN217" s="1524"/>
      <c r="AO217" s="1524"/>
      <c r="AP217" s="1524"/>
      <c r="AQ217" s="1524"/>
      <c r="AR217" s="1524"/>
      <c r="AS217" s="1524"/>
      <c r="AT217" s="1524"/>
      <c r="AU217" s="1524"/>
      <c r="AV217" s="1524"/>
      <c r="AW217" s="1524"/>
      <c r="AX217" s="1524"/>
      <c r="AY217" s="1524"/>
      <c r="AZ217" s="1524"/>
      <c r="BA217" s="1524"/>
      <c r="BB217" s="1524"/>
      <c r="BC217" s="1524"/>
      <c r="BD217" s="1524"/>
      <c r="BE217" s="1524"/>
      <c r="BF217" s="1524"/>
      <c r="BG217" s="1524"/>
      <c r="BH217" s="1524"/>
      <c r="BI217" s="1524"/>
      <c r="BJ217" s="1524"/>
      <c r="BK217" s="1524"/>
      <c r="BL217" s="1524"/>
      <c r="BM217" s="1524"/>
      <c r="BN217" s="1524"/>
      <c r="BO217" s="1524"/>
      <c r="BP217" s="1524"/>
      <c r="BQ217" s="1524"/>
      <c r="BR217" s="1524"/>
      <c r="BS217" s="1524"/>
      <c r="BT217" s="1524"/>
      <c r="BU217" s="1524"/>
      <c r="BV217" s="1524"/>
      <c r="BW217" s="1524"/>
      <c r="BX217" s="1524"/>
      <c r="BY217" s="208"/>
    </row>
    <row r="218" spans="1:77" ht="7.5" customHeight="1">
      <c r="B218" s="1430" t="s">
        <v>1002</v>
      </c>
      <c r="C218" s="1430"/>
      <c r="D218" s="1430"/>
      <c r="E218" s="1430"/>
      <c r="F218" s="1430"/>
      <c r="G218" s="1430"/>
      <c r="H218" s="1430"/>
      <c r="I218" s="1430"/>
      <c r="J218" s="1430"/>
      <c r="K218" s="555"/>
      <c r="L218" s="1414" t="str">
        <f>入力専用!$IY$5</f>
        <v>自立</v>
      </c>
      <c r="M218" s="1414"/>
      <c r="N218" s="1414"/>
      <c r="O218" s="1414"/>
      <c r="P218" s="1414"/>
      <c r="Q218" s="1414"/>
      <c r="R218" s="1414"/>
      <c r="S218" s="1414"/>
      <c r="T218" s="1414"/>
      <c r="U218" s="1415"/>
      <c r="V218" s="308"/>
      <c r="W218" s="1524"/>
      <c r="X218" s="1524"/>
      <c r="Y218" s="1524"/>
      <c r="Z218" s="1524"/>
      <c r="AA218" s="1524"/>
      <c r="AB218" s="1524"/>
      <c r="AC218" s="1524"/>
      <c r="AD218" s="1524"/>
      <c r="AE218" s="1524"/>
      <c r="AF218" s="1524"/>
      <c r="AG218" s="1524"/>
      <c r="AH218" s="1524"/>
      <c r="AI218" s="1524"/>
      <c r="AJ218" s="1524"/>
      <c r="AK218" s="1524"/>
      <c r="AL218" s="1524"/>
      <c r="AM218" s="1524"/>
      <c r="AN218" s="1524"/>
      <c r="AO218" s="1524"/>
      <c r="AP218" s="1524"/>
      <c r="AQ218" s="1524"/>
      <c r="AR218" s="1524"/>
      <c r="AS218" s="1524"/>
      <c r="AT218" s="1524"/>
      <c r="AU218" s="1524"/>
      <c r="AV218" s="1524"/>
      <c r="AW218" s="1524"/>
      <c r="AX218" s="1524"/>
      <c r="AY218" s="1524"/>
      <c r="AZ218" s="1524"/>
      <c r="BA218" s="1524"/>
      <c r="BB218" s="1524"/>
      <c r="BC218" s="1524"/>
      <c r="BD218" s="1524"/>
      <c r="BE218" s="1524"/>
      <c r="BF218" s="1524"/>
      <c r="BG218" s="1524"/>
      <c r="BH218" s="1524"/>
      <c r="BI218" s="1524"/>
      <c r="BJ218" s="1524"/>
      <c r="BK218" s="1524"/>
      <c r="BL218" s="1524"/>
      <c r="BM218" s="1524"/>
      <c r="BN218" s="1524"/>
      <c r="BO218" s="1524"/>
      <c r="BP218" s="1524"/>
      <c r="BQ218" s="1524"/>
      <c r="BR218" s="1524"/>
      <c r="BS218" s="1524"/>
      <c r="BT218" s="1524"/>
      <c r="BU218" s="1524"/>
      <c r="BV218" s="1524"/>
      <c r="BW218" s="1524"/>
      <c r="BX218" s="1524"/>
      <c r="BY218" s="208"/>
    </row>
    <row r="219" spans="1:77" ht="7.5" customHeight="1">
      <c r="B219" s="1430"/>
      <c r="C219" s="1430"/>
      <c r="D219" s="1430"/>
      <c r="E219" s="1430"/>
      <c r="F219" s="1430"/>
      <c r="G219" s="1430"/>
      <c r="H219" s="1430"/>
      <c r="I219" s="1430"/>
      <c r="J219" s="1430"/>
      <c r="K219" s="207"/>
      <c r="L219" s="1385"/>
      <c r="M219" s="1385"/>
      <c r="N219" s="1385"/>
      <c r="O219" s="1385"/>
      <c r="P219" s="1385"/>
      <c r="Q219" s="1385"/>
      <c r="R219" s="1385"/>
      <c r="S219" s="1385"/>
      <c r="T219" s="1385"/>
      <c r="U219" s="1416"/>
      <c r="V219" s="308"/>
      <c r="W219" s="1524"/>
      <c r="X219" s="1524"/>
      <c r="Y219" s="1524"/>
      <c r="Z219" s="1524"/>
      <c r="AA219" s="1524"/>
      <c r="AB219" s="1524"/>
      <c r="AC219" s="1524"/>
      <c r="AD219" s="1524"/>
      <c r="AE219" s="1524"/>
      <c r="AF219" s="1524"/>
      <c r="AG219" s="1524"/>
      <c r="AH219" s="1524"/>
      <c r="AI219" s="1524"/>
      <c r="AJ219" s="1524"/>
      <c r="AK219" s="1524"/>
      <c r="AL219" s="1524"/>
      <c r="AM219" s="1524"/>
      <c r="AN219" s="1524"/>
      <c r="AO219" s="1524"/>
      <c r="AP219" s="1524"/>
      <c r="AQ219" s="1524"/>
      <c r="AR219" s="1524"/>
      <c r="AS219" s="1524"/>
      <c r="AT219" s="1524"/>
      <c r="AU219" s="1524"/>
      <c r="AV219" s="1524"/>
      <c r="AW219" s="1524"/>
      <c r="AX219" s="1524"/>
      <c r="AY219" s="1524"/>
      <c r="AZ219" s="1524"/>
      <c r="BA219" s="1524"/>
      <c r="BB219" s="1524"/>
      <c r="BC219" s="1524"/>
      <c r="BD219" s="1524"/>
      <c r="BE219" s="1524"/>
      <c r="BF219" s="1524"/>
      <c r="BG219" s="1524"/>
      <c r="BH219" s="1524"/>
      <c r="BI219" s="1524"/>
      <c r="BJ219" s="1524"/>
      <c r="BK219" s="1524"/>
      <c r="BL219" s="1524"/>
      <c r="BM219" s="1524"/>
      <c r="BN219" s="1524"/>
      <c r="BO219" s="1524"/>
      <c r="BP219" s="1524"/>
      <c r="BQ219" s="1524"/>
      <c r="BR219" s="1524"/>
      <c r="BS219" s="1524"/>
      <c r="BT219" s="1524"/>
      <c r="BU219" s="1524"/>
      <c r="BV219" s="1524"/>
      <c r="BW219" s="1524"/>
      <c r="BX219" s="1524"/>
      <c r="BY219" s="208"/>
    </row>
    <row r="220" spans="1:77" ht="7.5" customHeight="1">
      <c r="B220" s="1378" t="s">
        <v>1003</v>
      </c>
      <c r="C220" s="1378"/>
      <c r="D220" s="1378"/>
      <c r="E220" s="1378"/>
      <c r="F220" s="1378"/>
      <c r="G220" s="1378"/>
      <c r="H220" s="1378"/>
      <c r="I220" s="1378"/>
      <c r="J220" s="1378"/>
      <c r="K220" s="555"/>
      <c r="L220" s="1414" t="str">
        <f>入力専用!$IY$6</f>
        <v>自立</v>
      </c>
      <c r="M220" s="1414"/>
      <c r="N220" s="1414"/>
      <c r="O220" s="1414"/>
      <c r="P220" s="1414"/>
      <c r="Q220" s="1414"/>
      <c r="R220" s="1414"/>
      <c r="S220" s="1414"/>
      <c r="T220" s="1414"/>
      <c r="U220" s="1415"/>
      <c r="V220" s="308"/>
      <c r="W220" s="1524"/>
      <c r="X220" s="1524"/>
      <c r="Y220" s="1524"/>
      <c r="Z220" s="1524"/>
      <c r="AA220" s="1524"/>
      <c r="AB220" s="1524"/>
      <c r="AC220" s="1524"/>
      <c r="AD220" s="1524"/>
      <c r="AE220" s="1524"/>
      <c r="AF220" s="1524"/>
      <c r="AG220" s="1524"/>
      <c r="AH220" s="1524"/>
      <c r="AI220" s="1524"/>
      <c r="AJ220" s="1524"/>
      <c r="AK220" s="1524"/>
      <c r="AL220" s="1524"/>
      <c r="AM220" s="1524"/>
      <c r="AN220" s="1524"/>
      <c r="AO220" s="1524"/>
      <c r="AP220" s="1524"/>
      <c r="AQ220" s="1524"/>
      <c r="AR220" s="1524"/>
      <c r="AS220" s="1524"/>
      <c r="AT220" s="1524"/>
      <c r="AU220" s="1524"/>
      <c r="AV220" s="1524"/>
      <c r="AW220" s="1524"/>
      <c r="AX220" s="1524"/>
      <c r="AY220" s="1524"/>
      <c r="AZ220" s="1524"/>
      <c r="BA220" s="1524"/>
      <c r="BB220" s="1524"/>
      <c r="BC220" s="1524"/>
      <c r="BD220" s="1524"/>
      <c r="BE220" s="1524"/>
      <c r="BF220" s="1524"/>
      <c r="BG220" s="1524"/>
      <c r="BH220" s="1524"/>
      <c r="BI220" s="1524"/>
      <c r="BJ220" s="1524"/>
      <c r="BK220" s="1524"/>
      <c r="BL220" s="1524"/>
      <c r="BM220" s="1524"/>
      <c r="BN220" s="1524"/>
      <c r="BO220" s="1524"/>
      <c r="BP220" s="1524"/>
      <c r="BQ220" s="1524"/>
      <c r="BR220" s="1524"/>
      <c r="BS220" s="1524"/>
      <c r="BT220" s="1524"/>
      <c r="BU220" s="1524"/>
      <c r="BV220" s="1524"/>
      <c r="BW220" s="1524"/>
      <c r="BX220" s="1524"/>
      <c r="BY220" s="208"/>
    </row>
    <row r="221" spans="1:77" ht="7.5" customHeight="1">
      <c r="B221" s="1378"/>
      <c r="C221" s="1378"/>
      <c r="D221" s="1378"/>
      <c r="E221" s="1378"/>
      <c r="F221" s="1378"/>
      <c r="G221" s="1378"/>
      <c r="H221" s="1378"/>
      <c r="I221" s="1378"/>
      <c r="J221" s="1378"/>
      <c r="K221" s="207"/>
      <c r="L221" s="1385"/>
      <c r="M221" s="1385"/>
      <c r="N221" s="1385"/>
      <c r="O221" s="1385"/>
      <c r="P221" s="1385"/>
      <c r="Q221" s="1385"/>
      <c r="R221" s="1385"/>
      <c r="S221" s="1385"/>
      <c r="T221" s="1385"/>
      <c r="U221" s="1416"/>
      <c r="V221" s="308"/>
      <c r="W221" s="1524"/>
      <c r="X221" s="1524"/>
      <c r="Y221" s="1524"/>
      <c r="Z221" s="1524"/>
      <c r="AA221" s="1524"/>
      <c r="AB221" s="1524"/>
      <c r="AC221" s="1524"/>
      <c r="AD221" s="1524"/>
      <c r="AE221" s="1524"/>
      <c r="AF221" s="1524"/>
      <c r="AG221" s="1524"/>
      <c r="AH221" s="1524"/>
      <c r="AI221" s="1524"/>
      <c r="AJ221" s="1524"/>
      <c r="AK221" s="1524"/>
      <c r="AL221" s="1524"/>
      <c r="AM221" s="1524"/>
      <c r="AN221" s="1524"/>
      <c r="AO221" s="1524"/>
      <c r="AP221" s="1524"/>
      <c r="AQ221" s="1524"/>
      <c r="AR221" s="1524"/>
      <c r="AS221" s="1524"/>
      <c r="AT221" s="1524"/>
      <c r="AU221" s="1524"/>
      <c r="AV221" s="1524"/>
      <c r="AW221" s="1524"/>
      <c r="AX221" s="1524"/>
      <c r="AY221" s="1524"/>
      <c r="AZ221" s="1524"/>
      <c r="BA221" s="1524"/>
      <c r="BB221" s="1524"/>
      <c r="BC221" s="1524"/>
      <c r="BD221" s="1524"/>
      <c r="BE221" s="1524"/>
      <c r="BF221" s="1524"/>
      <c r="BG221" s="1524"/>
      <c r="BH221" s="1524"/>
      <c r="BI221" s="1524"/>
      <c r="BJ221" s="1524"/>
      <c r="BK221" s="1524"/>
      <c r="BL221" s="1524"/>
      <c r="BM221" s="1524"/>
      <c r="BN221" s="1524"/>
      <c r="BO221" s="1524"/>
      <c r="BP221" s="1524"/>
      <c r="BQ221" s="1524"/>
      <c r="BR221" s="1524"/>
      <c r="BS221" s="1524"/>
      <c r="BT221" s="1524"/>
      <c r="BU221" s="1524"/>
      <c r="BV221" s="1524"/>
      <c r="BW221" s="1524"/>
      <c r="BX221" s="1524"/>
      <c r="BY221" s="208"/>
    </row>
    <row r="222" spans="1:77" ht="7.5" customHeight="1">
      <c r="B222" s="1430" t="s">
        <v>1004</v>
      </c>
      <c r="C222" s="1430"/>
      <c r="D222" s="1430"/>
      <c r="E222" s="1430"/>
      <c r="F222" s="1430"/>
      <c r="G222" s="1430"/>
      <c r="H222" s="1430"/>
      <c r="I222" s="1430"/>
      <c r="J222" s="1430"/>
      <c r="K222" s="308"/>
      <c r="L222" s="1379"/>
      <c r="M222" s="1379"/>
      <c r="N222" s="1379"/>
      <c r="O222" s="1379"/>
      <c r="P222" s="1379"/>
      <c r="Q222" s="1379"/>
      <c r="R222" s="1379"/>
      <c r="S222" s="1379"/>
      <c r="T222" s="1379"/>
      <c r="U222" s="1380"/>
      <c r="V222" s="308"/>
      <c r="W222" s="1524"/>
      <c r="X222" s="1524"/>
      <c r="Y222" s="1524"/>
      <c r="Z222" s="1524"/>
      <c r="AA222" s="1524"/>
      <c r="AB222" s="1524"/>
      <c r="AC222" s="1524"/>
      <c r="AD222" s="1524"/>
      <c r="AE222" s="1524"/>
      <c r="AF222" s="1524"/>
      <c r="AG222" s="1524"/>
      <c r="AH222" s="1524"/>
      <c r="AI222" s="1524"/>
      <c r="AJ222" s="1524"/>
      <c r="AK222" s="1524"/>
      <c r="AL222" s="1524"/>
      <c r="AM222" s="1524"/>
      <c r="AN222" s="1524"/>
      <c r="AO222" s="1524"/>
      <c r="AP222" s="1524"/>
      <c r="AQ222" s="1524"/>
      <c r="AR222" s="1524"/>
      <c r="AS222" s="1524"/>
      <c r="AT222" s="1524"/>
      <c r="AU222" s="1524"/>
      <c r="AV222" s="1524"/>
      <c r="AW222" s="1524"/>
      <c r="AX222" s="1524"/>
      <c r="AY222" s="1524"/>
      <c r="AZ222" s="1524"/>
      <c r="BA222" s="1524"/>
      <c r="BB222" s="1524"/>
      <c r="BC222" s="1524"/>
      <c r="BD222" s="1524"/>
      <c r="BE222" s="1524"/>
      <c r="BF222" s="1524"/>
      <c r="BG222" s="1524"/>
      <c r="BH222" s="1524"/>
      <c r="BI222" s="1524"/>
      <c r="BJ222" s="1524"/>
      <c r="BK222" s="1524"/>
      <c r="BL222" s="1524"/>
      <c r="BM222" s="1524"/>
      <c r="BN222" s="1524"/>
      <c r="BO222" s="1524"/>
      <c r="BP222" s="1524"/>
      <c r="BQ222" s="1524"/>
      <c r="BR222" s="1524"/>
      <c r="BS222" s="1524"/>
      <c r="BT222" s="1524"/>
      <c r="BU222" s="1524"/>
      <c r="BV222" s="1524"/>
      <c r="BW222" s="1524"/>
      <c r="BX222" s="1524"/>
      <c r="BY222" s="208"/>
    </row>
    <row r="223" spans="1:77" ht="7.5" customHeight="1">
      <c r="B223" s="1430"/>
      <c r="C223" s="1430"/>
      <c r="D223" s="1430"/>
      <c r="E223" s="1430"/>
      <c r="F223" s="1430"/>
      <c r="G223" s="1430"/>
      <c r="H223" s="1430"/>
      <c r="I223" s="1430"/>
      <c r="J223" s="1430"/>
      <c r="K223" s="308"/>
      <c r="L223" s="1381"/>
      <c r="M223" s="1381"/>
      <c r="N223" s="1381"/>
      <c r="O223" s="1381"/>
      <c r="P223" s="1381"/>
      <c r="Q223" s="1381"/>
      <c r="R223" s="1381"/>
      <c r="S223" s="1381"/>
      <c r="T223" s="1381"/>
      <c r="U223" s="1382"/>
      <c r="V223" s="308"/>
      <c r="W223" s="1524"/>
      <c r="X223" s="1524"/>
      <c r="Y223" s="1524"/>
      <c r="Z223" s="1524"/>
      <c r="AA223" s="1524"/>
      <c r="AB223" s="1524"/>
      <c r="AC223" s="1524"/>
      <c r="AD223" s="1524"/>
      <c r="AE223" s="1524"/>
      <c r="AF223" s="1524"/>
      <c r="AG223" s="1524"/>
      <c r="AH223" s="1524"/>
      <c r="AI223" s="1524"/>
      <c r="AJ223" s="1524"/>
      <c r="AK223" s="1524"/>
      <c r="AL223" s="1524"/>
      <c r="AM223" s="1524"/>
      <c r="AN223" s="1524"/>
      <c r="AO223" s="1524"/>
      <c r="AP223" s="1524"/>
      <c r="AQ223" s="1524"/>
      <c r="AR223" s="1524"/>
      <c r="AS223" s="1524"/>
      <c r="AT223" s="1524"/>
      <c r="AU223" s="1524"/>
      <c r="AV223" s="1524"/>
      <c r="AW223" s="1524"/>
      <c r="AX223" s="1524"/>
      <c r="AY223" s="1524"/>
      <c r="AZ223" s="1524"/>
      <c r="BA223" s="1524"/>
      <c r="BB223" s="1524"/>
      <c r="BC223" s="1524"/>
      <c r="BD223" s="1524"/>
      <c r="BE223" s="1524"/>
      <c r="BF223" s="1524"/>
      <c r="BG223" s="1524"/>
      <c r="BH223" s="1524"/>
      <c r="BI223" s="1524"/>
      <c r="BJ223" s="1524"/>
      <c r="BK223" s="1524"/>
      <c r="BL223" s="1524"/>
      <c r="BM223" s="1524"/>
      <c r="BN223" s="1524"/>
      <c r="BO223" s="1524"/>
      <c r="BP223" s="1524"/>
      <c r="BQ223" s="1524"/>
      <c r="BR223" s="1524"/>
      <c r="BS223" s="1524"/>
      <c r="BT223" s="1524"/>
      <c r="BU223" s="1524"/>
      <c r="BV223" s="1524"/>
      <c r="BW223" s="1524"/>
      <c r="BX223" s="1524"/>
      <c r="BY223" s="208"/>
    </row>
    <row r="224" spans="1:77" ht="7.5" customHeight="1">
      <c r="B224" s="1430" t="s">
        <v>1005</v>
      </c>
      <c r="C224" s="1430"/>
      <c r="D224" s="1430"/>
      <c r="E224" s="1430"/>
      <c r="F224" s="1430"/>
      <c r="G224" s="1430"/>
      <c r="H224" s="1430"/>
      <c r="I224" s="1430"/>
      <c r="J224" s="1430"/>
      <c r="K224" s="555"/>
      <c r="L224" s="1379"/>
      <c r="M224" s="1379"/>
      <c r="N224" s="1379"/>
      <c r="O224" s="1379"/>
      <c r="P224" s="1379"/>
      <c r="Q224" s="1379"/>
      <c r="R224" s="1379"/>
      <c r="S224" s="1379"/>
      <c r="T224" s="1379"/>
      <c r="U224" s="1380"/>
      <c r="V224" s="308"/>
      <c r="W224" s="1524"/>
      <c r="X224" s="1524"/>
      <c r="Y224" s="1524"/>
      <c r="Z224" s="1524"/>
      <c r="AA224" s="1524"/>
      <c r="AB224" s="1524"/>
      <c r="AC224" s="1524"/>
      <c r="AD224" s="1524"/>
      <c r="AE224" s="1524"/>
      <c r="AF224" s="1524"/>
      <c r="AG224" s="1524"/>
      <c r="AH224" s="1524"/>
      <c r="AI224" s="1524"/>
      <c r="AJ224" s="1524"/>
      <c r="AK224" s="1524"/>
      <c r="AL224" s="1524"/>
      <c r="AM224" s="1524"/>
      <c r="AN224" s="1524"/>
      <c r="AO224" s="1524"/>
      <c r="AP224" s="1524"/>
      <c r="AQ224" s="1524"/>
      <c r="AR224" s="1524"/>
      <c r="AS224" s="1524"/>
      <c r="AT224" s="1524"/>
      <c r="AU224" s="1524"/>
      <c r="AV224" s="1524"/>
      <c r="AW224" s="1524"/>
      <c r="AX224" s="1524"/>
      <c r="AY224" s="1524"/>
      <c r="AZ224" s="1524"/>
      <c r="BA224" s="1524"/>
      <c r="BB224" s="1524"/>
      <c r="BC224" s="1524"/>
      <c r="BD224" s="1524"/>
      <c r="BE224" s="1524"/>
      <c r="BF224" s="1524"/>
      <c r="BG224" s="1524"/>
      <c r="BH224" s="1524"/>
      <c r="BI224" s="1524"/>
      <c r="BJ224" s="1524"/>
      <c r="BK224" s="1524"/>
      <c r="BL224" s="1524"/>
      <c r="BM224" s="1524"/>
      <c r="BN224" s="1524"/>
      <c r="BO224" s="1524"/>
      <c r="BP224" s="1524"/>
      <c r="BQ224" s="1524"/>
      <c r="BR224" s="1524"/>
      <c r="BS224" s="1524"/>
      <c r="BT224" s="1524"/>
      <c r="BU224" s="1524"/>
      <c r="BV224" s="1524"/>
      <c r="BW224" s="1524"/>
      <c r="BX224" s="1524"/>
      <c r="BY224" s="208"/>
    </row>
    <row r="225" spans="2:77" ht="7.5" customHeight="1">
      <c r="B225" s="1430"/>
      <c r="C225" s="1430"/>
      <c r="D225" s="1430"/>
      <c r="E225" s="1430"/>
      <c r="F225" s="1430"/>
      <c r="G225" s="1430"/>
      <c r="H225" s="1430"/>
      <c r="I225" s="1430"/>
      <c r="J225" s="1430"/>
      <c r="K225" s="207"/>
      <c r="L225" s="1381"/>
      <c r="M225" s="1381"/>
      <c r="N225" s="1381"/>
      <c r="O225" s="1381"/>
      <c r="P225" s="1381"/>
      <c r="Q225" s="1381"/>
      <c r="R225" s="1381"/>
      <c r="S225" s="1381"/>
      <c r="T225" s="1381"/>
      <c r="U225" s="1382"/>
      <c r="V225" s="308"/>
      <c r="W225" s="1524"/>
      <c r="X225" s="1524"/>
      <c r="Y225" s="1524"/>
      <c r="Z225" s="1524"/>
      <c r="AA225" s="1524"/>
      <c r="AB225" s="1524"/>
      <c r="AC225" s="1524"/>
      <c r="AD225" s="1524"/>
      <c r="AE225" s="1524"/>
      <c r="AF225" s="1524"/>
      <c r="AG225" s="1524"/>
      <c r="AH225" s="1524"/>
      <c r="AI225" s="1524"/>
      <c r="AJ225" s="1524"/>
      <c r="AK225" s="1524"/>
      <c r="AL225" s="1524"/>
      <c r="AM225" s="1524"/>
      <c r="AN225" s="1524"/>
      <c r="AO225" s="1524"/>
      <c r="AP225" s="1524"/>
      <c r="AQ225" s="1524"/>
      <c r="AR225" s="1524"/>
      <c r="AS225" s="1524"/>
      <c r="AT225" s="1524"/>
      <c r="AU225" s="1524"/>
      <c r="AV225" s="1524"/>
      <c r="AW225" s="1524"/>
      <c r="AX225" s="1524"/>
      <c r="AY225" s="1524"/>
      <c r="AZ225" s="1524"/>
      <c r="BA225" s="1524"/>
      <c r="BB225" s="1524"/>
      <c r="BC225" s="1524"/>
      <c r="BD225" s="1524"/>
      <c r="BE225" s="1524"/>
      <c r="BF225" s="1524"/>
      <c r="BG225" s="1524"/>
      <c r="BH225" s="1524"/>
      <c r="BI225" s="1524"/>
      <c r="BJ225" s="1524"/>
      <c r="BK225" s="1524"/>
      <c r="BL225" s="1524"/>
      <c r="BM225" s="1524"/>
      <c r="BN225" s="1524"/>
      <c r="BO225" s="1524"/>
      <c r="BP225" s="1524"/>
      <c r="BQ225" s="1524"/>
      <c r="BR225" s="1524"/>
      <c r="BS225" s="1524"/>
      <c r="BT225" s="1524"/>
      <c r="BU225" s="1524"/>
      <c r="BV225" s="1524"/>
      <c r="BW225" s="1524"/>
      <c r="BX225" s="1524"/>
      <c r="BY225" s="208"/>
    </row>
    <row r="226" spans="2:77" ht="7.5" customHeight="1">
      <c r="B226" s="1430" t="s">
        <v>1006</v>
      </c>
      <c r="C226" s="1430"/>
      <c r="D226" s="1430"/>
      <c r="E226" s="1430"/>
      <c r="F226" s="1430"/>
      <c r="G226" s="1430"/>
      <c r="H226" s="1430"/>
      <c r="I226" s="1430"/>
      <c r="J226" s="1430"/>
      <c r="K226" s="555"/>
      <c r="L226" s="1379"/>
      <c r="M226" s="1379"/>
      <c r="N226" s="1379"/>
      <c r="O226" s="1379"/>
      <c r="P226" s="1379"/>
      <c r="Q226" s="1379"/>
      <c r="R226" s="1379"/>
      <c r="S226" s="1379"/>
      <c r="T226" s="1379"/>
      <c r="U226" s="1380"/>
      <c r="V226" s="308"/>
      <c r="W226" s="1524"/>
      <c r="X226" s="1524"/>
      <c r="Y226" s="1524"/>
      <c r="Z226" s="1524"/>
      <c r="AA226" s="1524"/>
      <c r="AB226" s="1524"/>
      <c r="AC226" s="1524"/>
      <c r="AD226" s="1524"/>
      <c r="AE226" s="1524"/>
      <c r="AF226" s="1524"/>
      <c r="AG226" s="1524"/>
      <c r="AH226" s="1524"/>
      <c r="AI226" s="1524"/>
      <c r="AJ226" s="1524"/>
      <c r="AK226" s="1524"/>
      <c r="AL226" s="1524"/>
      <c r="AM226" s="1524"/>
      <c r="AN226" s="1524"/>
      <c r="AO226" s="1524"/>
      <c r="AP226" s="1524"/>
      <c r="AQ226" s="1524"/>
      <c r="AR226" s="1524"/>
      <c r="AS226" s="1524"/>
      <c r="AT226" s="1524"/>
      <c r="AU226" s="1524"/>
      <c r="AV226" s="1524"/>
      <c r="AW226" s="1524"/>
      <c r="AX226" s="1524"/>
      <c r="AY226" s="1524"/>
      <c r="AZ226" s="1524"/>
      <c r="BA226" s="1524"/>
      <c r="BB226" s="1524"/>
      <c r="BC226" s="1524"/>
      <c r="BD226" s="1524"/>
      <c r="BE226" s="1524"/>
      <c r="BF226" s="1524"/>
      <c r="BG226" s="1524"/>
      <c r="BH226" s="1524"/>
      <c r="BI226" s="1524"/>
      <c r="BJ226" s="1524"/>
      <c r="BK226" s="1524"/>
      <c r="BL226" s="1524"/>
      <c r="BM226" s="1524"/>
      <c r="BN226" s="1524"/>
      <c r="BO226" s="1524"/>
      <c r="BP226" s="1524"/>
      <c r="BQ226" s="1524"/>
      <c r="BR226" s="1524"/>
      <c r="BS226" s="1524"/>
      <c r="BT226" s="1524"/>
      <c r="BU226" s="1524"/>
      <c r="BV226" s="1524"/>
      <c r="BW226" s="1524"/>
      <c r="BX226" s="1524"/>
      <c r="BY226" s="208"/>
    </row>
    <row r="227" spans="2:77" ht="7.5" customHeight="1">
      <c r="B227" s="1430"/>
      <c r="C227" s="1430"/>
      <c r="D227" s="1430"/>
      <c r="E227" s="1430"/>
      <c r="F227" s="1430"/>
      <c r="G227" s="1430"/>
      <c r="H227" s="1430"/>
      <c r="I227" s="1430"/>
      <c r="J227" s="1430"/>
      <c r="K227" s="207"/>
      <c r="L227" s="1381"/>
      <c r="M227" s="1381"/>
      <c r="N227" s="1381"/>
      <c r="O227" s="1381"/>
      <c r="P227" s="1381"/>
      <c r="Q227" s="1381"/>
      <c r="R227" s="1381"/>
      <c r="S227" s="1381"/>
      <c r="T227" s="1381"/>
      <c r="U227" s="1382"/>
      <c r="V227" s="308"/>
      <c r="W227" s="1524"/>
      <c r="X227" s="1524"/>
      <c r="Y227" s="1524"/>
      <c r="Z227" s="1524"/>
      <c r="AA227" s="1524"/>
      <c r="AB227" s="1524"/>
      <c r="AC227" s="1524"/>
      <c r="AD227" s="1524"/>
      <c r="AE227" s="1524"/>
      <c r="AF227" s="1524"/>
      <c r="AG227" s="1524"/>
      <c r="AH227" s="1524"/>
      <c r="AI227" s="1524"/>
      <c r="AJ227" s="1524"/>
      <c r="AK227" s="1524"/>
      <c r="AL227" s="1524"/>
      <c r="AM227" s="1524"/>
      <c r="AN227" s="1524"/>
      <c r="AO227" s="1524"/>
      <c r="AP227" s="1524"/>
      <c r="AQ227" s="1524"/>
      <c r="AR227" s="1524"/>
      <c r="AS227" s="1524"/>
      <c r="AT227" s="1524"/>
      <c r="AU227" s="1524"/>
      <c r="AV227" s="1524"/>
      <c r="AW227" s="1524"/>
      <c r="AX227" s="1524"/>
      <c r="AY227" s="1524"/>
      <c r="AZ227" s="1524"/>
      <c r="BA227" s="1524"/>
      <c r="BB227" s="1524"/>
      <c r="BC227" s="1524"/>
      <c r="BD227" s="1524"/>
      <c r="BE227" s="1524"/>
      <c r="BF227" s="1524"/>
      <c r="BG227" s="1524"/>
      <c r="BH227" s="1524"/>
      <c r="BI227" s="1524"/>
      <c r="BJ227" s="1524"/>
      <c r="BK227" s="1524"/>
      <c r="BL227" s="1524"/>
      <c r="BM227" s="1524"/>
      <c r="BN227" s="1524"/>
      <c r="BO227" s="1524"/>
      <c r="BP227" s="1524"/>
      <c r="BQ227" s="1524"/>
      <c r="BR227" s="1524"/>
      <c r="BS227" s="1524"/>
      <c r="BT227" s="1524"/>
      <c r="BU227" s="1524"/>
      <c r="BV227" s="1524"/>
      <c r="BW227" s="1524"/>
      <c r="BX227" s="1524"/>
      <c r="BY227" s="208"/>
    </row>
    <row r="228" spans="2:77" ht="7.5" customHeight="1">
      <c r="B228" s="1430" t="s">
        <v>1007</v>
      </c>
      <c r="C228" s="1430"/>
      <c r="D228" s="1430"/>
      <c r="E228" s="1430"/>
      <c r="F228" s="1430"/>
      <c r="G228" s="1430"/>
      <c r="H228" s="1430"/>
      <c r="I228" s="1430"/>
      <c r="J228" s="1430"/>
      <c r="K228" s="555"/>
      <c r="L228" s="1379"/>
      <c r="M228" s="1379"/>
      <c r="N228" s="1379"/>
      <c r="O228" s="1379"/>
      <c r="P228" s="1379"/>
      <c r="Q228" s="1379"/>
      <c r="R228" s="1379"/>
      <c r="S228" s="1379"/>
      <c r="T228" s="1379"/>
      <c r="U228" s="1380"/>
      <c r="V228" s="308"/>
      <c r="W228" s="1524"/>
      <c r="X228" s="1524"/>
      <c r="Y228" s="1524"/>
      <c r="Z228" s="1524"/>
      <c r="AA228" s="1524"/>
      <c r="AB228" s="1524"/>
      <c r="AC228" s="1524"/>
      <c r="AD228" s="1524"/>
      <c r="AE228" s="1524"/>
      <c r="AF228" s="1524"/>
      <c r="AG228" s="1524"/>
      <c r="AH228" s="1524"/>
      <c r="AI228" s="1524"/>
      <c r="AJ228" s="1524"/>
      <c r="AK228" s="1524"/>
      <c r="AL228" s="1524"/>
      <c r="AM228" s="1524"/>
      <c r="AN228" s="1524"/>
      <c r="AO228" s="1524"/>
      <c r="AP228" s="1524"/>
      <c r="AQ228" s="1524"/>
      <c r="AR228" s="1524"/>
      <c r="AS228" s="1524"/>
      <c r="AT228" s="1524"/>
      <c r="AU228" s="1524"/>
      <c r="AV228" s="1524"/>
      <c r="AW228" s="1524"/>
      <c r="AX228" s="1524"/>
      <c r="AY228" s="1524"/>
      <c r="AZ228" s="1524"/>
      <c r="BA228" s="1524"/>
      <c r="BB228" s="1524"/>
      <c r="BC228" s="1524"/>
      <c r="BD228" s="1524"/>
      <c r="BE228" s="1524"/>
      <c r="BF228" s="1524"/>
      <c r="BG228" s="1524"/>
      <c r="BH228" s="1524"/>
      <c r="BI228" s="1524"/>
      <c r="BJ228" s="1524"/>
      <c r="BK228" s="1524"/>
      <c r="BL228" s="1524"/>
      <c r="BM228" s="1524"/>
      <c r="BN228" s="1524"/>
      <c r="BO228" s="1524"/>
      <c r="BP228" s="1524"/>
      <c r="BQ228" s="1524"/>
      <c r="BR228" s="1524"/>
      <c r="BS228" s="1524"/>
      <c r="BT228" s="1524"/>
      <c r="BU228" s="1524"/>
      <c r="BV228" s="1524"/>
      <c r="BW228" s="1524"/>
      <c r="BX228" s="1524"/>
      <c r="BY228" s="208"/>
    </row>
    <row r="229" spans="2:77" ht="7.5" customHeight="1">
      <c r="B229" s="1430"/>
      <c r="C229" s="1430"/>
      <c r="D229" s="1430"/>
      <c r="E229" s="1430"/>
      <c r="F229" s="1430"/>
      <c r="G229" s="1430"/>
      <c r="H229" s="1430"/>
      <c r="I229" s="1430"/>
      <c r="J229" s="1430"/>
      <c r="K229" s="207"/>
      <c r="L229" s="1381"/>
      <c r="M229" s="1381"/>
      <c r="N229" s="1381"/>
      <c r="O229" s="1381"/>
      <c r="P229" s="1381"/>
      <c r="Q229" s="1381"/>
      <c r="R229" s="1381"/>
      <c r="S229" s="1381"/>
      <c r="T229" s="1381"/>
      <c r="U229" s="1382"/>
      <c r="V229" s="308"/>
      <c r="W229" s="1524"/>
      <c r="X229" s="1524"/>
      <c r="Y229" s="1524"/>
      <c r="Z229" s="1524"/>
      <c r="AA229" s="1524"/>
      <c r="AB229" s="1524"/>
      <c r="AC229" s="1524"/>
      <c r="AD229" s="1524"/>
      <c r="AE229" s="1524"/>
      <c r="AF229" s="1524"/>
      <c r="AG229" s="1524"/>
      <c r="AH229" s="1524"/>
      <c r="AI229" s="1524"/>
      <c r="AJ229" s="1524"/>
      <c r="AK229" s="1524"/>
      <c r="AL229" s="1524"/>
      <c r="AM229" s="1524"/>
      <c r="AN229" s="1524"/>
      <c r="AO229" s="1524"/>
      <c r="AP229" s="1524"/>
      <c r="AQ229" s="1524"/>
      <c r="AR229" s="1524"/>
      <c r="AS229" s="1524"/>
      <c r="AT229" s="1524"/>
      <c r="AU229" s="1524"/>
      <c r="AV229" s="1524"/>
      <c r="AW229" s="1524"/>
      <c r="AX229" s="1524"/>
      <c r="AY229" s="1524"/>
      <c r="AZ229" s="1524"/>
      <c r="BA229" s="1524"/>
      <c r="BB229" s="1524"/>
      <c r="BC229" s="1524"/>
      <c r="BD229" s="1524"/>
      <c r="BE229" s="1524"/>
      <c r="BF229" s="1524"/>
      <c r="BG229" s="1524"/>
      <c r="BH229" s="1524"/>
      <c r="BI229" s="1524"/>
      <c r="BJ229" s="1524"/>
      <c r="BK229" s="1524"/>
      <c r="BL229" s="1524"/>
      <c r="BM229" s="1524"/>
      <c r="BN229" s="1524"/>
      <c r="BO229" s="1524"/>
      <c r="BP229" s="1524"/>
      <c r="BQ229" s="1524"/>
      <c r="BR229" s="1524"/>
      <c r="BS229" s="1524"/>
      <c r="BT229" s="1524"/>
      <c r="BU229" s="1524"/>
      <c r="BV229" s="1524"/>
      <c r="BW229" s="1524"/>
      <c r="BX229" s="1524"/>
      <c r="BY229" s="208"/>
    </row>
    <row r="230" spans="2:77" ht="7.5" customHeight="1">
      <c r="B230" s="1430" t="s">
        <v>1008</v>
      </c>
      <c r="C230" s="1430"/>
      <c r="D230" s="1430"/>
      <c r="E230" s="1430"/>
      <c r="F230" s="1430"/>
      <c r="G230" s="1430"/>
      <c r="H230" s="1430"/>
      <c r="I230" s="1430"/>
      <c r="J230" s="1430"/>
      <c r="K230" s="555"/>
      <c r="L230" s="1414" t="str">
        <f>入力専用!$IY$8</f>
        <v>自立</v>
      </c>
      <c r="M230" s="1414"/>
      <c r="N230" s="1414"/>
      <c r="O230" s="1414"/>
      <c r="P230" s="1414"/>
      <c r="Q230" s="1414"/>
      <c r="R230" s="1414"/>
      <c r="S230" s="1414"/>
      <c r="T230" s="1414"/>
      <c r="U230" s="1415"/>
      <c r="V230" s="308"/>
      <c r="W230" s="1524"/>
      <c r="X230" s="1524"/>
      <c r="Y230" s="1524"/>
      <c r="Z230" s="1524"/>
      <c r="AA230" s="1524"/>
      <c r="AB230" s="1524"/>
      <c r="AC230" s="1524"/>
      <c r="AD230" s="1524"/>
      <c r="AE230" s="1524"/>
      <c r="AF230" s="1524"/>
      <c r="AG230" s="1524"/>
      <c r="AH230" s="1524"/>
      <c r="AI230" s="1524"/>
      <c r="AJ230" s="1524"/>
      <c r="AK230" s="1524"/>
      <c r="AL230" s="1524"/>
      <c r="AM230" s="1524"/>
      <c r="AN230" s="1524"/>
      <c r="AO230" s="1524"/>
      <c r="AP230" s="1524"/>
      <c r="AQ230" s="1524"/>
      <c r="AR230" s="1524"/>
      <c r="AS230" s="1524"/>
      <c r="AT230" s="1524"/>
      <c r="AU230" s="1524"/>
      <c r="AV230" s="1524"/>
      <c r="AW230" s="1524"/>
      <c r="AX230" s="1524"/>
      <c r="AY230" s="1524"/>
      <c r="AZ230" s="1524"/>
      <c r="BA230" s="1524"/>
      <c r="BB230" s="1524"/>
      <c r="BC230" s="1524"/>
      <c r="BD230" s="1524"/>
      <c r="BE230" s="1524"/>
      <c r="BF230" s="1524"/>
      <c r="BG230" s="1524"/>
      <c r="BH230" s="1524"/>
      <c r="BI230" s="1524"/>
      <c r="BJ230" s="1524"/>
      <c r="BK230" s="1524"/>
      <c r="BL230" s="1524"/>
      <c r="BM230" s="1524"/>
      <c r="BN230" s="1524"/>
      <c r="BO230" s="1524"/>
      <c r="BP230" s="1524"/>
      <c r="BQ230" s="1524"/>
      <c r="BR230" s="1524"/>
      <c r="BS230" s="1524"/>
      <c r="BT230" s="1524"/>
      <c r="BU230" s="1524"/>
      <c r="BV230" s="1524"/>
      <c r="BW230" s="1524"/>
      <c r="BX230" s="1524"/>
      <c r="BY230" s="208"/>
    </row>
    <row r="231" spans="2:77" ht="7.5" customHeight="1">
      <c r="B231" s="1430"/>
      <c r="C231" s="1430"/>
      <c r="D231" s="1430"/>
      <c r="E231" s="1430"/>
      <c r="F231" s="1430"/>
      <c r="G231" s="1430"/>
      <c r="H231" s="1430"/>
      <c r="I231" s="1430"/>
      <c r="J231" s="1430"/>
      <c r="K231" s="207"/>
      <c r="L231" s="1385"/>
      <c r="M231" s="1385"/>
      <c r="N231" s="1385"/>
      <c r="O231" s="1385"/>
      <c r="P231" s="1385"/>
      <c r="Q231" s="1385"/>
      <c r="R231" s="1385"/>
      <c r="S231" s="1385"/>
      <c r="T231" s="1385"/>
      <c r="U231" s="1416"/>
      <c r="V231" s="308"/>
      <c r="W231" s="1524"/>
      <c r="X231" s="1524"/>
      <c r="Y231" s="1524"/>
      <c r="Z231" s="1524"/>
      <c r="AA231" s="1524"/>
      <c r="AB231" s="1524"/>
      <c r="AC231" s="1524"/>
      <c r="AD231" s="1524"/>
      <c r="AE231" s="1524"/>
      <c r="AF231" s="1524"/>
      <c r="AG231" s="1524"/>
      <c r="AH231" s="1524"/>
      <c r="AI231" s="1524"/>
      <c r="AJ231" s="1524"/>
      <c r="AK231" s="1524"/>
      <c r="AL231" s="1524"/>
      <c r="AM231" s="1524"/>
      <c r="AN231" s="1524"/>
      <c r="AO231" s="1524"/>
      <c r="AP231" s="1524"/>
      <c r="AQ231" s="1524"/>
      <c r="AR231" s="1524"/>
      <c r="AS231" s="1524"/>
      <c r="AT231" s="1524"/>
      <c r="AU231" s="1524"/>
      <c r="AV231" s="1524"/>
      <c r="AW231" s="1524"/>
      <c r="AX231" s="1524"/>
      <c r="AY231" s="1524"/>
      <c r="AZ231" s="1524"/>
      <c r="BA231" s="1524"/>
      <c r="BB231" s="1524"/>
      <c r="BC231" s="1524"/>
      <c r="BD231" s="1524"/>
      <c r="BE231" s="1524"/>
      <c r="BF231" s="1524"/>
      <c r="BG231" s="1524"/>
      <c r="BH231" s="1524"/>
      <c r="BI231" s="1524"/>
      <c r="BJ231" s="1524"/>
      <c r="BK231" s="1524"/>
      <c r="BL231" s="1524"/>
      <c r="BM231" s="1524"/>
      <c r="BN231" s="1524"/>
      <c r="BO231" s="1524"/>
      <c r="BP231" s="1524"/>
      <c r="BQ231" s="1524"/>
      <c r="BR231" s="1524"/>
      <c r="BS231" s="1524"/>
      <c r="BT231" s="1524"/>
      <c r="BU231" s="1524"/>
      <c r="BV231" s="1524"/>
      <c r="BW231" s="1524"/>
      <c r="BX231" s="1524"/>
      <c r="BY231" s="208"/>
    </row>
    <row r="232" spans="2:77" ht="7.5" customHeight="1">
      <c r="B232" s="1430" t="s">
        <v>1009</v>
      </c>
      <c r="C232" s="1430"/>
      <c r="D232" s="1430"/>
      <c r="E232" s="1430"/>
      <c r="F232" s="1430"/>
      <c r="G232" s="1430"/>
      <c r="H232" s="1430"/>
      <c r="I232" s="1430"/>
      <c r="J232" s="1430"/>
      <c r="K232" s="1430"/>
      <c r="L232" s="1430"/>
      <c r="M232" s="555"/>
      <c r="N232" s="1414" t="str">
        <f>入力専用!$JA$5</f>
        <v>□ 杖</v>
      </c>
      <c r="O232" s="1414"/>
      <c r="P232" s="1414"/>
      <c r="Q232" s="1414"/>
      <c r="R232" s="1414"/>
      <c r="S232" s="1414"/>
      <c r="T232" s="1414"/>
      <c r="U232" s="556"/>
      <c r="V232" s="1414" t="str">
        <f>入力専用!$JB$5</f>
        <v>□ 歩行器</v>
      </c>
      <c r="W232" s="1414"/>
      <c r="X232" s="1414"/>
      <c r="Y232" s="1414"/>
      <c r="Z232" s="1414"/>
      <c r="AA232" s="1414"/>
      <c r="AB232" s="1414"/>
      <c r="AC232" s="1414"/>
      <c r="AD232" s="556"/>
      <c r="AE232" s="1414" t="str">
        <f>入力専用!$JC$5</f>
        <v>□ 車いす</v>
      </c>
      <c r="AF232" s="1414"/>
      <c r="AG232" s="1414"/>
      <c r="AH232" s="1414"/>
      <c r="AI232" s="1414"/>
      <c r="AJ232" s="1414"/>
      <c r="AK232" s="1414"/>
      <c r="AL232" s="1414"/>
      <c r="AM232" s="566" t="str">
        <f>IF(LEFT("☑ その他",20)=LEFT(入力専用!$AB$305,20),IF(LEFT("",20)=LEFT($AW$232,20),"1",""),"")</f>
        <v/>
      </c>
      <c r="AN232" s="1414" t="str">
        <f>入力専用!$JD$5</f>
        <v>□ その他</v>
      </c>
      <c r="AO232" s="1414"/>
      <c r="AP232" s="1414"/>
      <c r="AQ232" s="1414"/>
      <c r="AR232" s="1414"/>
      <c r="AS232" s="1414"/>
      <c r="AT232" s="1414"/>
      <c r="AU232" s="1414"/>
      <c r="AV232" s="1386" t="s">
        <v>647</v>
      </c>
      <c r="AW232" s="1379"/>
      <c r="AX232" s="1379"/>
      <c r="AY232" s="1379"/>
      <c r="AZ232" s="1379"/>
      <c r="BA232" s="1379"/>
      <c r="BB232" s="1379"/>
      <c r="BC232" s="1379"/>
      <c r="BD232" s="1379"/>
      <c r="BE232" s="1379"/>
      <c r="BF232" s="1379"/>
      <c r="BG232" s="1379"/>
      <c r="BH232" s="1379"/>
      <c r="BI232" s="1379"/>
      <c r="BJ232" s="1379"/>
      <c r="BK232" s="1379"/>
      <c r="BL232" s="1379"/>
      <c r="BM232" s="1379"/>
      <c r="BN232" s="1379"/>
      <c r="BO232" s="1379"/>
      <c r="BP232" s="1379"/>
      <c r="BQ232" s="1379"/>
      <c r="BR232" s="1379"/>
      <c r="BS232" s="1379"/>
      <c r="BT232" s="1379"/>
      <c r="BU232" s="1379"/>
      <c r="BV232" s="1379"/>
      <c r="BW232" s="1379"/>
      <c r="BX232" s="1379"/>
      <c r="BY232" s="1425" t="s">
        <v>648</v>
      </c>
    </row>
    <row r="233" spans="2:77" ht="7.5" customHeight="1">
      <c r="B233" s="1430"/>
      <c r="C233" s="1430"/>
      <c r="D233" s="1430"/>
      <c r="E233" s="1430"/>
      <c r="F233" s="1430"/>
      <c r="G233" s="1430"/>
      <c r="H233" s="1430"/>
      <c r="I233" s="1430"/>
      <c r="J233" s="1430"/>
      <c r="K233" s="1430"/>
      <c r="L233" s="1430"/>
      <c r="M233" s="207"/>
      <c r="N233" s="1385"/>
      <c r="O233" s="1385"/>
      <c r="P233" s="1385"/>
      <c r="Q233" s="1385"/>
      <c r="R233" s="1385"/>
      <c r="S233" s="1385"/>
      <c r="T233" s="1385"/>
      <c r="U233" s="307"/>
      <c r="V233" s="1385"/>
      <c r="W233" s="1385"/>
      <c r="X233" s="1385"/>
      <c r="Y233" s="1385"/>
      <c r="Z233" s="1385"/>
      <c r="AA233" s="1385"/>
      <c r="AB233" s="1385"/>
      <c r="AC233" s="1385"/>
      <c r="AD233" s="307"/>
      <c r="AE233" s="1385"/>
      <c r="AF233" s="1385"/>
      <c r="AG233" s="1385"/>
      <c r="AH233" s="1385"/>
      <c r="AI233" s="1385"/>
      <c r="AJ233" s="1385"/>
      <c r="AK233" s="1385"/>
      <c r="AL233" s="1385"/>
      <c r="AM233" s="307"/>
      <c r="AN233" s="1385"/>
      <c r="AO233" s="1385"/>
      <c r="AP233" s="1385"/>
      <c r="AQ233" s="1385"/>
      <c r="AR233" s="1385"/>
      <c r="AS233" s="1385"/>
      <c r="AT233" s="1385"/>
      <c r="AU233" s="1385"/>
      <c r="AV233" s="1387"/>
      <c r="AW233" s="1381"/>
      <c r="AX233" s="1381"/>
      <c r="AY233" s="1381"/>
      <c r="AZ233" s="1381"/>
      <c r="BA233" s="1381"/>
      <c r="BB233" s="1381"/>
      <c r="BC233" s="1381"/>
      <c r="BD233" s="1381"/>
      <c r="BE233" s="1381"/>
      <c r="BF233" s="1381"/>
      <c r="BG233" s="1381"/>
      <c r="BH233" s="1381"/>
      <c r="BI233" s="1381"/>
      <c r="BJ233" s="1381"/>
      <c r="BK233" s="1381"/>
      <c r="BL233" s="1381"/>
      <c r="BM233" s="1381"/>
      <c r="BN233" s="1381"/>
      <c r="BO233" s="1381"/>
      <c r="BP233" s="1381"/>
      <c r="BQ233" s="1381"/>
      <c r="BR233" s="1381"/>
      <c r="BS233" s="1381"/>
      <c r="BT233" s="1381"/>
      <c r="BU233" s="1381"/>
      <c r="BV233" s="1381"/>
      <c r="BW233" s="1381"/>
      <c r="BX233" s="1381"/>
      <c r="BY233" s="1427"/>
    </row>
    <row r="234" spans="2:77" ht="7.5" customHeight="1">
      <c r="B234" s="1430" t="s">
        <v>1010</v>
      </c>
      <c r="C234" s="1430"/>
      <c r="D234" s="1430"/>
      <c r="E234" s="1430"/>
      <c r="F234" s="1430"/>
      <c r="G234" s="1430"/>
      <c r="H234" s="1430"/>
      <c r="I234" s="1430"/>
      <c r="J234" s="1430"/>
      <c r="K234" s="1430"/>
      <c r="L234" s="1430"/>
      <c r="M234" s="555"/>
      <c r="N234" s="1414" t="str">
        <f>入力専用!$JA$6</f>
        <v>□ 杖</v>
      </c>
      <c r="O234" s="1414"/>
      <c r="P234" s="1414"/>
      <c r="Q234" s="1414"/>
      <c r="R234" s="1414"/>
      <c r="S234" s="1414"/>
      <c r="T234" s="1414"/>
      <c r="U234" s="556"/>
      <c r="V234" s="1414" t="str">
        <f>入力専用!$JB$6</f>
        <v>□ 歩行器</v>
      </c>
      <c r="W234" s="1414"/>
      <c r="X234" s="1414"/>
      <c r="Y234" s="1414"/>
      <c r="Z234" s="1414"/>
      <c r="AA234" s="1414"/>
      <c r="AB234" s="1414"/>
      <c r="AC234" s="1414"/>
      <c r="AD234" s="556"/>
      <c r="AE234" s="1414" t="str">
        <f>入力専用!$JC$6</f>
        <v>□ 車いす</v>
      </c>
      <c r="AF234" s="1414"/>
      <c r="AG234" s="1414"/>
      <c r="AH234" s="1414"/>
      <c r="AI234" s="1414"/>
      <c r="AJ234" s="1414"/>
      <c r="AK234" s="1414"/>
      <c r="AL234" s="1414"/>
      <c r="AM234" s="566" t="str">
        <f>IF(LEFT("☑ その他",20)=LEFT(入力専用!$AB$306,20),IF(LEFT("",20)=LEFT($AW$234,20),"1",""),"")</f>
        <v/>
      </c>
      <c r="AN234" s="1414" t="str">
        <f>入力専用!$JD$6</f>
        <v>□ その他</v>
      </c>
      <c r="AO234" s="1414"/>
      <c r="AP234" s="1414"/>
      <c r="AQ234" s="1414"/>
      <c r="AR234" s="1414"/>
      <c r="AS234" s="1414"/>
      <c r="AT234" s="1414"/>
      <c r="AU234" s="1414"/>
      <c r="AV234" s="1386" t="s">
        <v>647</v>
      </c>
      <c r="AW234" s="1379"/>
      <c r="AX234" s="1379"/>
      <c r="AY234" s="1379"/>
      <c r="AZ234" s="1379"/>
      <c r="BA234" s="1379"/>
      <c r="BB234" s="1379"/>
      <c r="BC234" s="1379"/>
      <c r="BD234" s="1379"/>
      <c r="BE234" s="1379"/>
      <c r="BF234" s="1379"/>
      <c r="BG234" s="1379"/>
      <c r="BH234" s="1379"/>
      <c r="BI234" s="1379"/>
      <c r="BJ234" s="1379"/>
      <c r="BK234" s="1379"/>
      <c r="BL234" s="1379"/>
      <c r="BM234" s="1379"/>
      <c r="BN234" s="1379"/>
      <c r="BO234" s="1379"/>
      <c r="BP234" s="1379"/>
      <c r="BQ234" s="1379"/>
      <c r="BR234" s="1379"/>
      <c r="BS234" s="1379"/>
      <c r="BT234" s="1379"/>
      <c r="BU234" s="1379"/>
      <c r="BV234" s="1379"/>
      <c r="BW234" s="1379"/>
      <c r="BX234" s="1379"/>
      <c r="BY234" s="1425" t="s">
        <v>648</v>
      </c>
    </row>
    <row r="235" spans="2:77" ht="7.5" customHeight="1">
      <c r="B235" s="1430"/>
      <c r="C235" s="1430"/>
      <c r="D235" s="1430"/>
      <c r="E235" s="1430"/>
      <c r="F235" s="1430"/>
      <c r="G235" s="1430"/>
      <c r="H235" s="1430"/>
      <c r="I235" s="1430"/>
      <c r="J235" s="1430"/>
      <c r="K235" s="1430"/>
      <c r="L235" s="1430"/>
      <c r="M235" s="207"/>
      <c r="N235" s="1385"/>
      <c r="O235" s="1385"/>
      <c r="P235" s="1385"/>
      <c r="Q235" s="1385"/>
      <c r="R235" s="1385"/>
      <c r="S235" s="1385"/>
      <c r="T235" s="1385"/>
      <c r="U235" s="307"/>
      <c r="V235" s="1385"/>
      <c r="W235" s="1385"/>
      <c r="X235" s="1385"/>
      <c r="Y235" s="1385"/>
      <c r="Z235" s="1385"/>
      <c r="AA235" s="1385"/>
      <c r="AB235" s="1385"/>
      <c r="AC235" s="1385"/>
      <c r="AD235" s="307"/>
      <c r="AE235" s="1385"/>
      <c r="AF235" s="1385"/>
      <c r="AG235" s="1385"/>
      <c r="AH235" s="1385"/>
      <c r="AI235" s="1385"/>
      <c r="AJ235" s="1385"/>
      <c r="AK235" s="1385"/>
      <c r="AL235" s="1385"/>
      <c r="AM235" s="307"/>
      <c r="AN235" s="1385"/>
      <c r="AO235" s="1385"/>
      <c r="AP235" s="1385"/>
      <c r="AQ235" s="1385"/>
      <c r="AR235" s="1385"/>
      <c r="AS235" s="1385"/>
      <c r="AT235" s="1385"/>
      <c r="AU235" s="1385"/>
      <c r="AV235" s="1387"/>
      <c r="AW235" s="1381"/>
      <c r="AX235" s="1381"/>
      <c r="AY235" s="1381"/>
      <c r="AZ235" s="1381"/>
      <c r="BA235" s="1381"/>
      <c r="BB235" s="1381"/>
      <c r="BC235" s="1381"/>
      <c r="BD235" s="1381"/>
      <c r="BE235" s="1381"/>
      <c r="BF235" s="1381"/>
      <c r="BG235" s="1381"/>
      <c r="BH235" s="1381"/>
      <c r="BI235" s="1381"/>
      <c r="BJ235" s="1381"/>
      <c r="BK235" s="1381"/>
      <c r="BL235" s="1381"/>
      <c r="BM235" s="1381"/>
      <c r="BN235" s="1381"/>
      <c r="BO235" s="1381"/>
      <c r="BP235" s="1381"/>
      <c r="BQ235" s="1381"/>
      <c r="BR235" s="1381"/>
      <c r="BS235" s="1381"/>
      <c r="BT235" s="1381"/>
      <c r="BU235" s="1381"/>
      <c r="BV235" s="1381"/>
      <c r="BW235" s="1381"/>
      <c r="BX235" s="1381"/>
      <c r="BY235" s="1427"/>
    </row>
    <row r="237" spans="2:77" ht="7.5" customHeight="1">
      <c r="B237" s="1430" t="s">
        <v>1011</v>
      </c>
      <c r="C237" s="1430"/>
      <c r="D237" s="1430"/>
      <c r="E237" s="1430"/>
      <c r="F237" s="1430"/>
      <c r="G237" s="1430"/>
      <c r="H237" s="1430"/>
      <c r="I237" s="1430"/>
      <c r="J237" s="1430"/>
      <c r="K237" s="1430"/>
      <c r="L237" s="1430"/>
      <c r="M237" s="555"/>
      <c r="N237" s="1379"/>
      <c r="O237" s="1379"/>
      <c r="P237" s="1379"/>
      <c r="Q237" s="1379"/>
      <c r="R237" s="1379"/>
      <c r="S237" s="1379"/>
      <c r="T237" s="1379"/>
      <c r="U237" s="1380"/>
      <c r="V237" s="1661" t="s">
        <v>1012</v>
      </c>
      <c r="W237" s="1662"/>
      <c r="X237" s="1662"/>
      <c r="Y237" s="1662"/>
      <c r="Z237" s="1662"/>
      <c r="AA237" s="1662"/>
      <c r="AB237" s="1662"/>
      <c r="AC237" s="1662"/>
      <c r="AD237" s="1662"/>
      <c r="AE237" s="1662"/>
      <c r="AF237" s="1662"/>
      <c r="AG237" s="1662"/>
      <c r="AH237" s="1662"/>
      <c r="AI237" s="1662"/>
      <c r="AJ237" s="1662"/>
      <c r="AK237" s="1662"/>
      <c r="AL237" s="1662"/>
      <c r="AM237" s="1662"/>
      <c r="AN237" s="1662"/>
      <c r="AO237" s="1662"/>
      <c r="AP237" s="1662"/>
      <c r="AQ237" s="1662"/>
      <c r="AR237" s="1662"/>
      <c r="AS237" s="1662"/>
      <c r="AT237" s="1662"/>
      <c r="AU237" s="1662"/>
      <c r="AV237" s="1662"/>
      <c r="AW237" s="1662"/>
      <c r="AX237" s="1662"/>
      <c r="AY237" s="1662"/>
      <c r="AZ237" s="1662"/>
      <c r="BA237" s="1662"/>
      <c r="BB237" s="1662"/>
      <c r="BC237" s="1662"/>
      <c r="BD237" s="1662"/>
      <c r="BE237" s="1662"/>
      <c r="BF237" s="1662"/>
      <c r="BG237" s="1662"/>
      <c r="BH237" s="1662"/>
      <c r="BI237" s="1662"/>
      <c r="BJ237" s="1662"/>
      <c r="BK237" s="1662"/>
      <c r="BL237" s="1662"/>
      <c r="BM237" s="1662"/>
      <c r="BN237" s="1662"/>
      <c r="BO237" s="1662"/>
      <c r="BP237" s="1662"/>
      <c r="BQ237" s="1662"/>
      <c r="BR237" s="1662"/>
      <c r="BS237" s="1662"/>
      <c r="BT237" s="1662"/>
      <c r="BU237" s="1662"/>
      <c r="BV237" s="1662"/>
      <c r="BW237" s="1662"/>
      <c r="BX237" s="1662"/>
      <c r="BY237" s="1663"/>
    </row>
    <row r="238" spans="2:77" ht="7.5" customHeight="1">
      <c r="B238" s="1430"/>
      <c r="C238" s="1430"/>
      <c r="D238" s="1430"/>
      <c r="E238" s="1430"/>
      <c r="F238" s="1430"/>
      <c r="G238" s="1430"/>
      <c r="H238" s="1430"/>
      <c r="I238" s="1430"/>
      <c r="J238" s="1430"/>
      <c r="K238" s="1430"/>
      <c r="L238" s="1430"/>
      <c r="M238" s="207"/>
      <c r="N238" s="1381"/>
      <c r="O238" s="1381"/>
      <c r="P238" s="1381"/>
      <c r="Q238" s="1381"/>
      <c r="R238" s="1381"/>
      <c r="S238" s="1381"/>
      <c r="T238" s="1381"/>
      <c r="U238" s="1382"/>
      <c r="V238" s="1664"/>
      <c r="W238" s="1665"/>
      <c r="X238" s="1665"/>
      <c r="Y238" s="1665"/>
      <c r="Z238" s="1665"/>
      <c r="AA238" s="1665"/>
      <c r="AB238" s="1665"/>
      <c r="AC238" s="1665"/>
      <c r="AD238" s="1665"/>
      <c r="AE238" s="1665"/>
      <c r="AF238" s="1665"/>
      <c r="AG238" s="1665"/>
      <c r="AH238" s="1665"/>
      <c r="AI238" s="1665"/>
      <c r="AJ238" s="1665"/>
      <c r="AK238" s="1665"/>
      <c r="AL238" s="1665"/>
      <c r="AM238" s="1665"/>
      <c r="AN238" s="1665"/>
      <c r="AO238" s="1665"/>
      <c r="AP238" s="1665"/>
      <c r="AQ238" s="1665"/>
      <c r="AR238" s="1665"/>
      <c r="AS238" s="1665"/>
      <c r="AT238" s="1665"/>
      <c r="AU238" s="1665"/>
      <c r="AV238" s="1665"/>
      <c r="AW238" s="1665"/>
      <c r="AX238" s="1665"/>
      <c r="AY238" s="1665"/>
      <c r="AZ238" s="1665"/>
      <c r="BA238" s="1665"/>
      <c r="BB238" s="1665"/>
      <c r="BC238" s="1665"/>
      <c r="BD238" s="1665"/>
      <c r="BE238" s="1665"/>
      <c r="BF238" s="1665"/>
      <c r="BG238" s="1665"/>
      <c r="BH238" s="1665"/>
      <c r="BI238" s="1665"/>
      <c r="BJ238" s="1665"/>
      <c r="BK238" s="1665"/>
      <c r="BL238" s="1665"/>
      <c r="BM238" s="1665"/>
      <c r="BN238" s="1665"/>
      <c r="BO238" s="1665"/>
      <c r="BP238" s="1665"/>
      <c r="BQ238" s="1665"/>
      <c r="BR238" s="1665"/>
      <c r="BS238" s="1665"/>
      <c r="BT238" s="1665"/>
      <c r="BU238" s="1665"/>
      <c r="BV238" s="1665"/>
      <c r="BW238" s="1665"/>
      <c r="BX238" s="1665"/>
      <c r="BY238" s="1666"/>
    </row>
    <row r="239" spans="2:77" ht="7.5" customHeight="1">
      <c r="B239" s="1430" t="s">
        <v>1013</v>
      </c>
      <c r="C239" s="1430"/>
      <c r="D239" s="1430"/>
      <c r="E239" s="1430"/>
      <c r="F239" s="1430"/>
      <c r="G239" s="1430"/>
      <c r="H239" s="1430"/>
      <c r="I239" s="1430"/>
      <c r="J239" s="1430"/>
      <c r="K239" s="1430"/>
      <c r="L239" s="1430"/>
      <c r="M239" s="555"/>
      <c r="N239" s="1379"/>
      <c r="O239" s="1379"/>
      <c r="P239" s="1379"/>
      <c r="Q239" s="1379"/>
      <c r="R239" s="1379"/>
      <c r="S239" s="1379"/>
      <c r="T239" s="1379"/>
      <c r="U239" s="1380"/>
      <c r="V239" s="555"/>
      <c r="W239" s="1523"/>
      <c r="X239" s="1523"/>
      <c r="Y239" s="1523"/>
      <c r="Z239" s="1523"/>
      <c r="AA239" s="1523"/>
      <c r="AB239" s="1523"/>
      <c r="AC239" s="1523"/>
      <c r="AD239" s="1523"/>
      <c r="AE239" s="1523"/>
      <c r="AF239" s="1523"/>
      <c r="AG239" s="1523"/>
      <c r="AH239" s="1523"/>
      <c r="AI239" s="1523"/>
      <c r="AJ239" s="1523"/>
      <c r="AK239" s="1523"/>
      <c r="AL239" s="1523"/>
      <c r="AM239" s="1523"/>
      <c r="AN239" s="1523"/>
      <c r="AO239" s="1523"/>
      <c r="AP239" s="1523"/>
      <c r="AQ239" s="1523"/>
      <c r="AR239" s="1523"/>
      <c r="AS239" s="1523"/>
      <c r="AT239" s="1523"/>
      <c r="AU239" s="1523"/>
      <c r="AV239" s="1523"/>
      <c r="AW239" s="1523"/>
      <c r="AX239" s="1523"/>
      <c r="AY239" s="1523"/>
      <c r="AZ239" s="1523"/>
      <c r="BA239" s="1523"/>
      <c r="BB239" s="1523"/>
      <c r="BC239" s="1523"/>
      <c r="BD239" s="1523"/>
      <c r="BE239" s="1523"/>
      <c r="BF239" s="1523"/>
      <c r="BG239" s="1523"/>
      <c r="BH239" s="1523"/>
      <c r="BI239" s="1523"/>
      <c r="BJ239" s="1523"/>
      <c r="BK239" s="1523"/>
      <c r="BL239" s="1523"/>
      <c r="BM239" s="1523"/>
      <c r="BN239" s="1523"/>
      <c r="BO239" s="1523"/>
      <c r="BP239" s="1523"/>
      <c r="BQ239" s="1523"/>
      <c r="BR239" s="1523"/>
      <c r="BS239" s="1523"/>
      <c r="BT239" s="1523"/>
      <c r="BU239" s="1523"/>
      <c r="BV239" s="1523"/>
      <c r="BW239" s="1523"/>
      <c r="BX239" s="1523"/>
      <c r="BY239" s="557"/>
    </row>
    <row r="240" spans="2:77" ht="7.5" customHeight="1">
      <c r="B240" s="1430"/>
      <c r="C240" s="1430"/>
      <c r="D240" s="1430"/>
      <c r="E240" s="1430"/>
      <c r="F240" s="1430"/>
      <c r="G240" s="1430"/>
      <c r="H240" s="1430"/>
      <c r="I240" s="1430"/>
      <c r="J240" s="1430"/>
      <c r="K240" s="1430"/>
      <c r="L240" s="1430"/>
      <c r="M240" s="207"/>
      <c r="N240" s="1381"/>
      <c r="O240" s="1381"/>
      <c r="P240" s="1381"/>
      <c r="Q240" s="1381"/>
      <c r="R240" s="1381"/>
      <c r="S240" s="1381"/>
      <c r="T240" s="1381"/>
      <c r="U240" s="1382"/>
      <c r="V240" s="308"/>
      <c r="W240" s="1524"/>
      <c r="X240" s="1524"/>
      <c r="Y240" s="1524"/>
      <c r="Z240" s="1524"/>
      <c r="AA240" s="1524"/>
      <c r="AB240" s="1524"/>
      <c r="AC240" s="1524"/>
      <c r="AD240" s="1524"/>
      <c r="AE240" s="1524"/>
      <c r="AF240" s="1524"/>
      <c r="AG240" s="1524"/>
      <c r="AH240" s="1524"/>
      <c r="AI240" s="1524"/>
      <c r="AJ240" s="1524"/>
      <c r="AK240" s="1524"/>
      <c r="AL240" s="1524"/>
      <c r="AM240" s="1524"/>
      <c r="AN240" s="1524"/>
      <c r="AO240" s="1524"/>
      <c r="AP240" s="1524"/>
      <c r="AQ240" s="1524"/>
      <c r="AR240" s="1524"/>
      <c r="AS240" s="1524"/>
      <c r="AT240" s="1524"/>
      <c r="AU240" s="1524"/>
      <c r="AV240" s="1524"/>
      <c r="AW240" s="1524"/>
      <c r="AX240" s="1524"/>
      <c r="AY240" s="1524"/>
      <c r="AZ240" s="1524"/>
      <c r="BA240" s="1524"/>
      <c r="BB240" s="1524"/>
      <c r="BC240" s="1524"/>
      <c r="BD240" s="1524"/>
      <c r="BE240" s="1524"/>
      <c r="BF240" s="1524"/>
      <c r="BG240" s="1524"/>
      <c r="BH240" s="1524"/>
      <c r="BI240" s="1524"/>
      <c r="BJ240" s="1524"/>
      <c r="BK240" s="1524"/>
      <c r="BL240" s="1524"/>
      <c r="BM240" s="1524"/>
      <c r="BN240" s="1524"/>
      <c r="BO240" s="1524"/>
      <c r="BP240" s="1524"/>
      <c r="BQ240" s="1524"/>
      <c r="BR240" s="1524"/>
      <c r="BS240" s="1524"/>
      <c r="BT240" s="1524"/>
      <c r="BU240" s="1524"/>
      <c r="BV240" s="1524"/>
      <c r="BW240" s="1524"/>
      <c r="BX240" s="1524"/>
      <c r="BY240" s="208"/>
    </row>
    <row r="241" spans="2:77" ht="7.5" customHeight="1">
      <c r="B241" s="1430" t="s">
        <v>1014</v>
      </c>
      <c r="C241" s="1430"/>
      <c r="D241" s="1430"/>
      <c r="E241" s="1430"/>
      <c r="F241" s="1430"/>
      <c r="G241" s="1430"/>
      <c r="H241" s="1430"/>
      <c r="I241" s="1430"/>
      <c r="J241" s="1430"/>
      <c r="K241" s="1430"/>
      <c r="L241" s="1430"/>
      <c r="M241" s="555"/>
      <c r="N241" s="1379"/>
      <c r="O241" s="1379"/>
      <c r="P241" s="1379"/>
      <c r="Q241" s="1379"/>
      <c r="R241" s="1379"/>
      <c r="S241" s="1379"/>
      <c r="T241" s="1379"/>
      <c r="U241" s="1380"/>
      <c r="V241" s="308"/>
      <c r="W241" s="1524"/>
      <c r="X241" s="1524"/>
      <c r="Y241" s="1524"/>
      <c r="Z241" s="1524"/>
      <c r="AA241" s="1524"/>
      <c r="AB241" s="1524"/>
      <c r="AC241" s="1524"/>
      <c r="AD241" s="1524"/>
      <c r="AE241" s="1524"/>
      <c r="AF241" s="1524"/>
      <c r="AG241" s="1524"/>
      <c r="AH241" s="1524"/>
      <c r="AI241" s="1524"/>
      <c r="AJ241" s="1524"/>
      <c r="AK241" s="1524"/>
      <c r="AL241" s="1524"/>
      <c r="AM241" s="1524"/>
      <c r="AN241" s="1524"/>
      <c r="AO241" s="1524"/>
      <c r="AP241" s="1524"/>
      <c r="AQ241" s="1524"/>
      <c r="AR241" s="1524"/>
      <c r="AS241" s="1524"/>
      <c r="AT241" s="1524"/>
      <c r="AU241" s="1524"/>
      <c r="AV241" s="1524"/>
      <c r="AW241" s="1524"/>
      <c r="AX241" s="1524"/>
      <c r="AY241" s="1524"/>
      <c r="AZ241" s="1524"/>
      <c r="BA241" s="1524"/>
      <c r="BB241" s="1524"/>
      <c r="BC241" s="1524"/>
      <c r="BD241" s="1524"/>
      <c r="BE241" s="1524"/>
      <c r="BF241" s="1524"/>
      <c r="BG241" s="1524"/>
      <c r="BH241" s="1524"/>
      <c r="BI241" s="1524"/>
      <c r="BJ241" s="1524"/>
      <c r="BK241" s="1524"/>
      <c r="BL241" s="1524"/>
      <c r="BM241" s="1524"/>
      <c r="BN241" s="1524"/>
      <c r="BO241" s="1524"/>
      <c r="BP241" s="1524"/>
      <c r="BQ241" s="1524"/>
      <c r="BR241" s="1524"/>
      <c r="BS241" s="1524"/>
      <c r="BT241" s="1524"/>
      <c r="BU241" s="1524"/>
      <c r="BV241" s="1524"/>
      <c r="BW241" s="1524"/>
      <c r="BX241" s="1524"/>
      <c r="BY241" s="208"/>
    </row>
    <row r="242" spans="2:77" ht="7.5" customHeight="1">
      <c r="B242" s="1430"/>
      <c r="C242" s="1430"/>
      <c r="D242" s="1430"/>
      <c r="E242" s="1430"/>
      <c r="F242" s="1430"/>
      <c r="G242" s="1430"/>
      <c r="H242" s="1430"/>
      <c r="I242" s="1430"/>
      <c r="J242" s="1430"/>
      <c r="K242" s="1430"/>
      <c r="L242" s="1430"/>
      <c r="M242" s="207"/>
      <c r="N242" s="1381"/>
      <c r="O242" s="1381"/>
      <c r="P242" s="1381"/>
      <c r="Q242" s="1381"/>
      <c r="R242" s="1381"/>
      <c r="S242" s="1381"/>
      <c r="T242" s="1381"/>
      <c r="U242" s="1382"/>
      <c r="V242" s="308"/>
      <c r="W242" s="1524"/>
      <c r="X242" s="1524"/>
      <c r="Y242" s="1524"/>
      <c r="Z242" s="1524"/>
      <c r="AA242" s="1524"/>
      <c r="AB242" s="1524"/>
      <c r="AC242" s="1524"/>
      <c r="AD242" s="1524"/>
      <c r="AE242" s="1524"/>
      <c r="AF242" s="1524"/>
      <c r="AG242" s="1524"/>
      <c r="AH242" s="1524"/>
      <c r="AI242" s="1524"/>
      <c r="AJ242" s="1524"/>
      <c r="AK242" s="1524"/>
      <c r="AL242" s="1524"/>
      <c r="AM242" s="1524"/>
      <c r="AN242" s="1524"/>
      <c r="AO242" s="1524"/>
      <c r="AP242" s="1524"/>
      <c r="AQ242" s="1524"/>
      <c r="AR242" s="1524"/>
      <c r="AS242" s="1524"/>
      <c r="AT242" s="1524"/>
      <c r="AU242" s="1524"/>
      <c r="AV242" s="1524"/>
      <c r="AW242" s="1524"/>
      <c r="AX242" s="1524"/>
      <c r="AY242" s="1524"/>
      <c r="AZ242" s="1524"/>
      <c r="BA242" s="1524"/>
      <c r="BB242" s="1524"/>
      <c r="BC242" s="1524"/>
      <c r="BD242" s="1524"/>
      <c r="BE242" s="1524"/>
      <c r="BF242" s="1524"/>
      <c r="BG242" s="1524"/>
      <c r="BH242" s="1524"/>
      <c r="BI242" s="1524"/>
      <c r="BJ242" s="1524"/>
      <c r="BK242" s="1524"/>
      <c r="BL242" s="1524"/>
      <c r="BM242" s="1524"/>
      <c r="BN242" s="1524"/>
      <c r="BO242" s="1524"/>
      <c r="BP242" s="1524"/>
      <c r="BQ242" s="1524"/>
      <c r="BR242" s="1524"/>
      <c r="BS242" s="1524"/>
      <c r="BT242" s="1524"/>
      <c r="BU242" s="1524"/>
      <c r="BV242" s="1524"/>
      <c r="BW242" s="1524"/>
      <c r="BX242" s="1524"/>
      <c r="BY242" s="208"/>
    </row>
    <row r="243" spans="2:77" ht="7.5" customHeight="1">
      <c r="B243" s="1430" t="s">
        <v>1015</v>
      </c>
      <c r="C243" s="1430"/>
      <c r="D243" s="1430"/>
      <c r="E243" s="1430"/>
      <c r="F243" s="1430"/>
      <c r="G243" s="1430"/>
      <c r="H243" s="1430"/>
      <c r="I243" s="1430"/>
      <c r="J243" s="1430"/>
      <c r="K243" s="1430"/>
      <c r="L243" s="1430"/>
      <c r="M243" s="555"/>
      <c r="N243" s="1379"/>
      <c r="O243" s="1379"/>
      <c r="P243" s="1379"/>
      <c r="Q243" s="1379"/>
      <c r="R243" s="1379"/>
      <c r="S243" s="1379"/>
      <c r="T243" s="1379"/>
      <c r="U243" s="1380"/>
      <c r="V243" s="308"/>
      <c r="W243" s="1524"/>
      <c r="X243" s="1524"/>
      <c r="Y243" s="1524"/>
      <c r="Z243" s="1524"/>
      <c r="AA243" s="1524"/>
      <c r="AB243" s="1524"/>
      <c r="AC243" s="1524"/>
      <c r="AD243" s="1524"/>
      <c r="AE243" s="1524"/>
      <c r="AF243" s="1524"/>
      <c r="AG243" s="1524"/>
      <c r="AH243" s="1524"/>
      <c r="AI243" s="1524"/>
      <c r="AJ243" s="1524"/>
      <c r="AK243" s="1524"/>
      <c r="AL243" s="1524"/>
      <c r="AM243" s="1524"/>
      <c r="AN243" s="1524"/>
      <c r="AO243" s="1524"/>
      <c r="AP243" s="1524"/>
      <c r="AQ243" s="1524"/>
      <c r="AR243" s="1524"/>
      <c r="AS243" s="1524"/>
      <c r="AT243" s="1524"/>
      <c r="AU243" s="1524"/>
      <c r="AV243" s="1524"/>
      <c r="AW243" s="1524"/>
      <c r="AX243" s="1524"/>
      <c r="AY243" s="1524"/>
      <c r="AZ243" s="1524"/>
      <c r="BA243" s="1524"/>
      <c r="BB243" s="1524"/>
      <c r="BC243" s="1524"/>
      <c r="BD243" s="1524"/>
      <c r="BE243" s="1524"/>
      <c r="BF243" s="1524"/>
      <c r="BG243" s="1524"/>
      <c r="BH243" s="1524"/>
      <c r="BI243" s="1524"/>
      <c r="BJ243" s="1524"/>
      <c r="BK243" s="1524"/>
      <c r="BL243" s="1524"/>
      <c r="BM243" s="1524"/>
      <c r="BN243" s="1524"/>
      <c r="BO243" s="1524"/>
      <c r="BP243" s="1524"/>
      <c r="BQ243" s="1524"/>
      <c r="BR243" s="1524"/>
      <c r="BS243" s="1524"/>
      <c r="BT243" s="1524"/>
      <c r="BU243" s="1524"/>
      <c r="BV243" s="1524"/>
      <c r="BW243" s="1524"/>
      <c r="BX243" s="1524"/>
      <c r="BY243" s="208"/>
    </row>
    <row r="244" spans="2:77" ht="7.5" customHeight="1">
      <c r="B244" s="1430"/>
      <c r="C244" s="1430"/>
      <c r="D244" s="1430"/>
      <c r="E244" s="1430"/>
      <c r="F244" s="1430"/>
      <c r="G244" s="1430"/>
      <c r="H244" s="1430"/>
      <c r="I244" s="1430"/>
      <c r="J244" s="1430"/>
      <c r="K244" s="1430"/>
      <c r="L244" s="1430"/>
      <c r="M244" s="207"/>
      <c r="N244" s="1381"/>
      <c r="O244" s="1381"/>
      <c r="P244" s="1381"/>
      <c r="Q244" s="1381"/>
      <c r="R244" s="1381"/>
      <c r="S244" s="1381"/>
      <c r="T244" s="1381"/>
      <c r="U244" s="1382"/>
      <c r="V244" s="308"/>
      <c r="W244" s="1524"/>
      <c r="X244" s="1524"/>
      <c r="Y244" s="1524"/>
      <c r="Z244" s="1524"/>
      <c r="AA244" s="1524"/>
      <c r="AB244" s="1524"/>
      <c r="AC244" s="1524"/>
      <c r="AD244" s="1524"/>
      <c r="AE244" s="1524"/>
      <c r="AF244" s="1524"/>
      <c r="AG244" s="1524"/>
      <c r="AH244" s="1524"/>
      <c r="AI244" s="1524"/>
      <c r="AJ244" s="1524"/>
      <c r="AK244" s="1524"/>
      <c r="AL244" s="1524"/>
      <c r="AM244" s="1524"/>
      <c r="AN244" s="1524"/>
      <c r="AO244" s="1524"/>
      <c r="AP244" s="1524"/>
      <c r="AQ244" s="1524"/>
      <c r="AR244" s="1524"/>
      <c r="AS244" s="1524"/>
      <c r="AT244" s="1524"/>
      <c r="AU244" s="1524"/>
      <c r="AV244" s="1524"/>
      <c r="AW244" s="1524"/>
      <c r="AX244" s="1524"/>
      <c r="AY244" s="1524"/>
      <c r="AZ244" s="1524"/>
      <c r="BA244" s="1524"/>
      <c r="BB244" s="1524"/>
      <c r="BC244" s="1524"/>
      <c r="BD244" s="1524"/>
      <c r="BE244" s="1524"/>
      <c r="BF244" s="1524"/>
      <c r="BG244" s="1524"/>
      <c r="BH244" s="1524"/>
      <c r="BI244" s="1524"/>
      <c r="BJ244" s="1524"/>
      <c r="BK244" s="1524"/>
      <c r="BL244" s="1524"/>
      <c r="BM244" s="1524"/>
      <c r="BN244" s="1524"/>
      <c r="BO244" s="1524"/>
      <c r="BP244" s="1524"/>
      <c r="BQ244" s="1524"/>
      <c r="BR244" s="1524"/>
      <c r="BS244" s="1524"/>
      <c r="BT244" s="1524"/>
      <c r="BU244" s="1524"/>
      <c r="BV244" s="1524"/>
      <c r="BW244" s="1524"/>
      <c r="BX244" s="1524"/>
      <c r="BY244" s="208"/>
    </row>
    <row r="245" spans="2:77" ht="7.5" customHeight="1">
      <c r="B245" s="1430" t="s">
        <v>1016</v>
      </c>
      <c r="C245" s="1430"/>
      <c r="D245" s="1430"/>
      <c r="E245" s="1430"/>
      <c r="F245" s="1430"/>
      <c r="G245" s="1430"/>
      <c r="H245" s="1430"/>
      <c r="I245" s="1430"/>
      <c r="J245" s="1430"/>
      <c r="K245" s="1430"/>
      <c r="L245" s="1430"/>
      <c r="M245" s="555"/>
      <c r="N245" s="1379"/>
      <c r="O245" s="1379"/>
      <c r="P245" s="1379"/>
      <c r="Q245" s="1379"/>
      <c r="R245" s="1379"/>
      <c r="S245" s="1379"/>
      <c r="T245" s="1379"/>
      <c r="U245" s="1380"/>
      <c r="V245" s="308"/>
      <c r="W245" s="1524"/>
      <c r="X245" s="1524"/>
      <c r="Y245" s="1524"/>
      <c r="Z245" s="1524"/>
      <c r="AA245" s="1524"/>
      <c r="AB245" s="1524"/>
      <c r="AC245" s="1524"/>
      <c r="AD245" s="1524"/>
      <c r="AE245" s="1524"/>
      <c r="AF245" s="1524"/>
      <c r="AG245" s="1524"/>
      <c r="AH245" s="1524"/>
      <c r="AI245" s="1524"/>
      <c r="AJ245" s="1524"/>
      <c r="AK245" s="1524"/>
      <c r="AL245" s="1524"/>
      <c r="AM245" s="1524"/>
      <c r="AN245" s="1524"/>
      <c r="AO245" s="1524"/>
      <c r="AP245" s="1524"/>
      <c r="AQ245" s="1524"/>
      <c r="AR245" s="1524"/>
      <c r="AS245" s="1524"/>
      <c r="AT245" s="1524"/>
      <c r="AU245" s="1524"/>
      <c r="AV245" s="1524"/>
      <c r="AW245" s="1524"/>
      <c r="AX245" s="1524"/>
      <c r="AY245" s="1524"/>
      <c r="AZ245" s="1524"/>
      <c r="BA245" s="1524"/>
      <c r="BB245" s="1524"/>
      <c r="BC245" s="1524"/>
      <c r="BD245" s="1524"/>
      <c r="BE245" s="1524"/>
      <c r="BF245" s="1524"/>
      <c r="BG245" s="1524"/>
      <c r="BH245" s="1524"/>
      <c r="BI245" s="1524"/>
      <c r="BJ245" s="1524"/>
      <c r="BK245" s="1524"/>
      <c r="BL245" s="1524"/>
      <c r="BM245" s="1524"/>
      <c r="BN245" s="1524"/>
      <c r="BO245" s="1524"/>
      <c r="BP245" s="1524"/>
      <c r="BQ245" s="1524"/>
      <c r="BR245" s="1524"/>
      <c r="BS245" s="1524"/>
      <c r="BT245" s="1524"/>
      <c r="BU245" s="1524"/>
      <c r="BV245" s="1524"/>
      <c r="BW245" s="1524"/>
      <c r="BX245" s="1524"/>
      <c r="BY245" s="208"/>
    </row>
    <row r="246" spans="2:77" ht="7.5" customHeight="1">
      <c r="B246" s="1430"/>
      <c r="C246" s="1430"/>
      <c r="D246" s="1430"/>
      <c r="E246" s="1430"/>
      <c r="F246" s="1430"/>
      <c r="G246" s="1430"/>
      <c r="H246" s="1430"/>
      <c r="I246" s="1430"/>
      <c r="J246" s="1430"/>
      <c r="K246" s="1430"/>
      <c r="L246" s="1430"/>
      <c r="M246" s="207"/>
      <c r="N246" s="1381"/>
      <c r="O246" s="1381"/>
      <c r="P246" s="1381"/>
      <c r="Q246" s="1381"/>
      <c r="R246" s="1381"/>
      <c r="S246" s="1381"/>
      <c r="T246" s="1381"/>
      <c r="U246" s="1382"/>
      <c r="V246" s="308"/>
      <c r="W246" s="1524"/>
      <c r="X246" s="1524"/>
      <c r="Y246" s="1524"/>
      <c r="Z246" s="1524"/>
      <c r="AA246" s="1524"/>
      <c r="AB246" s="1524"/>
      <c r="AC246" s="1524"/>
      <c r="AD246" s="1524"/>
      <c r="AE246" s="1524"/>
      <c r="AF246" s="1524"/>
      <c r="AG246" s="1524"/>
      <c r="AH246" s="1524"/>
      <c r="AI246" s="1524"/>
      <c r="AJ246" s="1524"/>
      <c r="AK246" s="1524"/>
      <c r="AL246" s="1524"/>
      <c r="AM246" s="1524"/>
      <c r="AN246" s="1524"/>
      <c r="AO246" s="1524"/>
      <c r="AP246" s="1524"/>
      <c r="AQ246" s="1524"/>
      <c r="AR246" s="1524"/>
      <c r="AS246" s="1524"/>
      <c r="AT246" s="1524"/>
      <c r="AU246" s="1524"/>
      <c r="AV246" s="1524"/>
      <c r="AW246" s="1524"/>
      <c r="AX246" s="1524"/>
      <c r="AY246" s="1524"/>
      <c r="AZ246" s="1524"/>
      <c r="BA246" s="1524"/>
      <c r="BB246" s="1524"/>
      <c r="BC246" s="1524"/>
      <c r="BD246" s="1524"/>
      <c r="BE246" s="1524"/>
      <c r="BF246" s="1524"/>
      <c r="BG246" s="1524"/>
      <c r="BH246" s="1524"/>
      <c r="BI246" s="1524"/>
      <c r="BJ246" s="1524"/>
      <c r="BK246" s="1524"/>
      <c r="BL246" s="1524"/>
      <c r="BM246" s="1524"/>
      <c r="BN246" s="1524"/>
      <c r="BO246" s="1524"/>
      <c r="BP246" s="1524"/>
      <c r="BQ246" s="1524"/>
      <c r="BR246" s="1524"/>
      <c r="BS246" s="1524"/>
      <c r="BT246" s="1524"/>
      <c r="BU246" s="1524"/>
      <c r="BV246" s="1524"/>
      <c r="BW246" s="1524"/>
      <c r="BX246" s="1524"/>
      <c r="BY246" s="208"/>
    </row>
    <row r="247" spans="2:77" ht="7.5" customHeight="1">
      <c r="B247" s="1430" t="s">
        <v>1017</v>
      </c>
      <c r="C247" s="1430"/>
      <c r="D247" s="1430"/>
      <c r="E247" s="1430"/>
      <c r="F247" s="1430"/>
      <c r="G247" s="1430"/>
      <c r="H247" s="1430"/>
      <c r="I247" s="1430"/>
      <c r="J247" s="1430"/>
      <c r="K247" s="1430"/>
      <c r="L247" s="1430"/>
      <c r="M247" s="555"/>
      <c r="N247" s="1414" t="str">
        <f>入力専用!$IY$7</f>
        <v>自立</v>
      </c>
      <c r="O247" s="1414"/>
      <c r="P247" s="1414"/>
      <c r="Q247" s="1414"/>
      <c r="R247" s="1414"/>
      <c r="S247" s="1414"/>
      <c r="T247" s="1414"/>
      <c r="U247" s="1415"/>
      <c r="V247" s="308"/>
      <c r="W247" s="1524"/>
      <c r="X247" s="1524"/>
      <c r="Y247" s="1524"/>
      <c r="Z247" s="1524"/>
      <c r="AA247" s="1524"/>
      <c r="AB247" s="1524"/>
      <c r="AC247" s="1524"/>
      <c r="AD247" s="1524"/>
      <c r="AE247" s="1524"/>
      <c r="AF247" s="1524"/>
      <c r="AG247" s="1524"/>
      <c r="AH247" s="1524"/>
      <c r="AI247" s="1524"/>
      <c r="AJ247" s="1524"/>
      <c r="AK247" s="1524"/>
      <c r="AL247" s="1524"/>
      <c r="AM247" s="1524"/>
      <c r="AN247" s="1524"/>
      <c r="AO247" s="1524"/>
      <c r="AP247" s="1524"/>
      <c r="AQ247" s="1524"/>
      <c r="AR247" s="1524"/>
      <c r="AS247" s="1524"/>
      <c r="AT247" s="1524"/>
      <c r="AU247" s="1524"/>
      <c r="AV247" s="1524"/>
      <c r="AW247" s="1524"/>
      <c r="AX247" s="1524"/>
      <c r="AY247" s="1524"/>
      <c r="AZ247" s="1524"/>
      <c r="BA247" s="1524"/>
      <c r="BB247" s="1524"/>
      <c r="BC247" s="1524"/>
      <c r="BD247" s="1524"/>
      <c r="BE247" s="1524"/>
      <c r="BF247" s="1524"/>
      <c r="BG247" s="1524"/>
      <c r="BH247" s="1524"/>
      <c r="BI247" s="1524"/>
      <c r="BJ247" s="1524"/>
      <c r="BK247" s="1524"/>
      <c r="BL247" s="1524"/>
      <c r="BM247" s="1524"/>
      <c r="BN247" s="1524"/>
      <c r="BO247" s="1524"/>
      <c r="BP247" s="1524"/>
      <c r="BQ247" s="1524"/>
      <c r="BR247" s="1524"/>
      <c r="BS247" s="1524"/>
      <c r="BT247" s="1524"/>
      <c r="BU247" s="1524"/>
      <c r="BV247" s="1524"/>
      <c r="BW247" s="1524"/>
      <c r="BX247" s="1524"/>
      <c r="BY247" s="208"/>
    </row>
    <row r="248" spans="2:77" ht="7.5" customHeight="1">
      <c r="B248" s="1430"/>
      <c r="C248" s="1430"/>
      <c r="D248" s="1430"/>
      <c r="E248" s="1430"/>
      <c r="F248" s="1430"/>
      <c r="G248" s="1430"/>
      <c r="H248" s="1430"/>
      <c r="I248" s="1430"/>
      <c r="J248" s="1430"/>
      <c r="K248" s="1430"/>
      <c r="L248" s="1430"/>
      <c r="M248" s="207"/>
      <c r="N248" s="1385"/>
      <c r="O248" s="1385"/>
      <c r="P248" s="1385"/>
      <c r="Q248" s="1385"/>
      <c r="R248" s="1385"/>
      <c r="S248" s="1385"/>
      <c r="T248" s="1385"/>
      <c r="U248" s="1416"/>
      <c r="V248" s="308"/>
      <c r="W248" s="1524"/>
      <c r="X248" s="1524"/>
      <c r="Y248" s="1524"/>
      <c r="Z248" s="1524"/>
      <c r="AA248" s="1524"/>
      <c r="AB248" s="1524"/>
      <c r="AC248" s="1524"/>
      <c r="AD248" s="1524"/>
      <c r="AE248" s="1524"/>
      <c r="AF248" s="1524"/>
      <c r="AG248" s="1524"/>
      <c r="AH248" s="1524"/>
      <c r="AI248" s="1524"/>
      <c r="AJ248" s="1524"/>
      <c r="AK248" s="1524"/>
      <c r="AL248" s="1524"/>
      <c r="AM248" s="1524"/>
      <c r="AN248" s="1524"/>
      <c r="AO248" s="1524"/>
      <c r="AP248" s="1524"/>
      <c r="AQ248" s="1524"/>
      <c r="AR248" s="1524"/>
      <c r="AS248" s="1524"/>
      <c r="AT248" s="1524"/>
      <c r="AU248" s="1524"/>
      <c r="AV248" s="1524"/>
      <c r="AW248" s="1524"/>
      <c r="AX248" s="1524"/>
      <c r="AY248" s="1524"/>
      <c r="AZ248" s="1524"/>
      <c r="BA248" s="1524"/>
      <c r="BB248" s="1524"/>
      <c r="BC248" s="1524"/>
      <c r="BD248" s="1524"/>
      <c r="BE248" s="1524"/>
      <c r="BF248" s="1524"/>
      <c r="BG248" s="1524"/>
      <c r="BH248" s="1524"/>
      <c r="BI248" s="1524"/>
      <c r="BJ248" s="1524"/>
      <c r="BK248" s="1524"/>
      <c r="BL248" s="1524"/>
      <c r="BM248" s="1524"/>
      <c r="BN248" s="1524"/>
      <c r="BO248" s="1524"/>
      <c r="BP248" s="1524"/>
      <c r="BQ248" s="1524"/>
      <c r="BR248" s="1524"/>
      <c r="BS248" s="1524"/>
      <c r="BT248" s="1524"/>
      <c r="BU248" s="1524"/>
      <c r="BV248" s="1524"/>
      <c r="BW248" s="1524"/>
      <c r="BX248" s="1524"/>
      <c r="BY248" s="208"/>
    </row>
    <row r="249" spans="2:77" ht="7.5" customHeight="1">
      <c r="B249" s="1430" t="s">
        <v>1018</v>
      </c>
      <c r="C249" s="1430"/>
      <c r="D249" s="1430"/>
      <c r="E249" s="1430"/>
      <c r="F249" s="1430"/>
      <c r="G249" s="1430"/>
      <c r="H249" s="1430"/>
      <c r="I249" s="1430"/>
      <c r="J249" s="1430"/>
      <c r="K249" s="1430"/>
      <c r="L249" s="1430"/>
      <c r="M249" s="555"/>
      <c r="N249" s="1414" t="str">
        <f>入力専用!$JN$5</f>
        <v>自立</v>
      </c>
      <c r="O249" s="1414"/>
      <c r="P249" s="1414"/>
      <c r="Q249" s="1414"/>
      <c r="R249" s="1414"/>
      <c r="S249" s="1414"/>
      <c r="T249" s="1414"/>
      <c r="U249" s="1415"/>
      <c r="V249" s="308"/>
      <c r="W249" s="1524"/>
      <c r="X249" s="1524"/>
      <c r="Y249" s="1524"/>
      <c r="Z249" s="1524"/>
      <c r="AA249" s="1524"/>
      <c r="AB249" s="1524"/>
      <c r="AC249" s="1524"/>
      <c r="AD249" s="1524"/>
      <c r="AE249" s="1524"/>
      <c r="AF249" s="1524"/>
      <c r="AG249" s="1524"/>
      <c r="AH249" s="1524"/>
      <c r="AI249" s="1524"/>
      <c r="AJ249" s="1524"/>
      <c r="AK249" s="1524"/>
      <c r="AL249" s="1524"/>
      <c r="AM249" s="1524"/>
      <c r="AN249" s="1524"/>
      <c r="AO249" s="1524"/>
      <c r="AP249" s="1524"/>
      <c r="AQ249" s="1524"/>
      <c r="AR249" s="1524"/>
      <c r="AS249" s="1524"/>
      <c r="AT249" s="1524"/>
      <c r="AU249" s="1524"/>
      <c r="AV249" s="1524"/>
      <c r="AW249" s="1524"/>
      <c r="AX249" s="1524"/>
      <c r="AY249" s="1524"/>
      <c r="AZ249" s="1524"/>
      <c r="BA249" s="1524"/>
      <c r="BB249" s="1524"/>
      <c r="BC249" s="1524"/>
      <c r="BD249" s="1524"/>
      <c r="BE249" s="1524"/>
      <c r="BF249" s="1524"/>
      <c r="BG249" s="1524"/>
      <c r="BH249" s="1524"/>
      <c r="BI249" s="1524"/>
      <c r="BJ249" s="1524"/>
      <c r="BK249" s="1524"/>
      <c r="BL249" s="1524"/>
      <c r="BM249" s="1524"/>
      <c r="BN249" s="1524"/>
      <c r="BO249" s="1524"/>
      <c r="BP249" s="1524"/>
      <c r="BQ249" s="1524"/>
      <c r="BR249" s="1524"/>
      <c r="BS249" s="1524"/>
      <c r="BT249" s="1524"/>
      <c r="BU249" s="1524"/>
      <c r="BV249" s="1524"/>
      <c r="BW249" s="1524"/>
      <c r="BX249" s="1524"/>
      <c r="BY249" s="208"/>
    </row>
    <row r="250" spans="2:77" ht="7.5" customHeight="1">
      <c r="B250" s="1430"/>
      <c r="C250" s="1430"/>
      <c r="D250" s="1430"/>
      <c r="E250" s="1430"/>
      <c r="F250" s="1430"/>
      <c r="G250" s="1430"/>
      <c r="H250" s="1430"/>
      <c r="I250" s="1430"/>
      <c r="J250" s="1430"/>
      <c r="K250" s="1430"/>
      <c r="L250" s="1430"/>
      <c r="M250" s="207"/>
      <c r="N250" s="1385"/>
      <c r="O250" s="1385"/>
      <c r="P250" s="1385"/>
      <c r="Q250" s="1385"/>
      <c r="R250" s="1385"/>
      <c r="S250" s="1385"/>
      <c r="T250" s="1385"/>
      <c r="U250" s="1416"/>
      <c r="V250" s="207"/>
      <c r="W250" s="1525"/>
      <c r="X250" s="1525"/>
      <c r="Y250" s="1525"/>
      <c r="Z250" s="1525"/>
      <c r="AA250" s="1525"/>
      <c r="AB250" s="1525"/>
      <c r="AC250" s="1525"/>
      <c r="AD250" s="1525"/>
      <c r="AE250" s="1525"/>
      <c r="AF250" s="1525"/>
      <c r="AG250" s="1525"/>
      <c r="AH250" s="1525"/>
      <c r="AI250" s="1525"/>
      <c r="AJ250" s="1525"/>
      <c r="AK250" s="1525"/>
      <c r="AL250" s="1525"/>
      <c r="AM250" s="1525"/>
      <c r="AN250" s="1525"/>
      <c r="AO250" s="1525"/>
      <c r="AP250" s="1525"/>
      <c r="AQ250" s="1525"/>
      <c r="AR250" s="1525"/>
      <c r="AS250" s="1525"/>
      <c r="AT250" s="1525"/>
      <c r="AU250" s="1525"/>
      <c r="AV250" s="1525"/>
      <c r="AW250" s="1525"/>
      <c r="AX250" s="1525"/>
      <c r="AY250" s="1525"/>
      <c r="AZ250" s="1525"/>
      <c r="BA250" s="1525"/>
      <c r="BB250" s="1525"/>
      <c r="BC250" s="1525"/>
      <c r="BD250" s="1525"/>
      <c r="BE250" s="1525"/>
      <c r="BF250" s="1525"/>
      <c r="BG250" s="1525"/>
      <c r="BH250" s="1525"/>
      <c r="BI250" s="1525"/>
      <c r="BJ250" s="1525"/>
      <c r="BK250" s="1525"/>
      <c r="BL250" s="1525"/>
      <c r="BM250" s="1525"/>
      <c r="BN250" s="1525"/>
      <c r="BO250" s="1525"/>
      <c r="BP250" s="1525"/>
      <c r="BQ250" s="1525"/>
      <c r="BR250" s="1525"/>
      <c r="BS250" s="1525"/>
      <c r="BT250" s="1525"/>
      <c r="BU250" s="1525"/>
      <c r="BV250" s="1525"/>
      <c r="BW250" s="1525"/>
      <c r="BX250" s="1525"/>
      <c r="BY250" s="310"/>
    </row>
    <row r="251" spans="2:77" ht="7.5" customHeight="1">
      <c r="B251" s="1430" t="s">
        <v>1019</v>
      </c>
      <c r="C251" s="1430"/>
      <c r="D251" s="1430"/>
      <c r="E251" s="1430"/>
      <c r="F251" s="1430"/>
      <c r="G251" s="1430"/>
      <c r="H251" s="1430"/>
      <c r="I251" s="1430"/>
      <c r="J251" s="1430"/>
      <c r="K251" s="1430"/>
      <c r="L251" s="1430"/>
      <c r="M251" s="555"/>
      <c r="N251" s="1414" t="str">
        <f>入力専用!$JO$5</f>
        <v>自立</v>
      </c>
      <c r="O251" s="1414"/>
      <c r="P251" s="1414"/>
      <c r="Q251" s="1414"/>
      <c r="R251" s="1414"/>
      <c r="S251" s="1414"/>
      <c r="T251" s="1414"/>
      <c r="U251" s="1415"/>
      <c r="V251" s="1377" t="s">
        <v>1020</v>
      </c>
      <c r="W251" s="1377"/>
      <c r="X251" s="1377"/>
      <c r="Y251" s="1377"/>
      <c r="Z251" s="1377"/>
      <c r="AA251" s="1377"/>
      <c r="AB251" s="1377"/>
      <c r="AC251" s="1377"/>
      <c r="AD251" s="1377"/>
      <c r="AE251" s="1377"/>
      <c r="AF251" s="1377"/>
      <c r="AG251" s="1377"/>
      <c r="AH251" s="1377"/>
      <c r="AI251" s="1377"/>
      <c r="AJ251" s="1377"/>
      <c r="AK251" s="1377"/>
      <c r="AL251" s="1377"/>
      <c r="AM251" s="555"/>
      <c r="AN251" s="1414" t="str">
        <f>入力専用!$JP$5</f>
        <v>☑ なし</v>
      </c>
      <c r="AO251" s="1414"/>
      <c r="AP251" s="1414"/>
      <c r="AQ251" s="1414"/>
      <c r="AR251" s="1414"/>
      <c r="AS251" s="1414"/>
      <c r="AT251" s="1414"/>
      <c r="AU251" s="1414"/>
      <c r="AV251" s="1414"/>
      <c r="AW251" s="1415"/>
      <c r="AX251" s="1377" t="s">
        <v>1021</v>
      </c>
      <c r="AY251" s="1377"/>
      <c r="AZ251" s="1377"/>
      <c r="BA251" s="1377"/>
      <c r="BB251" s="1377"/>
      <c r="BC251" s="1377"/>
      <c r="BD251" s="1377"/>
      <c r="BE251" s="1377"/>
      <c r="BF251" s="1377"/>
      <c r="BG251" s="1377"/>
      <c r="BH251" s="1377"/>
      <c r="BI251" s="1377"/>
      <c r="BJ251" s="1377"/>
      <c r="BK251" s="1377"/>
      <c r="BL251" s="1377"/>
      <c r="BM251" s="1377"/>
      <c r="BN251" s="1377"/>
      <c r="BO251" s="555"/>
      <c r="BP251" s="1414" t="str">
        <f>入力専用!$JQ$5</f>
        <v>☑ なし</v>
      </c>
      <c r="BQ251" s="1414"/>
      <c r="BR251" s="1414"/>
      <c r="BS251" s="1414"/>
      <c r="BT251" s="1414"/>
      <c r="BU251" s="1414"/>
      <c r="BV251" s="1414"/>
      <c r="BW251" s="1414"/>
      <c r="BX251" s="1414"/>
      <c r="BY251" s="1415"/>
    </row>
    <row r="252" spans="2:77" ht="7.5" customHeight="1">
      <c r="B252" s="1430"/>
      <c r="C252" s="1430"/>
      <c r="D252" s="1430"/>
      <c r="E252" s="1430"/>
      <c r="F252" s="1430"/>
      <c r="G252" s="1430"/>
      <c r="H252" s="1430"/>
      <c r="I252" s="1430"/>
      <c r="J252" s="1430"/>
      <c r="K252" s="1430"/>
      <c r="L252" s="1430"/>
      <c r="M252" s="207"/>
      <c r="N252" s="1385"/>
      <c r="O252" s="1385"/>
      <c r="P252" s="1385"/>
      <c r="Q252" s="1385"/>
      <c r="R252" s="1385"/>
      <c r="S252" s="1385"/>
      <c r="T252" s="1385"/>
      <c r="U252" s="1416"/>
      <c r="V252" s="1377"/>
      <c r="W252" s="1377"/>
      <c r="X252" s="1377"/>
      <c r="Y252" s="1377"/>
      <c r="Z252" s="1377"/>
      <c r="AA252" s="1377"/>
      <c r="AB252" s="1377"/>
      <c r="AC252" s="1377"/>
      <c r="AD252" s="1377"/>
      <c r="AE252" s="1377"/>
      <c r="AF252" s="1377"/>
      <c r="AG252" s="1377"/>
      <c r="AH252" s="1377"/>
      <c r="AI252" s="1377"/>
      <c r="AJ252" s="1377"/>
      <c r="AK252" s="1377"/>
      <c r="AL252" s="1377"/>
      <c r="AM252" s="207"/>
      <c r="AN252" s="1385"/>
      <c r="AO252" s="1385"/>
      <c r="AP252" s="1385"/>
      <c r="AQ252" s="1385"/>
      <c r="AR252" s="1385"/>
      <c r="AS252" s="1385"/>
      <c r="AT252" s="1385"/>
      <c r="AU252" s="1385"/>
      <c r="AV252" s="1385"/>
      <c r="AW252" s="1416"/>
      <c r="AX252" s="1377"/>
      <c r="AY252" s="1377"/>
      <c r="AZ252" s="1377"/>
      <c r="BA252" s="1377"/>
      <c r="BB252" s="1377"/>
      <c r="BC252" s="1377"/>
      <c r="BD252" s="1377"/>
      <c r="BE252" s="1377"/>
      <c r="BF252" s="1377"/>
      <c r="BG252" s="1377"/>
      <c r="BH252" s="1377"/>
      <c r="BI252" s="1377"/>
      <c r="BJ252" s="1377"/>
      <c r="BK252" s="1377"/>
      <c r="BL252" s="1377"/>
      <c r="BM252" s="1377"/>
      <c r="BN252" s="1377"/>
      <c r="BO252" s="207"/>
      <c r="BP252" s="1385"/>
      <c r="BQ252" s="1385"/>
      <c r="BR252" s="1385"/>
      <c r="BS252" s="1385"/>
      <c r="BT252" s="1385"/>
      <c r="BU252" s="1385"/>
      <c r="BV252" s="1385"/>
      <c r="BW252" s="1385"/>
      <c r="BX252" s="1385"/>
      <c r="BY252" s="1416"/>
    </row>
    <row r="254" spans="2:77" ht="7.5" customHeight="1">
      <c r="B254" s="1430" t="s">
        <v>1022</v>
      </c>
      <c r="C254" s="1430"/>
      <c r="D254" s="1430"/>
      <c r="E254" s="1430"/>
      <c r="F254" s="1430"/>
      <c r="G254" s="1430"/>
      <c r="H254" s="1430"/>
      <c r="I254" s="1430"/>
      <c r="J254" s="1430"/>
      <c r="K254" s="1430"/>
      <c r="L254" s="1430"/>
      <c r="M254" s="555"/>
      <c r="N254" s="1414" t="str">
        <f>入力専用!$IY$9</f>
        <v>自立</v>
      </c>
      <c r="O254" s="1414"/>
      <c r="P254" s="1414"/>
      <c r="Q254" s="1414"/>
      <c r="R254" s="1414"/>
      <c r="S254" s="1414"/>
      <c r="T254" s="1414"/>
      <c r="U254" s="1415"/>
      <c r="V254" s="1655" t="s">
        <v>999</v>
      </c>
      <c r="W254" s="1656"/>
      <c r="X254" s="1656"/>
      <c r="Y254" s="1656"/>
      <c r="Z254" s="1656"/>
      <c r="AA254" s="1656"/>
      <c r="AB254" s="1656"/>
      <c r="AC254" s="1656"/>
      <c r="AD254" s="1656"/>
      <c r="AE254" s="1656"/>
      <c r="AF254" s="1656"/>
      <c r="AG254" s="1656"/>
      <c r="AH254" s="1656"/>
      <c r="AI254" s="1656"/>
      <c r="AJ254" s="1656"/>
      <c r="AK254" s="1656"/>
      <c r="AL254" s="1656"/>
      <c r="AM254" s="1656"/>
      <c r="AN254" s="1656"/>
      <c r="AO254" s="1656"/>
      <c r="AP254" s="1656"/>
      <c r="AQ254" s="1656"/>
      <c r="AR254" s="1656"/>
      <c r="AS254" s="1656"/>
      <c r="AT254" s="1656"/>
      <c r="AU254" s="1656"/>
      <c r="AV254" s="1656"/>
      <c r="AW254" s="1656"/>
      <c r="AX254" s="1656"/>
      <c r="AY254" s="1656"/>
      <c r="AZ254" s="1656"/>
      <c r="BA254" s="1656"/>
      <c r="BB254" s="1656"/>
      <c r="BC254" s="1656"/>
      <c r="BD254" s="1656"/>
      <c r="BE254" s="1656"/>
      <c r="BF254" s="1656"/>
      <c r="BG254" s="1656"/>
      <c r="BH254" s="1656"/>
      <c r="BI254" s="1656"/>
      <c r="BJ254" s="1656"/>
      <c r="BK254" s="1656"/>
      <c r="BL254" s="1656"/>
      <c r="BM254" s="1656"/>
      <c r="BN254" s="1656"/>
      <c r="BO254" s="1656"/>
      <c r="BP254" s="1656"/>
      <c r="BQ254" s="1656"/>
      <c r="BR254" s="1656"/>
      <c r="BS254" s="1656"/>
      <c r="BT254" s="1656"/>
      <c r="BU254" s="1656"/>
      <c r="BV254" s="1656"/>
      <c r="BW254" s="1656"/>
      <c r="BX254" s="1656"/>
      <c r="BY254" s="1657"/>
    </row>
    <row r="255" spans="2:77" ht="7.5" customHeight="1">
      <c r="B255" s="1430"/>
      <c r="C255" s="1430"/>
      <c r="D255" s="1430"/>
      <c r="E255" s="1430"/>
      <c r="F255" s="1430"/>
      <c r="G255" s="1430"/>
      <c r="H255" s="1430"/>
      <c r="I255" s="1430"/>
      <c r="J255" s="1430"/>
      <c r="K255" s="1430"/>
      <c r="L255" s="1430"/>
      <c r="M255" s="207"/>
      <c r="N255" s="1385"/>
      <c r="O255" s="1385"/>
      <c r="P255" s="1385"/>
      <c r="Q255" s="1385"/>
      <c r="R255" s="1385"/>
      <c r="S255" s="1385"/>
      <c r="T255" s="1385"/>
      <c r="U255" s="1416"/>
      <c r="V255" s="1658"/>
      <c r="W255" s="1659"/>
      <c r="X255" s="1659"/>
      <c r="Y255" s="1659"/>
      <c r="Z255" s="1659"/>
      <c r="AA255" s="1659"/>
      <c r="AB255" s="1659"/>
      <c r="AC255" s="1659"/>
      <c r="AD255" s="1659"/>
      <c r="AE255" s="1659"/>
      <c r="AF255" s="1659"/>
      <c r="AG255" s="1659"/>
      <c r="AH255" s="1659"/>
      <c r="AI255" s="1659"/>
      <c r="AJ255" s="1659"/>
      <c r="AK255" s="1659"/>
      <c r="AL255" s="1659"/>
      <c r="AM255" s="1659"/>
      <c r="AN255" s="1659"/>
      <c r="AO255" s="1659"/>
      <c r="AP255" s="1659"/>
      <c r="AQ255" s="1659"/>
      <c r="AR255" s="1659"/>
      <c r="AS255" s="1659"/>
      <c r="AT255" s="1659"/>
      <c r="AU255" s="1659"/>
      <c r="AV255" s="1659"/>
      <c r="AW255" s="1659"/>
      <c r="AX255" s="1659"/>
      <c r="AY255" s="1659"/>
      <c r="AZ255" s="1659"/>
      <c r="BA255" s="1659"/>
      <c r="BB255" s="1659"/>
      <c r="BC255" s="1659"/>
      <c r="BD255" s="1659"/>
      <c r="BE255" s="1659"/>
      <c r="BF255" s="1659"/>
      <c r="BG255" s="1659"/>
      <c r="BH255" s="1659"/>
      <c r="BI255" s="1659"/>
      <c r="BJ255" s="1659"/>
      <c r="BK255" s="1659"/>
      <c r="BL255" s="1659"/>
      <c r="BM255" s="1659"/>
      <c r="BN255" s="1659"/>
      <c r="BO255" s="1659"/>
      <c r="BP255" s="1659"/>
      <c r="BQ255" s="1659"/>
      <c r="BR255" s="1659"/>
      <c r="BS255" s="1659"/>
      <c r="BT255" s="1659"/>
      <c r="BU255" s="1659"/>
      <c r="BV255" s="1659"/>
      <c r="BW255" s="1659"/>
      <c r="BX255" s="1659"/>
      <c r="BY255" s="1660"/>
    </row>
    <row r="256" spans="2:77" ht="7.5" customHeight="1">
      <c r="B256" s="1377" t="s">
        <v>1023</v>
      </c>
      <c r="C256" s="1377"/>
      <c r="D256" s="1377"/>
      <c r="E256" s="1377"/>
      <c r="F256" s="1377"/>
      <c r="G256" s="1377"/>
      <c r="H256" s="1377"/>
      <c r="I256" s="1377"/>
      <c r="J256" s="1377"/>
      <c r="K256" s="1377"/>
      <c r="L256" s="1377"/>
      <c r="M256" s="555"/>
      <c r="N256" s="1414" t="str">
        <f>入力専用!$IY$8</f>
        <v>自立</v>
      </c>
      <c r="O256" s="1414"/>
      <c r="P256" s="1414"/>
      <c r="Q256" s="1414"/>
      <c r="R256" s="1414"/>
      <c r="S256" s="1414"/>
      <c r="T256" s="1414"/>
      <c r="U256" s="1415"/>
      <c r="V256" s="555"/>
      <c r="W256" s="1523"/>
      <c r="X256" s="1523"/>
      <c r="Y256" s="1523"/>
      <c r="Z256" s="1523"/>
      <c r="AA256" s="1523"/>
      <c r="AB256" s="1523"/>
      <c r="AC256" s="1523"/>
      <c r="AD256" s="1523"/>
      <c r="AE256" s="1523"/>
      <c r="AF256" s="1523"/>
      <c r="AG256" s="1523"/>
      <c r="AH256" s="1523"/>
      <c r="AI256" s="1523"/>
      <c r="AJ256" s="1523"/>
      <c r="AK256" s="1523"/>
      <c r="AL256" s="1523"/>
      <c r="AM256" s="1523"/>
      <c r="AN256" s="1523"/>
      <c r="AO256" s="1523"/>
      <c r="AP256" s="1523"/>
      <c r="AQ256" s="1523"/>
      <c r="AR256" s="1523"/>
      <c r="AS256" s="1523"/>
      <c r="AT256" s="1523"/>
      <c r="AU256" s="1523"/>
      <c r="AV256" s="1523"/>
      <c r="AW256" s="1523"/>
      <c r="AX256" s="1523"/>
      <c r="AY256" s="1523"/>
      <c r="AZ256" s="1523"/>
      <c r="BA256" s="1523"/>
      <c r="BB256" s="1523"/>
      <c r="BC256" s="1523"/>
      <c r="BD256" s="1523"/>
      <c r="BE256" s="1523"/>
      <c r="BF256" s="1523"/>
      <c r="BG256" s="1523"/>
      <c r="BH256" s="1523"/>
      <c r="BI256" s="1523"/>
      <c r="BJ256" s="1523"/>
      <c r="BK256" s="1523"/>
      <c r="BL256" s="1523"/>
      <c r="BM256" s="1523"/>
      <c r="BN256" s="1523"/>
      <c r="BO256" s="1523"/>
      <c r="BP256" s="1523"/>
      <c r="BQ256" s="1523"/>
      <c r="BR256" s="1523"/>
      <c r="BS256" s="1523"/>
      <c r="BT256" s="1523"/>
      <c r="BU256" s="1523"/>
      <c r="BV256" s="1523"/>
      <c r="BW256" s="1523"/>
      <c r="BX256" s="1523"/>
      <c r="BY256" s="557"/>
    </row>
    <row r="257" spans="2:77" ht="7.5" customHeight="1">
      <c r="B257" s="1377"/>
      <c r="C257" s="1377"/>
      <c r="D257" s="1377"/>
      <c r="E257" s="1377"/>
      <c r="F257" s="1377"/>
      <c r="G257" s="1377"/>
      <c r="H257" s="1377"/>
      <c r="I257" s="1377"/>
      <c r="J257" s="1377"/>
      <c r="K257" s="1377"/>
      <c r="L257" s="1377"/>
      <c r="M257" s="207"/>
      <c r="N257" s="1385"/>
      <c r="O257" s="1385"/>
      <c r="P257" s="1385"/>
      <c r="Q257" s="1385"/>
      <c r="R257" s="1385"/>
      <c r="S257" s="1385"/>
      <c r="T257" s="1385"/>
      <c r="U257" s="1416"/>
      <c r="V257" s="308"/>
      <c r="W257" s="1524"/>
      <c r="X257" s="1524"/>
      <c r="Y257" s="1524"/>
      <c r="Z257" s="1524"/>
      <c r="AA257" s="1524"/>
      <c r="AB257" s="1524"/>
      <c r="AC257" s="1524"/>
      <c r="AD257" s="1524"/>
      <c r="AE257" s="1524"/>
      <c r="AF257" s="1524"/>
      <c r="AG257" s="1524"/>
      <c r="AH257" s="1524"/>
      <c r="AI257" s="1524"/>
      <c r="AJ257" s="1524"/>
      <c r="AK257" s="1524"/>
      <c r="AL257" s="1524"/>
      <c r="AM257" s="1524"/>
      <c r="AN257" s="1524"/>
      <c r="AO257" s="1524"/>
      <c r="AP257" s="1524"/>
      <c r="AQ257" s="1524"/>
      <c r="AR257" s="1524"/>
      <c r="AS257" s="1524"/>
      <c r="AT257" s="1524"/>
      <c r="AU257" s="1524"/>
      <c r="AV257" s="1524"/>
      <c r="AW257" s="1524"/>
      <c r="AX257" s="1524"/>
      <c r="AY257" s="1524"/>
      <c r="AZ257" s="1524"/>
      <c r="BA257" s="1524"/>
      <c r="BB257" s="1524"/>
      <c r="BC257" s="1524"/>
      <c r="BD257" s="1524"/>
      <c r="BE257" s="1524"/>
      <c r="BF257" s="1524"/>
      <c r="BG257" s="1524"/>
      <c r="BH257" s="1524"/>
      <c r="BI257" s="1524"/>
      <c r="BJ257" s="1524"/>
      <c r="BK257" s="1524"/>
      <c r="BL257" s="1524"/>
      <c r="BM257" s="1524"/>
      <c r="BN257" s="1524"/>
      <c r="BO257" s="1524"/>
      <c r="BP257" s="1524"/>
      <c r="BQ257" s="1524"/>
      <c r="BR257" s="1524"/>
      <c r="BS257" s="1524"/>
      <c r="BT257" s="1524"/>
      <c r="BU257" s="1524"/>
      <c r="BV257" s="1524"/>
      <c r="BW257" s="1524"/>
      <c r="BX257" s="1524"/>
      <c r="BY257" s="208"/>
    </row>
    <row r="258" spans="2:77" ht="7.5" customHeight="1">
      <c r="B258" s="1430" t="s">
        <v>1024</v>
      </c>
      <c r="C258" s="1430"/>
      <c r="D258" s="1430"/>
      <c r="E258" s="1430"/>
      <c r="F258" s="1430"/>
      <c r="G258" s="1430"/>
      <c r="H258" s="1430"/>
      <c r="I258" s="1430"/>
      <c r="J258" s="1430"/>
      <c r="K258" s="1430"/>
      <c r="L258" s="1430"/>
      <c r="M258" s="555"/>
      <c r="N258" s="1379"/>
      <c r="O258" s="1379"/>
      <c r="P258" s="1379"/>
      <c r="Q258" s="1379"/>
      <c r="R258" s="1379"/>
      <c r="S258" s="1379"/>
      <c r="T258" s="1379"/>
      <c r="U258" s="1380"/>
      <c r="V258" s="308"/>
      <c r="W258" s="1524"/>
      <c r="X258" s="1524"/>
      <c r="Y258" s="1524"/>
      <c r="Z258" s="1524"/>
      <c r="AA258" s="1524"/>
      <c r="AB258" s="1524"/>
      <c r="AC258" s="1524"/>
      <c r="AD258" s="1524"/>
      <c r="AE258" s="1524"/>
      <c r="AF258" s="1524"/>
      <c r="AG258" s="1524"/>
      <c r="AH258" s="1524"/>
      <c r="AI258" s="1524"/>
      <c r="AJ258" s="1524"/>
      <c r="AK258" s="1524"/>
      <c r="AL258" s="1524"/>
      <c r="AM258" s="1524"/>
      <c r="AN258" s="1524"/>
      <c r="AO258" s="1524"/>
      <c r="AP258" s="1524"/>
      <c r="AQ258" s="1524"/>
      <c r="AR258" s="1524"/>
      <c r="AS258" s="1524"/>
      <c r="AT258" s="1524"/>
      <c r="AU258" s="1524"/>
      <c r="AV258" s="1524"/>
      <c r="AW258" s="1524"/>
      <c r="AX258" s="1524"/>
      <c r="AY258" s="1524"/>
      <c r="AZ258" s="1524"/>
      <c r="BA258" s="1524"/>
      <c r="BB258" s="1524"/>
      <c r="BC258" s="1524"/>
      <c r="BD258" s="1524"/>
      <c r="BE258" s="1524"/>
      <c r="BF258" s="1524"/>
      <c r="BG258" s="1524"/>
      <c r="BH258" s="1524"/>
      <c r="BI258" s="1524"/>
      <c r="BJ258" s="1524"/>
      <c r="BK258" s="1524"/>
      <c r="BL258" s="1524"/>
      <c r="BM258" s="1524"/>
      <c r="BN258" s="1524"/>
      <c r="BO258" s="1524"/>
      <c r="BP258" s="1524"/>
      <c r="BQ258" s="1524"/>
      <c r="BR258" s="1524"/>
      <c r="BS258" s="1524"/>
      <c r="BT258" s="1524"/>
      <c r="BU258" s="1524"/>
      <c r="BV258" s="1524"/>
      <c r="BW258" s="1524"/>
      <c r="BX258" s="1524"/>
      <c r="BY258" s="208"/>
    </row>
    <row r="259" spans="2:77" ht="7.5" customHeight="1">
      <c r="B259" s="1430"/>
      <c r="C259" s="1430"/>
      <c r="D259" s="1430"/>
      <c r="E259" s="1430"/>
      <c r="F259" s="1430"/>
      <c r="G259" s="1430"/>
      <c r="H259" s="1430"/>
      <c r="I259" s="1430"/>
      <c r="J259" s="1430"/>
      <c r="K259" s="1430"/>
      <c r="L259" s="1430"/>
      <c r="M259" s="207"/>
      <c r="N259" s="1381"/>
      <c r="O259" s="1381"/>
      <c r="P259" s="1381"/>
      <c r="Q259" s="1381"/>
      <c r="R259" s="1381"/>
      <c r="S259" s="1381"/>
      <c r="T259" s="1381"/>
      <c r="U259" s="1382"/>
      <c r="V259" s="308"/>
      <c r="W259" s="1524"/>
      <c r="X259" s="1524"/>
      <c r="Y259" s="1524"/>
      <c r="Z259" s="1524"/>
      <c r="AA259" s="1524"/>
      <c r="AB259" s="1524"/>
      <c r="AC259" s="1524"/>
      <c r="AD259" s="1524"/>
      <c r="AE259" s="1524"/>
      <c r="AF259" s="1524"/>
      <c r="AG259" s="1524"/>
      <c r="AH259" s="1524"/>
      <c r="AI259" s="1524"/>
      <c r="AJ259" s="1524"/>
      <c r="AK259" s="1524"/>
      <c r="AL259" s="1524"/>
      <c r="AM259" s="1524"/>
      <c r="AN259" s="1524"/>
      <c r="AO259" s="1524"/>
      <c r="AP259" s="1524"/>
      <c r="AQ259" s="1524"/>
      <c r="AR259" s="1524"/>
      <c r="AS259" s="1524"/>
      <c r="AT259" s="1524"/>
      <c r="AU259" s="1524"/>
      <c r="AV259" s="1524"/>
      <c r="AW259" s="1524"/>
      <c r="AX259" s="1524"/>
      <c r="AY259" s="1524"/>
      <c r="AZ259" s="1524"/>
      <c r="BA259" s="1524"/>
      <c r="BB259" s="1524"/>
      <c r="BC259" s="1524"/>
      <c r="BD259" s="1524"/>
      <c r="BE259" s="1524"/>
      <c r="BF259" s="1524"/>
      <c r="BG259" s="1524"/>
      <c r="BH259" s="1524"/>
      <c r="BI259" s="1524"/>
      <c r="BJ259" s="1524"/>
      <c r="BK259" s="1524"/>
      <c r="BL259" s="1524"/>
      <c r="BM259" s="1524"/>
      <c r="BN259" s="1524"/>
      <c r="BO259" s="1524"/>
      <c r="BP259" s="1524"/>
      <c r="BQ259" s="1524"/>
      <c r="BR259" s="1524"/>
      <c r="BS259" s="1524"/>
      <c r="BT259" s="1524"/>
      <c r="BU259" s="1524"/>
      <c r="BV259" s="1524"/>
      <c r="BW259" s="1524"/>
      <c r="BX259" s="1524"/>
      <c r="BY259" s="208"/>
    </row>
    <row r="260" spans="2:77" ht="7.5" customHeight="1">
      <c r="B260" s="1430" t="s">
        <v>1025</v>
      </c>
      <c r="C260" s="1430"/>
      <c r="D260" s="1430"/>
      <c r="E260" s="1430"/>
      <c r="F260" s="1430"/>
      <c r="G260" s="1430"/>
      <c r="H260" s="1430"/>
      <c r="I260" s="1430"/>
      <c r="J260" s="1430"/>
      <c r="K260" s="1430"/>
      <c r="L260" s="1430"/>
      <c r="M260" s="555"/>
      <c r="N260" s="1379"/>
      <c r="O260" s="1379"/>
      <c r="P260" s="1379"/>
      <c r="Q260" s="1379"/>
      <c r="R260" s="1379"/>
      <c r="S260" s="1379"/>
      <c r="T260" s="1379"/>
      <c r="U260" s="1380"/>
      <c r="V260" s="308"/>
      <c r="W260" s="1524"/>
      <c r="X260" s="1524"/>
      <c r="Y260" s="1524"/>
      <c r="Z260" s="1524"/>
      <c r="AA260" s="1524"/>
      <c r="AB260" s="1524"/>
      <c r="AC260" s="1524"/>
      <c r="AD260" s="1524"/>
      <c r="AE260" s="1524"/>
      <c r="AF260" s="1524"/>
      <c r="AG260" s="1524"/>
      <c r="AH260" s="1524"/>
      <c r="AI260" s="1524"/>
      <c r="AJ260" s="1524"/>
      <c r="AK260" s="1524"/>
      <c r="AL260" s="1524"/>
      <c r="AM260" s="1524"/>
      <c r="AN260" s="1524"/>
      <c r="AO260" s="1524"/>
      <c r="AP260" s="1524"/>
      <c r="AQ260" s="1524"/>
      <c r="AR260" s="1524"/>
      <c r="AS260" s="1524"/>
      <c r="AT260" s="1524"/>
      <c r="AU260" s="1524"/>
      <c r="AV260" s="1524"/>
      <c r="AW260" s="1524"/>
      <c r="AX260" s="1524"/>
      <c r="AY260" s="1524"/>
      <c r="AZ260" s="1524"/>
      <c r="BA260" s="1524"/>
      <c r="BB260" s="1524"/>
      <c r="BC260" s="1524"/>
      <c r="BD260" s="1524"/>
      <c r="BE260" s="1524"/>
      <c r="BF260" s="1524"/>
      <c r="BG260" s="1524"/>
      <c r="BH260" s="1524"/>
      <c r="BI260" s="1524"/>
      <c r="BJ260" s="1524"/>
      <c r="BK260" s="1524"/>
      <c r="BL260" s="1524"/>
      <c r="BM260" s="1524"/>
      <c r="BN260" s="1524"/>
      <c r="BO260" s="1524"/>
      <c r="BP260" s="1524"/>
      <c r="BQ260" s="1524"/>
      <c r="BR260" s="1524"/>
      <c r="BS260" s="1524"/>
      <c r="BT260" s="1524"/>
      <c r="BU260" s="1524"/>
      <c r="BV260" s="1524"/>
      <c r="BW260" s="1524"/>
      <c r="BX260" s="1524"/>
      <c r="BY260" s="208"/>
    </row>
    <row r="261" spans="2:77" ht="7.5" customHeight="1">
      <c r="B261" s="1430"/>
      <c r="C261" s="1430"/>
      <c r="D261" s="1430"/>
      <c r="E261" s="1430"/>
      <c r="F261" s="1430"/>
      <c r="G261" s="1430"/>
      <c r="H261" s="1430"/>
      <c r="I261" s="1430"/>
      <c r="J261" s="1430"/>
      <c r="K261" s="1430"/>
      <c r="L261" s="1430"/>
      <c r="M261" s="207"/>
      <c r="N261" s="1381"/>
      <c r="O261" s="1381"/>
      <c r="P261" s="1381"/>
      <c r="Q261" s="1381"/>
      <c r="R261" s="1381"/>
      <c r="S261" s="1381"/>
      <c r="T261" s="1381"/>
      <c r="U261" s="1382"/>
      <c r="V261" s="308"/>
      <c r="W261" s="1524"/>
      <c r="X261" s="1524"/>
      <c r="Y261" s="1524"/>
      <c r="Z261" s="1524"/>
      <c r="AA261" s="1524"/>
      <c r="AB261" s="1524"/>
      <c r="AC261" s="1524"/>
      <c r="AD261" s="1524"/>
      <c r="AE261" s="1524"/>
      <c r="AF261" s="1524"/>
      <c r="AG261" s="1524"/>
      <c r="AH261" s="1524"/>
      <c r="AI261" s="1524"/>
      <c r="AJ261" s="1524"/>
      <c r="AK261" s="1524"/>
      <c r="AL261" s="1524"/>
      <c r="AM261" s="1524"/>
      <c r="AN261" s="1524"/>
      <c r="AO261" s="1524"/>
      <c r="AP261" s="1524"/>
      <c r="AQ261" s="1524"/>
      <c r="AR261" s="1524"/>
      <c r="AS261" s="1524"/>
      <c r="AT261" s="1524"/>
      <c r="AU261" s="1524"/>
      <c r="AV261" s="1524"/>
      <c r="AW261" s="1524"/>
      <c r="AX261" s="1524"/>
      <c r="AY261" s="1524"/>
      <c r="AZ261" s="1524"/>
      <c r="BA261" s="1524"/>
      <c r="BB261" s="1524"/>
      <c r="BC261" s="1524"/>
      <c r="BD261" s="1524"/>
      <c r="BE261" s="1524"/>
      <c r="BF261" s="1524"/>
      <c r="BG261" s="1524"/>
      <c r="BH261" s="1524"/>
      <c r="BI261" s="1524"/>
      <c r="BJ261" s="1524"/>
      <c r="BK261" s="1524"/>
      <c r="BL261" s="1524"/>
      <c r="BM261" s="1524"/>
      <c r="BN261" s="1524"/>
      <c r="BO261" s="1524"/>
      <c r="BP261" s="1524"/>
      <c r="BQ261" s="1524"/>
      <c r="BR261" s="1524"/>
      <c r="BS261" s="1524"/>
      <c r="BT261" s="1524"/>
      <c r="BU261" s="1524"/>
      <c r="BV261" s="1524"/>
      <c r="BW261" s="1524"/>
      <c r="BX261" s="1524"/>
      <c r="BY261" s="208"/>
    </row>
    <row r="262" spans="2:77" ht="7.5" customHeight="1">
      <c r="B262" s="1430" t="s">
        <v>1026</v>
      </c>
      <c r="C262" s="1430"/>
      <c r="D262" s="1430"/>
      <c r="E262" s="1430"/>
      <c r="F262" s="1430"/>
      <c r="G262" s="1430"/>
      <c r="H262" s="1430"/>
      <c r="I262" s="1430"/>
      <c r="J262" s="1430"/>
      <c r="K262" s="1430"/>
      <c r="L262" s="1430"/>
      <c r="M262" s="555"/>
      <c r="N262" s="1379"/>
      <c r="O262" s="1379"/>
      <c r="P262" s="1379"/>
      <c r="Q262" s="1379"/>
      <c r="R262" s="1379"/>
      <c r="S262" s="1379"/>
      <c r="T262" s="1379"/>
      <c r="U262" s="1380"/>
      <c r="V262" s="308"/>
      <c r="W262" s="1524"/>
      <c r="X262" s="1524"/>
      <c r="Y262" s="1524"/>
      <c r="Z262" s="1524"/>
      <c r="AA262" s="1524"/>
      <c r="AB262" s="1524"/>
      <c r="AC262" s="1524"/>
      <c r="AD262" s="1524"/>
      <c r="AE262" s="1524"/>
      <c r="AF262" s="1524"/>
      <c r="AG262" s="1524"/>
      <c r="AH262" s="1524"/>
      <c r="AI262" s="1524"/>
      <c r="AJ262" s="1524"/>
      <c r="AK262" s="1524"/>
      <c r="AL262" s="1524"/>
      <c r="AM262" s="1524"/>
      <c r="AN262" s="1524"/>
      <c r="AO262" s="1524"/>
      <c r="AP262" s="1524"/>
      <c r="AQ262" s="1524"/>
      <c r="AR262" s="1524"/>
      <c r="AS262" s="1524"/>
      <c r="AT262" s="1524"/>
      <c r="AU262" s="1524"/>
      <c r="AV262" s="1524"/>
      <c r="AW262" s="1524"/>
      <c r="AX262" s="1524"/>
      <c r="AY262" s="1524"/>
      <c r="AZ262" s="1524"/>
      <c r="BA262" s="1524"/>
      <c r="BB262" s="1524"/>
      <c r="BC262" s="1524"/>
      <c r="BD262" s="1524"/>
      <c r="BE262" s="1524"/>
      <c r="BF262" s="1524"/>
      <c r="BG262" s="1524"/>
      <c r="BH262" s="1524"/>
      <c r="BI262" s="1524"/>
      <c r="BJ262" s="1524"/>
      <c r="BK262" s="1524"/>
      <c r="BL262" s="1524"/>
      <c r="BM262" s="1524"/>
      <c r="BN262" s="1524"/>
      <c r="BO262" s="1524"/>
      <c r="BP262" s="1524"/>
      <c r="BQ262" s="1524"/>
      <c r="BR262" s="1524"/>
      <c r="BS262" s="1524"/>
      <c r="BT262" s="1524"/>
      <c r="BU262" s="1524"/>
      <c r="BV262" s="1524"/>
      <c r="BW262" s="1524"/>
      <c r="BX262" s="1524"/>
      <c r="BY262" s="208"/>
    </row>
    <row r="263" spans="2:77" ht="7.5" customHeight="1">
      <c r="B263" s="1430"/>
      <c r="C263" s="1430"/>
      <c r="D263" s="1430"/>
      <c r="E263" s="1430"/>
      <c r="F263" s="1430"/>
      <c r="G263" s="1430"/>
      <c r="H263" s="1430"/>
      <c r="I263" s="1430"/>
      <c r="J263" s="1430"/>
      <c r="K263" s="1430"/>
      <c r="L263" s="1430"/>
      <c r="M263" s="207"/>
      <c r="N263" s="1381"/>
      <c r="O263" s="1381"/>
      <c r="P263" s="1381"/>
      <c r="Q263" s="1381"/>
      <c r="R263" s="1381"/>
      <c r="S263" s="1381"/>
      <c r="T263" s="1381"/>
      <c r="U263" s="1382"/>
      <c r="V263" s="308"/>
      <c r="W263" s="1524"/>
      <c r="X263" s="1524"/>
      <c r="Y263" s="1524"/>
      <c r="Z263" s="1524"/>
      <c r="AA263" s="1524"/>
      <c r="AB263" s="1524"/>
      <c r="AC263" s="1524"/>
      <c r="AD263" s="1524"/>
      <c r="AE263" s="1524"/>
      <c r="AF263" s="1524"/>
      <c r="AG263" s="1524"/>
      <c r="AH263" s="1524"/>
      <c r="AI263" s="1524"/>
      <c r="AJ263" s="1524"/>
      <c r="AK263" s="1524"/>
      <c r="AL263" s="1524"/>
      <c r="AM263" s="1524"/>
      <c r="AN263" s="1524"/>
      <c r="AO263" s="1524"/>
      <c r="AP263" s="1524"/>
      <c r="AQ263" s="1524"/>
      <c r="AR263" s="1524"/>
      <c r="AS263" s="1524"/>
      <c r="AT263" s="1524"/>
      <c r="AU263" s="1524"/>
      <c r="AV263" s="1524"/>
      <c r="AW263" s="1524"/>
      <c r="AX263" s="1524"/>
      <c r="AY263" s="1524"/>
      <c r="AZ263" s="1524"/>
      <c r="BA263" s="1524"/>
      <c r="BB263" s="1524"/>
      <c r="BC263" s="1524"/>
      <c r="BD263" s="1524"/>
      <c r="BE263" s="1524"/>
      <c r="BF263" s="1524"/>
      <c r="BG263" s="1524"/>
      <c r="BH263" s="1524"/>
      <c r="BI263" s="1524"/>
      <c r="BJ263" s="1524"/>
      <c r="BK263" s="1524"/>
      <c r="BL263" s="1524"/>
      <c r="BM263" s="1524"/>
      <c r="BN263" s="1524"/>
      <c r="BO263" s="1524"/>
      <c r="BP263" s="1524"/>
      <c r="BQ263" s="1524"/>
      <c r="BR263" s="1524"/>
      <c r="BS263" s="1524"/>
      <c r="BT263" s="1524"/>
      <c r="BU263" s="1524"/>
      <c r="BV263" s="1524"/>
      <c r="BW263" s="1524"/>
      <c r="BX263" s="1524"/>
      <c r="BY263" s="208"/>
    </row>
    <row r="264" spans="2:77" ht="7.5" customHeight="1">
      <c r="B264" s="1640" t="s">
        <v>1027</v>
      </c>
      <c r="C264" s="1640"/>
      <c r="D264" s="1640"/>
      <c r="E264" s="1640"/>
      <c r="F264" s="1640"/>
      <c r="G264" s="1640"/>
      <c r="H264" s="1640"/>
      <c r="I264" s="1640"/>
      <c r="J264" s="1640"/>
      <c r="K264" s="1640"/>
      <c r="L264" s="1640"/>
      <c r="M264" s="308"/>
      <c r="N264" s="1675"/>
      <c r="O264" s="1675"/>
      <c r="P264" s="1675"/>
      <c r="Q264" s="1675"/>
      <c r="R264" s="1675"/>
      <c r="S264" s="1675"/>
      <c r="T264" s="1675"/>
      <c r="U264" s="1676"/>
      <c r="V264" s="308"/>
      <c r="W264" s="1524"/>
      <c r="X264" s="1524"/>
      <c r="Y264" s="1524"/>
      <c r="Z264" s="1524"/>
      <c r="AA264" s="1524"/>
      <c r="AB264" s="1524"/>
      <c r="AC264" s="1524"/>
      <c r="AD264" s="1524"/>
      <c r="AE264" s="1524"/>
      <c r="AF264" s="1524"/>
      <c r="AG264" s="1524"/>
      <c r="AH264" s="1524"/>
      <c r="AI264" s="1524"/>
      <c r="AJ264" s="1524"/>
      <c r="AK264" s="1524"/>
      <c r="AL264" s="1524"/>
      <c r="AM264" s="1524"/>
      <c r="AN264" s="1524"/>
      <c r="AO264" s="1524"/>
      <c r="AP264" s="1524"/>
      <c r="AQ264" s="1524"/>
      <c r="AR264" s="1524"/>
      <c r="AS264" s="1524"/>
      <c r="AT264" s="1524"/>
      <c r="AU264" s="1524"/>
      <c r="AV264" s="1524"/>
      <c r="AW264" s="1524"/>
      <c r="AX264" s="1524"/>
      <c r="AY264" s="1524"/>
      <c r="AZ264" s="1524"/>
      <c r="BA264" s="1524"/>
      <c r="BB264" s="1524"/>
      <c r="BC264" s="1524"/>
      <c r="BD264" s="1524"/>
      <c r="BE264" s="1524"/>
      <c r="BF264" s="1524"/>
      <c r="BG264" s="1524"/>
      <c r="BH264" s="1524"/>
      <c r="BI264" s="1524"/>
      <c r="BJ264" s="1524"/>
      <c r="BK264" s="1524"/>
      <c r="BL264" s="1524"/>
      <c r="BM264" s="1524"/>
      <c r="BN264" s="1524"/>
      <c r="BO264" s="1524"/>
      <c r="BP264" s="1524"/>
      <c r="BQ264" s="1524"/>
      <c r="BR264" s="1524"/>
      <c r="BS264" s="1524"/>
      <c r="BT264" s="1524"/>
      <c r="BU264" s="1524"/>
      <c r="BV264" s="1524"/>
      <c r="BW264" s="1524"/>
      <c r="BX264" s="1524"/>
      <c r="BY264" s="208"/>
    </row>
    <row r="265" spans="2:77" ht="7.5" customHeight="1">
      <c r="B265" s="1378"/>
      <c r="C265" s="1378"/>
      <c r="D265" s="1378"/>
      <c r="E265" s="1378"/>
      <c r="F265" s="1378"/>
      <c r="G265" s="1378"/>
      <c r="H265" s="1378"/>
      <c r="I265" s="1378"/>
      <c r="J265" s="1378"/>
      <c r="K265" s="1378"/>
      <c r="L265" s="1378"/>
      <c r="M265" s="308"/>
      <c r="N265" s="1381"/>
      <c r="O265" s="1381"/>
      <c r="P265" s="1381"/>
      <c r="Q265" s="1381"/>
      <c r="R265" s="1381"/>
      <c r="S265" s="1381"/>
      <c r="T265" s="1381"/>
      <c r="U265" s="1382"/>
      <c r="V265" s="308"/>
      <c r="W265" s="1524"/>
      <c r="X265" s="1524"/>
      <c r="Y265" s="1524"/>
      <c r="Z265" s="1524"/>
      <c r="AA265" s="1524"/>
      <c r="AB265" s="1524"/>
      <c r="AC265" s="1524"/>
      <c r="AD265" s="1524"/>
      <c r="AE265" s="1524"/>
      <c r="AF265" s="1524"/>
      <c r="AG265" s="1524"/>
      <c r="AH265" s="1524"/>
      <c r="AI265" s="1524"/>
      <c r="AJ265" s="1524"/>
      <c r="AK265" s="1524"/>
      <c r="AL265" s="1524"/>
      <c r="AM265" s="1524"/>
      <c r="AN265" s="1524"/>
      <c r="AO265" s="1524"/>
      <c r="AP265" s="1524"/>
      <c r="AQ265" s="1524"/>
      <c r="AR265" s="1524"/>
      <c r="AS265" s="1524"/>
      <c r="AT265" s="1524"/>
      <c r="AU265" s="1524"/>
      <c r="AV265" s="1524"/>
      <c r="AW265" s="1524"/>
      <c r="AX265" s="1524"/>
      <c r="AY265" s="1524"/>
      <c r="AZ265" s="1524"/>
      <c r="BA265" s="1524"/>
      <c r="BB265" s="1524"/>
      <c r="BC265" s="1524"/>
      <c r="BD265" s="1524"/>
      <c r="BE265" s="1524"/>
      <c r="BF265" s="1524"/>
      <c r="BG265" s="1524"/>
      <c r="BH265" s="1524"/>
      <c r="BI265" s="1524"/>
      <c r="BJ265" s="1524"/>
      <c r="BK265" s="1524"/>
      <c r="BL265" s="1524"/>
      <c r="BM265" s="1524"/>
      <c r="BN265" s="1524"/>
      <c r="BO265" s="1524"/>
      <c r="BP265" s="1524"/>
      <c r="BQ265" s="1524"/>
      <c r="BR265" s="1524"/>
      <c r="BS265" s="1524"/>
      <c r="BT265" s="1524"/>
      <c r="BU265" s="1524"/>
      <c r="BV265" s="1524"/>
      <c r="BW265" s="1524"/>
      <c r="BX265" s="1524"/>
      <c r="BY265" s="208"/>
    </row>
    <row r="266" spans="2:77" ht="7.5" customHeight="1">
      <c r="B266" s="1573"/>
      <c r="C266" s="1667"/>
      <c r="D266" s="1667"/>
      <c r="E266" s="1667"/>
      <c r="F266" s="1667"/>
      <c r="G266" s="1667"/>
      <c r="H266" s="1667"/>
      <c r="I266" s="1667"/>
      <c r="J266" s="1667"/>
      <c r="K266" s="1667"/>
      <c r="L266" s="1667"/>
      <c r="M266" s="1667"/>
      <c r="N266" s="1667"/>
      <c r="O266" s="1667"/>
      <c r="P266" s="1667"/>
      <c r="Q266" s="1667"/>
      <c r="R266" s="1667"/>
      <c r="S266" s="1667"/>
      <c r="T266" s="1667"/>
      <c r="U266" s="1668"/>
      <c r="V266" s="308"/>
      <c r="W266" s="1524"/>
      <c r="X266" s="1524"/>
      <c r="Y266" s="1524"/>
      <c r="Z266" s="1524"/>
      <c r="AA266" s="1524"/>
      <c r="AB266" s="1524"/>
      <c r="AC266" s="1524"/>
      <c r="AD266" s="1524"/>
      <c r="AE266" s="1524"/>
      <c r="AF266" s="1524"/>
      <c r="AG266" s="1524"/>
      <c r="AH266" s="1524"/>
      <c r="AI266" s="1524"/>
      <c r="AJ266" s="1524"/>
      <c r="AK266" s="1524"/>
      <c r="AL266" s="1524"/>
      <c r="AM266" s="1524"/>
      <c r="AN266" s="1524"/>
      <c r="AO266" s="1524"/>
      <c r="AP266" s="1524"/>
      <c r="AQ266" s="1524"/>
      <c r="AR266" s="1524"/>
      <c r="AS266" s="1524"/>
      <c r="AT266" s="1524"/>
      <c r="AU266" s="1524"/>
      <c r="AV266" s="1524"/>
      <c r="AW266" s="1524"/>
      <c r="AX266" s="1524"/>
      <c r="AY266" s="1524"/>
      <c r="AZ266" s="1524"/>
      <c r="BA266" s="1524"/>
      <c r="BB266" s="1524"/>
      <c r="BC266" s="1524"/>
      <c r="BD266" s="1524"/>
      <c r="BE266" s="1524"/>
      <c r="BF266" s="1524"/>
      <c r="BG266" s="1524"/>
      <c r="BH266" s="1524"/>
      <c r="BI266" s="1524"/>
      <c r="BJ266" s="1524"/>
      <c r="BK266" s="1524"/>
      <c r="BL266" s="1524"/>
      <c r="BM266" s="1524"/>
      <c r="BN266" s="1524"/>
      <c r="BO266" s="1524"/>
      <c r="BP266" s="1524"/>
      <c r="BQ266" s="1524"/>
      <c r="BR266" s="1524"/>
      <c r="BS266" s="1524"/>
      <c r="BT266" s="1524"/>
      <c r="BU266" s="1524"/>
      <c r="BV266" s="1524"/>
      <c r="BW266" s="1524"/>
      <c r="BX266" s="1524"/>
      <c r="BY266" s="208"/>
    </row>
    <row r="267" spans="2:77" ht="7.5" customHeight="1">
      <c r="B267" s="1430" t="s">
        <v>1028</v>
      </c>
      <c r="C267" s="1430"/>
      <c r="D267" s="1430"/>
      <c r="E267" s="1430"/>
      <c r="F267" s="1430"/>
      <c r="G267" s="1430"/>
      <c r="H267" s="1430"/>
      <c r="I267" s="555"/>
      <c r="J267" s="1414" t="str">
        <f>入力専用!$JX$5</f>
        <v>問題なし</v>
      </c>
      <c r="K267" s="1414"/>
      <c r="L267" s="1414"/>
      <c r="M267" s="1414"/>
      <c r="N267" s="1414"/>
      <c r="O267" s="1414"/>
      <c r="P267" s="1414"/>
      <c r="Q267" s="1414"/>
      <c r="R267" s="1415"/>
      <c r="S267" s="1591"/>
      <c r="T267" s="1414"/>
      <c r="U267" s="1415"/>
      <c r="V267" s="308"/>
      <c r="W267" s="1524"/>
      <c r="X267" s="1524"/>
      <c r="Y267" s="1524"/>
      <c r="Z267" s="1524"/>
      <c r="AA267" s="1524"/>
      <c r="AB267" s="1524"/>
      <c r="AC267" s="1524"/>
      <c r="AD267" s="1524"/>
      <c r="AE267" s="1524"/>
      <c r="AF267" s="1524"/>
      <c r="AG267" s="1524"/>
      <c r="AH267" s="1524"/>
      <c r="AI267" s="1524"/>
      <c r="AJ267" s="1524"/>
      <c r="AK267" s="1524"/>
      <c r="AL267" s="1524"/>
      <c r="AM267" s="1524"/>
      <c r="AN267" s="1524"/>
      <c r="AO267" s="1524"/>
      <c r="AP267" s="1524"/>
      <c r="AQ267" s="1524"/>
      <c r="AR267" s="1524"/>
      <c r="AS267" s="1524"/>
      <c r="AT267" s="1524"/>
      <c r="AU267" s="1524"/>
      <c r="AV267" s="1524"/>
      <c r="AW267" s="1524"/>
      <c r="AX267" s="1524"/>
      <c r="AY267" s="1524"/>
      <c r="AZ267" s="1524"/>
      <c r="BA267" s="1524"/>
      <c r="BB267" s="1524"/>
      <c r="BC267" s="1524"/>
      <c r="BD267" s="1524"/>
      <c r="BE267" s="1524"/>
      <c r="BF267" s="1524"/>
      <c r="BG267" s="1524"/>
      <c r="BH267" s="1524"/>
      <c r="BI267" s="1524"/>
      <c r="BJ267" s="1524"/>
      <c r="BK267" s="1524"/>
      <c r="BL267" s="1524"/>
      <c r="BM267" s="1524"/>
      <c r="BN267" s="1524"/>
      <c r="BO267" s="1524"/>
      <c r="BP267" s="1524"/>
      <c r="BQ267" s="1524"/>
      <c r="BR267" s="1524"/>
      <c r="BS267" s="1524"/>
      <c r="BT267" s="1524"/>
      <c r="BU267" s="1524"/>
      <c r="BV267" s="1524"/>
      <c r="BW267" s="1524"/>
      <c r="BX267" s="1524"/>
      <c r="BY267" s="208"/>
    </row>
    <row r="268" spans="2:77" ht="7.5" customHeight="1">
      <c r="B268" s="1430"/>
      <c r="C268" s="1430"/>
      <c r="D268" s="1430"/>
      <c r="E268" s="1430"/>
      <c r="F268" s="1430"/>
      <c r="G268" s="1430"/>
      <c r="H268" s="1430"/>
      <c r="I268" s="207"/>
      <c r="J268" s="1385"/>
      <c r="K268" s="1385"/>
      <c r="L268" s="1385"/>
      <c r="M268" s="1385"/>
      <c r="N268" s="1385"/>
      <c r="O268" s="1385"/>
      <c r="P268" s="1385"/>
      <c r="Q268" s="1385"/>
      <c r="R268" s="1416"/>
      <c r="S268" s="1592"/>
      <c r="T268" s="1375"/>
      <c r="U268" s="1376"/>
      <c r="V268" s="308"/>
      <c r="W268" s="1524"/>
      <c r="X268" s="1524"/>
      <c r="Y268" s="1524"/>
      <c r="Z268" s="1524"/>
      <c r="AA268" s="1524"/>
      <c r="AB268" s="1524"/>
      <c r="AC268" s="1524"/>
      <c r="AD268" s="1524"/>
      <c r="AE268" s="1524"/>
      <c r="AF268" s="1524"/>
      <c r="AG268" s="1524"/>
      <c r="AH268" s="1524"/>
      <c r="AI268" s="1524"/>
      <c r="AJ268" s="1524"/>
      <c r="AK268" s="1524"/>
      <c r="AL268" s="1524"/>
      <c r="AM268" s="1524"/>
      <c r="AN268" s="1524"/>
      <c r="AO268" s="1524"/>
      <c r="AP268" s="1524"/>
      <c r="AQ268" s="1524"/>
      <c r="AR268" s="1524"/>
      <c r="AS268" s="1524"/>
      <c r="AT268" s="1524"/>
      <c r="AU268" s="1524"/>
      <c r="AV268" s="1524"/>
      <c r="AW268" s="1524"/>
      <c r="AX268" s="1524"/>
      <c r="AY268" s="1524"/>
      <c r="AZ268" s="1524"/>
      <c r="BA268" s="1524"/>
      <c r="BB268" s="1524"/>
      <c r="BC268" s="1524"/>
      <c r="BD268" s="1524"/>
      <c r="BE268" s="1524"/>
      <c r="BF268" s="1524"/>
      <c r="BG268" s="1524"/>
      <c r="BH268" s="1524"/>
      <c r="BI268" s="1524"/>
      <c r="BJ268" s="1524"/>
      <c r="BK268" s="1524"/>
      <c r="BL268" s="1524"/>
      <c r="BM268" s="1524"/>
      <c r="BN268" s="1524"/>
      <c r="BO268" s="1524"/>
      <c r="BP268" s="1524"/>
      <c r="BQ268" s="1524"/>
      <c r="BR268" s="1524"/>
      <c r="BS268" s="1524"/>
      <c r="BT268" s="1524"/>
      <c r="BU268" s="1524"/>
      <c r="BV268" s="1524"/>
      <c r="BW268" s="1524"/>
      <c r="BX268" s="1524"/>
      <c r="BY268" s="208"/>
    </row>
    <row r="269" spans="2:77" ht="7.5" customHeight="1">
      <c r="B269" s="1430" t="s">
        <v>1029</v>
      </c>
      <c r="C269" s="1430"/>
      <c r="D269" s="1430"/>
      <c r="E269" s="1430"/>
      <c r="F269" s="1430"/>
      <c r="G269" s="1430"/>
      <c r="H269" s="1430"/>
      <c r="I269" s="555"/>
      <c r="J269" s="1414" t="str">
        <f>入力専用!$JY$5</f>
        <v>問題なし</v>
      </c>
      <c r="K269" s="1414"/>
      <c r="L269" s="1414"/>
      <c r="M269" s="1414"/>
      <c r="N269" s="1414"/>
      <c r="O269" s="1414"/>
      <c r="P269" s="1414"/>
      <c r="Q269" s="1414"/>
      <c r="R269" s="1415"/>
      <c r="S269" s="1592"/>
      <c r="T269" s="1375"/>
      <c r="U269" s="1376"/>
      <c r="V269" s="308"/>
      <c r="W269" s="1524"/>
      <c r="X269" s="1524"/>
      <c r="Y269" s="1524"/>
      <c r="Z269" s="1524"/>
      <c r="AA269" s="1524"/>
      <c r="AB269" s="1524"/>
      <c r="AC269" s="1524"/>
      <c r="AD269" s="1524"/>
      <c r="AE269" s="1524"/>
      <c r="AF269" s="1524"/>
      <c r="AG269" s="1524"/>
      <c r="AH269" s="1524"/>
      <c r="AI269" s="1524"/>
      <c r="AJ269" s="1524"/>
      <c r="AK269" s="1524"/>
      <c r="AL269" s="1524"/>
      <c r="AM269" s="1524"/>
      <c r="AN269" s="1524"/>
      <c r="AO269" s="1524"/>
      <c r="AP269" s="1524"/>
      <c r="AQ269" s="1524"/>
      <c r="AR269" s="1524"/>
      <c r="AS269" s="1524"/>
      <c r="AT269" s="1524"/>
      <c r="AU269" s="1524"/>
      <c r="AV269" s="1524"/>
      <c r="AW269" s="1524"/>
      <c r="AX269" s="1524"/>
      <c r="AY269" s="1524"/>
      <c r="AZ269" s="1524"/>
      <c r="BA269" s="1524"/>
      <c r="BB269" s="1524"/>
      <c r="BC269" s="1524"/>
      <c r="BD269" s="1524"/>
      <c r="BE269" s="1524"/>
      <c r="BF269" s="1524"/>
      <c r="BG269" s="1524"/>
      <c r="BH269" s="1524"/>
      <c r="BI269" s="1524"/>
      <c r="BJ269" s="1524"/>
      <c r="BK269" s="1524"/>
      <c r="BL269" s="1524"/>
      <c r="BM269" s="1524"/>
      <c r="BN269" s="1524"/>
      <c r="BO269" s="1524"/>
      <c r="BP269" s="1524"/>
      <c r="BQ269" s="1524"/>
      <c r="BR269" s="1524"/>
      <c r="BS269" s="1524"/>
      <c r="BT269" s="1524"/>
      <c r="BU269" s="1524"/>
      <c r="BV269" s="1524"/>
      <c r="BW269" s="1524"/>
      <c r="BX269" s="1524"/>
      <c r="BY269" s="208"/>
    </row>
    <row r="270" spans="2:77" ht="7.5" customHeight="1">
      <c r="B270" s="1430"/>
      <c r="C270" s="1430"/>
      <c r="D270" s="1430"/>
      <c r="E270" s="1430"/>
      <c r="F270" s="1430"/>
      <c r="G270" s="1430"/>
      <c r="H270" s="1430"/>
      <c r="I270" s="207"/>
      <c r="J270" s="1385"/>
      <c r="K270" s="1385"/>
      <c r="L270" s="1385"/>
      <c r="M270" s="1385"/>
      <c r="N270" s="1385"/>
      <c r="O270" s="1385"/>
      <c r="P270" s="1385"/>
      <c r="Q270" s="1385"/>
      <c r="R270" s="1416"/>
      <c r="S270" s="1593"/>
      <c r="T270" s="1385"/>
      <c r="U270" s="1416"/>
      <c r="V270" s="207"/>
      <c r="W270" s="1525"/>
      <c r="X270" s="1525"/>
      <c r="Y270" s="1525"/>
      <c r="Z270" s="1525"/>
      <c r="AA270" s="1525"/>
      <c r="AB270" s="1525"/>
      <c r="AC270" s="1525"/>
      <c r="AD270" s="1525"/>
      <c r="AE270" s="1525"/>
      <c r="AF270" s="1525"/>
      <c r="AG270" s="1525"/>
      <c r="AH270" s="1525"/>
      <c r="AI270" s="1525"/>
      <c r="AJ270" s="1525"/>
      <c r="AK270" s="1525"/>
      <c r="AL270" s="1525"/>
      <c r="AM270" s="1525"/>
      <c r="AN270" s="1525"/>
      <c r="AO270" s="1525"/>
      <c r="AP270" s="1525"/>
      <c r="AQ270" s="1525"/>
      <c r="AR270" s="1525"/>
      <c r="AS270" s="1525"/>
      <c r="AT270" s="1525"/>
      <c r="AU270" s="1525"/>
      <c r="AV270" s="1525"/>
      <c r="AW270" s="1525"/>
      <c r="AX270" s="1525"/>
      <c r="AY270" s="1525"/>
      <c r="AZ270" s="1525"/>
      <c r="BA270" s="1525"/>
      <c r="BB270" s="1525"/>
      <c r="BC270" s="1525"/>
      <c r="BD270" s="1525"/>
      <c r="BE270" s="1525"/>
      <c r="BF270" s="1525"/>
      <c r="BG270" s="1525"/>
      <c r="BH270" s="1525"/>
      <c r="BI270" s="1525"/>
      <c r="BJ270" s="1525"/>
      <c r="BK270" s="1525"/>
      <c r="BL270" s="1525"/>
      <c r="BM270" s="1525"/>
      <c r="BN270" s="1525"/>
      <c r="BO270" s="1525"/>
      <c r="BP270" s="1525"/>
      <c r="BQ270" s="1525"/>
      <c r="BR270" s="1525"/>
      <c r="BS270" s="1525"/>
      <c r="BT270" s="1525"/>
      <c r="BU270" s="1525"/>
      <c r="BV270" s="1525"/>
      <c r="BW270" s="1525"/>
      <c r="BX270" s="1525"/>
      <c r="BY270" s="310"/>
    </row>
    <row r="271" spans="2:77" ht="7.5" customHeight="1">
      <c r="B271" s="1378" t="s">
        <v>1030</v>
      </c>
      <c r="C271" s="1378"/>
      <c r="D271" s="1378"/>
      <c r="E271" s="1378"/>
      <c r="F271" s="1378"/>
      <c r="G271" s="1378"/>
      <c r="H271" s="1378"/>
      <c r="I271" s="555"/>
      <c r="J271" s="1414" t="str">
        <f>入力専用!$JZ$5</f>
        <v>問題なし</v>
      </c>
      <c r="K271" s="1414"/>
      <c r="L271" s="1414"/>
      <c r="M271" s="1414"/>
      <c r="N271" s="1414"/>
      <c r="O271" s="1414"/>
      <c r="P271" s="1414"/>
      <c r="Q271" s="1414"/>
      <c r="R271" s="1415"/>
      <c r="S271" s="1377" t="s">
        <v>1031</v>
      </c>
      <c r="T271" s="1377"/>
      <c r="U271" s="1377"/>
      <c r="V271" s="1377"/>
      <c r="W271" s="1377"/>
      <c r="X271" s="1377"/>
      <c r="Y271" s="1377"/>
      <c r="Z271" s="567"/>
      <c r="AA271" s="1414" t="str">
        <f>入力専用!$KC$5</f>
        <v>☑ なし</v>
      </c>
      <c r="AB271" s="1414"/>
      <c r="AC271" s="1414"/>
      <c r="AD271" s="1414"/>
      <c r="AE271" s="1414"/>
      <c r="AF271" s="1415"/>
      <c r="AG271" s="1377" t="s">
        <v>1032</v>
      </c>
      <c r="AH271" s="1377"/>
      <c r="AI271" s="1377"/>
      <c r="AJ271" s="1377"/>
      <c r="AK271" s="1377"/>
      <c r="AL271" s="1377"/>
      <c r="AM271" s="1377"/>
      <c r="AN271" s="567"/>
      <c r="AO271" s="1414" t="str">
        <f>入力専用!$KB$5</f>
        <v>☑ なし</v>
      </c>
      <c r="AP271" s="1414"/>
      <c r="AQ271" s="1414"/>
      <c r="AR271" s="1414"/>
      <c r="AS271" s="1414"/>
      <c r="AT271" s="1414"/>
      <c r="AU271" s="1388" t="s">
        <v>647</v>
      </c>
      <c r="AV271" s="1414" t="str">
        <f>入力専用!$KB$6</f>
        <v/>
      </c>
      <c r="AW271" s="1414"/>
      <c r="AX271" s="1414"/>
      <c r="AY271" s="1414"/>
      <c r="AZ271" s="1414"/>
      <c r="BA271" s="1414"/>
      <c r="BB271" s="1414"/>
      <c r="BC271" s="1414"/>
      <c r="BD271" s="1414"/>
      <c r="BE271" s="1414"/>
      <c r="BF271" s="1414"/>
      <c r="BG271" s="1414"/>
      <c r="BH271" s="1414"/>
      <c r="BI271" s="1414"/>
      <c r="BJ271" s="1414"/>
      <c r="BK271" s="1414"/>
      <c r="BL271" s="1414"/>
      <c r="BM271" s="1414"/>
      <c r="BN271" s="1414"/>
      <c r="BO271" s="1414"/>
      <c r="BP271" s="1414"/>
      <c r="BQ271" s="1414"/>
      <c r="BR271" s="1414"/>
      <c r="BS271" s="1414"/>
      <c r="BT271" s="1414"/>
      <c r="BU271" s="1414"/>
      <c r="BV271" s="1414"/>
      <c r="BW271" s="1414"/>
      <c r="BX271" s="1414"/>
      <c r="BY271" s="1383" t="s">
        <v>648</v>
      </c>
    </row>
    <row r="272" spans="2:77" ht="7.5" customHeight="1">
      <c r="B272" s="1378"/>
      <c r="C272" s="1378"/>
      <c r="D272" s="1378"/>
      <c r="E272" s="1378"/>
      <c r="F272" s="1378"/>
      <c r="G272" s="1378"/>
      <c r="H272" s="1378"/>
      <c r="I272" s="207"/>
      <c r="J272" s="1385"/>
      <c r="K272" s="1385"/>
      <c r="L272" s="1385"/>
      <c r="M272" s="1385"/>
      <c r="N272" s="1385"/>
      <c r="O272" s="1385"/>
      <c r="P272" s="1385"/>
      <c r="Q272" s="1385"/>
      <c r="R272" s="1416"/>
      <c r="S272" s="1377"/>
      <c r="T272" s="1377"/>
      <c r="U272" s="1377"/>
      <c r="V272" s="1377"/>
      <c r="W272" s="1377"/>
      <c r="X272" s="1377"/>
      <c r="Y272" s="1377"/>
      <c r="Z272" s="209"/>
      <c r="AA272" s="1385"/>
      <c r="AB272" s="1385"/>
      <c r="AC272" s="1385"/>
      <c r="AD272" s="1385"/>
      <c r="AE272" s="1385"/>
      <c r="AF272" s="1416"/>
      <c r="AG272" s="1377"/>
      <c r="AH272" s="1377"/>
      <c r="AI272" s="1377"/>
      <c r="AJ272" s="1377"/>
      <c r="AK272" s="1377"/>
      <c r="AL272" s="1377"/>
      <c r="AM272" s="1377"/>
      <c r="AN272" s="209"/>
      <c r="AO272" s="1385"/>
      <c r="AP272" s="1385"/>
      <c r="AQ272" s="1385"/>
      <c r="AR272" s="1385"/>
      <c r="AS272" s="1385"/>
      <c r="AT272" s="1385"/>
      <c r="AU272" s="1389"/>
      <c r="AV272" s="1385"/>
      <c r="AW272" s="1385"/>
      <c r="AX272" s="1385"/>
      <c r="AY272" s="1385"/>
      <c r="AZ272" s="1385"/>
      <c r="BA272" s="1385"/>
      <c r="BB272" s="1385"/>
      <c r="BC272" s="1385"/>
      <c r="BD272" s="1385"/>
      <c r="BE272" s="1385"/>
      <c r="BF272" s="1385"/>
      <c r="BG272" s="1385"/>
      <c r="BH272" s="1385"/>
      <c r="BI272" s="1385"/>
      <c r="BJ272" s="1385"/>
      <c r="BK272" s="1385"/>
      <c r="BL272" s="1385"/>
      <c r="BM272" s="1385"/>
      <c r="BN272" s="1385"/>
      <c r="BO272" s="1385"/>
      <c r="BP272" s="1385"/>
      <c r="BQ272" s="1385"/>
      <c r="BR272" s="1385"/>
      <c r="BS272" s="1385"/>
      <c r="BT272" s="1385"/>
      <c r="BU272" s="1385"/>
      <c r="BV272" s="1385"/>
      <c r="BW272" s="1385"/>
      <c r="BX272" s="1385"/>
      <c r="BY272" s="1384"/>
    </row>
    <row r="273" spans="2:77" ht="7.5" customHeight="1">
      <c r="B273" s="1390" t="s">
        <v>1033</v>
      </c>
      <c r="C273" s="1391"/>
      <c r="D273" s="1391"/>
      <c r="E273" s="1391"/>
      <c r="F273" s="1391"/>
      <c r="G273" s="1391"/>
      <c r="H273" s="1391"/>
      <c r="I273" s="1391"/>
      <c r="J273" s="1391"/>
      <c r="K273" s="1391"/>
      <c r="L273" s="1391"/>
      <c r="M273" s="1391"/>
      <c r="N273" s="1391"/>
      <c r="O273" s="1391"/>
      <c r="P273" s="1391"/>
      <c r="Q273" s="1391"/>
      <c r="R273" s="1391"/>
      <c r="S273" s="1391"/>
      <c r="T273" s="1412"/>
      <c r="U273" s="1430" t="s">
        <v>1034</v>
      </c>
      <c r="V273" s="1378"/>
      <c r="W273" s="1378"/>
      <c r="X273" s="1378"/>
      <c r="Y273" s="1378"/>
      <c r="Z273" s="1378"/>
      <c r="AA273" s="1378"/>
      <c r="AB273" s="555"/>
      <c r="AC273" s="1379"/>
      <c r="AD273" s="1379"/>
      <c r="AE273" s="1379"/>
      <c r="AF273" s="1379"/>
      <c r="AG273" s="1379"/>
      <c r="AH273" s="1379"/>
      <c r="AI273" s="1379"/>
      <c r="AJ273" s="1379"/>
      <c r="AK273" s="1380"/>
      <c r="AL273" s="1430" t="s">
        <v>1035</v>
      </c>
      <c r="AM273" s="1378"/>
      <c r="AN273" s="1378"/>
      <c r="AO273" s="1378"/>
      <c r="AP273" s="1378"/>
      <c r="AQ273" s="1378"/>
      <c r="AR273" s="1378"/>
      <c r="AS273" s="555"/>
      <c r="AT273" s="1379"/>
      <c r="AU273" s="1379"/>
      <c r="AV273" s="1379"/>
      <c r="AW273" s="1379"/>
      <c r="AX273" s="1379"/>
      <c r="AY273" s="1379"/>
      <c r="AZ273" s="1379"/>
      <c r="BA273" s="1379"/>
      <c r="BB273" s="1380"/>
      <c r="BC273" s="1430" t="s">
        <v>1036</v>
      </c>
      <c r="BD273" s="1430"/>
      <c r="BE273" s="1430"/>
      <c r="BF273" s="1430"/>
      <c r="BG273" s="1430"/>
      <c r="BH273" s="1430"/>
      <c r="BI273" s="1430"/>
      <c r="BJ273" s="1430"/>
      <c r="BK273" s="1430"/>
      <c r="BL273" s="1430"/>
      <c r="BM273" s="1430"/>
      <c r="BN273" s="1430"/>
      <c r="BO273" s="1430"/>
      <c r="BP273" s="555"/>
      <c r="BQ273" s="1379"/>
      <c r="BR273" s="1379"/>
      <c r="BS273" s="1379"/>
      <c r="BT273" s="1379"/>
      <c r="BU273" s="1379"/>
      <c r="BV273" s="1379"/>
      <c r="BW273" s="1379"/>
      <c r="BX273" s="1379"/>
      <c r="BY273" s="1380"/>
    </row>
    <row r="274" spans="2:77" ht="7.5" customHeight="1">
      <c r="B274" s="1392"/>
      <c r="C274" s="1393"/>
      <c r="D274" s="1393"/>
      <c r="E274" s="1393"/>
      <c r="F274" s="1393"/>
      <c r="G274" s="1393"/>
      <c r="H274" s="1393"/>
      <c r="I274" s="1393"/>
      <c r="J274" s="1393"/>
      <c r="K274" s="1393"/>
      <c r="L274" s="1393"/>
      <c r="M274" s="1393"/>
      <c r="N274" s="1393"/>
      <c r="O274" s="1393"/>
      <c r="P274" s="1393"/>
      <c r="Q274" s="1393"/>
      <c r="R274" s="1393"/>
      <c r="S274" s="1393"/>
      <c r="T274" s="1413"/>
      <c r="U274" s="1378"/>
      <c r="V274" s="1378"/>
      <c r="W274" s="1378"/>
      <c r="X274" s="1378"/>
      <c r="Y274" s="1378"/>
      <c r="Z274" s="1378"/>
      <c r="AA274" s="1378"/>
      <c r="AB274" s="207"/>
      <c r="AC274" s="1381"/>
      <c r="AD274" s="1381"/>
      <c r="AE274" s="1381"/>
      <c r="AF274" s="1381"/>
      <c r="AG274" s="1381"/>
      <c r="AH274" s="1381"/>
      <c r="AI274" s="1381"/>
      <c r="AJ274" s="1381"/>
      <c r="AK274" s="1382"/>
      <c r="AL274" s="1378"/>
      <c r="AM274" s="1378"/>
      <c r="AN274" s="1378"/>
      <c r="AO274" s="1378"/>
      <c r="AP274" s="1378"/>
      <c r="AQ274" s="1378"/>
      <c r="AR274" s="1378"/>
      <c r="AS274" s="207"/>
      <c r="AT274" s="1381"/>
      <c r="AU274" s="1381"/>
      <c r="AV274" s="1381"/>
      <c r="AW274" s="1381"/>
      <c r="AX274" s="1381"/>
      <c r="AY274" s="1381"/>
      <c r="AZ274" s="1381"/>
      <c r="BA274" s="1381"/>
      <c r="BB274" s="1382"/>
      <c r="BC274" s="1430"/>
      <c r="BD274" s="1430"/>
      <c r="BE274" s="1430"/>
      <c r="BF274" s="1430"/>
      <c r="BG274" s="1430"/>
      <c r="BH274" s="1430"/>
      <c r="BI274" s="1430"/>
      <c r="BJ274" s="1430"/>
      <c r="BK274" s="1430"/>
      <c r="BL274" s="1430"/>
      <c r="BM274" s="1430"/>
      <c r="BN274" s="1430"/>
      <c r="BO274" s="1430"/>
      <c r="BP274" s="207"/>
      <c r="BQ274" s="1381"/>
      <c r="BR274" s="1381"/>
      <c r="BS274" s="1381"/>
      <c r="BT274" s="1381"/>
      <c r="BU274" s="1381"/>
      <c r="BV274" s="1381"/>
      <c r="BW274" s="1381"/>
      <c r="BX274" s="1381"/>
      <c r="BY274" s="1382"/>
    </row>
    <row r="275" spans="2:77" ht="7.5" customHeight="1">
      <c r="B275" s="1390" t="s">
        <v>1037</v>
      </c>
      <c r="C275" s="1391"/>
      <c r="D275" s="1391"/>
      <c r="E275" s="1391"/>
      <c r="F275" s="1391"/>
      <c r="G275" s="1391"/>
      <c r="H275" s="1391"/>
      <c r="I275" s="1391"/>
      <c r="J275" s="1391"/>
      <c r="K275" s="1391"/>
      <c r="L275" s="1391"/>
      <c r="M275" s="1391"/>
      <c r="N275" s="1391"/>
      <c r="O275" s="1391"/>
      <c r="P275" s="1391"/>
      <c r="Q275" s="1391"/>
      <c r="R275" s="1391"/>
      <c r="S275" s="1391"/>
      <c r="T275" s="1391"/>
      <c r="U275" s="555"/>
      <c r="V275" s="1379"/>
      <c r="W275" s="1379"/>
      <c r="X275" s="1379"/>
      <c r="Y275" s="1379"/>
      <c r="Z275" s="1379"/>
      <c r="AA275" s="1379"/>
      <c r="AB275" s="1379"/>
      <c r="AC275" s="1380"/>
      <c r="AD275" s="1378" t="s">
        <v>1038</v>
      </c>
      <c r="AE275" s="1378"/>
      <c r="AF275" s="1378"/>
      <c r="AG275" s="1378"/>
      <c r="AH275" s="1378"/>
      <c r="AI275" s="1378"/>
      <c r="AJ275" s="1378"/>
      <c r="AK275" s="1378"/>
      <c r="AL275" s="1378"/>
      <c r="AM275" s="1378"/>
      <c r="AN275" s="1378"/>
      <c r="AO275" s="1378"/>
      <c r="AP275" s="1378"/>
      <c r="AQ275" s="555"/>
      <c r="AR275" s="1414"/>
      <c r="AS275" s="1414"/>
      <c r="AT275" s="1414"/>
      <c r="AU275" s="1414"/>
      <c r="AV275" s="1414"/>
      <c r="AW275" s="1414"/>
      <c r="AX275" s="1414"/>
      <c r="AY275" s="1414"/>
      <c r="AZ275" s="1414"/>
      <c r="BA275" s="1414"/>
      <c r="BB275" s="1414"/>
      <c r="BC275" s="1414"/>
      <c r="BD275" s="1414"/>
      <c r="BE275" s="1414"/>
      <c r="BF275" s="1414"/>
      <c r="BG275" s="1414"/>
      <c r="BH275" s="1414"/>
      <c r="BI275" s="1414"/>
      <c r="BJ275" s="1414"/>
      <c r="BK275" s="1414"/>
      <c r="BL275" s="1414"/>
      <c r="BM275" s="1414"/>
      <c r="BN275" s="1414"/>
      <c r="BO275" s="1414"/>
      <c r="BP275" s="1414"/>
      <c r="BQ275" s="1414"/>
      <c r="BR275" s="1414"/>
      <c r="BS275" s="1414"/>
      <c r="BT275" s="1414"/>
      <c r="BU275" s="1414"/>
      <c r="BV275" s="1414"/>
      <c r="BW275" s="1414"/>
      <c r="BX275" s="1414"/>
      <c r="BY275" s="1415"/>
    </row>
    <row r="276" spans="2:77" ht="7.5" customHeight="1">
      <c r="B276" s="1392"/>
      <c r="C276" s="1393"/>
      <c r="D276" s="1393"/>
      <c r="E276" s="1393"/>
      <c r="F276" s="1393"/>
      <c r="G276" s="1393"/>
      <c r="H276" s="1393"/>
      <c r="I276" s="1393"/>
      <c r="J276" s="1393"/>
      <c r="K276" s="1393"/>
      <c r="L276" s="1393"/>
      <c r="M276" s="1393"/>
      <c r="N276" s="1393"/>
      <c r="O276" s="1393"/>
      <c r="P276" s="1393"/>
      <c r="Q276" s="1393"/>
      <c r="R276" s="1393"/>
      <c r="S276" s="1393"/>
      <c r="T276" s="1393"/>
      <c r="U276" s="207"/>
      <c r="V276" s="1381"/>
      <c r="W276" s="1381"/>
      <c r="X276" s="1381"/>
      <c r="Y276" s="1381"/>
      <c r="Z276" s="1381"/>
      <c r="AA276" s="1381"/>
      <c r="AB276" s="1381"/>
      <c r="AC276" s="1382"/>
      <c r="AD276" s="1378"/>
      <c r="AE276" s="1378"/>
      <c r="AF276" s="1378"/>
      <c r="AG276" s="1378"/>
      <c r="AH276" s="1378"/>
      <c r="AI276" s="1378"/>
      <c r="AJ276" s="1378"/>
      <c r="AK276" s="1378"/>
      <c r="AL276" s="1378"/>
      <c r="AM276" s="1378"/>
      <c r="AN276" s="1378"/>
      <c r="AO276" s="1378"/>
      <c r="AP276" s="1378"/>
      <c r="AQ276" s="207"/>
      <c r="AR276" s="1385"/>
      <c r="AS276" s="1385"/>
      <c r="AT276" s="1385"/>
      <c r="AU276" s="1385"/>
      <c r="AV276" s="1385"/>
      <c r="AW276" s="1385"/>
      <c r="AX276" s="1385"/>
      <c r="AY276" s="1385"/>
      <c r="AZ276" s="1385"/>
      <c r="BA276" s="1385"/>
      <c r="BB276" s="1385"/>
      <c r="BC276" s="1385"/>
      <c r="BD276" s="1385"/>
      <c r="BE276" s="1385"/>
      <c r="BF276" s="1385"/>
      <c r="BG276" s="1385"/>
      <c r="BH276" s="1385"/>
      <c r="BI276" s="1385"/>
      <c r="BJ276" s="1385"/>
      <c r="BK276" s="1385"/>
      <c r="BL276" s="1385"/>
      <c r="BM276" s="1385"/>
      <c r="BN276" s="1385"/>
      <c r="BO276" s="1385"/>
      <c r="BP276" s="1385"/>
      <c r="BQ276" s="1385"/>
      <c r="BR276" s="1385"/>
      <c r="BS276" s="1385"/>
      <c r="BT276" s="1385"/>
      <c r="BU276" s="1385"/>
      <c r="BV276" s="1385"/>
      <c r="BW276" s="1385"/>
      <c r="BX276" s="1385"/>
      <c r="BY276" s="1416"/>
    </row>
    <row r="278" spans="2:77" ht="7.5" customHeight="1">
      <c r="B278" s="1543" t="s">
        <v>1039</v>
      </c>
      <c r="C278" s="1543"/>
      <c r="D278" s="1543"/>
      <c r="E278" s="1543"/>
      <c r="F278" s="1543"/>
      <c r="G278" s="1543"/>
      <c r="H278" s="1543"/>
      <c r="I278" s="1543"/>
      <c r="J278" s="1543"/>
      <c r="K278" s="1543"/>
      <c r="L278" s="1543"/>
      <c r="M278" s="1543"/>
      <c r="N278" s="1543"/>
      <c r="O278" s="1543"/>
      <c r="P278" s="1543"/>
      <c r="Q278" s="1543"/>
      <c r="R278" s="1543"/>
      <c r="S278" s="1543"/>
      <c r="T278" s="1543"/>
      <c r="U278" s="1543"/>
      <c r="V278" s="1543"/>
      <c r="W278" s="1543"/>
      <c r="X278" s="1543"/>
      <c r="Y278" s="1543"/>
      <c r="Z278" s="1543"/>
      <c r="AA278" s="1543"/>
      <c r="AB278" s="1543"/>
      <c r="AC278" s="1543"/>
      <c r="AD278" s="1543"/>
      <c r="AE278" s="1543"/>
      <c r="AF278" s="1543"/>
      <c r="AG278" s="1543"/>
      <c r="AH278" s="1543"/>
      <c r="AI278" s="1543"/>
      <c r="AJ278" s="1543"/>
      <c r="AK278" s="1543"/>
      <c r="AL278" s="1543"/>
      <c r="AM278" s="1390" t="s">
        <v>1040</v>
      </c>
      <c r="AN278" s="1391"/>
      <c r="AO278" s="1391"/>
      <c r="AP278" s="1391"/>
      <c r="AQ278" s="1391"/>
      <c r="AR278" s="1391"/>
      <c r="AS278" s="1391"/>
      <c r="AT278" s="1391"/>
      <c r="AU278" s="1391"/>
      <c r="AV278" s="1412"/>
      <c r="AW278" s="1604" t="s">
        <v>647</v>
      </c>
      <c r="AX278" s="1596" t="s">
        <v>1041</v>
      </c>
      <c r="AY278" s="1596"/>
      <c r="AZ278" s="1596"/>
      <c r="BA278" s="1596"/>
      <c r="BB278" s="1594" t="str">
        <f>入力専用!$BP$19</f>
        <v/>
      </c>
      <c r="BC278" s="1594"/>
      <c r="BD278" s="1594"/>
      <c r="BE278" s="1594"/>
      <c r="BF278" s="1594"/>
      <c r="BG278" s="1414" t="s">
        <v>1042</v>
      </c>
      <c r="BH278" s="1414"/>
      <c r="BI278" s="1414"/>
      <c r="BJ278" s="1414"/>
      <c r="BK278" s="1596" t="s">
        <v>1043</v>
      </c>
      <c r="BL278" s="1596"/>
      <c r="BM278" s="1596"/>
      <c r="BN278" s="1596"/>
      <c r="BO278" s="1596"/>
      <c r="BP278" s="1596"/>
      <c r="BQ278" s="1594" t="str">
        <f>入力専用!$BN$16</f>
        <v/>
      </c>
      <c r="BR278" s="1594"/>
      <c r="BS278" s="1594"/>
      <c r="BT278" s="1594"/>
      <c r="BU278" s="1594"/>
      <c r="BV278" s="1414" t="s">
        <v>1044</v>
      </c>
      <c r="BW278" s="1414"/>
      <c r="BX278" s="1414"/>
      <c r="BY278" s="1383" t="s">
        <v>648</v>
      </c>
    </row>
    <row r="279" spans="2:77" ht="7.5" customHeight="1">
      <c r="B279" s="1399"/>
      <c r="C279" s="1399"/>
      <c r="D279" s="1399"/>
      <c r="E279" s="1399"/>
      <c r="F279" s="1399"/>
      <c r="G279" s="1399"/>
      <c r="H279" s="1399"/>
      <c r="I279" s="1399"/>
      <c r="J279" s="1399"/>
      <c r="K279" s="1399"/>
      <c r="L279" s="1399"/>
      <c r="M279" s="1399"/>
      <c r="N279" s="1399"/>
      <c r="O279" s="1399"/>
      <c r="P279" s="1399"/>
      <c r="Q279" s="1399"/>
      <c r="R279" s="1399"/>
      <c r="S279" s="1399"/>
      <c r="T279" s="1399"/>
      <c r="U279" s="1399"/>
      <c r="V279" s="1399"/>
      <c r="W279" s="1399"/>
      <c r="X279" s="1399"/>
      <c r="Y279" s="1399"/>
      <c r="Z279" s="1399"/>
      <c r="AA279" s="1399"/>
      <c r="AB279" s="1399"/>
      <c r="AC279" s="1399"/>
      <c r="AD279" s="1399"/>
      <c r="AE279" s="1399"/>
      <c r="AF279" s="1399"/>
      <c r="AG279" s="1399"/>
      <c r="AH279" s="1399"/>
      <c r="AI279" s="1399"/>
      <c r="AJ279" s="1399"/>
      <c r="AK279" s="1399"/>
      <c r="AL279" s="1399"/>
      <c r="AM279" s="1392"/>
      <c r="AN279" s="1393"/>
      <c r="AO279" s="1393"/>
      <c r="AP279" s="1393"/>
      <c r="AQ279" s="1393"/>
      <c r="AR279" s="1393"/>
      <c r="AS279" s="1393"/>
      <c r="AT279" s="1393"/>
      <c r="AU279" s="1393"/>
      <c r="AV279" s="1413"/>
      <c r="AW279" s="1605"/>
      <c r="AX279" s="1597"/>
      <c r="AY279" s="1597"/>
      <c r="AZ279" s="1597"/>
      <c r="BA279" s="1597"/>
      <c r="BB279" s="1595"/>
      <c r="BC279" s="1595"/>
      <c r="BD279" s="1595"/>
      <c r="BE279" s="1595"/>
      <c r="BF279" s="1595"/>
      <c r="BG279" s="1385"/>
      <c r="BH279" s="1385"/>
      <c r="BI279" s="1385"/>
      <c r="BJ279" s="1385"/>
      <c r="BK279" s="1597"/>
      <c r="BL279" s="1597"/>
      <c r="BM279" s="1597"/>
      <c r="BN279" s="1597"/>
      <c r="BO279" s="1597"/>
      <c r="BP279" s="1597"/>
      <c r="BQ279" s="1595"/>
      <c r="BR279" s="1595"/>
      <c r="BS279" s="1595"/>
      <c r="BT279" s="1595"/>
      <c r="BU279" s="1595"/>
      <c r="BV279" s="1385"/>
      <c r="BW279" s="1385"/>
      <c r="BX279" s="1385"/>
      <c r="BY279" s="1384"/>
    </row>
    <row r="280" spans="2:77" ht="7.5" customHeight="1">
      <c r="B280" s="1430" t="s">
        <v>1045</v>
      </c>
      <c r="C280" s="1378"/>
      <c r="D280" s="1378"/>
      <c r="E280" s="1378"/>
      <c r="F280" s="1378"/>
      <c r="G280" s="1378"/>
      <c r="H280" s="1378"/>
      <c r="I280" s="555"/>
      <c r="J280" s="1414" t="str">
        <f>入力専用!$IY$10</f>
        <v>自立</v>
      </c>
      <c r="K280" s="1414"/>
      <c r="L280" s="1414"/>
      <c r="M280" s="1414"/>
      <c r="N280" s="1414"/>
      <c r="O280" s="1414"/>
      <c r="P280" s="1415"/>
      <c r="Q280" s="1377" t="s">
        <v>1046</v>
      </c>
      <c r="R280" s="1377"/>
      <c r="S280" s="1377"/>
      <c r="T280" s="1377"/>
      <c r="U280" s="1377"/>
      <c r="V280" s="1377"/>
      <c r="W280" s="1377"/>
      <c r="X280" s="555"/>
      <c r="Y280" s="1414" t="str">
        <f>入力専用!$JG$5</f>
        <v>☑ 経口</v>
      </c>
      <c r="Z280" s="1414"/>
      <c r="AA280" s="1414"/>
      <c r="AB280" s="1414"/>
      <c r="AC280" s="1414"/>
      <c r="AD280" s="1414"/>
      <c r="AE280" s="1414"/>
      <c r="AF280" s="1414"/>
      <c r="AG280" s="1415"/>
      <c r="AH280" s="1377" t="s">
        <v>1047</v>
      </c>
      <c r="AI280" s="1377"/>
      <c r="AJ280" s="1377"/>
      <c r="AK280" s="1377"/>
      <c r="AL280" s="1377"/>
      <c r="AM280" s="1377"/>
      <c r="AN280" s="1377"/>
      <c r="AO280" s="1377"/>
      <c r="AP280" s="555"/>
      <c r="AQ280" s="1414" t="str">
        <f>入力専用!$JH$5</f>
        <v>☑ なし</v>
      </c>
      <c r="AR280" s="1414"/>
      <c r="AS280" s="1414"/>
      <c r="AT280" s="1414"/>
      <c r="AU280" s="1414"/>
      <c r="AV280" s="1414"/>
      <c r="AW280" s="1415"/>
      <c r="AX280" s="1430" t="s">
        <v>1048</v>
      </c>
      <c r="AY280" s="1378"/>
      <c r="AZ280" s="1378"/>
      <c r="BA280" s="1378"/>
      <c r="BB280" s="1378"/>
      <c r="BC280" s="1378"/>
      <c r="BD280" s="1378"/>
      <c r="BE280" s="555"/>
      <c r="BF280" s="1414" t="str">
        <f>入力専用!$JI$5</f>
        <v>☑ なし</v>
      </c>
      <c r="BG280" s="1414"/>
      <c r="BH280" s="1414"/>
      <c r="BI280" s="1414"/>
      <c r="BJ280" s="1414"/>
      <c r="BK280" s="1388" t="s">
        <v>647</v>
      </c>
      <c r="BL280" s="1414" t="str">
        <f>入力専用!$JI$6</f>
        <v/>
      </c>
      <c r="BM280" s="1414"/>
      <c r="BN280" s="1414"/>
      <c r="BO280" s="1414"/>
      <c r="BP280" s="1414"/>
      <c r="BQ280" s="1414"/>
      <c r="BR280" s="1414"/>
      <c r="BS280" s="1414"/>
      <c r="BT280" s="1414"/>
      <c r="BU280" s="1414"/>
      <c r="BV280" s="1414"/>
      <c r="BW280" s="1414"/>
      <c r="BX280" s="1414"/>
      <c r="BY280" s="1383" t="s">
        <v>648</v>
      </c>
    </row>
    <row r="281" spans="2:77" ht="7.5" customHeight="1">
      <c r="B281" s="1378"/>
      <c r="C281" s="1378"/>
      <c r="D281" s="1378"/>
      <c r="E281" s="1378"/>
      <c r="F281" s="1378"/>
      <c r="G281" s="1378"/>
      <c r="H281" s="1378"/>
      <c r="I281" s="207"/>
      <c r="J281" s="1385"/>
      <c r="K281" s="1385"/>
      <c r="L281" s="1385"/>
      <c r="M281" s="1385"/>
      <c r="N281" s="1385"/>
      <c r="O281" s="1385"/>
      <c r="P281" s="1416"/>
      <c r="Q281" s="1377"/>
      <c r="R281" s="1377"/>
      <c r="S281" s="1377"/>
      <c r="T281" s="1377"/>
      <c r="U281" s="1377"/>
      <c r="V281" s="1377"/>
      <c r="W281" s="1377"/>
      <c r="X281" s="207"/>
      <c r="Y281" s="1385"/>
      <c r="Z281" s="1385"/>
      <c r="AA281" s="1385"/>
      <c r="AB281" s="1385"/>
      <c r="AC281" s="1385"/>
      <c r="AD281" s="1385"/>
      <c r="AE281" s="1385"/>
      <c r="AF281" s="1385"/>
      <c r="AG281" s="1416"/>
      <c r="AH281" s="1377"/>
      <c r="AI281" s="1377"/>
      <c r="AJ281" s="1377"/>
      <c r="AK281" s="1377"/>
      <c r="AL281" s="1377"/>
      <c r="AM281" s="1377"/>
      <c r="AN281" s="1377"/>
      <c r="AO281" s="1377"/>
      <c r="AP281" s="207"/>
      <c r="AQ281" s="1385"/>
      <c r="AR281" s="1385"/>
      <c r="AS281" s="1385"/>
      <c r="AT281" s="1385"/>
      <c r="AU281" s="1385"/>
      <c r="AV281" s="1385"/>
      <c r="AW281" s="1416"/>
      <c r="AX281" s="1378"/>
      <c r="AY281" s="1378"/>
      <c r="AZ281" s="1378"/>
      <c r="BA281" s="1378"/>
      <c r="BB281" s="1378"/>
      <c r="BC281" s="1378"/>
      <c r="BD281" s="1378"/>
      <c r="BE281" s="207"/>
      <c r="BF281" s="1385"/>
      <c r="BG281" s="1385"/>
      <c r="BH281" s="1385"/>
      <c r="BI281" s="1385"/>
      <c r="BJ281" s="1385"/>
      <c r="BK281" s="1389"/>
      <c r="BL281" s="1385"/>
      <c r="BM281" s="1385"/>
      <c r="BN281" s="1385"/>
      <c r="BO281" s="1385"/>
      <c r="BP281" s="1385"/>
      <c r="BQ281" s="1385"/>
      <c r="BR281" s="1385"/>
      <c r="BS281" s="1385"/>
      <c r="BT281" s="1385"/>
      <c r="BU281" s="1385"/>
      <c r="BV281" s="1385"/>
      <c r="BW281" s="1385"/>
      <c r="BX281" s="1385"/>
      <c r="BY281" s="1384"/>
    </row>
    <row r="282" spans="2:77" ht="7.5" customHeight="1">
      <c r="B282" s="1430" t="s">
        <v>1049</v>
      </c>
      <c r="C282" s="1430"/>
      <c r="D282" s="1430"/>
      <c r="E282" s="1430"/>
      <c r="F282" s="1430"/>
      <c r="G282" s="1430"/>
      <c r="H282" s="1430"/>
      <c r="I282" s="555"/>
      <c r="J282" s="1583">
        <f>入力専用!$G$309</f>
        <v>0</v>
      </c>
      <c r="K282" s="1583"/>
      <c r="L282" s="1414" t="s">
        <v>1050</v>
      </c>
      <c r="M282" s="1414"/>
      <c r="N282" s="1414"/>
      <c r="O282" s="1414"/>
      <c r="P282" s="1414"/>
      <c r="Q282" s="556"/>
      <c r="R282" s="1670" t="s">
        <v>1051</v>
      </c>
      <c r="S282" s="1670"/>
      <c r="T282" s="1670"/>
      <c r="U282" s="1670"/>
      <c r="V282" s="1518">
        <f>入力専用!$G$310</f>
        <v>0</v>
      </c>
      <c r="W282" s="1518"/>
      <c r="X282" s="1518"/>
      <c r="Y282" s="1588" t="s">
        <v>1052</v>
      </c>
      <c r="Z282" s="1589"/>
      <c r="AA282" s="1589"/>
      <c r="AB282" s="1589"/>
      <c r="AC282" s="1414" t="s">
        <v>1053</v>
      </c>
      <c r="AD282" s="1414"/>
      <c r="AE282" s="1414"/>
      <c r="AF282" s="1386">
        <f>入力専用!$G$311</f>
        <v>0</v>
      </c>
      <c r="AG282" s="1386"/>
      <c r="AH282" s="1386"/>
      <c r="AI282" s="1588" t="s">
        <v>1052</v>
      </c>
      <c r="AJ282" s="1589"/>
      <c r="AK282" s="1589"/>
      <c r="AL282" s="1589"/>
      <c r="AM282" s="1414" t="s">
        <v>1054</v>
      </c>
      <c r="AN282" s="1414"/>
      <c r="AO282" s="1414"/>
      <c r="AP282" s="1386">
        <f>入力専用!$G$312</f>
        <v>0</v>
      </c>
      <c r="AQ282" s="1386"/>
      <c r="AR282" s="1386"/>
      <c r="AS282" s="1589" t="s">
        <v>1055</v>
      </c>
      <c r="AT282" s="1589"/>
      <c r="AU282" s="1589"/>
      <c r="AV282" s="1589"/>
      <c r="AW282" s="1672"/>
      <c r="AX282" s="1430" t="s">
        <v>1056</v>
      </c>
      <c r="AY282" s="1378"/>
      <c r="AZ282" s="1378"/>
      <c r="BA282" s="1378"/>
      <c r="BB282" s="1378"/>
      <c r="BC282" s="1378"/>
      <c r="BD282" s="1378"/>
      <c r="BE282" s="555"/>
      <c r="BF282" s="1379"/>
      <c r="BG282" s="1379"/>
      <c r="BH282" s="1379"/>
      <c r="BI282" s="1379"/>
      <c r="BJ282" s="1379"/>
      <c r="BK282" s="1379"/>
      <c r="BL282" s="1380"/>
      <c r="BM282" s="1430" t="s">
        <v>1057</v>
      </c>
      <c r="BN282" s="1430"/>
      <c r="BO282" s="1430"/>
      <c r="BP282" s="1430"/>
      <c r="BQ282" s="1430"/>
      <c r="BR282" s="556"/>
      <c r="BS282" s="1602"/>
      <c r="BT282" s="1602"/>
      <c r="BU282" s="1602"/>
      <c r="BV282" s="1602"/>
      <c r="BW282" s="1414" t="s">
        <v>1058</v>
      </c>
      <c r="BX282" s="1414"/>
      <c r="BY282" s="1415"/>
    </row>
    <row r="283" spans="2:77" ht="7.5" customHeight="1">
      <c r="B283" s="1430"/>
      <c r="C283" s="1430"/>
      <c r="D283" s="1430"/>
      <c r="E283" s="1430"/>
      <c r="F283" s="1430"/>
      <c r="G283" s="1430"/>
      <c r="H283" s="1430"/>
      <c r="I283" s="207"/>
      <c r="J283" s="1585"/>
      <c r="K283" s="1585"/>
      <c r="L283" s="1385"/>
      <c r="M283" s="1385"/>
      <c r="N283" s="1385"/>
      <c r="O283" s="1385"/>
      <c r="P283" s="1385"/>
      <c r="Q283" s="307"/>
      <c r="R283" s="1671"/>
      <c r="S283" s="1671"/>
      <c r="T283" s="1671"/>
      <c r="U283" s="1671"/>
      <c r="V283" s="1520"/>
      <c r="W283" s="1520"/>
      <c r="X283" s="1520"/>
      <c r="Y283" s="1590"/>
      <c r="Z283" s="1590"/>
      <c r="AA283" s="1590"/>
      <c r="AB283" s="1590"/>
      <c r="AC283" s="1385"/>
      <c r="AD283" s="1385"/>
      <c r="AE283" s="1385"/>
      <c r="AF283" s="1387"/>
      <c r="AG283" s="1387"/>
      <c r="AH283" s="1387"/>
      <c r="AI283" s="1590"/>
      <c r="AJ283" s="1590"/>
      <c r="AK283" s="1590"/>
      <c r="AL283" s="1590"/>
      <c r="AM283" s="1385"/>
      <c r="AN283" s="1385"/>
      <c r="AO283" s="1385"/>
      <c r="AP283" s="1387"/>
      <c r="AQ283" s="1387"/>
      <c r="AR283" s="1387"/>
      <c r="AS283" s="1590"/>
      <c r="AT283" s="1590"/>
      <c r="AU283" s="1590"/>
      <c r="AV283" s="1590"/>
      <c r="AW283" s="1673"/>
      <c r="AX283" s="1378"/>
      <c r="AY283" s="1378"/>
      <c r="AZ283" s="1378"/>
      <c r="BA283" s="1378"/>
      <c r="BB283" s="1378"/>
      <c r="BC283" s="1378"/>
      <c r="BD283" s="1378"/>
      <c r="BE283" s="207"/>
      <c r="BF283" s="1381"/>
      <c r="BG283" s="1381"/>
      <c r="BH283" s="1381"/>
      <c r="BI283" s="1381"/>
      <c r="BJ283" s="1381"/>
      <c r="BK283" s="1381"/>
      <c r="BL283" s="1382"/>
      <c r="BM283" s="1430"/>
      <c r="BN283" s="1430"/>
      <c r="BO283" s="1430"/>
      <c r="BP283" s="1430"/>
      <c r="BQ283" s="1430"/>
      <c r="BR283" s="307"/>
      <c r="BS283" s="1603"/>
      <c r="BT283" s="1603"/>
      <c r="BU283" s="1603"/>
      <c r="BV283" s="1603"/>
      <c r="BW283" s="1385"/>
      <c r="BX283" s="1385"/>
      <c r="BY283" s="1416"/>
    </row>
    <row r="284" spans="2:77" ht="7.5" customHeight="1">
      <c r="B284" s="1430" t="s">
        <v>1059</v>
      </c>
      <c r="C284" s="1430"/>
      <c r="D284" s="1430"/>
      <c r="E284" s="1430"/>
      <c r="F284" s="1430"/>
      <c r="G284" s="1430"/>
      <c r="H284" s="1430"/>
      <c r="I284" s="555"/>
      <c r="J284" s="1414" t="str">
        <f>入力専用!$JF$5</f>
        <v>☑ 普通</v>
      </c>
      <c r="K284" s="1414"/>
      <c r="L284" s="1414"/>
      <c r="M284" s="1414"/>
      <c r="N284" s="1414"/>
      <c r="O284" s="1414"/>
      <c r="P284" s="1414"/>
      <c r="Q284" s="1414"/>
      <c r="R284" s="1414"/>
      <c r="S284" s="1415"/>
      <c r="T284" s="1390" t="s">
        <v>1060</v>
      </c>
      <c r="U284" s="1391"/>
      <c r="V284" s="1391"/>
      <c r="W284" s="1391"/>
      <c r="X284" s="1391"/>
      <c r="Y284" s="1391"/>
      <c r="Z284" s="1412"/>
      <c r="AA284" s="555"/>
      <c r="AB284" s="1414" t="str">
        <f>入力専用!$JE$5</f>
        <v>☑ なし</v>
      </c>
      <c r="AC284" s="1414"/>
      <c r="AD284" s="1414"/>
      <c r="AE284" s="1414"/>
      <c r="AF284" s="1414"/>
      <c r="AG284" s="1414"/>
      <c r="AH284" s="1388" t="s">
        <v>647</v>
      </c>
      <c r="AI284" s="1414" t="str">
        <f>入力専用!$JE$6</f>
        <v/>
      </c>
      <c r="AJ284" s="1414"/>
      <c r="AK284" s="1414"/>
      <c r="AL284" s="1414"/>
      <c r="AM284" s="1414"/>
      <c r="AN284" s="1414"/>
      <c r="AO284" s="1414"/>
      <c r="AP284" s="1414"/>
      <c r="AQ284" s="1414"/>
      <c r="AR284" s="1414"/>
      <c r="AS284" s="1414"/>
      <c r="AT284" s="1414"/>
      <c r="AU284" s="1414"/>
      <c r="AV284" s="1414"/>
      <c r="AW284" s="1383" t="s">
        <v>648</v>
      </c>
      <c r="AX284" s="1430" t="s">
        <v>1061</v>
      </c>
      <c r="AY284" s="1378"/>
      <c r="AZ284" s="1378"/>
      <c r="BA284" s="1378"/>
      <c r="BB284" s="1378"/>
      <c r="BC284" s="1378"/>
      <c r="BD284" s="1378"/>
      <c r="BE284" s="555"/>
      <c r="BF284" s="1379"/>
      <c r="BG284" s="1379"/>
      <c r="BH284" s="1379"/>
      <c r="BI284" s="1379"/>
      <c r="BJ284" s="1379"/>
      <c r="BK284" s="1379"/>
      <c r="BL284" s="1380"/>
      <c r="BM284" s="1430" t="s">
        <v>1062</v>
      </c>
      <c r="BN284" s="1430"/>
      <c r="BO284" s="1430"/>
      <c r="BP284" s="1430"/>
      <c r="BQ284" s="1430"/>
      <c r="BR284" s="566"/>
      <c r="BS284" s="1602"/>
      <c r="BT284" s="1602"/>
      <c r="BU284" s="1602"/>
      <c r="BV284" s="1602"/>
      <c r="BW284" s="1414" t="s">
        <v>1063</v>
      </c>
      <c r="BX284" s="1414"/>
      <c r="BY284" s="1415"/>
    </row>
    <row r="285" spans="2:77" ht="7.5" customHeight="1">
      <c r="B285" s="1430"/>
      <c r="C285" s="1430"/>
      <c r="D285" s="1430"/>
      <c r="E285" s="1430"/>
      <c r="F285" s="1430"/>
      <c r="G285" s="1430"/>
      <c r="H285" s="1430"/>
      <c r="I285" s="207"/>
      <c r="J285" s="1385"/>
      <c r="K285" s="1385"/>
      <c r="L285" s="1385"/>
      <c r="M285" s="1385"/>
      <c r="N285" s="1385"/>
      <c r="O285" s="1385"/>
      <c r="P285" s="1385"/>
      <c r="Q285" s="1385"/>
      <c r="R285" s="1385"/>
      <c r="S285" s="1416"/>
      <c r="T285" s="1392"/>
      <c r="U285" s="1393"/>
      <c r="V285" s="1393"/>
      <c r="W285" s="1393"/>
      <c r="X285" s="1393"/>
      <c r="Y285" s="1393"/>
      <c r="Z285" s="1413"/>
      <c r="AA285" s="207"/>
      <c r="AB285" s="1385"/>
      <c r="AC285" s="1385"/>
      <c r="AD285" s="1385"/>
      <c r="AE285" s="1385"/>
      <c r="AF285" s="1385"/>
      <c r="AG285" s="1385"/>
      <c r="AH285" s="1389"/>
      <c r="AI285" s="1385"/>
      <c r="AJ285" s="1385"/>
      <c r="AK285" s="1385"/>
      <c r="AL285" s="1385"/>
      <c r="AM285" s="1385"/>
      <c r="AN285" s="1385"/>
      <c r="AO285" s="1385"/>
      <c r="AP285" s="1385"/>
      <c r="AQ285" s="1385"/>
      <c r="AR285" s="1385"/>
      <c r="AS285" s="1385"/>
      <c r="AT285" s="1385"/>
      <c r="AU285" s="1385"/>
      <c r="AV285" s="1385"/>
      <c r="AW285" s="1384"/>
      <c r="AX285" s="1378"/>
      <c r="AY285" s="1378"/>
      <c r="AZ285" s="1378"/>
      <c r="BA285" s="1378"/>
      <c r="BB285" s="1378"/>
      <c r="BC285" s="1378"/>
      <c r="BD285" s="1378"/>
      <c r="BE285" s="207"/>
      <c r="BF285" s="1381"/>
      <c r="BG285" s="1381"/>
      <c r="BH285" s="1381"/>
      <c r="BI285" s="1381"/>
      <c r="BJ285" s="1381"/>
      <c r="BK285" s="1381"/>
      <c r="BL285" s="1382"/>
      <c r="BM285" s="1430"/>
      <c r="BN285" s="1430"/>
      <c r="BO285" s="1430"/>
      <c r="BP285" s="1430"/>
      <c r="BQ285" s="1430"/>
      <c r="BR285" s="307"/>
      <c r="BS285" s="1603"/>
      <c r="BT285" s="1603"/>
      <c r="BU285" s="1603"/>
      <c r="BV285" s="1603"/>
      <c r="BW285" s="1385"/>
      <c r="BX285" s="1385"/>
      <c r="BY285" s="1416"/>
    </row>
    <row r="286" spans="2:77" ht="7.5" customHeight="1">
      <c r="B286" s="1430" t="s">
        <v>1064</v>
      </c>
      <c r="C286" s="1430"/>
      <c r="D286" s="1430"/>
      <c r="E286" s="1430"/>
      <c r="F286" s="1430"/>
      <c r="G286" s="1430"/>
      <c r="H286" s="1430"/>
      <c r="I286" s="1430"/>
      <c r="J286" s="1430"/>
      <c r="K286" s="1430"/>
      <c r="L286" s="1430"/>
      <c r="M286" s="1430"/>
      <c r="N286" s="1430"/>
      <c r="O286" s="555"/>
      <c r="P286" s="1414">
        <f>入力専用!$G$315</f>
        <v>0</v>
      </c>
      <c r="Q286" s="1414"/>
      <c r="R286" s="1414"/>
      <c r="S286" s="1414"/>
      <c r="T286" s="1414"/>
      <c r="U286" s="1414"/>
      <c r="V286" s="1414"/>
      <c r="W286" s="1414"/>
      <c r="X286" s="1414"/>
      <c r="Y286" s="1414"/>
      <c r="Z286" s="1414"/>
      <c r="AA286" s="1414"/>
      <c r="AB286" s="1415"/>
      <c r="AC286" s="1430" t="s">
        <v>1065</v>
      </c>
      <c r="AD286" s="1430"/>
      <c r="AE286" s="1430"/>
      <c r="AF286" s="1430"/>
      <c r="AG286" s="1430"/>
      <c r="AH286" s="1430"/>
      <c r="AI286" s="1430"/>
      <c r="AJ286" s="1430"/>
      <c r="AK286" s="1430"/>
      <c r="AL286" s="1430"/>
      <c r="AM286" s="1430"/>
      <c r="AN286" s="1430"/>
      <c r="AO286" s="1430"/>
      <c r="AQ286" s="1379"/>
      <c r="AR286" s="1379"/>
      <c r="AS286" s="1379"/>
      <c r="AT286" s="1379"/>
      <c r="AU286" s="1379"/>
      <c r="AV286" s="1379"/>
      <c r="AW286" s="1380"/>
      <c r="AX286" s="1390" t="s">
        <v>1066</v>
      </c>
      <c r="AY286" s="1391"/>
      <c r="AZ286" s="1391"/>
      <c r="BA286" s="1391"/>
      <c r="BB286" s="1391"/>
      <c r="BC286" s="1391"/>
      <c r="BD286" s="1412"/>
      <c r="BE286" s="555"/>
      <c r="BF286" s="1379"/>
      <c r="BG286" s="1379"/>
      <c r="BH286" s="1379"/>
      <c r="BI286" s="1379"/>
      <c r="BJ286" s="1379"/>
      <c r="BK286" s="1379"/>
      <c r="BL286" s="1380"/>
      <c r="BM286" s="1430" t="s">
        <v>1067</v>
      </c>
      <c r="BN286" s="1430"/>
      <c r="BO286" s="1430"/>
      <c r="BP286" s="1430"/>
      <c r="BQ286" s="1430"/>
      <c r="BR286" s="566" t="str">
        <f>IF(LEFT("",20)=LEFT(BS282,20),"",BS282/100)</f>
        <v/>
      </c>
      <c r="BS286" s="1598" t="str">
        <f>IF(LEFT("",20)=LEFT(BS282,20),"",IF(LEFT("",20)=LEFT(BS284,20),"",BS284/BR286/BR286))</f>
        <v/>
      </c>
      <c r="BT286" s="1598"/>
      <c r="BU286" s="1598"/>
      <c r="BV286" s="1598"/>
      <c r="BW286" s="1598"/>
      <c r="BX286" s="1598"/>
      <c r="BY286" s="1599"/>
    </row>
    <row r="287" spans="2:77" ht="7.5" customHeight="1">
      <c r="B287" s="1430"/>
      <c r="C287" s="1430"/>
      <c r="D287" s="1430"/>
      <c r="E287" s="1430"/>
      <c r="F287" s="1430"/>
      <c r="G287" s="1430"/>
      <c r="H287" s="1430"/>
      <c r="I287" s="1430"/>
      <c r="J287" s="1430"/>
      <c r="K287" s="1430"/>
      <c r="L287" s="1430"/>
      <c r="M287" s="1430"/>
      <c r="N287" s="1430"/>
      <c r="O287" s="207"/>
      <c r="P287" s="1385"/>
      <c r="Q287" s="1385"/>
      <c r="R287" s="1385"/>
      <c r="S287" s="1385"/>
      <c r="T287" s="1385"/>
      <c r="U287" s="1385"/>
      <c r="V287" s="1385"/>
      <c r="W287" s="1385"/>
      <c r="X287" s="1385"/>
      <c r="Y287" s="1385"/>
      <c r="Z287" s="1385"/>
      <c r="AA287" s="1385"/>
      <c r="AB287" s="1416"/>
      <c r="AC287" s="1430"/>
      <c r="AD287" s="1430"/>
      <c r="AE287" s="1430"/>
      <c r="AF287" s="1430"/>
      <c r="AG287" s="1430"/>
      <c r="AH287" s="1430"/>
      <c r="AI287" s="1430"/>
      <c r="AJ287" s="1430"/>
      <c r="AK287" s="1430"/>
      <c r="AL287" s="1430"/>
      <c r="AM287" s="1430"/>
      <c r="AN287" s="1430"/>
      <c r="AO287" s="1430"/>
      <c r="AQ287" s="1381"/>
      <c r="AR287" s="1381"/>
      <c r="AS287" s="1381"/>
      <c r="AT287" s="1381"/>
      <c r="AU287" s="1381"/>
      <c r="AV287" s="1381"/>
      <c r="AW287" s="1382"/>
      <c r="AX287" s="1392"/>
      <c r="AY287" s="1393"/>
      <c r="AZ287" s="1393"/>
      <c r="BA287" s="1393"/>
      <c r="BB287" s="1393"/>
      <c r="BC287" s="1393"/>
      <c r="BD287" s="1413"/>
      <c r="BE287" s="207"/>
      <c r="BF287" s="1381"/>
      <c r="BG287" s="1381"/>
      <c r="BH287" s="1381"/>
      <c r="BI287" s="1381"/>
      <c r="BJ287" s="1381"/>
      <c r="BK287" s="1381"/>
      <c r="BL287" s="1382"/>
      <c r="BM287" s="1430"/>
      <c r="BN287" s="1430"/>
      <c r="BO287" s="1430"/>
      <c r="BP287" s="1430"/>
      <c r="BQ287" s="1430"/>
      <c r="BR287" s="307"/>
      <c r="BS287" s="1600"/>
      <c r="BT287" s="1600"/>
      <c r="BU287" s="1600"/>
      <c r="BV287" s="1600"/>
      <c r="BW287" s="1600"/>
      <c r="BX287" s="1600"/>
      <c r="BY287" s="1601"/>
    </row>
    <row r="288" spans="2:77" ht="7.5" customHeight="1">
      <c r="B288" s="1655" t="s">
        <v>999</v>
      </c>
      <c r="C288" s="1656"/>
      <c r="D288" s="1656"/>
      <c r="E288" s="1656"/>
      <c r="F288" s="1656"/>
      <c r="G288" s="1656"/>
      <c r="H288" s="1656"/>
      <c r="I288" s="1656"/>
      <c r="J288" s="1656"/>
      <c r="K288" s="1656"/>
      <c r="L288" s="1656"/>
      <c r="M288" s="1656"/>
      <c r="N288" s="1656"/>
      <c r="O288" s="1656"/>
      <c r="P288" s="1656"/>
      <c r="Q288" s="1656"/>
      <c r="R288" s="1656"/>
      <c r="S288" s="1656"/>
      <c r="T288" s="1656"/>
      <c r="U288" s="1656"/>
      <c r="V288" s="1656"/>
      <c r="W288" s="1656"/>
      <c r="X288" s="1656"/>
      <c r="Y288" s="1656"/>
      <c r="Z288" s="1656"/>
      <c r="AA288" s="1656"/>
      <c r="AB288" s="1656"/>
      <c r="AC288" s="1656"/>
      <c r="AD288" s="1656"/>
      <c r="AE288" s="1656"/>
      <c r="AF288" s="1656"/>
      <c r="AG288" s="1656"/>
      <c r="AH288" s="1656"/>
      <c r="AI288" s="1656"/>
      <c r="AJ288" s="1656"/>
      <c r="AK288" s="1656"/>
      <c r="AL288" s="1656"/>
      <c r="AM288" s="1656"/>
      <c r="AN288" s="1656"/>
      <c r="AO288" s="1656"/>
      <c r="AP288" s="1656"/>
      <c r="AQ288" s="1656"/>
      <c r="AR288" s="1656"/>
      <c r="AS288" s="1656"/>
      <c r="AT288" s="1656"/>
      <c r="AU288" s="1656"/>
      <c r="AV288" s="1656"/>
      <c r="AW288" s="1656"/>
      <c r="AX288" s="1656"/>
      <c r="AY288" s="1656"/>
      <c r="AZ288" s="1656"/>
      <c r="BA288" s="1656"/>
      <c r="BB288" s="1656"/>
      <c r="BC288" s="1656"/>
      <c r="BD288" s="1656"/>
      <c r="BE288" s="1656"/>
      <c r="BF288" s="1656"/>
      <c r="BG288" s="1656"/>
      <c r="BH288" s="1656"/>
      <c r="BI288" s="1656"/>
      <c r="BJ288" s="1656"/>
      <c r="BK288" s="1656"/>
      <c r="BL288" s="1656"/>
      <c r="BM288" s="1656"/>
      <c r="BN288" s="1656"/>
      <c r="BO288" s="1656"/>
      <c r="BP288" s="1656"/>
      <c r="BQ288" s="1656"/>
      <c r="BR288" s="1656"/>
      <c r="BS288" s="1656"/>
      <c r="BT288" s="1656"/>
      <c r="BU288" s="1656"/>
      <c r="BV288" s="1656"/>
      <c r="BW288" s="1656"/>
      <c r="BX288" s="1656"/>
      <c r="BY288" s="1657"/>
    </row>
    <row r="289" spans="2:77" ht="7.5" customHeight="1">
      <c r="B289" s="1658"/>
      <c r="C289" s="1659"/>
      <c r="D289" s="1659"/>
      <c r="E289" s="1659"/>
      <c r="F289" s="1659"/>
      <c r="G289" s="1659"/>
      <c r="H289" s="1659"/>
      <c r="I289" s="1659"/>
      <c r="J289" s="1659"/>
      <c r="K289" s="1659"/>
      <c r="L289" s="1659"/>
      <c r="M289" s="1659"/>
      <c r="N289" s="1659"/>
      <c r="O289" s="1659"/>
      <c r="P289" s="1659"/>
      <c r="Q289" s="1659"/>
      <c r="R289" s="1659"/>
      <c r="S289" s="1659"/>
      <c r="T289" s="1659"/>
      <c r="U289" s="1659"/>
      <c r="V289" s="1659"/>
      <c r="W289" s="1659"/>
      <c r="X289" s="1659"/>
      <c r="Y289" s="1659"/>
      <c r="Z289" s="1659"/>
      <c r="AA289" s="1659"/>
      <c r="AB289" s="1659"/>
      <c r="AC289" s="1659"/>
      <c r="AD289" s="1659"/>
      <c r="AE289" s="1659"/>
      <c r="AF289" s="1659"/>
      <c r="AG289" s="1659"/>
      <c r="AH289" s="1659"/>
      <c r="AI289" s="1659"/>
      <c r="AJ289" s="1659"/>
      <c r="AK289" s="1659"/>
      <c r="AL289" s="1659"/>
      <c r="AM289" s="1659"/>
      <c r="AN289" s="1659"/>
      <c r="AO289" s="1659"/>
      <c r="AP289" s="1659"/>
      <c r="AQ289" s="1659"/>
      <c r="AR289" s="1659"/>
      <c r="AS289" s="1659"/>
      <c r="AT289" s="1659"/>
      <c r="AU289" s="1659"/>
      <c r="AV289" s="1659"/>
      <c r="AW289" s="1659"/>
      <c r="AX289" s="1659"/>
      <c r="AY289" s="1659"/>
      <c r="AZ289" s="1659"/>
      <c r="BA289" s="1659"/>
      <c r="BB289" s="1659"/>
      <c r="BC289" s="1659"/>
      <c r="BD289" s="1659"/>
      <c r="BE289" s="1659"/>
      <c r="BF289" s="1659"/>
      <c r="BG289" s="1659"/>
      <c r="BH289" s="1659"/>
      <c r="BI289" s="1659"/>
      <c r="BJ289" s="1659"/>
      <c r="BK289" s="1659"/>
      <c r="BL289" s="1659"/>
      <c r="BM289" s="1659"/>
      <c r="BN289" s="1659"/>
      <c r="BO289" s="1659"/>
      <c r="BP289" s="1659"/>
      <c r="BQ289" s="1659"/>
      <c r="BR289" s="1659"/>
      <c r="BS289" s="1659"/>
      <c r="BT289" s="1659"/>
      <c r="BU289" s="1659"/>
      <c r="BV289" s="1659"/>
      <c r="BW289" s="1659"/>
      <c r="BX289" s="1659"/>
      <c r="BY289" s="1660"/>
    </row>
    <row r="290" spans="2:77" ht="7.5" customHeight="1">
      <c r="B290" s="555"/>
      <c r="C290" s="1523"/>
      <c r="D290" s="1523"/>
      <c r="E290" s="1523"/>
      <c r="F290" s="1523"/>
      <c r="G290" s="1523"/>
      <c r="H290" s="1523"/>
      <c r="I290" s="1523"/>
      <c r="J290" s="1523"/>
      <c r="K290" s="1523"/>
      <c r="L290" s="1523"/>
      <c r="M290" s="1523"/>
      <c r="N290" s="1523"/>
      <c r="O290" s="1523"/>
      <c r="P290" s="1523"/>
      <c r="Q290" s="1523"/>
      <c r="R290" s="1523"/>
      <c r="S290" s="1523"/>
      <c r="T290" s="1523"/>
      <c r="U290" s="1523"/>
      <c r="V290" s="1523"/>
      <c r="W290" s="1523"/>
      <c r="X290" s="1523"/>
      <c r="Y290" s="1523"/>
      <c r="Z290" s="1523"/>
      <c r="AA290" s="1523"/>
      <c r="AB290" s="1523"/>
      <c r="AC290" s="1523"/>
      <c r="AD290" s="1523"/>
      <c r="AE290" s="1523"/>
      <c r="AF290" s="1523"/>
      <c r="AG290" s="1523"/>
      <c r="AH290" s="1523"/>
      <c r="AI290" s="1523"/>
      <c r="AJ290" s="1523"/>
      <c r="AK290" s="1523"/>
      <c r="AL290" s="1523"/>
      <c r="AM290" s="1523"/>
      <c r="AN290" s="1523"/>
      <c r="AO290" s="1523"/>
      <c r="AP290" s="1523"/>
      <c r="AQ290" s="1523"/>
      <c r="AR290" s="1523"/>
      <c r="AS290" s="1523"/>
      <c r="AT290" s="1523"/>
      <c r="AU290" s="1523"/>
      <c r="AV290" s="1523"/>
      <c r="AW290" s="1523"/>
      <c r="AX290" s="1523"/>
      <c r="AY290" s="1523"/>
      <c r="AZ290" s="1523"/>
      <c r="BA290" s="1523"/>
      <c r="BB290" s="1523"/>
      <c r="BC290" s="1523"/>
      <c r="BD290" s="1523"/>
      <c r="BE290" s="1523"/>
      <c r="BF290" s="1523"/>
      <c r="BG290" s="1523"/>
      <c r="BH290" s="1523"/>
      <c r="BI290" s="1523"/>
      <c r="BJ290" s="1523"/>
      <c r="BK290" s="1523"/>
      <c r="BL290" s="1523"/>
      <c r="BM290" s="1523"/>
      <c r="BN290" s="1523"/>
      <c r="BO290" s="1523"/>
      <c r="BP290" s="1523"/>
      <c r="BQ290" s="1523"/>
      <c r="BR290" s="1523"/>
      <c r="BS290" s="1523"/>
      <c r="BT290" s="1523"/>
      <c r="BU290" s="1523"/>
      <c r="BV290" s="1523"/>
      <c r="BW290" s="1523"/>
      <c r="BX290" s="1523"/>
      <c r="BY290" s="557"/>
    </row>
    <row r="291" spans="2:77" ht="7.5" customHeight="1">
      <c r="B291" s="308"/>
      <c r="C291" s="1524"/>
      <c r="D291" s="1524"/>
      <c r="E291" s="1524"/>
      <c r="F291" s="1524"/>
      <c r="G291" s="1524"/>
      <c r="H291" s="1524"/>
      <c r="I291" s="1524"/>
      <c r="J291" s="1524"/>
      <c r="K291" s="1524"/>
      <c r="L291" s="1524"/>
      <c r="M291" s="1524"/>
      <c r="N291" s="1524"/>
      <c r="O291" s="1524"/>
      <c r="P291" s="1524"/>
      <c r="Q291" s="1524"/>
      <c r="R291" s="1524"/>
      <c r="S291" s="1524"/>
      <c r="T291" s="1524"/>
      <c r="U291" s="1524"/>
      <c r="V291" s="1524"/>
      <c r="W291" s="1524"/>
      <c r="X291" s="1524"/>
      <c r="Y291" s="1524"/>
      <c r="Z291" s="1524"/>
      <c r="AA291" s="1524"/>
      <c r="AB291" s="1524"/>
      <c r="AC291" s="1524"/>
      <c r="AD291" s="1524"/>
      <c r="AE291" s="1524"/>
      <c r="AF291" s="1524"/>
      <c r="AG291" s="1524"/>
      <c r="AH291" s="1524"/>
      <c r="AI291" s="1524"/>
      <c r="AJ291" s="1524"/>
      <c r="AK291" s="1524"/>
      <c r="AL291" s="1524"/>
      <c r="AM291" s="1524"/>
      <c r="AN291" s="1524"/>
      <c r="AO291" s="1524"/>
      <c r="AP291" s="1524"/>
      <c r="AQ291" s="1524"/>
      <c r="AR291" s="1524"/>
      <c r="AS291" s="1524"/>
      <c r="AT291" s="1524"/>
      <c r="AU291" s="1524"/>
      <c r="AV291" s="1524"/>
      <c r="AW291" s="1524"/>
      <c r="AX291" s="1524"/>
      <c r="AY291" s="1524"/>
      <c r="AZ291" s="1524"/>
      <c r="BA291" s="1524"/>
      <c r="BB291" s="1524"/>
      <c r="BC291" s="1524"/>
      <c r="BD291" s="1524"/>
      <c r="BE291" s="1524"/>
      <c r="BF291" s="1524"/>
      <c r="BG291" s="1524"/>
      <c r="BH291" s="1524"/>
      <c r="BI291" s="1524"/>
      <c r="BJ291" s="1524"/>
      <c r="BK291" s="1524"/>
      <c r="BL291" s="1524"/>
      <c r="BM291" s="1524"/>
      <c r="BN291" s="1524"/>
      <c r="BO291" s="1524"/>
      <c r="BP291" s="1524"/>
      <c r="BQ291" s="1524"/>
      <c r="BR291" s="1524"/>
      <c r="BS291" s="1524"/>
      <c r="BT291" s="1524"/>
      <c r="BU291" s="1524"/>
      <c r="BV291" s="1524"/>
      <c r="BW291" s="1524"/>
      <c r="BX291" s="1524"/>
      <c r="BY291" s="208"/>
    </row>
    <row r="292" spans="2:77" ht="7.5" customHeight="1">
      <c r="B292" s="308"/>
      <c r="C292" s="1524"/>
      <c r="D292" s="1524"/>
      <c r="E292" s="1524"/>
      <c r="F292" s="1524"/>
      <c r="G292" s="1524"/>
      <c r="H292" s="1524"/>
      <c r="I292" s="1524"/>
      <c r="J292" s="1524"/>
      <c r="K292" s="1524"/>
      <c r="L292" s="1524"/>
      <c r="M292" s="1524"/>
      <c r="N292" s="1524"/>
      <c r="O292" s="1524"/>
      <c r="P292" s="1524"/>
      <c r="Q292" s="1524"/>
      <c r="R292" s="1524"/>
      <c r="S292" s="1524"/>
      <c r="T292" s="1524"/>
      <c r="U292" s="1524"/>
      <c r="V292" s="1524"/>
      <c r="W292" s="1524"/>
      <c r="X292" s="1524"/>
      <c r="Y292" s="1524"/>
      <c r="Z292" s="1524"/>
      <c r="AA292" s="1524"/>
      <c r="AB292" s="1524"/>
      <c r="AC292" s="1524"/>
      <c r="AD292" s="1524"/>
      <c r="AE292" s="1524"/>
      <c r="AF292" s="1524"/>
      <c r="AG292" s="1524"/>
      <c r="AH292" s="1524"/>
      <c r="AI292" s="1524"/>
      <c r="AJ292" s="1524"/>
      <c r="AK292" s="1524"/>
      <c r="AL292" s="1524"/>
      <c r="AM292" s="1524"/>
      <c r="AN292" s="1524"/>
      <c r="AO292" s="1524"/>
      <c r="AP292" s="1524"/>
      <c r="AQ292" s="1524"/>
      <c r="AR292" s="1524"/>
      <c r="AS292" s="1524"/>
      <c r="AT292" s="1524"/>
      <c r="AU292" s="1524"/>
      <c r="AV292" s="1524"/>
      <c r="AW292" s="1524"/>
      <c r="AX292" s="1524"/>
      <c r="AY292" s="1524"/>
      <c r="AZ292" s="1524"/>
      <c r="BA292" s="1524"/>
      <c r="BB292" s="1524"/>
      <c r="BC292" s="1524"/>
      <c r="BD292" s="1524"/>
      <c r="BE292" s="1524"/>
      <c r="BF292" s="1524"/>
      <c r="BG292" s="1524"/>
      <c r="BH292" s="1524"/>
      <c r="BI292" s="1524"/>
      <c r="BJ292" s="1524"/>
      <c r="BK292" s="1524"/>
      <c r="BL292" s="1524"/>
      <c r="BM292" s="1524"/>
      <c r="BN292" s="1524"/>
      <c r="BO292" s="1524"/>
      <c r="BP292" s="1524"/>
      <c r="BQ292" s="1524"/>
      <c r="BR292" s="1524"/>
      <c r="BS292" s="1524"/>
      <c r="BT292" s="1524"/>
      <c r="BU292" s="1524"/>
      <c r="BV292" s="1524"/>
      <c r="BW292" s="1524"/>
      <c r="BX292" s="1524"/>
      <c r="BY292" s="208"/>
    </row>
    <row r="293" spans="2:77" ht="7.5" customHeight="1">
      <c r="B293" s="308"/>
      <c r="C293" s="1524"/>
      <c r="D293" s="1524"/>
      <c r="E293" s="1524"/>
      <c r="F293" s="1524"/>
      <c r="G293" s="1524"/>
      <c r="H293" s="1524"/>
      <c r="I293" s="1524"/>
      <c r="J293" s="1524"/>
      <c r="K293" s="1524"/>
      <c r="L293" s="1524"/>
      <c r="M293" s="1524"/>
      <c r="N293" s="1524"/>
      <c r="O293" s="1524"/>
      <c r="P293" s="1524"/>
      <c r="Q293" s="1524"/>
      <c r="R293" s="1524"/>
      <c r="S293" s="1524"/>
      <c r="T293" s="1524"/>
      <c r="U293" s="1524"/>
      <c r="V293" s="1524"/>
      <c r="W293" s="1524"/>
      <c r="X293" s="1524"/>
      <c r="Y293" s="1524"/>
      <c r="Z293" s="1524"/>
      <c r="AA293" s="1524"/>
      <c r="AB293" s="1524"/>
      <c r="AC293" s="1524"/>
      <c r="AD293" s="1524"/>
      <c r="AE293" s="1524"/>
      <c r="AF293" s="1524"/>
      <c r="AG293" s="1524"/>
      <c r="AH293" s="1524"/>
      <c r="AI293" s="1524"/>
      <c r="AJ293" s="1524"/>
      <c r="AK293" s="1524"/>
      <c r="AL293" s="1524"/>
      <c r="AM293" s="1524"/>
      <c r="AN293" s="1524"/>
      <c r="AO293" s="1524"/>
      <c r="AP293" s="1524"/>
      <c r="AQ293" s="1524"/>
      <c r="AR293" s="1524"/>
      <c r="AS293" s="1524"/>
      <c r="AT293" s="1524"/>
      <c r="AU293" s="1524"/>
      <c r="AV293" s="1524"/>
      <c r="AW293" s="1524"/>
      <c r="AX293" s="1524"/>
      <c r="AY293" s="1524"/>
      <c r="AZ293" s="1524"/>
      <c r="BA293" s="1524"/>
      <c r="BB293" s="1524"/>
      <c r="BC293" s="1524"/>
      <c r="BD293" s="1524"/>
      <c r="BE293" s="1524"/>
      <c r="BF293" s="1524"/>
      <c r="BG293" s="1524"/>
      <c r="BH293" s="1524"/>
      <c r="BI293" s="1524"/>
      <c r="BJ293" s="1524"/>
      <c r="BK293" s="1524"/>
      <c r="BL293" s="1524"/>
      <c r="BM293" s="1524"/>
      <c r="BN293" s="1524"/>
      <c r="BO293" s="1524"/>
      <c r="BP293" s="1524"/>
      <c r="BQ293" s="1524"/>
      <c r="BR293" s="1524"/>
      <c r="BS293" s="1524"/>
      <c r="BT293" s="1524"/>
      <c r="BU293" s="1524"/>
      <c r="BV293" s="1524"/>
      <c r="BW293" s="1524"/>
      <c r="BX293" s="1524"/>
      <c r="BY293" s="208"/>
    </row>
    <row r="294" spans="2:77" ht="7.5" customHeight="1">
      <c r="B294" s="308"/>
      <c r="C294" s="1524"/>
      <c r="D294" s="1524"/>
      <c r="E294" s="1524"/>
      <c r="F294" s="1524"/>
      <c r="G294" s="1524"/>
      <c r="H294" s="1524"/>
      <c r="I294" s="1524"/>
      <c r="J294" s="1524"/>
      <c r="K294" s="1524"/>
      <c r="L294" s="1524"/>
      <c r="M294" s="1524"/>
      <c r="N294" s="1524"/>
      <c r="O294" s="1524"/>
      <c r="P294" s="1524"/>
      <c r="Q294" s="1524"/>
      <c r="R294" s="1524"/>
      <c r="S294" s="1524"/>
      <c r="T294" s="1524"/>
      <c r="U294" s="1524"/>
      <c r="V294" s="1524"/>
      <c r="W294" s="1524"/>
      <c r="X294" s="1524"/>
      <c r="Y294" s="1524"/>
      <c r="Z294" s="1524"/>
      <c r="AA294" s="1524"/>
      <c r="AB294" s="1524"/>
      <c r="AC294" s="1524"/>
      <c r="AD294" s="1524"/>
      <c r="AE294" s="1524"/>
      <c r="AF294" s="1524"/>
      <c r="AG294" s="1524"/>
      <c r="AH294" s="1524"/>
      <c r="AI294" s="1524"/>
      <c r="AJ294" s="1524"/>
      <c r="AK294" s="1524"/>
      <c r="AL294" s="1524"/>
      <c r="AM294" s="1524"/>
      <c r="AN294" s="1524"/>
      <c r="AO294" s="1524"/>
      <c r="AP294" s="1524"/>
      <c r="AQ294" s="1524"/>
      <c r="AR294" s="1524"/>
      <c r="AS294" s="1524"/>
      <c r="AT294" s="1524"/>
      <c r="AU294" s="1524"/>
      <c r="AV294" s="1524"/>
      <c r="AW294" s="1524"/>
      <c r="AX294" s="1524"/>
      <c r="AY294" s="1524"/>
      <c r="AZ294" s="1524"/>
      <c r="BA294" s="1524"/>
      <c r="BB294" s="1524"/>
      <c r="BC294" s="1524"/>
      <c r="BD294" s="1524"/>
      <c r="BE294" s="1524"/>
      <c r="BF294" s="1524"/>
      <c r="BG294" s="1524"/>
      <c r="BH294" s="1524"/>
      <c r="BI294" s="1524"/>
      <c r="BJ294" s="1524"/>
      <c r="BK294" s="1524"/>
      <c r="BL294" s="1524"/>
      <c r="BM294" s="1524"/>
      <c r="BN294" s="1524"/>
      <c r="BO294" s="1524"/>
      <c r="BP294" s="1524"/>
      <c r="BQ294" s="1524"/>
      <c r="BR294" s="1524"/>
      <c r="BS294" s="1524"/>
      <c r="BT294" s="1524"/>
      <c r="BU294" s="1524"/>
      <c r="BV294" s="1524"/>
      <c r="BW294" s="1524"/>
      <c r="BX294" s="1524"/>
      <c r="BY294" s="208"/>
    </row>
    <row r="295" spans="2:77" ht="7.5" customHeight="1">
      <c r="B295" s="308"/>
      <c r="C295" s="1524"/>
      <c r="D295" s="1524"/>
      <c r="E295" s="1524"/>
      <c r="F295" s="1524"/>
      <c r="G295" s="1524"/>
      <c r="H295" s="1524"/>
      <c r="I295" s="1524"/>
      <c r="J295" s="1524"/>
      <c r="K295" s="1524"/>
      <c r="L295" s="1524"/>
      <c r="M295" s="1524"/>
      <c r="N295" s="1524"/>
      <c r="O295" s="1524"/>
      <c r="P295" s="1524"/>
      <c r="Q295" s="1524"/>
      <c r="R295" s="1524"/>
      <c r="S295" s="1524"/>
      <c r="T295" s="1524"/>
      <c r="U295" s="1524"/>
      <c r="V295" s="1524"/>
      <c r="W295" s="1524"/>
      <c r="X295" s="1524"/>
      <c r="Y295" s="1524"/>
      <c r="Z295" s="1524"/>
      <c r="AA295" s="1524"/>
      <c r="AB295" s="1524"/>
      <c r="AC295" s="1524"/>
      <c r="AD295" s="1524"/>
      <c r="AE295" s="1524"/>
      <c r="AF295" s="1524"/>
      <c r="AG295" s="1524"/>
      <c r="AH295" s="1524"/>
      <c r="AI295" s="1524"/>
      <c r="AJ295" s="1524"/>
      <c r="AK295" s="1524"/>
      <c r="AL295" s="1524"/>
      <c r="AM295" s="1524"/>
      <c r="AN295" s="1524"/>
      <c r="AO295" s="1524"/>
      <c r="AP295" s="1524"/>
      <c r="AQ295" s="1524"/>
      <c r="AR295" s="1524"/>
      <c r="AS295" s="1524"/>
      <c r="AT295" s="1524"/>
      <c r="AU295" s="1524"/>
      <c r="AV295" s="1524"/>
      <c r="AW295" s="1524"/>
      <c r="AX295" s="1524"/>
      <c r="AY295" s="1524"/>
      <c r="AZ295" s="1524"/>
      <c r="BA295" s="1524"/>
      <c r="BB295" s="1524"/>
      <c r="BC295" s="1524"/>
      <c r="BD295" s="1524"/>
      <c r="BE295" s="1524"/>
      <c r="BF295" s="1524"/>
      <c r="BG295" s="1524"/>
      <c r="BH295" s="1524"/>
      <c r="BI295" s="1524"/>
      <c r="BJ295" s="1524"/>
      <c r="BK295" s="1524"/>
      <c r="BL295" s="1524"/>
      <c r="BM295" s="1524"/>
      <c r="BN295" s="1524"/>
      <c r="BO295" s="1524"/>
      <c r="BP295" s="1524"/>
      <c r="BQ295" s="1524"/>
      <c r="BR295" s="1524"/>
      <c r="BS295" s="1524"/>
      <c r="BT295" s="1524"/>
      <c r="BU295" s="1524"/>
      <c r="BV295" s="1524"/>
      <c r="BW295" s="1524"/>
      <c r="BX295" s="1524"/>
      <c r="BY295" s="208"/>
    </row>
    <row r="296" spans="2:77" ht="7.5" customHeight="1">
      <c r="B296" s="308"/>
      <c r="C296" s="1524"/>
      <c r="D296" s="1524"/>
      <c r="E296" s="1524"/>
      <c r="F296" s="1524"/>
      <c r="G296" s="1524"/>
      <c r="H296" s="1524"/>
      <c r="I296" s="1524"/>
      <c r="J296" s="1524"/>
      <c r="K296" s="1524"/>
      <c r="L296" s="1524"/>
      <c r="M296" s="1524"/>
      <c r="N296" s="1524"/>
      <c r="O296" s="1524"/>
      <c r="P296" s="1524"/>
      <c r="Q296" s="1524"/>
      <c r="R296" s="1524"/>
      <c r="S296" s="1524"/>
      <c r="T296" s="1524"/>
      <c r="U296" s="1524"/>
      <c r="V296" s="1524"/>
      <c r="W296" s="1524"/>
      <c r="X296" s="1524"/>
      <c r="Y296" s="1524"/>
      <c r="Z296" s="1524"/>
      <c r="AA296" s="1524"/>
      <c r="AB296" s="1524"/>
      <c r="AC296" s="1524"/>
      <c r="AD296" s="1524"/>
      <c r="AE296" s="1524"/>
      <c r="AF296" s="1524"/>
      <c r="AG296" s="1524"/>
      <c r="AH296" s="1524"/>
      <c r="AI296" s="1524"/>
      <c r="AJ296" s="1524"/>
      <c r="AK296" s="1524"/>
      <c r="AL296" s="1524"/>
      <c r="AM296" s="1524"/>
      <c r="AN296" s="1524"/>
      <c r="AO296" s="1524"/>
      <c r="AP296" s="1524"/>
      <c r="AQ296" s="1524"/>
      <c r="AR296" s="1524"/>
      <c r="AS296" s="1524"/>
      <c r="AT296" s="1524"/>
      <c r="AU296" s="1524"/>
      <c r="AV296" s="1524"/>
      <c r="AW296" s="1524"/>
      <c r="AX296" s="1524"/>
      <c r="AY296" s="1524"/>
      <c r="AZ296" s="1524"/>
      <c r="BA296" s="1524"/>
      <c r="BB296" s="1524"/>
      <c r="BC296" s="1524"/>
      <c r="BD296" s="1524"/>
      <c r="BE296" s="1524"/>
      <c r="BF296" s="1524"/>
      <c r="BG296" s="1524"/>
      <c r="BH296" s="1524"/>
      <c r="BI296" s="1524"/>
      <c r="BJ296" s="1524"/>
      <c r="BK296" s="1524"/>
      <c r="BL296" s="1524"/>
      <c r="BM296" s="1524"/>
      <c r="BN296" s="1524"/>
      <c r="BO296" s="1524"/>
      <c r="BP296" s="1524"/>
      <c r="BQ296" s="1524"/>
      <c r="BR296" s="1524"/>
      <c r="BS296" s="1524"/>
      <c r="BT296" s="1524"/>
      <c r="BU296" s="1524"/>
      <c r="BV296" s="1524"/>
      <c r="BW296" s="1524"/>
      <c r="BX296" s="1524"/>
      <c r="BY296" s="208"/>
    </row>
    <row r="297" spans="2:77" ht="7.5" customHeight="1">
      <c r="B297" s="207"/>
      <c r="C297" s="1525"/>
      <c r="D297" s="1525"/>
      <c r="E297" s="1525"/>
      <c r="F297" s="1525"/>
      <c r="G297" s="1525"/>
      <c r="H297" s="1525"/>
      <c r="I297" s="1525"/>
      <c r="J297" s="1525"/>
      <c r="K297" s="1525"/>
      <c r="L297" s="1525"/>
      <c r="M297" s="1525"/>
      <c r="N297" s="1525"/>
      <c r="O297" s="1525"/>
      <c r="P297" s="1525"/>
      <c r="Q297" s="1525"/>
      <c r="R297" s="1525"/>
      <c r="S297" s="1525"/>
      <c r="T297" s="1525"/>
      <c r="U297" s="1525"/>
      <c r="V297" s="1525"/>
      <c r="W297" s="1525"/>
      <c r="X297" s="1525"/>
      <c r="Y297" s="1525"/>
      <c r="Z297" s="1525"/>
      <c r="AA297" s="1525"/>
      <c r="AB297" s="1525"/>
      <c r="AC297" s="1525"/>
      <c r="AD297" s="1525"/>
      <c r="AE297" s="1525"/>
      <c r="AF297" s="1525"/>
      <c r="AG297" s="1525"/>
      <c r="AH297" s="1525"/>
      <c r="AI297" s="1525"/>
      <c r="AJ297" s="1525"/>
      <c r="AK297" s="1525"/>
      <c r="AL297" s="1525"/>
      <c r="AM297" s="1525"/>
      <c r="AN297" s="1525"/>
      <c r="AO297" s="1525"/>
      <c r="AP297" s="1525"/>
      <c r="AQ297" s="1525"/>
      <c r="AR297" s="1525"/>
      <c r="AS297" s="1525"/>
      <c r="AT297" s="1525"/>
      <c r="AU297" s="1525"/>
      <c r="AV297" s="1525"/>
      <c r="AW297" s="1525"/>
      <c r="AX297" s="1525"/>
      <c r="AY297" s="1525"/>
      <c r="AZ297" s="1525"/>
      <c r="BA297" s="1525"/>
      <c r="BB297" s="1525"/>
      <c r="BC297" s="1525"/>
      <c r="BD297" s="1525"/>
      <c r="BE297" s="1525"/>
      <c r="BF297" s="1525"/>
      <c r="BG297" s="1525"/>
      <c r="BH297" s="1525"/>
      <c r="BI297" s="1525"/>
      <c r="BJ297" s="1525"/>
      <c r="BK297" s="1525"/>
      <c r="BL297" s="1525"/>
      <c r="BM297" s="1525"/>
      <c r="BN297" s="1525"/>
      <c r="BO297" s="1525"/>
      <c r="BP297" s="1525"/>
      <c r="BQ297" s="1525"/>
      <c r="BR297" s="1525"/>
      <c r="BS297" s="1525"/>
      <c r="BT297" s="1525"/>
      <c r="BU297" s="1525"/>
      <c r="BV297" s="1525"/>
      <c r="BW297" s="1525"/>
      <c r="BX297" s="1525"/>
      <c r="BY297" s="310"/>
    </row>
    <row r="299" spans="2:77" ht="7.5" customHeight="1">
      <c r="B299" s="1430" t="s">
        <v>1068</v>
      </c>
      <c r="C299" s="1378"/>
      <c r="D299" s="1378"/>
      <c r="E299" s="1378"/>
      <c r="F299" s="1378"/>
      <c r="G299" s="1378"/>
      <c r="H299" s="1378"/>
      <c r="I299" s="555"/>
      <c r="J299" s="1414" t="str">
        <f>入力専用!$JK$5</f>
        <v>なし</v>
      </c>
      <c r="K299" s="1414"/>
      <c r="L299" s="1414"/>
      <c r="M299" s="1414"/>
      <c r="N299" s="1414"/>
      <c r="O299" s="1414"/>
      <c r="P299" s="1415"/>
      <c r="Q299" s="1430" t="s">
        <v>1069</v>
      </c>
      <c r="R299" s="1378"/>
      <c r="S299" s="1378"/>
      <c r="T299" s="1378"/>
      <c r="U299" s="1378"/>
      <c r="V299" s="1378"/>
      <c r="W299" s="1378"/>
      <c r="X299" s="555"/>
      <c r="Y299" s="1454"/>
      <c r="Z299" s="1454"/>
      <c r="AA299" s="1454"/>
      <c r="AB299" s="1454"/>
      <c r="AC299" s="1454"/>
      <c r="AD299" s="1454"/>
      <c r="AE299" s="1455"/>
      <c r="AF299" s="1674" t="s">
        <v>1070</v>
      </c>
      <c r="AG299" s="1662"/>
      <c r="AH299" s="1662"/>
      <c r="AI299" s="1662"/>
      <c r="AJ299" s="1662"/>
      <c r="AK299" s="1662"/>
      <c r="AL299" s="1662"/>
      <c r="AM299" s="1662"/>
      <c r="AN299" s="1662"/>
      <c r="AO299" s="1662"/>
      <c r="AP299" s="1662"/>
      <c r="AQ299" s="1662"/>
      <c r="AR299" s="1662"/>
      <c r="AS299" s="1662"/>
      <c r="AT299" s="1662"/>
      <c r="AU299" s="1662"/>
      <c r="AV299" s="1662"/>
      <c r="AW299" s="1662"/>
      <c r="AX299" s="1662"/>
      <c r="AY299" s="1662"/>
      <c r="AZ299" s="1662"/>
      <c r="BA299" s="1662"/>
      <c r="BB299" s="1662"/>
      <c r="BC299" s="1662"/>
      <c r="BD299" s="1662"/>
      <c r="BE299" s="1662"/>
      <c r="BF299" s="1662"/>
      <c r="BG299" s="1662"/>
      <c r="BH299" s="1662"/>
      <c r="BI299" s="1662"/>
      <c r="BJ299" s="1662"/>
      <c r="BK299" s="1662"/>
      <c r="BL299" s="1662"/>
      <c r="BM299" s="1662"/>
      <c r="BN299" s="1662"/>
      <c r="BO299" s="1662"/>
      <c r="BP299" s="1662"/>
      <c r="BQ299" s="1662"/>
      <c r="BR299" s="1662"/>
      <c r="BS299" s="1662"/>
      <c r="BT299" s="1662"/>
      <c r="BU299" s="1662"/>
      <c r="BV299" s="1662"/>
      <c r="BW299" s="1662"/>
      <c r="BX299" s="1662"/>
      <c r="BY299" s="1663"/>
    </row>
    <row r="300" spans="2:77" ht="7.5" customHeight="1">
      <c r="B300" s="1378"/>
      <c r="C300" s="1378"/>
      <c r="D300" s="1378"/>
      <c r="E300" s="1378"/>
      <c r="F300" s="1378"/>
      <c r="G300" s="1378"/>
      <c r="H300" s="1378"/>
      <c r="I300" s="207"/>
      <c r="J300" s="1385"/>
      <c r="K300" s="1385"/>
      <c r="L300" s="1385"/>
      <c r="M300" s="1385"/>
      <c r="N300" s="1385"/>
      <c r="O300" s="1385"/>
      <c r="P300" s="1416"/>
      <c r="Q300" s="1378"/>
      <c r="R300" s="1378"/>
      <c r="S300" s="1378"/>
      <c r="T300" s="1378"/>
      <c r="U300" s="1378"/>
      <c r="V300" s="1378"/>
      <c r="W300" s="1378"/>
      <c r="X300" s="207"/>
      <c r="Y300" s="1456"/>
      <c r="Z300" s="1456"/>
      <c r="AA300" s="1456"/>
      <c r="AB300" s="1456"/>
      <c r="AC300" s="1456"/>
      <c r="AD300" s="1456"/>
      <c r="AE300" s="1457"/>
      <c r="AF300" s="1664"/>
      <c r="AG300" s="1665"/>
      <c r="AH300" s="1665"/>
      <c r="AI300" s="1665"/>
      <c r="AJ300" s="1665"/>
      <c r="AK300" s="1665"/>
      <c r="AL300" s="1665"/>
      <c r="AM300" s="1665"/>
      <c r="AN300" s="1665"/>
      <c r="AO300" s="1665"/>
      <c r="AP300" s="1665"/>
      <c r="AQ300" s="1665"/>
      <c r="AR300" s="1665"/>
      <c r="AS300" s="1665"/>
      <c r="AT300" s="1665"/>
      <c r="AU300" s="1665"/>
      <c r="AV300" s="1665"/>
      <c r="AW300" s="1665"/>
      <c r="AX300" s="1665"/>
      <c r="AY300" s="1665"/>
      <c r="AZ300" s="1665"/>
      <c r="BA300" s="1665"/>
      <c r="BB300" s="1665"/>
      <c r="BC300" s="1665"/>
      <c r="BD300" s="1665"/>
      <c r="BE300" s="1665"/>
      <c r="BF300" s="1665"/>
      <c r="BG300" s="1665"/>
      <c r="BH300" s="1665"/>
      <c r="BI300" s="1665"/>
      <c r="BJ300" s="1665"/>
      <c r="BK300" s="1665"/>
      <c r="BL300" s="1665"/>
      <c r="BM300" s="1665"/>
      <c r="BN300" s="1665"/>
      <c r="BO300" s="1665"/>
      <c r="BP300" s="1665"/>
      <c r="BQ300" s="1665"/>
      <c r="BR300" s="1665"/>
      <c r="BS300" s="1665"/>
      <c r="BT300" s="1665"/>
      <c r="BU300" s="1665"/>
      <c r="BV300" s="1665"/>
      <c r="BW300" s="1665"/>
      <c r="BX300" s="1665"/>
      <c r="BY300" s="1666"/>
    </row>
    <row r="301" spans="2:77" ht="7.5" customHeight="1">
      <c r="B301" s="1430" t="s">
        <v>1071</v>
      </c>
      <c r="C301" s="1378"/>
      <c r="D301" s="1378"/>
      <c r="E301" s="1378"/>
      <c r="F301" s="1378"/>
      <c r="G301" s="1378"/>
      <c r="H301" s="1378"/>
      <c r="I301" s="555"/>
      <c r="J301" s="1414" t="str">
        <f>IF(LEFT("☑ あり（部分）",20)=LEFT(入力専用!G322,20),"あり",IF(LEFT("☑ あり（ 総 ）",20)=LEFT(入力専用!G322,20),"あり","なし"))</f>
        <v>なし</v>
      </c>
      <c r="K301" s="1414"/>
      <c r="L301" s="1414"/>
      <c r="M301" s="1414"/>
      <c r="N301" s="1414"/>
      <c r="O301" s="1414"/>
      <c r="P301" s="1415"/>
      <c r="Q301" s="1430" t="s">
        <v>1072</v>
      </c>
      <c r="R301" s="1378"/>
      <c r="S301" s="1378"/>
      <c r="T301" s="1378"/>
      <c r="U301" s="1378"/>
      <c r="V301" s="1378"/>
      <c r="W301" s="1378"/>
      <c r="X301" s="555"/>
      <c r="Y301" s="1612"/>
      <c r="Z301" s="1612"/>
      <c r="AA301" s="1612"/>
      <c r="AB301" s="1612"/>
      <c r="AC301" s="1612"/>
      <c r="AD301" s="1612"/>
      <c r="AE301" s="1613"/>
      <c r="AF301" s="555"/>
      <c r="AG301" s="1523"/>
      <c r="AH301" s="1523"/>
      <c r="AI301" s="1523"/>
      <c r="AJ301" s="1523"/>
      <c r="AK301" s="1523"/>
      <c r="AL301" s="1523"/>
      <c r="AM301" s="1523"/>
      <c r="AN301" s="1523"/>
      <c r="AO301" s="1523"/>
      <c r="AP301" s="1523"/>
      <c r="AQ301" s="1523"/>
      <c r="AR301" s="1523"/>
      <c r="AS301" s="1523"/>
      <c r="AT301" s="1523"/>
      <c r="AU301" s="1523"/>
      <c r="AV301" s="1523"/>
      <c r="AW301" s="1523"/>
      <c r="AX301" s="1523"/>
      <c r="AY301" s="1523"/>
      <c r="AZ301" s="1523"/>
      <c r="BA301" s="1523"/>
      <c r="BB301" s="1523"/>
      <c r="BC301" s="1523"/>
      <c r="BD301" s="1523"/>
      <c r="BE301" s="1523"/>
      <c r="BF301" s="1523"/>
      <c r="BG301" s="1523"/>
      <c r="BH301" s="1523"/>
      <c r="BI301" s="1523"/>
      <c r="BJ301" s="1523"/>
      <c r="BK301" s="1523"/>
      <c r="BL301" s="1523"/>
      <c r="BM301" s="1523"/>
      <c r="BN301" s="1523"/>
      <c r="BO301" s="1523"/>
      <c r="BP301" s="1523"/>
      <c r="BQ301" s="1523"/>
      <c r="BR301" s="1523"/>
      <c r="BS301" s="1523"/>
      <c r="BT301" s="1523"/>
      <c r="BU301" s="1523"/>
      <c r="BV301" s="1523"/>
      <c r="BW301" s="1523"/>
      <c r="BX301" s="1523"/>
      <c r="BY301" s="557"/>
    </row>
    <row r="302" spans="2:77" ht="7.5" customHeight="1">
      <c r="B302" s="1378"/>
      <c r="C302" s="1378"/>
      <c r="D302" s="1378"/>
      <c r="E302" s="1378"/>
      <c r="F302" s="1378"/>
      <c r="G302" s="1378"/>
      <c r="H302" s="1378"/>
      <c r="I302" s="207"/>
      <c r="J302" s="1385"/>
      <c r="K302" s="1385"/>
      <c r="L302" s="1385"/>
      <c r="M302" s="1385"/>
      <c r="N302" s="1385"/>
      <c r="O302" s="1385"/>
      <c r="P302" s="1416"/>
      <c r="Q302" s="1378"/>
      <c r="R302" s="1378"/>
      <c r="S302" s="1378"/>
      <c r="T302" s="1378"/>
      <c r="U302" s="1378"/>
      <c r="V302" s="1378"/>
      <c r="W302" s="1378"/>
      <c r="X302" s="207"/>
      <c r="Y302" s="1614"/>
      <c r="Z302" s="1614"/>
      <c r="AA302" s="1614"/>
      <c r="AB302" s="1614"/>
      <c r="AC302" s="1614"/>
      <c r="AD302" s="1614"/>
      <c r="AE302" s="1615"/>
      <c r="AF302" s="308"/>
      <c r="AG302" s="1524"/>
      <c r="AH302" s="1524"/>
      <c r="AI302" s="1524"/>
      <c r="AJ302" s="1524"/>
      <c r="AK302" s="1524"/>
      <c r="AL302" s="1524"/>
      <c r="AM302" s="1524"/>
      <c r="AN302" s="1524"/>
      <c r="AO302" s="1524"/>
      <c r="AP302" s="1524"/>
      <c r="AQ302" s="1524"/>
      <c r="AR302" s="1524"/>
      <c r="AS302" s="1524"/>
      <c r="AT302" s="1524"/>
      <c r="AU302" s="1524"/>
      <c r="AV302" s="1524"/>
      <c r="AW302" s="1524"/>
      <c r="AX302" s="1524"/>
      <c r="AY302" s="1524"/>
      <c r="AZ302" s="1524"/>
      <c r="BA302" s="1524"/>
      <c r="BB302" s="1524"/>
      <c r="BC302" s="1524"/>
      <c r="BD302" s="1524"/>
      <c r="BE302" s="1524"/>
      <c r="BF302" s="1524"/>
      <c r="BG302" s="1524"/>
      <c r="BH302" s="1524"/>
      <c r="BI302" s="1524"/>
      <c r="BJ302" s="1524"/>
      <c r="BK302" s="1524"/>
      <c r="BL302" s="1524"/>
      <c r="BM302" s="1524"/>
      <c r="BN302" s="1524"/>
      <c r="BO302" s="1524"/>
      <c r="BP302" s="1524"/>
      <c r="BQ302" s="1524"/>
      <c r="BR302" s="1524"/>
      <c r="BS302" s="1524"/>
      <c r="BT302" s="1524"/>
      <c r="BU302" s="1524"/>
      <c r="BV302" s="1524"/>
      <c r="BW302" s="1524"/>
      <c r="BX302" s="1524"/>
      <c r="BY302" s="208"/>
    </row>
    <row r="303" spans="2:77" ht="7.5" customHeight="1">
      <c r="B303" s="1430" t="s">
        <v>1073</v>
      </c>
      <c r="C303" s="1378"/>
      <c r="D303" s="1378"/>
      <c r="E303" s="1378"/>
      <c r="F303" s="555"/>
      <c r="G303" s="1414" t="str">
        <f>IF(LEFT("☑ あり（部分）",20)=LEFT(入力専用!G322,20),"あり（部分）",IF(LEFT("☑ あり（ 総 ）",20)=LEFT(入力専用!G322,20),"あり（ 総 ）","なし"))</f>
        <v>なし</v>
      </c>
      <c r="H303" s="1414"/>
      <c r="I303" s="1414"/>
      <c r="J303" s="1414"/>
      <c r="K303" s="1414"/>
      <c r="L303" s="1414"/>
      <c r="M303" s="1415"/>
      <c r="N303" s="1430" t="s">
        <v>1074</v>
      </c>
      <c r="O303" s="1430"/>
      <c r="P303" s="1430"/>
      <c r="Q303" s="1430"/>
      <c r="R303" s="1430"/>
      <c r="S303" s="1430"/>
      <c r="T303" s="1430"/>
      <c r="U303" s="1430"/>
      <c r="V303" s="1430"/>
      <c r="W303" s="1430"/>
      <c r="X303" s="568">
        <f>IF(LEFT("なし",20)=LEFT($G$303,20),1,IF(LEFT("",20)=LEFT($Y$303,20),"",1))</f>
        <v>1</v>
      </c>
      <c r="Y303" s="1379"/>
      <c r="Z303" s="1379"/>
      <c r="AA303" s="1379"/>
      <c r="AB303" s="1379"/>
      <c r="AC303" s="1379"/>
      <c r="AD303" s="1379"/>
      <c r="AE303" s="1380"/>
      <c r="AF303" s="308"/>
      <c r="AG303" s="1524"/>
      <c r="AH303" s="1524"/>
      <c r="AI303" s="1524"/>
      <c r="AJ303" s="1524"/>
      <c r="AK303" s="1524"/>
      <c r="AL303" s="1524"/>
      <c r="AM303" s="1524"/>
      <c r="AN303" s="1524"/>
      <c r="AO303" s="1524"/>
      <c r="AP303" s="1524"/>
      <c r="AQ303" s="1524"/>
      <c r="AR303" s="1524"/>
      <c r="AS303" s="1524"/>
      <c r="AT303" s="1524"/>
      <c r="AU303" s="1524"/>
      <c r="AV303" s="1524"/>
      <c r="AW303" s="1524"/>
      <c r="AX303" s="1524"/>
      <c r="AY303" s="1524"/>
      <c r="AZ303" s="1524"/>
      <c r="BA303" s="1524"/>
      <c r="BB303" s="1524"/>
      <c r="BC303" s="1524"/>
      <c r="BD303" s="1524"/>
      <c r="BE303" s="1524"/>
      <c r="BF303" s="1524"/>
      <c r="BG303" s="1524"/>
      <c r="BH303" s="1524"/>
      <c r="BI303" s="1524"/>
      <c r="BJ303" s="1524"/>
      <c r="BK303" s="1524"/>
      <c r="BL303" s="1524"/>
      <c r="BM303" s="1524"/>
      <c r="BN303" s="1524"/>
      <c r="BO303" s="1524"/>
      <c r="BP303" s="1524"/>
      <c r="BQ303" s="1524"/>
      <c r="BR303" s="1524"/>
      <c r="BS303" s="1524"/>
      <c r="BT303" s="1524"/>
      <c r="BU303" s="1524"/>
      <c r="BV303" s="1524"/>
      <c r="BW303" s="1524"/>
      <c r="BX303" s="1524"/>
      <c r="BY303" s="208"/>
    </row>
    <row r="304" spans="2:77" ht="7.5" customHeight="1">
      <c r="B304" s="1378"/>
      <c r="C304" s="1378"/>
      <c r="D304" s="1378"/>
      <c r="E304" s="1378"/>
      <c r="F304" s="207"/>
      <c r="G304" s="1385"/>
      <c r="H304" s="1385"/>
      <c r="I304" s="1385"/>
      <c r="J304" s="1385"/>
      <c r="K304" s="1385"/>
      <c r="L304" s="1385"/>
      <c r="M304" s="1416"/>
      <c r="N304" s="1430"/>
      <c r="O304" s="1430"/>
      <c r="P304" s="1430"/>
      <c r="Q304" s="1430"/>
      <c r="R304" s="1430"/>
      <c r="S304" s="1430"/>
      <c r="T304" s="1430"/>
      <c r="U304" s="1430"/>
      <c r="V304" s="1430"/>
      <c r="W304" s="1430"/>
      <c r="X304" s="207"/>
      <c r="Y304" s="1381"/>
      <c r="Z304" s="1381"/>
      <c r="AA304" s="1381"/>
      <c r="AB304" s="1381"/>
      <c r="AC304" s="1381"/>
      <c r="AD304" s="1381"/>
      <c r="AE304" s="1382"/>
      <c r="AF304" s="308"/>
      <c r="AG304" s="1524"/>
      <c r="AH304" s="1524"/>
      <c r="AI304" s="1524"/>
      <c r="AJ304" s="1524"/>
      <c r="AK304" s="1524"/>
      <c r="AL304" s="1524"/>
      <c r="AM304" s="1524"/>
      <c r="AN304" s="1524"/>
      <c r="AO304" s="1524"/>
      <c r="AP304" s="1524"/>
      <c r="AQ304" s="1524"/>
      <c r="AR304" s="1524"/>
      <c r="AS304" s="1524"/>
      <c r="AT304" s="1524"/>
      <c r="AU304" s="1524"/>
      <c r="AV304" s="1524"/>
      <c r="AW304" s="1524"/>
      <c r="AX304" s="1524"/>
      <c r="AY304" s="1524"/>
      <c r="AZ304" s="1524"/>
      <c r="BA304" s="1524"/>
      <c r="BB304" s="1524"/>
      <c r="BC304" s="1524"/>
      <c r="BD304" s="1524"/>
      <c r="BE304" s="1524"/>
      <c r="BF304" s="1524"/>
      <c r="BG304" s="1524"/>
      <c r="BH304" s="1524"/>
      <c r="BI304" s="1524"/>
      <c r="BJ304" s="1524"/>
      <c r="BK304" s="1524"/>
      <c r="BL304" s="1524"/>
      <c r="BM304" s="1524"/>
      <c r="BN304" s="1524"/>
      <c r="BO304" s="1524"/>
      <c r="BP304" s="1524"/>
      <c r="BQ304" s="1524"/>
      <c r="BR304" s="1524"/>
      <c r="BS304" s="1524"/>
      <c r="BT304" s="1524"/>
      <c r="BU304" s="1524"/>
      <c r="BV304" s="1524"/>
      <c r="BW304" s="1524"/>
      <c r="BX304" s="1524"/>
      <c r="BY304" s="208"/>
    </row>
    <row r="305" spans="2:77" ht="7.5" customHeight="1">
      <c r="B305" s="1430" t="s">
        <v>1075</v>
      </c>
      <c r="C305" s="1378"/>
      <c r="D305" s="1378"/>
      <c r="E305" s="1378"/>
      <c r="F305" s="1378"/>
      <c r="G305" s="1378"/>
      <c r="H305" s="1378"/>
      <c r="I305" s="555"/>
      <c r="J305" s="1414" t="str">
        <f>IF(LEFT("☑ あり",20)=LEFT(入力専用!$G$323,20),"あり","なし")</f>
        <v>なし</v>
      </c>
      <c r="K305" s="1414"/>
      <c r="L305" s="1414"/>
      <c r="M305" s="1414"/>
      <c r="N305" s="1414"/>
      <c r="O305" s="1414"/>
      <c r="P305" s="1415"/>
      <c r="Q305" s="1430" t="s">
        <v>1076</v>
      </c>
      <c r="R305" s="1378"/>
      <c r="S305" s="1378"/>
      <c r="T305" s="1378"/>
      <c r="U305" s="1378"/>
      <c r="V305" s="1378"/>
      <c r="W305" s="1378"/>
      <c r="X305" s="555"/>
      <c r="Y305" s="1379"/>
      <c r="Z305" s="1379"/>
      <c r="AA305" s="1379"/>
      <c r="AB305" s="1379"/>
      <c r="AC305" s="1379"/>
      <c r="AD305" s="1379"/>
      <c r="AE305" s="1380"/>
      <c r="AF305" s="308"/>
      <c r="AG305" s="1524"/>
      <c r="AH305" s="1524"/>
      <c r="AI305" s="1524"/>
      <c r="AJ305" s="1524"/>
      <c r="AK305" s="1524"/>
      <c r="AL305" s="1524"/>
      <c r="AM305" s="1524"/>
      <c r="AN305" s="1524"/>
      <c r="AO305" s="1524"/>
      <c r="AP305" s="1524"/>
      <c r="AQ305" s="1524"/>
      <c r="AR305" s="1524"/>
      <c r="AS305" s="1524"/>
      <c r="AT305" s="1524"/>
      <c r="AU305" s="1524"/>
      <c r="AV305" s="1524"/>
      <c r="AW305" s="1524"/>
      <c r="AX305" s="1524"/>
      <c r="AY305" s="1524"/>
      <c r="AZ305" s="1524"/>
      <c r="BA305" s="1524"/>
      <c r="BB305" s="1524"/>
      <c r="BC305" s="1524"/>
      <c r="BD305" s="1524"/>
      <c r="BE305" s="1524"/>
      <c r="BF305" s="1524"/>
      <c r="BG305" s="1524"/>
      <c r="BH305" s="1524"/>
      <c r="BI305" s="1524"/>
      <c r="BJ305" s="1524"/>
      <c r="BK305" s="1524"/>
      <c r="BL305" s="1524"/>
      <c r="BM305" s="1524"/>
      <c r="BN305" s="1524"/>
      <c r="BO305" s="1524"/>
      <c r="BP305" s="1524"/>
      <c r="BQ305" s="1524"/>
      <c r="BR305" s="1524"/>
      <c r="BS305" s="1524"/>
      <c r="BT305" s="1524"/>
      <c r="BU305" s="1524"/>
      <c r="BV305" s="1524"/>
      <c r="BW305" s="1524"/>
      <c r="BX305" s="1524"/>
      <c r="BY305" s="208"/>
    </row>
    <row r="306" spans="2:77" ht="7.5" customHeight="1">
      <c r="B306" s="1378"/>
      <c r="C306" s="1378"/>
      <c r="D306" s="1378"/>
      <c r="E306" s="1378"/>
      <c r="F306" s="1378"/>
      <c r="G306" s="1378"/>
      <c r="H306" s="1378"/>
      <c r="I306" s="207"/>
      <c r="J306" s="1385"/>
      <c r="K306" s="1385"/>
      <c r="L306" s="1385"/>
      <c r="M306" s="1385"/>
      <c r="N306" s="1385"/>
      <c r="O306" s="1385"/>
      <c r="P306" s="1416"/>
      <c r="Q306" s="1378"/>
      <c r="R306" s="1378"/>
      <c r="S306" s="1378"/>
      <c r="T306" s="1378"/>
      <c r="U306" s="1378"/>
      <c r="V306" s="1378"/>
      <c r="W306" s="1378"/>
      <c r="X306" s="207"/>
      <c r="Y306" s="1381"/>
      <c r="Z306" s="1381"/>
      <c r="AA306" s="1381"/>
      <c r="AB306" s="1381"/>
      <c r="AC306" s="1381"/>
      <c r="AD306" s="1381"/>
      <c r="AE306" s="1382"/>
      <c r="AF306" s="308"/>
      <c r="AG306" s="1524"/>
      <c r="AH306" s="1524"/>
      <c r="AI306" s="1524"/>
      <c r="AJ306" s="1524"/>
      <c r="AK306" s="1524"/>
      <c r="AL306" s="1524"/>
      <c r="AM306" s="1524"/>
      <c r="AN306" s="1524"/>
      <c r="AO306" s="1524"/>
      <c r="AP306" s="1524"/>
      <c r="AQ306" s="1524"/>
      <c r="AR306" s="1524"/>
      <c r="AS306" s="1524"/>
      <c r="AT306" s="1524"/>
      <c r="AU306" s="1524"/>
      <c r="AV306" s="1524"/>
      <c r="AW306" s="1524"/>
      <c r="AX306" s="1524"/>
      <c r="AY306" s="1524"/>
      <c r="AZ306" s="1524"/>
      <c r="BA306" s="1524"/>
      <c r="BB306" s="1524"/>
      <c r="BC306" s="1524"/>
      <c r="BD306" s="1524"/>
      <c r="BE306" s="1524"/>
      <c r="BF306" s="1524"/>
      <c r="BG306" s="1524"/>
      <c r="BH306" s="1524"/>
      <c r="BI306" s="1524"/>
      <c r="BJ306" s="1524"/>
      <c r="BK306" s="1524"/>
      <c r="BL306" s="1524"/>
      <c r="BM306" s="1524"/>
      <c r="BN306" s="1524"/>
      <c r="BO306" s="1524"/>
      <c r="BP306" s="1524"/>
      <c r="BQ306" s="1524"/>
      <c r="BR306" s="1524"/>
      <c r="BS306" s="1524"/>
      <c r="BT306" s="1524"/>
      <c r="BU306" s="1524"/>
      <c r="BV306" s="1524"/>
      <c r="BW306" s="1524"/>
      <c r="BX306" s="1524"/>
      <c r="BY306" s="208"/>
    </row>
    <row r="307" spans="2:77" ht="7.5" customHeight="1">
      <c r="B307" s="1430" t="s">
        <v>1077</v>
      </c>
      <c r="C307" s="1378"/>
      <c r="D307" s="1378"/>
      <c r="E307" s="1378"/>
      <c r="F307" s="1378"/>
      <c r="G307" s="1378"/>
      <c r="H307" s="1378"/>
      <c r="I307" s="555"/>
      <c r="J307" s="1414" t="str">
        <f>入力専用!$JJ$5</f>
        <v>問題なし</v>
      </c>
      <c r="K307" s="1414"/>
      <c r="L307" s="1414"/>
      <c r="M307" s="1414"/>
      <c r="N307" s="1414"/>
      <c r="O307" s="1414"/>
      <c r="P307" s="1415"/>
      <c r="Q307" s="1430" t="s">
        <v>1078</v>
      </c>
      <c r="R307" s="1378"/>
      <c r="S307" s="1378"/>
      <c r="T307" s="1378"/>
      <c r="U307" s="1378"/>
      <c r="V307" s="1378"/>
      <c r="W307" s="1378"/>
      <c r="X307" s="555"/>
      <c r="Y307" s="1379"/>
      <c r="Z307" s="1379"/>
      <c r="AA307" s="1379"/>
      <c r="AB307" s="1379"/>
      <c r="AC307" s="1379"/>
      <c r="AD307" s="1379"/>
      <c r="AE307" s="1380"/>
      <c r="AF307" s="308"/>
      <c r="AG307" s="1524"/>
      <c r="AH307" s="1524"/>
      <c r="AI307" s="1524"/>
      <c r="AJ307" s="1524"/>
      <c r="AK307" s="1524"/>
      <c r="AL307" s="1524"/>
      <c r="AM307" s="1524"/>
      <c r="AN307" s="1524"/>
      <c r="AO307" s="1524"/>
      <c r="AP307" s="1524"/>
      <c r="AQ307" s="1524"/>
      <c r="AR307" s="1524"/>
      <c r="AS307" s="1524"/>
      <c r="AT307" s="1524"/>
      <c r="AU307" s="1524"/>
      <c r="AV307" s="1524"/>
      <c r="AW307" s="1524"/>
      <c r="AX307" s="1524"/>
      <c r="AY307" s="1524"/>
      <c r="AZ307" s="1524"/>
      <c r="BA307" s="1524"/>
      <c r="BB307" s="1524"/>
      <c r="BC307" s="1524"/>
      <c r="BD307" s="1524"/>
      <c r="BE307" s="1524"/>
      <c r="BF307" s="1524"/>
      <c r="BG307" s="1524"/>
      <c r="BH307" s="1524"/>
      <c r="BI307" s="1524"/>
      <c r="BJ307" s="1524"/>
      <c r="BK307" s="1524"/>
      <c r="BL307" s="1524"/>
      <c r="BM307" s="1524"/>
      <c r="BN307" s="1524"/>
      <c r="BO307" s="1524"/>
      <c r="BP307" s="1524"/>
      <c r="BQ307" s="1524"/>
      <c r="BR307" s="1524"/>
      <c r="BS307" s="1524"/>
      <c r="BT307" s="1524"/>
      <c r="BU307" s="1524"/>
      <c r="BV307" s="1524"/>
      <c r="BW307" s="1524"/>
      <c r="BX307" s="1524"/>
      <c r="BY307" s="208"/>
    </row>
    <row r="308" spans="2:77" ht="7.5" customHeight="1">
      <c r="B308" s="1378"/>
      <c r="C308" s="1378"/>
      <c r="D308" s="1378"/>
      <c r="E308" s="1378"/>
      <c r="F308" s="1378"/>
      <c r="G308" s="1378"/>
      <c r="H308" s="1378"/>
      <c r="I308" s="207"/>
      <c r="J308" s="1385"/>
      <c r="K308" s="1385"/>
      <c r="L308" s="1385"/>
      <c r="M308" s="1385"/>
      <c r="N308" s="1385"/>
      <c r="O308" s="1385"/>
      <c r="P308" s="1416"/>
      <c r="Q308" s="1378"/>
      <c r="R308" s="1378"/>
      <c r="S308" s="1378"/>
      <c r="T308" s="1378"/>
      <c r="U308" s="1378"/>
      <c r="V308" s="1378"/>
      <c r="W308" s="1378"/>
      <c r="X308" s="207"/>
      <c r="Y308" s="1381"/>
      <c r="Z308" s="1381"/>
      <c r="AA308" s="1381"/>
      <c r="AB308" s="1381"/>
      <c r="AC308" s="1381"/>
      <c r="AD308" s="1381"/>
      <c r="AE308" s="1382"/>
      <c r="AF308" s="207"/>
      <c r="AG308" s="1525"/>
      <c r="AH308" s="1525"/>
      <c r="AI308" s="1525"/>
      <c r="AJ308" s="1525"/>
      <c r="AK308" s="1525"/>
      <c r="AL308" s="1525"/>
      <c r="AM308" s="1525"/>
      <c r="AN308" s="1525"/>
      <c r="AO308" s="1525"/>
      <c r="AP308" s="1525"/>
      <c r="AQ308" s="1525"/>
      <c r="AR308" s="1525"/>
      <c r="AS308" s="1525"/>
      <c r="AT308" s="1525"/>
      <c r="AU308" s="1525"/>
      <c r="AV308" s="1525"/>
      <c r="AW308" s="1525"/>
      <c r="AX308" s="1525"/>
      <c r="AY308" s="1525"/>
      <c r="AZ308" s="1525"/>
      <c r="BA308" s="1525"/>
      <c r="BB308" s="1525"/>
      <c r="BC308" s="1525"/>
      <c r="BD308" s="1525"/>
      <c r="BE308" s="1525"/>
      <c r="BF308" s="1525"/>
      <c r="BG308" s="1525"/>
      <c r="BH308" s="1525"/>
      <c r="BI308" s="1525"/>
      <c r="BJ308" s="1525"/>
      <c r="BK308" s="1525"/>
      <c r="BL308" s="1525"/>
      <c r="BM308" s="1525"/>
      <c r="BN308" s="1525"/>
      <c r="BO308" s="1525"/>
      <c r="BP308" s="1525"/>
      <c r="BQ308" s="1525"/>
      <c r="BR308" s="1525"/>
      <c r="BS308" s="1525"/>
      <c r="BT308" s="1525"/>
      <c r="BU308" s="1525"/>
      <c r="BV308" s="1525"/>
      <c r="BW308" s="1525"/>
      <c r="BX308" s="1525"/>
      <c r="BY308" s="310"/>
    </row>
    <row r="310" spans="2:77" ht="7.5" customHeight="1">
      <c r="B310" s="1543" t="s">
        <v>1079</v>
      </c>
      <c r="C310" s="1543"/>
      <c r="D310" s="1543"/>
      <c r="E310" s="1543"/>
      <c r="F310" s="1543"/>
      <c r="G310" s="1543"/>
      <c r="H310" s="1543"/>
      <c r="I310" s="1543"/>
      <c r="J310" s="1543"/>
      <c r="K310" s="1543"/>
      <c r="L310" s="1543"/>
      <c r="M310" s="1543"/>
      <c r="N310" s="1543"/>
      <c r="O310" s="1543"/>
      <c r="P310" s="1543"/>
      <c r="Q310" s="1543"/>
      <c r="R310" s="1543"/>
      <c r="S310" s="1543"/>
      <c r="T310" s="1543"/>
      <c r="U310" s="1543"/>
      <c r="V310" s="1543"/>
      <c r="W310" s="1543"/>
      <c r="X310" s="1543"/>
      <c r="Y310" s="1543"/>
      <c r="Z310" s="1543"/>
      <c r="AA310" s="1543"/>
      <c r="AB310" s="1543"/>
      <c r="AC310" s="1543"/>
      <c r="AD310" s="1543"/>
      <c r="AE310" s="1543"/>
      <c r="AF310" s="1543"/>
      <c r="AG310" s="1543"/>
      <c r="AH310" s="1543"/>
      <c r="AI310" s="1543"/>
      <c r="AJ310" s="1543"/>
      <c r="AK310" s="1543"/>
      <c r="AL310" s="1543"/>
      <c r="AM310" s="1543"/>
      <c r="AN310" s="1543"/>
      <c r="AO310" s="1543"/>
      <c r="AP310" s="1543"/>
      <c r="AQ310" s="1543"/>
      <c r="AR310" s="1543"/>
      <c r="AS310" s="1543"/>
      <c r="AT310" s="1543"/>
      <c r="AU310" s="1543"/>
      <c r="AV310" s="1543"/>
      <c r="AW310" s="1543"/>
      <c r="AX310" s="1543"/>
      <c r="AY310" s="1543"/>
      <c r="AZ310" s="1543"/>
      <c r="BA310" s="1543"/>
      <c r="BB310" s="1543"/>
      <c r="BC310" s="1543"/>
      <c r="BD310" s="1543"/>
      <c r="BE310" s="1543"/>
      <c r="BF310" s="1543"/>
      <c r="BG310" s="1543"/>
      <c r="BH310" s="1543"/>
      <c r="BI310" s="1543"/>
      <c r="BJ310" s="1543"/>
      <c r="BK310" s="1543"/>
      <c r="BL310" s="1543"/>
      <c r="BM310" s="1543"/>
      <c r="BN310" s="1543"/>
      <c r="BO310" s="1543"/>
      <c r="BP310" s="1543"/>
      <c r="BQ310" s="1543"/>
      <c r="BR310" s="1543"/>
      <c r="BS310" s="1543"/>
      <c r="BT310" s="1543"/>
      <c r="BU310" s="1543"/>
      <c r="BV310" s="1543"/>
      <c r="BW310" s="1543"/>
      <c r="BX310" s="1543"/>
      <c r="BY310" s="1543"/>
    </row>
    <row r="311" spans="2:77" ht="7.5" customHeight="1">
      <c r="B311" s="1543"/>
      <c r="C311" s="1543"/>
      <c r="D311" s="1543"/>
      <c r="E311" s="1543"/>
      <c r="F311" s="1543"/>
      <c r="G311" s="1543"/>
      <c r="H311" s="1543"/>
      <c r="I311" s="1543"/>
      <c r="J311" s="1543"/>
      <c r="K311" s="1543"/>
      <c r="L311" s="1543"/>
      <c r="M311" s="1543"/>
      <c r="N311" s="1543"/>
      <c r="O311" s="1543"/>
      <c r="P311" s="1543"/>
      <c r="Q311" s="1543"/>
      <c r="R311" s="1543"/>
      <c r="S311" s="1543"/>
      <c r="T311" s="1543"/>
      <c r="U311" s="1543"/>
      <c r="V311" s="1543"/>
      <c r="W311" s="1543"/>
      <c r="X311" s="1543"/>
      <c r="Y311" s="1543"/>
      <c r="Z311" s="1543"/>
      <c r="AA311" s="1543"/>
      <c r="AB311" s="1543"/>
      <c r="AC311" s="1543"/>
      <c r="AD311" s="1543"/>
      <c r="AE311" s="1543"/>
      <c r="AF311" s="1543"/>
      <c r="AG311" s="1543"/>
      <c r="AH311" s="1543"/>
      <c r="AI311" s="1543"/>
      <c r="AJ311" s="1543"/>
      <c r="AK311" s="1543"/>
      <c r="AL311" s="1543"/>
      <c r="AM311" s="1543"/>
      <c r="AN311" s="1543"/>
      <c r="AO311" s="1543"/>
      <c r="AP311" s="1543"/>
      <c r="AQ311" s="1543"/>
      <c r="AR311" s="1543"/>
      <c r="AS311" s="1543"/>
      <c r="AT311" s="1543"/>
      <c r="AU311" s="1543"/>
      <c r="AV311" s="1543"/>
      <c r="AW311" s="1543"/>
      <c r="AX311" s="1543"/>
      <c r="AY311" s="1543"/>
      <c r="AZ311" s="1543"/>
      <c r="BA311" s="1543"/>
      <c r="BB311" s="1543"/>
      <c r="BC311" s="1543"/>
      <c r="BD311" s="1543"/>
      <c r="BE311" s="1543"/>
      <c r="BF311" s="1543"/>
      <c r="BG311" s="1543"/>
      <c r="BH311" s="1543"/>
      <c r="BI311" s="1543"/>
      <c r="BJ311" s="1543"/>
      <c r="BK311" s="1543"/>
      <c r="BL311" s="1543"/>
      <c r="BM311" s="1543"/>
      <c r="BN311" s="1543"/>
      <c r="BO311" s="1543"/>
      <c r="BP311" s="1543"/>
      <c r="BQ311" s="1543"/>
      <c r="BR311" s="1543"/>
      <c r="BS311" s="1543"/>
      <c r="BT311" s="1543"/>
      <c r="BU311" s="1543"/>
      <c r="BV311" s="1543"/>
      <c r="BW311" s="1543"/>
      <c r="BX311" s="1543"/>
      <c r="BY311" s="1543"/>
    </row>
    <row r="312" spans="2:77" ht="7.5" customHeight="1">
      <c r="B312" s="1606" t="s">
        <v>1080</v>
      </c>
      <c r="C312" s="1607"/>
      <c r="D312" s="1607"/>
      <c r="E312" s="1607"/>
      <c r="F312" s="1607"/>
      <c r="G312" s="1607"/>
      <c r="H312" s="1607"/>
      <c r="I312" s="1607"/>
      <c r="J312" s="1607"/>
      <c r="K312" s="1607"/>
      <c r="L312" s="1607"/>
      <c r="M312" s="1607"/>
      <c r="N312" s="1607"/>
      <c r="O312" s="1607"/>
      <c r="P312" s="1607"/>
      <c r="Q312" s="1607"/>
      <c r="R312" s="1607"/>
      <c r="S312" s="1607"/>
      <c r="T312" s="1608"/>
      <c r="U312" s="555"/>
      <c r="V312" s="1414" t="str">
        <f>入力専用!$KA$8</f>
        <v>できる</v>
      </c>
      <c r="W312" s="1414"/>
      <c r="X312" s="1414"/>
      <c r="Y312" s="1414"/>
      <c r="Z312" s="1414"/>
      <c r="AA312" s="1414"/>
      <c r="AB312" s="1414"/>
      <c r="AC312" s="1414"/>
      <c r="AD312" s="1415"/>
      <c r="AE312" s="1655" t="s">
        <v>1081</v>
      </c>
      <c r="AF312" s="1656"/>
      <c r="AG312" s="1656"/>
      <c r="AH312" s="1656"/>
      <c r="AI312" s="1656"/>
      <c r="AJ312" s="1656"/>
      <c r="AK312" s="1656"/>
      <c r="AL312" s="1656"/>
      <c r="AM312" s="1656"/>
      <c r="AN312" s="1656"/>
      <c r="AO312" s="1656"/>
      <c r="AP312" s="1656"/>
      <c r="AQ312" s="1656"/>
      <c r="AR312" s="1656"/>
      <c r="AS312" s="1656"/>
      <c r="AT312" s="1656"/>
      <c r="AU312" s="1656"/>
      <c r="AV312" s="1656"/>
      <c r="AW312" s="1656"/>
      <c r="AX312" s="1656"/>
      <c r="AY312" s="1656"/>
      <c r="AZ312" s="1656"/>
      <c r="BA312" s="1656"/>
      <c r="BB312" s="1656"/>
      <c r="BC312" s="1656"/>
      <c r="BD312" s="1656"/>
      <c r="BE312" s="1656"/>
      <c r="BF312" s="1656"/>
      <c r="BG312" s="1656"/>
      <c r="BH312" s="1656"/>
      <c r="BI312" s="1656"/>
      <c r="BJ312" s="1656"/>
      <c r="BK312" s="1656"/>
      <c r="BL312" s="1656"/>
      <c r="BM312" s="1656"/>
      <c r="BN312" s="1656"/>
      <c r="BO312" s="1656"/>
      <c r="BP312" s="1656"/>
      <c r="BQ312" s="1656"/>
      <c r="BR312" s="1656"/>
      <c r="BS312" s="1656"/>
      <c r="BT312" s="1656"/>
      <c r="BU312" s="1656"/>
      <c r="BV312" s="1656"/>
      <c r="BW312" s="1656"/>
      <c r="BX312" s="1656"/>
      <c r="BY312" s="1657"/>
    </row>
    <row r="313" spans="2:77" ht="7.5" customHeight="1">
      <c r="B313" s="1609"/>
      <c r="C313" s="1610"/>
      <c r="D313" s="1610"/>
      <c r="E313" s="1610"/>
      <c r="F313" s="1610"/>
      <c r="G313" s="1610"/>
      <c r="H313" s="1610"/>
      <c r="I313" s="1610"/>
      <c r="J313" s="1610"/>
      <c r="K313" s="1610"/>
      <c r="L313" s="1610"/>
      <c r="M313" s="1610"/>
      <c r="N313" s="1610"/>
      <c r="O313" s="1610"/>
      <c r="P313" s="1610"/>
      <c r="Q313" s="1610"/>
      <c r="R313" s="1610"/>
      <c r="S313" s="1610"/>
      <c r="T313" s="1611"/>
      <c r="U313" s="207"/>
      <c r="V313" s="1385"/>
      <c r="W313" s="1385"/>
      <c r="X313" s="1385"/>
      <c r="Y313" s="1385"/>
      <c r="Z313" s="1385"/>
      <c r="AA313" s="1385"/>
      <c r="AB313" s="1385"/>
      <c r="AC313" s="1385"/>
      <c r="AD313" s="1416"/>
      <c r="AE313" s="1658"/>
      <c r="AF313" s="1659"/>
      <c r="AG313" s="1659"/>
      <c r="AH313" s="1659"/>
      <c r="AI313" s="1659"/>
      <c r="AJ313" s="1659"/>
      <c r="AK313" s="1659"/>
      <c r="AL313" s="1659"/>
      <c r="AM313" s="1659"/>
      <c r="AN313" s="1659"/>
      <c r="AO313" s="1659"/>
      <c r="AP313" s="1659"/>
      <c r="AQ313" s="1659"/>
      <c r="AR313" s="1659"/>
      <c r="AS313" s="1659"/>
      <c r="AT313" s="1659"/>
      <c r="AU313" s="1659"/>
      <c r="AV313" s="1659"/>
      <c r="AW313" s="1659"/>
      <c r="AX313" s="1659"/>
      <c r="AY313" s="1659"/>
      <c r="AZ313" s="1659"/>
      <c r="BA313" s="1659"/>
      <c r="BB313" s="1659"/>
      <c r="BC313" s="1659"/>
      <c r="BD313" s="1659"/>
      <c r="BE313" s="1659"/>
      <c r="BF313" s="1659"/>
      <c r="BG313" s="1659"/>
      <c r="BH313" s="1659"/>
      <c r="BI313" s="1659"/>
      <c r="BJ313" s="1659"/>
      <c r="BK313" s="1659"/>
      <c r="BL313" s="1659"/>
      <c r="BM313" s="1659"/>
      <c r="BN313" s="1659"/>
      <c r="BO313" s="1659"/>
      <c r="BP313" s="1659"/>
      <c r="BQ313" s="1659"/>
      <c r="BR313" s="1659"/>
      <c r="BS313" s="1659"/>
      <c r="BT313" s="1659"/>
      <c r="BU313" s="1659"/>
      <c r="BV313" s="1659"/>
      <c r="BW313" s="1659"/>
      <c r="BX313" s="1659"/>
      <c r="BY313" s="1660"/>
    </row>
    <row r="314" spans="2:77" ht="7.5" customHeight="1">
      <c r="B314" s="1606" t="s">
        <v>1082</v>
      </c>
      <c r="C314" s="1607"/>
      <c r="D314" s="1607"/>
      <c r="E314" s="1607"/>
      <c r="F314" s="1607"/>
      <c r="G314" s="1607"/>
      <c r="H314" s="1607"/>
      <c r="I314" s="1607"/>
      <c r="J314" s="1607"/>
      <c r="K314" s="1607"/>
      <c r="L314" s="1607"/>
      <c r="M314" s="1607"/>
      <c r="N314" s="1607"/>
      <c r="O314" s="1607"/>
      <c r="P314" s="1607"/>
      <c r="Q314" s="1607"/>
      <c r="R314" s="1607"/>
      <c r="S314" s="1607"/>
      <c r="T314" s="1608"/>
      <c r="U314" s="555"/>
      <c r="V314" s="1379"/>
      <c r="W314" s="1379"/>
      <c r="X314" s="1379"/>
      <c r="Y314" s="1379"/>
      <c r="Z314" s="1379"/>
      <c r="AA314" s="1379"/>
      <c r="AB314" s="1379"/>
      <c r="AC314" s="1379"/>
      <c r="AD314" s="1380"/>
      <c r="AE314" s="555"/>
      <c r="AF314" s="1523"/>
      <c r="AG314" s="1523"/>
      <c r="AH314" s="1523"/>
      <c r="AI314" s="1523"/>
      <c r="AJ314" s="1523"/>
      <c r="AK314" s="1523"/>
      <c r="AL314" s="1523"/>
      <c r="AM314" s="1523"/>
      <c r="AN314" s="1523"/>
      <c r="AO314" s="1523"/>
      <c r="AP314" s="1523"/>
      <c r="AQ314" s="1523"/>
      <c r="AR314" s="1523"/>
      <c r="AS314" s="1523"/>
      <c r="AT314" s="1523"/>
      <c r="AU314" s="1523"/>
      <c r="AV314" s="1523"/>
      <c r="AW314" s="1523"/>
      <c r="AX314" s="1523"/>
      <c r="AY314" s="1523"/>
      <c r="AZ314" s="1523"/>
      <c r="BA314" s="1523"/>
      <c r="BB314" s="1523"/>
      <c r="BC314" s="1523"/>
      <c r="BD314" s="1523"/>
      <c r="BE314" s="1523"/>
      <c r="BF314" s="1523"/>
      <c r="BG314" s="1523"/>
      <c r="BH314" s="1523"/>
      <c r="BI314" s="1523"/>
      <c r="BJ314" s="1523"/>
      <c r="BK314" s="1523"/>
      <c r="BL314" s="1523"/>
      <c r="BM314" s="1523"/>
      <c r="BN314" s="1523"/>
      <c r="BO314" s="1523"/>
      <c r="BP314" s="1523"/>
      <c r="BQ314" s="1523"/>
      <c r="BR314" s="1523"/>
      <c r="BS314" s="1523"/>
      <c r="BT314" s="1523"/>
      <c r="BU314" s="1523"/>
      <c r="BV314" s="1523"/>
      <c r="BW314" s="1523"/>
      <c r="BX314" s="1523"/>
      <c r="BY314" s="557"/>
    </row>
    <row r="315" spans="2:77" ht="7.5" customHeight="1">
      <c r="B315" s="1609"/>
      <c r="C315" s="1610"/>
      <c r="D315" s="1610"/>
      <c r="E315" s="1610"/>
      <c r="F315" s="1610"/>
      <c r="G315" s="1610"/>
      <c r="H315" s="1610"/>
      <c r="I315" s="1610"/>
      <c r="J315" s="1610"/>
      <c r="K315" s="1610"/>
      <c r="L315" s="1610"/>
      <c r="M315" s="1610"/>
      <c r="N315" s="1610"/>
      <c r="O315" s="1610"/>
      <c r="P315" s="1610"/>
      <c r="Q315" s="1610"/>
      <c r="R315" s="1610"/>
      <c r="S315" s="1610"/>
      <c r="T315" s="1611"/>
      <c r="U315" s="207"/>
      <c r="V315" s="1381"/>
      <c r="W315" s="1381"/>
      <c r="X315" s="1381"/>
      <c r="Y315" s="1381"/>
      <c r="Z315" s="1381"/>
      <c r="AA315" s="1381"/>
      <c r="AB315" s="1381"/>
      <c r="AC315" s="1381"/>
      <c r="AD315" s="1382"/>
      <c r="AE315" s="308"/>
      <c r="AF315" s="1524"/>
      <c r="AG315" s="1524"/>
      <c r="AH315" s="1524"/>
      <c r="AI315" s="1524"/>
      <c r="AJ315" s="1524"/>
      <c r="AK315" s="1524"/>
      <c r="AL315" s="1524"/>
      <c r="AM315" s="1524"/>
      <c r="AN315" s="1524"/>
      <c r="AO315" s="1524"/>
      <c r="AP315" s="1524"/>
      <c r="AQ315" s="1524"/>
      <c r="AR315" s="1524"/>
      <c r="AS315" s="1524"/>
      <c r="AT315" s="1524"/>
      <c r="AU315" s="1524"/>
      <c r="AV315" s="1524"/>
      <c r="AW315" s="1524"/>
      <c r="AX315" s="1524"/>
      <c r="AY315" s="1524"/>
      <c r="AZ315" s="1524"/>
      <c r="BA315" s="1524"/>
      <c r="BB315" s="1524"/>
      <c r="BC315" s="1524"/>
      <c r="BD315" s="1524"/>
      <c r="BE315" s="1524"/>
      <c r="BF315" s="1524"/>
      <c r="BG315" s="1524"/>
      <c r="BH315" s="1524"/>
      <c r="BI315" s="1524"/>
      <c r="BJ315" s="1524"/>
      <c r="BK315" s="1524"/>
      <c r="BL315" s="1524"/>
      <c r="BM315" s="1524"/>
      <c r="BN315" s="1524"/>
      <c r="BO315" s="1524"/>
      <c r="BP315" s="1524"/>
      <c r="BQ315" s="1524"/>
      <c r="BR315" s="1524"/>
      <c r="BS315" s="1524"/>
      <c r="BT315" s="1524"/>
      <c r="BU315" s="1524"/>
      <c r="BV315" s="1524"/>
      <c r="BW315" s="1524"/>
      <c r="BX315" s="1524"/>
      <c r="BY315" s="208"/>
    </row>
    <row r="316" spans="2:77" ht="7.5" customHeight="1">
      <c r="B316" s="1606" t="s">
        <v>1083</v>
      </c>
      <c r="C316" s="1607"/>
      <c r="D316" s="1607"/>
      <c r="E316" s="1607"/>
      <c r="F316" s="1607"/>
      <c r="G316" s="1607"/>
      <c r="H316" s="1607"/>
      <c r="I316" s="1607"/>
      <c r="J316" s="1607"/>
      <c r="K316" s="1607"/>
      <c r="L316" s="1607"/>
      <c r="M316" s="1607"/>
      <c r="N316" s="1607"/>
      <c r="O316" s="1607"/>
      <c r="P316" s="1607"/>
      <c r="Q316" s="1607"/>
      <c r="R316" s="1607"/>
      <c r="S316" s="1607"/>
      <c r="T316" s="1608"/>
      <c r="U316" s="555"/>
      <c r="V316" s="1379"/>
      <c r="W316" s="1379"/>
      <c r="X316" s="1379"/>
      <c r="Y316" s="1379"/>
      <c r="Z316" s="1379"/>
      <c r="AA316" s="1379"/>
      <c r="AB316" s="1379"/>
      <c r="AC316" s="1379"/>
      <c r="AD316" s="1380"/>
      <c r="AE316" s="308"/>
      <c r="AF316" s="1524"/>
      <c r="AG316" s="1524"/>
      <c r="AH316" s="1524"/>
      <c r="AI316" s="1524"/>
      <c r="AJ316" s="1524"/>
      <c r="AK316" s="1524"/>
      <c r="AL316" s="1524"/>
      <c r="AM316" s="1524"/>
      <c r="AN316" s="1524"/>
      <c r="AO316" s="1524"/>
      <c r="AP316" s="1524"/>
      <c r="AQ316" s="1524"/>
      <c r="AR316" s="1524"/>
      <c r="AS316" s="1524"/>
      <c r="AT316" s="1524"/>
      <c r="AU316" s="1524"/>
      <c r="AV316" s="1524"/>
      <c r="AW316" s="1524"/>
      <c r="AX316" s="1524"/>
      <c r="AY316" s="1524"/>
      <c r="AZ316" s="1524"/>
      <c r="BA316" s="1524"/>
      <c r="BB316" s="1524"/>
      <c r="BC316" s="1524"/>
      <c r="BD316" s="1524"/>
      <c r="BE316" s="1524"/>
      <c r="BF316" s="1524"/>
      <c r="BG316" s="1524"/>
      <c r="BH316" s="1524"/>
      <c r="BI316" s="1524"/>
      <c r="BJ316" s="1524"/>
      <c r="BK316" s="1524"/>
      <c r="BL316" s="1524"/>
      <c r="BM316" s="1524"/>
      <c r="BN316" s="1524"/>
      <c r="BO316" s="1524"/>
      <c r="BP316" s="1524"/>
      <c r="BQ316" s="1524"/>
      <c r="BR316" s="1524"/>
      <c r="BS316" s="1524"/>
      <c r="BT316" s="1524"/>
      <c r="BU316" s="1524"/>
      <c r="BV316" s="1524"/>
      <c r="BW316" s="1524"/>
      <c r="BX316" s="1524"/>
      <c r="BY316" s="208"/>
    </row>
    <row r="317" spans="2:77" ht="7.5" customHeight="1">
      <c r="B317" s="1609"/>
      <c r="C317" s="1610"/>
      <c r="D317" s="1610"/>
      <c r="E317" s="1610"/>
      <c r="F317" s="1610"/>
      <c r="G317" s="1610"/>
      <c r="H317" s="1610"/>
      <c r="I317" s="1610"/>
      <c r="J317" s="1610"/>
      <c r="K317" s="1610"/>
      <c r="L317" s="1610"/>
      <c r="M317" s="1610"/>
      <c r="N317" s="1610"/>
      <c r="O317" s="1610"/>
      <c r="P317" s="1610"/>
      <c r="Q317" s="1610"/>
      <c r="R317" s="1610"/>
      <c r="S317" s="1610"/>
      <c r="T317" s="1611"/>
      <c r="U317" s="207"/>
      <c r="V317" s="1381"/>
      <c r="W317" s="1381"/>
      <c r="X317" s="1381"/>
      <c r="Y317" s="1381"/>
      <c r="Z317" s="1381"/>
      <c r="AA317" s="1381"/>
      <c r="AB317" s="1381"/>
      <c r="AC317" s="1381"/>
      <c r="AD317" s="1382"/>
      <c r="AE317" s="308"/>
      <c r="AF317" s="1524"/>
      <c r="AG317" s="1524"/>
      <c r="AH317" s="1524"/>
      <c r="AI317" s="1524"/>
      <c r="AJ317" s="1524"/>
      <c r="AK317" s="1524"/>
      <c r="AL317" s="1524"/>
      <c r="AM317" s="1524"/>
      <c r="AN317" s="1524"/>
      <c r="AO317" s="1524"/>
      <c r="AP317" s="1524"/>
      <c r="AQ317" s="1524"/>
      <c r="AR317" s="1524"/>
      <c r="AS317" s="1524"/>
      <c r="AT317" s="1524"/>
      <c r="AU317" s="1524"/>
      <c r="AV317" s="1524"/>
      <c r="AW317" s="1524"/>
      <c r="AX317" s="1524"/>
      <c r="AY317" s="1524"/>
      <c r="AZ317" s="1524"/>
      <c r="BA317" s="1524"/>
      <c r="BB317" s="1524"/>
      <c r="BC317" s="1524"/>
      <c r="BD317" s="1524"/>
      <c r="BE317" s="1524"/>
      <c r="BF317" s="1524"/>
      <c r="BG317" s="1524"/>
      <c r="BH317" s="1524"/>
      <c r="BI317" s="1524"/>
      <c r="BJ317" s="1524"/>
      <c r="BK317" s="1524"/>
      <c r="BL317" s="1524"/>
      <c r="BM317" s="1524"/>
      <c r="BN317" s="1524"/>
      <c r="BO317" s="1524"/>
      <c r="BP317" s="1524"/>
      <c r="BQ317" s="1524"/>
      <c r="BR317" s="1524"/>
      <c r="BS317" s="1524"/>
      <c r="BT317" s="1524"/>
      <c r="BU317" s="1524"/>
      <c r="BV317" s="1524"/>
      <c r="BW317" s="1524"/>
      <c r="BX317" s="1524"/>
      <c r="BY317" s="208"/>
    </row>
    <row r="318" spans="2:77" ht="7.5" customHeight="1">
      <c r="B318" s="1606" t="s">
        <v>1084</v>
      </c>
      <c r="C318" s="1607"/>
      <c r="D318" s="1607"/>
      <c r="E318" s="1607"/>
      <c r="F318" s="1607"/>
      <c r="G318" s="1607"/>
      <c r="H318" s="1607"/>
      <c r="I318" s="1607"/>
      <c r="J318" s="1607"/>
      <c r="K318" s="1607"/>
      <c r="L318" s="1607"/>
      <c r="M318" s="1607"/>
      <c r="N318" s="1607"/>
      <c r="O318" s="1607"/>
      <c r="P318" s="1607"/>
      <c r="Q318" s="1607"/>
      <c r="R318" s="1607"/>
      <c r="S318" s="1607"/>
      <c r="T318" s="1608"/>
      <c r="U318" s="555"/>
      <c r="V318" s="1379"/>
      <c r="W318" s="1379"/>
      <c r="X318" s="1379"/>
      <c r="Y318" s="1379"/>
      <c r="Z318" s="1379"/>
      <c r="AA318" s="1379"/>
      <c r="AB318" s="1379"/>
      <c r="AC318" s="1379"/>
      <c r="AD318" s="1380"/>
      <c r="AE318" s="308"/>
      <c r="AF318" s="1524"/>
      <c r="AG318" s="1524"/>
      <c r="AH318" s="1524"/>
      <c r="AI318" s="1524"/>
      <c r="AJ318" s="1524"/>
      <c r="AK318" s="1524"/>
      <c r="AL318" s="1524"/>
      <c r="AM318" s="1524"/>
      <c r="AN318" s="1524"/>
      <c r="AO318" s="1524"/>
      <c r="AP318" s="1524"/>
      <c r="AQ318" s="1524"/>
      <c r="AR318" s="1524"/>
      <c r="AS318" s="1524"/>
      <c r="AT318" s="1524"/>
      <c r="AU318" s="1524"/>
      <c r="AV318" s="1524"/>
      <c r="AW318" s="1524"/>
      <c r="AX318" s="1524"/>
      <c r="AY318" s="1524"/>
      <c r="AZ318" s="1524"/>
      <c r="BA318" s="1524"/>
      <c r="BB318" s="1524"/>
      <c r="BC318" s="1524"/>
      <c r="BD318" s="1524"/>
      <c r="BE318" s="1524"/>
      <c r="BF318" s="1524"/>
      <c r="BG318" s="1524"/>
      <c r="BH318" s="1524"/>
      <c r="BI318" s="1524"/>
      <c r="BJ318" s="1524"/>
      <c r="BK318" s="1524"/>
      <c r="BL318" s="1524"/>
      <c r="BM318" s="1524"/>
      <c r="BN318" s="1524"/>
      <c r="BO318" s="1524"/>
      <c r="BP318" s="1524"/>
      <c r="BQ318" s="1524"/>
      <c r="BR318" s="1524"/>
      <c r="BS318" s="1524"/>
      <c r="BT318" s="1524"/>
      <c r="BU318" s="1524"/>
      <c r="BV318" s="1524"/>
      <c r="BW318" s="1524"/>
      <c r="BX318" s="1524"/>
      <c r="BY318" s="208"/>
    </row>
    <row r="319" spans="2:77" ht="7.5" customHeight="1">
      <c r="B319" s="1609"/>
      <c r="C319" s="1610"/>
      <c r="D319" s="1610"/>
      <c r="E319" s="1610"/>
      <c r="F319" s="1610"/>
      <c r="G319" s="1610"/>
      <c r="H319" s="1610"/>
      <c r="I319" s="1610"/>
      <c r="J319" s="1610"/>
      <c r="K319" s="1610"/>
      <c r="L319" s="1610"/>
      <c r="M319" s="1610"/>
      <c r="N319" s="1610"/>
      <c r="O319" s="1610"/>
      <c r="P319" s="1610"/>
      <c r="Q319" s="1610"/>
      <c r="R319" s="1610"/>
      <c r="S319" s="1610"/>
      <c r="T319" s="1611"/>
      <c r="U319" s="207"/>
      <c r="V319" s="1381"/>
      <c r="W319" s="1381"/>
      <c r="X319" s="1381"/>
      <c r="Y319" s="1381"/>
      <c r="Z319" s="1381"/>
      <c r="AA319" s="1381"/>
      <c r="AB319" s="1381"/>
      <c r="AC319" s="1381"/>
      <c r="AD319" s="1382"/>
      <c r="AE319" s="308"/>
      <c r="AF319" s="1524"/>
      <c r="AG319" s="1524"/>
      <c r="AH319" s="1524"/>
      <c r="AI319" s="1524"/>
      <c r="AJ319" s="1524"/>
      <c r="AK319" s="1524"/>
      <c r="AL319" s="1524"/>
      <c r="AM319" s="1524"/>
      <c r="AN319" s="1524"/>
      <c r="AO319" s="1524"/>
      <c r="AP319" s="1524"/>
      <c r="AQ319" s="1524"/>
      <c r="AR319" s="1524"/>
      <c r="AS319" s="1524"/>
      <c r="AT319" s="1524"/>
      <c r="AU319" s="1524"/>
      <c r="AV319" s="1524"/>
      <c r="AW319" s="1524"/>
      <c r="AX319" s="1524"/>
      <c r="AY319" s="1524"/>
      <c r="AZ319" s="1524"/>
      <c r="BA319" s="1524"/>
      <c r="BB319" s="1524"/>
      <c r="BC319" s="1524"/>
      <c r="BD319" s="1524"/>
      <c r="BE319" s="1524"/>
      <c r="BF319" s="1524"/>
      <c r="BG319" s="1524"/>
      <c r="BH319" s="1524"/>
      <c r="BI319" s="1524"/>
      <c r="BJ319" s="1524"/>
      <c r="BK319" s="1524"/>
      <c r="BL319" s="1524"/>
      <c r="BM319" s="1524"/>
      <c r="BN319" s="1524"/>
      <c r="BO319" s="1524"/>
      <c r="BP319" s="1524"/>
      <c r="BQ319" s="1524"/>
      <c r="BR319" s="1524"/>
      <c r="BS319" s="1524"/>
      <c r="BT319" s="1524"/>
      <c r="BU319" s="1524"/>
      <c r="BV319" s="1524"/>
      <c r="BW319" s="1524"/>
      <c r="BX319" s="1524"/>
      <c r="BY319" s="208"/>
    </row>
    <row r="320" spans="2:77" ht="7.5" customHeight="1">
      <c r="B320" s="1606" t="s">
        <v>1085</v>
      </c>
      <c r="C320" s="1607"/>
      <c r="D320" s="1607"/>
      <c r="E320" s="1607"/>
      <c r="F320" s="1607"/>
      <c r="G320" s="1607"/>
      <c r="H320" s="1607"/>
      <c r="I320" s="1607"/>
      <c r="J320" s="1607"/>
      <c r="K320" s="1607"/>
      <c r="L320" s="1607"/>
      <c r="M320" s="1607"/>
      <c r="N320" s="1607"/>
      <c r="O320" s="1607"/>
      <c r="P320" s="1607"/>
      <c r="Q320" s="1607"/>
      <c r="R320" s="1607"/>
      <c r="S320" s="1607"/>
      <c r="T320" s="1608"/>
      <c r="U320" s="555"/>
      <c r="V320" s="1379"/>
      <c r="W320" s="1379"/>
      <c r="X320" s="1379"/>
      <c r="Y320" s="1379"/>
      <c r="Z320" s="1379"/>
      <c r="AA320" s="1379"/>
      <c r="AB320" s="1379"/>
      <c r="AC320" s="1379"/>
      <c r="AD320" s="1380"/>
      <c r="AE320" s="308"/>
      <c r="AF320" s="1524"/>
      <c r="AG320" s="1524"/>
      <c r="AH320" s="1524"/>
      <c r="AI320" s="1524"/>
      <c r="AJ320" s="1524"/>
      <c r="AK320" s="1524"/>
      <c r="AL320" s="1524"/>
      <c r="AM320" s="1524"/>
      <c r="AN320" s="1524"/>
      <c r="AO320" s="1524"/>
      <c r="AP320" s="1524"/>
      <c r="AQ320" s="1524"/>
      <c r="AR320" s="1524"/>
      <c r="AS320" s="1524"/>
      <c r="AT320" s="1524"/>
      <c r="AU320" s="1524"/>
      <c r="AV320" s="1524"/>
      <c r="AW320" s="1524"/>
      <c r="AX320" s="1524"/>
      <c r="AY320" s="1524"/>
      <c r="AZ320" s="1524"/>
      <c r="BA320" s="1524"/>
      <c r="BB320" s="1524"/>
      <c r="BC320" s="1524"/>
      <c r="BD320" s="1524"/>
      <c r="BE320" s="1524"/>
      <c r="BF320" s="1524"/>
      <c r="BG320" s="1524"/>
      <c r="BH320" s="1524"/>
      <c r="BI320" s="1524"/>
      <c r="BJ320" s="1524"/>
      <c r="BK320" s="1524"/>
      <c r="BL320" s="1524"/>
      <c r="BM320" s="1524"/>
      <c r="BN320" s="1524"/>
      <c r="BO320" s="1524"/>
      <c r="BP320" s="1524"/>
      <c r="BQ320" s="1524"/>
      <c r="BR320" s="1524"/>
      <c r="BS320" s="1524"/>
      <c r="BT320" s="1524"/>
      <c r="BU320" s="1524"/>
      <c r="BV320" s="1524"/>
      <c r="BW320" s="1524"/>
      <c r="BX320" s="1524"/>
      <c r="BY320" s="208"/>
    </row>
    <row r="321" spans="2:77" ht="7.5" customHeight="1">
      <c r="B321" s="1609"/>
      <c r="C321" s="1610"/>
      <c r="D321" s="1610"/>
      <c r="E321" s="1610"/>
      <c r="F321" s="1610"/>
      <c r="G321" s="1610"/>
      <c r="H321" s="1610"/>
      <c r="I321" s="1610"/>
      <c r="J321" s="1610"/>
      <c r="K321" s="1610"/>
      <c r="L321" s="1610"/>
      <c r="M321" s="1610"/>
      <c r="N321" s="1610"/>
      <c r="O321" s="1610"/>
      <c r="P321" s="1610"/>
      <c r="Q321" s="1610"/>
      <c r="R321" s="1610"/>
      <c r="S321" s="1610"/>
      <c r="T321" s="1611"/>
      <c r="U321" s="207"/>
      <c r="V321" s="1381"/>
      <c r="W321" s="1381"/>
      <c r="X321" s="1381"/>
      <c r="Y321" s="1381"/>
      <c r="Z321" s="1381"/>
      <c r="AA321" s="1381"/>
      <c r="AB321" s="1381"/>
      <c r="AC321" s="1381"/>
      <c r="AD321" s="1382"/>
      <c r="AE321" s="308"/>
      <c r="AF321" s="1524"/>
      <c r="AG321" s="1524"/>
      <c r="AH321" s="1524"/>
      <c r="AI321" s="1524"/>
      <c r="AJ321" s="1524"/>
      <c r="AK321" s="1524"/>
      <c r="AL321" s="1524"/>
      <c r="AM321" s="1524"/>
      <c r="AN321" s="1524"/>
      <c r="AO321" s="1524"/>
      <c r="AP321" s="1524"/>
      <c r="AQ321" s="1524"/>
      <c r="AR321" s="1524"/>
      <c r="AS321" s="1524"/>
      <c r="AT321" s="1524"/>
      <c r="AU321" s="1524"/>
      <c r="AV321" s="1524"/>
      <c r="AW321" s="1524"/>
      <c r="AX321" s="1524"/>
      <c r="AY321" s="1524"/>
      <c r="AZ321" s="1524"/>
      <c r="BA321" s="1524"/>
      <c r="BB321" s="1524"/>
      <c r="BC321" s="1524"/>
      <c r="BD321" s="1524"/>
      <c r="BE321" s="1524"/>
      <c r="BF321" s="1524"/>
      <c r="BG321" s="1524"/>
      <c r="BH321" s="1524"/>
      <c r="BI321" s="1524"/>
      <c r="BJ321" s="1524"/>
      <c r="BK321" s="1524"/>
      <c r="BL321" s="1524"/>
      <c r="BM321" s="1524"/>
      <c r="BN321" s="1524"/>
      <c r="BO321" s="1524"/>
      <c r="BP321" s="1524"/>
      <c r="BQ321" s="1524"/>
      <c r="BR321" s="1524"/>
      <c r="BS321" s="1524"/>
      <c r="BT321" s="1524"/>
      <c r="BU321" s="1524"/>
      <c r="BV321" s="1524"/>
      <c r="BW321" s="1524"/>
      <c r="BX321" s="1524"/>
      <c r="BY321" s="208"/>
    </row>
    <row r="322" spans="2:77" ht="7.5" customHeight="1">
      <c r="B322" s="1606" t="s">
        <v>1086</v>
      </c>
      <c r="C322" s="1607"/>
      <c r="D322" s="1607"/>
      <c r="E322" s="1607"/>
      <c r="F322" s="1607"/>
      <c r="G322" s="1607"/>
      <c r="H322" s="1607"/>
      <c r="I322" s="1607"/>
      <c r="J322" s="1607"/>
      <c r="K322" s="1607"/>
      <c r="L322" s="1607"/>
      <c r="M322" s="1607"/>
      <c r="N322" s="1607"/>
      <c r="O322" s="1607"/>
      <c r="P322" s="1607"/>
      <c r="Q322" s="1607"/>
      <c r="R322" s="1607"/>
      <c r="S322" s="1607"/>
      <c r="T322" s="1608"/>
      <c r="U322" s="555"/>
      <c r="V322" s="1379"/>
      <c r="W322" s="1379"/>
      <c r="X322" s="1379"/>
      <c r="Y322" s="1379"/>
      <c r="Z322" s="1379"/>
      <c r="AA322" s="1379"/>
      <c r="AB322" s="1379"/>
      <c r="AC322" s="1379"/>
      <c r="AD322" s="1380"/>
      <c r="AE322" s="308"/>
      <c r="AF322" s="1524"/>
      <c r="AG322" s="1524"/>
      <c r="AH322" s="1524"/>
      <c r="AI322" s="1524"/>
      <c r="AJ322" s="1524"/>
      <c r="AK322" s="1524"/>
      <c r="AL322" s="1524"/>
      <c r="AM322" s="1524"/>
      <c r="AN322" s="1524"/>
      <c r="AO322" s="1524"/>
      <c r="AP322" s="1524"/>
      <c r="AQ322" s="1524"/>
      <c r="AR322" s="1524"/>
      <c r="AS322" s="1524"/>
      <c r="AT322" s="1524"/>
      <c r="AU322" s="1524"/>
      <c r="AV322" s="1524"/>
      <c r="AW322" s="1524"/>
      <c r="AX322" s="1524"/>
      <c r="AY322" s="1524"/>
      <c r="AZ322" s="1524"/>
      <c r="BA322" s="1524"/>
      <c r="BB322" s="1524"/>
      <c r="BC322" s="1524"/>
      <c r="BD322" s="1524"/>
      <c r="BE322" s="1524"/>
      <c r="BF322" s="1524"/>
      <c r="BG322" s="1524"/>
      <c r="BH322" s="1524"/>
      <c r="BI322" s="1524"/>
      <c r="BJ322" s="1524"/>
      <c r="BK322" s="1524"/>
      <c r="BL322" s="1524"/>
      <c r="BM322" s="1524"/>
      <c r="BN322" s="1524"/>
      <c r="BO322" s="1524"/>
      <c r="BP322" s="1524"/>
      <c r="BQ322" s="1524"/>
      <c r="BR322" s="1524"/>
      <c r="BS322" s="1524"/>
      <c r="BT322" s="1524"/>
      <c r="BU322" s="1524"/>
      <c r="BV322" s="1524"/>
      <c r="BW322" s="1524"/>
      <c r="BX322" s="1524"/>
      <c r="BY322" s="208"/>
    </row>
    <row r="323" spans="2:77" ht="7.5" customHeight="1">
      <c r="B323" s="1609"/>
      <c r="C323" s="1610"/>
      <c r="D323" s="1610"/>
      <c r="E323" s="1610"/>
      <c r="F323" s="1610"/>
      <c r="G323" s="1610"/>
      <c r="H323" s="1610"/>
      <c r="I323" s="1610"/>
      <c r="J323" s="1610"/>
      <c r="K323" s="1610"/>
      <c r="L323" s="1610"/>
      <c r="M323" s="1610"/>
      <c r="N323" s="1610"/>
      <c r="O323" s="1610"/>
      <c r="P323" s="1610"/>
      <c r="Q323" s="1610"/>
      <c r="R323" s="1610"/>
      <c r="S323" s="1610"/>
      <c r="T323" s="1611"/>
      <c r="U323" s="207"/>
      <c r="V323" s="1381"/>
      <c r="W323" s="1381"/>
      <c r="X323" s="1381"/>
      <c r="Y323" s="1381"/>
      <c r="Z323" s="1381"/>
      <c r="AA323" s="1381"/>
      <c r="AB323" s="1381"/>
      <c r="AC323" s="1381"/>
      <c r="AD323" s="1382"/>
      <c r="AE323" s="308"/>
      <c r="AF323" s="1524"/>
      <c r="AG323" s="1524"/>
      <c r="AH323" s="1524"/>
      <c r="AI323" s="1524"/>
      <c r="AJ323" s="1524"/>
      <c r="AK323" s="1524"/>
      <c r="AL323" s="1524"/>
      <c r="AM323" s="1524"/>
      <c r="AN323" s="1524"/>
      <c r="AO323" s="1524"/>
      <c r="AP323" s="1524"/>
      <c r="AQ323" s="1524"/>
      <c r="AR323" s="1524"/>
      <c r="AS323" s="1524"/>
      <c r="AT323" s="1524"/>
      <c r="AU323" s="1524"/>
      <c r="AV323" s="1524"/>
      <c r="AW323" s="1524"/>
      <c r="AX323" s="1524"/>
      <c r="AY323" s="1524"/>
      <c r="AZ323" s="1524"/>
      <c r="BA323" s="1524"/>
      <c r="BB323" s="1524"/>
      <c r="BC323" s="1524"/>
      <c r="BD323" s="1524"/>
      <c r="BE323" s="1524"/>
      <c r="BF323" s="1524"/>
      <c r="BG323" s="1524"/>
      <c r="BH323" s="1524"/>
      <c r="BI323" s="1524"/>
      <c r="BJ323" s="1524"/>
      <c r="BK323" s="1524"/>
      <c r="BL323" s="1524"/>
      <c r="BM323" s="1524"/>
      <c r="BN323" s="1524"/>
      <c r="BO323" s="1524"/>
      <c r="BP323" s="1524"/>
      <c r="BQ323" s="1524"/>
      <c r="BR323" s="1524"/>
      <c r="BS323" s="1524"/>
      <c r="BT323" s="1524"/>
      <c r="BU323" s="1524"/>
      <c r="BV323" s="1524"/>
      <c r="BW323" s="1524"/>
      <c r="BX323" s="1524"/>
      <c r="BY323" s="208"/>
    </row>
    <row r="324" spans="2:77" ht="7.5" customHeight="1">
      <c r="B324" s="1606" t="s">
        <v>1087</v>
      </c>
      <c r="C324" s="1607"/>
      <c r="D324" s="1607"/>
      <c r="E324" s="1607"/>
      <c r="F324" s="1607"/>
      <c r="G324" s="1607"/>
      <c r="H324" s="1607"/>
      <c r="I324" s="1607"/>
      <c r="J324" s="1607"/>
      <c r="K324" s="1607"/>
      <c r="L324" s="1607"/>
      <c r="M324" s="1607"/>
      <c r="N324" s="1607"/>
      <c r="O324" s="1607"/>
      <c r="P324" s="1607"/>
      <c r="Q324" s="1607"/>
      <c r="R324" s="1607"/>
      <c r="S324" s="1607"/>
      <c r="T324" s="1608"/>
      <c r="U324" s="555"/>
      <c r="V324" s="1379"/>
      <c r="W324" s="1379"/>
      <c r="X324" s="1379"/>
      <c r="Y324" s="1379"/>
      <c r="Z324" s="1379"/>
      <c r="AA324" s="1379"/>
      <c r="AB324" s="1379"/>
      <c r="AC324" s="1379"/>
      <c r="AD324" s="1380"/>
      <c r="AE324" s="308"/>
      <c r="AF324" s="1524"/>
      <c r="AG324" s="1524"/>
      <c r="AH324" s="1524"/>
      <c r="AI324" s="1524"/>
      <c r="AJ324" s="1524"/>
      <c r="AK324" s="1524"/>
      <c r="AL324" s="1524"/>
      <c r="AM324" s="1524"/>
      <c r="AN324" s="1524"/>
      <c r="AO324" s="1524"/>
      <c r="AP324" s="1524"/>
      <c r="AQ324" s="1524"/>
      <c r="AR324" s="1524"/>
      <c r="AS324" s="1524"/>
      <c r="AT324" s="1524"/>
      <c r="AU324" s="1524"/>
      <c r="AV324" s="1524"/>
      <c r="AW324" s="1524"/>
      <c r="AX324" s="1524"/>
      <c r="AY324" s="1524"/>
      <c r="AZ324" s="1524"/>
      <c r="BA324" s="1524"/>
      <c r="BB324" s="1524"/>
      <c r="BC324" s="1524"/>
      <c r="BD324" s="1524"/>
      <c r="BE324" s="1524"/>
      <c r="BF324" s="1524"/>
      <c r="BG324" s="1524"/>
      <c r="BH324" s="1524"/>
      <c r="BI324" s="1524"/>
      <c r="BJ324" s="1524"/>
      <c r="BK324" s="1524"/>
      <c r="BL324" s="1524"/>
      <c r="BM324" s="1524"/>
      <c r="BN324" s="1524"/>
      <c r="BO324" s="1524"/>
      <c r="BP324" s="1524"/>
      <c r="BQ324" s="1524"/>
      <c r="BR324" s="1524"/>
      <c r="BS324" s="1524"/>
      <c r="BT324" s="1524"/>
      <c r="BU324" s="1524"/>
      <c r="BV324" s="1524"/>
      <c r="BW324" s="1524"/>
      <c r="BX324" s="1524"/>
      <c r="BY324" s="208"/>
    </row>
    <row r="325" spans="2:77" ht="7.5" customHeight="1">
      <c r="B325" s="1609"/>
      <c r="C325" s="1610"/>
      <c r="D325" s="1610"/>
      <c r="E325" s="1610"/>
      <c r="F325" s="1610"/>
      <c r="G325" s="1610"/>
      <c r="H325" s="1610"/>
      <c r="I325" s="1610"/>
      <c r="J325" s="1610"/>
      <c r="K325" s="1610"/>
      <c r="L325" s="1610"/>
      <c r="M325" s="1610"/>
      <c r="N325" s="1610"/>
      <c r="O325" s="1610"/>
      <c r="P325" s="1610"/>
      <c r="Q325" s="1610"/>
      <c r="R325" s="1610"/>
      <c r="S325" s="1610"/>
      <c r="T325" s="1611"/>
      <c r="U325" s="207"/>
      <c r="V325" s="1381"/>
      <c r="W325" s="1381"/>
      <c r="X325" s="1381"/>
      <c r="Y325" s="1381"/>
      <c r="Z325" s="1381"/>
      <c r="AA325" s="1381"/>
      <c r="AB325" s="1381"/>
      <c r="AC325" s="1381"/>
      <c r="AD325" s="1382"/>
      <c r="AE325" s="207"/>
      <c r="AF325" s="1525"/>
      <c r="AG325" s="1525"/>
      <c r="AH325" s="1525"/>
      <c r="AI325" s="1525"/>
      <c r="AJ325" s="1525"/>
      <c r="AK325" s="1525"/>
      <c r="AL325" s="1525"/>
      <c r="AM325" s="1525"/>
      <c r="AN325" s="1525"/>
      <c r="AO325" s="1525"/>
      <c r="AP325" s="1525"/>
      <c r="AQ325" s="1525"/>
      <c r="AR325" s="1525"/>
      <c r="AS325" s="1525"/>
      <c r="AT325" s="1525"/>
      <c r="AU325" s="1525"/>
      <c r="AV325" s="1525"/>
      <c r="AW325" s="1525"/>
      <c r="AX325" s="1525"/>
      <c r="AY325" s="1525"/>
      <c r="AZ325" s="1525"/>
      <c r="BA325" s="1525"/>
      <c r="BB325" s="1525"/>
      <c r="BC325" s="1525"/>
      <c r="BD325" s="1525"/>
      <c r="BE325" s="1525"/>
      <c r="BF325" s="1525"/>
      <c r="BG325" s="1525"/>
      <c r="BH325" s="1525"/>
      <c r="BI325" s="1525"/>
      <c r="BJ325" s="1525"/>
      <c r="BK325" s="1525"/>
      <c r="BL325" s="1525"/>
      <c r="BM325" s="1525"/>
      <c r="BN325" s="1525"/>
      <c r="BO325" s="1525"/>
      <c r="BP325" s="1525"/>
      <c r="BQ325" s="1525"/>
      <c r="BR325" s="1525"/>
      <c r="BS325" s="1525"/>
      <c r="BT325" s="1525"/>
      <c r="BU325" s="1525"/>
      <c r="BV325" s="1525"/>
      <c r="BW325" s="1525"/>
      <c r="BX325" s="1525"/>
      <c r="BY325" s="310"/>
    </row>
    <row r="327" spans="2:77" ht="7.5" customHeight="1">
      <c r="B327" s="1669" t="s">
        <v>1088</v>
      </c>
      <c r="C327" s="1669"/>
      <c r="D327" s="1669"/>
      <c r="E327" s="1669"/>
      <c r="F327" s="1669"/>
      <c r="G327" s="1669"/>
      <c r="H327" s="1669"/>
      <c r="I327" s="1669"/>
      <c r="J327" s="1669"/>
      <c r="K327" s="1669"/>
      <c r="L327" s="1669"/>
      <c r="M327" s="1669"/>
      <c r="N327" s="1669"/>
      <c r="O327" s="1669"/>
      <c r="P327" s="1669"/>
      <c r="Q327" s="1669"/>
      <c r="R327" s="1669"/>
      <c r="S327" s="1669"/>
      <c r="T327" s="1669"/>
      <c r="U327" s="1669"/>
      <c r="V327" s="1669"/>
      <c r="W327" s="1669"/>
      <c r="X327" s="1669"/>
      <c r="Y327" s="1669"/>
      <c r="Z327" s="1669"/>
      <c r="AA327" s="1669"/>
      <c r="AB327" s="1669"/>
      <c r="AC327" s="1669"/>
      <c r="AD327" s="1669"/>
      <c r="AE327" s="1669"/>
      <c r="AF327" s="1669"/>
      <c r="AG327" s="1669"/>
      <c r="AH327" s="1669"/>
      <c r="AI327" s="1669"/>
      <c r="AJ327" s="1669"/>
      <c r="AK327" s="1669"/>
      <c r="AL327" s="1669"/>
      <c r="AM327" s="1669"/>
      <c r="AN327" s="1669"/>
      <c r="AO327" s="1669"/>
      <c r="AP327" s="1669"/>
      <c r="AQ327" s="1669"/>
      <c r="AR327" s="1669"/>
      <c r="AS327" s="1669"/>
      <c r="AT327" s="1669"/>
      <c r="AU327" s="1669"/>
      <c r="AV327" s="1669"/>
      <c r="AW327" s="1669"/>
      <c r="AX327" s="1669"/>
      <c r="AY327" s="1669"/>
      <c r="AZ327" s="1669"/>
      <c r="BA327" s="1669"/>
      <c r="BB327" s="1669"/>
      <c r="BC327" s="1669"/>
      <c r="BD327" s="1669"/>
      <c r="BE327" s="1669"/>
      <c r="BF327" s="1669"/>
      <c r="BG327" s="1669"/>
      <c r="BH327" s="1669"/>
      <c r="BI327" s="1669"/>
      <c r="BJ327" s="1669"/>
      <c r="BK327" s="1669"/>
      <c r="BL327" s="1669"/>
      <c r="BM327" s="1669"/>
      <c r="BN327" s="1669"/>
      <c r="BO327" s="1669"/>
      <c r="BP327" s="1669"/>
      <c r="BQ327" s="1669"/>
      <c r="BR327" s="1669"/>
      <c r="BS327" s="1669"/>
      <c r="BT327" s="1669"/>
      <c r="BU327" s="1669"/>
      <c r="BV327" s="1669"/>
      <c r="BW327" s="1669"/>
      <c r="BX327" s="1669"/>
      <c r="BY327" s="1669"/>
    </row>
    <row r="328" spans="2:77" ht="7.5" customHeight="1">
      <c r="B328" s="1669"/>
      <c r="C328" s="1669"/>
      <c r="D328" s="1669"/>
      <c r="E328" s="1669"/>
      <c r="F328" s="1669"/>
      <c r="G328" s="1669"/>
      <c r="H328" s="1669"/>
      <c r="I328" s="1669"/>
      <c r="J328" s="1669"/>
      <c r="K328" s="1669"/>
      <c r="L328" s="1669"/>
      <c r="M328" s="1669"/>
      <c r="N328" s="1669"/>
      <c r="O328" s="1669"/>
      <c r="P328" s="1669"/>
      <c r="Q328" s="1669"/>
      <c r="R328" s="1669"/>
      <c r="S328" s="1669"/>
      <c r="T328" s="1669"/>
      <c r="U328" s="1669"/>
      <c r="V328" s="1669"/>
      <c r="W328" s="1669"/>
      <c r="X328" s="1669"/>
      <c r="Y328" s="1669"/>
      <c r="Z328" s="1669"/>
      <c r="AA328" s="1669"/>
      <c r="AB328" s="1669"/>
      <c r="AC328" s="1669"/>
      <c r="AD328" s="1669"/>
      <c r="AE328" s="1669"/>
      <c r="AF328" s="1669"/>
      <c r="AG328" s="1669"/>
      <c r="AH328" s="1669"/>
      <c r="AI328" s="1669"/>
      <c r="AJ328" s="1669"/>
      <c r="AK328" s="1669"/>
      <c r="AL328" s="1669"/>
      <c r="AM328" s="1669"/>
      <c r="AN328" s="1669"/>
      <c r="AO328" s="1669"/>
      <c r="AP328" s="1669"/>
      <c r="AQ328" s="1669"/>
      <c r="AR328" s="1669"/>
      <c r="AS328" s="1669"/>
      <c r="AT328" s="1669"/>
      <c r="AU328" s="1669"/>
      <c r="AV328" s="1669"/>
      <c r="AW328" s="1669"/>
      <c r="AX328" s="1669"/>
      <c r="AY328" s="1669"/>
      <c r="AZ328" s="1669"/>
      <c r="BA328" s="1669"/>
      <c r="BB328" s="1669"/>
      <c r="BC328" s="1669"/>
      <c r="BD328" s="1669"/>
      <c r="BE328" s="1669"/>
      <c r="BF328" s="1669"/>
      <c r="BG328" s="1669"/>
      <c r="BH328" s="1669"/>
      <c r="BI328" s="1669"/>
      <c r="BJ328" s="1669"/>
      <c r="BK328" s="1669"/>
      <c r="BL328" s="1669"/>
      <c r="BM328" s="1669"/>
      <c r="BN328" s="1669"/>
      <c r="BO328" s="1669"/>
      <c r="BP328" s="1669"/>
      <c r="BQ328" s="1669"/>
      <c r="BR328" s="1669"/>
      <c r="BS328" s="1669"/>
      <c r="BT328" s="1669"/>
      <c r="BU328" s="1669"/>
      <c r="BV328" s="1669"/>
      <c r="BW328" s="1669"/>
      <c r="BX328" s="1669"/>
      <c r="BY328" s="1669"/>
    </row>
    <row r="329" spans="2:77" ht="7.5" customHeight="1">
      <c r="B329" s="1606" t="s">
        <v>1089</v>
      </c>
      <c r="C329" s="1607"/>
      <c r="D329" s="1607"/>
      <c r="E329" s="1607"/>
      <c r="F329" s="1607"/>
      <c r="G329" s="1607"/>
      <c r="H329" s="1607"/>
      <c r="I329" s="1607"/>
      <c r="J329" s="1607"/>
      <c r="K329" s="1607"/>
      <c r="L329" s="1607"/>
      <c r="M329" s="1607"/>
      <c r="N329" s="1607"/>
      <c r="O329" s="1607"/>
      <c r="P329" s="1607"/>
      <c r="Q329" s="1607"/>
      <c r="R329" s="1607"/>
      <c r="S329" s="1607"/>
      <c r="T329" s="1608"/>
      <c r="U329" s="555"/>
      <c r="V329" s="1379"/>
      <c r="W329" s="1379"/>
      <c r="X329" s="1379"/>
      <c r="Y329" s="1379"/>
      <c r="Z329" s="1379"/>
      <c r="AA329" s="1379"/>
      <c r="AB329" s="1379"/>
      <c r="AC329" s="1379"/>
      <c r="AD329" s="1380"/>
      <c r="AE329" s="1655" t="s">
        <v>1090</v>
      </c>
      <c r="AF329" s="1656"/>
      <c r="AG329" s="1656"/>
      <c r="AH329" s="1656"/>
      <c r="AI329" s="1656"/>
      <c r="AJ329" s="1656"/>
      <c r="AK329" s="1656"/>
      <c r="AL329" s="1656"/>
      <c r="AM329" s="1656"/>
      <c r="AN329" s="1656"/>
      <c r="AO329" s="1656"/>
      <c r="AP329" s="1656"/>
      <c r="AQ329" s="1656"/>
      <c r="AR329" s="1656"/>
      <c r="AS329" s="1656"/>
      <c r="AT329" s="1656"/>
      <c r="AU329" s="1656"/>
      <c r="AV329" s="1656"/>
      <c r="AW329" s="1656"/>
      <c r="AX329" s="1656"/>
      <c r="AY329" s="1656"/>
      <c r="AZ329" s="1656"/>
      <c r="BA329" s="1656"/>
      <c r="BB329" s="1656"/>
      <c r="BC329" s="1656"/>
      <c r="BD329" s="1656"/>
      <c r="BE329" s="1656"/>
      <c r="BF329" s="1656"/>
      <c r="BG329" s="1656"/>
      <c r="BH329" s="1656"/>
      <c r="BI329" s="1656"/>
      <c r="BJ329" s="1656"/>
      <c r="BK329" s="1656"/>
      <c r="BL329" s="1656"/>
      <c r="BM329" s="1656"/>
      <c r="BN329" s="1656"/>
      <c r="BO329" s="1656"/>
      <c r="BP329" s="1656"/>
      <c r="BQ329" s="1656"/>
      <c r="BR329" s="1656"/>
      <c r="BS329" s="1656"/>
      <c r="BT329" s="1656"/>
      <c r="BU329" s="1656"/>
      <c r="BV329" s="1656"/>
      <c r="BW329" s="1656"/>
      <c r="BX329" s="1656"/>
      <c r="BY329" s="1657"/>
    </row>
    <row r="330" spans="2:77" ht="7.5" customHeight="1">
      <c r="B330" s="1609"/>
      <c r="C330" s="1610"/>
      <c r="D330" s="1610"/>
      <c r="E330" s="1610"/>
      <c r="F330" s="1610"/>
      <c r="G330" s="1610"/>
      <c r="H330" s="1610"/>
      <c r="I330" s="1610"/>
      <c r="J330" s="1610"/>
      <c r="K330" s="1610"/>
      <c r="L330" s="1610"/>
      <c r="M330" s="1610"/>
      <c r="N330" s="1610"/>
      <c r="O330" s="1610"/>
      <c r="P330" s="1610"/>
      <c r="Q330" s="1610"/>
      <c r="R330" s="1610"/>
      <c r="S330" s="1610"/>
      <c r="T330" s="1611"/>
      <c r="U330" s="207"/>
      <c r="V330" s="1381"/>
      <c r="W330" s="1381"/>
      <c r="X330" s="1381"/>
      <c r="Y330" s="1381"/>
      <c r="Z330" s="1381"/>
      <c r="AA330" s="1381"/>
      <c r="AB330" s="1381"/>
      <c r="AC330" s="1381"/>
      <c r="AD330" s="1382"/>
      <c r="AE330" s="1658"/>
      <c r="AF330" s="1659"/>
      <c r="AG330" s="1659"/>
      <c r="AH330" s="1659"/>
      <c r="AI330" s="1659"/>
      <c r="AJ330" s="1659"/>
      <c r="AK330" s="1659"/>
      <c r="AL330" s="1659"/>
      <c r="AM330" s="1659"/>
      <c r="AN330" s="1659"/>
      <c r="AO330" s="1659"/>
      <c r="AP330" s="1659"/>
      <c r="AQ330" s="1659"/>
      <c r="AR330" s="1659"/>
      <c r="AS330" s="1659"/>
      <c r="AT330" s="1659"/>
      <c r="AU330" s="1659"/>
      <c r="AV330" s="1659"/>
      <c r="AW330" s="1659"/>
      <c r="AX330" s="1659"/>
      <c r="AY330" s="1659"/>
      <c r="AZ330" s="1659"/>
      <c r="BA330" s="1659"/>
      <c r="BB330" s="1659"/>
      <c r="BC330" s="1659"/>
      <c r="BD330" s="1659"/>
      <c r="BE330" s="1659"/>
      <c r="BF330" s="1659"/>
      <c r="BG330" s="1659"/>
      <c r="BH330" s="1659"/>
      <c r="BI330" s="1659"/>
      <c r="BJ330" s="1659"/>
      <c r="BK330" s="1659"/>
      <c r="BL330" s="1659"/>
      <c r="BM330" s="1659"/>
      <c r="BN330" s="1659"/>
      <c r="BO330" s="1659"/>
      <c r="BP330" s="1659"/>
      <c r="BQ330" s="1659"/>
      <c r="BR330" s="1659"/>
      <c r="BS330" s="1659"/>
      <c r="BT330" s="1659"/>
      <c r="BU330" s="1659"/>
      <c r="BV330" s="1659"/>
      <c r="BW330" s="1659"/>
      <c r="BX330" s="1659"/>
      <c r="BY330" s="1660"/>
    </row>
    <row r="331" spans="2:77" ht="7.5" customHeight="1">
      <c r="B331" s="1606" t="s">
        <v>1091</v>
      </c>
      <c r="C331" s="1607"/>
      <c r="D331" s="1607"/>
      <c r="E331" s="1607"/>
      <c r="F331" s="1607"/>
      <c r="G331" s="1607"/>
      <c r="H331" s="1607"/>
      <c r="I331" s="1607"/>
      <c r="J331" s="1607"/>
      <c r="K331" s="1607"/>
      <c r="L331" s="1607"/>
      <c r="M331" s="1607"/>
      <c r="N331" s="1607"/>
      <c r="O331" s="1607"/>
      <c r="P331" s="1607"/>
      <c r="Q331" s="1607"/>
      <c r="R331" s="1607"/>
      <c r="S331" s="1607"/>
      <c r="T331" s="1608"/>
      <c r="U331" s="555"/>
      <c r="V331" s="1379"/>
      <c r="W331" s="1379"/>
      <c r="X331" s="1379"/>
      <c r="Y331" s="1379"/>
      <c r="Z331" s="1379"/>
      <c r="AA331" s="1379"/>
      <c r="AB331" s="1379"/>
      <c r="AC331" s="1379"/>
      <c r="AD331" s="1380"/>
      <c r="AE331" s="555"/>
      <c r="AF331" s="1523"/>
      <c r="AG331" s="1523"/>
      <c r="AH331" s="1523"/>
      <c r="AI331" s="1523"/>
      <c r="AJ331" s="1523"/>
      <c r="AK331" s="1523"/>
      <c r="AL331" s="1523"/>
      <c r="AM331" s="1523"/>
      <c r="AN331" s="1523"/>
      <c r="AO331" s="1523"/>
      <c r="AP331" s="1523"/>
      <c r="AQ331" s="1523"/>
      <c r="AR331" s="1523"/>
      <c r="AS331" s="1523"/>
      <c r="AT331" s="1523"/>
      <c r="AU331" s="1523"/>
      <c r="AV331" s="1523"/>
      <c r="AW331" s="1523"/>
      <c r="AX331" s="1523"/>
      <c r="AY331" s="1523"/>
      <c r="AZ331" s="1523"/>
      <c r="BA331" s="1523"/>
      <c r="BB331" s="1523"/>
      <c r="BC331" s="1523"/>
      <c r="BD331" s="1523"/>
      <c r="BE331" s="1523"/>
      <c r="BF331" s="1523"/>
      <c r="BG331" s="1523"/>
      <c r="BH331" s="1523"/>
      <c r="BI331" s="1523"/>
      <c r="BJ331" s="1523"/>
      <c r="BK331" s="1523"/>
      <c r="BL331" s="1523"/>
      <c r="BM331" s="1523"/>
      <c r="BN331" s="1523"/>
      <c r="BO331" s="1523"/>
      <c r="BP331" s="1523"/>
      <c r="BQ331" s="1523"/>
      <c r="BR331" s="1523"/>
      <c r="BS331" s="1523"/>
      <c r="BT331" s="1523"/>
      <c r="BU331" s="1523"/>
      <c r="BV331" s="1523"/>
      <c r="BW331" s="1523"/>
      <c r="BX331" s="1523"/>
      <c r="BY331" s="557"/>
    </row>
    <row r="332" spans="2:77" ht="7.5" customHeight="1">
      <c r="B332" s="1609"/>
      <c r="C332" s="1610"/>
      <c r="D332" s="1610"/>
      <c r="E332" s="1610"/>
      <c r="F332" s="1610"/>
      <c r="G332" s="1610"/>
      <c r="H332" s="1610"/>
      <c r="I332" s="1610"/>
      <c r="J332" s="1610"/>
      <c r="K332" s="1610"/>
      <c r="L332" s="1610"/>
      <c r="M332" s="1610"/>
      <c r="N332" s="1610"/>
      <c r="O332" s="1610"/>
      <c r="P332" s="1610"/>
      <c r="Q332" s="1610"/>
      <c r="R332" s="1610"/>
      <c r="S332" s="1610"/>
      <c r="T332" s="1611"/>
      <c r="U332" s="207"/>
      <c r="V332" s="1381"/>
      <c r="W332" s="1381"/>
      <c r="X332" s="1381"/>
      <c r="Y332" s="1381"/>
      <c r="Z332" s="1381"/>
      <c r="AA332" s="1381"/>
      <c r="AB332" s="1381"/>
      <c r="AC332" s="1381"/>
      <c r="AD332" s="1382"/>
      <c r="AE332" s="308"/>
      <c r="AF332" s="1524"/>
      <c r="AG332" s="1524"/>
      <c r="AH332" s="1524"/>
      <c r="AI332" s="1524"/>
      <c r="AJ332" s="1524"/>
      <c r="AK332" s="1524"/>
      <c r="AL332" s="1524"/>
      <c r="AM332" s="1524"/>
      <c r="AN332" s="1524"/>
      <c r="AO332" s="1524"/>
      <c r="AP332" s="1524"/>
      <c r="AQ332" s="1524"/>
      <c r="AR332" s="1524"/>
      <c r="AS332" s="1524"/>
      <c r="AT332" s="1524"/>
      <c r="AU332" s="1524"/>
      <c r="AV332" s="1524"/>
      <c r="AW332" s="1524"/>
      <c r="AX332" s="1524"/>
      <c r="AY332" s="1524"/>
      <c r="AZ332" s="1524"/>
      <c r="BA332" s="1524"/>
      <c r="BB332" s="1524"/>
      <c r="BC332" s="1524"/>
      <c r="BD332" s="1524"/>
      <c r="BE332" s="1524"/>
      <c r="BF332" s="1524"/>
      <c r="BG332" s="1524"/>
      <c r="BH332" s="1524"/>
      <c r="BI332" s="1524"/>
      <c r="BJ332" s="1524"/>
      <c r="BK332" s="1524"/>
      <c r="BL332" s="1524"/>
      <c r="BM332" s="1524"/>
      <c r="BN332" s="1524"/>
      <c r="BO332" s="1524"/>
      <c r="BP332" s="1524"/>
      <c r="BQ332" s="1524"/>
      <c r="BR332" s="1524"/>
      <c r="BS332" s="1524"/>
      <c r="BT332" s="1524"/>
      <c r="BU332" s="1524"/>
      <c r="BV332" s="1524"/>
      <c r="BW332" s="1524"/>
      <c r="BX332" s="1524"/>
      <c r="BY332" s="208"/>
    </row>
    <row r="333" spans="2:77" ht="7.5" customHeight="1">
      <c r="B333" s="1606" t="s">
        <v>1092</v>
      </c>
      <c r="C333" s="1607"/>
      <c r="D333" s="1607"/>
      <c r="E333" s="1607"/>
      <c r="F333" s="1607"/>
      <c r="G333" s="1607"/>
      <c r="H333" s="1607"/>
      <c r="I333" s="1607"/>
      <c r="J333" s="1607"/>
      <c r="K333" s="1607"/>
      <c r="L333" s="1607"/>
      <c r="M333" s="1607"/>
      <c r="N333" s="1607"/>
      <c r="O333" s="1607"/>
      <c r="P333" s="1607"/>
      <c r="Q333" s="1607"/>
      <c r="R333" s="1607"/>
      <c r="S333" s="1607"/>
      <c r="T333" s="1608"/>
      <c r="U333" s="555"/>
      <c r="V333" s="1379"/>
      <c r="W333" s="1379"/>
      <c r="X333" s="1379"/>
      <c r="Y333" s="1379"/>
      <c r="Z333" s="1379"/>
      <c r="AA333" s="1379"/>
      <c r="AB333" s="1379"/>
      <c r="AC333" s="1379"/>
      <c r="AD333" s="1380"/>
      <c r="AE333" s="308"/>
      <c r="AF333" s="1524"/>
      <c r="AG333" s="1524"/>
      <c r="AH333" s="1524"/>
      <c r="AI333" s="1524"/>
      <c r="AJ333" s="1524"/>
      <c r="AK333" s="1524"/>
      <c r="AL333" s="1524"/>
      <c r="AM333" s="1524"/>
      <c r="AN333" s="1524"/>
      <c r="AO333" s="1524"/>
      <c r="AP333" s="1524"/>
      <c r="AQ333" s="1524"/>
      <c r="AR333" s="1524"/>
      <c r="AS333" s="1524"/>
      <c r="AT333" s="1524"/>
      <c r="AU333" s="1524"/>
      <c r="AV333" s="1524"/>
      <c r="AW333" s="1524"/>
      <c r="AX333" s="1524"/>
      <c r="AY333" s="1524"/>
      <c r="AZ333" s="1524"/>
      <c r="BA333" s="1524"/>
      <c r="BB333" s="1524"/>
      <c r="BC333" s="1524"/>
      <c r="BD333" s="1524"/>
      <c r="BE333" s="1524"/>
      <c r="BF333" s="1524"/>
      <c r="BG333" s="1524"/>
      <c r="BH333" s="1524"/>
      <c r="BI333" s="1524"/>
      <c r="BJ333" s="1524"/>
      <c r="BK333" s="1524"/>
      <c r="BL333" s="1524"/>
      <c r="BM333" s="1524"/>
      <c r="BN333" s="1524"/>
      <c r="BO333" s="1524"/>
      <c r="BP333" s="1524"/>
      <c r="BQ333" s="1524"/>
      <c r="BR333" s="1524"/>
      <c r="BS333" s="1524"/>
      <c r="BT333" s="1524"/>
      <c r="BU333" s="1524"/>
      <c r="BV333" s="1524"/>
      <c r="BW333" s="1524"/>
      <c r="BX333" s="1524"/>
      <c r="BY333" s="208"/>
    </row>
    <row r="334" spans="2:77" ht="7.5" customHeight="1">
      <c r="B334" s="1609"/>
      <c r="C334" s="1610"/>
      <c r="D334" s="1610"/>
      <c r="E334" s="1610"/>
      <c r="F334" s="1610"/>
      <c r="G334" s="1610"/>
      <c r="H334" s="1610"/>
      <c r="I334" s="1610"/>
      <c r="J334" s="1610"/>
      <c r="K334" s="1610"/>
      <c r="L334" s="1610"/>
      <c r="M334" s="1610"/>
      <c r="N334" s="1610"/>
      <c r="O334" s="1610"/>
      <c r="P334" s="1610"/>
      <c r="Q334" s="1610"/>
      <c r="R334" s="1610"/>
      <c r="S334" s="1610"/>
      <c r="T334" s="1611"/>
      <c r="U334" s="207"/>
      <c r="V334" s="1381"/>
      <c r="W334" s="1381"/>
      <c r="X334" s="1381"/>
      <c r="Y334" s="1381"/>
      <c r="Z334" s="1381"/>
      <c r="AA334" s="1381"/>
      <c r="AB334" s="1381"/>
      <c r="AC334" s="1381"/>
      <c r="AD334" s="1382"/>
      <c r="AE334" s="308"/>
      <c r="AF334" s="1524"/>
      <c r="AG334" s="1524"/>
      <c r="AH334" s="1524"/>
      <c r="AI334" s="1524"/>
      <c r="AJ334" s="1524"/>
      <c r="AK334" s="1524"/>
      <c r="AL334" s="1524"/>
      <c r="AM334" s="1524"/>
      <c r="AN334" s="1524"/>
      <c r="AO334" s="1524"/>
      <c r="AP334" s="1524"/>
      <c r="AQ334" s="1524"/>
      <c r="AR334" s="1524"/>
      <c r="AS334" s="1524"/>
      <c r="AT334" s="1524"/>
      <c r="AU334" s="1524"/>
      <c r="AV334" s="1524"/>
      <c r="AW334" s="1524"/>
      <c r="AX334" s="1524"/>
      <c r="AY334" s="1524"/>
      <c r="AZ334" s="1524"/>
      <c r="BA334" s="1524"/>
      <c r="BB334" s="1524"/>
      <c r="BC334" s="1524"/>
      <c r="BD334" s="1524"/>
      <c r="BE334" s="1524"/>
      <c r="BF334" s="1524"/>
      <c r="BG334" s="1524"/>
      <c r="BH334" s="1524"/>
      <c r="BI334" s="1524"/>
      <c r="BJ334" s="1524"/>
      <c r="BK334" s="1524"/>
      <c r="BL334" s="1524"/>
      <c r="BM334" s="1524"/>
      <c r="BN334" s="1524"/>
      <c r="BO334" s="1524"/>
      <c r="BP334" s="1524"/>
      <c r="BQ334" s="1524"/>
      <c r="BR334" s="1524"/>
      <c r="BS334" s="1524"/>
      <c r="BT334" s="1524"/>
      <c r="BU334" s="1524"/>
      <c r="BV334" s="1524"/>
      <c r="BW334" s="1524"/>
      <c r="BX334" s="1524"/>
      <c r="BY334" s="208"/>
    </row>
    <row r="335" spans="2:77" ht="7.5" customHeight="1">
      <c r="B335" s="1606" t="s">
        <v>1093</v>
      </c>
      <c r="C335" s="1607"/>
      <c r="D335" s="1607"/>
      <c r="E335" s="1607"/>
      <c r="F335" s="1607"/>
      <c r="G335" s="1607"/>
      <c r="H335" s="1607"/>
      <c r="I335" s="1607"/>
      <c r="J335" s="1607"/>
      <c r="K335" s="1607"/>
      <c r="L335" s="1607"/>
      <c r="M335" s="1607"/>
      <c r="N335" s="1607"/>
      <c r="O335" s="1607"/>
      <c r="P335" s="1607"/>
      <c r="Q335" s="1607"/>
      <c r="R335" s="1607"/>
      <c r="S335" s="1607"/>
      <c r="T335" s="1608"/>
      <c r="U335" s="555"/>
      <c r="V335" s="1379"/>
      <c r="W335" s="1379"/>
      <c r="X335" s="1379"/>
      <c r="Y335" s="1379"/>
      <c r="Z335" s="1379"/>
      <c r="AA335" s="1379"/>
      <c r="AB335" s="1379"/>
      <c r="AC335" s="1379"/>
      <c r="AD335" s="1380"/>
      <c r="AE335" s="308"/>
      <c r="AF335" s="1524"/>
      <c r="AG335" s="1524"/>
      <c r="AH335" s="1524"/>
      <c r="AI335" s="1524"/>
      <c r="AJ335" s="1524"/>
      <c r="AK335" s="1524"/>
      <c r="AL335" s="1524"/>
      <c r="AM335" s="1524"/>
      <c r="AN335" s="1524"/>
      <c r="AO335" s="1524"/>
      <c r="AP335" s="1524"/>
      <c r="AQ335" s="1524"/>
      <c r="AR335" s="1524"/>
      <c r="AS335" s="1524"/>
      <c r="AT335" s="1524"/>
      <c r="AU335" s="1524"/>
      <c r="AV335" s="1524"/>
      <c r="AW335" s="1524"/>
      <c r="AX335" s="1524"/>
      <c r="AY335" s="1524"/>
      <c r="AZ335" s="1524"/>
      <c r="BA335" s="1524"/>
      <c r="BB335" s="1524"/>
      <c r="BC335" s="1524"/>
      <c r="BD335" s="1524"/>
      <c r="BE335" s="1524"/>
      <c r="BF335" s="1524"/>
      <c r="BG335" s="1524"/>
      <c r="BH335" s="1524"/>
      <c r="BI335" s="1524"/>
      <c r="BJ335" s="1524"/>
      <c r="BK335" s="1524"/>
      <c r="BL335" s="1524"/>
      <c r="BM335" s="1524"/>
      <c r="BN335" s="1524"/>
      <c r="BO335" s="1524"/>
      <c r="BP335" s="1524"/>
      <c r="BQ335" s="1524"/>
      <c r="BR335" s="1524"/>
      <c r="BS335" s="1524"/>
      <c r="BT335" s="1524"/>
      <c r="BU335" s="1524"/>
      <c r="BV335" s="1524"/>
      <c r="BW335" s="1524"/>
      <c r="BX335" s="1524"/>
      <c r="BY335" s="208"/>
    </row>
    <row r="336" spans="2:77" ht="7.5" customHeight="1">
      <c r="B336" s="1609"/>
      <c r="C336" s="1610"/>
      <c r="D336" s="1610"/>
      <c r="E336" s="1610"/>
      <c r="F336" s="1610"/>
      <c r="G336" s="1610"/>
      <c r="H336" s="1610"/>
      <c r="I336" s="1610"/>
      <c r="J336" s="1610"/>
      <c r="K336" s="1610"/>
      <c r="L336" s="1610"/>
      <c r="M336" s="1610"/>
      <c r="N336" s="1610"/>
      <c r="O336" s="1610"/>
      <c r="P336" s="1610"/>
      <c r="Q336" s="1610"/>
      <c r="R336" s="1610"/>
      <c r="S336" s="1610"/>
      <c r="T336" s="1611"/>
      <c r="U336" s="207"/>
      <c r="V336" s="1381"/>
      <c r="W336" s="1381"/>
      <c r="X336" s="1381"/>
      <c r="Y336" s="1381"/>
      <c r="Z336" s="1381"/>
      <c r="AA336" s="1381"/>
      <c r="AB336" s="1381"/>
      <c r="AC336" s="1381"/>
      <c r="AD336" s="1382"/>
      <c r="AE336" s="308"/>
      <c r="AF336" s="1524"/>
      <c r="AG336" s="1524"/>
      <c r="AH336" s="1524"/>
      <c r="AI336" s="1524"/>
      <c r="AJ336" s="1524"/>
      <c r="AK336" s="1524"/>
      <c r="AL336" s="1524"/>
      <c r="AM336" s="1524"/>
      <c r="AN336" s="1524"/>
      <c r="AO336" s="1524"/>
      <c r="AP336" s="1524"/>
      <c r="AQ336" s="1524"/>
      <c r="AR336" s="1524"/>
      <c r="AS336" s="1524"/>
      <c r="AT336" s="1524"/>
      <c r="AU336" s="1524"/>
      <c r="AV336" s="1524"/>
      <c r="AW336" s="1524"/>
      <c r="AX336" s="1524"/>
      <c r="AY336" s="1524"/>
      <c r="AZ336" s="1524"/>
      <c r="BA336" s="1524"/>
      <c r="BB336" s="1524"/>
      <c r="BC336" s="1524"/>
      <c r="BD336" s="1524"/>
      <c r="BE336" s="1524"/>
      <c r="BF336" s="1524"/>
      <c r="BG336" s="1524"/>
      <c r="BH336" s="1524"/>
      <c r="BI336" s="1524"/>
      <c r="BJ336" s="1524"/>
      <c r="BK336" s="1524"/>
      <c r="BL336" s="1524"/>
      <c r="BM336" s="1524"/>
      <c r="BN336" s="1524"/>
      <c r="BO336" s="1524"/>
      <c r="BP336" s="1524"/>
      <c r="BQ336" s="1524"/>
      <c r="BR336" s="1524"/>
      <c r="BS336" s="1524"/>
      <c r="BT336" s="1524"/>
      <c r="BU336" s="1524"/>
      <c r="BV336" s="1524"/>
      <c r="BW336" s="1524"/>
      <c r="BX336" s="1524"/>
      <c r="BY336" s="208"/>
    </row>
    <row r="337" spans="2:105" ht="7.5" customHeight="1">
      <c r="B337" s="1606" t="s">
        <v>1094</v>
      </c>
      <c r="C337" s="1607"/>
      <c r="D337" s="1607"/>
      <c r="E337" s="1607"/>
      <c r="F337" s="1607"/>
      <c r="G337" s="1607"/>
      <c r="H337" s="1607"/>
      <c r="I337" s="1607"/>
      <c r="J337" s="1607"/>
      <c r="K337" s="1607"/>
      <c r="L337" s="1607"/>
      <c r="M337" s="1607"/>
      <c r="N337" s="1607"/>
      <c r="O337" s="1607"/>
      <c r="P337" s="1607"/>
      <c r="Q337" s="1607"/>
      <c r="R337" s="1607"/>
      <c r="S337" s="1607"/>
      <c r="T337" s="1608"/>
      <c r="U337" s="555"/>
      <c r="V337" s="1379"/>
      <c r="W337" s="1379"/>
      <c r="X337" s="1379"/>
      <c r="Y337" s="1379"/>
      <c r="Z337" s="1379"/>
      <c r="AA337" s="1379"/>
      <c r="AB337" s="1379"/>
      <c r="AC337" s="1379"/>
      <c r="AD337" s="1380"/>
      <c r="AE337" s="308"/>
      <c r="AF337" s="1524"/>
      <c r="AG337" s="1524"/>
      <c r="AH337" s="1524"/>
      <c r="AI337" s="1524"/>
      <c r="AJ337" s="1524"/>
      <c r="AK337" s="1524"/>
      <c r="AL337" s="1524"/>
      <c r="AM337" s="1524"/>
      <c r="AN337" s="1524"/>
      <c r="AO337" s="1524"/>
      <c r="AP337" s="1524"/>
      <c r="AQ337" s="1524"/>
      <c r="AR337" s="1524"/>
      <c r="AS337" s="1524"/>
      <c r="AT337" s="1524"/>
      <c r="AU337" s="1524"/>
      <c r="AV337" s="1524"/>
      <c r="AW337" s="1524"/>
      <c r="AX337" s="1524"/>
      <c r="AY337" s="1524"/>
      <c r="AZ337" s="1524"/>
      <c r="BA337" s="1524"/>
      <c r="BB337" s="1524"/>
      <c r="BC337" s="1524"/>
      <c r="BD337" s="1524"/>
      <c r="BE337" s="1524"/>
      <c r="BF337" s="1524"/>
      <c r="BG337" s="1524"/>
      <c r="BH337" s="1524"/>
      <c r="BI337" s="1524"/>
      <c r="BJ337" s="1524"/>
      <c r="BK337" s="1524"/>
      <c r="BL337" s="1524"/>
      <c r="BM337" s="1524"/>
      <c r="BN337" s="1524"/>
      <c r="BO337" s="1524"/>
      <c r="BP337" s="1524"/>
      <c r="BQ337" s="1524"/>
      <c r="BR337" s="1524"/>
      <c r="BS337" s="1524"/>
      <c r="BT337" s="1524"/>
      <c r="BU337" s="1524"/>
      <c r="BV337" s="1524"/>
      <c r="BW337" s="1524"/>
      <c r="BX337" s="1524"/>
      <c r="BY337" s="208"/>
    </row>
    <row r="338" spans="2:105" ht="7.5" customHeight="1">
      <c r="B338" s="1609"/>
      <c r="C338" s="1610"/>
      <c r="D338" s="1610"/>
      <c r="E338" s="1610"/>
      <c r="F338" s="1610"/>
      <c r="G338" s="1610"/>
      <c r="H338" s="1610"/>
      <c r="I338" s="1610"/>
      <c r="J338" s="1610"/>
      <c r="K338" s="1610"/>
      <c r="L338" s="1610"/>
      <c r="M338" s="1610"/>
      <c r="N338" s="1610"/>
      <c r="O338" s="1610"/>
      <c r="P338" s="1610"/>
      <c r="Q338" s="1610"/>
      <c r="R338" s="1610"/>
      <c r="S338" s="1610"/>
      <c r="T338" s="1611"/>
      <c r="U338" s="207"/>
      <c r="V338" s="1381"/>
      <c r="W338" s="1381"/>
      <c r="X338" s="1381"/>
      <c r="Y338" s="1381"/>
      <c r="Z338" s="1381"/>
      <c r="AA338" s="1381"/>
      <c r="AB338" s="1381"/>
      <c r="AC338" s="1381"/>
      <c r="AD338" s="1382"/>
      <c r="AE338" s="308"/>
      <c r="AF338" s="1524"/>
      <c r="AG338" s="1524"/>
      <c r="AH338" s="1524"/>
      <c r="AI338" s="1524"/>
      <c r="AJ338" s="1524"/>
      <c r="AK338" s="1524"/>
      <c r="AL338" s="1524"/>
      <c r="AM338" s="1524"/>
      <c r="AN338" s="1524"/>
      <c r="AO338" s="1524"/>
      <c r="AP338" s="1524"/>
      <c r="AQ338" s="1524"/>
      <c r="AR338" s="1524"/>
      <c r="AS338" s="1524"/>
      <c r="AT338" s="1524"/>
      <c r="AU338" s="1524"/>
      <c r="AV338" s="1524"/>
      <c r="AW338" s="1524"/>
      <c r="AX338" s="1524"/>
      <c r="AY338" s="1524"/>
      <c r="AZ338" s="1524"/>
      <c r="BA338" s="1524"/>
      <c r="BB338" s="1524"/>
      <c r="BC338" s="1524"/>
      <c r="BD338" s="1524"/>
      <c r="BE338" s="1524"/>
      <c r="BF338" s="1524"/>
      <c r="BG338" s="1524"/>
      <c r="BH338" s="1524"/>
      <c r="BI338" s="1524"/>
      <c r="BJ338" s="1524"/>
      <c r="BK338" s="1524"/>
      <c r="BL338" s="1524"/>
      <c r="BM338" s="1524"/>
      <c r="BN338" s="1524"/>
      <c r="BO338" s="1524"/>
      <c r="BP338" s="1524"/>
      <c r="BQ338" s="1524"/>
      <c r="BR338" s="1524"/>
      <c r="BS338" s="1524"/>
      <c r="BT338" s="1524"/>
      <c r="BU338" s="1524"/>
      <c r="BV338" s="1524"/>
      <c r="BW338" s="1524"/>
      <c r="BX338" s="1524"/>
      <c r="BY338" s="208"/>
    </row>
    <row r="339" spans="2:105" ht="7.5" customHeight="1">
      <c r="B339" s="1606" t="s">
        <v>1095</v>
      </c>
      <c r="C339" s="1607"/>
      <c r="D339" s="1607"/>
      <c r="E339" s="1607"/>
      <c r="F339" s="1607"/>
      <c r="G339" s="1607"/>
      <c r="H339" s="1607"/>
      <c r="I339" s="1607"/>
      <c r="J339" s="1607"/>
      <c r="K339" s="1607"/>
      <c r="L339" s="1607"/>
      <c r="M339" s="1607"/>
      <c r="N339" s="1607"/>
      <c r="O339" s="1607"/>
      <c r="P339" s="1607"/>
      <c r="Q339" s="1607"/>
      <c r="R339" s="1607"/>
      <c r="S339" s="1607"/>
      <c r="T339" s="1608"/>
      <c r="U339" s="555"/>
      <c r="V339" s="1379"/>
      <c r="W339" s="1379"/>
      <c r="X339" s="1379"/>
      <c r="Y339" s="1379"/>
      <c r="Z339" s="1379"/>
      <c r="AA339" s="1379"/>
      <c r="AB339" s="1379"/>
      <c r="AC339" s="1379"/>
      <c r="AD339" s="1380"/>
      <c r="AE339" s="308"/>
      <c r="AF339" s="1524"/>
      <c r="AG339" s="1524"/>
      <c r="AH339" s="1524"/>
      <c r="AI339" s="1524"/>
      <c r="AJ339" s="1524"/>
      <c r="AK339" s="1524"/>
      <c r="AL339" s="1524"/>
      <c r="AM339" s="1524"/>
      <c r="AN339" s="1524"/>
      <c r="AO339" s="1524"/>
      <c r="AP339" s="1524"/>
      <c r="AQ339" s="1524"/>
      <c r="AR339" s="1524"/>
      <c r="AS339" s="1524"/>
      <c r="AT339" s="1524"/>
      <c r="AU339" s="1524"/>
      <c r="AV339" s="1524"/>
      <c r="AW339" s="1524"/>
      <c r="AX339" s="1524"/>
      <c r="AY339" s="1524"/>
      <c r="AZ339" s="1524"/>
      <c r="BA339" s="1524"/>
      <c r="BB339" s="1524"/>
      <c r="BC339" s="1524"/>
      <c r="BD339" s="1524"/>
      <c r="BE339" s="1524"/>
      <c r="BF339" s="1524"/>
      <c r="BG339" s="1524"/>
      <c r="BH339" s="1524"/>
      <c r="BI339" s="1524"/>
      <c r="BJ339" s="1524"/>
      <c r="BK339" s="1524"/>
      <c r="BL339" s="1524"/>
      <c r="BM339" s="1524"/>
      <c r="BN339" s="1524"/>
      <c r="BO339" s="1524"/>
      <c r="BP339" s="1524"/>
      <c r="BQ339" s="1524"/>
      <c r="BR339" s="1524"/>
      <c r="BS339" s="1524"/>
      <c r="BT339" s="1524"/>
      <c r="BU339" s="1524"/>
      <c r="BV339" s="1524"/>
      <c r="BW339" s="1524"/>
      <c r="BX339" s="1524"/>
      <c r="BY339" s="208"/>
      <c r="CY339" s="320"/>
      <c r="CZ339" s="320"/>
      <c r="DA339" s="320"/>
    </row>
    <row r="340" spans="2:105" ht="7.5" customHeight="1">
      <c r="B340" s="1609"/>
      <c r="C340" s="1610"/>
      <c r="D340" s="1610"/>
      <c r="E340" s="1610"/>
      <c r="F340" s="1610"/>
      <c r="G340" s="1610"/>
      <c r="H340" s="1610"/>
      <c r="I340" s="1610"/>
      <c r="J340" s="1610"/>
      <c r="K340" s="1610"/>
      <c r="L340" s="1610"/>
      <c r="M340" s="1610"/>
      <c r="N340" s="1610"/>
      <c r="O340" s="1610"/>
      <c r="P340" s="1610"/>
      <c r="Q340" s="1610"/>
      <c r="R340" s="1610"/>
      <c r="S340" s="1610"/>
      <c r="T340" s="1611"/>
      <c r="U340" s="207"/>
      <c r="V340" s="1381"/>
      <c r="W340" s="1381"/>
      <c r="X340" s="1381"/>
      <c r="Y340" s="1381"/>
      <c r="Z340" s="1381"/>
      <c r="AA340" s="1381"/>
      <c r="AB340" s="1381"/>
      <c r="AC340" s="1381"/>
      <c r="AD340" s="1382"/>
      <c r="AE340" s="308"/>
      <c r="AF340" s="1524"/>
      <c r="AG340" s="1524"/>
      <c r="AH340" s="1524"/>
      <c r="AI340" s="1524"/>
      <c r="AJ340" s="1524"/>
      <c r="AK340" s="1524"/>
      <c r="AL340" s="1524"/>
      <c r="AM340" s="1524"/>
      <c r="AN340" s="1524"/>
      <c r="AO340" s="1524"/>
      <c r="AP340" s="1524"/>
      <c r="AQ340" s="1524"/>
      <c r="AR340" s="1524"/>
      <c r="AS340" s="1524"/>
      <c r="AT340" s="1524"/>
      <c r="AU340" s="1524"/>
      <c r="AV340" s="1524"/>
      <c r="AW340" s="1524"/>
      <c r="AX340" s="1524"/>
      <c r="AY340" s="1524"/>
      <c r="AZ340" s="1524"/>
      <c r="BA340" s="1524"/>
      <c r="BB340" s="1524"/>
      <c r="BC340" s="1524"/>
      <c r="BD340" s="1524"/>
      <c r="BE340" s="1524"/>
      <c r="BF340" s="1524"/>
      <c r="BG340" s="1524"/>
      <c r="BH340" s="1524"/>
      <c r="BI340" s="1524"/>
      <c r="BJ340" s="1524"/>
      <c r="BK340" s="1524"/>
      <c r="BL340" s="1524"/>
      <c r="BM340" s="1524"/>
      <c r="BN340" s="1524"/>
      <c r="BO340" s="1524"/>
      <c r="BP340" s="1524"/>
      <c r="BQ340" s="1524"/>
      <c r="BR340" s="1524"/>
      <c r="BS340" s="1524"/>
      <c r="BT340" s="1524"/>
      <c r="BU340" s="1524"/>
      <c r="BV340" s="1524"/>
      <c r="BW340" s="1524"/>
      <c r="BX340" s="1524"/>
      <c r="BY340" s="208"/>
    </row>
    <row r="341" spans="2:105" ht="7.5" customHeight="1">
      <c r="B341" s="1606" t="s">
        <v>1096</v>
      </c>
      <c r="C341" s="1607"/>
      <c r="D341" s="1607"/>
      <c r="E341" s="1607"/>
      <c r="F341" s="1607"/>
      <c r="G341" s="1607"/>
      <c r="H341" s="1607"/>
      <c r="I341" s="1607"/>
      <c r="J341" s="1607"/>
      <c r="K341" s="1607"/>
      <c r="L341" s="1607"/>
      <c r="M341" s="1607"/>
      <c r="N341" s="1607"/>
      <c r="O341" s="1607"/>
      <c r="P341" s="1607"/>
      <c r="Q341" s="1607"/>
      <c r="R341" s="1607"/>
      <c r="S341" s="1607"/>
      <c r="T341" s="1608"/>
      <c r="U341" s="555"/>
      <c r="V341" s="1379"/>
      <c r="W341" s="1379"/>
      <c r="X341" s="1379"/>
      <c r="Y341" s="1379"/>
      <c r="Z341" s="1379"/>
      <c r="AA341" s="1379"/>
      <c r="AB341" s="1379"/>
      <c r="AC341" s="1379"/>
      <c r="AD341" s="1380"/>
      <c r="AE341" s="308"/>
      <c r="AF341" s="1524"/>
      <c r="AG341" s="1524"/>
      <c r="AH341" s="1524"/>
      <c r="AI341" s="1524"/>
      <c r="AJ341" s="1524"/>
      <c r="AK341" s="1524"/>
      <c r="AL341" s="1524"/>
      <c r="AM341" s="1524"/>
      <c r="AN341" s="1524"/>
      <c r="AO341" s="1524"/>
      <c r="AP341" s="1524"/>
      <c r="AQ341" s="1524"/>
      <c r="AR341" s="1524"/>
      <c r="AS341" s="1524"/>
      <c r="AT341" s="1524"/>
      <c r="AU341" s="1524"/>
      <c r="AV341" s="1524"/>
      <c r="AW341" s="1524"/>
      <c r="AX341" s="1524"/>
      <c r="AY341" s="1524"/>
      <c r="AZ341" s="1524"/>
      <c r="BA341" s="1524"/>
      <c r="BB341" s="1524"/>
      <c r="BC341" s="1524"/>
      <c r="BD341" s="1524"/>
      <c r="BE341" s="1524"/>
      <c r="BF341" s="1524"/>
      <c r="BG341" s="1524"/>
      <c r="BH341" s="1524"/>
      <c r="BI341" s="1524"/>
      <c r="BJ341" s="1524"/>
      <c r="BK341" s="1524"/>
      <c r="BL341" s="1524"/>
      <c r="BM341" s="1524"/>
      <c r="BN341" s="1524"/>
      <c r="BO341" s="1524"/>
      <c r="BP341" s="1524"/>
      <c r="BQ341" s="1524"/>
      <c r="BR341" s="1524"/>
      <c r="BS341" s="1524"/>
      <c r="BT341" s="1524"/>
      <c r="BU341" s="1524"/>
      <c r="BV341" s="1524"/>
      <c r="BW341" s="1524"/>
      <c r="BX341" s="1524"/>
      <c r="BY341" s="208"/>
    </row>
    <row r="342" spans="2:105" ht="7.5" customHeight="1">
      <c r="B342" s="1609"/>
      <c r="C342" s="1610"/>
      <c r="D342" s="1610"/>
      <c r="E342" s="1610"/>
      <c r="F342" s="1610"/>
      <c r="G342" s="1610"/>
      <c r="H342" s="1610"/>
      <c r="I342" s="1610"/>
      <c r="J342" s="1610"/>
      <c r="K342" s="1610"/>
      <c r="L342" s="1610"/>
      <c r="M342" s="1610"/>
      <c r="N342" s="1610"/>
      <c r="O342" s="1610"/>
      <c r="P342" s="1610"/>
      <c r="Q342" s="1610"/>
      <c r="R342" s="1610"/>
      <c r="S342" s="1610"/>
      <c r="T342" s="1611"/>
      <c r="U342" s="207"/>
      <c r="V342" s="1381"/>
      <c r="W342" s="1381"/>
      <c r="X342" s="1381"/>
      <c r="Y342" s="1381"/>
      <c r="Z342" s="1381"/>
      <c r="AA342" s="1381"/>
      <c r="AB342" s="1381"/>
      <c r="AC342" s="1381"/>
      <c r="AD342" s="1382"/>
      <c r="AE342" s="307"/>
      <c r="AF342" s="1525"/>
      <c r="AG342" s="1525"/>
      <c r="AH342" s="1525"/>
      <c r="AI342" s="1525"/>
      <c r="AJ342" s="1525"/>
      <c r="AK342" s="1525"/>
      <c r="AL342" s="1525"/>
      <c r="AM342" s="1525"/>
      <c r="AN342" s="1525"/>
      <c r="AO342" s="1525"/>
      <c r="AP342" s="1525"/>
      <c r="AQ342" s="1525"/>
      <c r="AR342" s="1525"/>
      <c r="AS342" s="1525"/>
      <c r="AT342" s="1525"/>
      <c r="AU342" s="1525"/>
      <c r="AV342" s="1525"/>
      <c r="AW342" s="1525"/>
      <c r="AX342" s="1525"/>
      <c r="AY342" s="1525"/>
      <c r="AZ342" s="1525"/>
      <c r="BA342" s="1525"/>
      <c r="BB342" s="1525"/>
      <c r="BC342" s="1525"/>
      <c r="BD342" s="1525"/>
      <c r="BE342" s="1525"/>
      <c r="BF342" s="1525"/>
      <c r="BG342" s="1525"/>
      <c r="BH342" s="1525"/>
      <c r="BI342" s="1525"/>
      <c r="BJ342" s="1525"/>
      <c r="BK342" s="1525"/>
      <c r="BL342" s="1525"/>
      <c r="BM342" s="1525"/>
      <c r="BN342" s="1525"/>
      <c r="BO342" s="1525"/>
      <c r="BP342" s="1525"/>
      <c r="BQ342" s="1525"/>
      <c r="BR342" s="1525"/>
      <c r="BS342" s="1525"/>
      <c r="BT342" s="1525"/>
      <c r="BU342" s="1525"/>
      <c r="BV342" s="1525"/>
      <c r="BW342" s="1525"/>
      <c r="BX342" s="1525"/>
      <c r="BY342" s="310"/>
    </row>
    <row r="344" spans="2:105" ht="7.5" customHeight="1">
      <c r="B344" s="1587" t="s">
        <v>1097</v>
      </c>
      <c r="C344" s="1587"/>
      <c r="D344" s="1587"/>
      <c r="E344" s="1587"/>
      <c r="F344" s="1587"/>
      <c r="G344" s="1587"/>
      <c r="H344" s="1587"/>
      <c r="I344" s="1587"/>
      <c r="J344" s="1587"/>
      <c r="K344" s="1587"/>
      <c r="L344" s="1587"/>
      <c r="M344" s="555"/>
      <c r="N344" s="1414" t="str">
        <f>入力専用!$HM$15</f>
        <v>☑ なし</v>
      </c>
      <c r="O344" s="1414"/>
      <c r="P344" s="1414"/>
      <c r="Q344" s="1414"/>
      <c r="R344" s="1414"/>
      <c r="S344" s="1414"/>
      <c r="T344" s="556"/>
      <c r="U344" s="556"/>
      <c r="V344" s="556"/>
      <c r="W344" s="556"/>
      <c r="X344" s="556"/>
      <c r="Y344" s="556"/>
      <c r="Z344" s="556"/>
      <c r="AA344" s="556"/>
      <c r="AB344" s="556"/>
      <c r="AC344" s="556"/>
      <c r="AD344" s="556"/>
      <c r="AE344" s="556"/>
      <c r="AF344" s="556"/>
      <c r="AG344" s="556"/>
      <c r="AH344" s="556"/>
      <c r="AI344" s="556"/>
      <c r="AJ344" s="556"/>
      <c r="AK344" s="556"/>
      <c r="AL344" s="556"/>
      <c r="AM344" s="556"/>
      <c r="AN344" s="556"/>
      <c r="AO344" s="556"/>
      <c r="AP344" s="556"/>
      <c r="AQ344" s="556"/>
      <c r="AR344" s="556"/>
      <c r="AS344" s="556"/>
      <c r="AT344" s="556"/>
      <c r="AU344" s="556"/>
      <c r="AV344" s="1373" t="s">
        <v>1098</v>
      </c>
      <c r="AW344" s="1373"/>
      <c r="AX344" s="1373"/>
      <c r="AY344" s="1373"/>
      <c r="AZ344" s="1373"/>
      <c r="BA344" s="1373"/>
      <c r="BB344" s="1373"/>
      <c r="BC344" s="1373"/>
      <c r="BD344" s="556"/>
      <c r="BE344" s="556"/>
      <c r="BF344" s="556"/>
      <c r="BG344" s="556"/>
      <c r="BH344" s="1398" t="str">
        <f>入力専用!$HU$14</f>
        <v>□ 昼夜逆転</v>
      </c>
      <c r="BI344" s="1398"/>
      <c r="BJ344" s="1398"/>
      <c r="BK344" s="1398"/>
      <c r="BL344" s="1398"/>
      <c r="BM344" s="1398"/>
      <c r="BN344" s="1398"/>
      <c r="BO344" s="1398"/>
      <c r="BP344" s="556"/>
      <c r="BQ344" s="556"/>
      <c r="BR344" s="556"/>
      <c r="BS344" s="556"/>
      <c r="BT344" s="1414" t="str">
        <f>入力専用!$HT$14</f>
        <v>□ 不眠</v>
      </c>
      <c r="BU344" s="1414"/>
      <c r="BV344" s="1414"/>
      <c r="BW344" s="1414"/>
      <c r="BX344" s="1414"/>
      <c r="BY344" s="1415"/>
    </row>
    <row r="345" spans="2:105" ht="7.5" customHeight="1">
      <c r="B345" s="1587"/>
      <c r="C345" s="1587"/>
      <c r="D345" s="1587"/>
      <c r="E345" s="1587"/>
      <c r="F345" s="1587"/>
      <c r="G345" s="1587"/>
      <c r="H345" s="1587"/>
      <c r="I345" s="1587"/>
      <c r="J345" s="1587"/>
      <c r="K345" s="1587"/>
      <c r="L345" s="1587"/>
      <c r="M345" s="308"/>
      <c r="N345" s="1375"/>
      <c r="O345" s="1375"/>
      <c r="P345" s="1375"/>
      <c r="Q345" s="1375"/>
      <c r="R345" s="1375"/>
      <c r="S345" s="1375"/>
      <c r="AV345" s="1374"/>
      <c r="AW345" s="1374"/>
      <c r="AX345" s="1374"/>
      <c r="AY345" s="1374"/>
      <c r="AZ345" s="1374"/>
      <c r="BA345" s="1374"/>
      <c r="BB345" s="1374"/>
      <c r="BC345" s="1374"/>
      <c r="BH345" s="1543"/>
      <c r="BI345" s="1543"/>
      <c r="BJ345" s="1543"/>
      <c r="BK345" s="1543"/>
      <c r="BL345" s="1543"/>
      <c r="BM345" s="1543"/>
      <c r="BN345" s="1543"/>
      <c r="BO345" s="1543"/>
      <c r="BT345" s="1375"/>
      <c r="BU345" s="1375"/>
      <c r="BV345" s="1375"/>
      <c r="BW345" s="1375"/>
      <c r="BX345" s="1375"/>
      <c r="BY345" s="1376"/>
    </row>
    <row r="346" spans="2:105" ht="7.5" customHeight="1">
      <c r="B346" s="1587"/>
      <c r="C346" s="1587"/>
      <c r="D346" s="1587"/>
      <c r="E346" s="1587"/>
      <c r="F346" s="1587"/>
      <c r="G346" s="1587"/>
      <c r="H346" s="1587"/>
      <c r="I346" s="1587"/>
      <c r="J346" s="1587"/>
      <c r="K346" s="1587"/>
      <c r="L346" s="1587"/>
      <c r="M346" s="308"/>
      <c r="N346" s="1375" t="str">
        <f>入力専用!$HN$14</f>
        <v>□ 幻視・幻聴</v>
      </c>
      <c r="O346" s="1375"/>
      <c r="P346" s="1375"/>
      <c r="Q346" s="1375"/>
      <c r="R346" s="1375"/>
      <c r="S346" s="1375"/>
      <c r="T346" s="1375"/>
      <c r="U346" s="1375"/>
      <c r="V346" s="1375"/>
      <c r="X346" s="1375" t="str">
        <f>入力専用!$HP$14</f>
        <v>□ 焦燥・不穏</v>
      </c>
      <c r="Y346" s="1375"/>
      <c r="Z346" s="1375"/>
      <c r="AA346" s="1375"/>
      <c r="AB346" s="1375"/>
      <c r="AC346" s="1375"/>
      <c r="AD346" s="1375"/>
      <c r="AE346" s="1375"/>
      <c r="AF346" s="1375"/>
      <c r="AH346" s="1375" t="str">
        <f>入力専用!$HO$14</f>
        <v>□ 興奮</v>
      </c>
      <c r="AI346" s="1375"/>
      <c r="AJ346" s="1375"/>
      <c r="AK346" s="1375"/>
      <c r="AL346" s="1375"/>
      <c r="AM346" s="1375"/>
      <c r="AO346" s="1375" t="str">
        <f>入力専用!$HQ$14</f>
        <v>□ 妄想</v>
      </c>
      <c r="AP346" s="1375"/>
      <c r="AQ346" s="1375"/>
      <c r="AR346" s="1375"/>
      <c r="AS346" s="1375"/>
      <c r="AT346" s="1375"/>
      <c r="AV346" s="1375" t="str">
        <f>入力専用!$HR$14</f>
        <v>□ 暴力／攻撃性</v>
      </c>
      <c r="AW346" s="1375"/>
      <c r="AX346" s="1375"/>
      <c r="AY346" s="1375"/>
      <c r="AZ346" s="1375"/>
      <c r="BA346" s="1375"/>
      <c r="BB346" s="1375"/>
      <c r="BC346" s="1375"/>
      <c r="BD346" s="1375"/>
      <c r="BE346" s="1375"/>
      <c r="BF346" s="1375"/>
      <c r="BH346" s="1375" t="str">
        <f>入力専用!$HS$14</f>
        <v>□ 介護への抵抗</v>
      </c>
      <c r="BI346" s="1375"/>
      <c r="BJ346" s="1375"/>
      <c r="BK346" s="1375"/>
      <c r="BL346" s="1375"/>
      <c r="BM346" s="1375"/>
      <c r="BN346" s="1375"/>
      <c r="BO346" s="1375"/>
      <c r="BP346" s="1375"/>
      <c r="BQ346" s="1375"/>
      <c r="BR346" s="1375"/>
      <c r="BT346" s="1375" t="str">
        <f>入力専用!$HV$14</f>
        <v>□ 徘徊</v>
      </c>
      <c r="BU346" s="1375"/>
      <c r="BV346" s="1375"/>
      <c r="BW346" s="1375"/>
      <c r="BX346" s="1375"/>
      <c r="BY346" s="1376"/>
    </row>
    <row r="347" spans="2:105" ht="7.5" customHeight="1">
      <c r="B347" s="1587"/>
      <c r="C347" s="1587"/>
      <c r="D347" s="1587"/>
      <c r="E347" s="1587"/>
      <c r="F347" s="1587"/>
      <c r="G347" s="1587"/>
      <c r="H347" s="1587"/>
      <c r="I347" s="1587"/>
      <c r="J347" s="1587"/>
      <c r="K347" s="1587"/>
      <c r="L347" s="1587"/>
      <c r="M347" s="308"/>
      <c r="N347" s="1375"/>
      <c r="O347" s="1375"/>
      <c r="P347" s="1375"/>
      <c r="Q347" s="1375"/>
      <c r="R347" s="1375"/>
      <c r="S347" s="1375"/>
      <c r="T347" s="1375"/>
      <c r="U347" s="1375"/>
      <c r="V347" s="1375"/>
      <c r="X347" s="1375"/>
      <c r="Y347" s="1375"/>
      <c r="Z347" s="1375"/>
      <c r="AA347" s="1375"/>
      <c r="AB347" s="1375"/>
      <c r="AC347" s="1375"/>
      <c r="AD347" s="1375"/>
      <c r="AE347" s="1375"/>
      <c r="AF347" s="1375"/>
      <c r="AH347" s="1375"/>
      <c r="AI347" s="1375"/>
      <c r="AJ347" s="1375"/>
      <c r="AK347" s="1375"/>
      <c r="AL347" s="1375"/>
      <c r="AM347" s="1375"/>
      <c r="AO347" s="1375"/>
      <c r="AP347" s="1375"/>
      <c r="AQ347" s="1375"/>
      <c r="AR347" s="1375"/>
      <c r="AS347" s="1375"/>
      <c r="AT347" s="1375"/>
      <c r="AV347" s="1375"/>
      <c r="AW347" s="1375"/>
      <c r="AX347" s="1375"/>
      <c r="AY347" s="1375"/>
      <c r="AZ347" s="1375"/>
      <c r="BA347" s="1375"/>
      <c r="BB347" s="1375"/>
      <c r="BC347" s="1375"/>
      <c r="BD347" s="1375"/>
      <c r="BE347" s="1375"/>
      <c r="BF347" s="1375"/>
      <c r="BH347" s="1375"/>
      <c r="BI347" s="1375"/>
      <c r="BJ347" s="1375"/>
      <c r="BK347" s="1375"/>
      <c r="BL347" s="1375"/>
      <c r="BM347" s="1375"/>
      <c r="BN347" s="1375"/>
      <c r="BO347" s="1375"/>
      <c r="BP347" s="1375"/>
      <c r="BQ347" s="1375"/>
      <c r="BR347" s="1375"/>
      <c r="BT347" s="1375"/>
      <c r="BU347" s="1375"/>
      <c r="BV347" s="1375"/>
      <c r="BW347" s="1375"/>
      <c r="BX347" s="1375"/>
      <c r="BY347" s="1376"/>
    </row>
    <row r="348" spans="2:105" ht="7.5" customHeight="1">
      <c r="B348" s="1587"/>
      <c r="C348" s="1587"/>
      <c r="D348" s="1587"/>
      <c r="E348" s="1587"/>
      <c r="F348" s="1587"/>
      <c r="G348" s="1587"/>
      <c r="H348" s="1587"/>
      <c r="I348" s="1587"/>
      <c r="J348" s="1587"/>
      <c r="K348" s="1587"/>
      <c r="L348" s="1587"/>
      <c r="M348" s="308"/>
      <c r="N348" s="1375" t="str">
        <f>入力専用!$HW$14</f>
        <v>□ 危険行為</v>
      </c>
      <c r="O348" s="1375"/>
      <c r="P348" s="1375"/>
      <c r="Q348" s="1375"/>
      <c r="R348" s="1375"/>
      <c r="S348" s="1375"/>
      <c r="T348" s="1375"/>
      <c r="U348" s="1375"/>
      <c r="V348" s="1375"/>
      <c r="X348" s="1375" t="str">
        <f>入力専用!$HX$14</f>
        <v>□ 不潔行為</v>
      </c>
      <c r="Y348" s="1375"/>
      <c r="Z348" s="1375"/>
      <c r="AA348" s="1375"/>
      <c r="AB348" s="1375"/>
      <c r="AC348" s="1375"/>
      <c r="AD348" s="1375"/>
      <c r="AE348" s="1375"/>
      <c r="AF348" s="1375"/>
      <c r="AH348" s="1375" t="str">
        <f>入力専用!$HY$14</f>
        <v>□ その他</v>
      </c>
      <c r="AI348" s="1375"/>
      <c r="AJ348" s="1375"/>
      <c r="AK348" s="1375"/>
      <c r="AL348" s="1375"/>
      <c r="AM348" s="1375"/>
      <c r="AN348" s="1375"/>
      <c r="AO348" s="1375"/>
      <c r="AP348" s="1417" t="s">
        <v>647</v>
      </c>
      <c r="AQ348" s="1375" t="str">
        <f>入力専用!$HY$15</f>
        <v/>
      </c>
      <c r="AR348" s="1375"/>
      <c r="AS348" s="1375"/>
      <c r="AT348" s="1375"/>
      <c r="AU348" s="1375"/>
      <c r="AV348" s="1375"/>
      <c r="AW348" s="1375"/>
      <c r="AX348" s="1375"/>
      <c r="AY348" s="1375"/>
      <c r="AZ348" s="1375"/>
      <c r="BA348" s="1375"/>
      <c r="BB348" s="1375"/>
      <c r="BC348" s="1375"/>
      <c r="BD348" s="1375"/>
      <c r="BE348" s="1375"/>
      <c r="BF348" s="1375"/>
      <c r="BG348" s="1375"/>
      <c r="BH348" s="1375"/>
      <c r="BI348" s="1375"/>
      <c r="BJ348" s="1375"/>
      <c r="BK348" s="1375"/>
      <c r="BL348" s="1375"/>
      <c r="BM348" s="1375"/>
      <c r="BN348" s="1375"/>
      <c r="BO348" s="1375"/>
      <c r="BP348" s="1375"/>
      <c r="BQ348" s="1375"/>
      <c r="BR348" s="1375"/>
      <c r="BS348" s="1375"/>
      <c r="BT348" s="1375"/>
      <c r="BU348" s="1375"/>
      <c r="BV348" s="1375"/>
      <c r="BW348" s="1375"/>
      <c r="BX348" s="1375"/>
      <c r="BY348" s="1372" t="s">
        <v>648</v>
      </c>
    </row>
    <row r="349" spans="2:105" ht="7.5" customHeight="1">
      <c r="B349" s="1587"/>
      <c r="C349" s="1587"/>
      <c r="D349" s="1587"/>
      <c r="E349" s="1587"/>
      <c r="F349" s="1587"/>
      <c r="G349" s="1587"/>
      <c r="H349" s="1587"/>
      <c r="I349" s="1587"/>
      <c r="J349" s="1587"/>
      <c r="K349" s="1587"/>
      <c r="L349" s="1587"/>
      <c r="M349" s="207"/>
      <c r="N349" s="1385"/>
      <c r="O349" s="1385"/>
      <c r="P349" s="1385"/>
      <c r="Q349" s="1385"/>
      <c r="R349" s="1385"/>
      <c r="S349" s="1385"/>
      <c r="T349" s="1385"/>
      <c r="U349" s="1385"/>
      <c r="V349" s="1385"/>
      <c r="W349" s="307"/>
      <c r="X349" s="1385"/>
      <c r="Y349" s="1385"/>
      <c r="Z349" s="1385"/>
      <c r="AA349" s="1385"/>
      <c r="AB349" s="1385"/>
      <c r="AC349" s="1385"/>
      <c r="AD349" s="1385"/>
      <c r="AE349" s="1385"/>
      <c r="AF349" s="1385"/>
      <c r="AH349" s="1385"/>
      <c r="AI349" s="1385"/>
      <c r="AJ349" s="1385"/>
      <c r="AK349" s="1385"/>
      <c r="AL349" s="1375"/>
      <c r="AM349" s="1375"/>
      <c r="AN349" s="1375"/>
      <c r="AO349" s="1375"/>
      <c r="AP349" s="1417"/>
      <c r="AQ349" s="1375"/>
      <c r="AR349" s="1375"/>
      <c r="AS349" s="1375"/>
      <c r="AT349" s="1375"/>
      <c r="AU349" s="1375"/>
      <c r="AV349" s="1375"/>
      <c r="AW349" s="1375"/>
      <c r="AX349" s="1375"/>
      <c r="AY349" s="1375"/>
      <c r="AZ349" s="1375"/>
      <c r="BA349" s="1375"/>
      <c r="BB349" s="1375"/>
      <c r="BC349" s="1375"/>
      <c r="BD349" s="1375"/>
      <c r="BE349" s="1375"/>
      <c r="BF349" s="1375"/>
      <c r="BG349" s="1375"/>
      <c r="BH349" s="1375"/>
      <c r="BI349" s="1375"/>
      <c r="BJ349" s="1375"/>
      <c r="BK349" s="1375"/>
      <c r="BL349" s="1375"/>
      <c r="BM349" s="1375"/>
      <c r="BN349" s="1375"/>
      <c r="BO349" s="1375"/>
      <c r="BP349" s="1375"/>
      <c r="BQ349" s="1375"/>
      <c r="BR349" s="1375"/>
      <c r="BS349" s="1375"/>
      <c r="BT349" s="1375"/>
      <c r="BU349" s="1375"/>
      <c r="BV349" s="1375"/>
      <c r="BW349" s="1375"/>
      <c r="BX349" s="1375"/>
      <c r="BY349" s="1372"/>
    </row>
    <row r="350" spans="2:105" ht="7.5" customHeight="1">
      <c r="B350" s="1378" t="s">
        <v>1099</v>
      </c>
      <c r="C350" s="1378"/>
      <c r="D350" s="1378"/>
      <c r="E350" s="1378"/>
      <c r="F350" s="1378"/>
      <c r="G350" s="1378"/>
      <c r="H350" s="1378"/>
      <c r="I350" s="1378"/>
      <c r="J350" s="1378"/>
      <c r="K350" s="1378"/>
      <c r="L350" s="1378"/>
      <c r="M350" s="555"/>
      <c r="N350" s="1414" t="str">
        <f>入力専用!$JS$5</f>
        <v>問題なし</v>
      </c>
      <c r="O350" s="1414"/>
      <c r="P350" s="1414"/>
      <c r="Q350" s="1414"/>
      <c r="R350" s="1414"/>
      <c r="S350" s="1414"/>
      <c r="T350" s="1414"/>
      <c r="U350" s="1414"/>
      <c r="V350" s="1388" t="s">
        <v>647</v>
      </c>
      <c r="W350" s="1414" t="str">
        <f>入力専用!$JS$6</f>
        <v/>
      </c>
      <c r="X350" s="1414"/>
      <c r="Y350" s="1414"/>
      <c r="Z350" s="1414"/>
      <c r="AA350" s="1414"/>
      <c r="AB350" s="1414"/>
      <c r="AC350" s="1414"/>
      <c r="AD350" s="1414"/>
      <c r="AE350" s="1414"/>
      <c r="AF350" s="1414"/>
      <c r="AG350" s="1414"/>
      <c r="AH350" s="1414"/>
      <c r="AI350" s="1414"/>
      <c r="AJ350" s="1414"/>
      <c r="AK350" s="1414"/>
      <c r="AL350" s="1414"/>
      <c r="AM350" s="1414"/>
      <c r="AN350" s="1414"/>
      <c r="AO350" s="1414"/>
      <c r="AP350" s="1414"/>
      <c r="AQ350" s="1414"/>
      <c r="AR350" s="1388" t="s">
        <v>648</v>
      </c>
      <c r="AS350" s="1377" t="s">
        <v>1100</v>
      </c>
      <c r="AT350" s="1377"/>
      <c r="AU350" s="1377"/>
      <c r="AV350" s="1377"/>
      <c r="AW350" s="1377"/>
      <c r="AX350" s="1377"/>
      <c r="AY350" s="1377"/>
      <c r="AZ350" s="1377"/>
      <c r="BA350" s="555"/>
      <c r="BB350" s="1414" t="str">
        <f>入力専用!$JU$5</f>
        <v>☑ なし</v>
      </c>
      <c r="BC350" s="1414"/>
      <c r="BD350" s="1414"/>
      <c r="BE350" s="1414"/>
      <c r="BF350" s="1415"/>
      <c r="BG350" s="1377" t="s">
        <v>1101</v>
      </c>
      <c r="BH350" s="1377"/>
      <c r="BI350" s="1377"/>
      <c r="BJ350" s="1377"/>
      <c r="BK350" s="1377"/>
      <c r="BL350" s="555"/>
      <c r="BM350" s="1414" t="str">
        <f>入力専用!$JT$5</f>
        <v>無</v>
      </c>
      <c r="BN350" s="1414"/>
      <c r="BO350" s="1414"/>
      <c r="BP350" s="1388" t="s">
        <v>647</v>
      </c>
      <c r="BQ350" s="1386" t="str">
        <f>入力専用!$JT$6</f>
        <v/>
      </c>
      <c r="BR350" s="1386"/>
      <c r="BS350" s="1386"/>
      <c r="BT350" s="1414" t="str">
        <f>入力専用!$U$331</f>
        <v>本／日</v>
      </c>
      <c r="BU350" s="1414"/>
      <c r="BV350" s="1414"/>
      <c r="BW350" s="1414"/>
      <c r="BX350" s="1414"/>
      <c r="BY350" s="1383" t="s">
        <v>648</v>
      </c>
    </row>
    <row r="351" spans="2:105" ht="7.5" customHeight="1">
      <c r="B351" s="1378"/>
      <c r="C351" s="1378"/>
      <c r="D351" s="1378"/>
      <c r="E351" s="1378"/>
      <c r="F351" s="1378"/>
      <c r="G351" s="1378"/>
      <c r="H351" s="1378"/>
      <c r="I351" s="1378"/>
      <c r="J351" s="1378"/>
      <c r="K351" s="1378"/>
      <c r="L351" s="1378"/>
      <c r="M351" s="207"/>
      <c r="N351" s="1385"/>
      <c r="O351" s="1385"/>
      <c r="P351" s="1385"/>
      <c r="Q351" s="1385"/>
      <c r="R351" s="1385"/>
      <c r="S351" s="1385"/>
      <c r="T351" s="1385"/>
      <c r="U351" s="1385"/>
      <c r="V351" s="1389"/>
      <c r="W351" s="1385"/>
      <c r="X351" s="1385"/>
      <c r="Y351" s="1385"/>
      <c r="Z351" s="1385"/>
      <c r="AA351" s="1385"/>
      <c r="AB351" s="1385"/>
      <c r="AC351" s="1385"/>
      <c r="AD351" s="1385"/>
      <c r="AE351" s="1385"/>
      <c r="AF351" s="1385"/>
      <c r="AG351" s="1385"/>
      <c r="AH351" s="1385"/>
      <c r="AI351" s="1385"/>
      <c r="AJ351" s="1385"/>
      <c r="AK351" s="1385"/>
      <c r="AL351" s="1385"/>
      <c r="AM351" s="1385"/>
      <c r="AN351" s="1385"/>
      <c r="AO351" s="1385"/>
      <c r="AP351" s="1385"/>
      <c r="AQ351" s="1385"/>
      <c r="AR351" s="1389"/>
      <c r="AS351" s="1377"/>
      <c r="AT351" s="1377"/>
      <c r="AU351" s="1377"/>
      <c r="AV351" s="1377"/>
      <c r="AW351" s="1377"/>
      <c r="AX351" s="1377"/>
      <c r="AY351" s="1377"/>
      <c r="AZ351" s="1377"/>
      <c r="BA351" s="207"/>
      <c r="BB351" s="1385"/>
      <c r="BC351" s="1385"/>
      <c r="BD351" s="1385"/>
      <c r="BE351" s="1385"/>
      <c r="BF351" s="1416"/>
      <c r="BG351" s="1377"/>
      <c r="BH351" s="1377"/>
      <c r="BI351" s="1377"/>
      <c r="BJ351" s="1377"/>
      <c r="BK351" s="1377"/>
      <c r="BL351" s="207"/>
      <c r="BM351" s="1385"/>
      <c r="BN351" s="1385"/>
      <c r="BO351" s="1385"/>
      <c r="BP351" s="1389"/>
      <c r="BQ351" s="1387"/>
      <c r="BR351" s="1387"/>
      <c r="BS351" s="1387"/>
      <c r="BT351" s="1385"/>
      <c r="BU351" s="1385"/>
      <c r="BV351" s="1385"/>
      <c r="BW351" s="1385"/>
      <c r="BX351" s="1385"/>
      <c r="BY351" s="1384"/>
    </row>
    <row r="352" spans="2:105" ht="7.5" customHeight="1">
      <c r="B352" s="1390" t="s">
        <v>1102</v>
      </c>
      <c r="C352" s="1391"/>
      <c r="D352" s="1391"/>
      <c r="E352" s="1391"/>
      <c r="F352" s="1391"/>
      <c r="G352" s="1391"/>
      <c r="H352" s="1391"/>
      <c r="I352" s="1391"/>
      <c r="J352" s="1391"/>
      <c r="K352" s="1391"/>
      <c r="L352" s="1412"/>
      <c r="M352" s="555"/>
      <c r="N352" s="1379"/>
      <c r="O352" s="1379"/>
      <c r="P352" s="1379"/>
      <c r="Q352" s="1379"/>
      <c r="R352" s="1379"/>
      <c r="S352" s="1379"/>
      <c r="T352" s="1379"/>
      <c r="U352" s="1380"/>
      <c r="V352" s="1390" t="s">
        <v>1103</v>
      </c>
      <c r="W352" s="1391"/>
      <c r="X352" s="1391"/>
      <c r="Y352" s="1391"/>
      <c r="Z352" s="1391"/>
      <c r="AA352" s="1391"/>
      <c r="AB352" s="1391"/>
      <c r="AC352" s="1391"/>
      <c r="AD352" s="1391"/>
      <c r="AE352" s="1391"/>
      <c r="AF352" s="1391"/>
      <c r="AG352" s="1391"/>
      <c r="AH352" s="1391"/>
      <c r="AI352" s="1391"/>
      <c r="AJ352" s="1391"/>
      <c r="AK352" s="1391"/>
      <c r="AL352" s="1391"/>
      <c r="AM352" s="1391"/>
      <c r="AN352" s="1391"/>
      <c r="AO352" s="1391"/>
      <c r="AP352" s="1391"/>
      <c r="AQ352" s="1391"/>
      <c r="AR352" s="1391"/>
      <c r="AS352" s="1391"/>
      <c r="AT352" s="1391"/>
      <c r="AU352" s="1391"/>
      <c r="AV352" s="1391"/>
      <c r="AW352" s="1391"/>
      <c r="AX352" s="555"/>
      <c r="AY352" s="1379"/>
      <c r="AZ352" s="1379"/>
      <c r="BA352" s="1379"/>
      <c r="BB352" s="1379"/>
      <c r="BC352" s="1379"/>
      <c r="BD352" s="1379"/>
      <c r="BE352" s="1379"/>
      <c r="BF352" s="1380"/>
      <c r="BG352" s="1377" t="s">
        <v>1104</v>
      </c>
      <c r="BH352" s="1377"/>
      <c r="BI352" s="1377"/>
      <c r="BJ352" s="1377"/>
      <c r="BK352" s="1377"/>
      <c r="BL352" s="555"/>
      <c r="BM352" s="1414" t="str">
        <f>入力専用!$JV$5</f>
        <v>無</v>
      </c>
      <c r="BN352" s="1414"/>
      <c r="BO352" s="1414"/>
      <c r="BP352" s="1388" t="s">
        <v>647</v>
      </c>
      <c r="BQ352" s="1414" t="str">
        <f>入力専用!$JV$6</f>
        <v/>
      </c>
      <c r="BR352" s="1414"/>
      <c r="BS352" s="1414"/>
      <c r="BT352" s="1414" t="str">
        <f>入力専用!$U$333</f>
        <v>合／日</v>
      </c>
      <c r="BU352" s="1414"/>
      <c r="BV352" s="1414"/>
      <c r="BW352" s="1414"/>
      <c r="BX352" s="1414"/>
      <c r="BY352" s="1383" t="s">
        <v>648</v>
      </c>
    </row>
    <row r="353" spans="2:77" ht="7.5" customHeight="1">
      <c r="B353" s="1392"/>
      <c r="C353" s="1393"/>
      <c r="D353" s="1393"/>
      <c r="E353" s="1393"/>
      <c r="F353" s="1393"/>
      <c r="G353" s="1393"/>
      <c r="H353" s="1393"/>
      <c r="I353" s="1393"/>
      <c r="J353" s="1393"/>
      <c r="K353" s="1393"/>
      <c r="L353" s="1413"/>
      <c r="M353" s="207"/>
      <c r="N353" s="1381"/>
      <c r="O353" s="1381"/>
      <c r="P353" s="1381"/>
      <c r="Q353" s="1381"/>
      <c r="R353" s="1381"/>
      <c r="S353" s="1381"/>
      <c r="T353" s="1381"/>
      <c r="U353" s="1382"/>
      <c r="V353" s="1392"/>
      <c r="W353" s="1393"/>
      <c r="X353" s="1393"/>
      <c r="Y353" s="1393"/>
      <c r="Z353" s="1393"/>
      <c r="AA353" s="1393"/>
      <c r="AB353" s="1393"/>
      <c r="AC353" s="1393"/>
      <c r="AD353" s="1393"/>
      <c r="AE353" s="1393"/>
      <c r="AF353" s="1393"/>
      <c r="AG353" s="1393"/>
      <c r="AH353" s="1393"/>
      <c r="AI353" s="1393"/>
      <c r="AJ353" s="1393"/>
      <c r="AK353" s="1393"/>
      <c r="AL353" s="1393"/>
      <c r="AM353" s="1393"/>
      <c r="AN353" s="1393"/>
      <c r="AO353" s="1393"/>
      <c r="AP353" s="1393"/>
      <c r="AQ353" s="1393"/>
      <c r="AR353" s="1393"/>
      <c r="AS353" s="1393"/>
      <c r="AT353" s="1393"/>
      <c r="AU353" s="1393"/>
      <c r="AV353" s="1393"/>
      <c r="AW353" s="1393"/>
      <c r="AX353" s="207"/>
      <c r="AY353" s="1381"/>
      <c r="AZ353" s="1381"/>
      <c r="BA353" s="1381"/>
      <c r="BB353" s="1381"/>
      <c r="BC353" s="1381"/>
      <c r="BD353" s="1381"/>
      <c r="BE353" s="1381"/>
      <c r="BF353" s="1382"/>
      <c r="BG353" s="1377"/>
      <c r="BH353" s="1377"/>
      <c r="BI353" s="1377"/>
      <c r="BJ353" s="1377"/>
      <c r="BK353" s="1377"/>
      <c r="BL353" s="207"/>
      <c r="BM353" s="1385"/>
      <c r="BN353" s="1385"/>
      <c r="BO353" s="1385"/>
      <c r="BP353" s="1389"/>
      <c r="BQ353" s="1385"/>
      <c r="BR353" s="1385"/>
      <c r="BS353" s="1385"/>
      <c r="BT353" s="1385"/>
      <c r="BU353" s="1385"/>
      <c r="BV353" s="1385"/>
      <c r="BW353" s="1385"/>
      <c r="BX353" s="1385"/>
      <c r="BY353" s="1384"/>
    </row>
    <row r="355" spans="2:77" ht="7.5" customHeight="1">
      <c r="B355" s="1375" t="s">
        <v>1105</v>
      </c>
      <c r="C355" s="1375"/>
      <c r="D355" s="1375"/>
      <c r="E355" s="1375"/>
      <c r="F355" s="1375"/>
      <c r="G355" s="1375"/>
      <c r="H355" s="1375"/>
      <c r="I355" s="1375"/>
      <c r="J355" s="1375"/>
      <c r="K355" s="1375"/>
      <c r="L355" s="1375"/>
      <c r="M355" s="1375"/>
      <c r="N355" s="1375"/>
      <c r="O355" s="1375"/>
      <c r="P355" s="1375"/>
      <c r="Q355" s="1375"/>
      <c r="R355" s="1375"/>
      <c r="S355" s="1375"/>
      <c r="T355" s="1375"/>
      <c r="U355" s="1375"/>
      <c r="V355" s="1375"/>
      <c r="W355" s="1375"/>
      <c r="X355" s="1375"/>
      <c r="Y355" s="1375"/>
      <c r="Z355" s="1375"/>
      <c r="AA355" s="1375"/>
      <c r="AB355" s="1375"/>
      <c r="AC355" s="1375"/>
      <c r="AD355" s="1375"/>
      <c r="AE355" s="1375"/>
      <c r="AF355" s="1375"/>
      <c r="AG355" s="1375"/>
      <c r="AH355" s="1375"/>
      <c r="AI355" s="1375"/>
      <c r="AJ355" s="1375"/>
      <c r="AK355" s="1375"/>
      <c r="AL355" s="1375"/>
      <c r="AM355" s="1375"/>
      <c r="AN355" s="1375"/>
      <c r="AO355" s="1375"/>
      <c r="AP355" s="1375"/>
      <c r="AQ355" s="1375"/>
      <c r="AR355" s="1375"/>
      <c r="AS355" s="1375"/>
      <c r="AT355" s="1375"/>
      <c r="AU355" s="1375"/>
      <c r="AV355" s="1375"/>
      <c r="AW355" s="1375"/>
      <c r="AX355" s="1375"/>
      <c r="AY355" s="1375"/>
      <c r="AZ355" s="1375"/>
      <c r="BA355" s="1375"/>
      <c r="BB355" s="1375"/>
      <c r="BC355" s="1375"/>
      <c r="BD355" s="1375"/>
      <c r="BE355" s="1375"/>
      <c r="BF355" s="1375"/>
      <c r="BG355" s="1375"/>
      <c r="BH355" s="1375"/>
      <c r="BI355" s="1375"/>
      <c r="BJ355" s="1375"/>
      <c r="BK355" s="1375"/>
      <c r="BL355" s="1375"/>
      <c r="BM355" s="1375"/>
      <c r="BN355" s="1375"/>
      <c r="BO355" s="1375"/>
      <c r="BP355" s="1375"/>
      <c r="BQ355" s="1375"/>
      <c r="BR355" s="1375"/>
      <c r="BS355" s="1375"/>
      <c r="BT355" s="1375"/>
      <c r="BU355" s="1375"/>
      <c r="BV355" s="1375"/>
      <c r="BW355" s="1375"/>
      <c r="BX355" s="1375"/>
      <c r="BY355" s="1375"/>
    </row>
    <row r="356" spans="2:77" ht="7.5" customHeight="1">
      <c r="B356" s="1375"/>
      <c r="C356" s="1375"/>
      <c r="D356" s="1375"/>
      <c r="E356" s="1375"/>
      <c r="F356" s="1375"/>
      <c r="G356" s="1375"/>
      <c r="H356" s="1375"/>
      <c r="I356" s="1375"/>
      <c r="J356" s="1375"/>
      <c r="K356" s="1375"/>
      <c r="L356" s="1375"/>
      <c r="M356" s="1375"/>
      <c r="N356" s="1375"/>
      <c r="O356" s="1375"/>
      <c r="P356" s="1375"/>
      <c r="Q356" s="1375"/>
      <c r="R356" s="1375"/>
      <c r="S356" s="1375"/>
      <c r="T356" s="1375"/>
      <c r="U356" s="1375"/>
      <c r="V356" s="1375"/>
      <c r="W356" s="1375"/>
      <c r="X356" s="1375"/>
      <c r="Y356" s="1375"/>
      <c r="Z356" s="1375"/>
      <c r="AA356" s="1375"/>
      <c r="AB356" s="1375"/>
      <c r="AC356" s="1375"/>
      <c r="AD356" s="1375"/>
      <c r="AE356" s="1375"/>
      <c r="AF356" s="1375"/>
      <c r="AG356" s="1375"/>
      <c r="AH356" s="1375"/>
      <c r="AI356" s="1375"/>
      <c r="AJ356" s="1375"/>
      <c r="AK356" s="1375"/>
      <c r="AL356" s="1375"/>
      <c r="AM356" s="1375"/>
      <c r="AN356" s="1375"/>
      <c r="AO356" s="1375"/>
      <c r="AP356" s="1375"/>
      <c r="AQ356" s="1375"/>
      <c r="AR356" s="1375"/>
      <c r="AS356" s="1375"/>
      <c r="AT356" s="1375"/>
      <c r="AU356" s="1375"/>
      <c r="AV356" s="1375"/>
      <c r="AW356" s="1375"/>
      <c r="AX356" s="1375"/>
      <c r="AY356" s="1375"/>
      <c r="AZ356" s="1375"/>
      <c r="BA356" s="1375"/>
      <c r="BB356" s="1375"/>
      <c r="BC356" s="1375"/>
      <c r="BD356" s="1375"/>
      <c r="BE356" s="1375"/>
      <c r="BF356" s="1375"/>
      <c r="BG356" s="1375"/>
      <c r="BH356" s="1375"/>
      <c r="BI356" s="1375"/>
      <c r="BJ356" s="1375"/>
      <c r="BK356" s="1375"/>
      <c r="BL356" s="1375"/>
      <c r="BM356" s="1375"/>
      <c r="BN356" s="1375"/>
      <c r="BO356" s="1375"/>
      <c r="BP356" s="1375"/>
      <c r="BQ356" s="1375"/>
      <c r="BR356" s="1375"/>
      <c r="BS356" s="1375"/>
      <c r="BT356" s="1375"/>
      <c r="BU356" s="1375"/>
      <c r="BV356" s="1375"/>
      <c r="BW356" s="1375"/>
      <c r="BX356" s="1375"/>
      <c r="BY356" s="1375"/>
    </row>
    <row r="357" spans="2:77" ht="7.5" customHeight="1">
      <c r="B357" s="1378" t="s">
        <v>1106</v>
      </c>
      <c r="C357" s="1378"/>
      <c r="D357" s="1378"/>
      <c r="E357" s="1378"/>
      <c r="F357" s="1378"/>
      <c r="G357" s="1378"/>
      <c r="H357" s="1378"/>
      <c r="I357" s="1378"/>
      <c r="J357" s="1378"/>
      <c r="K357" s="1378"/>
      <c r="L357" s="1378"/>
      <c r="M357" s="555"/>
      <c r="N357" s="1379"/>
      <c r="O357" s="1379"/>
      <c r="P357" s="1379"/>
      <c r="Q357" s="1379"/>
      <c r="R357" s="1379"/>
      <c r="S357" s="1379"/>
      <c r="T357" s="1379"/>
      <c r="U357" s="1380"/>
      <c r="V357" s="1400" t="s">
        <v>1107</v>
      </c>
      <c r="W357" s="1401"/>
      <c r="X357" s="1401"/>
      <c r="Y357" s="1401"/>
      <c r="Z357" s="1401"/>
      <c r="AA357" s="1401"/>
      <c r="AB357" s="1401"/>
      <c r="AC357" s="1401"/>
      <c r="AD357" s="1401"/>
      <c r="AE357" s="1401"/>
      <c r="AF357" s="1401"/>
      <c r="AG357" s="1401"/>
      <c r="AH357" s="1401"/>
      <c r="AI357" s="1401"/>
      <c r="AJ357" s="1401"/>
      <c r="AK357" s="1401"/>
      <c r="AL357" s="1401"/>
      <c r="AM357" s="1401"/>
      <c r="AN357" s="1401"/>
      <c r="AO357" s="1401"/>
      <c r="AP357" s="1401"/>
      <c r="AQ357" s="1401"/>
      <c r="AR357" s="1401"/>
      <c r="AS357" s="1401"/>
      <c r="AT357" s="1401"/>
      <c r="AU357" s="1401"/>
      <c r="AV357" s="1401"/>
      <c r="AW357" s="1401"/>
      <c r="AX357" s="1401"/>
      <c r="AY357" s="1401"/>
      <c r="AZ357" s="1401"/>
      <c r="BA357" s="1401"/>
      <c r="BB357" s="1401"/>
      <c r="BC357" s="1401"/>
      <c r="BD357" s="1401"/>
      <c r="BE357" s="1401"/>
      <c r="BF357" s="1401"/>
      <c r="BG357" s="1401"/>
      <c r="BH357" s="1401"/>
      <c r="BI357" s="1401"/>
      <c r="BJ357" s="1401"/>
      <c r="BK357" s="1401"/>
      <c r="BL357" s="1401"/>
      <c r="BM357" s="1401"/>
      <c r="BN357" s="1401"/>
      <c r="BO357" s="1401"/>
      <c r="BP357" s="1401"/>
      <c r="BQ357" s="1401"/>
      <c r="BR357" s="1401"/>
      <c r="BS357" s="1401"/>
      <c r="BT357" s="1401"/>
      <c r="BU357" s="1401"/>
      <c r="BV357" s="1401"/>
      <c r="BW357" s="1401"/>
      <c r="BX357" s="1401"/>
      <c r="BY357" s="1402"/>
    </row>
    <row r="358" spans="2:77" ht="7.5" customHeight="1">
      <c r="B358" s="1378"/>
      <c r="C358" s="1378"/>
      <c r="D358" s="1378"/>
      <c r="E358" s="1378"/>
      <c r="F358" s="1378"/>
      <c r="G358" s="1378"/>
      <c r="H358" s="1378"/>
      <c r="I358" s="1378"/>
      <c r="J358" s="1378"/>
      <c r="K358" s="1378"/>
      <c r="L358" s="1378"/>
      <c r="M358" s="207"/>
      <c r="N358" s="1381"/>
      <c r="O358" s="1381"/>
      <c r="P358" s="1381"/>
      <c r="Q358" s="1381"/>
      <c r="R358" s="1381"/>
      <c r="S358" s="1381"/>
      <c r="T358" s="1381"/>
      <c r="U358" s="1382"/>
      <c r="V358" s="1403"/>
      <c r="W358" s="1404"/>
      <c r="X358" s="1404"/>
      <c r="Y358" s="1404"/>
      <c r="Z358" s="1404"/>
      <c r="AA358" s="1404"/>
      <c r="AB358" s="1404"/>
      <c r="AC358" s="1404"/>
      <c r="AD358" s="1404"/>
      <c r="AE358" s="1404"/>
      <c r="AF358" s="1404"/>
      <c r="AG358" s="1404"/>
      <c r="AH358" s="1404"/>
      <c r="AI358" s="1404"/>
      <c r="AJ358" s="1404"/>
      <c r="AK358" s="1404"/>
      <c r="AL358" s="1404"/>
      <c r="AM358" s="1404"/>
      <c r="AN358" s="1404"/>
      <c r="AO358" s="1404"/>
      <c r="AP358" s="1404"/>
      <c r="AQ358" s="1404"/>
      <c r="AR358" s="1404"/>
      <c r="AS358" s="1404"/>
      <c r="AT358" s="1404"/>
      <c r="AU358" s="1404"/>
      <c r="AV358" s="1404"/>
      <c r="AW358" s="1404"/>
      <c r="AX358" s="1404"/>
      <c r="AY358" s="1404"/>
      <c r="AZ358" s="1404"/>
      <c r="BA358" s="1404"/>
      <c r="BB358" s="1404"/>
      <c r="BC358" s="1404"/>
      <c r="BD358" s="1404"/>
      <c r="BE358" s="1404"/>
      <c r="BF358" s="1404"/>
      <c r="BG358" s="1404"/>
      <c r="BH358" s="1404"/>
      <c r="BI358" s="1404"/>
      <c r="BJ358" s="1404"/>
      <c r="BK358" s="1404"/>
      <c r="BL358" s="1404"/>
      <c r="BM358" s="1404"/>
      <c r="BN358" s="1404"/>
      <c r="BO358" s="1404"/>
      <c r="BP358" s="1404"/>
      <c r="BQ358" s="1404"/>
      <c r="BR358" s="1404"/>
      <c r="BS358" s="1404"/>
      <c r="BT358" s="1404"/>
      <c r="BU358" s="1404"/>
      <c r="BV358" s="1404"/>
      <c r="BW358" s="1404"/>
      <c r="BX358" s="1404"/>
      <c r="BY358" s="1405"/>
    </row>
    <row r="359" spans="2:77" ht="7.5" customHeight="1">
      <c r="B359" s="1378" t="s">
        <v>1108</v>
      </c>
      <c r="C359" s="1378"/>
      <c r="D359" s="1378"/>
      <c r="E359" s="1378"/>
      <c r="F359" s="1378"/>
      <c r="G359" s="1378"/>
      <c r="H359" s="1378"/>
      <c r="I359" s="1378"/>
      <c r="J359" s="1378"/>
      <c r="K359" s="1378"/>
      <c r="L359" s="1378"/>
      <c r="M359" s="555"/>
      <c r="N359" s="1379"/>
      <c r="O359" s="1379"/>
      <c r="P359" s="1379"/>
      <c r="Q359" s="1379"/>
      <c r="R359" s="1379"/>
      <c r="S359" s="1379"/>
      <c r="T359" s="1379"/>
      <c r="U359" s="1380"/>
      <c r="V359" s="1403"/>
      <c r="W359" s="1404"/>
      <c r="X359" s="1404"/>
      <c r="Y359" s="1404"/>
      <c r="Z359" s="1404"/>
      <c r="AA359" s="1404"/>
      <c r="AB359" s="1404"/>
      <c r="AC359" s="1404"/>
      <c r="AD359" s="1404"/>
      <c r="AE359" s="1404"/>
      <c r="AF359" s="1404"/>
      <c r="AG359" s="1404"/>
      <c r="AH359" s="1404"/>
      <c r="AI359" s="1404"/>
      <c r="AJ359" s="1404"/>
      <c r="AK359" s="1404"/>
      <c r="AL359" s="1404"/>
      <c r="AM359" s="1404"/>
      <c r="AN359" s="1404"/>
      <c r="AO359" s="1404"/>
      <c r="AP359" s="1404"/>
      <c r="AQ359" s="1404"/>
      <c r="AR359" s="1404"/>
      <c r="AS359" s="1404"/>
      <c r="AT359" s="1404"/>
      <c r="AU359" s="1404"/>
      <c r="AV359" s="1404"/>
      <c r="AW359" s="1404"/>
      <c r="AX359" s="1404"/>
      <c r="AY359" s="1404"/>
      <c r="AZ359" s="1404"/>
      <c r="BA359" s="1404"/>
      <c r="BB359" s="1404"/>
      <c r="BC359" s="1404"/>
      <c r="BD359" s="1404"/>
      <c r="BE359" s="1404"/>
      <c r="BF359" s="1404"/>
      <c r="BG359" s="1404"/>
      <c r="BH359" s="1404"/>
      <c r="BI359" s="1404"/>
      <c r="BJ359" s="1404"/>
      <c r="BK359" s="1404"/>
      <c r="BL359" s="1404"/>
      <c r="BM359" s="1404"/>
      <c r="BN359" s="1404"/>
      <c r="BO359" s="1404"/>
      <c r="BP359" s="1404"/>
      <c r="BQ359" s="1404"/>
      <c r="BR359" s="1404"/>
      <c r="BS359" s="1404"/>
      <c r="BT359" s="1404"/>
      <c r="BU359" s="1404"/>
      <c r="BV359" s="1404"/>
      <c r="BW359" s="1404"/>
      <c r="BX359" s="1404"/>
      <c r="BY359" s="1405"/>
    </row>
    <row r="360" spans="2:77" ht="7.5" customHeight="1">
      <c r="B360" s="1378"/>
      <c r="C360" s="1378"/>
      <c r="D360" s="1378"/>
      <c r="E360" s="1378"/>
      <c r="F360" s="1378"/>
      <c r="G360" s="1378"/>
      <c r="H360" s="1378"/>
      <c r="I360" s="1378"/>
      <c r="J360" s="1378"/>
      <c r="K360" s="1378"/>
      <c r="L360" s="1378"/>
      <c r="M360" s="207"/>
      <c r="N360" s="1381"/>
      <c r="O360" s="1381"/>
      <c r="P360" s="1381"/>
      <c r="Q360" s="1381"/>
      <c r="R360" s="1381"/>
      <c r="S360" s="1381"/>
      <c r="T360" s="1381"/>
      <c r="U360" s="1382"/>
      <c r="V360" s="1406"/>
      <c r="W360" s="1407"/>
      <c r="X360" s="1407"/>
      <c r="Y360" s="1407"/>
      <c r="Z360" s="1407"/>
      <c r="AA360" s="1407"/>
      <c r="AB360" s="1407"/>
      <c r="AC360" s="1407"/>
      <c r="AD360" s="1407"/>
      <c r="AE360" s="1407"/>
      <c r="AF360" s="1407"/>
      <c r="AG360" s="1407"/>
      <c r="AH360" s="1407"/>
      <c r="AI360" s="1407"/>
      <c r="AJ360" s="1407"/>
      <c r="AK360" s="1407"/>
      <c r="AL360" s="1407"/>
      <c r="AM360" s="1407"/>
      <c r="AN360" s="1407"/>
      <c r="AO360" s="1407"/>
      <c r="AP360" s="1407"/>
      <c r="AQ360" s="1407"/>
      <c r="AR360" s="1407"/>
      <c r="AS360" s="1407"/>
      <c r="AT360" s="1407"/>
      <c r="AU360" s="1407"/>
      <c r="AV360" s="1407"/>
      <c r="AW360" s="1407"/>
      <c r="AX360" s="1407"/>
      <c r="AY360" s="1407"/>
      <c r="AZ360" s="1407"/>
      <c r="BA360" s="1407"/>
      <c r="BB360" s="1407"/>
      <c r="BC360" s="1407"/>
      <c r="BD360" s="1407"/>
      <c r="BE360" s="1407"/>
      <c r="BF360" s="1407"/>
      <c r="BG360" s="1407"/>
      <c r="BH360" s="1407"/>
      <c r="BI360" s="1407"/>
      <c r="BJ360" s="1407"/>
      <c r="BK360" s="1407"/>
      <c r="BL360" s="1407"/>
      <c r="BM360" s="1407"/>
      <c r="BN360" s="1407"/>
      <c r="BO360" s="1407"/>
      <c r="BP360" s="1407"/>
      <c r="BQ360" s="1407"/>
      <c r="BR360" s="1407"/>
      <c r="BS360" s="1407"/>
      <c r="BT360" s="1407"/>
      <c r="BU360" s="1407"/>
      <c r="BV360" s="1407"/>
      <c r="BW360" s="1407"/>
      <c r="BX360" s="1407"/>
      <c r="BY360" s="1408"/>
    </row>
    <row r="361" spans="2:77" ht="7.5" customHeight="1">
      <c r="B361" s="1377" t="s">
        <v>1109</v>
      </c>
      <c r="C361" s="1377"/>
      <c r="D361" s="1377"/>
      <c r="E361" s="1377"/>
      <c r="F361" s="1377"/>
      <c r="G361" s="1377"/>
      <c r="H361" s="1377"/>
      <c r="I361" s="1377"/>
      <c r="J361" s="1377"/>
      <c r="K361" s="1377"/>
      <c r="L361" s="1377"/>
      <c r="M361" s="555"/>
      <c r="N361" s="1379"/>
      <c r="O361" s="1379"/>
      <c r="P361" s="1379"/>
      <c r="Q361" s="1379"/>
      <c r="R361" s="1379"/>
      <c r="S361" s="1379"/>
      <c r="T361" s="1379"/>
      <c r="U361" s="1380"/>
      <c r="V361" s="308"/>
      <c r="W361" s="1711"/>
      <c r="X361" s="1711"/>
      <c r="Y361" s="1711"/>
      <c r="Z361" s="1711"/>
      <c r="AA361" s="1711"/>
      <c r="AB361" s="1711"/>
      <c r="AC361" s="1711"/>
      <c r="AD361" s="1711"/>
      <c r="AE361" s="1711"/>
      <c r="AF361" s="1711"/>
      <c r="AG361" s="1711"/>
      <c r="AH361" s="1711"/>
      <c r="AI361" s="1711"/>
      <c r="AJ361" s="1711"/>
      <c r="AK361" s="1711"/>
      <c r="AL361" s="1711"/>
      <c r="AM361" s="1711"/>
      <c r="AN361" s="1711"/>
      <c r="AO361" s="1711"/>
      <c r="AP361" s="1711"/>
      <c r="AQ361" s="1711"/>
      <c r="AR361" s="1711"/>
      <c r="AS361" s="1711"/>
      <c r="AT361" s="1711"/>
      <c r="AU361" s="1711"/>
      <c r="AV361" s="1711"/>
      <c r="AW361" s="1711"/>
      <c r="AX361" s="1711"/>
      <c r="AY361" s="1711"/>
      <c r="AZ361" s="1711"/>
      <c r="BA361" s="1711"/>
      <c r="BB361" s="1711"/>
      <c r="BC361" s="1711"/>
      <c r="BD361" s="1711"/>
      <c r="BE361" s="1711"/>
      <c r="BF361" s="1711"/>
      <c r="BG361" s="1711"/>
      <c r="BH361" s="1711"/>
      <c r="BI361" s="1711"/>
      <c r="BJ361" s="1711"/>
      <c r="BK361" s="1711"/>
      <c r="BL361" s="1711"/>
      <c r="BM361" s="1711"/>
      <c r="BN361" s="1711"/>
      <c r="BO361" s="1711"/>
      <c r="BP361" s="1711"/>
      <c r="BQ361" s="1711"/>
      <c r="BR361" s="1711"/>
      <c r="BS361" s="1711"/>
      <c r="BT361" s="1711"/>
      <c r="BU361" s="1711"/>
      <c r="BV361" s="1711"/>
      <c r="BW361" s="1711"/>
      <c r="BX361" s="1711"/>
      <c r="BY361" s="208"/>
    </row>
    <row r="362" spans="2:77" ht="7.5" customHeight="1">
      <c r="B362" s="1377"/>
      <c r="C362" s="1377"/>
      <c r="D362" s="1377"/>
      <c r="E362" s="1377"/>
      <c r="F362" s="1377"/>
      <c r="G362" s="1377"/>
      <c r="H362" s="1377"/>
      <c r="I362" s="1377"/>
      <c r="J362" s="1377"/>
      <c r="K362" s="1377"/>
      <c r="L362" s="1377"/>
      <c r="M362" s="207"/>
      <c r="N362" s="1381"/>
      <c r="O362" s="1381"/>
      <c r="P362" s="1381"/>
      <c r="Q362" s="1381"/>
      <c r="R362" s="1381"/>
      <c r="S362" s="1381"/>
      <c r="T362" s="1381"/>
      <c r="U362" s="1382"/>
      <c r="V362" s="308"/>
      <c r="W362" s="1711"/>
      <c r="X362" s="1711"/>
      <c r="Y362" s="1711"/>
      <c r="Z362" s="1711"/>
      <c r="AA362" s="1711"/>
      <c r="AB362" s="1711"/>
      <c r="AC362" s="1711"/>
      <c r="AD362" s="1711"/>
      <c r="AE362" s="1711"/>
      <c r="AF362" s="1711"/>
      <c r="AG362" s="1711"/>
      <c r="AH362" s="1711"/>
      <c r="AI362" s="1711"/>
      <c r="AJ362" s="1711"/>
      <c r="AK362" s="1711"/>
      <c r="AL362" s="1711"/>
      <c r="AM362" s="1711"/>
      <c r="AN362" s="1711"/>
      <c r="AO362" s="1711"/>
      <c r="AP362" s="1711"/>
      <c r="AQ362" s="1711"/>
      <c r="AR362" s="1711"/>
      <c r="AS362" s="1711"/>
      <c r="AT362" s="1711"/>
      <c r="AU362" s="1711"/>
      <c r="AV362" s="1711"/>
      <c r="AW362" s="1711"/>
      <c r="AX362" s="1711"/>
      <c r="AY362" s="1711"/>
      <c r="AZ362" s="1711"/>
      <c r="BA362" s="1711"/>
      <c r="BB362" s="1711"/>
      <c r="BC362" s="1711"/>
      <c r="BD362" s="1711"/>
      <c r="BE362" s="1711"/>
      <c r="BF362" s="1711"/>
      <c r="BG362" s="1711"/>
      <c r="BH362" s="1711"/>
      <c r="BI362" s="1711"/>
      <c r="BJ362" s="1711"/>
      <c r="BK362" s="1711"/>
      <c r="BL362" s="1711"/>
      <c r="BM362" s="1711"/>
      <c r="BN362" s="1711"/>
      <c r="BO362" s="1711"/>
      <c r="BP362" s="1711"/>
      <c r="BQ362" s="1711"/>
      <c r="BR362" s="1711"/>
      <c r="BS362" s="1711"/>
      <c r="BT362" s="1711"/>
      <c r="BU362" s="1711"/>
      <c r="BV362" s="1711"/>
      <c r="BW362" s="1711"/>
      <c r="BX362" s="1711"/>
      <c r="BY362" s="208"/>
    </row>
    <row r="363" spans="2:77" ht="7.5" customHeight="1">
      <c r="B363" s="1378" t="s">
        <v>1110</v>
      </c>
      <c r="C363" s="1378"/>
      <c r="D363" s="1378"/>
      <c r="E363" s="1378"/>
      <c r="F363" s="1378"/>
      <c r="G363" s="1378"/>
      <c r="H363" s="1378"/>
      <c r="I363" s="1378"/>
      <c r="J363" s="1378"/>
      <c r="K363" s="1378"/>
      <c r="L363" s="1378"/>
      <c r="M363" s="555"/>
      <c r="N363" s="1379"/>
      <c r="O363" s="1379"/>
      <c r="P363" s="1379"/>
      <c r="Q363" s="1379"/>
      <c r="R363" s="1379"/>
      <c r="S363" s="1379"/>
      <c r="T363" s="1379"/>
      <c r="U363" s="1380"/>
      <c r="V363" s="308"/>
      <c r="W363" s="1711"/>
      <c r="X363" s="1711"/>
      <c r="Y363" s="1711"/>
      <c r="Z363" s="1711"/>
      <c r="AA363" s="1711"/>
      <c r="AB363" s="1711"/>
      <c r="AC363" s="1711"/>
      <c r="AD363" s="1711"/>
      <c r="AE363" s="1711"/>
      <c r="AF363" s="1711"/>
      <c r="AG363" s="1711"/>
      <c r="AH363" s="1711"/>
      <c r="AI363" s="1711"/>
      <c r="AJ363" s="1711"/>
      <c r="AK363" s="1711"/>
      <c r="AL363" s="1711"/>
      <c r="AM363" s="1711"/>
      <c r="AN363" s="1711"/>
      <c r="AO363" s="1711"/>
      <c r="AP363" s="1711"/>
      <c r="AQ363" s="1711"/>
      <c r="AR363" s="1711"/>
      <c r="AS363" s="1711"/>
      <c r="AT363" s="1711"/>
      <c r="AU363" s="1711"/>
      <c r="AV363" s="1711"/>
      <c r="AW363" s="1711"/>
      <c r="AX363" s="1711"/>
      <c r="AY363" s="1711"/>
      <c r="AZ363" s="1711"/>
      <c r="BA363" s="1711"/>
      <c r="BB363" s="1711"/>
      <c r="BC363" s="1711"/>
      <c r="BD363" s="1711"/>
      <c r="BE363" s="1711"/>
      <c r="BF363" s="1711"/>
      <c r="BG363" s="1711"/>
      <c r="BH363" s="1711"/>
      <c r="BI363" s="1711"/>
      <c r="BJ363" s="1711"/>
      <c r="BK363" s="1711"/>
      <c r="BL363" s="1711"/>
      <c r="BM363" s="1711"/>
      <c r="BN363" s="1711"/>
      <c r="BO363" s="1711"/>
      <c r="BP363" s="1711"/>
      <c r="BQ363" s="1711"/>
      <c r="BR363" s="1711"/>
      <c r="BS363" s="1711"/>
      <c r="BT363" s="1711"/>
      <c r="BU363" s="1711"/>
      <c r="BV363" s="1711"/>
      <c r="BW363" s="1711"/>
      <c r="BX363" s="1711"/>
      <c r="BY363" s="208"/>
    </row>
    <row r="364" spans="2:77" ht="7.5" customHeight="1">
      <c r="B364" s="1378"/>
      <c r="C364" s="1378"/>
      <c r="D364" s="1378"/>
      <c r="E364" s="1378"/>
      <c r="F364" s="1378"/>
      <c r="G364" s="1378"/>
      <c r="H364" s="1378"/>
      <c r="I364" s="1378"/>
      <c r="J364" s="1378"/>
      <c r="K364" s="1378"/>
      <c r="L364" s="1378"/>
      <c r="M364" s="207"/>
      <c r="N364" s="1381"/>
      <c r="O364" s="1381"/>
      <c r="P364" s="1381"/>
      <c r="Q364" s="1381"/>
      <c r="R364" s="1381"/>
      <c r="S364" s="1381"/>
      <c r="T364" s="1381"/>
      <c r="U364" s="1382"/>
      <c r="V364" s="308"/>
      <c r="W364" s="1711"/>
      <c r="X364" s="1711"/>
      <c r="Y364" s="1711"/>
      <c r="Z364" s="1711"/>
      <c r="AA364" s="1711"/>
      <c r="AB364" s="1711"/>
      <c r="AC364" s="1711"/>
      <c r="AD364" s="1711"/>
      <c r="AE364" s="1711"/>
      <c r="AF364" s="1711"/>
      <c r="AG364" s="1711"/>
      <c r="AH364" s="1711"/>
      <c r="AI364" s="1711"/>
      <c r="AJ364" s="1711"/>
      <c r="AK364" s="1711"/>
      <c r="AL364" s="1711"/>
      <c r="AM364" s="1711"/>
      <c r="AN364" s="1711"/>
      <c r="AO364" s="1711"/>
      <c r="AP364" s="1711"/>
      <c r="AQ364" s="1711"/>
      <c r="AR364" s="1711"/>
      <c r="AS364" s="1711"/>
      <c r="AT364" s="1711"/>
      <c r="AU364" s="1711"/>
      <c r="AV364" s="1711"/>
      <c r="AW364" s="1711"/>
      <c r="AX364" s="1711"/>
      <c r="AY364" s="1711"/>
      <c r="AZ364" s="1711"/>
      <c r="BA364" s="1711"/>
      <c r="BB364" s="1711"/>
      <c r="BC364" s="1711"/>
      <c r="BD364" s="1711"/>
      <c r="BE364" s="1711"/>
      <c r="BF364" s="1711"/>
      <c r="BG364" s="1711"/>
      <c r="BH364" s="1711"/>
      <c r="BI364" s="1711"/>
      <c r="BJ364" s="1711"/>
      <c r="BK364" s="1711"/>
      <c r="BL364" s="1711"/>
      <c r="BM364" s="1711"/>
      <c r="BN364" s="1711"/>
      <c r="BO364" s="1711"/>
      <c r="BP364" s="1711"/>
      <c r="BQ364" s="1711"/>
      <c r="BR364" s="1711"/>
      <c r="BS364" s="1711"/>
      <c r="BT364" s="1711"/>
      <c r="BU364" s="1711"/>
      <c r="BV364" s="1711"/>
      <c r="BW364" s="1711"/>
      <c r="BX364" s="1711"/>
      <c r="BY364" s="208"/>
    </row>
    <row r="365" spans="2:77" ht="7.5" customHeight="1">
      <c r="B365" s="1378" t="s">
        <v>1111</v>
      </c>
      <c r="C365" s="1378"/>
      <c r="D365" s="1378"/>
      <c r="E365" s="1378"/>
      <c r="F365" s="1378"/>
      <c r="G365" s="1378"/>
      <c r="H365" s="1378"/>
      <c r="I365" s="1378"/>
      <c r="J365" s="1378"/>
      <c r="K365" s="1378"/>
      <c r="L365" s="1378"/>
      <c r="M365" s="555"/>
      <c r="N365" s="1379"/>
      <c r="O365" s="1379"/>
      <c r="P365" s="1379"/>
      <c r="Q365" s="1379"/>
      <c r="R365" s="1379"/>
      <c r="S365" s="1379"/>
      <c r="T365" s="1379"/>
      <c r="U365" s="1380"/>
      <c r="V365" s="308"/>
      <c r="W365" s="1711"/>
      <c r="X365" s="1711"/>
      <c r="Y365" s="1711"/>
      <c r="Z365" s="1711"/>
      <c r="AA365" s="1711"/>
      <c r="AB365" s="1711"/>
      <c r="AC365" s="1711"/>
      <c r="AD365" s="1711"/>
      <c r="AE365" s="1711"/>
      <c r="AF365" s="1711"/>
      <c r="AG365" s="1711"/>
      <c r="AH365" s="1711"/>
      <c r="AI365" s="1711"/>
      <c r="AJ365" s="1711"/>
      <c r="AK365" s="1711"/>
      <c r="AL365" s="1711"/>
      <c r="AM365" s="1711"/>
      <c r="AN365" s="1711"/>
      <c r="AO365" s="1711"/>
      <c r="AP365" s="1711"/>
      <c r="AQ365" s="1711"/>
      <c r="AR365" s="1711"/>
      <c r="AS365" s="1711"/>
      <c r="AT365" s="1711"/>
      <c r="AU365" s="1711"/>
      <c r="AV365" s="1711"/>
      <c r="AW365" s="1711"/>
      <c r="AX365" s="1711"/>
      <c r="AY365" s="1711"/>
      <c r="AZ365" s="1711"/>
      <c r="BA365" s="1711"/>
      <c r="BB365" s="1711"/>
      <c r="BC365" s="1711"/>
      <c r="BD365" s="1711"/>
      <c r="BE365" s="1711"/>
      <c r="BF365" s="1711"/>
      <c r="BG365" s="1711"/>
      <c r="BH365" s="1711"/>
      <c r="BI365" s="1711"/>
      <c r="BJ365" s="1711"/>
      <c r="BK365" s="1711"/>
      <c r="BL365" s="1711"/>
      <c r="BM365" s="1711"/>
      <c r="BN365" s="1711"/>
      <c r="BO365" s="1711"/>
      <c r="BP365" s="1711"/>
      <c r="BQ365" s="1711"/>
      <c r="BR365" s="1711"/>
      <c r="BS365" s="1711"/>
      <c r="BT365" s="1711"/>
      <c r="BU365" s="1711"/>
      <c r="BV365" s="1711"/>
      <c r="BW365" s="1711"/>
      <c r="BX365" s="1711"/>
      <c r="BY365" s="208"/>
    </row>
    <row r="366" spans="2:77" ht="7.5" customHeight="1">
      <c r="B366" s="1378"/>
      <c r="C366" s="1378"/>
      <c r="D366" s="1378"/>
      <c r="E366" s="1378"/>
      <c r="F366" s="1378"/>
      <c r="G366" s="1378"/>
      <c r="H366" s="1378"/>
      <c r="I366" s="1378"/>
      <c r="J366" s="1378"/>
      <c r="K366" s="1378"/>
      <c r="L366" s="1378"/>
      <c r="M366" s="207"/>
      <c r="N366" s="1381"/>
      <c r="O366" s="1381"/>
      <c r="P366" s="1381"/>
      <c r="Q366" s="1381"/>
      <c r="R366" s="1381"/>
      <c r="S366" s="1381"/>
      <c r="T366" s="1381"/>
      <c r="U366" s="1382"/>
      <c r="V366" s="308"/>
      <c r="W366" s="1711"/>
      <c r="X366" s="1711"/>
      <c r="Y366" s="1711"/>
      <c r="Z366" s="1711"/>
      <c r="AA366" s="1711"/>
      <c r="AB366" s="1711"/>
      <c r="AC366" s="1711"/>
      <c r="AD366" s="1711"/>
      <c r="AE366" s="1711"/>
      <c r="AF366" s="1711"/>
      <c r="AG366" s="1711"/>
      <c r="AH366" s="1711"/>
      <c r="AI366" s="1711"/>
      <c r="AJ366" s="1711"/>
      <c r="AK366" s="1711"/>
      <c r="AL366" s="1711"/>
      <c r="AM366" s="1711"/>
      <c r="AN366" s="1711"/>
      <c r="AO366" s="1711"/>
      <c r="AP366" s="1711"/>
      <c r="AQ366" s="1711"/>
      <c r="AR366" s="1711"/>
      <c r="AS366" s="1711"/>
      <c r="AT366" s="1711"/>
      <c r="AU366" s="1711"/>
      <c r="AV366" s="1711"/>
      <c r="AW366" s="1711"/>
      <c r="AX366" s="1711"/>
      <c r="AY366" s="1711"/>
      <c r="AZ366" s="1711"/>
      <c r="BA366" s="1711"/>
      <c r="BB366" s="1711"/>
      <c r="BC366" s="1711"/>
      <c r="BD366" s="1711"/>
      <c r="BE366" s="1711"/>
      <c r="BF366" s="1711"/>
      <c r="BG366" s="1711"/>
      <c r="BH366" s="1711"/>
      <c r="BI366" s="1711"/>
      <c r="BJ366" s="1711"/>
      <c r="BK366" s="1711"/>
      <c r="BL366" s="1711"/>
      <c r="BM366" s="1711"/>
      <c r="BN366" s="1711"/>
      <c r="BO366" s="1711"/>
      <c r="BP366" s="1711"/>
      <c r="BQ366" s="1711"/>
      <c r="BR366" s="1711"/>
      <c r="BS366" s="1711"/>
      <c r="BT366" s="1711"/>
      <c r="BU366" s="1711"/>
      <c r="BV366" s="1711"/>
      <c r="BW366" s="1711"/>
      <c r="BX366" s="1711"/>
      <c r="BY366" s="208"/>
    </row>
    <row r="367" spans="2:77" ht="7.5" customHeight="1">
      <c r="B367" s="1378" t="s">
        <v>1112</v>
      </c>
      <c r="C367" s="1378"/>
      <c r="D367" s="1378"/>
      <c r="E367" s="1378"/>
      <c r="F367" s="1378"/>
      <c r="G367" s="1378"/>
      <c r="H367" s="1378"/>
      <c r="I367" s="1378"/>
      <c r="J367" s="1378"/>
      <c r="K367" s="1378"/>
      <c r="L367" s="1378"/>
      <c r="M367" s="555"/>
      <c r="N367" s="1379"/>
      <c r="O367" s="1379"/>
      <c r="P367" s="1379"/>
      <c r="Q367" s="1379"/>
      <c r="R367" s="1379"/>
      <c r="S367" s="1379"/>
      <c r="T367" s="1379"/>
      <c r="U367" s="1380"/>
      <c r="V367" s="308"/>
      <c r="W367" s="1711"/>
      <c r="X367" s="1711"/>
      <c r="Y367" s="1711"/>
      <c r="Z367" s="1711"/>
      <c r="AA367" s="1711"/>
      <c r="AB367" s="1711"/>
      <c r="AC367" s="1711"/>
      <c r="AD367" s="1711"/>
      <c r="AE367" s="1711"/>
      <c r="AF367" s="1711"/>
      <c r="AG367" s="1711"/>
      <c r="AH367" s="1711"/>
      <c r="AI367" s="1711"/>
      <c r="AJ367" s="1711"/>
      <c r="AK367" s="1711"/>
      <c r="AL367" s="1711"/>
      <c r="AM367" s="1711"/>
      <c r="AN367" s="1711"/>
      <c r="AO367" s="1711"/>
      <c r="AP367" s="1711"/>
      <c r="AQ367" s="1711"/>
      <c r="AR367" s="1711"/>
      <c r="AS367" s="1711"/>
      <c r="AT367" s="1711"/>
      <c r="AU367" s="1711"/>
      <c r="AV367" s="1711"/>
      <c r="AW367" s="1711"/>
      <c r="AX367" s="1711"/>
      <c r="AY367" s="1711"/>
      <c r="AZ367" s="1711"/>
      <c r="BA367" s="1711"/>
      <c r="BB367" s="1711"/>
      <c r="BC367" s="1711"/>
      <c r="BD367" s="1711"/>
      <c r="BE367" s="1711"/>
      <c r="BF367" s="1711"/>
      <c r="BG367" s="1711"/>
      <c r="BH367" s="1711"/>
      <c r="BI367" s="1711"/>
      <c r="BJ367" s="1711"/>
      <c r="BK367" s="1711"/>
      <c r="BL367" s="1711"/>
      <c r="BM367" s="1711"/>
      <c r="BN367" s="1711"/>
      <c r="BO367" s="1711"/>
      <c r="BP367" s="1711"/>
      <c r="BQ367" s="1711"/>
      <c r="BR367" s="1711"/>
      <c r="BS367" s="1711"/>
      <c r="BT367" s="1711"/>
      <c r="BU367" s="1711"/>
      <c r="BV367" s="1711"/>
      <c r="BW367" s="1711"/>
      <c r="BX367" s="1711"/>
      <c r="BY367" s="208"/>
    </row>
    <row r="368" spans="2:77" ht="7.5" customHeight="1">
      <c r="B368" s="1378"/>
      <c r="C368" s="1378"/>
      <c r="D368" s="1378"/>
      <c r="E368" s="1378"/>
      <c r="F368" s="1378"/>
      <c r="G368" s="1378"/>
      <c r="H368" s="1378"/>
      <c r="I368" s="1378"/>
      <c r="J368" s="1378"/>
      <c r="K368" s="1378"/>
      <c r="L368" s="1378"/>
      <c r="M368" s="207"/>
      <c r="N368" s="1381"/>
      <c r="O368" s="1381"/>
      <c r="P368" s="1381"/>
      <c r="Q368" s="1381"/>
      <c r="R368" s="1381"/>
      <c r="S368" s="1381"/>
      <c r="T368" s="1381"/>
      <c r="U368" s="1382"/>
      <c r="V368" s="308"/>
      <c r="W368" s="1711"/>
      <c r="X368" s="1711"/>
      <c r="Y368" s="1711"/>
      <c r="Z368" s="1711"/>
      <c r="AA368" s="1711"/>
      <c r="AB368" s="1711"/>
      <c r="AC368" s="1711"/>
      <c r="AD368" s="1711"/>
      <c r="AE368" s="1711"/>
      <c r="AF368" s="1711"/>
      <c r="AG368" s="1711"/>
      <c r="AH368" s="1711"/>
      <c r="AI368" s="1711"/>
      <c r="AJ368" s="1711"/>
      <c r="AK368" s="1711"/>
      <c r="AL368" s="1711"/>
      <c r="AM368" s="1711"/>
      <c r="AN368" s="1711"/>
      <c r="AO368" s="1711"/>
      <c r="AP368" s="1711"/>
      <c r="AQ368" s="1711"/>
      <c r="AR368" s="1711"/>
      <c r="AS368" s="1711"/>
      <c r="AT368" s="1711"/>
      <c r="AU368" s="1711"/>
      <c r="AV368" s="1711"/>
      <c r="AW368" s="1711"/>
      <c r="AX368" s="1711"/>
      <c r="AY368" s="1711"/>
      <c r="AZ368" s="1711"/>
      <c r="BA368" s="1711"/>
      <c r="BB368" s="1711"/>
      <c r="BC368" s="1711"/>
      <c r="BD368" s="1711"/>
      <c r="BE368" s="1711"/>
      <c r="BF368" s="1711"/>
      <c r="BG368" s="1711"/>
      <c r="BH368" s="1711"/>
      <c r="BI368" s="1711"/>
      <c r="BJ368" s="1711"/>
      <c r="BK368" s="1711"/>
      <c r="BL368" s="1711"/>
      <c r="BM368" s="1711"/>
      <c r="BN368" s="1711"/>
      <c r="BO368" s="1711"/>
      <c r="BP368" s="1711"/>
      <c r="BQ368" s="1711"/>
      <c r="BR368" s="1711"/>
      <c r="BS368" s="1711"/>
      <c r="BT368" s="1711"/>
      <c r="BU368" s="1711"/>
      <c r="BV368" s="1711"/>
      <c r="BW368" s="1711"/>
      <c r="BX368" s="1711"/>
      <c r="BY368" s="208"/>
    </row>
    <row r="369" spans="2:77" ht="7.5" customHeight="1">
      <c r="B369" s="1378" t="s">
        <v>1113</v>
      </c>
      <c r="C369" s="1378"/>
      <c r="D369" s="1378"/>
      <c r="E369" s="1378"/>
      <c r="F369" s="1378"/>
      <c r="G369" s="1378"/>
      <c r="H369" s="1378"/>
      <c r="I369" s="1378"/>
      <c r="J369" s="1378"/>
      <c r="K369" s="1378"/>
      <c r="L369" s="1378"/>
      <c r="M369" s="308"/>
      <c r="N369" s="1379"/>
      <c r="O369" s="1379"/>
      <c r="P369" s="1379"/>
      <c r="Q369" s="1379"/>
      <c r="R369" s="1379"/>
      <c r="S369" s="1379"/>
      <c r="T369" s="1379"/>
      <c r="U369" s="1380"/>
      <c r="V369" s="308"/>
      <c r="W369" s="1711"/>
      <c r="X369" s="1711"/>
      <c r="Y369" s="1711"/>
      <c r="Z369" s="1711"/>
      <c r="AA369" s="1711"/>
      <c r="AB369" s="1711"/>
      <c r="AC369" s="1711"/>
      <c r="AD369" s="1711"/>
      <c r="AE369" s="1711"/>
      <c r="AF369" s="1711"/>
      <c r="AG369" s="1711"/>
      <c r="AH369" s="1711"/>
      <c r="AI369" s="1711"/>
      <c r="AJ369" s="1711"/>
      <c r="AK369" s="1711"/>
      <c r="AL369" s="1711"/>
      <c r="AM369" s="1711"/>
      <c r="AN369" s="1711"/>
      <c r="AO369" s="1711"/>
      <c r="AP369" s="1711"/>
      <c r="AQ369" s="1711"/>
      <c r="AR369" s="1711"/>
      <c r="AS369" s="1711"/>
      <c r="AT369" s="1711"/>
      <c r="AU369" s="1711"/>
      <c r="AV369" s="1711"/>
      <c r="AW369" s="1711"/>
      <c r="AX369" s="1711"/>
      <c r="AY369" s="1711"/>
      <c r="AZ369" s="1711"/>
      <c r="BA369" s="1711"/>
      <c r="BB369" s="1711"/>
      <c r="BC369" s="1711"/>
      <c r="BD369" s="1711"/>
      <c r="BE369" s="1711"/>
      <c r="BF369" s="1711"/>
      <c r="BG369" s="1711"/>
      <c r="BH369" s="1711"/>
      <c r="BI369" s="1711"/>
      <c r="BJ369" s="1711"/>
      <c r="BK369" s="1711"/>
      <c r="BL369" s="1711"/>
      <c r="BM369" s="1711"/>
      <c r="BN369" s="1711"/>
      <c r="BO369" s="1711"/>
      <c r="BP369" s="1711"/>
      <c r="BQ369" s="1711"/>
      <c r="BR369" s="1711"/>
      <c r="BS369" s="1711"/>
      <c r="BT369" s="1711"/>
      <c r="BU369" s="1711"/>
      <c r="BV369" s="1711"/>
      <c r="BW369" s="1711"/>
      <c r="BX369" s="1711"/>
      <c r="BY369" s="208"/>
    </row>
    <row r="370" spans="2:77" ht="7.5" customHeight="1">
      <c r="B370" s="1378"/>
      <c r="C370" s="1378"/>
      <c r="D370" s="1378"/>
      <c r="E370" s="1378"/>
      <c r="F370" s="1378"/>
      <c r="G370" s="1378"/>
      <c r="H370" s="1378"/>
      <c r="I370" s="1378"/>
      <c r="J370" s="1378"/>
      <c r="K370" s="1378"/>
      <c r="L370" s="1378"/>
      <c r="M370" s="308"/>
      <c r="N370" s="1381"/>
      <c r="O370" s="1381"/>
      <c r="P370" s="1381"/>
      <c r="Q370" s="1381"/>
      <c r="R370" s="1381"/>
      <c r="S370" s="1381"/>
      <c r="T370" s="1381"/>
      <c r="U370" s="1382"/>
      <c r="V370" s="308"/>
      <c r="W370" s="1711"/>
      <c r="X370" s="1711"/>
      <c r="Y370" s="1711"/>
      <c r="Z370" s="1711"/>
      <c r="AA370" s="1711"/>
      <c r="AB370" s="1711"/>
      <c r="AC370" s="1711"/>
      <c r="AD370" s="1711"/>
      <c r="AE370" s="1711"/>
      <c r="AF370" s="1711"/>
      <c r="AG370" s="1711"/>
      <c r="AH370" s="1711"/>
      <c r="AI370" s="1711"/>
      <c r="AJ370" s="1711"/>
      <c r="AK370" s="1711"/>
      <c r="AL370" s="1711"/>
      <c r="AM370" s="1711"/>
      <c r="AN370" s="1711"/>
      <c r="AO370" s="1711"/>
      <c r="AP370" s="1711"/>
      <c r="AQ370" s="1711"/>
      <c r="AR370" s="1711"/>
      <c r="AS370" s="1711"/>
      <c r="AT370" s="1711"/>
      <c r="AU370" s="1711"/>
      <c r="AV370" s="1711"/>
      <c r="AW370" s="1711"/>
      <c r="AX370" s="1711"/>
      <c r="AY370" s="1711"/>
      <c r="AZ370" s="1711"/>
      <c r="BA370" s="1711"/>
      <c r="BB370" s="1711"/>
      <c r="BC370" s="1711"/>
      <c r="BD370" s="1711"/>
      <c r="BE370" s="1711"/>
      <c r="BF370" s="1711"/>
      <c r="BG370" s="1711"/>
      <c r="BH370" s="1711"/>
      <c r="BI370" s="1711"/>
      <c r="BJ370" s="1711"/>
      <c r="BK370" s="1711"/>
      <c r="BL370" s="1711"/>
      <c r="BM370" s="1711"/>
      <c r="BN370" s="1711"/>
      <c r="BO370" s="1711"/>
      <c r="BP370" s="1711"/>
      <c r="BQ370" s="1711"/>
      <c r="BR370" s="1711"/>
      <c r="BS370" s="1711"/>
      <c r="BT370" s="1711"/>
      <c r="BU370" s="1711"/>
      <c r="BV370" s="1711"/>
      <c r="BW370" s="1711"/>
      <c r="BX370" s="1711"/>
      <c r="BY370" s="208"/>
    </row>
    <row r="371" spans="2:77" ht="7.5" customHeight="1">
      <c r="B371" s="1378" t="s">
        <v>1114</v>
      </c>
      <c r="C371" s="1378"/>
      <c r="D371" s="1378"/>
      <c r="E371" s="1378"/>
      <c r="F371" s="1378"/>
      <c r="G371" s="1378"/>
      <c r="H371" s="1378"/>
      <c r="I371" s="1378"/>
      <c r="J371" s="1378"/>
      <c r="K371" s="1378"/>
      <c r="L371" s="1378"/>
      <c r="M371" s="308"/>
      <c r="N371" s="1379"/>
      <c r="O371" s="1379"/>
      <c r="P371" s="1379"/>
      <c r="Q371" s="1379"/>
      <c r="R371" s="1379"/>
      <c r="S371" s="1379"/>
      <c r="T371" s="1379"/>
      <c r="U371" s="1380"/>
      <c r="V371" s="308"/>
      <c r="W371" s="1711"/>
      <c r="X371" s="1711"/>
      <c r="Y371" s="1711"/>
      <c r="Z371" s="1711"/>
      <c r="AA371" s="1711"/>
      <c r="AB371" s="1711"/>
      <c r="AC371" s="1711"/>
      <c r="AD371" s="1711"/>
      <c r="AE371" s="1711"/>
      <c r="AF371" s="1711"/>
      <c r="AG371" s="1711"/>
      <c r="AH371" s="1711"/>
      <c r="AI371" s="1711"/>
      <c r="AJ371" s="1711"/>
      <c r="AK371" s="1711"/>
      <c r="AL371" s="1711"/>
      <c r="AM371" s="1711"/>
      <c r="AN371" s="1711"/>
      <c r="AO371" s="1711"/>
      <c r="AP371" s="1711"/>
      <c r="AQ371" s="1711"/>
      <c r="AR371" s="1711"/>
      <c r="AS371" s="1711"/>
      <c r="AT371" s="1711"/>
      <c r="AU371" s="1711"/>
      <c r="AV371" s="1711"/>
      <c r="AW371" s="1711"/>
      <c r="AX371" s="1711"/>
      <c r="AY371" s="1711"/>
      <c r="AZ371" s="1711"/>
      <c r="BA371" s="1711"/>
      <c r="BB371" s="1711"/>
      <c r="BC371" s="1711"/>
      <c r="BD371" s="1711"/>
      <c r="BE371" s="1711"/>
      <c r="BF371" s="1711"/>
      <c r="BG371" s="1711"/>
      <c r="BH371" s="1711"/>
      <c r="BI371" s="1711"/>
      <c r="BJ371" s="1711"/>
      <c r="BK371" s="1711"/>
      <c r="BL371" s="1711"/>
      <c r="BM371" s="1711"/>
      <c r="BN371" s="1711"/>
      <c r="BO371" s="1711"/>
      <c r="BP371" s="1711"/>
      <c r="BQ371" s="1711"/>
      <c r="BR371" s="1711"/>
      <c r="BS371" s="1711"/>
      <c r="BT371" s="1711"/>
      <c r="BU371" s="1711"/>
      <c r="BV371" s="1711"/>
      <c r="BW371" s="1711"/>
      <c r="BX371" s="1711"/>
      <c r="BY371" s="208"/>
    </row>
    <row r="372" spans="2:77" ht="7.5" customHeight="1">
      <c r="B372" s="1378"/>
      <c r="C372" s="1378"/>
      <c r="D372" s="1378"/>
      <c r="E372" s="1378"/>
      <c r="F372" s="1378"/>
      <c r="G372" s="1378"/>
      <c r="H372" s="1378"/>
      <c r="I372" s="1378"/>
      <c r="J372" s="1378"/>
      <c r="K372" s="1378"/>
      <c r="L372" s="1378"/>
      <c r="M372" s="308"/>
      <c r="N372" s="1381"/>
      <c r="O372" s="1381"/>
      <c r="P372" s="1381"/>
      <c r="Q372" s="1381"/>
      <c r="R372" s="1381"/>
      <c r="S372" s="1381"/>
      <c r="T372" s="1381"/>
      <c r="U372" s="1382"/>
      <c r="V372" s="308"/>
      <c r="W372" s="1711"/>
      <c r="X372" s="1711"/>
      <c r="Y372" s="1711"/>
      <c r="Z372" s="1711"/>
      <c r="AA372" s="1711"/>
      <c r="AB372" s="1711"/>
      <c r="AC372" s="1711"/>
      <c r="AD372" s="1711"/>
      <c r="AE372" s="1711"/>
      <c r="AF372" s="1711"/>
      <c r="AG372" s="1711"/>
      <c r="AH372" s="1711"/>
      <c r="AI372" s="1711"/>
      <c r="AJ372" s="1711"/>
      <c r="AK372" s="1711"/>
      <c r="AL372" s="1711"/>
      <c r="AM372" s="1711"/>
      <c r="AN372" s="1711"/>
      <c r="AO372" s="1711"/>
      <c r="AP372" s="1711"/>
      <c r="AQ372" s="1711"/>
      <c r="AR372" s="1711"/>
      <c r="AS372" s="1711"/>
      <c r="AT372" s="1711"/>
      <c r="AU372" s="1711"/>
      <c r="AV372" s="1711"/>
      <c r="AW372" s="1711"/>
      <c r="AX372" s="1711"/>
      <c r="AY372" s="1711"/>
      <c r="AZ372" s="1711"/>
      <c r="BA372" s="1711"/>
      <c r="BB372" s="1711"/>
      <c r="BC372" s="1711"/>
      <c r="BD372" s="1711"/>
      <c r="BE372" s="1711"/>
      <c r="BF372" s="1711"/>
      <c r="BG372" s="1711"/>
      <c r="BH372" s="1711"/>
      <c r="BI372" s="1711"/>
      <c r="BJ372" s="1711"/>
      <c r="BK372" s="1711"/>
      <c r="BL372" s="1711"/>
      <c r="BM372" s="1711"/>
      <c r="BN372" s="1711"/>
      <c r="BO372" s="1711"/>
      <c r="BP372" s="1711"/>
      <c r="BQ372" s="1711"/>
      <c r="BR372" s="1711"/>
      <c r="BS372" s="1711"/>
      <c r="BT372" s="1711"/>
      <c r="BU372" s="1711"/>
      <c r="BV372" s="1711"/>
      <c r="BW372" s="1711"/>
      <c r="BX372" s="1711"/>
      <c r="BY372" s="208"/>
    </row>
    <row r="373" spans="2:77" ht="7.5" customHeight="1">
      <c r="B373" s="1378" t="s">
        <v>1115</v>
      </c>
      <c r="C373" s="1378"/>
      <c r="D373" s="1378"/>
      <c r="E373" s="1378"/>
      <c r="F373" s="1378"/>
      <c r="G373" s="1378"/>
      <c r="H373" s="1378"/>
      <c r="I373" s="1378"/>
      <c r="J373" s="1378"/>
      <c r="K373" s="1378"/>
      <c r="L373" s="1378"/>
      <c r="M373" s="308"/>
      <c r="N373" s="1379"/>
      <c r="O373" s="1379"/>
      <c r="P373" s="1379"/>
      <c r="Q373" s="1379"/>
      <c r="R373" s="1379"/>
      <c r="S373" s="1379"/>
      <c r="T373" s="1379"/>
      <c r="U373" s="1380"/>
      <c r="V373" s="308"/>
      <c r="W373" s="1711"/>
      <c r="X373" s="1711"/>
      <c r="Y373" s="1711"/>
      <c r="Z373" s="1711"/>
      <c r="AA373" s="1711"/>
      <c r="AB373" s="1711"/>
      <c r="AC373" s="1711"/>
      <c r="AD373" s="1711"/>
      <c r="AE373" s="1711"/>
      <c r="AF373" s="1711"/>
      <c r="AG373" s="1711"/>
      <c r="AH373" s="1711"/>
      <c r="AI373" s="1711"/>
      <c r="AJ373" s="1711"/>
      <c r="AK373" s="1711"/>
      <c r="AL373" s="1711"/>
      <c r="AM373" s="1711"/>
      <c r="AN373" s="1711"/>
      <c r="AO373" s="1711"/>
      <c r="AP373" s="1711"/>
      <c r="AQ373" s="1711"/>
      <c r="AR373" s="1711"/>
      <c r="AS373" s="1711"/>
      <c r="AT373" s="1711"/>
      <c r="AU373" s="1711"/>
      <c r="AV373" s="1711"/>
      <c r="AW373" s="1711"/>
      <c r="AX373" s="1711"/>
      <c r="AY373" s="1711"/>
      <c r="AZ373" s="1711"/>
      <c r="BA373" s="1711"/>
      <c r="BB373" s="1711"/>
      <c r="BC373" s="1711"/>
      <c r="BD373" s="1711"/>
      <c r="BE373" s="1711"/>
      <c r="BF373" s="1711"/>
      <c r="BG373" s="1711"/>
      <c r="BH373" s="1711"/>
      <c r="BI373" s="1711"/>
      <c r="BJ373" s="1711"/>
      <c r="BK373" s="1711"/>
      <c r="BL373" s="1711"/>
      <c r="BM373" s="1711"/>
      <c r="BN373" s="1711"/>
      <c r="BO373" s="1711"/>
      <c r="BP373" s="1711"/>
      <c r="BQ373" s="1711"/>
      <c r="BR373" s="1711"/>
      <c r="BS373" s="1711"/>
      <c r="BT373" s="1711"/>
      <c r="BU373" s="1711"/>
      <c r="BV373" s="1711"/>
      <c r="BW373" s="1711"/>
      <c r="BX373" s="1711"/>
      <c r="BY373" s="208"/>
    </row>
    <row r="374" spans="2:77" ht="7.5" customHeight="1">
      <c r="B374" s="1378"/>
      <c r="C374" s="1378"/>
      <c r="D374" s="1378"/>
      <c r="E374" s="1378"/>
      <c r="F374" s="1378"/>
      <c r="G374" s="1378"/>
      <c r="H374" s="1378"/>
      <c r="I374" s="1378"/>
      <c r="J374" s="1378"/>
      <c r="K374" s="1378"/>
      <c r="L374" s="1378"/>
      <c r="M374" s="308"/>
      <c r="N374" s="1381"/>
      <c r="O374" s="1381"/>
      <c r="P374" s="1381"/>
      <c r="Q374" s="1381"/>
      <c r="R374" s="1381"/>
      <c r="S374" s="1381"/>
      <c r="T374" s="1381"/>
      <c r="U374" s="1382"/>
      <c r="V374" s="308"/>
      <c r="W374" s="1711"/>
      <c r="X374" s="1711"/>
      <c r="Y374" s="1711"/>
      <c r="Z374" s="1711"/>
      <c r="AA374" s="1711"/>
      <c r="AB374" s="1711"/>
      <c r="AC374" s="1711"/>
      <c r="AD374" s="1711"/>
      <c r="AE374" s="1711"/>
      <c r="AF374" s="1711"/>
      <c r="AG374" s="1711"/>
      <c r="AH374" s="1711"/>
      <c r="AI374" s="1711"/>
      <c r="AJ374" s="1711"/>
      <c r="AK374" s="1711"/>
      <c r="AL374" s="1711"/>
      <c r="AM374" s="1711"/>
      <c r="AN374" s="1711"/>
      <c r="AO374" s="1711"/>
      <c r="AP374" s="1711"/>
      <c r="AQ374" s="1711"/>
      <c r="AR374" s="1711"/>
      <c r="AS374" s="1711"/>
      <c r="AT374" s="1711"/>
      <c r="AU374" s="1711"/>
      <c r="AV374" s="1711"/>
      <c r="AW374" s="1711"/>
      <c r="AX374" s="1711"/>
      <c r="AY374" s="1711"/>
      <c r="AZ374" s="1711"/>
      <c r="BA374" s="1711"/>
      <c r="BB374" s="1711"/>
      <c r="BC374" s="1711"/>
      <c r="BD374" s="1711"/>
      <c r="BE374" s="1711"/>
      <c r="BF374" s="1711"/>
      <c r="BG374" s="1711"/>
      <c r="BH374" s="1711"/>
      <c r="BI374" s="1711"/>
      <c r="BJ374" s="1711"/>
      <c r="BK374" s="1711"/>
      <c r="BL374" s="1711"/>
      <c r="BM374" s="1711"/>
      <c r="BN374" s="1711"/>
      <c r="BO374" s="1711"/>
      <c r="BP374" s="1711"/>
      <c r="BQ374" s="1711"/>
      <c r="BR374" s="1711"/>
      <c r="BS374" s="1711"/>
      <c r="BT374" s="1711"/>
      <c r="BU374" s="1711"/>
      <c r="BV374" s="1711"/>
      <c r="BW374" s="1711"/>
      <c r="BX374" s="1711"/>
      <c r="BY374" s="208"/>
    </row>
    <row r="375" spans="2:77" ht="7.5" customHeight="1">
      <c r="B375" s="1378" t="s">
        <v>1116</v>
      </c>
      <c r="C375" s="1378"/>
      <c r="D375" s="1378"/>
      <c r="E375" s="1378"/>
      <c r="F375" s="1378"/>
      <c r="G375" s="1378"/>
      <c r="H375" s="1378"/>
      <c r="I375" s="1378"/>
      <c r="J375" s="1378"/>
      <c r="K375" s="1378"/>
      <c r="L375" s="1378"/>
      <c r="M375" s="555"/>
      <c r="N375" s="1454"/>
      <c r="O375" s="1454"/>
      <c r="P375" s="1454"/>
      <c r="Q375" s="1454"/>
      <c r="R375" s="1454"/>
      <c r="S375" s="1454"/>
      <c r="T375" s="1454"/>
      <c r="U375" s="1455"/>
      <c r="V375" s="308"/>
      <c r="W375" s="1711"/>
      <c r="X375" s="1711"/>
      <c r="Y375" s="1711"/>
      <c r="Z375" s="1711"/>
      <c r="AA375" s="1711"/>
      <c r="AB375" s="1711"/>
      <c r="AC375" s="1711"/>
      <c r="AD375" s="1711"/>
      <c r="AE375" s="1711"/>
      <c r="AF375" s="1711"/>
      <c r="AG375" s="1711"/>
      <c r="AH375" s="1711"/>
      <c r="AI375" s="1711"/>
      <c r="AJ375" s="1711"/>
      <c r="AK375" s="1711"/>
      <c r="AL375" s="1711"/>
      <c r="AM375" s="1711"/>
      <c r="AN375" s="1711"/>
      <c r="AO375" s="1711"/>
      <c r="AP375" s="1711"/>
      <c r="AQ375" s="1711"/>
      <c r="AR375" s="1711"/>
      <c r="AS375" s="1711"/>
      <c r="AT375" s="1711"/>
      <c r="AU375" s="1711"/>
      <c r="AV375" s="1711"/>
      <c r="AW375" s="1711"/>
      <c r="AX375" s="1711"/>
      <c r="AY375" s="1711"/>
      <c r="AZ375" s="1711"/>
      <c r="BA375" s="1711"/>
      <c r="BB375" s="1711"/>
      <c r="BC375" s="1711"/>
      <c r="BD375" s="1711"/>
      <c r="BE375" s="1711"/>
      <c r="BF375" s="1711"/>
      <c r="BG375" s="1711"/>
      <c r="BH375" s="1711"/>
      <c r="BI375" s="1711"/>
      <c r="BJ375" s="1711"/>
      <c r="BK375" s="1711"/>
      <c r="BL375" s="1711"/>
      <c r="BM375" s="1711"/>
      <c r="BN375" s="1711"/>
      <c r="BO375" s="1711"/>
      <c r="BP375" s="1711"/>
      <c r="BQ375" s="1711"/>
      <c r="BR375" s="1711"/>
      <c r="BS375" s="1711"/>
      <c r="BT375" s="1711"/>
      <c r="BU375" s="1711"/>
      <c r="BV375" s="1711"/>
      <c r="BW375" s="1711"/>
      <c r="BX375" s="1711"/>
      <c r="BY375" s="208"/>
    </row>
    <row r="376" spans="2:77" ht="7.5" customHeight="1">
      <c r="B376" s="1378"/>
      <c r="C376" s="1378"/>
      <c r="D376" s="1378"/>
      <c r="E376" s="1378"/>
      <c r="F376" s="1378"/>
      <c r="G376" s="1378"/>
      <c r="H376" s="1378"/>
      <c r="I376" s="1378"/>
      <c r="J376" s="1378"/>
      <c r="K376" s="1378"/>
      <c r="L376" s="1378"/>
      <c r="M376" s="207"/>
      <c r="N376" s="1456"/>
      <c r="O376" s="1456"/>
      <c r="P376" s="1456"/>
      <c r="Q376" s="1456"/>
      <c r="R376" s="1456"/>
      <c r="S376" s="1456"/>
      <c r="T376" s="1456"/>
      <c r="U376" s="1457"/>
      <c r="V376" s="308"/>
      <c r="W376" s="1712"/>
      <c r="X376" s="1712"/>
      <c r="Y376" s="1712"/>
      <c r="Z376" s="1712"/>
      <c r="AA376" s="1712"/>
      <c r="AB376" s="1712"/>
      <c r="AC376" s="1712"/>
      <c r="AD376" s="1712"/>
      <c r="AE376" s="1712"/>
      <c r="AF376" s="1712"/>
      <c r="AG376" s="1712"/>
      <c r="AH376" s="1712"/>
      <c r="AI376" s="1712"/>
      <c r="AJ376" s="1712"/>
      <c r="AK376" s="1712"/>
      <c r="AL376" s="1712"/>
      <c r="AM376" s="1712"/>
      <c r="AN376" s="1712"/>
      <c r="AO376" s="1712"/>
      <c r="AP376" s="1712"/>
      <c r="AQ376" s="1712"/>
      <c r="AR376" s="1712"/>
      <c r="AS376" s="1712"/>
      <c r="AT376" s="1712"/>
      <c r="AU376" s="1712"/>
      <c r="AV376" s="1712"/>
      <c r="AW376" s="1712"/>
      <c r="AX376" s="1712"/>
      <c r="AY376" s="1712"/>
      <c r="AZ376" s="1712"/>
      <c r="BA376" s="1712"/>
      <c r="BB376" s="1712"/>
      <c r="BC376" s="1712"/>
      <c r="BD376" s="1712"/>
      <c r="BE376" s="1712"/>
      <c r="BF376" s="1712"/>
      <c r="BG376" s="1712"/>
      <c r="BH376" s="1712"/>
      <c r="BI376" s="1712"/>
      <c r="BJ376" s="1712"/>
      <c r="BK376" s="1712"/>
      <c r="BL376" s="1712"/>
      <c r="BM376" s="1712"/>
      <c r="BN376" s="1712"/>
      <c r="BO376" s="1712"/>
      <c r="BP376" s="1712"/>
      <c r="BQ376" s="1712"/>
      <c r="BR376" s="1712"/>
      <c r="BS376" s="1712"/>
      <c r="BT376" s="1712"/>
      <c r="BU376" s="1712"/>
      <c r="BV376" s="1712"/>
      <c r="BW376" s="1712"/>
      <c r="BX376" s="1712"/>
      <c r="BY376" s="208"/>
    </row>
    <row r="377" spans="2:77" ht="7.5" customHeight="1">
      <c r="B377" s="1378" t="s">
        <v>1117</v>
      </c>
      <c r="C377" s="1378"/>
      <c r="D377" s="1378"/>
      <c r="E377" s="1378"/>
      <c r="F377" s="1378"/>
      <c r="G377" s="1378"/>
      <c r="H377" s="1378"/>
      <c r="I377" s="1378"/>
      <c r="J377" s="1378"/>
      <c r="K377" s="1378"/>
      <c r="L377" s="1378"/>
      <c r="M377" s="555"/>
      <c r="N377" s="1705"/>
      <c r="O377" s="1705"/>
      <c r="P377" s="1705"/>
      <c r="Q377" s="1705"/>
      <c r="R377" s="1705"/>
      <c r="S377" s="1705"/>
      <c r="T377" s="1705"/>
      <c r="U377" s="1705"/>
      <c r="V377" s="1705"/>
      <c r="W377" s="1705"/>
      <c r="X377" s="1705"/>
      <c r="Y377" s="1705"/>
      <c r="Z377" s="1705"/>
      <c r="AA377" s="1705"/>
      <c r="AB377" s="1705"/>
      <c r="AC377" s="1706"/>
      <c r="AE377" s="1705"/>
      <c r="AF377" s="1705"/>
      <c r="AG377" s="1705"/>
      <c r="AH377" s="1705"/>
      <c r="AI377" s="1705"/>
      <c r="AJ377" s="1705"/>
      <c r="AK377" s="1705"/>
      <c r="AL377" s="1705"/>
      <c r="AM377" s="1705"/>
      <c r="AN377" s="1705"/>
      <c r="AO377" s="1705"/>
      <c r="AP377" s="1705"/>
      <c r="AQ377" s="1705"/>
      <c r="AR377" s="1705"/>
      <c r="AS377" s="1705"/>
      <c r="AT377" s="1705"/>
      <c r="AU377" s="1705"/>
      <c r="AV377" s="1705"/>
      <c r="AW377" s="1705"/>
      <c r="AX377" s="1705"/>
      <c r="AY377" s="1705"/>
      <c r="AZ377" s="1705"/>
      <c r="BA377" s="1705"/>
      <c r="BB377" s="1705"/>
      <c r="BC377" s="1706"/>
      <c r="BE377" s="1705"/>
      <c r="BF377" s="1705"/>
      <c r="BG377" s="1705"/>
      <c r="BH377" s="1705"/>
      <c r="BI377" s="1705"/>
      <c r="BJ377" s="1705"/>
      <c r="BK377" s="1705"/>
      <c r="BL377" s="1705"/>
      <c r="BM377" s="1705"/>
      <c r="BN377" s="1705"/>
      <c r="BO377" s="1705"/>
      <c r="BP377" s="1705"/>
      <c r="BQ377" s="1705"/>
      <c r="BR377" s="1705"/>
      <c r="BS377" s="1705"/>
      <c r="BT377" s="1705"/>
      <c r="BU377" s="1705"/>
      <c r="BV377" s="1705"/>
      <c r="BW377" s="1705"/>
      <c r="BX377" s="1705"/>
      <c r="BY377" s="1706"/>
    </row>
    <row r="378" spans="2:77" ht="7.5" customHeight="1">
      <c r="B378" s="1378"/>
      <c r="C378" s="1378"/>
      <c r="D378" s="1378"/>
      <c r="E378" s="1378"/>
      <c r="F378" s="1378"/>
      <c r="G378" s="1378"/>
      <c r="H378" s="1378"/>
      <c r="I378" s="1378"/>
      <c r="J378" s="1378"/>
      <c r="K378" s="1378"/>
      <c r="L378" s="1378"/>
      <c r="M378" s="207"/>
      <c r="N378" s="1705"/>
      <c r="O378" s="1705"/>
      <c r="P378" s="1705"/>
      <c r="Q378" s="1705"/>
      <c r="R378" s="1705"/>
      <c r="S378" s="1705"/>
      <c r="T378" s="1705"/>
      <c r="U378" s="1705"/>
      <c r="V378" s="1705"/>
      <c r="W378" s="1705"/>
      <c r="X378" s="1705"/>
      <c r="Y378" s="1705"/>
      <c r="Z378" s="1705"/>
      <c r="AA378" s="1705"/>
      <c r="AB378" s="1705"/>
      <c r="AC378" s="1706"/>
      <c r="AE378" s="1705"/>
      <c r="AF378" s="1705"/>
      <c r="AG378" s="1705"/>
      <c r="AH378" s="1705"/>
      <c r="AI378" s="1705"/>
      <c r="AJ378" s="1705"/>
      <c r="AK378" s="1705"/>
      <c r="AL378" s="1705"/>
      <c r="AM378" s="1705"/>
      <c r="AN378" s="1705"/>
      <c r="AO378" s="1705"/>
      <c r="AP378" s="1705"/>
      <c r="AQ378" s="1705"/>
      <c r="AR378" s="1705"/>
      <c r="AS378" s="1705"/>
      <c r="AT378" s="1705"/>
      <c r="AU378" s="1705"/>
      <c r="AV378" s="1705"/>
      <c r="AW378" s="1705"/>
      <c r="AX378" s="1705"/>
      <c r="AY378" s="1705"/>
      <c r="AZ378" s="1705"/>
      <c r="BA378" s="1705"/>
      <c r="BB378" s="1705"/>
      <c r="BC378" s="1706"/>
      <c r="BE378" s="1705"/>
      <c r="BF378" s="1705"/>
      <c r="BG378" s="1705"/>
      <c r="BH378" s="1705"/>
      <c r="BI378" s="1705"/>
      <c r="BJ378" s="1705"/>
      <c r="BK378" s="1705"/>
      <c r="BL378" s="1705"/>
      <c r="BM378" s="1705"/>
      <c r="BN378" s="1705"/>
      <c r="BO378" s="1705"/>
      <c r="BP378" s="1705"/>
      <c r="BQ378" s="1705"/>
      <c r="BR378" s="1705"/>
      <c r="BS378" s="1705"/>
      <c r="BT378" s="1705"/>
      <c r="BU378" s="1705"/>
      <c r="BV378" s="1705"/>
      <c r="BW378" s="1705"/>
      <c r="BX378" s="1705"/>
      <c r="BY378" s="1706"/>
    </row>
    <row r="379" spans="2:77" ht="7.5" customHeight="1">
      <c r="B379" s="1704" t="s">
        <v>1118</v>
      </c>
      <c r="C379" s="1704"/>
      <c r="D379" s="1704"/>
      <c r="E379" s="1704"/>
      <c r="F379" s="1704"/>
      <c r="G379" s="1704"/>
      <c r="H379" s="1704"/>
      <c r="I379" s="1704"/>
      <c r="J379" s="1704"/>
      <c r="K379" s="1704"/>
      <c r="L379" s="1704"/>
      <c r="M379" s="555"/>
      <c r="N379" s="1548">
        <f>入力専用!$G$269</f>
        <v>0</v>
      </c>
      <c r="O379" s="1548"/>
      <c r="P379" s="1548"/>
      <c r="Q379" s="1548"/>
      <c r="R379" s="1548"/>
      <c r="S379" s="1548"/>
      <c r="T379" s="1548"/>
      <c r="U379" s="1548"/>
      <c r="V379" s="1548"/>
      <c r="W379" s="1548"/>
      <c r="X379" s="1548"/>
      <c r="Y379" s="1548"/>
      <c r="Z379" s="1548"/>
      <c r="AA379" s="1548"/>
      <c r="AB379" s="1548"/>
      <c r="AC379" s="1548"/>
      <c r="AD379" s="1548"/>
      <c r="AE379" s="1548"/>
      <c r="AF379" s="1548"/>
      <c r="AG379" s="1548"/>
      <c r="AH379" s="1548"/>
      <c r="AI379" s="1548"/>
      <c r="AJ379" s="1548"/>
      <c r="AK379" s="1548"/>
      <c r="AL379" s="1548"/>
      <c r="AM379" s="1548"/>
      <c r="AN379" s="1548"/>
      <c r="AO379" s="1548"/>
      <c r="AP379" s="1548"/>
      <c r="AQ379" s="1548"/>
      <c r="AR379" s="1548"/>
      <c r="AS379" s="1548"/>
      <c r="AT379" s="1548"/>
      <c r="AU379" s="1548"/>
      <c r="AV379" s="1548"/>
      <c r="AW379" s="1548"/>
      <c r="AX379" s="1548"/>
      <c r="AY379" s="1548"/>
      <c r="AZ379" s="1548"/>
      <c r="BA379" s="1548"/>
      <c r="BB379" s="1548"/>
      <c r="BC379" s="1548"/>
      <c r="BD379" s="1548"/>
      <c r="BE379" s="1548"/>
      <c r="BF379" s="1548"/>
      <c r="BG379" s="1548"/>
      <c r="BH379" s="1548"/>
      <c r="BI379" s="1548"/>
      <c r="BJ379" s="1548"/>
      <c r="BK379" s="1548"/>
      <c r="BL379" s="1548"/>
      <c r="BM379" s="1548"/>
      <c r="BN379" s="1548"/>
      <c r="BO379" s="1548"/>
      <c r="BP379" s="1548"/>
      <c r="BQ379" s="1548"/>
      <c r="BR379" s="1548"/>
      <c r="BS379" s="1548"/>
      <c r="BT379" s="1548"/>
      <c r="BU379" s="1548"/>
      <c r="BV379" s="1548"/>
      <c r="BW379" s="1548"/>
      <c r="BX379" s="1548"/>
      <c r="BY379" s="557"/>
    </row>
    <row r="380" spans="2:77" ht="7.5" customHeight="1">
      <c r="B380" s="1704"/>
      <c r="C380" s="1704"/>
      <c r="D380" s="1704"/>
      <c r="E380" s="1704"/>
      <c r="F380" s="1704"/>
      <c r="G380" s="1704"/>
      <c r="H380" s="1704"/>
      <c r="I380" s="1704"/>
      <c r="J380" s="1704"/>
      <c r="K380" s="1704"/>
      <c r="L380" s="1704"/>
      <c r="M380" s="308"/>
      <c r="N380" s="1549"/>
      <c r="O380" s="1549"/>
      <c r="P380" s="1549"/>
      <c r="Q380" s="1549"/>
      <c r="R380" s="1549"/>
      <c r="S380" s="1549"/>
      <c r="T380" s="1549"/>
      <c r="U380" s="1549"/>
      <c r="V380" s="1549"/>
      <c r="W380" s="1549"/>
      <c r="X380" s="1549"/>
      <c r="Y380" s="1549"/>
      <c r="Z380" s="1549"/>
      <c r="AA380" s="1549"/>
      <c r="AB380" s="1549"/>
      <c r="AC380" s="1549"/>
      <c r="AD380" s="1549"/>
      <c r="AE380" s="1549"/>
      <c r="AF380" s="1549"/>
      <c r="AG380" s="1549"/>
      <c r="AH380" s="1549"/>
      <c r="AI380" s="1549"/>
      <c r="AJ380" s="1549"/>
      <c r="AK380" s="1549"/>
      <c r="AL380" s="1549"/>
      <c r="AM380" s="1549"/>
      <c r="AN380" s="1549"/>
      <c r="AO380" s="1549"/>
      <c r="AP380" s="1549"/>
      <c r="AQ380" s="1549"/>
      <c r="AR380" s="1549"/>
      <c r="AS380" s="1549"/>
      <c r="AT380" s="1549"/>
      <c r="AU380" s="1549"/>
      <c r="AV380" s="1549"/>
      <c r="AW380" s="1549"/>
      <c r="AX380" s="1549"/>
      <c r="AY380" s="1549"/>
      <c r="AZ380" s="1549"/>
      <c r="BA380" s="1549"/>
      <c r="BB380" s="1549"/>
      <c r="BC380" s="1549"/>
      <c r="BD380" s="1549"/>
      <c r="BE380" s="1549"/>
      <c r="BF380" s="1549"/>
      <c r="BG380" s="1549"/>
      <c r="BH380" s="1549"/>
      <c r="BI380" s="1549"/>
      <c r="BJ380" s="1549"/>
      <c r="BK380" s="1549"/>
      <c r="BL380" s="1549"/>
      <c r="BM380" s="1549"/>
      <c r="BN380" s="1549"/>
      <c r="BO380" s="1549"/>
      <c r="BP380" s="1549"/>
      <c r="BQ380" s="1549"/>
      <c r="BR380" s="1549"/>
      <c r="BS380" s="1549"/>
      <c r="BT380" s="1549"/>
      <c r="BU380" s="1549"/>
      <c r="BV380" s="1549"/>
      <c r="BW380" s="1549"/>
      <c r="BX380" s="1549"/>
      <c r="BY380" s="208"/>
    </row>
    <row r="381" spans="2:77" ht="7.5" customHeight="1">
      <c r="B381" s="1704"/>
      <c r="C381" s="1704"/>
      <c r="D381" s="1704"/>
      <c r="E381" s="1704"/>
      <c r="F381" s="1704"/>
      <c r="G381" s="1704"/>
      <c r="H381" s="1704"/>
      <c r="I381" s="1704"/>
      <c r="J381" s="1704"/>
      <c r="K381" s="1704"/>
      <c r="L381" s="1704"/>
      <c r="M381" s="308"/>
      <c r="N381" s="1549"/>
      <c r="O381" s="1549"/>
      <c r="P381" s="1549"/>
      <c r="Q381" s="1549"/>
      <c r="R381" s="1549"/>
      <c r="S381" s="1549"/>
      <c r="T381" s="1549"/>
      <c r="U381" s="1549"/>
      <c r="V381" s="1549"/>
      <c r="W381" s="1549"/>
      <c r="X381" s="1549"/>
      <c r="Y381" s="1549"/>
      <c r="Z381" s="1549"/>
      <c r="AA381" s="1549"/>
      <c r="AB381" s="1549"/>
      <c r="AC381" s="1549"/>
      <c r="AD381" s="1549"/>
      <c r="AE381" s="1549"/>
      <c r="AF381" s="1549"/>
      <c r="AG381" s="1549"/>
      <c r="AH381" s="1549"/>
      <c r="AI381" s="1549"/>
      <c r="AJ381" s="1549"/>
      <c r="AK381" s="1549"/>
      <c r="AL381" s="1549"/>
      <c r="AM381" s="1549"/>
      <c r="AN381" s="1549"/>
      <c r="AO381" s="1549"/>
      <c r="AP381" s="1549"/>
      <c r="AQ381" s="1549"/>
      <c r="AR381" s="1549"/>
      <c r="AS381" s="1549"/>
      <c r="AT381" s="1549"/>
      <c r="AU381" s="1549"/>
      <c r="AV381" s="1549"/>
      <c r="AW381" s="1549"/>
      <c r="AX381" s="1549"/>
      <c r="AY381" s="1549"/>
      <c r="AZ381" s="1549"/>
      <c r="BA381" s="1549"/>
      <c r="BB381" s="1549"/>
      <c r="BC381" s="1549"/>
      <c r="BD381" s="1549"/>
      <c r="BE381" s="1549"/>
      <c r="BF381" s="1549"/>
      <c r="BG381" s="1549"/>
      <c r="BH381" s="1549"/>
      <c r="BI381" s="1549"/>
      <c r="BJ381" s="1549"/>
      <c r="BK381" s="1549"/>
      <c r="BL381" s="1549"/>
      <c r="BM381" s="1549"/>
      <c r="BN381" s="1549"/>
      <c r="BO381" s="1549"/>
      <c r="BP381" s="1549"/>
      <c r="BQ381" s="1549"/>
      <c r="BR381" s="1549"/>
      <c r="BS381" s="1549"/>
      <c r="BT381" s="1549"/>
      <c r="BU381" s="1549"/>
      <c r="BV381" s="1549"/>
      <c r="BW381" s="1549"/>
      <c r="BX381" s="1549"/>
      <c r="BY381" s="208"/>
    </row>
    <row r="382" spans="2:77" ht="7.5" customHeight="1">
      <c r="B382" s="1704"/>
      <c r="C382" s="1704"/>
      <c r="D382" s="1704"/>
      <c r="E382" s="1704"/>
      <c r="F382" s="1704"/>
      <c r="G382" s="1704"/>
      <c r="H382" s="1704"/>
      <c r="I382" s="1704"/>
      <c r="J382" s="1704"/>
      <c r="K382" s="1704"/>
      <c r="L382" s="1704"/>
      <c r="M382" s="308"/>
      <c r="N382" s="1549"/>
      <c r="O382" s="1549"/>
      <c r="P382" s="1549"/>
      <c r="Q382" s="1549"/>
      <c r="R382" s="1549"/>
      <c r="S382" s="1549"/>
      <c r="T382" s="1549"/>
      <c r="U382" s="1549"/>
      <c r="V382" s="1549"/>
      <c r="W382" s="1549"/>
      <c r="X382" s="1549"/>
      <c r="Y382" s="1549"/>
      <c r="Z382" s="1549"/>
      <c r="AA382" s="1549"/>
      <c r="AB382" s="1549"/>
      <c r="AC382" s="1549"/>
      <c r="AD382" s="1549"/>
      <c r="AE382" s="1549"/>
      <c r="AF382" s="1549"/>
      <c r="AG382" s="1549"/>
      <c r="AH382" s="1549"/>
      <c r="AI382" s="1549"/>
      <c r="AJ382" s="1549"/>
      <c r="AK382" s="1549"/>
      <c r="AL382" s="1549"/>
      <c r="AM382" s="1549"/>
      <c r="AN382" s="1549"/>
      <c r="AO382" s="1549"/>
      <c r="AP382" s="1549"/>
      <c r="AQ382" s="1549"/>
      <c r="AR382" s="1549"/>
      <c r="AS382" s="1549"/>
      <c r="AT382" s="1549"/>
      <c r="AU382" s="1549"/>
      <c r="AV382" s="1549"/>
      <c r="AW382" s="1549"/>
      <c r="AX382" s="1549"/>
      <c r="AY382" s="1549"/>
      <c r="AZ382" s="1549"/>
      <c r="BA382" s="1549"/>
      <c r="BB382" s="1549"/>
      <c r="BC382" s="1549"/>
      <c r="BD382" s="1549"/>
      <c r="BE382" s="1549"/>
      <c r="BF382" s="1549"/>
      <c r="BG382" s="1549"/>
      <c r="BH382" s="1549"/>
      <c r="BI382" s="1549"/>
      <c r="BJ382" s="1549"/>
      <c r="BK382" s="1549"/>
      <c r="BL382" s="1549"/>
      <c r="BM382" s="1549"/>
      <c r="BN382" s="1549"/>
      <c r="BO382" s="1549"/>
      <c r="BP382" s="1549"/>
      <c r="BQ382" s="1549"/>
      <c r="BR382" s="1549"/>
      <c r="BS382" s="1549"/>
      <c r="BT382" s="1549"/>
      <c r="BU382" s="1549"/>
      <c r="BV382" s="1549"/>
      <c r="BW382" s="1549"/>
      <c r="BX382" s="1549"/>
      <c r="BY382" s="208"/>
    </row>
    <row r="383" spans="2:77" ht="7.5" customHeight="1">
      <c r="B383" s="1704"/>
      <c r="C383" s="1704"/>
      <c r="D383" s="1704"/>
      <c r="E383" s="1704"/>
      <c r="F383" s="1704"/>
      <c r="G383" s="1704"/>
      <c r="H383" s="1704"/>
      <c r="I383" s="1704"/>
      <c r="J383" s="1704"/>
      <c r="K383" s="1704"/>
      <c r="L383" s="1704"/>
      <c r="M383" s="308"/>
      <c r="N383" s="1549"/>
      <c r="O383" s="1549"/>
      <c r="P383" s="1549"/>
      <c r="Q383" s="1549"/>
      <c r="R383" s="1549"/>
      <c r="S383" s="1549"/>
      <c r="T383" s="1549"/>
      <c r="U383" s="1549"/>
      <c r="V383" s="1549"/>
      <c r="W383" s="1549"/>
      <c r="X383" s="1549"/>
      <c r="Y383" s="1549"/>
      <c r="Z383" s="1549"/>
      <c r="AA383" s="1549"/>
      <c r="AB383" s="1549"/>
      <c r="AC383" s="1549"/>
      <c r="AD383" s="1549"/>
      <c r="AE383" s="1549"/>
      <c r="AF383" s="1549"/>
      <c r="AG383" s="1549"/>
      <c r="AH383" s="1549"/>
      <c r="AI383" s="1549"/>
      <c r="AJ383" s="1549"/>
      <c r="AK383" s="1549"/>
      <c r="AL383" s="1549"/>
      <c r="AM383" s="1549"/>
      <c r="AN383" s="1549"/>
      <c r="AO383" s="1549"/>
      <c r="AP383" s="1549"/>
      <c r="AQ383" s="1549"/>
      <c r="AR383" s="1549"/>
      <c r="AS383" s="1549"/>
      <c r="AT383" s="1549"/>
      <c r="AU383" s="1549"/>
      <c r="AV383" s="1549"/>
      <c r="AW383" s="1549"/>
      <c r="AX383" s="1549"/>
      <c r="AY383" s="1549"/>
      <c r="AZ383" s="1549"/>
      <c r="BA383" s="1549"/>
      <c r="BB383" s="1549"/>
      <c r="BC383" s="1549"/>
      <c r="BD383" s="1549"/>
      <c r="BE383" s="1549"/>
      <c r="BF383" s="1549"/>
      <c r="BG383" s="1549"/>
      <c r="BH383" s="1549"/>
      <c r="BI383" s="1549"/>
      <c r="BJ383" s="1549"/>
      <c r="BK383" s="1549"/>
      <c r="BL383" s="1549"/>
      <c r="BM383" s="1549"/>
      <c r="BN383" s="1549"/>
      <c r="BO383" s="1549"/>
      <c r="BP383" s="1549"/>
      <c r="BQ383" s="1549"/>
      <c r="BR383" s="1549"/>
      <c r="BS383" s="1549"/>
      <c r="BT383" s="1549"/>
      <c r="BU383" s="1549"/>
      <c r="BV383" s="1549"/>
      <c r="BW383" s="1549"/>
      <c r="BX383" s="1549"/>
      <c r="BY383" s="208"/>
    </row>
    <row r="384" spans="2:77" ht="7.5" customHeight="1">
      <c r="B384" s="1704"/>
      <c r="C384" s="1704"/>
      <c r="D384" s="1704"/>
      <c r="E384" s="1704"/>
      <c r="F384" s="1704"/>
      <c r="G384" s="1704"/>
      <c r="H384" s="1704"/>
      <c r="I384" s="1704"/>
      <c r="J384" s="1704"/>
      <c r="K384" s="1704"/>
      <c r="L384" s="1704"/>
      <c r="M384" s="207"/>
      <c r="N384" s="1550"/>
      <c r="O384" s="1550"/>
      <c r="P384" s="1550"/>
      <c r="Q384" s="1550"/>
      <c r="R384" s="1550"/>
      <c r="S384" s="1550"/>
      <c r="T384" s="1550"/>
      <c r="U384" s="1550"/>
      <c r="V384" s="1550"/>
      <c r="W384" s="1550"/>
      <c r="X384" s="1550"/>
      <c r="Y384" s="1550"/>
      <c r="Z384" s="1550"/>
      <c r="AA384" s="1550"/>
      <c r="AB384" s="1550"/>
      <c r="AC384" s="1550"/>
      <c r="AD384" s="1550"/>
      <c r="AE384" s="1550"/>
      <c r="AF384" s="1550"/>
      <c r="AG384" s="1550"/>
      <c r="AH384" s="1550"/>
      <c r="AI384" s="1550"/>
      <c r="AJ384" s="1550"/>
      <c r="AK384" s="1550"/>
      <c r="AL384" s="1550"/>
      <c r="AM384" s="1550"/>
      <c r="AN384" s="1550"/>
      <c r="AO384" s="1550"/>
      <c r="AP384" s="1550"/>
      <c r="AQ384" s="1550"/>
      <c r="AR384" s="1550"/>
      <c r="AS384" s="1550"/>
      <c r="AT384" s="1550"/>
      <c r="AU384" s="1550"/>
      <c r="AV384" s="1550"/>
      <c r="AW384" s="1550"/>
      <c r="AX384" s="1550"/>
      <c r="AY384" s="1550"/>
      <c r="AZ384" s="1550"/>
      <c r="BA384" s="1550"/>
      <c r="BB384" s="1550"/>
      <c r="BC384" s="1550"/>
      <c r="BD384" s="1550"/>
      <c r="BE384" s="1550"/>
      <c r="BF384" s="1550"/>
      <c r="BG384" s="1550"/>
      <c r="BH384" s="1550"/>
      <c r="BI384" s="1550"/>
      <c r="BJ384" s="1550"/>
      <c r="BK384" s="1550"/>
      <c r="BL384" s="1550"/>
      <c r="BM384" s="1550"/>
      <c r="BN384" s="1550"/>
      <c r="BO384" s="1550"/>
      <c r="BP384" s="1550"/>
      <c r="BQ384" s="1550"/>
      <c r="BR384" s="1550"/>
      <c r="BS384" s="1550"/>
      <c r="BT384" s="1550"/>
      <c r="BU384" s="1550"/>
      <c r="BV384" s="1550"/>
      <c r="BW384" s="1550"/>
      <c r="BX384" s="1550"/>
      <c r="BY384" s="310"/>
    </row>
    <row r="386" spans="2:77" ht="7.5" customHeight="1">
      <c r="B386" s="1669" t="s">
        <v>1119</v>
      </c>
      <c r="C386" s="1669"/>
      <c r="D386" s="1669"/>
      <c r="E386" s="1669"/>
      <c r="F386" s="1669"/>
      <c r="G386" s="1669"/>
      <c r="H386" s="1669"/>
      <c r="I386" s="1669"/>
      <c r="J386" s="1669"/>
      <c r="K386" s="1669"/>
      <c r="L386" s="1669"/>
      <c r="M386" s="1669"/>
      <c r="N386" s="1669"/>
      <c r="O386" s="1669"/>
      <c r="P386" s="1669"/>
      <c r="Q386" s="1669"/>
      <c r="R386" s="1669"/>
      <c r="S386" s="1669"/>
      <c r="T386" s="1669"/>
      <c r="U386" s="1669"/>
      <c r="V386" s="1669"/>
      <c r="W386" s="1669"/>
      <c r="X386" s="1669"/>
      <c r="Y386" s="1669"/>
      <c r="Z386" s="1669"/>
      <c r="AA386" s="1669"/>
      <c r="AB386" s="1669"/>
      <c r="AC386" s="1669"/>
      <c r="AD386" s="1669"/>
      <c r="AE386" s="1669"/>
      <c r="AF386" s="1669"/>
      <c r="AG386" s="1669"/>
      <c r="AH386" s="1669"/>
      <c r="AI386" s="1669"/>
      <c r="AJ386" s="1669"/>
      <c r="AK386" s="1669"/>
      <c r="AL386" s="1669"/>
      <c r="AM386" s="1669"/>
      <c r="AN386" s="1669"/>
      <c r="AO386" s="1669"/>
      <c r="AP386" s="1669"/>
      <c r="AQ386" s="1669"/>
      <c r="AR386" s="1669"/>
      <c r="AS386" s="1669"/>
      <c r="AT386" s="1669"/>
      <c r="AU386" s="1669"/>
      <c r="AV386" s="1669"/>
      <c r="AW386" s="1669"/>
      <c r="AX386" s="1669"/>
      <c r="AY386" s="1669"/>
      <c r="AZ386" s="1669"/>
      <c r="BA386" s="1669"/>
      <c r="BB386" s="1669"/>
      <c r="BC386" s="1669"/>
      <c r="BD386" s="1669"/>
      <c r="BE386" s="1669"/>
      <c r="BF386" s="1669"/>
      <c r="BG386" s="1669"/>
      <c r="BH386" s="1669"/>
      <c r="BI386" s="1669"/>
      <c r="BJ386" s="1669"/>
      <c r="BK386" s="1669"/>
      <c r="BL386" s="1669"/>
      <c r="BM386" s="1669"/>
      <c r="BN386" s="1669"/>
      <c r="BO386" s="1669"/>
      <c r="BP386" s="1669"/>
      <c r="BQ386" s="1669"/>
      <c r="BR386" s="1669"/>
      <c r="BS386" s="1669"/>
      <c r="BT386" s="1669"/>
      <c r="BU386" s="1669"/>
      <c r="BV386" s="1669"/>
      <c r="BW386" s="1669"/>
      <c r="BX386" s="1669"/>
      <c r="BY386" s="1669"/>
    </row>
    <row r="387" spans="2:77" ht="7.5" customHeight="1">
      <c r="B387" s="1669"/>
      <c r="C387" s="1669"/>
      <c r="D387" s="1669"/>
      <c r="E387" s="1669"/>
      <c r="F387" s="1669"/>
      <c r="G387" s="1669"/>
      <c r="H387" s="1669"/>
      <c r="I387" s="1669"/>
      <c r="J387" s="1669"/>
      <c r="K387" s="1669"/>
      <c r="L387" s="1669"/>
      <c r="M387" s="1669"/>
      <c r="N387" s="1669"/>
      <c r="O387" s="1669"/>
      <c r="P387" s="1669"/>
      <c r="Q387" s="1669"/>
      <c r="R387" s="1669"/>
      <c r="S387" s="1669"/>
      <c r="T387" s="1669"/>
      <c r="U387" s="1669"/>
      <c r="V387" s="1669"/>
      <c r="W387" s="1669"/>
      <c r="X387" s="1669"/>
      <c r="Y387" s="1669"/>
      <c r="Z387" s="1669"/>
      <c r="AA387" s="1669"/>
      <c r="AB387" s="1669"/>
      <c r="AC387" s="1669"/>
      <c r="AD387" s="1669"/>
      <c r="AE387" s="1669"/>
      <c r="AF387" s="1669"/>
      <c r="AG387" s="1669"/>
      <c r="AH387" s="1669"/>
      <c r="AI387" s="1669"/>
      <c r="AJ387" s="1669"/>
      <c r="AK387" s="1669"/>
      <c r="AL387" s="1669"/>
      <c r="AM387" s="1669"/>
      <c r="AN387" s="1669"/>
      <c r="AO387" s="1669"/>
      <c r="AP387" s="1669"/>
      <c r="AQ387" s="1669"/>
      <c r="AR387" s="1669"/>
      <c r="AS387" s="1669"/>
      <c r="AT387" s="1669"/>
      <c r="AU387" s="1669"/>
      <c r="AV387" s="1669"/>
      <c r="AW387" s="1669"/>
      <c r="AX387" s="1669"/>
      <c r="AY387" s="1669"/>
      <c r="AZ387" s="1669"/>
      <c r="BA387" s="1669"/>
      <c r="BB387" s="1669"/>
      <c r="BC387" s="1669"/>
      <c r="BD387" s="1669"/>
      <c r="BE387" s="1669"/>
      <c r="BF387" s="1669"/>
      <c r="BG387" s="1669"/>
      <c r="BH387" s="1669"/>
      <c r="BI387" s="1669"/>
      <c r="BJ387" s="1669"/>
      <c r="BK387" s="1669"/>
      <c r="BL387" s="1669"/>
      <c r="BM387" s="1669"/>
      <c r="BN387" s="1669"/>
      <c r="BO387" s="1669"/>
      <c r="BP387" s="1669"/>
      <c r="BQ387" s="1669"/>
      <c r="BR387" s="1669"/>
      <c r="BS387" s="1669"/>
      <c r="BT387" s="1669"/>
      <c r="BU387" s="1669"/>
      <c r="BV387" s="1669"/>
      <c r="BW387" s="1669"/>
      <c r="BX387" s="1669"/>
      <c r="BY387" s="1669"/>
    </row>
    <row r="388" spans="2:77" ht="7.5" customHeight="1">
      <c r="B388" s="1587" t="s">
        <v>1120</v>
      </c>
      <c r="C388" s="1587"/>
      <c r="D388" s="1587"/>
      <c r="E388" s="1587"/>
      <c r="F388" s="1587"/>
      <c r="G388" s="1587"/>
      <c r="H388" s="1587"/>
      <c r="I388" s="1587"/>
      <c r="J388" s="1587"/>
      <c r="K388" s="1587"/>
      <c r="L388" s="1587"/>
      <c r="M388" s="555"/>
      <c r="N388" s="1414" t="str">
        <f>入力専用!$IK$15</f>
        <v>☑ なし</v>
      </c>
      <c r="O388" s="1414"/>
      <c r="P388" s="1414"/>
      <c r="Q388" s="1414"/>
      <c r="R388" s="1414"/>
      <c r="S388" s="1414"/>
      <c r="T388" s="556"/>
      <c r="U388" s="556"/>
      <c r="V388" s="556"/>
      <c r="W388" s="556"/>
      <c r="X388" s="556"/>
      <c r="Y388" s="556"/>
      <c r="Z388" s="556"/>
      <c r="AA388" s="556"/>
      <c r="AB388" s="556"/>
      <c r="AC388" s="556"/>
      <c r="AD388" s="556"/>
      <c r="AE388" s="556"/>
      <c r="AF388" s="556"/>
      <c r="AG388" s="556"/>
      <c r="AH388" s="556"/>
      <c r="AI388" s="556"/>
      <c r="AJ388" s="556"/>
      <c r="AK388" s="556"/>
      <c r="AL388" s="556"/>
      <c r="AM388" s="556"/>
      <c r="AN388" s="556"/>
      <c r="AO388" s="556"/>
      <c r="AP388" s="556"/>
      <c r="AQ388" s="556"/>
      <c r="AR388" s="556"/>
      <c r="AS388" s="556"/>
      <c r="AT388" s="556"/>
      <c r="AU388" s="556"/>
      <c r="AV388" s="556"/>
      <c r="AW388" s="556"/>
      <c r="AX388" s="556"/>
      <c r="AY388" s="556"/>
      <c r="AZ388" s="556"/>
      <c r="BA388" s="556"/>
      <c r="BB388" s="556"/>
      <c r="BC388" s="556"/>
      <c r="BD388" s="556"/>
      <c r="BE388" s="556"/>
      <c r="BF388" s="556"/>
      <c r="BG388" s="556"/>
      <c r="BH388" s="556"/>
      <c r="BI388" s="556"/>
      <c r="BJ388" s="556"/>
      <c r="BK388" s="556"/>
      <c r="BL388" s="556"/>
      <c r="BM388" s="556"/>
      <c r="BN388" s="556"/>
      <c r="BO388" s="556"/>
      <c r="BP388" s="556"/>
      <c r="BQ388" s="556"/>
      <c r="BR388" s="556"/>
      <c r="BS388" s="556"/>
      <c r="BT388" s="556"/>
      <c r="BU388" s="556"/>
      <c r="BV388" s="556"/>
      <c r="BW388" s="556"/>
      <c r="BX388" s="556"/>
      <c r="BY388" s="557"/>
    </row>
    <row r="389" spans="2:77" ht="7.5" customHeight="1">
      <c r="B389" s="1587"/>
      <c r="C389" s="1587"/>
      <c r="D389" s="1587"/>
      <c r="E389" s="1587"/>
      <c r="F389" s="1587"/>
      <c r="G389" s="1587"/>
      <c r="H389" s="1587"/>
      <c r="I389" s="1587"/>
      <c r="J389" s="1587"/>
      <c r="K389" s="1587"/>
      <c r="L389" s="1587"/>
      <c r="M389" s="308"/>
      <c r="N389" s="1375"/>
      <c r="O389" s="1375"/>
      <c r="P389" s="1375"/>
      <c r="Q389" s="1375"/>
      <c r="R389" s="1375"/>
      <c r="S389" s="1375"/>
      <c r="BY389" s="208"/>
    </row>
    <row r="390" spans="2:77" ht="7.5" customHeight="1">
      <c r="B390" s="1587"/>
      <c r="C390" s="1587"/>
      <c r="D390" s="1587"/>
      <c r="E390" s="1587"/>
      <c r="F390" s="1587"/>
      <c r="G390" s="1587"/>
      <c r="H390" s="1587"/>
      <c r="I390" s="1587"/>
      <c r="J390" s="1587"/>
      <c r="K390" s="1587"/>
      <c r="L390" s="1587"/>
      <c r="M390" s="308"/>
      <c r="N390" s="1375" t="str">
        <f>入力専用!$IL$14</f>
        <v>□ 点滴</v>
      </c>
      <c r="O390" s="1375"/>
      <c r="P390" s="1375"/>
      <c r="Q390" s="1375"/>
      <c r="R390" s="1375"/>
      <c r="S390" s="1375"/>
      <c r="U390" s="1375" t="str">
        <f>入力専用!$IM$14</f>
        <v>□ 酸素療法</v>
      </c>
      <c r="V390" s="1375"/>
      <c r="W390" s="1375"/>
      <c r="X390" s="1375"/>
      <c r="Y390" s="1375"/>
      <c r="Z390" s="1375"/>
      <c r="AA390" s="1375"/>
      <c r="AB390" s="1375"/>
      <c r="AC390" s="1375"/>
      <c r="AE390" s="1375" t="str">
        <f>入力専用!$IN$14</f>
        <v>□ 喀痰吸引</v>
      </c>
      <c r="AF390" s="1375"/>
      <c r="AG390" s="1375"/>
      <c r="AH390" s="1375"/>
      <c r="AI390" s="1375"/>
      <c r="AJ390" s="1375"/>
      <c r="AK390" s="1375"/>
      <c r="AL390" s="1375"/>
      <c r="AM390" s="1375"/>
      <c r="AO390" s="1375" t="str">
        <f>入力専用!$IO$14</f>
        <v>□ 気管切開</v>
      </c>
      <c r="AP390" s="1375"/>
      <c r="AQ390" s="1375"/>
      <c r="AR390" s="1375"/>
      <c r="AS390" s="1375"/>
      <c r="AT390" s="1375"/>
      <c r="AU390" s="1375"/>
      <c r="AV390" s="1375"/>
      <c r="AW390" s="1375"/>
      <c r="AY390" s="1375" t="str">
        <f>入力専用!$IP$14</f>
        <v>□ 胃ろう</v>
      </c>
      <c r="AZ390" s="1375"/>
      <c r="BA390" s="1375"/>
      <c r="BB390" s="1375"/>
      <c r="BC390" s="1375"/>
      <c r="BD390" s="1375"/>
      <c r="BE390" s="1375"/>
      <c r="BG390" s="1375" t="str">
        <f>入力専用!$IQ$14</f>
        <v>□ 経鼻栄養</v>
      </c>
      <c r="BH390" s="1375"/>
      <c r="BI390" s="1375"/>
      <c r="BJ390" s="1375"/>
      <c r="BK390" s="1375"/>
      <c r="BL390" s="1375"/>
      <c r="BM390" s="1375"/>
      <c r="BN390" s="1375"/>
      <c r="BO390" s="1375"/>
      <c r="BQ390" s="1375" t="str">
        <f>入力専用!$IR$14</f>
        <v>□ 経腸栄養</v>
      </c>
      <c r="BR390" s="1375"/>
      <c r="BS390" s="1375"/>
      <c r="BT390" s="1375"/>
      <c r="BU390" s="1375"/>
      <c r="BV390" s="1375"/>
      <c r="BW390" s="1375"/>
      <c r="BX390" s="1375"/>
      <c r="BY390" s="1376"/>
    </row>
    <row r="391" spans="2:77" ht="7.5" customHeight="1">
      <c r="B391" s="1587"/>
      <c r="C391" s="1587"/>
      <c r="D391" s="1587"/>
      <c r="E391" s="1587"/>
      <c r="F391" s="1587"/>
      <c r="G391" s="1587"/>
      <c r="H391" s="1587"/>
      <c r="I391" s="1587"/>
      <c r="J391" s="1587"/>
      <c r="K391" s="1587"/>
      <c r="L391" s="1587"/>
      <c r="M391" s="308"/>
      <c r="N391" s="1375"/>
      <c r="O391" s="1375"/>
      <c r="P391" s="1375"/>
      <c r="Q391" s="1375"/>
      <c r="R391" s="1375"/>
      <c r="S391" s="1375"/>
      <c r="U391" s="1375"/>
      <c r="V391" s="1375"/>
      <c r="W391" s="1375"/>
      <c r="X391" s="1375"/>
      <c r="Y391" s="1375"/>
      <c r="Z391" s="1375"/>
      <c r="AA391" s="1375"/>
      <c r="AB391" s="1375"/>
      <c r="AC391" s="1375"/>
      <c r="AE391" s="1375"/>
      <c r="AF391" s="1375"/>
      <c r="AG391" s="1375"/>
      <c r="AH391" s="1375"/>
      <c r="AI391" s="1375"/>
      <c r="AJ391" s="1375"/>
      <c r="AK391" s="1375"/>
      <c r="AL391" s="1375"/>
      <c r="AM391" s="1375"/>
      <c r="AO391" s="1375"/>
      <c r="AP391" s="1375"/>
      <c r="AQ391" s="1375"/>
      <c r="AR391" s="1375"/>
      <c r="AS391" s="1375"/>
      <c r="AT391" s="1375"/>
      <c r="AU391" s="1375"/>
      <c r="AV391" s="1375"/>
      <c r="AW391" s="1375"/>
      <c r="AY391" s="1375"/>
      <c r="AZ391" s="1375"/>
      <c r="BA391" s="1375"/>
      <c r="BB391" s="1375"/>
      <c r="BC391" s="1375"/>
      <c r="BD391" s="1375"/>
      <c r="BE391" s="1375"/>
      <c r="BG391" s="1375"/>
      <c r="BH391" s="1375"/>
      <c r="BI391" s="1375"/>
      <c r="BJ391" s="1375"/>
      <c r="BK391" s="1375"/>
      <c r="BL391" s="1375"/>
      <c r="BM391" s="1375"/>
      <c r="BN391" s="1375"/>
      <c r="BO391" s="1375"/>
      <c r="BQ391" s="1375"/>
      <c r="BR391" s="1375"/>
      <c r="BS391" s="1375"/>
      <c r="BT391" s="1375"/>
      <c r="BU391" s="1375"/>
      <c r="BV391" s="1375"/>
      <c r="BW391" s="1375"/>
      <c r="BX391" s="1375"/>
      <c r="BY391" s="1376"/>
    </row>
    <row r="392" spans="2:77" ht="7.5" customHeight="1">
      <c r="B392" s="1587"/>
      <c r="C392" s="1587"/>
      <c r="D392" s="1587"/>
      <c r="E392" s="1587"/>
      <c r="F392" s="1587"/>
      <c r="G392" s="1587"/>
      <c r="H392" s="1587"/>
      <c r="I392" s="1587"/>
      <c r="J392" s="1587"/>
      <c r="K392" s="1587"/>
      <c r="L392" s="1587"/>
      <c r="M392" s="308"/>
      <c r="N392" s="1375" t="str">
        <f>入力専用!$IS$14</f>
        <v>□ 褥瘡</v>
      </c>
      <c r="O392" s="1375"/>
      <c r="P392" s="1375"/>
      <c r="Q392" s="1375"/>
      <c r="R392" s="1375"/>
      <c r="S392" s="1375"/>
      <c r="U392" s="1375" t="str">
        <f>入力専用!$IT$14</f>
        <v>□ 尿道カテーテル</v>
      </c>
      <c r="V392" s="1375"/>
      <c r="W392" s="1375"/>
      <c r="X392" s="1375"/>
      <c r="Y392" s="1375"/>
      <c r="Z392" s="1375"/>
      <c r="AA392" s="1375"/>
      <c r="AB392" s="1375"/>
      <c r="AC392" s="1375"/>
      <c r="AD392" s="1375"/>
      <c r="AE392" s="1375"/>
      <c r="AF392" s="1375"/>
      <c r="AG392" s="1375"/>
      <c r="AI392" s="1375" t="str">
        <f>入力専用!$IU$14</f>
        <v>□ 消化管ストーマ</v>
      </c>
      <c r="AJ392" s="1375"/>
      <c r="AK392" s="1375"/>
      <c r="AL392" s="1375"/>
      <c r="AM392" s="1375"/>
      <c r="AN392" s="1375"/>
      <c r="AO392" s="1375"/>
      <c r="AP392" s="1375"/>
      <c r="AQ392" s="1375"/>
      <c r="AR392" s="1375"/>
      <c r="AS392" s="1375"/>
      <c r="AT392" s="1375"/>
      <c r="AU392" s="1375"/>
      <c r="AW392" s="1375" t="str">
        <f>入力専用!$IV$14</f>
        <v>□ 痛みコントロール</v>
      </c>
      <c r="AX392" s="1375"/>
      <c r="AY392" s="1375"/>
      <c r="AZ392" s="1375"/>
      <c r="BA392" s="1375"/>
      <c r="BB392" s="1375"/>
      <c r="BC392" s="1375"/>
      <c r="BD392" s="1375"/>
      <c r="BE392" s="1375"/>
      <c r="BF392" s="1375"/>
      <c r="BG392" s="1375"/>
      <c r="BH392" s="1375"/>
      <c r="BI392" s="1375"/>
      <c r="BK392" s="1375" t="str">
        <f>入力専用!$IW$14</f>
        <v>□ 排便コントロール</v>
      </c>
      <c r="BL392" s="1375"/>
      <c r="BM392" s="1375"/>
      <c r="BN392" s="1375"/>
      <c r="BO392" s="1375"/>
      <c r="BP392" s="1375"/>
      <c r="BQ392" s="1375"/>
      <c r="BR392" s="1375"/>
      <c r="BS392" s="1375"/>
      <c r="BT392" s="1375"/>
      <c r="BU392" s="1375"/>
      <c r="BV392" s="1375"/>
      <c r="BW392" s="1375"/>
      <c r="BY392" s="208"/>
    </row>
    <row r="393" spans="2:77" ht="7.5" customHeight="1">
      <c r="B393" s="1587"/>
      <c r="C393" s="1587"/>
      <c r="D393" s="1587"/>
      <c r="E393" s="1587"/>
      <c r="F393" s="1587"/>
      <c r="G393" s="1587"/>
      <c r="H393" s="1587"/>
      <c r="I393" s="1587"/>
      <c r="J393" s="1587"/>
      <c r="K393" s="1587"/>
      <c r="L393" s="1587"/>
      <c r="M393" s="308"/>
      <c r="N393" s="1375"/>
      <c r="O393" s="1375"/>
      <c r="P393" s="1375"/>
      <c r="Q393" s="1375"/>
      <c r="R393" s="1375"/>
      <c r="S393" s="1375"/>
      <c r="U393" s="1375"/>
      <c r="V393" s="1375"/>
      <c r="W393" s="1375"/>
      <c r="X393" s="1375"/>
      <c r="Y393" s="1375"/>
      <c r="Z393" s="1375"/>
      <c r="AA393" s="1375"/>
      <c r="AB393" s="1375"/>
      <c r="AC393" s="1375"/>
      <c r="AD393" s="1375"/>
      <c r="AE393" s="1375"/>
      <c r="AF393" s="1375"/>
      <c r="AG393" s="1375"/>
      <c r="AI393" s="1375"/>
      <c r="AJ393" s="1375"/>
      <c r="AK393" s="1375"/>
      <c r="AL393" s="1375"/>
      <c r="AM393" s="1375"/>
      <c r="AN393" s="1375"/>
      <c r="AO393" s="1375"/>
      <c r="AP393" s="1375"/>
      <c r="AQ393" s="1375"/>
      <c r="AR393" s="1375"/>
      <c r="AS393" s="1375"/>
      <c r="AT393" s="1375"/>
      <c r="AU393" s="1375"/>
      <c r="AW393" s="1375"/>
      <c r="AX393" s="1375"/>
      <c r="AY393" s="1375"/>
      <c r="AZ393" s="1375"/>
      <c r="BA393" s="1375"/>
      <c r="BB393" s="1375"/>
      <c r="BC393" s="1375"/>
      <c r="BD393" s="1375"/>
      <c r="BE393" s="1375"/>
      <c r="BF393" s="1375"/>
      <c r="BG393" s="1375"/>
      <c r="BH393" s="1375"/>
      <c r="BI393" s="1375"/>
      <c r="BK393" s="1375"/>
      <c r="BL393" s="1375"/>
      <c r="BM393" s="1375"/>
      <c r="BN393" s="1375"/>
      <c r="BO393" s="1375"/>
      <c r="BP393" s="1375"/>
      <c r="BQ393" s="1375"/>
      <c r="BR393" s="1375"/>
      <c r="BS393" s="1375"/>
      <c r="BT393" s="1375"/>
      <c r="BU393" s="1375"/>
      <c r="BV393" s="1375"/>
      <c r="BW393" s="1375"/>
      <c r="BY393" s="208"/>
    </row>
    <row r="394" spans="2:77" ht="7.5" customHeight="1">
      <c r="B394" s="1587"/>
      <c r="C394" s="1587"/>
      <c r="D394" s="1587"/>
      <c r="E394" s="1587"/>
      <c r="F394" s="1587"/>
      <c r="G394" s="1587"/>
      <c r="H394" s="1587"/>
      <c r="I394" s="1587"/>
      <c r="J394" s="1587"/>
      <c r="K394" s="1587"/>
      <c r="L394" s="1587"/>
      <c r="M394" s="308"/>
      <c r="N394" s="1375" t="str">
        <f>入力専用!$IX$14</f>
        <v>□ 自己注射</v>
      </c>
      <c r="O394" s="1375"/>
      <c r="P394" s="1375"/>
      <c r="Q394" s="1375"/>
      <c r="R394" s="1375"/>
      <c r="S394" s="1375"/>
      <c r="T394" s="1375"/>
      <c r="U394" s="1375"/>
      <c r="V394" s="1375"/>
      <c r="W394" s="1417" t="s">
        <v>647</v>
      </c>
      <c r="X394" s="1375" t="str">
        <f>入力専用!$IX$15</f>
        <v/>
      </c>
      <c r="Y394" s="1375"/>
      <c r="Z394" s="1375"/>
      <c r="AA394" s="1375"/>
      <c r="AB394" s="1375"/>
      <c r="AC394" s="1375"/>
      <c r="AD394" s="1375"/>
      <c r="AE394" s="1375"/>
      <c r="AF394" s="1375"/>
      <c r="AG394" s="1375"/>
      <c r="AH394" s="1375"/>
      <c r="AI394" s="1375"/>
      <c r="AJ394" s="1375"/>
      <c r="AK394" s="1375"/>
      <c r="AL394" s="1375"/>
      <c r="AM394" s="1375"/>
      <c r="AN394" s="1417" t="s">
        <v>648</v>
      </c>
      <c r="AP394" s="1375" t="str">
        <f>入力専用!$IY$14</f>
        <v>□ その他</v>
      </c>
      <c r="AQ394" s="1375"/>
      <c r="AR394" s="1375"/>
      <c r="AS394" s="1375"/>
      <c r="AT394" s="1375"/>
      <c r="AU394" s="1375"/>
      <c r="AV394" s="1375"/>
      <c r="AW394" s="1417" t="s">
        <v>647</v>
      </c>
      <c r="AX394" s="1375" t="str">
        <f>入力専用!$IY$15</f>
        <v/>
      </c>
      <c r="AY394" s="1375"/>
      <c r="AZ394" s="1375"/>
      <c r="BA394" s="1375"/>
      <c r="BB394" s="1375"/>
      <c r="BC394" s="1375"/>
      <c r="BD394" s="1375"/>
      <c r="BE394" s="1375"/>
      <c r="BF394" s="1375"/>
      <c r="BG394" s="1375"/>
      <c r="BH394" s="1375"/>
      <c r="BI394" s="1375"/>
      <c r="BJ394" s="1375"/>
      <c r="BK394" s="1375"/>
      <c r="BL394" s="1375"/>
      <c r="BM394" s="1375"/>
      <c r="BN394" s="1375"/>
      <c r="BO394" s="1375"/>
      <c r="BP394" s="1375"/>
      <c r="BQ394" s="1375"/>
      <c r="BR394" s="1375"/>
      <c r="BS394" s="1375"/>
      <c r="BT394" s="1375"/>
      <c r="BU394" s="1375"/>
      <c r="BV394" s="1375"/>
      <c r="BW394" s="1375"/>
      <c r="BX394" s="1375"/>
      <c r="BY394" s="1372" t="s">
        <v>648</v>
      </c>
    </row>
    <row r="395" spans="2:77" ht="7.5" customHeight="1">
      <c r="B395" s="1587"/>
      <c r="C395" s="1587"/>
      <c r="D395" s="1587"/>
      <c r="E395" s="1587"/>
      <c r="F395" s="1587"/>
      <c r="G395" s="1587"/>
      <c r="H395" s="1587"/>
      <c r="I395" s="1587"/>
      <c r="J395" s="1587"/>
      <c r="K395" s="1587"/>
      <c r="L395" s="1587"/>
      <c r="M395" s="207"/>
      <c r="N395" s="1385"/>
      <c r="O395" s="1385"/>
      <c r="P395" s="1385"/>
      <c r="Q395" s="1385"/>
      <c r="R395" s="1385"/>
      <c r="S395" s="1385"/>
      <c r="T395" s="1385"/>
      <c r="U395" s="1385"/>
      <c r="V395" s="1385"/>
      <c r="W395" s="1389"/>
      <c r="X395" s="1385"/>
      <c r="Y395" s="1385"/>
      <c r="Z395" s="1385"/>
      <c r="AA395" s="1385"/>
      <c r="AB395" s="1385"/>
      <c r="AC395" s="1385"/>
      <c r="AD395" s="1385"/>
      <c r="AE395" s="1385"/>
      <c r="AF395" s="1385"/>
      <c r="AG395" s="1385"/>
      <c r="AH395" s="1385"/>
      <c r="AI395" s="1385"/>
      <c r="AJ395" s="1385"/>
      <c r="AK395" s="1385"/>
      <c r="AL395" s="1385"/>
      <c r="AM395" s="1385"/>
      <c r="AN395" s="1389"/>
      <c r="AO395" s="307"/>
      <c r="AP395" s="1385"/>
      <c r="AQ395" s="1385"/>
      <c r="AR395" s="1385"/>
      <c r="AS395" s="1385"/>
      <c r="AT395" s="1385"/>
      <c r="AU395" s="1385"/>
      <c r="AV395" s="1385"/>
      <c r="AW395" s="1389"/>
      <c r="AX395" s="1385"/>
      <c r="AY395" s="1385"/>
      <c r="AZ395" s="1385"/>
      <c r="BA395" s="1385"/>
      <c r="BB395" s="1385"/>
      <c r="BC395" s="1385"/>
      <c r="BD395" s="1385"/>
      <c r="BE395" s="1385"/>
      <c r="BF395" s="1385"/>
      <c r="BG395" s="1385"/>
      <c r="BH395" s="1385"/>
      <c r="BI395" s="1385"/>
      <c r="BJ395" s="1385"/>
      <c r="BK395" s="1385"/>
      <c r="BL395" s="1385"/>
      <c r="BM395" s="1385"/>
      <c r="BN395" s="1385"/>
      <c r="BO395" s="1385"/>
      <c r="BP395" s="1385"/>
      <c r="BQ395" s="1385"/>
      <c r="BR395" s="1385"/>
      <c r="BS395" s="1385"/>
      <c r="BT395" s="1385"/>
      <c r="BU395" s="1385"/>
      <c r="BV395" s="1385"/>
      <c r="BW395" s="1385"/>
      <c r="BX395" s="1385"/>
      <c r="BY395" s="1384"/>
    </row>
    <row r="396" spans="2:77" ht="7.5" customHeight="1">
      <c r="B396" s="1377" t="s">
        <v>1121</v>
      </c>
      <c r="C396" s="1377"/>
      <c r="D396" s="1377"/>
      <c r="E396" s="1377"/>
      <c r="F396" s="1377"/>
      <c r="G396" s="1377"/>
      <c r="H396" s="1377"/>
      <c r="I396" s="1377"/>
      <c r="J396" s="1377"/>
      <c r="K396" s="1377"/>
      <c r="L396" s="1377"/>
      <c r="M396" s="555"/>
      <c r="N396" s="1414" t="str">
        <f>入力専用!$IX$5</f>
        <v>なし</v>
      </c>
      <c r="O396" s="1414"/>
      <c r="P396" s="1414"/>
      <c r="Q396" s="1414"/>
      <c r="R396" s="1414"/>
      <c r="S396" s="1414"/>
      <c r="T396" s="1414"/>
      <c r="U396" s="1414"/>
      <c r="V396" s="1417" t="s">
        <v>647</v>
      </c>
      <c r="W396" s="1414" t="str">
        <f>入力専用!$IX$6</f>
        <v/>
      </c>
      <c r="X396" s="1414"/>
      <c r="Y396" s="1414"/>
      <c r="Z396" s="1414"/>
      <c r="AA396" s="1414"/>
      <c r="AB396" s="1414"/>
      <c r="AC396" s="1414"/>
      <c r="AD396" s="1414"/>
      <c r="AE396" s="1414"/>
      <c r="AF396" s="1414"/>
      <c r="AG396" s="1414"/>
      <c r="AH396" s="1414"/>
      <c r="AI396" s="1414"/>
      <c r="AJ396" s="1414"/>
      <c r="AK396" s="1414"/>
      <c r="AL396" s="1414"/>
      <c r="AM396" s="1414"/>
      <c r="AN396" s="1414"/>
      <c r="AO396" s="1414"/>
      <c r="AP396" s="1414"/>
      <c r="AQ396" s="1414"/>
      <c r="AR396" s="1414"/>
      <c r="AS396" s="1414"/>
      <c r="AT396" s="1414"/>
      <c r="AU396" s="1414"/>
      <c r="AV396" s="1414"/>
      <c r="AW396" s="1414"/>
      <c r="AX396" s="1414"/>
      <c r="AY396" s="1414"/>
      <c r="AZ396" s="1414"/>
      <c r="BA396" s="1414"/>
      <c r="BB396" s="1414"/>
      <c r="BC396" s="1414"/>
      <c r="BD396" s="1414"/>
      <c r="BE396" s="1414"/>
      <c r="BF396" s="1414"/>
      <c r="BG396" s="1414"/>
      <c r="BH396" s="1414"/>
      <c r="BI396" s="1414"/>
      <c r="BJ396" s="1414"/>
      <c r="BK396" s="1414"/>
      <c r="BL396" s="1414"/>
      <c r="BM396" s="1414"/>
      <c r="BN396" s="1414"/>
      <c r="BO396" s="1414"/>
      <c r="BP396" s="1414"/>
      <c r="BQ396" s="1414"/>
      <c r="BR396" s="1414"/>
      <c r="BS396" s="1414"/>
      <c r="BT396" s="1414"/>
      <c r="BU396" s="1414"/>
      <c r="BV396" s="1414"/>
      <c r="BW396" s="1414"/>
      <c r="BX396" s="1414"/>
      <c r="BY396" s="1372" t="s">
        <v>648</v>
      </c>
    </row>
    <row r="397" spans="2:77" ht="7.5" customHeight="1">
      <c r="B397" s="1377"/>
      <c r="C397" s="1377"/>
      <c r="D397" s="1377"/>
      <c r="E397" s="1377"/>
      <c r="F397" s="1377"/>
      <c r="G397" s="1377"/>
      <c r="H397" s="1377"/>
      <c r="I397" s="1377"/>
      <c r="J397" s="1377"/>
      <c r="K397" s="1377"/>
      <c r="L397" s="1377"/>
      <c r="M397" s="207"/>
      <c r="N397" s="1385"/>
      <c r="O397" s="1385"/>
      <c r="P397" s="1385"/>
      <c r="Q397" s="1385"/>
      <c r="R397" s="1385"/>
      <c r="S397" s="1385"/>
      <c r="T397" s="1385"/>
      <c r="U397" s="1385"/>
      <c r="V397" s="1389"/>
      <c r="W397" s="1385"/>
      <c r="X397" s="1385"/>
      <c r="Y397" s="1385"/>
      <c r="Z397" s="1385"/>
      <c r="AA397" s="1385"/>
      <c r="AB397" s="1385"/>
      <c r="AC397" s="1385"/>
      <c r="AD397" s="1385"/>
      <c r="AE397" s="1385"/>
      <c r="AF397" s="1385"/>
      <c r="AG397" s="1385"/>
      <c r="AH397" s="1385"/>
      <c r="AI397" s="1385"/>
      <c r="AJ397" s="1385"/>
      <c r="AK397" s="1385"/>
      <c r="AL397" s="1385"/>
      <c r="AM397" s="1385"/>
      <c r="AN397" s="1385"/>
      <c r="AO397" s="1385"/>
      <c r="AP397" s="1385"/>
      <c r="AQ397" s="1385"/>
      <c r="AR397" s="1385"/>
      <c r="AS397" s="1385"/>
      <c r="AT397" s="1385"/>
      <c r="AU397" s="1385"/>
      <c r="AV397" s="1385"/>
      <c r="AW397" s="1385"/>
      <c r="AX397" s="1385"/>
      <c r="AY397" s="1385"/>
      <c r="AZ397" s="1385"/>
      <c r="BA397" s="1385"/>
      <c r="BB397" s="1385"/>
      <c r="BC397" s="1385"/>
      <c r="BD397" s="1385"/>
      <c r="BE397" s="1385"/>
      <c r="BF397" s="1385"/>
      <c r="BG397" s="1385"/>
      <c r="BH397" s="1385"/>
      <c r="BI397" s="1385"/>
      <c r="BJ397" s="1385"/>
      <c r="BK397" s="1385"/>
      <c r="BL397" s="1385"/>
      <c r="BM397" s="1385"/>
      <c r="BN397" s="1385"/>
      <c r="BO397" s="1385"/>
      <c r="BP397" s="1385"/>
      <c r="BQ397" s="1385"/>
      <c r="BR397" s="1385"/>
      <c r="BS397" s="1385"/>
      <c r="BT397" s="1385"/>
      <c r="BU397" s="1385"/>
      <c r="BV397" s="1385"/>
      <c r="BW397" s="1385"/>
      <c r="BX397" s="1385"/>
      <c r="BY397" s="1384"/>
    </row>
    <row r="398" spans="2:77" ht="7.5" customHeight="1">
      <c r="B398" s="1377" t="s">
        <v>1122</v>
      </c>
      <c r="C398" s="1377"/>
      <c r="D398" s="1377"/>
      <c r="E398" s="1377"/>
      <c r="F398" s="1377"/>
      <c r="G398" s="1377"/>
      <c r="H398" s="1377"/>
      <c r="I398" s="1377"/>
      <c r="J398" s="1377"/>
      <c r="K398" s="1377"/>
      <c r="L398" s="1377"/>
      <c r="M398" s="1377"/>
      <c r="N398" s="1377"/>
      <c r="O398" s="1377"/>
      <c r="P398" s="555"/>
      <c r="Q398" s="1379"/>
      <c r="R398" s="1379"/>
      <c r="S398" s="1379"/>
      <c r="T398" s="1379"/>
      <c r="U398" s="1379"/>
      <c r="V398" s="1379"/>
      <c r="W398" s="1379"/>
      <c r="X398" s="1380"/>
      <c r="Y398" s="1378" t="s">
        <v>1123</v>
      </c>
      <c r="Z398" s="1378"/>
      <c r="AA398" s="1378"/>
      <c r="AB398" s="1378"/>
      <c r="AC398" s="1378"/>
      <c r="AD398" s="1378"/>
      <c r="AE398" s="1378"/>
      <c r="AF398" s="1378"/>
      <c r="AG398" s="1378"/>
      <c r="AH398" s="1378"/>
      <c r="AI398" s="556"/>
      <c r="AJ398" s="1414" t="str">
        <f>入力専用!$IZ$5</f>
        <v>☑ なし</v>
      </c>
      <c r="AK398" s="1414"/>
      <c r="AL398" s="1414"/>
      <c r="AM398" s="1414"/>
      <c r="AN398" s="1414"/>
      <c r="AO398" s="1414"/>
      <c r="AP398" s="1417" t="s">
        <v>647</v>
      </c>
      <c r="AQ398" s="1414" t="str">
        <f>入力専用!$IZ$6</f>
        <v/>
      </c>
      <c r="AR398" s="1414"/>
      <c r="AS398" s="1414"/>
      <c r="AT398" s="1414"/>
      <c r="AU398" s="1414"/>
      <c r="AV398" s="1414"/>
      <c r="AW398" s="1414"/>
      <c r="AX398" s="1414"/>
      <c r="AY398" s="1414"/>
      <c r="AZ398" s="1414"/>
      <c r="BA398" s="1414"/>
      <c r="BB398" s="1414"/>
      <c r="BC398" s="1414"/>
      <c r="BD398" s="1414"/>
      <c r="BE398" s="1414"/>
      <c r="BF398" s="1414"/>
      <c r="BG398" s="1414"/>
      <c r="BH398" s="1414"/>
      <c r="BI398" s="1414"/>
      <c r="BJ398" s="1414"/>
      <c r="BK398" s="1414"/>
      <c r="BL398" s="1414"/>
      <c r="BM398" s="1414"/>
      <c r="BN398" s="1414"/>
      <c r="BO398" s="1414"/>
      <c r="BP398" s="1414"/>
      <c r="BQ398" s="1414"/>
      <c r="BR398" s="1414"/>
      <c r="BS398" s="1414"/>
      <c r="BT398" s="1414"/>
      <c r="BU398" s="1414"/>
      <c r="BV398" s="1414"/>
      <c r="BW398" s="1414"/>
      <c r="BX398" s="1414"/>
      <c r="BY398" s="1372" t="s">
        <v>648</v>
      </c>
    </row>
    <row r="399" spans="2:77" ht="7.5" customHeight="1">
      <c r="B399" s="1377"/>
      <c r="C399" s="1377"/>
      <c r="D399" s="1377"/>
      <c r="E399" s="1377"/>
      <c r="F399" s="1377"/>
      <c r="G399" s="1377"/>
      <c r="H399" s="1377"/>
      <c r="I399" s="1377"/>
      <c r="J399" s="1377"/>
      <c r="K399" s="1377"/>
      <c r="L399" s="1377"/>
      <c r="M399" s="1377"/>
      <c r="N399" s="1377"/>
      <c r="O399" s="1377"/>
      <c r="P399" s="207"/>
      <c r="Q399" s="1381"/>
      <c r="R399" s="1381"/>
      <c r="S399" s="1381"/>
      <c r="T399" s="1381"/>
      <c r="U399" s="1381"/>
      <c r="V399" s="1381"/>
      <c r="W399" s="1381"/>
      <c r="X399" s="1382"/>
      <c r="Y399" s="1378"/>
      <c r="Z399" s="1378"/>
      <c r="AA399" s="1378"/>
      <c r="AB399" s="1378"/>
      <c r="AC399" s="1378"/>
      <c r="AD399" s="1378"/>
      <c r="AE399" s="1378"/>
      <c r="AF399" s="1378"/>
      <c r="AG399" s="1378"/>
      <c r="AH399" s="1378"/>
      <c r="AI399" s="307"/>
      <c r="AJ399" s="1385"/>
      <c r="AK399" s="1385"/>
      <c r="AL399" s="1385"/>
      <c r="AM399" s="1385"/>
      <c r="AN399" s="1385"/>
      <c r="AO399" s="1385"/>
      <c r="AP399" s="1389"/>
      <c r="AQ399" s="1385"/>
      <c r="AR399" s="1385"/>
      <c r="AS399" s="1385"/>
      <c r="AT399" s="1385"/>
      <c r="AU399" s="1385"/>
      <c r="AV399" s="1385"/>
      <c r="AW399" s="1385"/>
      <c r="AX399" s="1385"/>
      <c r="AY399" s="1385"/>
      <c r="AZ399" s="1385"/>
      <c r="BA399" s="1385"/>
      <c r="BB399" s="1385"/>
      <c r="BC399" s="1385"/>
      <c r="BD399" s="1385"/>
      <c r="BE399" s="1385"/>
      <c r="BF399" s="1385"/>
      <c r="BG399" s="1385"/>
      <c r="BH399" s="1385"/>
      <c r="BI399" s="1385"/>
      <c r="BJ399" s="1385"/>
      <c r="BK399" s="1385"/>
      <c r="BL399" s="1385"/>
      <c r="BM399" s="1385"/>
      <c r="BN399" s="1385"/>
      <c r="BO399" s="1385"/>
      <c r="BP399" s="1385"/>
      <c r="BQ399" s="1385"/>
      <c r="BR399" s="1385"/>
      <c r="BS399" s="1385"/>
      <c r="BT399" s="1385"/>
      <c r="BU399" s="1385"/>
      <c r="BV399" s="1385"/>
      <c r="BW399" s="1385"/>
      <c r="BX399" s="1385"/>
      <c r="BY399" s="1384"/>
    </row>
    <row r="400" spans="2:77" ht="7.5" customHeight="1">
      <c r="B400" s="1378" t="s">
        <v>1124</v>
      </c>
      <c r="C400" s="1378"/>
      <c r="D400" s="1378"/>
      <c r="E400" s="1378"/>
      <c r="F400" s="1378"/>
      <c r="G400" s="1378"/>
      <c r="H400" s="1378"/>
      <c r="I400" s="1378"/>
      <c r="K400" s="1379"/>
      <c r="L400" s="1379"/>
      <c r="M400" s="1379"/>
      <c r="N400" s="1379"/>
      <c r="O400" s="1379"/>
      <c r="P400" s="1380"/>
      <c r="Q400" s="1431" t="s">
        <v>1125</v>
      </c>
      <c r="R400" s="1432"/>
      <c r="S400" s="1432"/>
      <c r="T400" s="1432"/>
      <c r="U400" s="1432"/>
      <c r="V400" s="1432"/>
      <c r="W400" s="1432"/>
      <c r="X400" s="1432"/>
      <c r="Y400" s="1432"/>
      <c r="Z400" s="1432"/>
      <c r="AA400" s="1432"/>
      <c r="AB400" s="1432"/>
      <c r="AC400" s="1432"/>
      <c r="AD400" s="1432"/>
      <c r="AE400" s="1432"/>
      <c r="AF400" s="1432"/>
      <c r="AG400" s="1432"/>
      <c r="AH400" s="1433"/>
      <c r="AI400" s="555"/>
      <c r="AJ400" s="1379"/>
      <c r="AK400" s="1379"/>
      <c r="AL400" s="1379"/>
      <c r="AM400" s="1379"/>
      <c r="AN400" s="1379"/>
      <c r="AO400" s="1380"/>
      <c r="AP400" s="1575" t="s">
        <v>1126</v>
      </c>
      <c r="AQ400" s="1576"/>
      <c r="AR400" s="1576"/>
      <c r="AS400" s="1576"/>
      <c r="AT400" s="1576"/>
      <c r="AU400" s="1576"/>
      <c r="AV400" s="1577"/>
      <c r="AW400" s="555"/>
      <c r="AX400" s="1414" t="str">
        <f>入力専用!$II$24</f>
        <v>☑ 不明</v>
      </c>
      <c r="AY400" s="1414"/>
      <c r="AZ400" s="1414"/>
      <c r="BA400" s="1414"/>
      <c r="BB400" s="1414"/>
      <c r="BC400" s="1414"/>
      <c r="BD400" s="1414"/>
      <c r="BE400" s="1414"/>
      <c r="BF400" s="1414"/>
      <c r="BG400" s="1414"/>
      <c r="BH400" s="1414"/>
      <c r="BI400" s="1414"/>
      <c r="BJ400" s="1414"/>
      <c r="BK400" s="1414"/>
      <c r="BL400" s="1414"/>
      <c r="BM400" s="1414"/>
      <c r="BN400" s="1414"/>
      <c r="BO400" s="1414"/>
      <c r="BP400" s="1414"/>
      <c r="BQ400" s="1414"/>
      <c r="BR400" s="1414"/>
      <c r="BS400" s="1414"/>
      <c r="BT400" s="1414"/>
      <c r="BU400" s="1414"/>
      <c r="BV400" s="1414"/>
      <c r="BW400" s="1414"/>
      <c r="BX400" s="1414"/>
      <c r="BY400" s="1415"/>
    </row>
    <row r="401" spans="1:77" ht="7.5" customHeight="1">
      <c r="B401" s="1378"/>
      <c r="C401" s="1378"/>
      <c r="D401" s="1378"/>
      <c r="E401" s="1378"/>
      <c r="F401" s="1378"/>
      <c r="G401" s="1378"/>
      <c r="H401" s="1378"/>
      <c r="I401" s="1378"/>
      <c r="K401" s="1381"/>
      <c r="L401" s="1381"/>
      <c r="M401" s="1381"/>
      <c r="N401" s="1381"/>
      <c r="O401" s="1381"/>
      <c r="P401" s="1382"/>
      <c r="Q401" s="1434"/>
      <c r="R401" s="1435"/>
      <c r="S401" s="1435"/>
      <c r="T401" s="1435"/>
      <c r="U401" s="1435"/>
      <c r="V401" s="1435"/>
      <c r="W401" s="1435"/>
      <c r="X401" s="1435"/>
      <c r="Y401" s="1435"/>
      <c r="Z401" s="1435"/>
      <c r="AA401" s="1435"/>
      <c r="AB401" s="1435"/>
      <c r="AC401" s="1435"/>
      <c r="AD401" s="1435"/>
      <c r="AE401" s="1435"/>
      <c r="AF401" s="1435"/>
      <c r="AG401" s="1435"/>
      <c r="AH401" s="1436"/>
      <c r="AI401" s="207"/>
      <c r="AJ401" s="1381"/>
      <c r="AK401" s="1381"/>
      <c r="AL401" s="1381"/>
      <c r="AM401" s="1381"/>
      <c r="AN401" s="1381"/>
      <c r="AO401" s="1382"/>
      <c r="AP401" s="1434"/>
      <c r="AQ401" s="1435"/>
      <c r="AR401" s="1435"/>
      <c r="AS401" s="1435"/>
      <c r="AT401" s="1435"/>
      <c r="AU401" s="1435"/>
      <c r="AV401" s="1436"/>
      <c r="AW401" s="207"/>
      <c r="AX401" s="1385"/>
      <c r="AY401" s="1385"/>
      <c r="AZ401" s="1385"/>
      <c r="BA401" s="1385"/>
      <c r="BB401" s="1385"/>
      <c r="BC401" s="1385"/>
      <c r="BD401" s="1385"/>
      <c r="BE401" s="1385"/>
      <c r="BF401" s="1385"/>
      <c r="BG401" s="1385"/>
      <c r="BH401" s="1385"/>
      <c r="BI401" s="1385"/>
      <c r="BJ401" s="1385"/>
      <c r="BK401" s="1385"/>
      <c r="BL401" s="1385"/>
      <c r="BM401" s="1385"/>
      <c r="BN401" s="1385"/>
      <c r="BO401" s="1385"/>
      <c r="BP401" s="1385"/>
      <c r="BQ401" s="1385"/>
      <c r="BR401" s="1385"/>
      <c r="BS401" s="1385"/>
      <c r="BT401" s="1385"/>
      <c r="BU401" s="1385"/>
      <c r="BV401" s="1385"/>
      <c r="BW401" s="1385"/>
      <c r="BX401" s="1385"/>
      <c r="BY401" s="1416"/>
    </row>
    <row r="402" spans="1:77" ht="7.5" customHeight="1">
      <c r="B402" s="1377" t="s">
        <v>1127</v>
      </c>
      <c r="C402" s="1377"/>
      <c r="D402" s="1377"/>
      <c r="E402" s="1377"/>
      <c r="F402" s="1377"/>
      <c r="G402" s="1377"/>
      <c r="H402" s="1377"/>
      <c r="I402" s="1377"/>
      <c r="J402" s="1377"/>
      <c r="K402" s="1377"/>
      <c r="L402" s="1377"/>
      <c r="M402" s="1377"/>
      <c r="N402" s="1377"/>
      <c r="O402" s="1377"/>
      <c r="P402" s="555"/>
      <c r="Q402" s="1414" t="str">
        <f>入力専用!$JB$14</f>
        <v>☑ なし</v>
      </c>
      <c r="R402" s="1414"/>
      <c r="S402" s="1414"/>
      <c r="T402" s="1414"/>
      <c r="U402" s="1414"/>
      <c r="V402" s="1414"/>
      <c r="W402" s="1417" t="s">
        <v>647</v>
      </c>
      <c r="X402" s="1414" t="s">
        <v>1128</v>
      </c>
      <c r="Y402" s="1414"/>
      <c r="Z402" s="1414"/>
      <c r="AA402" s="1414"/>
      <c r="AB402" s="1414"/>
      <c r="AC402" s="1414" t="str">
        <f>入力専用!$JB$15</f>
        <v/>
      </c>
      <c r="AD402" s="1414"/>
      <c r="AE402" s="1414"/>
      <c r="AF402" s="1414"/>
      <c r="AG402" s="1414"/>
      <c r="AH402" s="1414"/>
      <c r="AI402" s="1414"/>
      <c r="AJ402" s="1414"/>
      <c r="AK402" s="1414"/>
      <c r="AL402" s="1414"/>
      <c r="AM402" s="1414"/>
      <c r="AN402" s="1414"/>
      <c r="AO402" s="1414"/>
      <c r="AP402" s="1414"/>
      <c r="AQ402" s="1414"/>
      <c r="AR402" s="1414"/>
      <c r="AS402" s="1414"/>
      <c r="AT402" s="1414"/>
      <c r="AU402" s="1414"/>
      <c r="AV402" s="1414"/>
      <c r="AW402" s="1414"/>
      <c r="AX402" s="1414"/>
      <c r="AY402" s="1414"/>
      <c r="AZ402" s="1414"/>
      <c r="BA402" s="1414"/>
      <c r="BB402" s="1414"/>
      <c r="BC402" s="1414"/>
      <c r="BD402" s="1414"/>
      <c r="BE402" s="1414"/>
      <c r="BF402" s="1414"/>
      <c r="BG402" s="1414"/>
      <c r="BH402" s="1414"/>
      <c r="BI402" s="1414"/>
      <c r="BJ402" s="1414"/>
      <c r="BK402" s="1414"/>
      <c r="BL402" s="1414"/>
      <c r="BM402" s="1414"/>
      <c r="BN402" s="1414"/>
      <c r="BO402" s="1414"/>
      <c r="BP402" s="1414"/>
      <c r="BQ402" s="1414"/>
      <c r="BR402" s="1414"/>
      <c r="BS402" s="1414"/>
      <c r="BT402" s="1414"/>
      <c r="BU402" s="1414"/>
      <c r="BV402" s="1414"/>
      <c r="BW402" s="1414"/>
      <c r="BX402" s="1414"/>
      <c r="BY402" s="1372" t="s">
        <v>648</v>
      </c>
    </row>
    <row r="403" spans="1:77" ht="7.5" customHeight="1">
      <c r="B403" s="1377"/>
      <c r="C403" s="1377"/>
      <c r="D403" s="1377"/>
      <c r="E403" s="1377"/>
      <c r="F403" s="1377"/>
      <c r="G403" s="1377"/>
      <c r="H403" s="1377"/>
      <c r="I403" s="1377"/>
      <c r="J403" s="1377"/>
      <c r="K403" s="1377"/>
      <c r="L403" s="1377"/>
      <c r="M403" s="1377"/>
      <c r="N403" s="1377"/>
      <c r="O403" s="1377"/>
      <c r="P403" s="207"/>
      <c r="Q403" s="1385"/>
      <c r="R403" s="1385"/>
      <c r="S403" s="1385"/>
      <c r="T403" s="1385"/>
      <c r="U403" s="1385"/>
      <c r="V403" s="1385"/>
      <c r="W403" s="1389"/>
      <c r="X403" s="1385"/>
      <c r="Y403" s="1385"/>
      <c r="Z403" s="1385"/>
      <c r="AA403" s="1385"/>
      <c r="AB403" s="1385"/>
      <c r="AC403" s="1385"/>
      <c r="AD403" s="1385"/>
      <c r="AE403" s="1385"/>
      <c r="AF403" s="1385"/>
      <c r="AG403" s="1385"/>
      <c r="AH403" s="1385"/>
      <c r="AI403" s="1385"/>
      <c r="AJ403" s="1385"/>
      <c r="AK403" s="1385"/>
      <c r="AL403" s="1385"/>
      <c r="AM403" s="1385"/>
      <c r="AN403" s="1385"/>
      <c r="AO403" s="1385"/>
      <c r="AP403" s="1385"/>
      <c r="AQ403" s="1385"/>
      <c r="AR403" s="1385"/>
      <c r="AS403" s="1385"/>
      <c r="AT403" s="1385"/>
      <c r="AU403" s="1385"/>
      <c r="AV403" s="1385"/>
      <c r="AW403" s="1385"/>
      <c r="AX403" s="1385"/>
      <c r="AY403" s="1385"/>
      <c r="AZ403" s="1385"/>
      <c r="BA403" s="1385"/>
      <c r="BB403" s="1385"/>
      <c r="BC403" s="1385"/>
      <c r="BD403" s="1385"/>
      <c r="BE403" s="1385"/>
      <c r="BF403" s="1385"/>
      <c r="BG403" s="1385"/>
      <c r="BH403" s="1385"/>
      <c r="BI403" s="1385"/>
      <c r="BJ403" s="1385"/>
      <c r="BK403" s="1385"/>
      <c r="BL403" s="1385"/>
      <c r="BM403" s="1385"/>
      <c r="BN403" s="1385"/>
      <c r="BO403" s="1385"/>
      <c r="BP403" s="1385"/>
      <c r="BQ403" s="1385"/>
      <c r="BR403" s="1385"/>
      <c r="BS403" s="1385"/>
      <c r="BT403" s="1385"/>
      <c r="BU403" s="1385"/>
      <c r="BV403" s="1385"/>
      <c r="BW403" s="1385"/>
      <c r="BX403" s="1385"/>
      <c r="BY403" s="1384"/>
    </row>
    <row r="404" spans="1:77" ht="7.5" customHeight="1">
      <c r="A404" s="262" t="str">
        <f>IF(LEFT("☑ あり",20)=LEFT(K404,20),IF(LEFT("",20)=LEFT(W406,20),"〇",""),"")</f>
        <v/>
      </c>
      <c r="B404" s="1378" t="s">
        <v>1129</v>
      </c>
      <c r="C404" s="1378"/>
      <c r="D404" s="1378"/>
      <c r="E404" s="1378"/>
      <c r="F404" s="1378"/>
      <c r="G404" s="1378"/>
      <c r="H404" s="1378"/>
      <c r="I404" s="1378"/>
      <c r="J404" s="555"/>
      <c r="K404" s="1414" t="str">
        <f>入力専用!$JA$14</f>
        <v>☑ なし</v>
      </c>
      <c r="L404" s="1414"/>
      <c r="M404" s="1414"/>
      <c r="N404" s="1414"/>
      <c r="O404" s="1414"/>
      <c r="P404" s="1414"/>
      <c r="Q404" s="1417" t="s">
        <v>647</v>
      </c>
      <c r="R404" s="1414" t="str">
        <f>入力専用!$JA$15</f>
        <v/>
      </c>
      <c r="S404" s="1414"/>
      <c r="T404" s="1414"/>
      <c r="U404" s="1414"/>
      <c r="V404" s="1414"/>
      <c r="W404" s="1414"/>
      <c r="X404" s="1414"/>
      <c r="Y404" s="1414"/>
      <c r="Z404" s="1414"/>
      <c r="AA404" s="1414"/>
      <c r="AB404" s="1414"/>
      <c r="AC404" s="1414"/>
      <c r="AD404" s="1414"/>
      <c r="AE404" s="1414"/>
      <c r="AF404" s="1414"/>
      <c r="AG404" s="1414"/>
      <c r="AH404" s="1414"/>
      <c r="AI404" s="1414"/>
      <c r="AJ404" s="1414"/>
      <c r="AK404" s="1414"/>
      <c r="AL404" s="1414"/>
      <c r="AM404" s="1414"/>
      <c r="AN404" s="1414"/>
      <c r="AO404" s="1414"/>
      <c r="AP404" s="1414"/>
      <c r="AQ404" s="1414"/>
      <c r="AR404" s="1414"/>
      <c r="AS404" s="1414"/>
      <c r="AT404" s="1414"/>
      <c r="AU404" s="1414"/>
      <c r="AV404" s="1414"/>
      <c r="AW404" s="1414"/>
      <c r="AX404" s="1414"/>
      <c r="AY404" s="1414"/>
      <c r="AZ404" s="1414"/>
      <c r="BA404" s="1414"/>
      <c r="BB404" s="1414"/>
      <c r="BC404" s="1414"/>
      <c r="BD404" s="1414"/>
      <c r="BE404" s="1414"/>
      <c r="BF404" s="1414"/>
      <c r="BG404" s="1414"/>
      <c r="BH404" s="1414"/>
      <c r="BI404" s="1414"/>
      <c r="BJ404" s="1414"/>
      <c r="BK404" s="1414"/>
      <c r="BL404" s="1414"/>
      <c r="BM404" s="1414"/>
      <c r="BN404" s="1414"/>
      <c r="BO404" s="1414"/>
      <c r="BP404" s="1414"/>
      <c r="BQ404" s="1414"/>
      <c r="BR404" s="1414"/>
      <c r="BS404" s="1414"/>
      <c r="BT404" s="1414"/>
      <c r="BU404" s="1414"/>
      <c r="BV404" s="1414"/>
      <c r="BW404" s="1414"/>
      <c r="BX404" s="1414"/>
      <c r="BY404" s="1372" t="s">
        <v>648</v>
      </c>
    </row>
    <row r="405" spans="1:77" ht="7.5" customHeight="1">
      <c r="A405" s="262" t="str">
        <f>IF(LEFT("☑ あり",20)=LEFT(K404,20),IF(LEFT("",20)=LEFT(BN406,20),"〇",""),"")</f>
        <v/>
      </c>
      <c r="B405" s="1378"/>
      <c r="C405" s="1378"/>
      <c r="D405" s="1378"/>
      <c r="E405" s="1378"/>
      <c r="F405" s="1378"/>
      <c r="G405" s="1378"/>
      <c r="H405" s="1378"/>
      <c r="I405" s="1378"/>
      <c r="J405" s="207"/>
      <c r="K405" s="1385"/>
      <c r="L405" s="1385"/>
      <c r="M405" s="1385"/>
      <c r="N405" s="1385"/>
      <c r="O405" s="1385"/>
      <c r="P405" s="1385"/>
      <c r="Q405" s="1389"/>
      <c r="R405" s="1385"/>
      <c r="S405" s="1385"/>
      <c r="T405" s="1385"/>
      <c r="U405" s="1385"/>
      <c r="V405" s="1385"/>
      <c r="W405" s="1385"/>
      <c r="X405" s="1385"/>
      <c r="Y405" s="1385"/>
      <c r="Z405" s="1385"/>
      <c r="AA405" s="1385"/>
      <c r="AB405" s="1385"/>
      <c r="AC405" s="1385"/>
      <c r="AD405" s="1385"/>
      <c r="AE405" s="1385"/>
      <c r="AF405" s="1385"/>
      <c r="AG405" s="1385"/>
      <c r="AH405" s="1385"/>
      <c r="AI405" s="1385"/>
      <c r="AJ405" s="1385"/>
      <c r="AK405" s="1385"/>
      <c r="AL405" s="1385"/>
      <c r="AM405" s="1385"/>
      <c r="AN405" s="1385"/>
      <c r="AO405" s="1385"/>
      <c r="AP405" s="1385"/>
      <c r="AQ405" s="1385"/>
      <c r="AR405" s="1385"/>
      <c r="AS405" s="1385"/>
      <c r="AT405" s="1385"/>
      <c r="AU405" s="1385"/>
      <c r="AV405" s="1385"/>
      <c r="AW405" s="1385"/>
      <c r="AX405" s="1385"/>
      <c r="AY405" s="1385"/>
      <c r="AZ405" s="1385"/>
      <c r="BA405" s="1385"/>
      <c r="BB405" s="1385"/>
      <c r="BC405" s="1385"/>
      <c r="BD405" s="1385"/>
      <c r="BE405" s="1385"/>
      <c r="BF405" s="1385"/>
      <c r="BG405" s="1385"/>
      <c r="BH405" s="1385"/>
      <c r="BI405" s="1385"/>
      <c r="BJ405" s="1385"/>
      <c r="BK405" s="1385"/>
      <c r="BL405" s="1385"/>
      <c r="BM405" s="1385"/>
      <c r="BN405" s="1385"/>
      <c r="BO405" s="1385"/>
      <c r="BP405" s="1385"/>
      <c r="BQ405" s="1385"/>
      <c r="BR405" s="1385"/>
      <c r="BS405" s="1385"/>
      <c r="BT405" s="1385"/>
      <c r="BU405" s="1385"/>
      <c r="BV405" s="1385"/>
      <c r="BW405" s="1385"/>
      <c r="BX405" s="1385"/>
      <c r="BY405" s="1384"/>
    </row>
    <row r="406" spans="1:77" ht="7.5" customHeight="1">
      <c r="B406" s="1378" t="s">
        <v>1130</v>
      </c>
      <c r="C406" s="1378"/>
      <c r="D406" s="1378"/>
      <c r="E406" s="1378"/>
      <c r="F406" s="1378"/>
      <c r="G406" s="1378"/>
      <c r="H406" s="1378"/>
      <c r="I406" s="1378"/>
      <c r="J406" s="555"/>
      <c r="K406" s="1543" t="s">
        <v>1131</v>
      </c>
      <c r="L406" s="1543"/>
      <c r="M406" s="1543"/>
      <c r="N406" s="1543"/>
      <c r="O406" s="1543"/>
      <c r="P406" s="1543"/>
      <c r="Q406" s="1543"/>
      <c r="R406" s="1543"/>
      <c r="S406" s="1543"/>
      <c r="T406" s="1543"/>
      <c r="U406" s="1543"/>
      <c r="W406" s="1379"/>
      <c r="X406" s="1379"/>
      <c r="Y406" s="1379"/>
      <c r="Z406" s="1379"/>
      <c r="AA406" s="1379"/>
      <c r="AB406" s="1379"/>
      <c r="AC406" s="1379"/>
      <c r="AD406" s="1379"/>
      <c r="AE406" s="1379"/>
      <c r="AF406" s="1379"/>
      <c r="AG406" s="1379"/>
      <c r="AH406" s="1379"/>
      <c r="AI406" s="1379"/>
      <c r="AJ406" s="1379"/>
      <c r="AK406" s="1379"/>
      <c r="AL406" s="1379"/>
      <c r="AM406" s="1379"/>
      <c r="AN406" s="1379"/>
      <c r="AO406" s="1379"/>
      <c r="AP406" s="1379"/>
      <c r="AQ406" s="1379"/>
      <c r="AR406" s="1379"/>
      <c r="AS406" s="1379"/>
      <c r="AT406" s="1379"/>
      <c r="AU406" s="1379"/>
      <c r="AV406" s="1379"/>
      <c r="AW406" s="1379"/>
      <c r="AX406" s="1379"/>
      <c r="AY406" s="1379"/>
      <c r="AZ406" s="555"/>
      <c r="BA406" s="1398" t="s">
        <v>1132</v>
      </c>
      <c r="BB406" s="1398"/>
      <c r="BC406" s="1398"/>
      <c r="BD406" s="1398"/>
      <c r="BE406" s="1398"/>
      <c r="BF406" s="1398"/>
      <c r="BG406" s="1398"/>
      <c r="BH406" s="1398"/>
      <c r="BI406" s="1398"/>
      <c r="BJ406" s="1398"/>
      <c r="BK406" s="1398"/>
      <c r="BL406" s="1398"/>
      <c r="BM406" s="556"/>
      <c r="BN406" s="1379"/>
      <c r="BO406" s="1379"/>
      <c r="BP406" s="1379"/>
      <c r="BQ406" s="1379"/>
      <c r="BR406" s="1379"/>
      <c r="BS406" s="1379"/>
      <c r="BT406" s="1379"/>
      <c r="BU406" s="1379"/>
      <c r="BV406" s="1379"/>
      <c r="BW406" s="1379"/>
      <c r="BX406" s="1379"/>
      <c r="BY406" s="1380"/>
    </row>
    <row r="407" spans="1:77" ht="7.5" customHeight="1">
      <c r="B407" s="1378"/>
      <c r="C407" s="1378"/>
      <c r="D407" s="1378"/>
      <c r="E407" s="1378"/>
      <c r="F407" s="1378"/>
      <c r="G407" s="1378"/>
      <c r="H407" s="1378"/>
      <c r="I407" s="1378"/>
      <c r="J407" s="207"/>
      <c r="K407" s="1543"/>
      <c r="L407" s="1543"/>
      <c r="M407" s="1543"/>
      <c r="N407" s="1543"/>
      <c r="O407" s="1543"/>
      <c r="P407" s="1543"/>
      <c r="Q407" s="1543"/>
      <c r="R407" s="1543"/>
      <c r="S407" s="1543"/>
      <c r="T407" s="1543"/>
      <c r="U407" s="1543"/>
      <c r="W407" s="1381"/>
      <c r="X407" s="1381"/>
      <c r="Y407" s="1381"/>
      <c r="Z407" s="1381"/>
      <c r="AA407" s="1381"/>
      <c r="AB407" s="1381"/>
      <c r="AC407" s="1381"/>
      <c r="AD407" s="1381"/>
      <c r="AE407" s="1381"/>
      <c r="AF407" s="1381"/>
      <c r="AG407" s="1381"/>
      <c r="AH407" s="1381"/>
      <c r="AI407" s="1381"/>
      <c r="AJ407" s="1381"/>
      <c r="AK407" s="1381"/>
      <c r="AL407" s="1381"/>
      <c r="AM407" s="1381"/>
      <c r="AN407" s="1381"/>
      <c r="AO407" s="1381"/>
      <c r="AP407" s="1381"/>
      <c r="AQ407" s="1381"/>
      <c r="AR407" s="1381"/>
      <c r="AS407" s="1381"/>
      <c r="AT407" s="1381"/>
      <c r="AU407" s="1381"/>
      <c r="AV407" s="1381"/>
      <c r="AW407" s="1381"/>
      <c r="AX407" s="1381"/>
      <c r="AY407" s="1381"/>
      <c r="AZ407" s="207"/>
      <c r="BA407" s="1399"/>
      <c r="BB407" s="1399"/>
      <c r="BC407" s="1399"/>
      <c r="BD407" s="1399"/>
      <c r="BE407" s="1399"/>
      <c r="BF407" s="1399"/>
      <c r="BG407" s="1399"/>
      <c r="BH407" s="1399"/>
      <c r="BI407" s="1399"/>
      <c r="BJ407" s="1399"/>
      <c r="BK407" s="1399"/>
      <c r="BL407" s="1399"/>
      <c r="BM407" s="307"/>
      <c r="BN407" s="1381"/>
      <c r="BO407" s="1381"/>
      <c r="BP407" s="1381"/>
      <c r="BQ407" s="1381"/>
      <c r="BR407" s="1381"/>
      <c r="BS407" s="1381"/>
      <c r="BT407" s="1381"/>
      <c r="BU407" s="1381"/>
      <c r="BV407" s="1381"/>
      <c r="BW407" s="1381"/>
      <c r="BX407" s="1381"/>
      <c r="BY407" s="1382"/>
    </row>
    <row r="408" spans="1:77" ht="7.5" customHeight="1">
      <c r="B408" s="1378" t="s">
        <v>1133</v>
      </c>
      <c r="C408" s="1378"/>
      <c r="D408" s="1378"/>
      <c r="E408" s="1378"/>
      <c r="F408" s="1378"/>
      <c r="G408" s="1378"/>
      <c r="H408" s="1378"/>
      <c r="I408" s="1378"/>
      <c r="J408" s="555"/>
      <c r="K408" s="1414" t="str">
        <f>入力専用!$JC$14</f>
        <v>☑ 自己管理</v>
      </c>
      <c r="L408" s="1414"/>
      <c r="M408" s="1414"/>
      <c r="N408" s="1414"/>
      <c r="O408" s="1414"/>
      <c r="P408" s="1414"/>
      <c r="Q408" s="1414"/>
      <c r="R408" s="1414"/>
      <c r="S408" s="1414"/>
      <c r="T408" s="1414"/>
      <c r="U408" s="1414"/>
      <c r="V408" s="1414"/>
      <c r="W408" s="1414"/>
      <c r="X408" s="1388" t="s">
        <v>1134</v>
      </c>
      <c r="Y408" s="1388"/>
      <c r="Z408" s="1388"/>
      <c r="AA408" s="1388"/>
      <c r="AB408" s="1388"/>
      <c r="AC408" s="1388"/>
      <c r="AD408" s="1388"/>
      <c r="AE408" s="1388"/>
      <c r="AF408" s="1414" t="str">
        <f>入力専用!$JC$15</f>
        <v/>
      </c>
      <c r="AG408" s="1414"/>
      <c r="AH408" s="1414"/>
      <c r="AI408" s="1414"/>
      <c r="AJ408" s="1414"/>
      <c r="AK408" s="1414"/>
      <c r="AL408" s="1414"/>
      <c r="AM408" s="1414"/>
      <c r="AN408" s="1414"/>
      <c r="AO408" s="1414"/>
      <c r="AP408" s="1414"/>
      <c r="AQ408" s="1388" t="s">
        <v>1135</v>
      </c>
      <c r="AR408" s="1388"/>
      <c r="AS408" s="1388"/>
      <c r="AT408" s="1388"/>
      <c r="AU408" s="1388"/>
      <c r="AV408" s="1388"/>
      <c r="AW408" s="1388"/>
      <c r="AX408" s="1388"/>
      <c r="AY408" s="1388"/>
      <c r="AZ408" s="1414" t="str">
        <f>入力専用!$JC$16</f>
        <v/>
      </c>
      <c r="BA408" s="1414"/>
      <c r="BB408" s="1414"/>
      <c r="BC408" s="1414"/>
      <c r="BD408" s="1414"/>
      <c r="BE408" s="1414"/>
      <c r="BF408" s="1414"/>
      <c r="BG408" s="1414"/>
      <c r="BH408" s="1414"/>
      <c r="BI408" s="1414"/>
      <c r="BJ408" s="1414"/>
      <c r="BK408" s="1414"/>
      <c r="BL408" s="1414"/>
      <c r="BM408" s="1414"/>
      <c r="BN408" s="1414"/>
      <c r="BO408" s="1414"/>
      <c r="BP408" s="1414"/>
      <c r="BQ408" s="1414"/>
      <c r="BR408" s="1414"/>
      <c r="BS408" s="1414"/>
      <c r="BT408" s="1414"/>
      <c r="BU408" s="1414"/>
      <c r="BV408" s="1414"/>
      <c r="BW408" s="1414"/>
      <c r="BX408" s="1414"/>
      <c r="BY408" s="1383" t="s">
        <v>648</v>
      </c>
    </row>
    <row r="409" spans="1:77" ht="7.5" customHeight="1">
      <c r="B409" s="1378"/>
      <c r="C409" s="1378"/>
      <c r="D409" s="1378"/>
      <c r="E409" s="1378"/>
      <c r="F409" s="1378"/>
      <c r="G409" s="1378"/>
      <c r="H409" s="1378"/>
      <c r="I409" s="1378"/>
      <c r="J409" s="207"/>
      <c r="K409" s="1385"/>
      <c r="L409" s="1385"/>
      <c r="M409" s="1385"/>
      <c r="N409" s="1385"/>
      <c r="O409" s="1385"/>
      <c r="P409" s="1385"/>
      <c r="Q409" s="1385"/>
      <c r="R409" s="1385"/>
      <c r="S409" s="1385"/>
      <c r="T409" s="1385"/>
      <c r="U409" s="1385"/>
      <c r="V409" s="1385"/>
      <c r="W409" s="1385"/>
      <c r="X409" s="1389"/>
      <c r="Y409" s="1389"/>
      <c r="Z409" s="1389"/>
      <c r="AA409" s="1389"/>
      <c r="AB409" s="1389"/>
      <c r="AC409" s="1389"/>
      <c r="AD409" s="1389"/>
      <c r="AE409" s="1389"/>
      <c r="AF409" s="1385"/>
      <c r="AG409" s="1385"/>
      <c r="AH409" s="1385"/>
      <c r="AI409" s="1385"/>
      <c r="AJ409" s="1385"/>
      <c r="AK409" s="1385"/>
      <c r="AL409" s="1385"/>
      <c r="AM409" s="1385"/>
      <c r="AN409" s="1385"/>
      <c r="AO409" s="1385"/>
      <c r="AP409" s="1385"/>
      <c r="AQ409" s="1389"/>
      <c r="AR409" s="1389"/>
      <c r="AS409" s="1389"/>
      <c r="AT409" s="1389"/>
      <c r="AU409" s="1389"/>
      <c r="AV409" s="1389"/>
      <c r="AW409" s="1389"/>
      <c r="AX409" s="1389"/>
      <c r="AY409" s="1389"/>
      <c r="AZ409" s="1385"/>
      <c r="BA409" s="1385"/>
      <c r="BB409" s="1385"/>
      <c r="BC409" s="1385"/>
      <c r="BD409" s="1385"/>
      <c r="BE409" s="1385"/>
      <c r="BF409" s="1385"/>
      <c r="BG409" s="1385"/>
      <c r="BH409" s="1385"/>
      <c r="BI409" s="1385"/>
      <c r="BJ409" s="1385"/>
      <c r="BK409" s="1385"/>
      <c r="BL409" s="1385"/>
      <c r="BM409" s="1385"/>
      <c r="BN409" s="1385"/>
      <c r="BO409" s="1385"/>
      <c r="BP409" s="1385"/>
      <c r="BQ409" s="1385"/>
      <c r="BR409" s="1385"/>
      <c r="BS409" s="1385"/>
      <c r="BT409" s="1385"/>
      <c r="BU409" s="1385"/>
      <c r="BV409" s="1385"/>
      <c r="BW409" s="1385"/>
      <c r="BX409" s="1385"/>
      <c r="BY409" s="1384"/>
    </row>
    <row r="410" spans="1:77" ht="7.5" customHeight="1">
      <c r="B410" s="1378" t="s">
        <v>1136</v>
      </c>
      <c r="C410" s="1378"/>
      <c r="D410" s="1378"/>
      <c r="E410" s="1378"/>
      <c r="F410" s="1378"/>
      <c r="G410" s="1378"/>
      <c r="H410" s="1378"/>
      <c r="I410" s="1378"/>
      <c r="J410" s="1378"/>
      <c r="K410" s="1378"/>
      <c r="L410" s="1378"/>
      <c r="M410" s="555"/>
      <c r="N410" s="1414" t="str">
        <f>入力専用!$JD$14</f>
        <v>☑ 処方通り服用</v>
      </c>
      <c r="O410" s="1414"/>
      <c r="P410" s="1414"/>
      <c r="Q410" s="1414"/>
      <c r="R410" s="1414"/>
      <c r="S410" s="1414"/>
      <c r="T410" s="1414"/>
      <c r="U410" s="1414"/>
      <c r="V410" s="1414"/>
      <c r="W410" s="1414"/>
      <c r="X410" s="1414"/>
      <c r="Y410" s="1414"/>
      <c r="Z410" s="1414"/>
      <c r="AA410" s="1414"/>
      <c r="AB410" s="1414"/>
      <c r="AC410" s="1414"/>
      <c r="AD410" s="1414"/>
      <c r="AE410" s="1414"/>
      <c r="AF410" s="1414"/>
      <c r="AG410" s="1414"/>
      <c r="AH410" s="1414"/>
      <c r="AI410" s="1414"/>
      <c r="AJ410" s="1414"/>
      <c r="AK410" s="1414"/>
      <c r="AL410" s="1414"/>
      <c r="AM410" s="1414"/>
      <c r="AN410" s="1414"/>
      <c r="AO410" s="1414"/>
      <c r="AP410" s="1415"/>
      <c r="AQ410" s="1390" t="s">
        <v>1137</v>
      </c>
      <c r="AR410" s="1391"/>
      <c r="AS410" s="1391"/>
      <c r="AT410" s="1391"/>
      <c r="AU410" s="1391"/>
      <c r="AV410" s="1391"/>
      <c r="AW410" s="1391"/>
      <c r="AX410" s="1391"/>
      <c r="AY410" s="1391"/>
      <c r="AZ410" s="1391"/>
      <c r="BA410" s="1391"/>
      <c r="BB410" s="1391"/>
      <c r="BC410" s="1391"/>
      <c r="BD410" s="1391"/>
      <c r="BE410" s="1391"/>
      <c r="BF410" s="1391"/>
      <c r="BG410" s="1391"/>
      <c r="BH410" s="1391"/>
      <c r="BI410" s="1391"/>
      <c r="BJ410" s="1391"/>
      <c r="BK410" s="1391"/>
      <c r="BL410" s="1412"/>
      <c r="BM410" s="555"/>
      <c r="BN410" s="1379"/>
      <c r="BO410" s="1379"/>
      <c r="BP410" s="1379"/>
      <c r="BQ410" s="1379"/>
      <c r="BR410" s="1379"/>
      <c r="BS410" s="1379"/>
      <c r="BT410" s="1379"/>
      <c r="BU410" s="1379"/>
      <c r="BV410" s="1379"/>
      <c r="BW410" s="1379"/>
      <c r="BX410" s="1379"/>
      <c r="BY410" s="1380"/>
    </row>
    <row r="411" spans="1:77" ht="7.5" customHeight="1">
      <c r="B411" s="1378"/>
      <c r="C411" s="1378"/>
      <c r="D411" s="1378"/>
      <c r="E411" s="1378"/>
      <c r="F411" s="1378"/>
      <c r="G411" s="1378"/>
      <c r="H411" s="1378"/>
      <c r="I411" s="1378"/>
      <c r="J411" s="1378"/>
      <c r="K411" s="1378"/>
      <c r="L411" s="1378"/>
      <c r="M411" s="207"/>
      <c r="N411" s="1385"/>
      <c r="O411" s="1385"/>
      <c r="P411" s="1385"/>
      <c r="Q411" s="1385"/>
      <c r="R411" s="1385"/>
      <c r="S411" s="1385"/>
      <c r="T411" s="1385"/>
      <c r="U411" s="1385"/>
      <c r="V411" s="1385"/>
      <c r="W411" s="1385"/>
      <c r="X411" s="1385"/>
      <c r="Y411" s="1385"/>
      <c r="Z411" s="1385"/>
      <c r="AA411" s="1385"/>
      <c r="AB411" s="1385"/>
      <c r="AC411" s="1385"/>
      <c r="AD411" s="1385"/>
      <c r="AE411" s="1385"/>
      <c r="AF411" s="1385"/>
      <c r="AG411" s="1385"/>
      <c r="AH411" s="1385"/>
      <c r="AI411" s="1385"/>
      <c r="AJ411" s="1385"/>
      <c r="AK411" s="1385"/>
      <c r="AL411" s="1385"/>
      <c r="AM411" s="1385"/>
      <c r="AN411" s="1385"/>
      <c r="AO411" s="1385"/>
      <c r="AP411" s="1416"/>
      <c r="AQ411" s="1392"/>
      <c r="AR411" s="1393"/>
      <c r="AS411" s="1393"/>
      <c r="AT411" s="1393"/>
      <c r="AU411" s="1393"/>
      <c r="AV411" s="1393"/>
      <c r="AW411" s="1393"/>
      <c r="AX411" s="1393"/>
      <c r="AY411" s="1393"/>
      <c r="AZ411" s="1393"/>
      <c r="BA411" s="1393"/>
      <c r="BB411" s="1393"/>
      <c r="BC411" s="1393"/>
      <c r="BD411" s="1393"/>
      <c r="BE411" s="1393"/>
      <c r="BF411" s="1393"/>
      <c r="BG411" s="1393"/>
      <c r="BH411" s="1393"/>
      <c r="BI411" s="1393"/>
      <c r="BJ411" s="1393"/>
      <c r="BK411" s="1393"/>
      <c r="BL411" s="1413"/>
      <c r="BM411" s="207"/>
      <c r="BN411" s="1381"/>
      <c r="BO411" s="1381"/>
      <c r="BP411" s="1381"/>
      <c r="BQ411" s="1381"/>
      <c r="BR411" s="1381"/>
      <c r="BS411" s="1381"/>
      <c r="BT411" s="1381"/>
      <c r="BU411" s="1381"/>
      <c r="BV411" s="1381"/>
      <c r="BW411" s="1381"/>
      <c r="BX411" s="1381"/>
      <c r="BY411" s="1382"/>
    </row>
    <row r="412" spans="1:77" ht="7.5" customHeight="1">
      <c r="B412" s="1587" t="s">
        <v>1138</v>
      </c>
      <c r="C412" s="1587"/>
      <c r="D412" s="1587"/>
      <c r="E412" s="1587"/>
      <c r="F412" s="1587"/>
      <c r="G412" s="1587"/>
      <c r="H412" s="1587"/>
      <c r="I412" s="1587"/>
      <c r="J412" s="1587"/>
      <c r="K412" s="1587"/>
      <c r="L412" s="1587"/>
      <c r="M412" s="555"/>
      <c r="N412" s="1701">
        <f>入力専用!$G$387</f>
        <v>0</v>
      </c>
      <c r="O412" s="1701"/>
      <c r="P412" s="1701"/>
      <c r="Q412" s="1701"/>
      <c r="R412" s="1701"/>
      <c r="S412" s="1701"/>
      <c r="T412" s="1701"/>
      <c r="U412" s="1701"/>
      <c r="V412" s="1701"/>
      <c r="W412" s="1701"/>
      <c r="X412" s="1701"/>
      <c r="Y412" s="1701"/>
      <c r="Z412" s="1701"/>
      <c r="AA412" s="1701"/>
      <c r="AB412" s="1701"/>
      <c r="AC412" s="1701"/>
      <c r="AD412" s="1701"/>
      <c r="AE412" s="1701"/>
      <c r="AF412" s="1701"/>
      <c r="AG412" s="1701"/>
      <c r="AH412" s="1701"/>
      <c r="AI412" s="1701"/>
      <c r="AJ412" s="1701"/>
      <c r="AK412" s="1701"/>
      <c r="AL412" s="1701"/>
      <c r="AM412" s="1701"/>
      <c r="AN412" s="1701"/>
      <c r="AO412" s="1701"/>
      <c r="AP412" s="1701"/>
      <c r="AQ412" s="1701"/>
      <c r="AR412" s="1701"/>
      <c r="AS412" s="1701"/>
      <c r="AT412" s="1701"/>
      <c r="AU412" s="1701"/>
      <c r="AV412" s="1701"/>
      <c r="AW412" s="1701"/>
      <c r="AX412" s="1701"/>
      <c r="AY412" s="1701"/>
      <c r="AZ412" s="1701"/>
      <c r="BA412" s="1701"/>
      <c r="BB412" s="1701"/>
      <c r="BC412" s="1701"/>
      <c r="BD412" s="1701"/>
      <c r="BE412" s="1701"/>
      <c r="BF412" s="1701"/>
      <c r="BG412" s="1701"/>
      <c r="BH412" s="1701"/>
      <c r="BI412" s="1701"/>
      <c r="BJ412" s="1701"/>
      <c r="BK412" s="1701"/>
      <c r="BL412" s="1701"/>
      <c r="BM412" s="1701"/>
      <c r="BN412" s="1701"/>
      <c r="BO412" s="1701"/>
      <c r="BP412" s="1701"/>
      <c r="BQ412" s="1701"/>
      <c r="BR412" s="1701"/>
      <c r="BS412" s="1701"/>
      <c r="BT412" s="1701"/>
      <c r="BU412" s="1701"/>
      <c r="BV412" s="1701"/>
      <c r="BW412" s="1701"/>
      <c r="BX412" s="1701"/>
      <c r="BY412" s="557"/>
    </row>
    <row r="413" spans="1:77" ht="7.5" customHeight="1">
      <c r="B413" s="1587"/>
      <c r="C413" s="1587"/>
      <c r="D413" s="1587"/>
      <c r="E413" s="1587"/>
      <c r="F413" s="1587"/>
      <c r="G413" s="1587"/>
      <c r="H413" s="1587"/>
      <c r="I413" s="1587"/>
      <c r="J413" s="1587"/>
      <c r="K413" s="1587"/>
      <c r="L413" s="1587"/>
      <c r="M413" s="308"/>
      <c r="N413" s="1702"/>
      <c r="O413" s="1702"/>
      <c r="P413" s="1702"/>
      <c r="Q413" s="1702"/>
      <c r="R413" s="1702"/>
      <c r="S413" s="1702"/>
      <c r="T413" s="1702"/>
      <c r="U413" s="1702"/>
      <c r="V413" s="1702"/>
      <c r="W413" s="1702"/>
      <c r="X413" s="1702"/>
      <c r="Y413" s="1702"/>
      <c r="Z413" s="1702"/>
      <c r="AA413" s="1702"/>
      <c r="AB413" s="1702"/>
      <c r="AC413" s="1702"/>
      <c r="AD413" s="1702"/>
      <c r="AE413" s="1702"/>
      <c r="AF413" s="1702"/>
      <c r="AG413" s="1702"/>
      <c r="AH413" s="1702"/>
      <c r="AI413" s="1702"/>
      <c r="AJ413" s="1702"/>
      <c r="AK413" s="1702"/>
      <c r="AL413" s="1702"/>
      <c r="AM413" s="1702"/>
      <c r="AN413" s="1702"/>
      <c r="AO413" s="1702"/>
      <c r="AP413" s="1702"/>
      <c r="AQ413" s="1702"/>
      <c r="AR413" s="1702"/>
      <c r="AS413" s="1702"/>
      <c r="AT413" s="1702"/>
      <c r="AU413" s="1702"/>
      <c r="AV413" s="1702"/>
      <c r="AW413" s="1702"/>
      <c r="AX413" s="1702"/>
      <c r="AY413" s="1702"/>
      <c r="AZ413" s="1702"/>
      <c r="BA413" s="1702"/>
      <c r="BB413" s="1702"/>
      <c r="BC413" s="1702"/>
      <c r="BD413" s="1702"/>
      <c r="BE413" s="1702"/>
      <c r="BF413" s="1702"/>
      <c r="BG413" s="1702"/>
      <c r="BH413" s="1702"/>
      <c r="BI413" s="1702"/>
      <c r="BJ413" s="1702"/>
      <c r="BK413" s="1702"/>
      <c r="BL413" s="1702"/>
      <c r="BM413" s="1702"/>
      <c r="BN413" s="1702"/>
      <c r="BO413" s="1702"/>
      <c r="BP413" s="1702"/>
      <c r="BQ413" s="1702"/>
      <c r="BR413" s="1702"/>
      <c r="BS413" s="1702"/>
      <c r="BT413" s="1702"/>
      <c r="BU413" s="1702"/>
      <c r="BV413" s="1702"/>
      <c r="BW413" s="1702"/>
      <c r="BX413" s="1702"/>
      <c r="BY413" s="208"/>
    </row>
    <row r="414" spans="1:77" ht="7.5" customHeight="1">
      <c r="B414" s="1587"/>
      <c r="C414" s="1587"/>
      <c r="D414" s="1587"/>
      <c r="E414" s="1587"/>
      <c r="F414" s="1587"/>
      <c r="G414" s="1587"/>
      <c r="H414" s="1587"/>
      <c r="I414" s="1587"/>
      <c r="J414" s="1587"/>
      <c r="K414" s="1587"/>
      <c r="L414" s="1587"/>
      <c r="M414" s="308"/>
      <c r="N414" s="1702"/>
      <c r="O414" s="1702"/>
      <c r="P414" s="1702"/>
      <c r="Q414" s="1702"/>
      <c r="R414" s="1702"/>
      <c r="S414" s="1702"/>
      <c r="T414" s="1702"/>
      <c r="U414" s="1702"/>
      <c r="V414" s="1702"/>
      <c r="W414" s="1702"/>
      <c r="X414" s="1702"/>
      <c r="Y414" s="1702"/>
      <c r="Z414" s="1702"/>
      <c r="AA414" s="1702"/>
      <c r="AB414" s="1702"/>
      <c r="AC414" s="1702"/>
      <c r="AD414" s="1702"/>
      <c r="AE414" s="1702"/>
      <c r="AF414" s="1702"/>
      <c r="AG414" s="1702"/>
      <c r="AH414" s="1702"/>
      <c r="AI414" s="1702"/>
      <c r="AJ414" s="1702"/>
      <c r="AK414" s="1702"/>
      <c r="AL414" s="1702"/>
      <c r="AM414" s="1702"/>
      <c r="AN414" s="1702"/>
      <c r="AO414" s="1702"/>
      <c r="AP414" s="1702"/>
      <c r="AQ414" s="1702"/>
      <c r="AR414" s="1702"/>
      <c r="AS414" s="1702"/>
      <c r="AT414" s="1702"/>
      <c r="AU414" s="1702"/>
      <c r="AV414" s="1702"/>
      <c r="AW414" s="1702"/>
      <c r="AX414" s="1702"/>
      <c r="AY414" s="1702"/>
      <c r="AZ414" s="1702"/>
      <c r="BA414" s="1702"/>
      <c r="BB414" s="1702"/>
      <c r="BC414" s="1702"/>
      <c r="BD414" s="1702"/>
      <c r="BE414" s="1702"/>
      <c r="BF414" s="1702"/>
      <c r="BG414" s="1702"/>
      <c r="BH414" s="1702"/>
      <c r="BI414" s="1702"/>
      <c r="BJ414" s="1702"/>
      <c r="BK414" s="1702"/>
      <c r="BL414" s="1702"/>
      <c r="BM414" s="1702"/>
      <c r="BN414" s="1702"/>
      <c r="BO414" s="1702"/>
      <c r="BP414" s="1702"/>
      <c r="BQ414" s="1702"/>
      <c r="BR414" s="1702"/>
      <c r="BS414" s="1702"/>
      <c r="BT414" s="1702"/>
      <c r="BU414" s="1702"/>
      <c r="BV414" s="1702"/>
      <c r="BW414" s="1702"/>
      <c r="BX414" s="1702"/>
      <c r="BY414" s="208"/>
    </row>
    <row r="415" spans="1:77" ht="7.5" customHeight="1">
      <c r="B415" s="1587"/>
      <c r="C415" s="1587"/>
      <c r="D415" s="1587"/>
      <c r="E415" s="1587"/>
      <c r="F415" s="1587"/>
      <c r="G415" s="1587"/>
      <c r="H415" s="1587"/>
      <c r="I415" s="1587"/>
      <c r="J415" s="1587"/>
      <c r="K415" s="1587"/>
      <c r="L415" s="1587"/>
      <c r="M415" s="207"/>
      <c r="N415" s="1703"/>
      <c r="O415" s="1703"/>
      <c r="P415" s="1703"/>
      <c r="Q415" s="1703"/>
      <c r="R415" s="1703"/>
      <c r="S415" s="1703"/>
      <c r="T415" s="1703"/>
      <c r="U415" s="1703"/>
      <c r="V415" s="1703"/>
      <c r="W415" s="1703"/>
      <c r="X415" s="1703"/>
      <c r="Y415" s="1703"/>
      <c r="Z415" s="1703"/>
      <c r="AA415" s="1703"/>
      <c r="AB415" s="1703"/>
      <c r="AC415" s="1703"/>
      <c r="AD415" s="1703"/>
      <c r="AE415" s="1703"/>
      <c r="AF415" s="1703"/>
      <c r="AG415" s="1703"/>
      <c r="AH415" s="1703"/>
      <c r="AI415" s="1703"/>
      <c r="AJ415" s="1703"/>
      <c r="AK415" s="1703"/>
      <c r="AL415" s="1703"/>
      <c r="AM415" s="1703"/>
      <c r="AN415" s="1703"/>
      <c r="AO415" s="1703"/>
      <c r="AP415" s="1703"/>
      <c r="AQ415" s="1703"/>
      <c r="AR415" s="1703"/>
      <c r="AS415" s="1703"/>
      <c r="AT415" s="1703"/>
      <c r="AU415" s="1703"/>
      <c r="AV415" s="1703"/>
      <c r="AW415" s="1703"/>
      <c r="AX415" s="1703"/>
      <c r="AY415" s="1703"/>
      <c r="AZ415" s="1703"/>
      <c r="BA415" s="1703"/>
      <c r="BB415" s="1703"/>
      <c r="BC415" s="1703"/>
      <c r="BD415" s="1703"/>
      <c r="BE415" s="1703"/>
      <c r="BF415" s="1703"/>
      <c r="BG415" s="1703"/>
      <c r="BH415" s="1703"/>
      <c r="BI415" s="1703"/>
      <c r="BJ415" s="1703"/>
      <c r="BK415" s="1703"/>
      <c r="BL415" s="1703"/>
      <c r="BM415" s="1703"/>
      <c r="BN415" s="1703"/>
      <c r="BO415" s="1703"/>
      <c r="BP415" s="1703"/>
      <c r="BQ415" s="1703"/>
      <c r="BR415" s="1703"/>
      <c r="BS415" s="1703"/>
      <c r="BT415" s="1703"/>
      <c r="BU415" s="1703"/>
      <c r="BV415" s="1703"/>
      <c r="BW415" s="1703"/>
      <c r="BX415" s="1703"/>
      <c r="BY415" s="310"/>
    </row>
    <row r="416" spans="1:77" ht="7.5" customHeight="1">
      <c r="B416" s="1691" t="s">
        <v>1139</v>
      </c>
      <c r="C416" s="1692"/>
      <c r="D416" s="1692"/>
      <c r="E416" s="1692"/>
      <c r="F416" s="1692"/>
      <c r="G416" s="1692"/>
      <c r="H416" s="1692"/>
      <c r="I416" s="1692"/>
      <c r="J416" s="1692"/>
      <c r="K416" s="1692"/>
      <c r="L416" s="1692"/>
      <c r="M416" s="1692"/>
      <c r="N416" s="1692"/>
      <c r="O416" s="1692"/>
      <c r="P416" s="1692"/>
      <c r="Q416" s="1692"/>
      <c r="R416" s="1692"/>
      <c r="S416" s="1692"/>
      <c r="T416" s="1692"/>
      <c r="U416" s="1692"/>
      <c r="V416" s="1692"/>
      <c r="W416" s="1692"/>
      <c r="X416" s="1692"/>
      <c r="Y416" s="1692"/>
      <c r="Z416" s="1692"/>
      <c r="AA416" s="1692"/>
      <c r="AB416" s="1692"/>
      <c r="AC416" s="1692"/>
      <c r="AD416" s="1692"/>
      <c r="AE416" s="1692"/>
      <c r="AF416" s="1692"/>
      <c r="AG416" s="1692"/>
      <c r="AH416" s="1692"/>
      <c r="AI416" s="1692"/>
      <c r="AJ416" s="1692"/>
      <c r="AK416" s="1692"/>
      <c r="AL416" s="1692"/>
      <c r="AM416" s="1692"/>
      <c r="AN416" s="1692"/>
      <c r="AO416" s="1692"/>
      <c r="AP416" s="1692"/>
      <c r="AQ416" s="1692"/>
      <c r="AR416" s="1692"/>
      <c r="AS416" s="1692"/>
      <c r="AT416" s="1692"/>
      <c r="AU416" s="1692"/>
      <c r="AV416" s="1692"/>
      <c r="AW416" s="1692"/>
      <c r="AX416" s="1692"/>
      <c r="AY416" s="1692"/>
      <c r="AZ416" s="1692"/>
      <c r="BA416" s="1692"/>
      <c r="BB416" s="1692"/>
      <c r="BC416" s="1692"/>
      <c r="BD416" s="1692"/>
      <c r="BE416" s="1692"/>
      <c r="BF416" s="1692"/>
      <c r="BG416" s="1692"/>
      <c r="BH416" s="1692"/>
      <c r="BI416" s="1692"/>
      <c r="BJ416" s="1692"/>
      <c r="BK416" s="1692"/>
      <c r="BL416" s="1692"/>
      <c r="BM416" s="1692"/>
      <c r="BN416" s="1692"/>
      <c r="BO416" s="1692"/>
      <c r="BP416" s="1692"/>
      <c r="BQ416" s="1692"/>
      <c r="BR416" s="1692"/>
      <c r="BS416" s="1692"/>
      <c r="BT416" s="1692"/>
      <c r="BU416" s="1692"/>
      <c r="BV416" s="1692"/>
      <c r="BW416" s="1692"/>
      <c r="BX416" s="1692"/>
      <c r="BY416" s="1693"/>
    </row>
    <row r="417" spans="2:77" ht="7.5" customHeight="1">
      <c r="B417" s="1694"/>
      <c r="C417" s="1695"/>
      <c r="D417" s="1695"/>
      <c r="E417" s="1695"/>
      <c r="F417" s="1695"/>
      <c r="G417" s="1695"/>
      <c r="H417" s="1695"/>
      <c r="I417" s="1695"/>
      <c r="J417" s="1695"/>
      <c r="K417" s="1695"/>
      <c r="L417" s="1695"/>
      <c r="M417" s="1695"/>
      <c r="N417" s="1695"/>
      <c r="O417" s="1695"/>
      <c r="P417" s="1695"/>
      <c r="Q417" s="1695"/>
      <c r="R417" s="1695"/>
      <c r="S417" s="1695"/>
      <c r="T417" s="1695"/>
      <c r="U417" s="1695"/>
      <c r="V417" s="1695"/>
      <c r="W417" s="1695"/>
      <c r="X417" s="1695"/>
      <c r="Y417" s="1695"/>
      <c r="Z417" s="1695"/>
      <c r="AA417" s="1695"/>
      <c r="AB417" s="1695"/>
      <c r="AC417" s="1695"/>
      <c r="AD417" s="1695"/>
      <c r="AE417" s="1695"/>
      <c r="AF417" s="1695"/>
      <c r="AG417" s="1695"/>
      <c r="AH417" s="1695"/>
      <c r="AI417" s="1695"/>
      <c r="AJ417" s="1695"/>
      <c r="AK417" s="1695"/>
      <c r="AL417" s="1695"/>
      <c r="AM417" s="1695"/>
      <c r="AN417" s="1695"/>
      <c r="AO417" s="1695"/>
      <c r="AP417" s="1695"/>
      <c r="AQ417" s="1695"/>
      <c r="AR417" s="1695"/>
      <c r="AS417" s="1695"/>
      <c r="AT417" s="1695"/>
      <c r="AU417" s="1695"/>
      <c r="AV417" s="1695"/>
      <c r="AW417" s="1695"/>
      <c r="AX417" s="1695"/>
      <c r="AY417" s="1695"/>
      <c r="AZ417" s="1695"/>
      <c r="BA417" s="1695"/>
      <c r="BB417" s="1695"/>
      <c r="BC417" s="1695"/>
      <c r="BD417" s="1695"/>
      <c r="BE417" s="1695"/>
      <c r="BF417" s="1695"/>
      <c r="BG417" s="1695"/>
      <c r="BH417" s="1695"/>
      <c r="BI417" s="1695"/>
      <c r="BJ417" s="1695"/>
      <c r="BK417" s="1695"/>
      <c r="BL417" s="1695"/>
      <c r="BM417" s="1695"/>
      <c r="BN417" s="1695"/>
      <c r="BO417" s="1695"/>
      <c r="BP417" s="1695"/>
      <c r="BQ417" s="1695"/>
      <c r="BR417" s="1695"/>
      <c r="BS417" s="1695"/>
      <c r="BT417" s="1695"/>
      <c r="BU417" s="1695"/>
      <c r="BV417" s="1695"/>
      <c r="BW417" s="1695"/>
      <c r="BX417" s="1695"/>
      <c r="BY417" s="1696"/>
    </row>
    <row r="418" spans="2:77" ht="7.5" customHeight="1">
      <c r="B418" s="1694"/>
      <c r="C418" s="1695"/>
      <c r="D418" s="1695"/>
      <c r="E418" s="1695"/>
      <c r="F418" s="1695"/>
      <c r="G418" s="1695"/>
      <c r="H418" s="1695"/>
      <c r="I418" s="1695"/>
      <c r="J418" s="1695"/>
      <c r="K418" s="1695"/>
      <c r="L418" s="1695"/>
      <c r="M418" s="1695"/>
      <c r="N418" s="1695"/>
      <c r="O418" s="1695"/>
      <c r="P418" s="1695"/>
      <c r="Q418" s="1695"/>
      <c r="R418" s="1695"/>
      <c r="S418" s="1695"/>
      <c r="T418" s="1695"/>
      <c r="U418" s="1695"/>
      <c r="V418" s="1695"/>
      <c r="W418" s="1695"/>
      <c r="X418" s="1695"/>
      <c r="Y418" s="1695"/>
      <c r="Z418" s="1695"/>
      <c r="AA418" s="1695"/>
      <c r="AB418" s="1695"/>
      <c r="AC418" s="1695"/>
      <c r="AD418" s="1695"/>
      <c r="AE418" s="1695"/>
      <c r="AF418" s="1695"/>
      <c r="AG418" s="1695"/>
      <c r="AH418" s="1695"/>
      <c r="AI418" s="1695"/>
      <c r="AJ418" s="1695"/>
      <c r="AK418" s="1695"/>
      <c r="AL418" s="1695"/>
      <c r="AM418" s="1695"/>
      <c r="AN418" s="1695"/>
      <c r="AO418" s="1695"/>
      <c r="AP418" s="1695"/>
      <c r="AQ418" s="1695"/>
      <c r="AR418" s="1695"/>
      <c r="AS418" s="1695"/>
      <c r="AT418" s="1695"/>
      <c r="AU418" s="1695"/>
      <c r="AV418" s="1695"/>
      <c r="AW418" s="1695"/>
      <c r="AX418" s="1695"/>
      <c r="AY418" s="1695"/>
      <c r="AZ418" s="1695"/>
      <c r="BA418" s="1695"/>
      <c r="BB418" s="1695"/>
      <c r="BC418" s="1695"/>
      <c r="BD418" s="1695"/>
      <c r="BE418" s="1695"/>
      <c r="BF418" s="1695"/>
      <c r="BG418" s="1695"/>
      <c r="BH418" s="1695"/>
      <c r="BI418" s="1695"/>
      <c r="BJ418" s="1695"/>
      <c r="BK418" s="1695"/>
      <c r="BL418" s="1695"/>
      <c r="BM418" s="1695"/>
      <c r="BN418" s="1695"/>
      <c r="BO418" s="1695"/>
      <c r="BP418" s="1695"/>
      <c r="BQ418" s="1695"/>
      <c r="BR418" s="1695"/>
      <c r="BS418" s="1695"/>
      <c r="BT418" s="1695"/>
      <c r="BU418" s="1695"/>
      <c r="BV418" s="1695"/>
      <c r="BW418" s="1695"/>
      <c r="BX418" s="1695"/>
      <c r="BY418" s="1696"/>
    </row>
    <row r="419" spans="2:77" ht="7.5" customHeight="1">
      <c r="B419" s="1697"/>
      <c r="C419" s="1698"/>
      <c r="D419" s="1698"/>
      <c r="E419" s="1698"/>
      <c r="F419" s="1698"/>
      <c r="G419" s="1698"/>
      <c r="H419" s="1698"/>
      <c r="I419" s="1698"/>
      <c r="J419" s="1698"/>
      <c r="K419" s="1698"/>
      <c r="L419" s="1698"/>
      <c r="M419" s="1698"/>
      <c r="N419" s="1698"/>
      <c r="O419" s="1698"/>
      <c r="P419" s="1698"/>
      <c r="Q419" s="1698"/>
      <c r="R419" s="1698"/>
      <c r="S419" s="1698"/>
      <c r="T419" s="1698"/>
      <c r="U419" s="1698"/>
      <c r="V419" s="1698"/>
      <c r="W419" s="1698"/>
      <c r="X419" s="1698"/>
      <c r="Y419" s="1698"/>
      <c r="Z419" s="1698"/>
      <c r="AA419" s="1698"/>
      <c r="AB419" s="1698"/>
      <c r="AC419" s="1698"/>
      <c r="AD419" s="1698"/>
      <c r="AE419" s="1698"/>
      <c r="AF419" s="1698"/>
      <c r="AG419" s="1698"/>
      <c r="AH419" s="1698"/>
      <c r="AI419" s="1698"/>
      <c r="AJ419" s="1698"/>
      <c r="AK419" s="1698"/>
      <c r="AL419" s="1698"/>
      <c r="AM419" s="1698"/>
      <c r="AN419" s="1698"/>
      <c r="AO419" s="1698"/>
      <c r="AP419" s="1698"/>
      <c r="AQ419" s="1698"/>
      <c r="AR419" s="1698"/>
      <c r="AS419" s="1698"/>
      <c r="AT419" s="1698"/>
      <c r="AU419" s="1698"/>
      <c r="AV419" s="1698"/>
      <c r="AW419" s="1698"/>
      <c r="AX419" s="1698"/>
      <c r="AY419" s="1698"/>
      <c r="AZ419" s="1698"/>
      <c r="BA419" s="1698"/>
      <c r="BB419" s="1698"/>
      <c r="BC419" s="1698"/>
      <c r="BD419" s="1698"/>
      <c r="BE419" s="1698"/>
      <c r="BF419" s="1698"/>
      <c r="BG419" s="1698"/>
      <c r="BH419" s="1698"/>
      <c r="BI419" s="1698"/>
      <c r="BJ419" s="1698"/>
      <c r="BK419" s="1698"/>
      <c r="BL419" s="1698"/>
      <c r="BM419" s="1698"/>
      <c r="BN419" s="1698"/>
      <c r="BO419" s="1698"/>
      <c r="BP419" s="1698"/>
      <c r="BQ419" s="1698"/>
      <c r="BR419" s="1698"/>
      <c r="BS419" s="1698"/>
      <c r="BT419" s="1698"/>
      <c r="BU419" s="1698"/>
      <c r="BV419" s="1698"/>
      <c r="BW419" s="1698"/>
      <c r="BX419" s="1698"/>
      <c r="BY419" s="1699"/>
    </row>
    <row r="420" spans="2:77" ht="7.5" customHeight="1">
      <c r="B420" s="555"/>
      <c r="C420" s="1700"/>
      <c r="D420" s="1523"/>
      <c r="E420" s="1523"/>
      <c r="F420" s="1523"/>
      <c r="G420" s="1523"/>
      <c r="H420" s="1523"/>
      <c r="I420" s="1523"/>
      <c r="J420" s="1523"/>
      <c r="K420" s="1523"/>
      <c r="L420" s="1523"/>
      <c r="M420" s="1523"/>
      <c r="N420" s="1523"/>
      <c r="O420" s="1523"/>
      <c r="P420" s="1523"/>
      <c r="Q420" s="1523"/>
      <c r="R420" s="1523"/>
      <c r="S420" s="1523"/>
      <c r="T420" s="1523"/>
      <c r="U420" s="1523"/>
      <c r="V420" s="1523"/>
      <c r="W420" s="1523"/>
      <c r="X420" s="1523"/>
      <c r="Y420" s="1523"/>
      <c r="Z420" s="1523"/>
      <c r="AA420" s="1523"/>
      <c r="AB420" s="1523"/>
      <c r="AC420" s="1523"/>
      <c r="AD420" s="1523"/>
      <c r="AE420" s="1523"/>
      <c r="AF420" s="1523"/>
      <c r="AG420" s="1523"/>
      <c r="AH420" s="1523"/>
      <c r="AI420" s="1523"/>
      <c r="AJ420" s="1523"/>
      <c r="AK420" s="1523"/>
      <c r="AL420" s="1523"/>
      <c r="AM420" s="1523"/>
      <c r="AN420" s="1523"/>
      <c r="AO420" s="1523"/>
      <c r="AP420" s="1523"/>
      <c r="AQ420" s="1523"/>
      <c r="AR420" s="1523"/>
      <c r="AS420" s="1523"/>
      <c r="AT420" s="1523"/>
      <c r="AU420" s="1523"/>
      <c r="AV420" s="1523"/>
      <c r="AW420" s="1523"/>
      <c r="AX420" s="1523"/>
      <c r="AY420" s="1523"/>
      <c r="AZ420" s="1523"/>
      <c r="BA420" s="1523"/>
      <c r="BB420" s="1523"/>
      <c r="BC420" s="1523"/>
      <c r="BD420" s="1523"/>
      <c r="BE420" s="1523"/>
      <c r="BF420" s="1523"/>
      <c r="BG420" s="1523"/>
      <c r="BH420" s="1523"/>
      <c r="BI420" s="1523"/>
      <c r="BJ420" s="1523"/>
      <c r="BK420" s="1523"/>
      <c r="BL420" s="1523"/>
      <c r="BM420" s="1523"/>
      <c r="BN420" s="1523"/>
      <c r="BO420" s="1523"/>
      <c r="BP420" s="1523"/>
      <c r="BQ420" s="1523"/>
      <c r="BR420" s="1523"/>
      <c r="BS420" s="1523"/>
      <c r="BT420" s="1523"/>
      <c r="BU420" s="1523"/>
      <c r="BV420" s="1523"/>
      <c r="BW420" s="1523"/>
      <c r="BX420" s="1523"/>
      <c r="BY420" s="557"/>
    </row>
    <row r="421" spans="2:77" ht="7.5" customHeight="1">
      <c r="B421" s="308"/>
      <c r="C421" s="1524"/>
      <c r="D421" s="1524"/>
      <c r="E421" s="1524"/>
      <c r="F421" s="1524"/>
      <c r="G421" s="1524"/>
      <c r="H421" s="1524"/>
      <c r="I421" s="1524"/>
      <c r="J421" s="1524"/>
      <c r="K421" s="1524"/>
      <c r="L421" s="1524"/>
      <c r="M421" s="1524"/>
      <c r="N421" s="1524"/>
      <c r="O421" s="1524"/>
      <c r="P421" s="1524"/>
      <c r="Q421" s="1524"/>
      <c r="R421" s="1524"/>
      <c r="S421" s="1524"/>
      <c r="T421" s="1524"/>
      <c r="U421" s="1524"/>
      <c r="V421" s="1524"/>
      <c r="W421" s="1524"/>
      <c r="X421" s="1524"/>
      <c r="Y421" s="1524"/>
      <c r="Z421" s="1524"/>
      <c r="AA421" s="1524"/>
      <c r="AB421" s="1524"/>
      <c r="AC421" s="1524"/>
      <c r="AD421" s="1524"/>
      <c r="AE421" s="1524"/>
      <c r="AF421" s="1524"/>
      <c r="AG421" s="1524"/>
      <c r="AH421" s="1524"/>
      <c r="AI421" s="1524"/>
      <c r="AJ421" s="1524"/>
      <c r="AK421" s="1524"/>
      <c r="AL421" s="1524"/>
      <c r="AM421" s="1524"/>
      <c r="AN421" s="1524"/>
      <c r="AO421" s="1524"/>
      <c r="AP421" s="1524"/>
      <c r="AQ421" s="1524"/>
      <c r="AR421" s="1524"/>
      <c r="AS421" s="1524"/>
      <c r="AT421" s="1524"/>
      <c r="AU421" s="1524"/>
      <c r="AV421" s="1524"/>
      <c r="AW421" s="1524"/>
      <c r="AX421" s="1524"/>
      <c r="AY421" s="1524"/>
      <c r="AZ421" s="1524"/>
      <c r="BA421" s="1524"/>
      <c r="BB421" s="1524"/>
      <c r="BC421" s="1524"/>
      <c r="BD421" s="1524"/>
      <c r="BE421" s="1524"/>
      <c r="BF421" s="1524"/>
      <c r="BG421" s="1524"/>
      <c r="BH421" s="1524"/>
      <c r="BI421" s="1524"/>
      <c r="BJ421" s="1524"/>
      <c r="BK421" s="1524"/>
      <c r="BL421" s="1524"/>
      <c r="BM421" s="1524"/>
      <c r="BN421" s="1524"/>
      <c r="BO421" s="1524"/>
      <c r="BP421" s="1524"/>
      <c r="BQ421" s="1524"/>
      <c r="BR421" s="1524"/>
      <c r="BS421" s="1524"/>
      <c r="BT421" s="1524"/>
      <c r="BU421" s="1524"/>
      <c r="BV421" s="1524"/>
      <c r="BW421" s="1524"/>
      <c r="BX421" s="1524"/>
      <c r="BY421" s="208"/>
    </row>
    <row r="422" spans="2:77" ht="7.5" customHeight="1">
      <c r="B422" s="308"/>
      <c r="C422" s="1524"/>
      <c r="D422" s="1524"/>
      <c r="E422" s="1524"/>
      <c r="F422" s="1524"/>
      <c r="G422" s="1524"/>
      <c r="H422" s="1524"/>
      <c r="I422" s="1524"/>
      <c r="J422" s="1524"/>
      <c r="K422" s="1524"/>
      <c r="L422" s="1524"/>
      <c r="M422" s="1524"/>
      <c r="N422" s="1524"/>
      <c r="O422" s="1524"/>
      <c r="P422" s="1524"/>
      <c r="Q422" s="1524"/>
      <c r="R422" s="1524"/>
      <c r="S422" s="1524"/>
      <c r="T422" s="1524"/>
      <c r="U422" s="1524"/>
      <c r="V422" s="1524"/>
      <c r="W422" s="1524"/>
      <c r="X422" s="1524"/>
      <c r="Y422" s="1524"/>
      <c r="Z422" s="1524"/>
      <c r="AA422" s="1524"/>
      <c r="AB422" s="1524"/>
      <c r="AC422" s="1524"/>
      <c r="AD422" s="1524"/>
      <c r="AE422" s="1524"/>
      <c r="AF422" s="1524"/>
      <c r="AG422" s="1524"/>
      <c r="AH422" s="1524"/>
      <c r="AI422" s="1524"/>
      <c r="AJ422" s="1524"/>
      <c r="AK422" s="1524"/>
      <c r="AL422" s="1524"/>
      <c r="AM422" s="1524"/>
      <c r="AN422" s="1524"/>
      <c r="AO422" s="1524"/>
      <c r="AP422" s="1524"/>
      <c r="AQ422" s="1524"/>
      <c r="AR422" s="1524"/>
      <c r="AS422" s="1524"/>
      <c r="AT422" s="1524"/>
      <c r="AU422" s="1524"/>
      <c r="AV422" s="1524"/>
      <c r="AW422" s="1524"/>
      <c r="AX422" s="1524"/>
      <c r="AY422" s="1524"/>
      <c r="AZ422" s="1524"/>
      <c r="BA422" s="1524"/>
      <c r="BB422" s="1524"/>
      <c r="BC422" s="1524"/>
      <c r="BD422" s="1524"/>
      <c r="BE422" s="1524"/>
      <c r="BF422" s="1524"/>
      <c r="BG422" s="1524"/>
      <c r="BH422" s="1524"/>
      <c r="BI422" s="1524"/>
      <c r="BJ422" s="1524"/>
      <c r="BK422" s="1524"/>
      <c r="BL422" s="1524"/>
      <c r="BM422" s="1524"/>
      <c r="BN422" s="1524"/>
      <c r="BO422" s="1524"/>
      <c r="BP422" s="1524"/>
      <c r="BQ422" s="1524"/>
      <c r="BR422" s="1524"/>
      <c r="BS422" s="1524"/>
      <c r="BT422" s="1524"/>
      <c r="BU422" s="1524"/>
      <c r="BV422" s="1524"/>
      <c r="BW422" s="1524"/>
      <c r="BX422" s="1524"/>
      <c r="BY422" s="208"/>
    </row>
    <row r="423" spans="2:77" ht="7.5" customHeight="1">
      <c r="B423" s="308"/>
      <c r="C423" s="1524"/>
      <c r="D423" s="1524"/>
      <c r="E423" s="1524"/>
      <c r="F423" s="1524"/>
      <c r="G423" s="1524"/>
      <c r="H423" s="1524"/>
      <c r="I423" s="1524"/>
      <c r="J423" s="1524"/>
      <c r="K423" s="1524"/>
      <c r="L423" s="1524"/>
      <c r="M423" s="1524"/>
      <c r="N423" s="1524"/>
      <c r="O423" s="1524"/>
      <c r="P423" s="1524"/>
      <c r="Q423" s="1524"/>
      <c r="R423" s="1524"/>
      <c r="S423" s="1524"/>
      <c r="T423" s="1524"/>
      <c r="U423" s="1524"/>
      <c r="V423" s="1524"/>
      <c r="W423" s="1524"/>
      <c r="X423" s="1524"/>
      <c r="Y423" s="1524"/>
      <c r="Z423" s="1524"/>
      <c r="AA423" s="1524"/>
      <c r="AB423" s="1524"/>
      <c r="AC423" s="1524"/>
      <c r="AD423" s="1524"/>
      <c r="AE423" s="1524"/>
      <c r="AF423" s="1524"/>
      <c r="AG423" s="1524"/>
      <c r="AH423" s="1524"/>
      <c r="AI423" s="1524"/>
      <c r="AJ423" s="1524"/>
      <c r="AK423" s="1524"/>
      <c r="AL423" s="1524"/>
      <c r="AM423" s="1524"/>
      <c r="AN423" s="1524"/>
      <c r="AO423" s="1524"/>
      <c r="AP423" s="1524"/>
      <c r="AQ423" s="1524"/>
      <c r="AR423" s="1524"/>
      <c r="AS423" s="1524"/>
      <c r="AT423" s="1524"/>
      <c r="AU423" s="1524"/>
      <c r="AV423" s="1524"/>
      <c r="AW423" s="1524"/>
      <c r="AX423" s="1524"/>
      <c r="AY423" s="1524"/>
      <c r="AZ423" s="1524"/>
      <c r="BA423" s="1524"/>
      <c r="BB423" s="1524"/>
      <c r="BC423" s="1524"/>
      <c r="BD423" s="1524"/>
      <c r="BE423" s="1524"/>
      <c r="BF423" s="1524"/>
      <c r="BG423" s="1524"/>
      <c r="BH423" s="1524"/>
      <c r="BI423" s="1524"/>
      <c r="BJ423" s="1524"/>
      <c r="BK423" s="1524"/>
      <c r="BL423" s="1524"/>
      <c r="BM423" s="1524"/>
      <c r="BN423" s="1524"/>
      <c r="BO423" s="1524"/>
      <c r="BP423" s="1524"/>
      <c r="BQ423" s="1524"/>
      <c r="BR423" s="1524"/>
      <c r="BS423" s="1524"/>
      <c r="BT423" s="1524"/>
      <c r="BU423" s="1524"/>
      <c r="BV423" s="1524"/>
      <c r="BW423" s="1524"/>
      <c r="BX423" s="1524"/>
      <c r="BY423" s="208"/>
    </row>
    <row r="424" spans="2:77" ht="7.5" customHeight="1">
      <c r="B424" s="308"/>
      <c r="C424" s="1524"/>
      <c r="D424" s="1524"/>
      <c r="E424" s="1524"/>
      <c r="F424" s="1524"/>
      <c r="G424" s="1524"/>
      <c r="H424" s="1524"/>
      <c r="I424" s="1524"/>
      <c r="J424" s="1524"/>
      <c r="K424" s="1524"/>
      <c r="L424" s="1524"/>
      <c r="M424" s="1524"/>
      <c r="N424" s="1524"/>
      <c r="O424" s="1524"/>
      <c r="P424" s="1524"/>
      <c r="Q424" s="1524"/>
      <c r="R424" s="1524"/>
      <c r="S424" s="1524"/>
      <c r="T424" s="1524"/>
      <c r="U424" s="1524"/>
      <c r="V424" s="1524"/>
      <c r="W424" s="1524"/>
      <c r="X424" s="1524"/>
      <c r="Y424" s="1524"/>
      <c r="Z424" s="1524"/>
      <c r="AA424" s="1524"/>
      <c r="AB424" s="1524"/>
      <c r="AC424" s="1524"/>
      <c r="AD424" s="1524"/>
      <c r="AE424" s="1524"/>
      <c r="AF424" s="1524"/>
      <c r="AG424" s="1524"/>
      <c r="AH424" s="1524"/>
      <c r="AI424" s="1524"/>
      <c r="AJ424" s="1524"/>
      <c r="AK424" s="1524"/>
      <c r="AL424" s="1524"/>
      <c r="AM424" s="1524"/>
      <c r="AN424" s="1524"/>
      <c r="AO424" s="1524"/>
      <c r="AP424" s="1524"/>
      <c r="AQ424" s="1524"/>
      <c r="AR424" s="1524"/>
      <c r="AS424" s="1524"/>
      <c r="AT424" s="1524"/>
      <c r="AU424" s="1524"/>
      <c r="AV424" s="1524"/>
      <c r="AW424" s="1524"/>
      <c r="AX424" s="1524"/>
      <c r="AY424" s="1524"/>
      <c r="AZ424" s="1524"/>
      <c r="BA424" s="1524"/>
      <c r="BB424" s="1524"/>
      <c r="BC424" s="1524"/>
      <c r="BD424" s="1524"/>
      <c r="BE424" s="1524"/>
      <c r="BF424" s="1524"/>
      <c r="BG424" s="1524"/>
      <c r="BH424" s="1524"/>
      <c r="BI424" s="1524"/>
      <c r="BJ424" s="1524"/>
      <c r="BK424" s="1524"/>
      <c r="BL424" s="1524"/>
      <c r="BM424" s="1524"/>
      <c r="BN424" s="1524"/>
      <c r="BO424" s="1524"/>
      <c r="BP424" s="1524"/>
      <c r="BQ424" s="1524"/>
      <c r="BR424" s="1524"/>
      <c r="BS424" s="1524"/>
      <c r="BT424" s="1524"/>
      <c r="BU424" s="1524"/>
      <c r="BV424" s="1524"/>
      <c r="BW424" s="1524"/>
      <c r="BX424" s="1524"/>
      <c r="BY424" s="208"/>
    </row>
    <row r="425" spans="2:77" ht="7.5" customHeight="1">
      <c r="B425" s="308"/>
      <c r="C425" s="1524"/>
      <c r="D425" s="1524"/>
      <c r="E425" s="1524"/>
      <c r="F425" s="1524"/>
      <c r="G425" s="1524"/>
      <c r="H425" s="1524"/>
      <c r="I425" s="1524"/>
      <c r="J425" s="1524"/>
      <c r="K425" s="1524"/>
      <c r="L425" s="1524"/>
      <c r="M425" s="1524"/>
      <c r="N425" s="1524"/>
      <c r="O425" s="1524"/>
      <c r="P425" s="1524"/>
      <c r="Q425" s="1524"/>
      <c r="R425" s="1524"/>
      <c r="S425" s="1524"/>
      <c r="T425" s="1524"/>
      <c r="U425" s="1524"/>
      <c r="V425" s="1524"/>
      <c r="W425" s="1524"/>
      <c r="X425" s="1524"/>
      <c r="Y425" s="1524"/>
      <c r="Z425" s="1524"/>
      <c r="AA425" s="1524"/>
      <c r="AB425" s="1524"/>
      <c r="AC425" s="1524"/>
      <c r="AD425" s="1524"/>
      <c r="AE425" s="1524"/>
      <c r="AF425" s="1524"/>
      <c r="AG425" s="1524"/>
      <c r="AH425" s="1524"/>
      <c r="AI425" s="1524"/>
      <c r="AJ425" s="1524"/>
      <c r="AK425" s="1524"/>
      <c r="AL425" s="1524"/>
      <c r="AM425" s="1524"/>
      <c r="AN425" s="1524"/>
      <c r="AO425" s="1524"/>
      <c r="AP425" s="1524"/>
      <c r="AQ425" s="1524"/>
      <c r="AR425" s="1524"/>
      <c r="AS425" s="1524"/>
      <c r="AT425" s="1524"/>
      <c r="AU425" s="1524"/>
      <c r="AV425" s="1524"/>
      <c r="AW425" s="1524"/>
      <c r="AX425" s="1524"/>
      <c r="AY425" s="1524"/>
      <c r="AZ425" s="1524"/>
      <c r="BA425" s="1524"/>
      <c r="BB425" s="1524"/>
      <c r="BC425" s="1524"/>
      <c r="BD425" s="1524"/>
      <c r="BE425" s="1524"/>
      <c r="BF425" s="1524"/>
      <c r="BG425" s="1524"/>
      <c r="BH425" s="1524"/>
      <c r="BI425" s="1524"/>
      <c r="BJ425" s="1524"/>
      <c r="BK425" s="1524"/>
      <c r="BL425" s="1524"/>
      <c r="BM425" s="1524"/>
      <c r="BN425" s="1524"/>
      <c r="BO425" s="1524"/>
      <c r="BP425" s="1524"/>
      <c r="BQ425" s="1524"/>
      <c r="BR425" s="1524"/>
      <c r="BS425" s="1524"/>
      <c r="BT425" s="1524"/>
      <c r="BU425" s="1524"/>
      <c r="BV425" s="1524"/>
      <c r="BW425" s="1524"/>
      <c r="BX425" s="1524"/>
      <c r="BY425" s="208"/>
    </row>
    <row r="426" spans="2:77" ht="7.5" customHeight="1">
      <c r="B426" s="308"/>
      <c r="C426" s="1524"/>
      <c r="D426" s="1524"/>
      <c r="E426" s="1524"/>
      <c r="F426" s="1524"/>
      <c r="G426" s="1524"/>
      <c r="H426" s="1524"/>
      <c r="I426" s="1524"/>
      <c r="J426" s="1524"/>
      <c r="K426" s="1524"/>
      <c r="L426" s="1524"/>
      <c r="M426" s="1524"/>
      <c r="N426" s="1524"/>
      <c r="O426" s="1524"/>
      <c r="P426" s="1524"/>
      <c r="Q426" s="1524"/>
      <c r="R426" s="1524"/>
      <c r="S426" s="1524"/>
      <c r="T426" s="1524"/>
      <c r="U426" s="1524"/>
      <c r="V426" s="1524"/>
      <c r="W426" s="1524"/>
      <c r="X426" s="1524"/>
      <c r="Y426" s="1524"/>
      <c r="Z426" s="1524"/>
      <c r="AA426" s="1524"/>
      <c r="AB426" s="1524"/>
      <c r="AC426" s="1524"/>
      <c r="AD426" s="1524"/>
      <c r="AE426" s="1524"/>
      <c r="AF426" s="1524"/>
      <c r="AG426" s="1524"/>
      <c r="AH426" s="1524"/>
      <c r="AI426" s="1524"/>
      <c r="AJ426" s="1524"/>
      <c r="AK426" s="1524"/>
      <c r="AL426" s="1524"/>
      <c r="AM426" s="1524"/>
      <c r="AN426" s="1524"/>
      <c r="AO426" s="1524"/>
      <c r="AP426" s="1524"/>
      <c r="AQ426" s="1524"/>
      <c r="AR426" s="1524"/>
      <c r="AS426" s="1524"/>
      <c r="AT426" s="1524"/>
      <c r="AU426" s="1524"/>
      <c r="AV426" s="1524"/>
      <c r="AW426" s="1524"/>
      <c r="AX426" s="1524"/>
      <c r="AY426" s="1524"/>
      <c r="AZ426" s="1524"/>
      <c r="BA426" s="1524"/>
      <c r="BB426" s="1524"/>
      <c r="BC426" s="1524"/>
      <c r="BD426" s="1524"/>
      <c r="BE426" s="1524"/>
      <c r="BF426" s="1524"/>
      <c r="BG426" s="1524"/>
      <c r="BH426" s="1524"/>
      <c r="BI426" s="1524"/>
      <c r="BJ426" s="1524"/>
      <c r="BK426" s="1524"/>
      <c r="BL426" s="1524"/>
      <c r="BM426" s="1524"/>
      <c r="BN426" s="1524"/>
      <c r="BO426" s="1524"/>
      <c r="BP426" s="1524"/>
      <c r="BQ426" s="1524"/>
      <c r="BR426" s="1524"/>
      <c r="BS426" s="1524"/>
      <c r="BT426" s="1524"/>
      <c r="BU426" s="1524"/>
      <c r="BV426" s="1524"/>
      <c r="BW426" s="1524"/>
      <c r="BX426" s="1524"/>
      <c r="BY426" s="208"/>
    </row>
    <row r="427" spans="2:77" ht="7.5" customHeight="1">
      <c r="B427" s="308"/>
      <c r="C427" s="1524"/>
      <c r="D427" s="1524"/>
      <c r="E427" s="1524"/>
      <c r="F427" s="1524"/>
      <c r="G427" s="1524"/>
      <c r="H427" s="1524"/>
      <c r="I427" s="1524"/>
      <c r="J427" s="1524"/>
      <c r="K427" s="1524"/>
      <c r="L427" s="1524"/>
      <c r="M427" s="1524"/>
      <c r="N427" s="1524"/>
      <c r="O427" s="1524"/>
      <c r="P427" s="1524"/>
      <c r="Q427" s="1524"/>
      <c r="R427" s="1524"/>
      <c r="S427" s="1524"/>
      <c r="T427" s="1524"/>
      <c r="U427" s="1524"/>
      <c r="V427" s="1524"/>
      <c r="W427" s="1524"/>
      <c r="X427" s="1524"/>
      <c r="Y427" s="1524"/>
      <c r="Z427" s="1524"/>
      <c r="AA427" s="1524"/>
      <c r="AB427" s="1524"/>
      <c r="AC427" s="1524"/>
      <c r="AD427" s="1524"/>
      <c r="AE427" s="1524"/>
      <c r="AF427" s="1524"/>
      <c r="AG427" s="1524"/>
      <c r="AH427" s="1524"/>
      <c r="AI427" s="1524"/>
      <c r="AJ427" s="1524"/>
      <c r="AK427" s="1524"/>
      <c r="AL427" s="1524"/>
      <c r="AM427" s="1524"/>
      <c r="AN427" s="1524"/>
      <c r="AO427" s="1524"/>
      <c r="AP427" s="1524"/>
      <c r="AQ427" s="1524"/>
      <c r="AR427" s="1524"/>
      <c r="AS427" s="1524"/>
      <c r="AT427" s="1524"/>
      <c r="AU427" s="1524"/>
      <c r="AV427" s="1524"/>
      <c r="AW427" s="1524"/>
      <c r="AX427" s="1524"/>
      <c r="AY427" s="1524"/>
      <c r="AZ427" s="1524"/>
      <c r="BA427" s="1524"/>
      <c r="BB427" s="1524"/>
      <c r="BC427" s="1524"/>
      <c r="BD427" s="1524"/>
      <c r="BE427" s="1524"/>
      <c r="BF427" s="1524"/>
      <c r="BG427" s="1524"/>
      <c r="BH427" s="1524"/>
      <c r="BI427" s="1524"/>
      <c r="BJ427" s="1524"/>
      <c r="BK427" s="1524"/>
      <c r="BL427" s="1524"/>
      <c r="BM427" s="1524"/>
      <c r="BN427" s="1524"/>
      <c r="BO427" s="1524"/>
      <c r="BP427" s="1524"/>
      <c r="BQ427" s="1524"/>
      <c r="BR427" s="1524"/>
      <c r="BS427" s="1524"/>
      <c r="BT427" s="1524"/>
      <c r="BU427" s="1524"/>
      <c r="BV427" s="1524"/>
      <c r="BW427" s="1524"/>
      <c r="BX427" s="1524"/>
      <c r="BY427" s="208"/>
    </row>
    <row r="428" spans="2:77" ht="7.5" customHeight="1">
      <c r="B428" s="308"/>
      <c r="C428" s="1524"/>
      <c r="D428" s="1524"/>
      <c r="E428" s="1524"/>
      <c r="F428" s="1524"/>
      <c r="G428" s="1524"/>
      <c r="H428" s="1524"/>
      <c r="I428" s="1524"/>
      <c r="J428" s="1524"/>
      <c r="K428" s="1524"/>
      <c r="L428" s="1524"/>
      <c r="M428" s="1524"/>
      <c r="N428" s="1524"/>
      <c r="O428" s="1524"/>
      <c r="P428" s="1524"/>
      <c r="Q428" s="1524"/>
      <c r="R428" s="1524"/>
      <c r="S428" s="1524"/>
      <c r="T428" s="1524"/>
      <c r="U428" s="1524"/>
      <c r="V428" s="1524"/>
      <c r="W428" s="1524"/>
      <c r="X428" s="1524"/>
      <c r="Y428" s="1524"/>
      <c r="Z428" s="1524"/>
      <c r="AA428" s="1524"/>
      <c r="AB428" s="1524"/>
      <c r="AC428" s="1524"/>
      <c r="AD428" s="1524"/>
      <c r="AE428" s="1524"/>
      <c r="AF428" s="1524"/>
      <c r="AG428" s="1524"/>
      <c r="AH428" s="1524"/>
      <c r="AI428" s="1524"/>
      <c r="AJ428" s="1524"/>
      <c r="AK428" s="1524"/>
      <c r="AL428" s="1524"/>
      <c r="AM428" s="1524"/>
      <c r="AN428" s="1524"/>
      <c r="AO428" s="1524"/>
      <c r="AP428" s="1524"/>
      <c r="AQ428" s="1524"/>
      <c r="AR428" s="1524"/>
      <c r="AS428" s="1524"/>
      <c r="AT428" s="1524"/>
      <c r="AU428" s="1524"/>
      <c r="AV428" s="1524"/>
      <c r="AW428" s="1524"/>
      <c r="AX428" s="1524"/>
      <c r="AY428" s="1524"/>
      <c r="AZ428" s="1524"/>
      <c r="BA428" s="1524"/>
      <c r="BB428" s="1524"/>
      <c r="BC428" s="1524"/>
      <c r="BD428" s="1524"/>
      <c r="BE428" s="1524"/>
      <c r="BF428" s="1524"/>
      <c r="BG428" s="1524"/>
      <c r="BH428" s="1524"/>
      <c r="BI428" s="1524"/>
      <c r="BJ428" s="1524"/>
      <c r="BK428" s="1524"/>
      <c r="BL428" s="1524"/>
      <c r="BM428" s="1524"/>
      <c r="BN428" s="1524"/>
      <c r="BO428" s="1524"/>
      <c r="BP428" s="1524"/>
      <c r="BQ428" s="1524"/>
      <c r="BR428" s="1524"/>
      <c r="BS428" s="1524"/>
      <c r="BT428" s="1524"/>
      <c r="BU428" s="1524"/>
      <c r="BV428" s="1524"/>
      <c r="BW428" s="1524"/>
      <c r="BX428" s="1524"/>
      <c r="BY428" s="208"/>
    </row>
    <row r="429" spans="2:77" ht="7.5" customHeight="1">
      <c r="B429" s="308"/>
      <c r="C429" s="1524"/>
      <c r="D429" s="1524"/>
      <c r="E429" s="1524"/>
      <c r="F429" s="1524"/>
      <c r="G429" s="1524"/>
      <c r="H429" s="1524"/>
      <c r="I429" s="1524"/>
      <c r="J429" s="1524"/>
      <c r="K429" s="1524"/>
      <c r="L429" s="1524"/>
      <c r="M429" s="1524"/>
      <c r="N429" s="1524"/>
      <c r="O429" s="1524"/>
      <c r="P429" s="1524"/>
      <c r="Q429" s="1524"/>
      <c r="R429" s="1524"/>
      <c r="S429" s="1524"/>
      <c r="T429" s="1524"/>
      <c r="U429" s="1524"/>
      <c r="V429" s="1524"/>
      <c r="W429" s="1524"/>
      <c r="X429" s="1524"/>
      <c r="Y429" s="1524"/>
      <c r="Z429" s="1524"/>
      <c r="AA429" s="1524"/>
      <c r="AB429" s="1524"/>
      <c r="AC429" s="1524"/>
      <c r="AD429" s="1524"/>
      <c r="AE429" s="1524"/>
      <c r="AF429" s="1524"/>
      <c r="AG429" s="1524"/>
      <c r="AH429" s="1524"/>
      <c r="AI429" s="1524"/>
      <c r="AJ429" s="1524"/>
      <c r="AK429" s="1524"/>
      <c r="AL429" s="1524"/>
      <c r="AM429" s="1524"/>
      <c r="AN429" s="1524"/>
      <c r="AO429" s="1524"/>
      <c r="AP429" s="1524"/>
      <c r="AQ429" s="1524"/>
      <c r="AR429" s="1524"/>
      <c r="AS429" s="1524"/>
      <c r="AT429" s="1524"/>
      <c r="AU429" s="1524"/>
      <c r="AV429" s="1524"/>
      <c r="AW429" s="1524"/>
      <c r="AX429" s="1524"/>
      <c r="AY429" s="1524"/>
      <c r="AZ429" s="1524"/>
      <c r="BA429" s="1524"/>
      <c r="BB429" s="1524"/>
      <c r="BC429" s="1524"/>
      <c r="BD429" s="1524"/>
      <c r="BE429" s="1524"/>
      <c r="BF429" s="1524"/>
      <c r="BG429" s="1524"/>
      <c r="BH429" s="1524"/>
      <c r="BI429" s="1524"/>
      <c r="BJ429" s="1524"/>
      <c r="BK429" s="1524"/>
      <c r="BL429" s="1524"/>
      <c r="BM429" s="1524"/>
      <c r="BN429" s="1524"/>
      <c r="BO429" s="1524"/>
      <c r="BP429" s="1524"/>
      <c r="BQ429" s="1524"/>
      <c r="BR429" s="1524"/>
      <c r="BS429" s="1524"/>
      <c r="BT429" s="1524"/>
      <c r="BU429" s="1524"/>
      <c r="BV429" s="1524"/>
      <c r="BW429" s="1524"/>
      <c r="BX429" s="1524"/>
      <c r="BY429" s="208"/>
    </row>
    <row r="430" spans="2:77" ht="7.5" customHeight="1">
      <c r="B430" s="308"/>
      <c r="C430" s="1524"/>
      <c r="D430" s="1524"/>
      <c r="E430" s="1524"/>
      <c r="F430" s="1524"/>
      <c r="G430" s="1524"/>
      <c r="H430" s="1524"/>
      <c r="I430" s="1524"/>
      <c r="J430" s="1524"/>
      <c r="K430" s="1524"/>
      <c r="L430" s="1524"/>
      <c r="M430" s="1524"/>
      <c r="N430" s="1524"/>
      <c r="O430" s="1524"/>
      <c r="P430" s="1524"/>
      <c r="Q430" s="1524"/>
      <c r="R430" s="1524"/>
      <c r="S430" s="1524"/>
      <c r="T430" s="1524"/>
      <c r="U430" s="1524"/>
      <c r="V430" s="1524"/>
      <c r="W430" s="1524"/>
      <c r="X430" s="1524"/>
      <c r="Y430" s="1524"/>
      <c r="Z430" s="1524"/>
      <c r="AA430" s="1524"/>
      <c r="AB430" s="1524"/>
      <c r="AC430" s="1524"/>
      <c r="AD430" s="1524"/>
      <c r="AE430" s="1524"/>
      <c r="AF430" s="1524"/>
      <c r="AG430" s="1524"/>
      <c r="AH430" s="1524"/>
      <c r="AI430" s="1524"/>
      <c r="AJ430" s="1524"/>
      <c r="AK430" s="1524"/>
      <c r="AL430" s="1524"/>
      <c r="AM430" s="1524"/>
      <c r="AN430" s="1524"/>
      <c r="AO430" s="1524"/>
      <c r="AP430" s="1524"/>
      <c r="AQ430" s="1524"/>
      <c r="AR430" s="1524"/>
      <c r="AS430" s="1524"/>
      <c r="AT430" s="1524"/>
      <c r="AU430" s="1524"/>
      <c r="AV430" s="1524"/>
      <c r="AW430" s="1524"/>
      <c r="AX430" s="1524"/>
      <c r="AY430" s="1524"/>
      <c r="AZ430" s="1524"/>
      <c r="BA430" s="1524"/>
      <c r="BB430" s="1524"/>
      <c r="BC430" s="1524"/>
      <c r="BD430" s="1524"/>
      <c r="BE430" s="1524"/>
      <c r="BF430" s="1524"/>
      <c r="BG430" s="1524"/>
      <c r="BH430" s="1524"/>
      <c r="BI430" s="1524"/>
      <c r="BJ430" s="1524"/>
      <c r="BK430" s="1524"/>
      <c r="BL430" s="1524"/>
      <c r="BM430" s="1524"/>
      <c r="BN430" s="1524"/>
      <c r="BO430" s="1524"/>
      <c r="BP430" s="1524"/>
      <c r="BQ430" s="1524"/>
      <c r="BR430" s="1524"/>
      <c r="BS430" s="1524"/>
      <c r="BT430" s="1524"/>
      <c r="BU430" s="1524"/>
      <c r="BV430" s="1524"/>
      <c r="BW430" s="1524"/>
      <c r="BX430" s="1524"/>
      <c r="BY430" s="208"/>
    </row>
    <row r="431" spans="2:77" ht="7.5" customHeight="1">
      <c r="B431" s="308"/>
      <c r="C431" s="1524"/>
      <c r="D431" s="1524"/>
      <c r="E431" s="1524"/>
      <c r="F431" s="1524"/>
      <c r="G431" s="1524"/>
      <c r="H431" s="1524"/>
      <c r="I431" s="1524"/>
      <c r="J431" s="1524"/>
      <c r="K431" s="1524"/>
      <c r="L431" s="1524"/>
      <c r="M431" s="1524"/>
      <c r="N431" s="1524"/>
      <c r="O431" s="1524"/>
      <c r="P431" s="1524"/>
      <c r="Q431" s="1524"/>
      <c r="R431" s="1524"/>
      <c r="S431" s="1524"/>
      <c r="T431" s="1524"/>
      <c r="U431" s="1524"/>
      <c r="V431" s="1524"/>
      <c r="W431" s="1524"/>
      <c r="X431" s="1524"/>
      <c r="Y431" s="1524"/>
      <c r="Z431" s="1524"/>
      <c r="AA431" s="1524"/>
      <c r="AB431" s="1524"/>
      <c r="AC431" s="1524"/>
      <c r="AD431" s="1524"/>
      <c r="AE431" s="1524"/>
      <c r="AF431" s="1524"/>
      <c r="AG431" s="1524"/>
      <c r="AH431" s="1524"/>
      <c r="AI431" s="1524"/>
      <c r="AJ431" s="1524"/>
      <c r="AK431" s="1524"/>
      <c r="AL431" s="1524"/>
      <c r="AM431" s="1524"/>
      <c r="AN431" s="1524"/>
      <c r="AO431" s="1524"/>
      <c r="AP431" s="1524"/>
      <c r="AQ431" s="1524"/>
      <c r="AR431" s="1524"/>
      <c r="AS431" s="1524"/>
      <c r="AT431" s="1524"/>
      <c r="AU431" s="1524"/>
      <c r="AV431" s="1524"/>
      <c r="AW431" s="1524"/>
      <c r="AX431" s="1524"/>
      <c r="AY431" s="1524"/>
      <c r="AZ431" s="1524"/>
      <c r="BA431" s="1524"/>
      <c r="BB431" s="1524"/>
      <c r="BC431" s="1524"/>
      <c r="BD431" s="1524"/>
      <c r="BE431" s="1524"/>
      <c r="BF431" s="1524"/>
      <c r="BG431" s="1524"/>
      <c r="BH431" s="1524"/>
      <c r="BI431" s="1524"/>
      <c r="BJ431" s="1524"/>
      <c r="BK431" s="1524"/>
      <c r="BL431" s="1524"/>
      <c r="BM431" s="1524"/>
      <c r="BN431" s="1524"/>
      <c r="BO431" s="1524"/>
      <c r="BP431" s="1524"/>
      <c r="BQ431" s="1524"/>
      <c r="BR431" s="1524"/>
      <c r="BS431" s="1524"/>
      <c r="BT431" s="1524"/>
      <c r="BU431" s="1524"/>
      <c r="BV431" s="1524"/>
      <c r="BW431" s="1524"/>
      <c r="BX431" s="1524"/>
      <c r="BY431" s="208"/>
    </row>
    <row r="432" spans="2:77" ht="7.5" customHeight="1">
      <c r="B432" s="308"/>
      <c r="C432" s="1524"/>
      <c r="D432" s="1524"/>
      <c r="E432" s="1524"/>
      <c r="F432" s="1524"/>
      <c r="G432" s="1524"/>
      <c r="H432" s="1524"/>
      <c r="I432" s="1524"/>
      <c r="J432" s="1524"/>
      <c r="K432" s="1524"/>
      <c r="L432" s="1524"/>
      <c r="M432" s="1524"/>
      <c r="N432" s="1524"/>
      <c r="O432" s="1524"/>
      <c r="P432" s="1524"/>
      <c r="Q432" s="1524"/>
      <c r="R432" s="1524"/>
      <c r="S432" s="1524"/>
      <c r="T432" s="1524"/>
      <c r="U432" s="1524"/>
      <c r="V432" s="1524"/>
      <c r="W432" s="1524"/>
      <c r="X432" s="1524"/>
      <c r="Y432" s="1524"/>
      <c r="Z432" s="1524"/>
      <c r="AA432" s="1524"/>
      <c r="AB432" s="1524"/>
      <c r="AC432" s="1524"/>
      <c r="AD432" s="1524"/>
      <c r="AE432" s="1524"/>
      <c r="AF432" s="1524"/>
      <c r="AG432" s="1524"/>
      <c r="AH432" s="1524"/>
      <c r="AI432" s="1524"/>
      <c r="AJ432" s="1524"/>
      <c r="AK432" s="1524"/>
      <c r="AL432" s="1524"/>
      <c r="AM432" s="1524"/>
      <c r="AN432" s="1524"/>
      <c r="AO432" s="1524"/>
      <c r="AP432" s="1524"/>
      <c r="AQ432" s="1524"/>
      <c r="AR432" s="1524"/>
      <c r="AS432" s="1524"/>
      <c r="AT432" s="1524"/>
      <c r="AU432" s="1524"/>
      <c r="AV432" s="1524"/>
      <c r="AW432" s="1524"/>
      <c r="AX432" s="1524"/>
      <c r="AY432" s="1524"/>
      <c r="AZ432" s="1524"/>
      <c r="BA432" s="1524"/>
      <c r="BB432" s="1524"/>
      <c r="BC432" s="1524"/>
      <c r="BD432" s="1524"/>
      <c r="BE432" s="1524"/>
      <c r="BF432" s="1524"/>
      <c r="BG432" s="1524"/>
      <c r="BH432" s="1524"/>
      <c r="BI432" s="1524"/>
      <c r="BJ432" s="1524"/>
      <c r="BK432" s="1524"/>
      <c r="BL432" s="1524"/>
      <c r="BM432" s="1524"/>
      <c r="BN432" s="1524"/>
      <c r="BO432" s="1524"/>
      <c r="BP432" s="1524"/>
      <c r="BQ432" s="1524"/>
      <c r="BR432" s="1524"/>
      <c r="BS432" s="1524"/>
      <c r="BT432" s="1524"/>
      <c r="BU432" s="1524"/>
      <c r="BV432" s="1524"/>
      <c r="BW432" s="1524"/>
      <c r="BX432" s="1524"/>
      <c r="BY432" s="208"/>
    </row>
    <row r="433" spans="2:77" ht="7.5" customHeight="1">
      <c r="B433" s="308"/>
      <c r="C433" s="1524"/>
      <c r="D433" s="1524"/>
      <c r="E433" s="1524"/>
      <c r="F433" s="1524"/>
      <c r="G433" s="1524"/>
      <c r="H433" s="1524"/>
      <c r="I433" s="1524"/>
      <c r="J433" s="1524"/>
      <c r="K433" s="1524"/>
      <c r="L433" s="1524"/>
      <c r="M433" s="1524"/>
      <c r="N433" s="1524"/>
      <c r="O433" s="1524"/>
      <c r="P433" s="1524"/>
      <c r="Q433" s="1524"/>
      <c r="R433" s="1524"/>
      <c r="S433" s="1524"/>
      <c r="T433" s="1524"/>
      <c r="U433" s="1524"/>
      <c r="V433" s="1524"/>
      <c r="W433" s="1524"/>
      <c r="X433" s="1524"/>
      <c r="Y433" s="1524"/>
      <c r="Z433" s="1524"/>
      <c r="AA433" s="1524"/>
      <c r="AB433" s="1524"/>
      <c r="AC433" s="1524"/>
      <c r="AD433" s="1524"/>
      <c r="AE433" s="1524"/>
      <c r="AF433" s="1524"/>
      <c r="AG433" s="1524"/>
      <c r="AH433" s="1524"/>
      <c r="AI433" s="1524"/>
      <c r="AJ433" s="1524"/>
      <c r="AK433" s="1524"/>
      <c r="AL433" s="1524"/>
      <c r="AM433" s="1524"/>
      <c r="AN433" s="1524"/>
      <c r="AO433" s="1524"/>
      <c r="AP433" s="1524"/>
      <c r="AQ433" s="1524"/>
      <c r="AR433" s="1524"/>
      <c r="AS433" s="1524"/>
      <c r="AT433" s="1524"/>
      <c r="AU433" s="1524"/>
      <c r="AV433" s="1524"/>
      <c r="AW433" s="1524"/>
      <c r="AX433" s="1524"/>
      <c r="AY433" s="1524"/>
      <c r="AZ433" s="1524"/>
      <c r="BA433" s="1524"/>
      <c r="BB433" s="1524"/>
      <c r="BC433" s="1524"/>
      <c r="BD433" s="1524"/>
      <c r="BE433" s="1524"/>
      <c r="BF433" s="1524"/>
      <c r="BG433" s="1524"/>
      <c r="BH433" s="1524"/>
      <c r="BI433" s="1524"/>
      <c r="BJ433" s="1524"/>
      <c r="BK433" s="1524"/>
      <c r="BL433" s="1524"/>
      <c r="BM433" s="1524"/>
      <c r="BN433" s="1524"/>
      <c r="BO433" s="1524"/>
      <c r="BP433" s="1524"/>
      <c r="BQ433" s="1524"/>
      <c r="BR433" s="1524"/>
      <c r="BS433" s="1524"/>
      <c r="BT433" s="1524"/>
      <c r="BU433" s="1524"/>
      <c r="BV433" s="1524"/>
      <c r="BW433" s="1524"/>
      <c r="BX433" s="1524"/>
      <c r="BY433" s="208"/>
    </row>
    <row r="434" spans="2:77" ht="7.5" customHeight="1">
      <c r="B434" s="308"/>
      <c r="C434" s="1524"/>
      <c r="D434" s="1524"/>
      <c r="E434" s="1524"/>
      <c r="F434" s="1524"/>
      <c r="G434" s="1524"/>
      <c r="H434" s="1524"/>
      <c r="I434" s="1524"/>
      <c r="J434" s="1524"/>
      <c r="K434" s="1524"/>
      <c r="L434" s="1524"/>
      <c r="M434" s="1524"/>
      <c r="N434" s="1524"/>
      <c r="O434" s="1524"/>
      <c r="P434" s="1524"/>
      <c r="Q434" s="1524"/>
      <c r="R434" s="1524"/>
      <c r="S434" s="1524"/>
      <c r="T434" s="1524"/>
      <c r="U434" s="1524"/>
      <c r="V434" s="1524"/>
      <c r="W434" s="1524"/>
      <c r="X434" s="1524"/>
      <c r="Y434" s="1524"/>
      <c r="Z434" s="1524"/>
      <c r="AA434" s="1524"/>
      <c r="AB434" s="1524"/>
      <c r="AC434" s="1524"/>
      <c r="AD434" s="1524"/>
      <c r="AE434" s="1524"/>
      <c r="AF434" s="1524"/>
      <c r="AG434" s="1524"/>
      <c r="AH434" s="1524"/>
      <c r="AI434" s="1524"/>
      <c r="AJ434" s="1524"/>
      <c r="AK434" s="1524"/>
      <c r="AL434" s="1524"/>
      <c r="AM434" s="1524"/>
      <c r="AN434" s="1524"/>
      <c r="AO434" s="1524"/>
      <c r="AP434" s="1524"/>
      <c r="AQ434" s="1524"/>
      <c r="AR434" s="1524"/>
      <c r="AS434" s="1524"/>
      <c r="AT434" s="1524"/>
      <c r="AU434" s="1524"/>
      <c r="AV434" s="1524"/>
      <c r="AW434" s="1524"/>
      <c r="AX434" s="1524"/>
      <c r="AY434" s="1524"/>
      <c r="AZ434" s="1524"/>
      <c r="BA434" s="1524"/>
      <c r="BB434" s="1524"/>
      <c r="BC434" s="1524"/>
      <c r="BD434" s="1524"/>
      <c r="BE434" s="1524"/>
      <c r="BF434" s="1524"/>
      <c r="BG434" s="1524"/>
      <c r="BH434" s="1524"/>
      <c r="BI434" s="1524"/>
      <c r="BJ434" s="1524"/>
      <c r="BK434" s="1524"/>
      <c r="BL434" s="1524"/>
      <c r="BM434" s="1524"/>
      <c r="BN434" s="1524"/>
      <c r="BO434" s="1524"/>
      <c r="BP434" s="1524"/>
      <c r="BQ434" s="1524"/>
      <c r="BR434" s="1524"/>
      <c r="BS434" s="1524"/>
      <c r="BT434" s="1524"/>
      <c r="BU434" s="1524"/>
      <c r="BV434" s="1524"/>
      <c r="BW434" s="1524"/>
      <c r="BX434" s="1524"/>
      <c r="BY434" s="208"/>
    </row>
    <row r="435" spans="2:77" ht="7.5" customHeight="1">
      <c r="B435" s="308"/>
      <c r="C435" s="1524"/>
      <c r="D435" s="1524"/>
      <c r="E435" s="1524"/>
      <c r="F435" s="1524"/>
      <c r="G435" s="1524"/>
      <c r="H435" s="1524"/>
      <c r="I435" s="1524"/>
      <c r="J435" s="1524"/>
      <c r="K435" s="1524"/>
      <c r="L435" s="1524"/>
      <c r="M435" s="1524"/>
      <c r="N435" s="1524"/>
      <c r="O435" s="1524"/>
      <c r="P435" s="1524"/>
      <c r="Q435" s="1524"/>
      <c r="R435" s="1524"/>
      <c r="S435" s="1524"/>
      <c r="T435" s="1524"/>
      <c r="U435" s="1524"/>
      <c r="V435" s="1524"/>
      <c r="W435" s="1524"/>
      <c r="X435" s="1524"/>
      <c r="Y435" s="1524"/>
      <c r="Z435" s="1524"/>
      <c r="AA435" s="1524"/>
      <c r="AB435" s="1524"/>
      <c r="AC435" s="1524"/>
      <c r="AD435" s="1524"/>
      <c r="AE435" s="1524"/>
      <c r="AF435" s="1524"/>
      <c r="AG435" s="1524"/>
      <c r="AH435" s="1524"/>
      <c r="AI435" s="1524"/>
      <c r="AJ435" s="1524"/>
      <c r="AK435" s="1524"/>
      <c r="AL435" s="1524"/>
      <c r="AM435" s="1524"/>
      <c r="AN435" s="1524"/>
      <c r="AO435" s="1524"/>
      <c r="AP435" s="1524"/>
      <c r="AQ435" s="1524"/>
      <c r="AR435" s="1524"/>
      <c r="AS435" s="1524"/>
      <c r="AT435" s="1524"/>
      <c r="AU435" s="1524"/>
      <c r="AV435" s="1524"/>
      <c r="AW435" s="1524"/>
      <c r="AX435" s="1524"/>
      <c r="AY435" s="1524"/>
      <c r="AZ435" s="1524"/>
      <c r="BA435" s="1524"/>
      <c r="BB435" s="1524"/>
      <c r="BC435" s="1524"/>
      <c r="BD435" s="1524"/>
      <c r="BE435" s="1524"/>
      <c r="BF435" s="1524"/>
      <c r="BG435" s="1524"/>
      <c r="BH435" s="1524"/>
      <c r="BI435" s="1524"/>
      <c r="BJ435" s="1524"/>
      <c r="BK435" s="1524"/>
      <c r="BL435" s="1524"/>
      <c r="BM435" s="1524"/>
      <c r="BN435" s="1524"/>
      <c r="BO435" s="1524"/>
      <c r="BP435" s="1524"/>
      <c r="BQ435" s="1524"/>
      <c r="BR435" s="1524"/>
      <c r="BS435" s="1524"/>
      <c r="BT435" s="1524"/>
      <c r="BU435" s="1524"/>
      <c r="BV435" s="1524"/>
      <c r="BW435" s="1524"/>
      <c r="BX435" s="1524"/>
      <c r="BY435" s="208"/>
    </row>
    <row r="436" spans="2:77" ht="7.5" customHeight="1">
      <c r="B436" s="308"/>
      <c r="C436" s="1524"/>
      <c r="D436" s="1524"/>
      <c r="E436" s="1524"/>
      <c r="F436" s="1524"/>
      <c r="G436" s="1524"/>
      <c r="H436" s="1524"/>
      <c r="I436" s="1524"/>
      <c r="J436" s="1524"/>
      <c r="K436" s="1524"/>
      <c r="L436" s="1524"/>
      <c r="M436" s="1524"/>
      <c r="N436" s="1524"/>
      <c r="O436" s="1524"/>
      <c r="P436" s="1524"/>
      <c r="Q436" s="1524"/>
      <c r="R436" s="1524"/>
      <c r="S436" s="1524"/>
      <c r="T436" s="1524"/>
      <c r="U436" s="1524"/>
      <c r="V436" s="1524"/>
      <c r="W436" s="1524"/>
      <c r="X436" s="1524"/>
      <c r="Y436" s="1524"/>
      <c r="Z436" s="1524"/>
      <c r="AA436" s="1524"/>
      <c r="AB436" s="1524"/>
      <c r="AC436" s="1524"/>
      <c r="AD436" s="1524"/>
      <c r="AE436" s="1524"/>
      <c r="AF436" s="1524"/>
      <c r="AG436" s="1524"/>
      <c r="AH436" s="1524"/>
      <c r="AI436" s="1524"/>
      <c r="AJ436" s="1524"/>
      <c r="AK436" s="1524"/>
      <c r="AL436" s="1524"/>
      <c r="AM436" s="1524"/>
      <c r="AN436" s="1524"/>
      <c r="AO436" s="1524"/>
      <c r="AP436" s="1524"/>
      <c r="AQ436" s="1524"/>
      <c r="AR436" s="1524"/>
      <c r="AS436" s="1524"/>
      <c r="AT436" s="1524"/>
      <c r="AU436" s="1524"/>
      <c r="AV436" s="1524"/>
      <c r="AW436" s="1524"/>
      <c r="AX436" s="1524"/>
      <c r="AY436" s="1524"/>
      <c r="AZ436" s="1524"/>
      <c r="BA436" s="1524"/>
      <c r="BB436" s="1524"/>
      <c r="BC436" s="1524"/>
      <c r="BD436" s="1524"/>
      <c r="BE436" s="1524"/>
      <c r="BF436" s="1524"/>
      <c r="BG436" s="1524"/>
      <c r="BH436" s="1524"/>
      <c r="BI436" s="1524"/>
      <c r="BJ436" s="1524"/>
      <c r="BK436" s="1524"/>
      <c r="BL436" s="1524"/>
      <c r="BM436" s="1524"/>
      <c r="BN436" s="1524"/>
      <c r="BO436" s="1524"/>
      <c r="BP436" s="1524"/>
      <c r="BQ436" s="1524"/>
      <c r="BR436" s="1524"/>
      <c r="BS436" s="1524"/>
      <c r="BT436" s="1524"/>
      <c r="BU436" s="1524"/>
      <c r="BV436" s="1524"/>
      <c r="BW436" s="1524"/>
      <c r="BX436" s="1524"/>
      <c r="BY436" s="208"/>
    </row>
    <row r="437" spans="2:77" ht="7.5" customHeight="1">
      <c r="B437" s="308"/>
      <c r="C437" s="1524"/>
      <c r="D437" s="1524"/>
      <c r="E437" s="1524"/>
      <c r="F437" s="1524"/>
      <c r="G437" s="1524"/>
      <c r="H437" s="1524"/>
      <c r="I437" s="1524"/>
      <c r="J437" s="1524"/>
      <c r="K437" s="1524"/>
      <c r="L437" s="1524"/>
      <c r="M437" s="1524"/>
      <c r="N437" s="1524"/>
      <c r="O437" s="1524"/>
      <c r="P437" s="1524"/>
      <c r="Q437" s="1524"/>
      <c r="R437" s="1524"/>
      <c r="S437" s="1524"/>
      <c r="T437" s="1524"/>
      <c r="U437" s="1524"/>
      <c r="V437" s="1524"/>
      <c r="W437" s="1524"/>
      <c r="X437" s="1524"/>
      <c r="Y437" s="1524"/>
      <c r="Z437" s="1524"/>
      <c r="AA437" s="1524"/>
      <c r="AB437" s="1524"/>
      <c r="AC437" s="1524"/>
      <c r="AD437" s="1524"/>
      <c r="AE437" s="1524"/>
      <c r="AF437" s="1524"/>
      <c r="AG437" s="1524"/>
      <c r="AH437" s="1524"/>
      <c r="AI437" s="1524"/>
      <c r="AJ437" s="1524"/>
      <c r="AK437" s="1524"/>
      <c r="AL437" s="1524"/>
      <c r="AM437" s="1524"/>
      <c r="AN437" s="1524"/>
      <c r="AO437" s="1524"/>
      <c r="AP437" s="1524"/>
      <c r="AQ437" s="1524"/>
      <c r="AR437" s="1524"/>
      <c r="AS437" s="1524"/>
      <c r="AT437" s="1524"/>
      <c r="AU437" s="1524"/>
      <c r="AV437" s="1524"/>
      <c r="AW437" s="1524"/>
      <c r="AX437" s="1524"/>
      <c r="AY437" s="1524"/>
      <c r="AZ437" s="1524"/>
      <c r="BA437" s="1524"/>
      <c r="BB437" s="1524"/>
      <c r="BC437" s="1524"/>
      <c r="BD437" s="1524"/>
      <c r="BE437" s="1524"/>
      <c r="BF437" s="1524"/>
      <c r="BG437" s="1524"/>
      <c r="BH437" s="1524"/>
      <c r="BI437" s="1524"/>
      <c r="BJ437" s="1524"/>
      <c r="BK437" s="1524"/>
      <c r="BL437" s="1524"/>
      <c r="BM437" s="1524"/>
      <c r="BN437" s="1524"/>
      <c r="BO437" s="1524"/>
      <c r="BP437" s="1524"/>
      <c r="BQ437" s="1524"/>
      <c r="BR437" s="1524"/>
      <c r="BS437" s="1524"/>
      <c r="BT437" s="1524"/>
      <c r="BU437" s="1524"/>
      <c r="BV437" s="1524"/>
      <c r="BW437" s="1524"/>
      <c r="BX437" s="1524"/>
      <c r="BY437" s="208"/>
    </row>
    <row r="438" spans="2:77" ht="7.5" customHeight="1">
      <c r="B438" s="308"/>
      <c r="C438" s="1524"/>
      <c r="D438" s="1524"/>
      <c r="E438" s="1524"/>
      <c r="F438" s="1524"/>
      <c r="G438" s="1524"/>
      <c r="H438" s="1524"/>
      <c r="I438" s="1524"/>
      <c r="J438" s="1524"/>
      <c r="K438" s="1524"/>
      <c r="L438" s="1524"/>
      <c r="M438" s="1524"/>
      <c r="N438" s="1524"/>
      <c r="O438" s="1524"/>
      <c r="P438" s="1524"/>
      <c r="Q438" s="1524"/>
      <c r="R438" s="1524"/>
      <c r="S438" s="1524"/>
      <c r="T438" s="1524"/>
      <c r="U438" s="1524"/>
      <c r="V438" s="1524"/>
      <c r="W438" s="1524"/>
      <c r="X438" s="1524"/>
      <c r="Y438" s="1524"/>
      <c r="Z438" s="1524"/>
      <c r="AA438" s="1524"/>
      <c r="AB438" s="1524"/>
      <c r="AC438" s="1524"/>
      <c r="AD438" s="1524"/>
      <c r="AE438" s="1524"/>
      <c r="AF438" s="1524"/>
      <c r="AG438" s="1524"/>
      <c r="AH438" s="1524"/>
      <c r="AI438" s="1524"/>
      <c r="AJ438" s="1524"/>
      <c r="AK438" s="1524"/>
      <c r="AL438" s="1524"/>
      <c r="AM438" s="1524"/>
      <c r="AN438" s="1524"/>
      <c r="AO438" s="1524"/>
      <c r="AP438" s="1524"/>
      <c r="AQ438" s="1524"/>
      <c r="AR438" s="1524"/>
      <c r="AS438" s="1524"/>
      <c r="AT438" s="1524"/>
      <c r="AU438" s="1524"/>
      <c r="AV438" s="1524"/>
      <c r="AW438" s="1524"/>
      <c r="AX438" s="1524"/>
      <c r="AY438" s="1524"/>
      <c r="AZ438" s="1524"/>
      <c r="BA438" s="1524"/>
      <c r="BB438" s="1524"/>
      <c r="BC438" s="1524"/>
      <c r="BD438" s="1524"/>
      <c r="BE438" s="1524"/>
      <c r="BF438" s="1524"/>
      <c r="BG438" s="1524"/>
      <c r="BH438" s="1524"/>
      <c r="BI438" s="1524"/>
      <c r="BJ438" s="1524"/>
      <c r="BK438" s="1524"/>
      <c r="BL438" s="1524"/>
      <c r="BM438" s="1524"/>
      <c r="BN438" s="1524"/>
      <c r="BO438" s="1524"/>
      <c r="BP438" s="1524"/>
      <c r="BQ438" s="1524"/>
      <c r="BR438" s="1524"/>
      <c r="BS438" s="1524"/>
      <c r="BT438" s="1524"/>
      <c r="BU438" s="1524"/>
      <c r="BV438" s="1524"/>
      <c r="BW438" s="1524"/>
      <c r="BX438" s="1524"/>
      <c r="BY438" s="208"/>
    </row>
    <row r="439" spans="2:77" ht="7.5" customHeight="1">
      <c r="B439" s="207"/>
      <c r="C439" s="1525"/>
      <c r="D439" s="1525"/>
      <c r="E439" s="1525"/>
      <c r="F439" s="1525"/>
      <c r="G439" s="1525"/>
      <c r="H439" s="1525"/>
      <c r="I439" s="1525"/>
      <c r="J439" s="1525"/>
      <c r="K439" s="1525"/>
      <c r="L439" s="1525"/>
      <c r="M439" s="1525"/>
      <c r="N439" s="1525"/>
      <c r="O439" s="1525"/>
      <c r="P439" s="1525"/>
      <c r="Q439" s="1525"/>
      <c r="R439" s="1525"/>
      <c r="S439" s="1525"/>
      <c r="T439" s="1525"/>
      <c r="U439" s="1525"/>
      <c r="V439" s="1525"/>
      <c r="W439" s="1525"/>
      <c r="X439" s="1525"/>
      <c r="Y439" s="1525"/>
      <c r="Z439" s="1525"/>
      <c r="AA439" s="1525"/>
      <c r="AB439" s="1525"/>
      <c r="AC439" s="1525"/>
      <c r="AD439" s="1525"/>
      <c r="AE439" s="1525"/>
      <c r="AF439" s="1525"/>
      <c r="AG439" s="1525"/>
      <c r="AH439" s="1525"/>
      <c r="AI439" s="1525"/>
      <c r="AJ439" s="1525"/>
      <c r="AK439" s="1525"/>
      <c r="AL439" s="1525"/>
      <c r="AM439" s="1525"/>
      <c r="AN439" s="1525"/>
      <c r="AO439" s="1525"/>
      <c r="AP439" s="1525"/>
      <c r="AQ439" s="1525"/>
      <c r="AR439" s="1525"/>
      <c r="AS439" s="1525"/>
      <c r="AT439" s="1525"/>
      <c r="AU439" s="1525"/>
      <c r="AV439" s="1525"/>
      <c r="AW439" s="1525"/>
      <c r="AX439" s="1525"/>
      <c r="AY439" s="1525"/>
      <c r="AZ439" s="1525"/>
      <c r="BA439" s="1525"/>
      <c r="BB439" s="1525"/>
      <c r="BC439" s="1525"/>
      <c r="BD439" s="1525"/>
      <c r="BE439" s="1525"/>
      <c r="BF439" s="1525"/>
      <c r="BG439" s="1525"/>
      <c r="BH439" s="1525"/>
      <c r="BI439" s="1525"/>
      <c r="BJ439" s="1525"/>
      <c r="BK439" s="1525"/>
      <c r="BL439" s="1525"/>
      <c r="BM439" s="1525"/>
      <c r="BN439" s="1525"/>
      <c r="BO439" s="1525"/>
      <c r="BP439" s="1525"/>
      <c r="BQ439" s="1525"/>
      <c r="BR439" s="1525"/>
      <c r="BS439" s="1525"/>
      <c r="BT439" s="1525"/>
      <c r="BU439" s="1525"/>
      <c r="BV439" s="1525"/>
      <c r="BW439" s="1525"/>
      <c r="BX439" s="1525"/>
      <c r="BY439" s="310"/>
    </row>
    <row r="440" spans="2:77" ht="7.5" customHeight="1">
      <c r="B440" s="1378" t="s">
        <v>1140</v>
      </c>
      <c r="C440" s="1378"/>
      <c r="D440" s="1378"/>
      <c r="E440" s="1378"/>
      <c r="F440" s="1378"/>
      <c r="G440" s="1378"/>
      <c r="H440" s="1378"/>
      <c r="I440" s="1378"/>
      <c r="J440" s="1378"/>
      <c r="K440" s="1378"/>
      <c r="L440" s="1378"/>
      <c r="M440" s="1378"/>
      <c r="N440" s="1378"/>
      <c r="O440" s="1378"/>
      <c r="P440" s="1378"/>
      <c r="Q440" s="1378"/>
      <c r="R440" s="1378"/>
      <c r="S440" s="1378"/>
      <c r="T440" s="1378"/>
      <c r="U440" s="1378"/>
      <c r="V440" s="1378"/>
      <c r="W440" s="1378"/>
      <c r="X440" s="1378"/>
      <c r="Y440" s="1378"/>
      <c r="Z440" s="555"/>
      <c r="AA440" s="1414" t="str">
        <f>入力専用!$IU$5</f>
        <v>☑ なし</v>
      </c>
      <c r="AB440" s="1414"/>
      <c r="AC440" s="1414"/>
      <c r="AD440" s="1414"/>
      <c r="AE440" s="1414"/>
      <c r="AF440" s="1414"/>
      <c r="AG440" s="1414"/>
      <c r="AH440" s="1414"/>
      <c r="AI440" s="1415"/>
      <c r="AJ440" s="1580" t="s">
        <v>647</v>
      </c>
      <c r="AK440" s="1414" t="str">
        <f>入力専用!$IU$6</f>
        <v/>
      </c>
      <c r="AL440" s="1414"/>
      <c r="AM440" s="1414"/>
      <c r="AN440" s="1414"/>
      <c r="AO440" s="1414"/>
      <c r="AP440" s="1414"/>
      <c r="AQ440" s="1414"/>
      <c r="AR440" s="1414"/>
      <c r="AS440" s="1414"/>
      <c r="AT440" s="1414"/>
      <c r="AU440" s="1414"/>
      <c r="AV440" s="1414"/>
      <c r="AW440" s="1414"/>
      <c r="AX440" s="1414"/>
      <c r="AY440" s="1414"/>
      <c r="AZ440" s="1414"/>
      <c r="BA440" s="1414"/>
      <c r="BB440" s="1414"/>
      <c r="BC440" s="1414"/>
      <c r="BD440" s="1414"/>
      <c r="BE440" s="1414"/>
      <c r="BF440" s="1414"/>
      <c r="BG440" s="1414"/>
      <c r="BH440" s="1414"/>
      <c r="BI440" s="1414"/>
      <c r="BJ440" s="1414"/>
      <c r="BK440" s="1414"/>
      <c r="BL440" s="1414"/>
      <c r="BM440" s="1414"/>
      <c r="BN440" s="1414"/>
      <c r="BO440" s="1414"/>
      <c r="BP440" s="1414"/>
      <c r="BQ440" s="1414"/>
      <c r="BR440" s="1414"/>
      <c r="BS440" s="1414"/>
      <c r="BT440" s="1414"/>
      <c r="BU440" s="1414"/>
      <c r="BV440" s="1414"/>
      <c r="BW440" s="1414"/>
      <c r="BX440" s="1414"/>
      <c r="BY440" s="1388" t="s">
        <v>648</v>
      </c>
    </row>
    <row r="441" spans="2:77" ht="7.5" customHeight="1">
      <c r="B441" s="1378"/>
      <c r="C441" s="1378"/>
      <c r="D441" s="1378"/>
      <c r="E441" s="1378"/>
      <c r="F441" s="1378"/>
      <c r="G441" s="1378"/>
      <c r="H441" s="1378"/>
      <c r="I441" s="1378"/>
      <c r="J441" s="1378"/>
      <c r="K441" s="1378"/>
      <c r="L441" s="1378"/>
      <c r="M441" s="1378"/>
      <c r="N441" s="1378"/>
      <c r="O441" s="1378"/>
      <c r="P441" s="1378"/>
      <c r="Q441" s="1378"/>
      <c r="R441" s="1378"/>
      <c r="S441" s="1378"/>
      <c r="T441" s="1378"/>
      <c r="U441" s="1378"/>
      <c r="V441" s="1378"/>
      <c r="W441" s="1378"/>
      <c r="X441" s="1378"/>
      <c r="Y441" s="1378"/>
      <c r="Z441" s="207"/>
      <c r="AA441" s="1385"/>
      <c r="AB441" s="1385"/>
      <c r="AC441" s="1385"/>
      <c r="AD441" s="1385"/>
      <c r="AE441" s="1385"/>
      <c r="AF441" s="1385"/>
      <c r="AG441" s="1385"/>
      <c r="AH441" s="1385"/>
      <c r="AI441" s="1416"/>
      <c r="AJ441" s="1581"/>
      <c r="AK441" s="1385"/>
      <c r="AL441" s="1385"/>
      <c r="AM441" s="1385"/>
      <c r="AN441" s="1385"/>
      <c r="AO441" s="1385"/>
      <c r="AP441" s="1385"/>
      <c r="AQ441" s="1385"/>
      <c r="AR441" s="1385"/>
      <c r="AS441" s="1385"/>
      <c r="AT441" s="1385"/>
      <c r="AU441" s="1385"/>
      <c r="AV441" s="1385"/>
      <c r="AW441" s="1385"/>
      <c r="AX441" s="1385"/>
      <c r="AY441" s="1385"/>
      <c r="AZ441" s="1385"/>
      <c r="BA441" s="1385"/>
      <c r="BB441" s="1385"/>
      <c r="BC441" s="1385"/>
      <c r="BD441" s="1385"/>
      <c r="BE441" s="1385"/>
      <c r="BF441" s="1385"/>
      <c r="BG441" s="1385"/>
      <c r="BH441" s="1385"/>
      <c r="BI441" s="1385"/>
      <c r="BJ441" s="1385"/>
      <c r="BK441" s="1385"/>
      <c r="BL441" s="1385"/>
      <c r="BM441" s="1385"/>
      <c r="BN441" s="1385"/>
      <c r="BO441" s="1385"/>
      <c r="BP441" s="1385"/>
      <c r="BQ441" s="1385"/>
      <c r="BR441" s="1385"/>
      <c r="BS441" s="1385"/>
      <c r="BT441" s="1385"/>
      <c r="BU441" s="1385"/>
      <c r="BV441" s="1385"/>
      <c r="BW441" s="1385"/>
      <c r="BX441" s="1385"/>
      <c r="BY441" s="1389"/>
    </row>
    <row r="442" spans="2:77" ht="7.5" customHeight="1">
      <c r="B442" s="1377" t="s">
        <v>1141</v>
      </c>
      <c r="C442" s="1377"/>
      <c r="D442" s="1377"/>
      <c r="E442" s="1377"/>
      <c r="F442" s="1377"/>
      <c r="G442" s="1377"/>
      <c r="H442" s="1377"/>
      <c r="I442" s="1377"/>
      <c r="J442" s="1377"/>
      <c r="K442" s="1377"/>
      <c r="L442" s="1377"/>
      <c r="M442" s="1377"/>
      <c r="N442" s="1377"/>
      <c r="O442" s="1377"/>
      <c r="P442" s="1377"/>
      <c r="Q442" s="1377"/>
      <c r="R442" s="1377"/>
      <c r="S442" s="1377"/>
      <c r="T442" s="1377"/>
      <c r="U442" s="1377"/>
      <c r="V442" s="1377"/>
      <c r="W442" s="1377"/>
      <c r="X442" s="1377"/>
      <c r="Y442" s="1377"/>
      <c r="Z442" s="555"/>
      <c r="AA442" s="1379"/>
      <c r="AB442" s="1379"/>
      <c r="AC442" s="1379"/>
      <c r="AD442" s="1379"/>
      <c r="AE442" s="1379"/>
      <c r="AF442" s="1379"/>
      <c r="AG442" s="1379"/>
      <c r="AH442" s="1379"/>
      <c r="AI442" s="1380"/>
      <c r="AJ442" s="1580" t="s">
        <v>647</v>
      </c>
      <c r="AK442" s="1379"/>
      <c r="AL442" s="1379"/>
      <c r="AM442" s="1379"/>
      <c r="AN442" s="1379"/>
      <c r="AO442" s="1379"/>
      <c r="AP442" s="1379"/>
      <c r="AQ442" s="1379"/>
      <c r="AR442" s="1379"/>
      <c r="AS442" s="1379"/>
      <c r="AT442" s="1379"/>
      <c r="AU442" s="1379"/>
      <c r="AV442" s="1379"/>
      <c r="AW442" s="1379"/>
      <c r="AX442" s="1379"/>
      <c r="AY442" s="1379"/>
      <c r="AZ442" s="1379"/>
      <c r="BA442" s="1379"/>
      <c r="BB442" s="1379"/>
      <c r="BC442" s="1379"/>
      <c r="BD442" s="1379"/>
      <c r="BE442" s="1379"/>
      <c r="BF442" s="1379"/>
      <c r="BG442" s="1379"/>
      <c r="BH442" s="1379"/>
      <c r="BI442" s="1379"/>
      <c r="BJ442" s="1379"/>
      <c r="BK442" s="1379"/>
      <c r="BL442" s="1379"/>
      <c r="BM442" s="1379"/>
      <c r="BN442" s="1379"/>
      <c r="BO442" s="1379"/>
      <c r="BP442" s="1379"/>
      <c r="BQ442" s="1379"/>
      <c r="BR442" s="1379"/>
      <c r="BS442" s="1379"/>
      <c r="BT442" s="1379"/>
      <c r="BU442" s="1379"/>
      <c r="BV442" s="1379"/>
      <c r="BW442" s="1379"/>
      <c r="BX442" s="1379"/>
      <c r="BY442" s="1388" t="s">
        <v>648</v>
      </c>
    </row>
    <row r="443" spans="2:77" ht="7.5" customHeight="1">
      <c r="B443" s="1377"/>
      <c r="C443" s="1377"/>
      <c r="D443" s="1377"/>
      <c r="E443" s="1377"/>
      <c r="F443" s="1377"/>
      <c r="G443" s="1377"/>
      <c r="H443" s="1377"/>
      <c r="I443" s="1377"/>
      <c r="J443" s="1377"/>
      <c r="K443" s="1377"/>
      <c r="L443" s="1377"/>
      <c r="M443" s="1377"/>
      <c r="N443" s="1377"/>
      <c r="O443" s="1377"/>
      <c r="P443" s="1377"/>
      <c r="Q443" s="1377"/>
      <c r="R443" s="1377"/>
      <c r="S443" s="1377"/>
      <c r="T443" s="1377"/>
      <c r="U443" s="1377"/>
      <c r="V443" s="1377"/>
      <c r="W443" s="1377"/>
      <c r="X443" s="1377"/>
      <c r="Y443" s="1377"/>
      <c r="Z443" s="207"/>
      <c r="AA443" s="1381"/>
      <c r="AB443" s="1381"/>
      <c r="AC443" s="1381"/>
      <c r="AD443" s="1381"/>
      <c r="AE443" s="1381"/>
      <c r="AF443" s="1381"/>
      <c r="AG443" s="1381"/>
      <c r="AH443" s="1381"/>
      <c r="AI443" s="1382"/>
      <c r="AJ443" s="1581"/>
      <c r="AK443" s="1381"/>
      <c r="AL443" s="1381"/>
      <c r="AM443" s="1381"/>
      <c r="AN443" s="1381"/>
      <c r="AO443" s="1381"/>
      <c r="AP443" s="1381"/>
      <c r="AQ443" s="1381"/>
      <c r="AR443" s="1381"/>
      <c r="AS443" s="1381"/>
      <c r="AT443" s="1381"/>
      <c r="AU443" s="1381"/>
      <c r="AV443" s="1381"/>
      <c r="AW443" s="1381"/>
      <c r="AX443" s="1381"/>
      <c r="AY443" s="1381"/>
      <c r="AZ443" s="1381"/>
      <c r="BA443" s="1381"/>
      <c r="BB443" s="1381"/>
      <c r="BC443" s="1381"/>
      <c r="BD443" s="1381"/>
      <c r="BE443" s="1381"/>
      <c r="BF443" s="1381"/>
      <c r="BG443" s="1381"/>
      <c r="BH443" s="1381"/>
      <c r="BI443" s="1381"/>
      <c r="BJ443" s="1381"/>
      <c r="BK443" s="1381"/>
      <c r="BL443" s="1381"/>
      <c r="BM443" s="1381"/>
      <c r="BN443" s="1381"/>
      <c r="BO443" s="1381"/>
      <c r="BP443" s="1381"/>
      <c r="BQ443" s="1381"/>
      <c r="BR443" s="1381"/>
      <c r="BS443" s="1381"/>
      <c r="BT443" s="1381"/>
      <c r="BU443" s="1381"/>
      <c r="BV443" s="1381"/>
      <c r="BW443" s="1381"/>
      <c r="BX443" s="1381"/>
      <c r="BY443" s="1389"/>
    </row>
    <row r="445" spans="2:77" ht="7.5" customHeight="1">
      <c r="B445" s="1543" t="s">
        <v>1142</v>
      </c>
      <c r="C445" s="1543"/>
      <c r="D445" s="1543"/>
      <c r="E445" s="1543"/>
      <c r="F445" s="1543"/>
      <c r="G445" s="1543"/>
      <c r="H445" s="1543"/>
      <c r="I445" s="1543"/>
      <c r="J445" s="1543"/>
      <c r="K445" s="1543"/>
      <c r="L445" s="1543"/>
      <c r="M445" s="1543"/>
      <c r="N445" s="1543"/>
      <c r="O445" s="1543"/>
      <c r="P445" s="1543"/>
      <c r="Q445" s="1543"/>
      <c r="R445" s="1543"/>
      <c r="S445" s="1543"/>
      <c r="T445" s="1543"/>
      <c r="U445" s="1543"/>
      <c r="V445" s="1543"/>
      <c r="W445" s="1543"/>
      <c r="X445" s="1543"/>
      <c r="Y445" s="1543"/>
      <c r="Z445" s="1543"/>
      <c r="AA445" s="1543"/>
      <c r="AB445" s="1543"/>
      <c r="AC445" s="1543"/>
      <c r="AD445" s="1543"/>
      <c r="AE445" s="1543"/>
      <c r="AF445" s="1543"/>
      <c r="AG445" s="1543"/>
      <c r="AH445" s="1543"/>
      <c r="AI445" s="1543"/>
      <c r="AJ445" s="1543"/>
      <c r="AK445" s="1543"/>
      <c r="AL445" s="1543"/>
      <c r="AM445" s="1543"/>
      <c r="AN445" s="1543"/>
      <c r="AO445" s="1543"/>
      <c r="AP445" s="1543"/>
      <c r="AQ445" s="1543"/>
      <c r="AR445" s="1543"/>
      <c r="AS445" s="1543"/>
      <c r="AT445" s="1543"/>
      <c r="AU445" s="1543"/>
      <c r="AV445" s="1543"/>
      <c r="AW445" s="1543"/>
      <c r="AX445" s="1543"/>
      <c r="AY445" s="1543"/>
      <c r="AZ445" s="1543"/>
      <c r="BA445" s="1543"/>
      <c r="BB445" s="1543"/>
      <c r="BC445" s="1543"/>
      <c r="BD445" s="1543"/>
      <c r="BE445" s="1543"/>
      <c r="BF445" s="1543"/>
      <c r="BG445" s="1543"/>
      <c r="BH445" s="1707"/>
      <c r="BI445" s="1409" t="s">
        <v>1143</v>
      </c>
      <c r="BJ445" s="1410"/>
      <c r="BK445" s="1410"/>
      <c r="BL445" s="1410"/>
      <c r="BM445" s="1410"/>
      <c r="BN445" s="1410"/>
      <c r="BO445" s="1411"/>
      <c r="BP445" s="555"/>
      <c r="BQ445" s="1379"/>
      <c r="BR445" s="1379"/>
      <c r="BS445" s="1379"/>
      <c r="BT445" s="1379"/>
      <c r="BU445" s="1379"/>
      <c r="BV445" s="1379"/>
      <c r="BW445" s="1379"/>
      <c r="BX445" s="1379"/>
      <c r="BY445" s="1380"/>
    </row>
    <row r="446" spans="2:77" ht="7.5" customHeight="1" thickBot="1">
      <c r="B446" s="1543"/>
      <c r="C446" s="1543"/>
      <c r="D446" s="1543"/>
      <c r="E446" s="1543"/>
      <c r="F446" s="1543"/>
      <c r="G446" s="1543"/>
      <c r="H446" s="1543"/>
      <c r="I446" s="1543"/>
      <c r="J446" s="1543"/>
      <c r="K446" s="1543"/>
      <c r="L446" s="1543"/>
      <c r="M446" s="1543"/>
      <c r="N446" s="1543"/>
      <c r="O446" s="1543"/>
      <c r="P446" s="1543"/>
      <c r="Q446" s="1543"/>
      <c r="R446" s="1543"/>
      <c r="S446" s="1543"/>
      <c r="T446" s="1543"/>
      <c r="U446" s="1543"/>
      <c r="V446" s="1543"/>
      <c r="W446" s="1543"/>
      <c r="X446" s="1543"/>
      <c r="Y446" s="1543"/>
      <c r="Z446" s="1543"/>
      <c r="AA446" s="1543"/>
      <c r="AB446" s="1543"/>
      <c r="AC446" s="1543"/>
      <c r="AD446" s="1543"/>
      <c r="AE446" s="1543"/>
      <c r="AF446" s="1543"/>
      <c r="AG446" s="1543"/>
      <c r="AH446" s="1543"/>
      <c r="AI446" s="1543"/>
      <c r="AJ446" s="1543"/>
      <c r="AK446" s="1543"/>
      <c r="AL446" s="1543"/>
      <c r="AM446" s="1543"/>
      <c r="AN446" s="1543"/>
      <c r="AO446" s="1543"/>
      <c r="AP446" s="1543"/>
      <c r="AQ446" s="1543"/>
      <c r="AR446" s="1543"/>
      <c r="AS446" s="1543"/>
      <c r="AT446" s="1543"/>
      <c r="AU446" s="1543"/>
      <c r="AV446" s="1543"/>
      <c r="AW446" s="1543"/>
      <c r="AX446" s="1543"/>
      <c r="AY446" s="1543"/>
      <c r="AZ446" s="1543"/>
      <c r="BA446" s="1543"/>
      <c r="BB446" s="1543"/>
      <c r="BC446" s="1543"/>
      <c r="BD446" s="1543"/>
      <c r="BE446" s="1543"/>
      <c r="BF446" s="1543"/>
      <c r="BG446" s="1543"/>
      <c r="BH446" s="1707"/>
      <c r="BI446" s="1409"/>
      <c r="BJ446" s="1410"/>
      <c r="BK446" s="1410"/>
      <c r="BL446" s="1410"/>
      <c r="BM446" s="1410"/>
      <c r="BN446" s="1410"/>
      <c r="BO446" s="1411"/>
      <c r="BP446" s="207"/>
      <c r="BQ446" s="1381"/>
      <c r="BR446" s="1381"/>
      <c r="BS446" s="1381"/>
      <c r="BT446" s="1381"/>
      <c r="BU446" s="1381"/>
      <c r="BV446" s="1381"/>
      <c r="BW446" s="1381"/>
      <c r="BX446" s="1381"/>
      <c r="BY446" s="1382"/>
    </row>
    <row r="447" spans="2:77" ht="7.5" customHeight="1">
      <c r="D447" s="1466"/>
      <c r="E447" s="1467"/>
      <c r="F447" s="1467"/>
      <c r="G447" s="1468"/>
      <c r="H447" s="1502" t="s">
        <v>1144</v>
      </c>
      <c r="I447" s="1503"/>
      <c r="J447" s="1503"/>
      <c r="K447" s="1503"/>
      <c r="L447" s="1503"/>
      <c r="M447" s="1503"/>
      <c r="N447" s="1503"/>
      <c r="O447" s="1503"/>
      <c r="P447" s="1503"/>
      <c r="Q447" s="1503"/>
      <c r="R447" s="1503" t="s">
        <v>1145</v>
      </c>
      <c r="S447" s="1503"/>
      <c r="T447" s="1503"/>
      <c r="U447" s="1503"/>
      <c r="V447" s="1503"/>
      <c r="W447" s="1503"/>
      <c r="X447" s="1503"/>
      <c r="Y447" s="1503"/>
      <c r="Z447" s="1503"/>
      <c r="AA447" s="1503"/>
      <c r="AB447" s="1503" t="s">
        <v>1146</v>
      </c>
      <c r="AC447" s="1503"/>
      <c r="AD447" s="1503"/>
      <c r="AE447" s="1503"/>
      <c r="AF447" s="1503"/>
      <c r="AG447" s="1503"/>
      <c r="AH447" s="1503"/>
      <c r="AI447" s="1503"/>
      <c r="AJ447" s="1503"/>
      <c r="AK447" s="1503"/>
      <c r="AL447" s="1503" t="s">
        <v>1147</v>
      </c>
      <c r="AM447" s="1503"/>
      <c r="AN447" s="1503"/>
      <c r="AO447" s="1503"/>
      <c r="AP447" s="1503"/>
      <c r="AQ447" s="1503"/>
      <c r="AR447" s="1503"/>
      <c r="AS447" s="1503"/>
      <c r="AT447" s="1503"/>
      <c r="AU447" s="1503"/>
      <c r="AV447" s="1503" t="s">
        <v>1148</v>
      </c>
      <c r="AW447" s="1503"/>
      <c r="AX447" s="1503"/>
      <c r="AY447" s="1503"/>
      <c r="AZ447" s="1503"/>
      <c r="BA447" s="1503"/>
      <c r="BB447" s="1503"/>
      <c r="BC447" s="1503"/>
      <c r="BD447" s="1503"/>
      <c r="BE447" s="1503"/>
      <c r="BF447" s="1503" t="s">
        <v>1149</v>
      </c>
      <c r="BG447" s="1503"/>
      <c r="BH447" s="1503"/>
      <c r="BI447" s="1503"/>
      <c r="BJ447" s="1503"/>
      <c r="BK447" s="1503"/>
      <c r="BL447" s="1503"/>
      <c r="BM447" s="1503"/>
      <c r="BN447" s="1503"/>
      <c r="BO447" s="1503"/>
      <c r="BP447" s="1503" t="s">
        <v>1150</v>
      </c>
      <c r="BQ447" s="1503"/>
      <c r="BR447" s="1503"/>
      <c r="BS447" s="1503"/>
      <c r="BT447" s="1503"/>
      <c r="BU447" s="1503"/>
      <c r="BV447" s="1503"/>
      <c r="BW447" s="1503"/>
      <c r="BX447" s="1503"/>
      <c r="BY447" s="1506"/>
    </row>
    <row r="448" spans="2:77" ht="7.5" customHeight="1" thickBot="1">
      <c r="D448" s="1469"/>
      <c r="E448" s="1470"/>
      <c r="F448" s="1470"/>
      <c r="G448" s="1471"/>
      <c r="H448" s="1504"/>
      <c r="I448" s="1505"/>
      <c r="J448" s="1505"/>
      <c r="K448" s="1505"/>
      <c r="L448" s="1505"/>
      <c r="M448" s="1505"/>
      <c r="N448" s="1505"/>
      <c r="O448" s="1505"/>
      <c r="P448" s="1505"/>
      <c r="Q448" s="1505"/>
      <c r="R448" s="1505"/>
      <c r="S448" s="1505"/>
      <c r="T448" s="1505"/>
      <c r="U448" s="1505"/>
      <c r="V448" s="1505"/>
      <c r="W448" s="1505"/>
      <c r="X448" s="1505"/>
      <c r="Y448" s="1505"/>
      <c r="Z448" s="1505"/>
      <c r="AA448" s="1505"/>
      <c r="AB448" s="1505"/>
      <c r="AC448" s="1505"/>
      <c r="AD448" s="1505"/>
      <c r="AE448" s="1505"/>
      <c r="AF448" s="1505"/>
      <c r="AG448" s="1505"/>
      <c r="AH448" s="1505"/>
      <c r="AI448" s="1505"/>
      <c r="AJ448" s="1505"/>
      <c r="AK448" s="1505"/>
      <c r="AL448" s="1505"/>
      <c r="AM448" s="1505"/>
      <c r="AN448" s="1505"/>
      <c r="AO448" s="1505"/>
      <c r="AP448" s="1505"/>
      <c r="AQ448" s="1505"/>
      <c r="AR448" s="1505"/>
      <c r="AS448" s="1505"/>
      <c r="AT448" s="1505"/>
      <c r="AU448" s="1505"/>
      <c r="AV448" s="1505"/>
      <c r="AW448" s="1505"/>
      <c r="AX448" s="1505"/>
      <c r="AY448" s="1505"/>
      <c r="AZ448" s="1505"/>
      <c r="BA448" s="1505"/>
      <c r="BB448" s="1505"/>
      <c r="BC448" s="1505"/>
      <c r="BD448" s="1505"/>
      <c r="BE448" s="1505"/>
      <c r="BF448" s="1505"/>
      <c r="BG448" s="1505"/>
      <c r="BH448" s="1505"/>
      <c r="BI448" s="1505"/>
      <c r="BJ448" s="1505"/>
      <c r="BK448" s="1505"/>
      <c r="BL448" s="1505"/>
      <c r="BM448" s="1505"/>
      <c r="BN448" s="1505"/>
      <c r="BO448" s="1505"/>
      <c r="BP448" s="1505"/>
      <c r="BQ448" s="1505"/>
      <c r="BR448" s="1505"/>
      <c r="BS448" s="1505"/>
      <c r="BT448" s="1505"/>
      <c r="BU448" s="1505"/>
      <c r="BV448" s="1505"/>
      <c r="BW448" s="1505"/>
      <c r="BX448" s="1505"/>
      <c r="BY448" s="1507"/>
    </row>
    <row r="449" spans="4:77" ht="7.5" customHeight="1">
      <c r="D449" s="1460" t="s">
        <v>1151</v>
      </c>
      <c r="E449" s="1461"/>
      <c r="F449" s="1394" t="s">
        <v>1152</v>
      </c>
      <c r="G449" s="1395"/>
      <c r="H449" s="1458"/>
      <c r="I449" s="1418"/>
      <c r="J449" s="1418"/>
      <c r="K449" s="1418"/>
      <c r="L449" s="1418"/>
      <c r="M449" s="1418"/>
      <c r="N449" s="1418"/>
      <c r="O449" s="1418"/>
      <c r="P449" s="1418"/>
      <c r="Q449" s="1418"/>
      <c r="R449" s="1418"/>
      <c r="S449" s="1418"/>
      <c r="T449" s="1418"/>
      <c r="U449" s="1418"/>
      <c r="V449" s="1418"/>
      <c r="W449" s="1418"/>
      <c r="X449" s="1418"/>
      <c r="Y449" s="1418"/>
      <c r="Z449" s="1418"/>
      <c r="AA449" s="1418"/>
      <c r="AB449" s="1418"/>
      <c r="AC449" s="1418"/>
      <c r="AD449" s="1418"/>
      <c r="AE449" s="1418"/>
      <c r="AF449" s="1418"/>
      <c r="AG449" s="1418"/>
      <c r="AH449" s="1418"/>
      <c r="AI449" s="1418"/>
      <c r="AJ449" s="1418"/>
      <c r="AK449" s="1418"/>
      <c r="AL449" s="1418"/>
      <c r="AM449" s="1418"/>
      <c r="AN449" s="1418"/>
      <c r="AO449" s="1418"/>
      <c r="AP449" s="1418"/>
      <c r="AQ449" s="1418"/>
      <c r="AR449" s="1418"/>
      <c r="AS449" s="1418"/>
      <c r="AT449" s="1418"/>
      <c r="AU449" s="1418"/>
      <c r="AV449" s="1418"/>
      <c r="AW449" s="1418"/>
      <c r="AX449" s="1418"/>
      <c r="AY449" s="1418"/>
      <c r="AZ449" s="1418"/>
      <c r="BA449" s="1418"/>
      <c r="BB449" s="1418"/>
      <c r="BC449" s="1418"/>
      <c r="BD449" s="1418"/>
      <c r="BE449" s="1418"/>
      <c r="BF449" s="1418"/>
      <c r="BG449" s="1418"/>
      <c r="BH449" s="1418"/>
      <c r="BI449" s="1418"/>
      <c r="BJ449" s="1418"/>
      <c r="BK449" s="1418"/>
      <c r="BL449" s="1418"/>
      <c r="BM449" s="1418"/>
      <c r="BN449" s="1418"/>
      <c r="BO449" s="1418"/>
      <c r="BP449" s="1418"/>
      <c r="BQ449" s="1418"/>
      <c r="BR449" s="1418"/>
      <c r="BS449" s="1418"/>
      <c r="BT449" s="1418"/>
      <c r="BU449" s="1418"/>
      <c r="BV449" s="1418"/>
      <c r="BW449" s="1418"/>
      <c r="BX449" s="1418"/>
      <c r="BY449" s="1419"/>
    </row>
    <row r="450" spans="4:77" ht="7.5" customHeight="1">
      <c r="D450" s="1462"/>
      <c r="E450" s="1463"/>
      <c r="F450" s="1396"/>
      <c r="G450" s="1397"/>
      <c r="H450" s="1459"/>
      <c r="I450" s="1418"/>
      <c r="J450" s="1418"/>
      <c r="K450" s="1418"/>
      <c r="L450" s="1418"/>
      <c r="M450" s="1418"/>
      <c r="N450" s="1418"/>
      <c r="O450" s="1418"/>
      <c r="P450" s="1418"/>
      <c r="Q450" s="1418"/>
      <c r="R450" s="1418"/>
      <c r="S450" s="1418"/>
      <c r="T450" s="1418"/>
      <c r="U450" s="1418"/>
      <c r="V450" s="1418"/>
      <c r="W450" s="1418"/>
      <c r="X450" s="1418"/>
      <c r="Y450" s="1418"/>
      <c r="Z450" s="1418"/>
      <c r="AA450" s="1418"/>
      <c r="AB450" s="1418"/>
      <c r="AC450" s="1418"/>
      <c r="AD450" s="1418"/>
      <c r="AE450" s="1418"/>
      <c r="AF450" s="1418"/>
      <c r="AG450" s="1418"/>
      <c r="AH450" s="1418"/>
      <c r="AI450" s="1418"/>
      <c r="AJ450" s="1418"/>
      <c r="AK450" s="1418"/>
      <c r="AL450" s="1418"/>
      <c r="AM450" s="1418"/>
      <c r="AN450" s="1418"/>
      <c r="AO450" s="1418"/>
      <c r="AP450" s="1418"/>
      <c r="AQ450" s="1418"/>
      <c r="AR450" s="1418"/>
      <c r="AS450" s="1418"/>
      <c r="AT450" s="1418"/>
      <c r="AU450" s="1418"/>
      <c r="AV450" s="1418"/>
      <c r="AW450" s="1418"/>
      <c r="AX450" s="1418"/>
      <c r="AY450" s="1418"/>
      <c r="AZ450" s="1418"/>
      <c r="BA450" s="1418"/>
      <c r="BB450" s="1418"/>
      <c r="BC450" s="1418"/>
      <c r="BD450" s="1418"/>
      <c r="BE450" s="1418"/>
      <c r="BF450" s="1418"/>
      <c r="BG450" s="1418"/>
      <c r="BH450" s="1418"/>
      <c r="BI450" s="1418"/>
      <c r="BJ450" s="1418"/>
      <c r="BK450" s="1418"/>
      <c r="BL450" s="1418"/>
      <c r="BM450" s="1418"/>
      <c r="BN450" s="1418"/>
      <c r="BO450" s="1418"/>
      <c r="BP450" s="1418"/>
      <c r="BQ450" s="1418"/>
      <c r="BR450" s="1418"/>
      <c r="BS450" s="1418"/>
      <c r="BT450" s="1418"/>
      <c r="BU450" s="1418"/>
      <c r="BV450" s="1418"/>
      <c r="BW450" s="1418"/>
      <c r="BX450" s="1418"/>
      <c r="BY450" s="1419"/>
    </row>
    <row r="451" spans="4:77" ht="7.5" customHeight="1">
      <c r="D451" s="1462"/>
      <c r="E451" s="1463"/>
      <c r="F451" s="1396"/>
      <c r="G451" s="1397"/>
      <c r="H451" s="1459"/>
      <c r="I451" s="1418"/>
      <c r="J451" s="1418"/>
      <c r="K451" s="1418"/>
      <c r="L451" s="1418"/>
      <c r="M451" s="1418"/>
      <c r="N451" s="1418"/>
      <c r="O451" s="1418"/>
      <c r="P451" s="1418"/>
      <c r="Q451" s="1418"/>
      <c r="R451" s="1418"/>
      <c r="S451" s="1418"/>
      <c r="T451" s="1418"/>
      <c r="U451" s="1418"/>
      <c r="V451" s="1418"/>
      <c r="W451" s="1418"/>
      <c r="X451" s="1418"/>
      <c r="Y451" s="1418"/>
      <c r="Z451" s="1418"/>
      <c r="AA451" s="1418"/>
      <c r="AB451" s="1418"/>
      <c r="AC451" s="1418"/>
      <c r="AD451" s="1418"/>
      <c r="AE451" s="1418"/>
      <c r="AF451" s="1418"/>
      <c r="AG451" s="1418"/>
      <c r="AH451" s="1418"/>
      <c r="AI451" s="1418"/>
      <c r="AJ451" s="1418"/>
      <c r="AK451" s="1418"/>
      <c r="AL451" s="1418"/>
      <c r="AM451" s="1418"/>
      <c r="AN451" s="1418"/>
      <c r="AO451" s="1418"/>
      <c r="AP451" s="1418"/>
      <c r="AQ451" s="1418"/>
      <c r="AR451" s="1418"/>
      <c r="AS451" s="1418"/>
      <c r="AT451" s="1418"/>
      <c r="AU451" s="1418"/>
      <c r="AV451" s="1418"/>
      <c r="AW451" s="1418"/>
      <c r="AX451" s="1418"/>
      <c r="AY451" s="1418"/>
      <c r="AZ451" s="1418"/>
      <c r="BA451" s="1418"/>
      <c r="BB451" s="1418"/>
      <c r="BC451" s="1418"/>
      <c r="BD451" s="1418"/>
      <c r="BE451" s="1418"/>
      <c r="BF451" s="1418"/>
      <c r="BG451" s="1418"/>
      <c r="BH451" s="1418"/>
      <c r="BI451" s="1418"/>
      <c r="BJ451" s="1418"/>
      <c r="BK451" s="1418"/>
      <c r="BL451" s="1418"/>
      <c r="BM451" s="1418"/>
      <c r="BN451" s="1418"/>
      <c r="BO451" s="1418"/>
      <c r="BP451" s="1418"/>
      <c r="BQ451" s="1418"/>
      <c r="BR451" s="1418"/>
      <c r="BS451" s="1418"/>
      <c r="BT451" s="1418"/>
      <c r="BU451" s="1418"/>
      <c r="BV451" s="1418"/>
      <c r="BW451" s="1418"/>
      <c r="BX451" s="1418"/>
      <c r="BY451" s="1419"/>
    </row>
    <row r="452" spans="4:77" ht="7.5" customHeight="1">
      <c r="D452" s="1462"/>
      <c r="E452" s="1463"/>
      <c r="F452" s="1396"/>
      <c r="G452" s="1397"/>
      <c r="H452" s="1459"/>
      <c r="I452" s="1418"/>
      <c r="J452" s="1418"/>
      <c r="K452" s="1418"/>
      <c r="L452" s="1418"/>
      <c r="M452" s="1418"/>
      <c r="N452" s="1418"/>
      <c r="O452" s="1418"/>
      <c r="P452" s="1418"/>
      <c r="Q452" s="1418"/>
      <c r="R452" s="1418"/>
      <c r="S452" s="1418"/>
      <c r="T452" s="1418"/>
      <c r="U452" s="1418"/>
      <c r="V452" s="1418"/>
      <c r="W452" s="1418"/>
      <c r="X452" s="1418"/>
      <c r="Y452" s="1418"/>
      <c r="Z452" s="1418"/>
      <c r="AA452" s="1418"/>
      <c r="AB452" s="1418"/>
      <c r="AC452" s="1418"/>
      <c r="AD452" s="1418"/>
      <c r="AE452" s="1418"/>
      <c r="AF452" s="1418"/>
      <c r="AG452" s="1418"/>
      <c r="AH452" s="1418"/>
      <c r="AI452" s="1418"/>
      <c r="AJ452" s="1418"/>
      <c r="AK452" s="1418"/>
      <c r="AL452" s="1418"/>
      <c r="AM452" s="1418"/>
      <c r="AN452" s="1418"/>
      <c r="AO452" s="1418"/>
      <c r="AP452" s="1418"/>
      <c r="AQ452" s="1418"/>
      <c r="AR452" s="1418"/>
      <c r="AS452" s="1418"/>
      <c r="AT452" s="1418"/>
      <c r="AU452" s="1418"/>
      <c r="AV452" s="1418"/>
      <c r="AW452" s="1418"/>
      <c r="AX452" s="1418"/>
      <c r="AY452" s="1418"/>
      <c r="AZ452" s="1418"/>
      <c r="BA452" s="1418"/>
      <c r="BB452" s="1418"/>
      <c r="BC452" s="1418"/>
      <c r="BD452" s="1418"/>
      <c r="BE452" s="1418"/>
      <c r="BF452" s="1418"/>
      <c r="BG452" s="1418"/>
      <c r="BH452" s="1418"/>
      <c r="BI452" s="1418"/>
      <c r="BJ452" s="1418"/>
      <c r="BK452" s="1418"/>
      <c r="BL452" s="1418"/>
      <c r="BM452" s="1418"/>
      <c r="BN452" s="1418"/>
      <c r="BO452" s="1418"/>
      <c r="BP452" s="1418"/>
      <c r="BQ452" s="1418"/>
      <c r="BR452" s="1418"/>
      <c r="BS452" s="1418"/>
      <c r="BT452" s="1418"/>
      <c r="BU452" s="1418"/>
      <c r="BV452" s="1418"/>
      <c r="BW452" s="1418"/>
      <c r="BX452" s="1418"/>
      <c r="BY452" s="1419"/>
    </row>
    <row r="453" spans="4:77" ht="7.5" customHeight="1">
      <c r="D453" s="1462"/>
      <c r="E453" s="1463"/>
      <c r="F453" s="1396"/>
      <c r="G453" s="1397"/>
      <c r="H453" s="1459"/>
      <c r="I453" s="1418"/>
      <c r="J453" s="1418"/>
      <c r="K453" s="1418"/>
      <c r="L453" s="1418"/>
      <c r="M453" s="1418"/>
      <c r="N453" s="1418"/>
      <c r="O453" s="1418"/>
      <c r="P453" s="1418"/>
      <c r="Q453" s="1418"/>
      <c r="R453" s="1418"/>
      <c r="S453" s="1418"/>
      <c r="T453" s="1418"/>
      <c r="U453" s="1418"/>
      <c r="V453" s="1418"/>
      <c r="W453" s="1418"/>
      <c r="X453" s="1418"/>
      <c r="Y453" s="1418"/>
      <c r="Z453" s="1418"/>
      <c r="AA453" s="1418"/>
      <c r="AB453" s="1418"/>
      <c r="AC453" s="1418"/>
      <c r="AD453" s="1418"/>
      <c r="AE453" s="1418"/>
      <c r="AF453" s="1418"/>
      <c r="AG453" s="1418"/>
      <c r="AH453" s="1418"/>
      <c r="AI453" s="1418"/>
      <c r="AJ453" s="1418"/>
      <c r="AK453" s="1418"/>
      <c r="AL453" s="1418"/>
      <c r="AM453" s="1418"/>
      <c r="AN453" s="1418"/>
      <c r="AO453" s="1418"/>
      <c r="AP453" s="1418"/>
      <c r="AQ453" s="1418"/>
      <c r="AR453" s="1418"/>
      <c r="AS453" s="1418"/>
      <c r="AT453" s="1418"/>
      <c r="AU453" s="1418"/>
      <c r="AV453" s="1418"/>
      <c r="AW453" s="1418"/>
      <c r="AX453" s="1418"/>
      <c r="AY453" s="1418"/>
      <c r="AZ453" s="1418"/>
      <c r="BA453" s="1418"/>
      <c r="BB453" s="1418"/>
      <c r="BC453" s="1418"/>
      <c r="BD453" s="1418"/>
      <c r="BE453" s="1418"/>
      <c r="BF453" s="1418"/>
      <c r="BG453" s="1418"/>
      <c r="BH453" s="1418"/>
      <c r="BI453" s="1418"/>
      <c r="BJ453" s="1418"/>
      <c r="BK453" s="1418"/>
      <c r="BL453" s="1418"/>
      <c r="BM453" s="1418"/>
      <c r="BN453" s="1418"/>
      <c r="BO453" s="1418"/>
      <c r="BP453" s="1418"/>
      <c r="BQ453" s="1418"/>
      <c r="BR453" s="1418"/>
      <c r="BS453" s="1418"/>
      <c r="BT453" s="1418"/>
      <c r="BU453" s="1418"/>
      <c r="BV453" s="1418"/>
      <c r="BW453" s="1418"/>
      <c r="BX453" s="1418"/>
      <c r="BY453" s="1419"/>
    </row>
    <row r="454" spans="4:77" ht="7.5" customHeight="1">
      <c r="D454" s="1462"/>
      <c r="E454" s="1463"/>
      <c r="F454" s="1396"/>
      <c r="G454" s="1397"/>
      <c r="H454" s="1459"/>
      <c r="I454" s="1418"/>
      <c r="J454" s="1418"/>
      <c r="K454" s="1418"/>
      <c r="L454" s="1418"/>
      <c r="M454" s="1418"/>
      <c r="N454" s="1418"/>
      <c r="O454" s="1418"/>
      <c r="P454" s="1418"/>
      <c r="Q454" s="1418"/>
      <c r="R454" s="1418"/>
      <c r="S454" s="1418"/>
      <c r="T454" s="1418"/>
      <c r="U454" s="1418"/>
      <c r="V454" s="1418"/>
      <c r="W454" s="1418"/>
      <c r="X454" s="1418"/>
      <c r="Y454" s="1418"/>
      <c r="Z454" s="1418"/>
      <c r="AA454" s="1418"/>
      <c r="AB454" s="1418"/>
      <c r="AC454" s="1418"/>
      <c r="AD454" s="1418"/>
      <c r="AE454" s="1418"/>
      <c r="AF454" s="1418"/>
      <c r="AG454" s="1418"/>
      <c r="AH454" s="1418"/>
      <c r="AI454" s="1418"/>
      <c r="AJ454" s="1418"/>
      <c r="AK454" s="1418"/>
      <c r="AL454" s="1418"/>
      <c r="AM454" s="1418"/>
      <c r="AN454" s="1418"/>
      <c r="AO454" s="1418"/>
      <c r="AP454" s="1418"/>
      <c r="AQ454" s="1418"/>
      <c r="AR454" s="1418"/>
      <c r="AS454" s="1418"/>
      <c r="AT454" s="1418"/>
      <c r="AU454" s="1418"/>
      <c r="AV454" s="1418"/>
      <c r="AW454" s="1418"/>
      <c r="AX454" s="1418"/>
      <c r="AY454" s="1418"/>
      <c r="AZ454" s="1418"/>
      <c r="BA454" s="1418"/>
      <c r="BB454" s="1418"/>
      <c r="BC454" s="1418"/>
      <c r="BD454" s="1418"/>
      <c r="BE454" s="1418"/>
      <c r="BF454" s="1418"/>
      <c r="BG454" s="1418"/>
      <c r="BH454" s="1418"/>
      <c r="BI454" s="1418"/>
      <c r="BJ454" s="1418"/>
      <c r="BK454" s="1418"/>
      <c r="BL454" s="1418"/>
      <c r="BM454" s="1418"/>
      <c r="BN454" s="1418"/>
      <c r="BO454" s="1418"/>
      <c r="BP454" s="1418"/>
      <c r="BQ454" s="1418"/>
      <c r="BR454" s="1418"/>
      <c r="BS454" s="1418"/>
      <c r="BT454" s="1418"/>
      <c r="BU454" s="1418"/>
      <c r="BV454" s="1418"/>
      <c r="BW454" s="1418"/>
      <c r="BX454" s="1418"/>
      <c r="BY454" s="1419"/>
    </row>
    <row r="455" spans="4:77" ht="7.5" customHeight="1">
      <c r="D455" s="1462"/>
      <c r="E455" s="1463"/>
      <c r="F455" s="1396"/>
      <c r="G455" s="1397"/>
      <c r="H455" s="1459"/>
      <c r="I455" s="1418"/>
      <c r="J455" s="1418"/>
      <c r="K455" s="1418"/>
      <c r="L455" s="1418"/>
      <c r="M455" s="1418"/>
      <c r="N455" s="1418"/>
      <c r="O455" s="1418"/>
      <c r="P455" s="1418"/>
      <c r="Q455" s="1418"/>
      <c r="R455" s="1418"/>
      <c r="S455" s="1418"/>
      <c r="T455" s="1418"/>
      <c r="U455" s="1418"/>
      <c r="V455" s="1418"/>
      <c r="W455" s="1418"/>
      <c r="X455" s="1418"/>
      <c r="Y455" s="1418"/>
      <c r="Z455" s="1418"/>
      <c r="AA455" s="1418"/>
      <c r="AB455" s="1418"/>
      <c r="AC455" s="1418"/>
      <c r="AD455" s="1418"/>
      <c r="AE455" s="1418"/>
      <c r="AF455" s="1418"/>
      <c r="AG455" s="1418"/>
      <c r="AH455" s="1418"/>
      <c r="AI455" s="1418"/>
      <c r="AJ455" s="1418"/>
      <c r="AK455" s="1418"/>
      <c r="AL455" s="1418"/>
      <c r="AM455" s="1418"/>
      <c r="AN455" s="1418"/>
      <c r="AO455" s="1418"/>
      <c r="AP455" s="1418"/>
      <c r="AQ455" s="1418"/>
      <c r="AR455" s="1418"/>
      <c r="AS455" s="1418"/>
      <c r="AT455" s="1418"/>
      <c r="AU455" s="1418"/>
      <c r="AV455" s="1418"/>
      <c r="AW455" s="1418"/>
      <c r="AX455" s="1418"/>
      <c r="AY455" s="1418"/>
      <c r="AZ455" s="1418"/>
      <c r="BA455" s="1418"/>
      <c r="BB455" s="1418"/>
      <c r="BC455" s="1418"/>
      <c r="BD455" s="1418"/>
      <c r="BE455" s="1418"/>
      <c r="BF455" s="1418"/>
      <c r="BG455" s="1418"/>
      <c r="BH455" s="1418"/>
      <c r="BI455" s="1418"/>
      <c r="BJ455" s="1418"/>
      <c r="BK455" s="1418"/>
      <c r="BL455" s="1418"/>
      <c r="BM455" s="1418"/>
      <c r="BN455" s="1418"/>
      <c r="BO455" s="1418"/>
      <c r="BP455" s="1418"/>
      <c r="BQ455" s="1418"/>
      <c r="BR455" s="1418"/>
      <c r="BS455" s="1418"/>
      <c r="BT455" s="1418"/>
      <c r="BU455" s="1418"/>
      <c r="BV455" s="1418"/>
      <c r="BW455" s="1418"/>
      <c r="BX455" s="1418"/>
      <c r="BY455" s="1419"/>
    </row>
    <row r="456" spans="4:77" ht="7.5" customHeight="1">
      <c r="D456" s="1462"/>
      <c r="E456" s="1463"/>
      <c r="F456" s="1396"/>
      <c r="G456" s="1397"/>
      <c r="H456" s="1459"/>
      <c r="I456" s="1418"/>
      <c r="J456" s="1418"/>
      <c r="K456" s="1418"/>
      <c r="L456" s="1418"/>
      <c r="M456" s="1418"/>
      <c r="N456" s="1418"/>
      <c r="O456" s="1418"/>
      <c r="P456" s="1418"/>
      <c r="Q456" s="1418"/>
      <c r="R456" s="1418"/>
      <c r="S456" s="1418"/>
      <c r="T456" s="1418"/>
      <c r="U456" s="1418"/>
      <c r="V456" s="1418"/>
      <c r="W456" s="1418"/>
      <c r="X456" s="1418"/>
      <c r="Y456" s="1418"/>
      <c r="Z456" s="1418"/>
      <c r="AA456" s="1418"/>
      <c r="AB456" s="1418"/>
      <c r="AC456" s="1418"/>
      <c r="AD456" s="1418"/>
      <c r="AE456" s="1418"/>
      <c r="AF456" s="1418"/>
      <c r="AG456" s="1418"/>
      <c r="AH456" s="1418"/>
      <c r="AI456" s="1418"/>
      <c r="AJ456" s="1418"/>
      <c r="AK456" s="1418"/>
      <c r="AL456" s="1418"/>
      <c r="AM456" s="1418"/>
      <c r="AN456" s="1418"/>
      <c r="AO456" s="1418"/>
      <c r="AP456" s="1418"/>
      <c r="AQ456" s="1418"/>
      <c r="AR456" s="1418"/>
      <c r="AS456" s="1418"/>
      <c r="AT456" s="1418"/>
      <c r="AU456" s="1418"/>
      <c r="AV456" s="1418"/>
      <c r="AW456" s="1418"/>
      <c r="AX456" s="1418"/>
      <c r="AY456" s="1418"/>
      <c r="AZ456" s="1418"/>
      <c r="BA456" s="1418"/>
      <c r="BB456" s="1418"/>
      <c r="BC456" s="1418"/>
      <c r="BD456" s="1418"/>
      <c r="BE456" s="1418"/>
      <c r="BF456" s="1418"/>
      <c r="BG456" s="1418"/>
      <c r="BH456" s="1418"/>
      <c r="BI456" s="1418"/>
      <c r="BJ456" s="1418"/>
      <c r="BK456" s="1418"/>
      <c r="BL456" s="1418"/>
      <c r="BM456" s="1418"/>
      <c r="BN456" s="1418"/>
      <c r="BO456" s="1418"/>
      <c r="BP456" s="1418"/>
      <c r="BQ456" s="1418"/>
      <c r="BR456" s="1418"/>
      <c r="BS456" s="1418"/>
      <c r="BT456" s="1418"/>
      <c r="BU456" s="1418"/>
      <c r="BV456" s="1418"/>
      <c r="BW456" s="1418"/>
      <c r="BX456" s="1418"/>
      <c r="BY456" s="1419"/>
    </row>
    <row r="457" spans="4:77" ht="7.5" customHeight="1">
      <c r="D457" s="1462"/>
      <c r="E457" s="1463"/>
      <c r="F457" s="1396" t="s">
        <v>1153</v>
      </c>
      <c r="G457" s="1397"/>
      <c r="H457" s="1459"/>
      <c r="I457" s="1418"/>
      <c r="J457" s="1418"/>
      <c r="K457" s="1418"/>
      <c r="L457" s="1418"/>
      <c r="M457" s="1418"/>
      <c r="N457" s="1418"/>
      <c r="O457" s="1418"/>
      <c r="P457" s="1418"/>
      <c r="Q457" s="1418"/>
      <c r="R457" s="1418"/>
      <c r="S457" s="1418"/>
      <c r="T457" s="1418"/>
      <c r="U457" s="1418"/>
      <c r="V457" s="1418"/>
      <c r="W457" s="1418"/>
      <c r="X457" s="1418"/>
      <c r="Y457" s="1418"/>
      <c r="Z457" s="1418"/>
      <c r="AA457" s="1418"/>
      <c r="AB457" s="1418"/>
      <c r="AC457" s="1418"/>
      <c r="AD457" s="1418"/>
      <c r="AE457" s="1418"/>
      <c r="AF457" s="1418"/>
      <c r="AG457" s="1418"/>
      <c r="AH457" s="1418"/>
      <c r="AI457" s="1418"/>
      <c r="AJ457" s="1418"/>
      <c r="AK457" s="1418"/>
      <c r="AL457" s="1418"/>
      <c r="AM457" s="1418"/>
      <c r="AN457" s="1418"/>
      <c r="AO457" s="1418"/>
      <c r="AP457" s="1418"/>
      <c r="AQ457" s="1418"/>
      <c r="AR457" s="1418"/>
      <c r="AS457" s="1418"/>
      <c r="AT457" s="1418"/>
      <c r="AU457" s="1418"/>
      <c r="AV457" s="1418"/>
      <c r="AW457" s="1418"/>
      <c r="AX457" s="1418"/>
      <c r="AY457" s="1418"/>
      <c r="AZ457" s="1418"/>
      <c r="BA457" s="1418"/>
      <c r="BB457" s="1418"/>
      <c r="BC457" s="1418"/>
      <c r="BD457" s="1418"/>
      <c r="BE457" s="1418"/>
      <c r="BF457" s="1418"/>
      <c r="BG457" s="1418"/>
      <c r="BH457" s="1418"/>
      <c r="BI457" s="1418"/>
      <c r="BJ457" s="1418"/>
      <c r="BK457" s="1418"/>
      <c r="BL457" s="1418"/>
      <c r="BM457" s="1418"/>
      <c r="BN457" s="1418"/>
      <c r="BO457" s="1418"/>
      <c r="BP457" s="1418"/>
      <c r="BQ457" s="1418"/>
      <c r="BR457" s="1418"/>
      <c r="BS457" s="1418"/>
      <c r="BT457" s="1418"/>
      <c r="BU457" s="1418"/>
      <c r="BV457" s="1418"/>
      <c r="BW457" s="1418"/>
      <c r="BX457" s="1418"/>
      <c r="BY457" s="1419"/>
    </row>
    <row r="458" spans="4:77" ht="7.5" customHeight="1">
      <c r="D458" s="1462"/>
      <c r="E458" s="1463"/>
      <c r="F458" s="1396"/>
      <c r="G458" s="1397"/>
      <c r="H458" s="1459"/>
      <c r="I458" s="1418"/>
      <c r="J458" s="1418"/>
      <c r="K458" s="1418"/>
      <c r="L458" s="1418"/>
      <c r="M458" s="1418"/>
      <c r="N458" s="1418"/>
      <c r="O458" s="1418"/>
      <c r="P458" s="1418"/>
      <c r="Q458" s="1418"/>
      <c r="R458" s="1418"/>
      <c r="S458" s="1418"/>
      <c r="T458" s="1418"/>
      <c r="U458" s="1418"/>
      <c r="V458" s="1418"/>
      <c r="W458" s="1418"/>
      <c r="X458" s="1418"/>
      <c r="Y458" s="1418"/>
      <c r="Z458" s="1418"/>
      <c r="AA458" s="1418"/>
      <c r="AB458" s="1418"/>
      <c r="AC458" s="1418"/>
      <c r="AD458" s="1418"/>
      <c r="AE458" s="1418"/>
      <c r="AF458" s="1418"/>
      <c r="AG458" s="1418"/>
      <c r="AH458" s="1418"/>
      <c r="AI458" s="1418"/>
      <c r="AJ458" s="1418"/>
      <c r="AK458" s="1418"/>
      <c r="AL458" s="1418"/>
      <c r="AM458" s="1418"/>
      <c r="AN458" s="1418"/>
      <c r="AO458" s="1418"/>
      <c r="AP458" s="1418"/>
      <c r="AQ458" s="1418"/>
      <c r="AR458" s="1418"/>
      <c r="AS458" s="1418"/>
      <c r="AT458" s="1418"/>
      <c r="AU458" s="1418"/>
      <c r="AV458" s="1418"/>
      <c r="AW458" s="1418"/>
      <c r="AX458" s="1418"/>
      <c r="AY458" s="1418"/>
      <c r="AZ458" s="1418"/>
      <c r="BA458" s="1418"/>
      <c r="BB458" s="1418"/>
      <c r="BC458" s="1418"/>
      <c r="BD458" s="1418"/>
      <c r="BE458" s="1418"/>
      <c r="BF458" s="1418"/>
      <c r="BG458" s="1418"/>
      <c r="BH458" s="1418"/>
      <c r="BI458" s="1418"/>
      <c r="BJ458" s="1418"/>
      <c r="BK458" s="1418"/>
      <c r="BL458" s="1418"/>
      <c r="BM458" s="1418"/>
      <c r="BN458" s="1418"/>
      <c r="BO458" s="1418"/>
      <c r="BP458" s="1418"/>
      <c r="BQ458" s="1418"/>
      <c r="BR458" s="1418"/>
      <c r="BS458" s="1418"/>
      <c r="BT458" s="1418"/>
      <c r="BU458" s="1418"/>
      <c r="BV458" s="1418"/>
      <c r="BW458" s="1418"/>
      <c r="BX458" s="1418"/>
      <c r="BY458" s="1419"/>
    </row>
    <row r="459" spans="4:77" ht="7.5" customHeight="1">
      <c r="D459" s="1462"/>
      <c r="E459" s="1463"/>
      <c r="F459" s="1396"/>
      <c r="G459" s="1397"/>
      <c r="H459" s="1459"/>
      <c r="I459" s="1418"/>
      <c r="J459" s="1418"/>
      <c r="K459" s="1418"/>
      <c r="L459" s="1418"/>
      <c r="M459" s="1418"/>
      <c r="N459" s="1418"/>
      <c r="O459" s="1418"/>
      <c r="P459" s="1418"/>
      <c r="Q459" s="1418"/>
      <c r="R459" s="1418"/>
      <c r="S459" s="1418"/>
      <c r="T459" s="1418"/>
      <c r="U459" s="1418"/>
      <c r="V459" s="1418"/>
      <c r="W459" s="1418"/>
      <c r="X459" s="1418"/>
      <c r="Y459" s="1418"/>
      <c r="Z459" s="1418"/>
      <c r="AA459" s="1418"/>
      <c r="AB459" s="1418"/>
      <c r="AC459" s="1418"/>
      <c r="AD459" s="1418"/>
      <c r="AE459" s="1418"/>
      <c r="AF459" s="1418"/>
      <c r="AG459" s="1418"/>
      <c r="AH459" s="1418"/>
      <c r="AI459" s="1418"/>
      <c r="AJ459" s="1418"/>
      <c r="AK459" s="1418"/>
      <c r="AL459" s="1418"/>
      <c r="AM459" s="1418"/>
      <c r="AN459" s="1418"/>
      <c r="AO459" s="1418"/>
      <c r="AP459" s="1418"/>
      <c r="AQ459" s="1418"/>
      <c r="AR459" s="1418"/>
      <c r="AS459" s="1418"/>
      <c r="AT459" s="1418"/>
      <c r="AU459" s="1418"/>
      <c r="AV459" s="1418"/>
      <c r="AW459" s="1418"/>
      <c r="AX459" s="1418"/>
      <c r="AY459" s="1418"/>
      <c r="AZ459" s="1418"/>
      <c r="BA459" s="1418"/>
      <c r="BB459" s="1418"/>
      <c r="BC459" s="1418"/>
      <c r="BD459" s="1418"/>
      <c r="BE459" s="1418"/>
      <c r="BF459" s="1418"/>
      <c r="BG459" s="1418"/>
      <c r="BH459" s="1418"/>
      <c r="BI459" s="1418"/>
      <c r="BJ459" s="1418"/>
      <c r="BK459" s="1418"/>
      <c r="BL459" s="1418"/>
      <c r="BM459" s="1418"/>
      <c r="BN459" s="1418"/>
      <c r="BO459" s="1418"/>
      <c r="BP459" s="1418"/>
      <c r="BQ459" s="1418"/>
      <c r="BR459" s="1418"/>
      <c r="BS459" s="1418"/>
      <c r="BT459" s="1418"/>
      <c r="BU459" s="1418"/>
      <c r="BV459" s="1418"/>
      <c r="BW459" s="1418"/>
      <c r="BX459" s="1418"/>
      <c r="BY459" s="1419"/>
    </row>
    <row r="460" spans="4:77" ht="7.5" customHeight="1">
      <c r="D460" s="1462"/>
      <c r="E460" s="1463"/>
      <c r="F460" s="1396"/>
      <c r="G460" s="1397"/>
      <c r="H460" s="1459"/>
      <c r="I460" s="1418"/>
      <c r="J460" s="1418"/>
      <c r="K460" s="1418"/>
      <c r="L460" s="1418"/>
      <c r="M460" s="1418"/>
      <c r="N460" s="1418"/>
      <c r="O460" s="1418"/>
      <c r="P460" s="1418"/>
      <c r="Q460" s="1418"/>
      <c r="R460" s="1418"/>
      <c r="S460" s="1418"/>
      <c r="T460" s="1418"/>
      <c r="U460" s="1418"/>
      <c r="V460" s="1418"/>
      <c r="W460" s="1418"/>
      <c r="X460" s="1418"/>
      <c r="Y460" s="1418"/>
      <c r="Z460" s="1418"/>
      <c r="AA460" s="1418"/>
      <c r="AB460" s="1418"/>
      <c r="AC460" s="1418"/>
      <c r="AD460" s="1418"/>
      <c r="AE460" s="1418"/>
      <c r="AF460" s="1418"/>
      <c r="AG460" s="1418"/>
      <c r="AH460" s="1418"/>
      <c r="AI460" s="1418"/>
      <c r="AJ460" s="1418"/>
      <c r="AK460" s="1418"/>
      <c r="AL460" s="1418"/>
      <c r="AM460" s="1418"/>
      <c r="AN460" s="1418"/>
      <c r="AO460" s="1418"/>
      <c r="AP460" s="1418"/>
      <c r="AQ460" s="1418"/>
      <c r="AR460" s="1418"/>
      <c r="AS460" s="1418"/>
      <c r="AT460" s="1418"/>
      <c r="AU460" s="1418"/>
      <c r="AV460" s="1418"/>
      <c r="AW460" s="1418"/>
      <c r="AX460" s="1418"/>
      <c r="AY460" s="1418"/>
      <c r="AZ460" s="1418"/>
      <c r="BA460" s="1418"/>
      <c r="BB460" s="1418"/>
      <c r="BC460" s="1418"/>
      <c r="BD460" s="1418"/>
      <c r="BE460" s="1418"/>
      <c r="BF460" s="1418"/>
      <c r="BG460" s="1418"/>
      <c r="BH460" s="1418"/>
      <c r="BI460" s="1418"/>
      <c r="BJ460" s="1418"/>
      <c r="BK460" s="1418"/>
      <c r="BL460" s="1418"/>
      <c r="BM460" s="1418"/>
      <c r="BN460" s="1418"/>
      <c r="BO460" s="1418"/>
      <c r="BP460" s="1418"/>
      <c r="BQ460" s="1418"/>
      <c r="BR460" s="1418"/>
      <c r="BS460" s="1418"/>
      <c r="BT460" s="1418"/>
      <c r="BU460" s="1418"/>
      <c r="BV460" s="1418"/>
      <c r="BW460" s="1418"/>
      <c r="BX460" s="1418"/>
      <c r="BY460" s="1419"/>
    </row>
    <row r="461" spans="4:77" ht="7.5" customHeight="1">
      <c r="D461" s="1462"/>
      <c r="E461" s="1463"/>
      <c r="F461" s="1396"/>
      <c r="G461" s="1397"/>
      <c r="H461" s="1459"/>
      <c r="I461" s="1418"/>
      <c r="J461" s="1418"/>
      <c r="K461" s="1418"/>
      <c r="L461" s="1418"/>
      <c r="M461" s="1418"/>
      <c r="N461" s="1418"/>
      <c r="O461" s="1418"/>
      <c r="P461" s="1418"/>
      <c r="Q461" s="1418"/>
      <c r="R461" s="1418"/>
      <c r="S461" s="1418"/>
      <c r="T461" s="1418"/>
      <c r="U461" s="1418"/>
      <c r="V461" s="1418"/>
      <c r="W461" s="1418"/>
      <c r="X461" s="1418"/>
      <c r="Y461" s="1418"/>
      <c r="Z461" s="1418"/>
      <c r="AA461" s="1418"/>
      <c r="AB461" s="1418"/>
      <c r="AC461" s="1418"/>
      <c r="AD461" s="1418"/>
      <c r="AE461" s="1418"/>
      <c r="AF461" s="1418"/>
      <c r="AG461" s="1418"/>
      <c r="AH461" s="1418"/>
      <c r="AI461" s="1418"/>
      <c r="AJ461" s="1418"/>
      <c r="AK461" s="1418"/>
      <c r="AL461" s="1418"/>
      <c r="AM461" s="1418"/>
      <c r="AN461" s="1418"/>
      <c r="AO461" s="1418"/>
      <c r="AP461" s="1418"/>
      <c r="AQ461" s="1418"/>
      <c r="AR461" s="1418"/>
      <c r="AS461" s="1418"/>
      <c r="AT461" s="1418"/>
      <c r="AU461" s="1418"/>
      <c r="AV461" s="1418"/>
      <c r="AW461" s="1418"/>
      <c r="AX461" s="1418"/>
      <c r="AY461" s="1418"/>
      <c r="AZ461" s="1418"/>
      <c r="BA461" s="1418"/>
      <c r="BB461" s="1418"/>
      <c r="BC461" s="1418"/>
      <c r="BD461" s="1418"/>
      <c r="BE461" s="1418"/>
      <c r="BF461" s="1418"/>
      <c r="BG461" s="1418"/>
      <c r="BH461" s="1418"/>
      <c r="BI461" s="1418"/>
      <c r="BJ461" s="1418"/>
      <c r="BK461" s="1418"/>
      <c r="BL461" s="1418"/>
      <c r="BM461" s="1418"/>
      <c r="BN461" s="1418"/>
      <c r="BO461" s="1418"/>
      <c r="BP461" s="1418"/>
      <c r="BQ461" s="1418"/>
      <c r="BR461" s="1418"/>
      <c r="BS461" s="1418"/>
      <c r="BT461" s="1418"/>
      <c r="BU461" s="1418"/>
      <c r="BV461" s="1418"/>
      <c r="BW461" s="1418"/>
      <c r="BX461" s="1418"/>
      <c r="BY461" s="1419"/>
    </row>
    <row r="462" spans="4:77" ht="7.5" customHeight="1">
      <c r="D462" s="1462"/>
      <c r="E462" s="1463"/>
      <c r="F462" s="1396"/>
      <c r="G462" s="1397"/>
      <c r="H462" s="1459"/>
      <c r="I462" s="1418"/>
      <c r="J462" s="1418"/>
      <c r="K462" s="1418"/>
      <c r="L462" s="1418"/>
      <c r="M462" s="1418"/>
      <c r="N462" s="1418"/>
      <c r="O462" s="1418"/>
      <c r="P462" s="1418"/>
      <c r="Q462" s="1418"/>
      <c r="R462" s="1418"/>
      <c r="S462" s="1418"/>
      <c r="T462" s="1418"/>
      <c r="U462" s="1418"/>
      <c r="V462" s="1418"/>
      <c r="W462" s="1418"/>
      <c r="X462" s="1418"/>
      <c r="Y462" s="1418"/>
      <c r="Z462" s="1418"/>
      <c r="AA462" s="1418"/>
      <c r="AB462" s="1418"/>
      <c r="AC462" s="1418"/>
      <c r="AD462" s="1418"/>
      <c r="AE462" s="1418"/>
      <c r="AF462" s="1418"/>
      <c r="AG462" s="1418"/>
      <c r="AH462" s="1418"/>
      <c r="AI462" s="1418"/>
      <c r="AJ462" s="1418"/>
      <c r="AK462" s="1418"/>
      <c r="AL462" s="1418"/>
      <c r="AM462" s="1418"/>
      <c r="AN462" s="1418"/>
      <c r="AO462" s="1418"/>
      <c r="AP462" s="1418"/>
      <c r="AQ462" s="1418"/>
      <c r="AR462" s="1418"/>
      <c r="AS462" s="1418"/>
      <c r="AT462" s="1418"/>
      <c r="AU462" s="1418"/>
      <c r="AV462" s="1418"/>
      <c r="AW462" s="1418"/>
      <c r="AX462" s="1418"/>
      <c r="AY462" s="1418"/>
      <c r="AZ462" s="1418"/>
      <c r="BA462" s="1418"/>
      <c r="BB462" s="1418"/>
      <c r="BC462" s="1418"/>
      <c r="BD462" s="1418"/>
      <c r="BE462" s="1418"/>
      <c r="BF462" s="1418"/>
      <c r="BG462" s="1418"/>
      <c r="BH462" s="1418"/>
      <c r="BI462" s="1418"/>
      <c r="BJ462" s="1418"/>
      <c r="BK462" s="1418"/>
      <c r="BL462" s="1418"/>
      <c r="BM462" s="1418"/>
      <c r="BN462" s="1418"/>
      <c r="BO462" s="1418"/>
      <c r="BP462" s="1418"/>
      <c r="BQ462" s="1418"/>
      <c r="BR462" s="1418"/>
      <c r="BS462" s="1418"/>
      <c r="BT462" s="1418"/>
      <c r="BU462" s="1418"/>
      <c r="BV462" s="1418"/>
      <c r="BW462" s="1418"/>
      <c r="BX462" s="1418"/>
      <c r="BY462" s="1419"/>
    </row>
    <row r="463" spans="4:77" ht="7.5" customHeight="1">
      <c r="D463" s="1462"/>
      <c r="E463" s="1463"/>
      <c r="F463" s="1396"/>
      <c r="G463" s="1397"/>
      <c r="H463" s="1459"/>
      <c r="I463" s="1418"/>
      <c r="J463" s="1418"/>
      <c r="K463" s="1418"/>
      <c r="L463" s="1418"/>
      <c r="M463" s="1418"/>
      <c r="N463" s="1418"/>
      <c r="O463" s="1418"/>
      <c r="P463" s="1418"/>
      <c r="Q463" s="1418"/>
      <c r="R463" s="1418"/>
      <c r="S463" s="1418"/>
      <c r="T463" s="1418"/>
      <c r="U463" s="1418"/>
      <c r="V463" s="1418"/>
      <c r="W463" s="1418"/>
      <c r="X463" s="1418"/>
      <c r="Y463" s="1418"/>
      <c r="Z463" s="1418"/>
      <c r="AA463" s="1418"/>
      <c r="AB463" s="1418"/>
      <c r="AC463" s="1418"/>
      <c r="AD463" s="1418"/>
      <c r="AE463" s="1418"/>
      <c r="AF463" s="1418"/>
      <c r="AG463" s="1418"/>
      <c r="AH463" s="1418"/>
      <c r="AI463" s="1418"/>
      <c r="AJ463" s="1418"/>
      <c r="AK463" s="1418"/>
      <c r="AL463" s="1418"/>
      <c r="AM463" s="1418"/>
      <c r="AN463" s="1418"/>
      <c r="AO463" s="1418"/>
      <c r="AP463" s="1418"/>
      <c r="AQ463" s="1418"/>
      <c r="AR463" s="1418"/>
      <c r="AS463" s="1418"/>
      <c r="AT463" s="1418"/>
      <c r="AU463" s="1418"/>
      <c r="AV463" s="1418"/>
      <c r="AW463" s="1418"/>
      <c r="AX463" s="1418"/>
      <c r="AY463" s="1418"/>
      <c r="AZ463" s="1418"/>
      <c r="BA463" s="1418"/>
      <c r="BB463" s="1418"/>
      <c r="BC463" s="1418"/>
      <c r="BD463" s="1418"/>
      <c r="BE463" s="1418"/>
      <c r="BF463" s="1418"/>
      <c r="BG463" s="1418"/>
      <c r="BH463" s="1418"/>
      <c r="BI463" s="1418"/>
      <c r="BJ463" s="1418"/>
      <c r="BK463" s="1418"/>
      <c r="BL463" s="1418"/>
      <c r="BM463" s="1418"/>
      <c r="BN463" s="1418"/>
      <c r="BO463" s="1418"/>
      <c r="BP463" s="1418"/>
      <c r="BQ463" s="1418"/>
      <c r="BR463" s="1418"/>
      <c r="BS463" s="1418"/>
      <c r="BT463" s="1418"/>
      <c r="BU463" s="1418"/>
      <c r="BV463" s="1418"/>
      <c r="BW463" s="1418"/>
      <c r="BX463" s="1418"/>
      <c r="BY463" s="1419"/>
    </row>
    <row r="464" spans="4:77" ht="7.5" customHeight="1">
      <c r="D464" s="1462"/>
      <c r="E464" s="1463"/>
      <c r="F464" s="1396"/>
      <c r="G464" s="1397"/>
      <c r="H464" s="1459"/>
      <c r="I464" s="1418"/>
      <c r="J464" s="1418"/>
      <c r="K464" s="1418"/>
      <c r="L464" s="1418"/>
      <c r="M464" s="1418"/>
      <c r="N464" s="1418"/>
      <c r="O464" s="1418"/>
      <c r="P464" s="1418"/>
      <c r="Q464" s="1418"/>
      <c r="R464" s="1418"/>
      <c r="S464" s="1418"/>
      <c r="T464" s="1418"/>
      <c r="U464" s="1418"/>
      <c r="V464" s="1418"/>
      <c r="W464" s="1418"/>
      <c r="X464" s="1418"/>
      <c r="Y464" s="1418"/>
      <c r="Z464" s="1418"/>
      <c r="AA464" s="1418"/>
      <c r="AB464" s="1418"/>
      <c r="AC464" s="1418"/>
      <c r="AD464" s="1418"/>
      <c r="AE464" s="1418"/>
      <c r="AF464" s="1418"/>
      <c r="AG464" s="1418"/>
      <c r="AH464" s="1418"/>
      <c r="AI464" s="1418"/>
      <c r="AJ464" s="1418"/>
      <c r="AK464" s="1418"/>
      <c r="AL464" s="1418"/>
      <c r="AM464" s="1418"/>
      <c r="AN464" s="1418"/>
      <c r="AO464" s="1418"/>
      <c r="AP464" s="1418"/>
      <c r="AQ464" s="1418"/>
      <c r="AR464" s="1418"/>
      <c r="AS464" s="1418"/>
      <c r="AT464" s="1418"/>
      <c r="AU464" s="1418"/>
      <c r="AV464" s="1418"/>
      <c r="AW464" s="1418"/>
      <c r="AX464" s="1418"/>
      <c r="AY464" s="1418"/>
      <c r="AZ464" s="1418"/>
      <c r="BA464" s="1418"/>
      <c r="BB464" s="1418"/>
      <c r="BC464" s="1418"/>
      <c r="BD464" s="1418"/>
      <c r="BE464" s="1418"/>
      <c r="BF464" s="1418"/>
      <c r="BG464" s="1418"/>
      <c r="BH464" s="1418"/>
      <c r="BI464" s="1418"/>
      <c r="BJ464" s="1418"/>
      <c r="BK464" s="1418"/>
      <c r="BL464" s="1418"/>
      <c r="BM464" s="1418"/>
      <c r="BN464" s="1418"/>
      <c r="BO464" s="1418"/>
      <c r="BP464" s="1418"/>
      <c r="BQ464" s="1418"/>
      <c r="BR464" s="1418"/>
      <c r="BS464" s="1418"/>
      <c r="BT464" s="1418"/>
      <c r="BU464" s="1418"/>
      <c r="BV464" s="1418"/>
      <c r="BW464" s="1418"/>
      <c r="BX464" s="1418"/>
      <c r="BY464" s="1419"/>
    </row>
    <row r="465" spans="4:77" ht="7.5" customHeight="1">
      <c r="D465" s="1462"/>
      <c r="E465" s="1463"/>
      <c r="F465" s="1396" t="s">
        <v>1154</v>
      </c>
      <c r="G465" s="1397"/>
      <c r="H465" s="1459"/>
      <c r="I465" s="1418"/>
      <c r="J465" s="1418"/>
      <c r="K465" s="1418"/>
      <c r="L465" s="1418"/>
      <c r="M465" s="1418"/>
      <c r="N465" s="1418"/>
      <c r="O465" s="1418"/>
      <c r="P465" s="1418"/>
      <c r="Q465" s="1418"/>
      <c r="R465" s="1418"/>
      <c r="S465" s="1418"/>
      <c r="T465" s="1418"/>
      <c r="U465" s="1418"/>
      <c r="V465" s="1418"/>
      <c r="W465" s="1418"/>
      <c r="X465" s="1418"/>
      <c r="Y465" s="1418"/>
      <c r="Z465" s="1418"/>
      <c r="AA465" s="1418"/>
      <c r="AB465" s="1418"/>
      <c r="AC465" s="1418"/>
      <c r="AD465" s="1418"/>
      <c r="AE465" s="1418"/>
      <c r="AF465" s="1418"/>
      <c r="AG465" s="1418"/>
      <c r="AH465" s="1418"/>
      <c r="AI465" s="1418"/>
      <c r="AJ465" s="1418"/>
      <c r="AK465" s="1418"/>
      <c r="AL465" s="1418"/>
      <c r="AM465" s="1418"/>
      <c r="AN465" s="1418"/>
      <c r="AO465" s="1418"/>
      <c r="AP465" s="1418"/>
      <c r="AQ465" s="1418"/>
      <c r="AR465" s="1418"/>
      <c r="AS465" s="1418"/>
      <c r="AT465" s="1418"/>
      <c r="AU465" s="1418"/>
      <c r="AV465" s="1418"/>
      <c r="AW465" s="1418"/>
      <c r="AX465" s="1418"/>
      <c r="AY465" s="1418"/>
      <c r="AZ465" s="1418"/>
      <c r="BA465" s="1418"/>
      <c r="BB465" s="1418"/>
      <c r="BC465" s="1418"/>
      <c r="BD465" s="1418"/>
      <c r="BE465" s="1418"/>
      <c r="BF465" s="1418"/>
      <c r="BG465" s="1418"/>
      <c r="BH465" s="1418"/>
      <c r="BI465" s="1418"/>
      <c r="BJ465" s="1418"/>
      <c r="BK465" s="1418"/>
      <c r="BL465" s="1418"/>
      <c r="BM465" s="1418"/>
      <c r="BN465" s="1418"/>
      <c r="BO465" s="1418"/>
      <c r="BP465" s="1418"/>
      <c r="BQ465" s="1418"/>
      <c r="BR465" s="1418"/>
      <c r="BS465" s="1418"/>
      <c r="BT465" s="1418"/>
      <c r="BU465" s="1418"/>
      <c r="BV465" s="1418"/>
      <c r="BW465" s="1418"/>
      <c r="BX465" s="1418"/>
      <c r="BY465" s="1419"/>
    </row>
    <row r="466" spans="4:77" ht="7.5" customHeight="1">
      <c r="D466" s="1462"/>
      <c r="E466" s="1463"/>
      <c r="F466" s="1396"/>
      <c r="G466" s="1397"/>
      <c r="H466" s="1459"/>
      <c r="I466" s="1418"/>
      <c r="J466" s="1418"/>
      <c r="K466" s="1418"/>
      <c r="L466" s="1418"/>
      <c r="M466" s="1418"/>
      <c r="N466" s="1418"/>
      <c r="O466" s="1418"/>
      <c r="P466" s="1418"/>
      <c r="Q466" s="1418"/>
      <c r="R466" s="1418"/>
      <c r="S466" s="1418"/>
      <c r="T466" s="1418"/>
      <c r="U466" s="1418"/>
      <c r="V466" s="1418"/>
      <c r="W466" s="1418"/>
      <c r="X466" s="1418"/>
      <c r="Y466" s="1418"/>
      <c r="Z466" s="1418"/>
      <c r="AA466" s="1418"/>
      <c r="AB466" s="1418"/>
      <c r="AC466" s="1418"/>
      <c r="AD466" s="1418"/>
      <c r="AE466" s="1418"/>
      <c r="AF466" s="1418"/>
      <c r="AG466" s="1418"/>
      <c r="AH466" s="1418"/>
      <c r="AI466" s="1418"/>
      <c r="AJ466" s="1418"/>
      <c r="AK466" s="1418"/>
      <c r="AL466" s="1418"/>
      <c r="AM466" s="1418"/>
      <c r="AN466" s="1418"/>
      <c r="AO466" s="1418"/>
      <c r="AP466" s="1418"/>
      <c r="AQ466" s="1418"/>
      <c r="AR466" s="1418"/>
      <c r="AS466" s="1418"/>
      <c r="AT466" s="1418"/>
      <c r="AU466" s="1418"/>
      <c r="AV466" s="1418"/>
      <c r="AW466" s="1418"/>
      <c r="AX466" s="1418"/>
      <c r="AY466" s="1418"/>
      <c r="AZ466" s="1418"/>
      <c r="BA466" s="1418"/>
      <c r="BB466" s="1418"/>
      <c r="BC466" s="1418"/>
      <c r="BD466" s="1418"/>
      <c r="BE466" s="1418"/>
      <c r="BF466" s="1418"/>
      <c r="BG466" s="1418"/>
      <c r="BH466" s="1418"/>
      <c r="BI466" s="1418"/>
      <c r="BJ466" s="1418"/>
      <c r="BK466" s="1418"/>
      <c r="BL466" s="1418"/>
      <c r="BM466" s="1418"/>
      <c r="BN466" s="1418"/>
      <c r="BO466" s="1418"/>
      <c r="BP466" s="1418"/>
      <c r="BQ466" s="1418"/>
      <c r="BR466" s="1418"/>
      <c r="BS466" s="1418"/>
      <c r="BT466" s="1418"/>
      <c r="BU466" s="1418"/>
      <c r="BV466" s="1418"/>
      <c r="BW466" s="1418"/>
      <c r="BX466" s="1418"/>
      <c r="BY466" s="1419"/>
    </row>
    <row r="467" spans="4:77" ht="7.5" customHeight="1">
      <c r="D467" s="1462"/>
      <c r="E467" s="1463"/>
      <c r="F467" s="1396"/>
      <c r="G467" s="1397"/>
      <c r="H467" s="1459"/>
      <c r="I467" s="1418"/>
      <c r="J467" s="1418"/>
      <c r="K467" s="1418"/>
      <c r="L467" s="1418"/>
      <c r="M467" s="1418"/>
      <c r="N467" s="1418"/>
      <c r="O467" s="1418"/>
      <c r="P467" s="1418"/>
      <c r="Q467" s="1418"/>
      <c r="R467" s="1418"/>
      <c r="S467" s="1418"/>
      <c r="T467" s="1418"/>
      <c r="U467" s="1418"/>
      <c r="V467" s="1418"/>
      <c r="W467" s="1418"/>
      <c r="X467" s="1418"/>
      <c r="Y467" s="1418"/>
      <c r="Z467" s="1418"/>
      <c r="AA467" s="1418"/>
      <c r="AB467" s="1418"/>
      <c r="AC467" s="1418"/>
      <c r="AD467" s="1418"/>
      <c r="AE467" s="1418"/>
      <c r="AF467" s="1418"/>
      <c r="AG467" s="1418"/>
      <c r="AH467" s="1418"/>
      <c r="AI467" s="1418"/>
      <c r="AJ467" s="1418"/>
      <c r="AK467" s="1418"/>
      <c r="AL467" s="1418"/>
      <c r="AM467" s="1418"/>
      <c r="AN467" s="1418"/>
      <c r="AO467" s="1418"/>
      <c r="AP467" s="1418"/>
      <c r="AQ467" s="1418"/>
      <c r="AR467" s="1418"/>
      <c r="AS467" s="1418"/>
      <c r="AT467" s="1418"/>
      <c r="AU467" s="1418"/>
      <c r="AV467" s="1418"/>
      <c r="AW467" s="1418"/>
      <c r="AX467" s="1418"/>
      <c r="AY467" s="1418"/>
      <c r="AZ467" s="1418"/>
      <c r="BA467" s="1418"/>
      <c r="BB467" s="1418"/>
      <c r="BC467" s="1418"/>
      <c r="BD467" s="1418"/>
      <c r="BE467" s="1418"/>
      <c r="BF467" s="1418"/>
      <c r="BG467" s="1418"/>
      <c r="BH467" s="1418"/>
      <c r="BI467" s="1418"/>
      <c r="BJ467" s="1418"/>
      <c r="BK467" s="1418"/>
      <c r="BL467" s="1418"/>
      <c r="BM467" s="1418"/>
      <c r="BN467" s="1418"/>
      <c r="BO467" s="1418"/>
      <c r="BP467" s="1418"/>
      <c r="BQ467" s="1418"/>
      <c r="BR467" s="1418"/>
      <c r="BS467" s="1418"/>
      <c r="BT467" s="1418"/>
      <c r="BU467" s="1418"/>
      <c r="BV467" s="1418"/>
      <c r="BW467" s="1418"/>
      <c r="BX467" s="1418"/>
      <c r="BY467" s="1419"/>
    </row>
    <row r="468" spans="4:77" ht="7.5" customHeight="1">
      <c r="D468" s="1462"/>
      <c r="E468" s="1463"/>
      <c r="F468" s="1396"/>
      <c r="G468" s="1397"/>
      <c r="H468" s="1459"/>
      <c r="I468" s="1418"/>
      <c r="J468" s="1418"/>
      <c r="K468" s="1418"/>
      <c r="L468" s="1418"/>
      <c r="M468" s="1418"/>
      <c r="N468" s="1418"/>
      <c r="O468" s="1418"/>
      <c r="P468" s="1418"/>
      <c r="Q468" s="1418"/>
      <c r="R468" s="1418"/>
      <c r="S468" s="1418"/>
      <c r="T468" s="1418"/>
      <c r="U468" s="1418"/>
      <c r="V468" s="1418"/>
      <c r="W468" s="1418"/>
      <c r="X468" s="1418"/>
      <c r="Y468" s="1418"/>
      <c r="Z468" s="1418"/>
      <c r="AA468" s="1418"/>
      <c r="AB468" s="1418"/>
      <c r="AC468" s="1418"/>
      <c r="AD468" s="1418"/>
      <c r="AE468" s="1418"/>
      <c r="AF468" s="1418"/>
      <c r="AG468" s="1418"/>
      <c r="AH468" s="1418"/>
      <c r="AI468" s="1418"/>
      <c r="AJ468" s="1418"/>
      <c r="AK468" s="1418"/>
      <c r="AL468" s="1418"/>
      <c r="AM468" s="1418"/>
      <c r="AN468" s="1418"/>
      <c r="AO468" s="1418"/>
      <c r="AP468" s="1418"/>
      <c r="AQ468" s="1418"/>
      <c r="AR468" s="1418"/>
      <c r="AS468" s="1418"/>
      <c r="AT468" s="1418"/>
      <c r="AU468" s="1418"/>
      <c r="AV468" s="1418"/>
      <c r="AW468" s="1418"/>
      <c r="AX468" s="1418"/>
      <c r="AY468" s="1418"/>
      <c r="AZ468" s="1418"/>
      <c r="BA468" s="1418"/>
      <c r="BB468" s="1418"/>
      <c r="BC468" s="1418"/>
      <c r="BD468" s="1418"/>
      <c r="BE468" s="1418"/>
      <c r="BF468" s="1418"/>
      <c r="BG468" s="1418"/>
      <c r="BH468" s="1418"/>
      <c r="BI468" s="1418"/>
      <c r="BJ468" s="1418"/>
      <c r="BK468" s="1418"/>
      <c r="BL468" s="1418"/>
      <c r="BM468" s="1418"/>
      <c r="BN468" s="1418"/>
      <c r="BO468" s="1418"/>
      <c r="BP468" s="1418"/>
      <c r="BQ468" s="1418"/>
      <c r="BR468" s="1418"/>
      <c r="BS468" s="1418"/>
      <c r="BT468" s="1418"/>
      <c r="BU468" s="1418"/>
      <c r="BV468" s="1418"/>
      <c r="BW468" s="1418"/>
      <c r="BX468" s="1418"/>
      <c r="BY468" s="1419"/>
    </row>
    <row r="469" spans="4:77" ht="7.5" customHeight="1">
      <c r="D469" s="1462"/>
      <c r="E469" s="1463"/>
      <c r="F469" s="1396"/>
      <c r="G469" s="1397"/>
      <c r="H469" s="1459"/>
      <c r="I469" s="1418"/>
      <c r="J469" s="1418"/>
      <c r="K469" s="1418"/>
      <c r="L469" s="1418"/>
      <c r="M469" s="1418"/>
      <c r="N469" s="1418"/>
      <c r="O469" s="1418"/>
      <c r="P469" s="1418"/>
      <c r="Q469" s="1418"/>
      <c r="R469" s="1418"/>
      <c r="S469" s="1418"/>
      <c r="T469" s="1418"/>
      <c r="U469" s="1418"/>
      <c r="V469" s="1418"/>
      <c r="W469" s="1418"/>
      <c r="X469" s="1418"/>
      <c r="Y469" s="1418"/>
      <c r="Z469" s="1418"/>
      <c r="AA469" s="1418"/>
      <c r="AB469" s="1418"/>
      <c r="AC469" s="1418"/>
      <c r="AD469" s="1418"/>
      <c r="AE469" s="1418"/>
      <c r="AF469" s="1418"/>
      <c r="AG469" s="1418"/>
      <c r="AH469" s="1418"/>
      <c r="AI469" s="1418"/>
      <c r="AJ469" s="1418"/>
      <c r="AK469" s="1418"/>
      <c r="AL469" s="1418"/>
      <c r="AM469" s="1418"/>
      <c r="AN469" s="1418"/>
      <c r="AO469" s="1418"/>
      <c r="AP469" s="1418"/>
      <c r="AQ469" s="1418"/>
      <c r="AR469" s="1418"/>
      <c r="AS469" s="1418"/>
      <c r="AT469" s="1418"/>
      <c r="AU469" s="1418"/>
      <c r="AV469" s="1418"/>
      <c r="AW469" s="1418"/>
      <c r="AX469" s="1418"/>
      <c r="AY469" s="1418"/>
      <c r="AZ469" s="1418"/>
      <c r="BA469" s="1418"/>
      <c r="BB469" s="1418"/>
      <c r="BC469" s="1418"/>
      <c r="BD469" s="1418"/>
      <c r="BE469" s="1418"/>
      <c r="BF469" s="1418"/>
      <c r="BG469" s="1418"/>
      <c r="BH469" s="1418"/>
      <c r="BI469" s="1418"/>
      <c r="BJ469" s="1418"/>
      <c r="BK469" s="1418"/>
      <c r="BL469" s="1418"/>
      <c r="BM469" s="1418"/>
      <c r="BN469" s="1418"/>
      <c r="BO469" s="1418"/>
      <c r="BP469" s="1418"/>
      <c r="BQ469" s="1418"/>
      <c r="BR469" s="1418"/>
      <c r="BS469" s="1418"/>
      <c r="BT469" s="1418"/>
      <c r="BU469" s="1418"/>
      <c r="BV469" s="1418"/>
      <c r="BW469" s="1418"/>
      <c r="BX469" s="1418"/>
      <c r="BY469" s="1419"/>
    </row>
    <row r="470" spans="4:77" ht="7.5" customHeight="1">
      <c r="D470" s="1462"/>
      <c r="E470" s="1463"/>
      <c r="F470" s="1396"/>
      <c r="G470" s="1397"/>
      <c r="H470" s="1459"/>
      <c r="I470" s="1418"/>
      <c r="J470" s="1418"/>
      <c r="K470" s="1418"/>
      <c r="L470" s="1418"/>
      <c r="M470" s="1418"/>
      <c r="N470" s="1418"/>
      <c r="O470" s="1418"/>
      <c r="P470" s="1418"/>
      <c r="Q470" s="1418"/>
      <c r="R470" s="1418"/>
      <c r="S470" s="1418"/>
      <c r="T470" s="1418"/>
      <c r="U470" s="1418"/>
      <c r="V470" s="1418"/>
      <c r="W470" s="1418"/>
      <c r="X470" s="1418"/>
      <c r="Y470" s="1418"/>
      <c r="Z470" s="1418"/>
      <c r="AA470" s="1418"/>
      <c r="AB470" s="1418"/>
      <c r="AC470" s="1418"/>
      <c r="AD470" s="1418"/>
      <c r="AE470" s="1418"/>
      <c r="AF470" s="1418"/>
      <c r="AG470" s="1418"/>
      <c r="AH470" s="1418"/>
      <c r="AI470" s="1418"/>
      <c r="AJ470" s="1418"/>
      <c r="AK470" s="1418"/>
      <c r="AL470" s="1418"/>
      <c r="AM470" s="1418"/>
      <c r="AN470" s="1418"/>
      <c r="AO470" s="1418"/>
      <c r="AP470" s="1418"/>
      <c r="AQ470" s="1418"/>
      <c r="AR470" s="1418"/>
      <c r="AS470" s="1418"/>
      <c r="AT470" s="1418"/>
      <c r="AU470" s="1418"/>
      <c r="AV470" s="1418"/>
      <c r="AW470" s="1418"/>
      <c r="AX470" s="1418"/>
      <c r="AY470" s="1418"/>
      <c r="AZ470" s="1418"/>
      <c r="BA470" s="1418"/>
      <c r="BB470" s="1418"/>
      <c r="BC470" s="1418"/>
      <c r="BD470" s="1418"/>
      <c r="BE470" s="1418"/>
      <c r="BF470" s="1418"/>
      <c r="BG470" s="1418"/>
      <c r="BH470" s="1418"/>
      <c r="BI470" s="1418"/>
      <c r="BJ470" s="1418"/>
      <c r="BK470" s="1418"/>
      <c r="BL470" s="1418"/>
      <c r="BM470" s="1418"/>
      <c r="BN470" s="1418"/>
      <c r="BO470" s="1418"/>
      <c r="BP470" s="1418"/>
      <c r="BQ470" s="1418"/>
      <c r="BR470" s="1418"/>
      <c r="BS470" s="1418"/>
      <c r="BT470" s="1418"/>
      <c r="BU470" s="1418"/>
      <c r="BV470" s="1418"/>
      <c r="BW470" s="1418"/>
      <c r="BX470" s="1418"/>
      <c r="BY470" s="1419"/>
    </row>
    <row r="471" spans="4:77" ht="7.5" customHeight="1">
      <c r="D471" s="1462"/>
      <c r="E471" s="1463"/>
      <c r="F471" s="1396"/>
      <c r="G471" s="1397"/>
      <c r="H471" s="1459"/>
      <c r="I471" s="1418"/>
      <c r="J471" s="1418"/>
      <c r="K471" s="1418"/>
      <c r="L471" s="1418"/>
      <c r="M471" s="1418"/>
      <c r="N471" s="1418"/>
      <c r="O471" s="1418"/>
      <c r="P471" s="1418"/>
      <c r="Q471" s="1418"/>
      <c r="R471" s="1418"/>
      <c r="S471" s="1418"/>
      <c r="T471" s="1418"/>
      <c r="U471" s="1418"/>
      <c r="V471" s="1418"/>
      <c r="W471" s="1418"/>
      <c r="X471" s="1418"/>
      <c r="Y471" s="1418"/>
      <c r="Z471" s="1418"/>
      <c r="AA471" s="1418"/>
      <c r="AB471" s="1418"/>
      <c r="AC471" s="1418"/>
      <c r="AD471" s="1418"/>
      <c r="AE471" s="1418"/>
      <c r="AF471" s="1418"/>
      <c r="AG471" s="1418"/>
      <c r="AH471" s="1418"/>
      <c r="AI471" s="1418"/>
      <c r="AJ471" s="1418"/>
      <c r="AK471" s="1418"/>
      <c r="AL471" s="1418"/>
      <c r="AM471" s="1418"/>
      <c r="AN471" s="1418"/>
      <c r="AO471" s="1418"/>
      <c r="AP471" s="1418"/>
      <c r="AQ471" s="1418"/>
      <c r="AR471" s="1418"/>
      <c r="AS471" s="1418"/>
      <c r="AT471" s="1418"/>
      <c r="AU471" s="1418"/>
      <c r="AV471" s="1418"/>
      <c r="AW471" s="1418"/>
      <c r="AX471" s="1418"/>
      <c r="AY471" s="1418"/>
      <c r="AZ471" s="1418"/>
      <c r="BA471" s="1418"/>
      <c r="BB471" s="1418"/>
      <c r="BC471" s="1418"/>
      <c r="BD471" s="1418"/>
      <c r="BE471" s="1418"/>
      <c r="BF471" s="1418"/>
      <c r="BG471" s="1418"/>
      <c r="BH471" s="1418"/>
      <c r="BI471" s="1418"/>
      <c r="BJ471" s="1418"/>
      <c r="BK471" s="1418"/>
      <c r="BL471" s="1418"/>
      <c r="BM471" s="1418"/>
      <c r="BN471" s="1418"/>
      <c r="BO471" s="1418"/>
      <c r="BP471" s="1418"/>
      <c r="BQ471" s="1418"/>
      <c r="BR471" s="1418"/>
      <c r="BS471" s="1418"/>
      <c r="BT471" s="1418"/>
      <c r="BU471" s="1418"/>
      <c r="BV471" s="1418"/>
      <c r="BW471" s="1418"/>
      <c r="BX471" s="1418"/>
      <c r="BY471" s="1419"/>
    </row>
    <row r="472" spans="4:77" ht="7.5" customHeight="1" thickBot="1">
      <c r="D472" s="1464"/>
      <c r="E472" s="1465"/>
      <c r="F472" s="1497"/>
      <c r="G472" s="1498"/>
      <c r="H472" s="1501"/>
      <c r="I472" s="1496"/>
      <c r="J472" s="1496"/>
      <c r="K472" s="1496"/>
      <c r="L472" s="1496"/>
      <c r="M472" s="1496"/>
      <c r="N472" s="1496"/>
      <c r="O472" s="1496"/>
      <c r="P472" s="1496"/>
      <c r="Q472" s="1496"/>
      <c r="R472" s="1496"/>
      <c r="S472" s="1496"/>
      <c r="T472" s="1496"/>
      <c r="U472" s="1496"/>
      <c r="V472" s="1496"/>
      <c r="W472" s="1496"/>
      <c r="X472" s="1496"/>
      <c r="Y472" s="1496"/>
      <c r="Z472" s="1496"/>
      <c r="AA472" s="1496"/>
      <c r="AB472" s="1496"/>
      <c r="AC472" s="1496"/>
      <c r="AD472" s="1496"/>
      <c r="AE472" s="1496"/>
      <c r="AF472" s="1496"/>
      <c r="AG472" s="1496"/>
      <c r="AH472" s="1496"/>
      <c r="AI472" s="1496"/>
      <c r="AJ472" s="1496"/>
      <c r="AK472" s="1496"/>
      <c r="AL472" s="1496"/>
      <c r="AM472" s="1496"/>
      <c r="AN472" s="1496"/>
      <c r="AO472" s="1496"/>
      <c r="AP472" s="1496"/>
      <c r="AQ472" s="1496"/>
      <c r="AR472" s="1496"/>
      <c r="AS472" s="1496"/>
      <c r="AT472" s="1496"/>
      <c r="AU472" s="1496"/>
      <c r="AV472" s="1496"/>
      <c r="AW472" s="1496"/>
      <c r="AX472" s="1496"/>
      <c r="AY472" s="1496"/>
      <c r="AZ472" s="1496"/>
      <c r="BA472" s="1496"/>
      <c r="BB472" s="1496"/>
      <c r="BC472" s="1496"/>
      <c r="BD472" s="1496"/>
      <c r="BE472" s="1496"/>
      <c r="BF472" s="1496"/>
      <c r="BG472" s="1496"/>
      <c r="BH472" s="1496"/>
      <c r="BI472" s="1496"/>
      <c r="BJ472" s="1496"/>
      <c r="BK472" s="1496"/>
      <c r="BL472" s="1496"/>
      <c r="BM472" s="1496"/>
      <c r="BN472" s="1496"/>
      <c r="BO472" s="1496"/>
      <c r="BP472" s="1496"/>
      <c r="BQ472" s="1496"/>
      <c r="BR472" s="1496"/>
      <c r="BS472" s="1496"/>
      <c r="BT472" s="1496"/>
      <c r="BU472" s="1496"/>
      <c r="BV472" s="1496"/>
      <c r="BW472" s="1496"/>
      <c r="BX472" s="1496"/>
      <c r="BY472" s="1508"/>
    </row>
  </sheetData>
  <sheetProtection algorithmName="SHA-512" hashValue="o2VSUJ9DnmofJRSw/0ZSthndrpjaqFNZi88glZQcZEKYGOwdJ7vJszJ9NkqzTNIZMc7wpz7l8D7v8lWSEHlgvw==" saltValue="6P5Aqo1x7VwgE9/udqHdzw==" spinCount="100000" sheet="1" formatCells="0"/>
  <dataConsolidate/>
  <mergeCells count="748">
    <mergeCell ref="BN136:BX137"/>
    <mergeCell ref="AU271:AU272"/>
    <mergeCell ref="BY271:BY272"/>
    <mergeCell ref="AH284:AH285"/>
    <mergeCell ref="AW284:AW285"/>
    <mergeCell ref="BY396:BY397"/>
    <mergeCell ref="BY398:BY399"/>
    <mergeCell ref="BY402:BY403"/>
    <mergeCell ref="BM286:BQ287"/>
    <mergeCell ref="AX278:BA279"/>
    <mergeCell ref="AR275:BY276"/>
    <mergeCell ref="BC273:BO274"/>
    <mergeCell ref="BH344:BO345"/>
    <mergeCell ref="AY195:BL196"/>
    <mergeCell ref="BJ201:BK202"/>
    <mergeCell ref="BL201:BN202"/>
    <mergeCell ref="AC197:AO198"/>
    <mergeCell ref="AC201:AO202"/>
    <mergeCell ref="AP191:AW192"/>
    <mergeCell ref="AP193:AW194"/>
    <mergeCell ref="BO193:BP194"/>
    <mergeCell ref="BF201:BI202"/>
    <mergeCell ref="BO201:BP202"/>
    <mergeCell ref="AW394:AW395"/>
    <mergeCell ref="AJ400:AO401"/>
    <mergeCell ref="Q400:AH401"/>
    <mergeCell ref="N379:BX384"/>
    <mergeCell ref="AE377:BC378"/>
    <mergeCell ref="W361:BX376"/>
    <mergeCell ref="N396:U397"/>
    <mergeCell ref="AJ398:AO399"/>
    <mergeCell ref="K404:P405"/>
    <mergeCell ref="R404:BX405"/>
    <mergeCell ref="AC402:BX403"/>
    <mergeCell ref="V396:V397"/>
    <mergeCell ref="BE377:BY378"/>
    <mergeCell ref="Q404:Q405"/>
    <mergeCell ref="AP398:AP399"/>
    <mergeCell ref="B445:BH446"/>
    <mergeCell ref="Q199:AO200"/>
    <mergeCell ref="BX53:BY54"/>
    <mergeCell ref="BV186:BY187"/>
    <mergeCell ref="B77:L88"/>
    <mergeCell ref="N77:BX88"/>
    <mergeCell ref="BD55:BK56"/>
    <mergeCell ref="BL55:BW56"/>
    <mergeCell ref="AE149:AE150"/>
    <mergeCell ref="BR149:BR150"/>
    <mergeCell ref="AF149:BQ150"/>
    <mergeCell ref="AW160:BG161"/>
    <mergeCell ref="A158:BY159"/>
    <mergeCell ref="J147:BR148"/>
    <mergeCell ref="J155:AC156"/>
    <mergeCell ref="BX55:BY56"/>
    <mergeCell ref="B63:Q64"/>
    <mergeCell ref="P132:AU133"/>
    <mergeCell ref="P136:AU137"/>
    <mergeCell ref="P130:BX131"/>
    <mergeCell ref="BL132:BM133"/>
    <mergeCell ref="BN132:BX133"/>
    <mergeCell ref="P138:BX139"/>
    <mergeCell ref="X408:AE409"/>
    <mergeCell ref="AZ408:BX409"/>
    <mergeCell ref="K406:U407"/>
    <mergeCell ref="BN406:BY407"/>
    <mergeCell ref="W406:AY407"/>
    <mergeCell ref="BY408:BY409"/>
    <mergeCell ref="B369:L370"/>
    <mergeCell ref="B377:L378"/>
    <mergeCell ref="B371:L372"/>
    <mergeCell ref="B373:L374"/>
    <mergeCell ref="N369:U370"/>
    <mergeCell ref="N371:U372"/>
    <mergeCell ref="N373:U374"/>
    <mergeCell ref="B388:L395"/>
    <mergeCell ref="N388:S389"/>
    <mergeCell ref="B386:BY387"/>
    <mergeCell ref="B379:L384"/>
    <mergeCell ref="N377:AC378"/>
    <mergeCell ref="B375:L376"/>
    <mergeCell ref="N375:U376"/>
    <mergeCell ref="BY394:BY395"/>
    <mergeCell ref="AY390:BE391"/>
    <mergeCell ref="W402:W403"/>
    <mergeCell ref="BY404:BY405"/>
    <mergeCell ref="AN394:AN395"/>
    <mergeCell ref="AA440:AI441"/>
    <mergeCell ref="AA442:AI443"/>
    <mergeCell ref="B416:BY419"/>
    <mergeCell ref="C420:BX439"/>
    <mergeCell ref="AP400:AV401"/>
    <mergeCell ref="AJ440:AJ441"/>
    <mergeCell ref="BY440:BY441"/>
    <mergeCell ref="AK440:BX441"/>
    <mergeCell ref="B412:L415"/>
    <mergeCell ref="N412:BX415"/>
    <mergeCell ref="B408:I409"/>
    <mergeCell ref="X402:AB403"/>
    <mergeCell ref="B410:L411"/>
    <mergeCell ref="Q402:V403"/>
    <mergeCell ref="AJ442:AJ443"/>
    <mergeCell ref="AK442:BX443"/>
    <mergeCell ref="BY442:BY443"/>
    <mergeCell ref="B402:O403"/>
    <mergeCell ref="B440:Y441"/>
    <mergeCell ref="B404:I405"/>
    <mergeCell ref="B400:I401"/>
    <mergeCell ref="K408:W409"/>
    <mergeCell ref="AF408:AP409"/>
    <mergeCell ref="AQ408:AY409"/>
    <mergeCell ref="L21:P22"/>
    <mergeCell ref="R21:AC22"/>
    <mergeCell ref="L23:N24"/>
    <mergeCell ref="B13:J28"/>
    <mergeCell ref="AK17:BC18"/>
    <mergeCell ref="AJ47:AP48"/>
    <mergeCell ref="L19:N20"/>
    <mergeCell ref="P19:X20"/>
    <mergeCell ref="Z23:AD24"/>
    <mergeCell ref="P27:X28"/>
    <mergeCell ref="P23:X24"/>
    <mergeCell ref="R13:AC14"/>
    <mergeCell ref="AE13:AI14"/>
    <mergeCell ref="L15:N16"/>
    <mergeCell ref="P15:X16"/>
    <mergeCell ref="V47:Z48"/>
    <mergeCell ref="AK25:BC26"/>
    <mergeCell ref="L25:P26"/>
    <mergeCell ref="R25:AC26"/>
    <mergeCell ref="B29:J30"/>
    <mergeCell ref="L27:N28"/>
    <mergeCell ref="L29:BX30"/>
    <mergeCell ref="BA47:BH48"/>
    <mergeCell ref="AQ47:AX48"/>
    <mergeCell ref="R17:AC18"/>
    <mergeCell ref="BL17:BY18"/>
    <mergeCell ref="B11:J12"/>
    <mergeCell ref="BA5:BR6"/>
    <mergeCell ref="A5:AZ6"/>
    <mergeCell ref="BL13:BY14"/>
    <mergeCell ref="BL15:BY16"/>
    <mergeCell ref="B7:J10"/>
    <mergeCell ref="L7:Q8"/>
    <mergeCell ref="S7:AG8"/>
    <mergeCell ref="BD9:BJ10"/>
    <mergeCell ref="AB11:BY12"/>
    <mergeCell ref="AH9:AP10"/>
    <mergeCell ref="L11:N12"/>
    <mergeCell ref="BL7:BR8"/>
    <mergeCell ref="BS5:BY6"/>
    <mergeCell ref="AH7:AP8"/>
    <mergeCell ref="AR7:BK8"/>
    <mergeCell ref="Z15:AD16"/>
    <mergeCell ref="AF15:BC16"/>
    <mergeCell ref="AK13:BC14"/>
    <mergeCell ref="L13:P14"/>
    <mergeCell ref="BD13:BJ16"/>
    <mergeCell ref="BA128:BK129"/>
    <mergeCell ref="BA136:BK137"/>
    <mergeCell ref="AP1:BC2"/>
    <mergeCell ref="L17:P18"/>
    <mergeCell ref="BK1:BY2"/>
    <mergeCell ref="BD3:BI4"/>
    <mergeCell ref="BK3:BY4"/>
    <mergeCell ref="BL21:BY22"/>
    <mergeCell ref="AK21:BC22"/>
    <mergeCell ref="BT7:BY8"/>
    <mergeCell ref="Z19:AD20"/>
    <mergeCell ref="AF19:BC20"/>
    <mergeCell ref="BD1:BI2"/>
    <mergeCell ref="AE17:AI18"/>
    <mergeCell ref="BL9:BY10"/>
    <mergeCell ref="BL19:BY20"/>
    <mergeCell ref="AE21:AI22"/>
    <mergeCell ref="S1:AG2"/>
    <mergeCell ref="AH1:AO2"/>
    <mergeCell ref="S9:AG10"/>
    <mergeCell ref="AR9:BC10"/>
    <mergeCell ref="P11:Z12"/>
    <mergeCell ref="Z3:BC4"/>
    <mergeCell ref="BD17:BJ20"/>
    <mergeCell ref="B286:N287"/>
    <mergeCell ref="AM282:AO283"/>
    <mergeCell ref="AP282:AR283"/>
    <mergeCell ref="B254:L255"/>
    <mergeCell ref="V282:X283"/>
    <mergeCell ref="B278:AL279"/>
    <mergeCell ref="J271:R272"/>
    <mergeCell ref="AO271:AT272"/>
    <mergeCell ref="B262:L263"/>
    <mergeCell ref="N262:U263"/>
    <mergeCell ref="B264:L265"/>
    <mergeCell ref="N264:U265"/>
    <mergeCell ref="B258:L259"/>
    <mergeCell ref="N254:U255"/>
    <mergeCell ref="V254:BY255"/>
    <mergeCell ref="N258:U259"/>
    <mergeCell ref="AG271:AM272"/>
    <mergeCell ref="B271:H272"/>
    <mergeCell ref="AA271:AF272"/>
    <mergeCell ref="BS282:BV283"/>
    <mergeCell ref="J280:P281"/>
    <mergeCell ref="AX280:BD281"/>
    <mergeCell ref="BF280:BJ281"/>
    <mergeCell ref="BY280:BY281"/>
    <mergeCell ref="BL280:BX281"/>
    <mergeCell ref="AD275:AP276"/>
    <mergeCell ref="BW284:BY285"/>
    <mergeCell ref="BY352:BY353"/>
    <mergeCell ref="N357:U358"/>
    <mergeCell ref="W350:AQ351"/>
    <mergeCell ref="AR350:AR351"/>
    <mergeCell ref="J284:S285"/>
    <mergeCell ref="BM282:BQ283"/>
    <mergeCell ref="B339:T340"/>
    <mergeCell ref="V339:AD340"/>
    <mergeCell ref="B341:T342"/>
    <mergeCell ref="V341:AD342"/>
    <mergeCell ref="V312:AD313"/>
    <mergeCell ref="B337:T338"/>
    <mergeCell ref="V337:AD338"/>
    <mergeCell ref="B305:H306"/>
    <mergeCell ref="J305:P306"/>
    <mergeCell ref="B333:T334"/>
    <mergeCell ref="BT352:BX353"/>
    <mergeCell ref="N346:V347"/>
    <mergeCell ref="B301:H302"/>
    <mergeCell ref="AF299:BY300"/>
    <mergeCell ref="T284:Z285"/>
    <mergeCell ref="B359:L360"/>
    <mergeCell ref="BB350:BF351"/>
    <mergeCell ref="AF331:BX342"/>
    <mergeCell ref="B280:H281"/>
    <mergeCell ref="AE312:BY313"/>
    <mergeCell ref="AG301:BX308"/>
    <mergeCell ref="J299:P300"/>
    <mergeCell ref="C290:BX297"/>
    <mergeCell ref="AC282:AE283"/>
    <mergeCell ref="AF282:AH283"/>
    <mergeCell ref="B288:BY289"/>
    <mergeCell ref="R282:U283"/>
    <mergeCell ref="AS282:AW283"/>
    <mergeCell ref="J282:K283"/>
    <mergeCell ref="L282:P283"/>
    <mergeCell ref="AQ348:BX349"/>
    <mergeCell ref="BK280:BK281"/>
    <mergeCell ref="Q280:W281"/>
    <mergeCell ref="Y280:AG281"/>
    <mergeCell ref="AH280:AO281"/>
    <mergeCell ref="AE329:BY330"/>
    <mergeCell ref="AI284:AV285"/>
    <mergeCell ref="B355:BY356"/>
    <mergeCell ref="BH346:BR347"/>
    <mergeCell ref="AX282:BD283"/>
    <mergeCell ref="BT344:BY345"/>
    <mergeCell ref="N359:U360"/>
    <mergeCell ref="B361:L362"/>
    <mergeCell ref="N361:U362"/>
    <mergeCell ref="BQ352:BS353"/>
    <mergeCell ref="B327:BY328"/>
    <mergeCell ref="B329:T330"/>
    <mergeCell ref="V324:AD325"/>
    <mergeCell ref="B322:T323"/>
    <mergeCell ref="V314:AD315"/>
    <mergeCell ref="B318:T319"/>
    <mergeCell ref="B320:T321"/>
    <mergeCell ref="AF314:BX325"/>
    <mergeCell ref="V320:AD321"/>
    <mergeCell ref="V322:AD323"/>
    <mergeCell ref="BG350:BK351"/>
    <mergeCell ref="BM350:BO351"/>
    <mergeCell ref="BT346:BY347"/>
    <mergeCell ref="BM352:BO353"/>
    <mergeCell ref="N348:V349"/>
    <mergeCell ref="V333:AD334"/>
    <mergeCell ref="V335:AD336"/>
    <mergeCell ref="B335:T336"/>
    <mergeCell ref="V316:AD317"/>
    <mergeCell ref="V318:AD319"/>
    <mergeCell ref="AV232:AV233"/>
    <mergeCell ref="AV234:AV235"/>
    <mergeCell ref="B234:L235"/>
    <mergeCell ref="B251:L252"/>
    <mergeCell ref="B282:H283"/>
    <mergeCell ref="Y282:AB283"/>
    <mergeCell ref="B284:H285"/>
    <mergeCell ref="W256:BX270"/>
    <mergeCell ref="B266:U266"/>
    <mergeCell ref="J269:R270"/>
    <mergeCell ref="B256:L257"/>
    <mergeCell ref="S271:Y272"/>
    <mergeCell ref="AV271:BX272"/>
    <mergeCell ref="B249:L250"/>
    <mergeCell ref="N249:U250"/>
    <mergeCell ref="W239:BX250"/>
    <mergeCell ref="B273:T274"/>
    <mergeCell ref="B241:L242"/>
    <mergeCell ref="B269:H270"/>
    <mergeCell ref="V234:AC235"/>
    <mergeCell ref="AE234:AL235"/>
    <mergeCell ref="AW232:BX233"/>
    <mergeCell ref="AW234:BX235"/>
    <mergeCell ref="N251:U252"/>
    <mergeCell ref="AN251:AW252"/>
    <mergeCell ref="V251:AL252"/>
    <mergeCell ref="B247:L248"/>
    <mergeCell ref="B267:H268"/>
    <mergeCell ref="J267:R268"/>
    <mergeCell ref="B237:L238"/>
    <mergeCell ref="N247:U248"/>
    <mergeCell ref="B220:J221"/>
    <mergeCell ref="B226:J227"/>
    <mergeCell ref="L226:U227"/>
    <mergeCell ref="V212:BY213"/>
    <mergeCell ref="B224:J225"/>
    <mergeCell ref="L224:U225"/>
    <mergeCell ref="BY232:BY233"/>
    <mergeCell ref="BY234:BY235"/>
    <mergeCell ref="N245:U246"/>
    <mergeCell ref="B239:L240"/>
    <mergeCell ref="B228:J229"/>
    <mergeCell ref="V237:BY238"/>
    <mergeCell ref="N237:U238"/>
    <mergeCell ref="AN232:AU233"/>
    <mergeCell ref="B232:L233"/>
    <mergeCell ref="N232:T233"/>
    <mergeCell ref="V232:AC233"/>
    <mergeCell ref="B230:J231"/>
    <mergeCell ref="L230:U231"/>
    <mergeCell ref="L222:U223"/>
    <mergeCell ref="N241:U242"/>
    <mergeCell ref="B243:L244"/>
    <mergeCell ref="N243:U244"/>
    <mergeCell ref="B245:L246"/>
    <mergeCell ref="BJ47:BQ48"/>
    <mergeCell ref="B32:J38"/>
    <mergeCell ref="B39:J45"/>
    <mergeCell ref="B47:J50"/>
    <mergeCell ref="BX51:BY52"/>
    <mergeCell ref="AE49:AN50"/>
    <mergeCell ref="AP49:AT50"/>
    <mergeCell ref="L47:T48"/>
    <mergeCell ref="B188:I189"/>
    <mergeCell ref="K188:U189"/>
    <mergeCell ref="V188:AA189"/>
    <mergeCell ref="AC188:AD189"/>
    <mergeCell ref="AE188:AO189"/>
    <mergeCell ref="A119:BY120"/>
    <mergeCell ref="AM57:AS60"/>
    <mergeCell ref="AU57:BY58"/>
    <mergeCell ref="B71:L75"/>
    <mergeCell ref="AV132:AZ133"/>
    <mergeCell ref="BA132:BK133"/>
    <mergeCell ref="P121:BX127"/>
    <mergeCell ref="B121:N127"/>
    <mergeCell ref="AV136:AZ137"/>
    <mergeCell ref="B128:N137"/>
    <mergeCell ref="AV128:AZ129"/>
    <mergeCell ref="Z27:AD28"/>
    <mergeCell ref="N239:U240"/>
    <mergeCell ref="AF27:BC28"/>
    <mergeCell ref="BR47:BY48"/>
    <mergeCell ref="AW51:AX52"/>
    <mergeCell ref="AD51:AI52"/>
    <mergeCell ref="AA47:AH48"/>
    <mergeCell ref="AU49:BC50"/>
    <mergeCell ref="BE49:BY50"/>
    <mergeCell ref="AK51:AP52"/>
    <mergeCell ref="AR51:AV52"/>
    <mergeCell ref="AY51:BW52"/>
    <mergeCell ref="Z55:AH56"/>
    <mergeCell ref="AJ55:AR56"/>
    <mergeCell ref="BL136:BM137"/>
    <mergeCell ref="N71:BX75"/>
    <mergeCell ref="A90:BY91"/>
    <mergeCell ref="B117:N118"/>
    <mergeCell ref="BL128:BM129"/>
    <mergeCell ref="BN128:BX129"/>
    <mergeCell ref="K49:Y50"/>
    <mergeCell ref="AU53:AZ54"/>
    <mergeCell ref="W51:AB52"/>
    <mergeCell ref="BN191:BY192"/>
    <mergeCell ref="BL23:BY24"/>
    <mergeCell ref="BD25:BJ28"/>
    <mergeCell ref="BL25:BY26"/>
    <mergeCell ref="BL27:BY28"/>
    <mergeCell ref="AE25:AI26"/>
    <mergeCell ref="BD21:BJ24"/>
    <mergeCell ref="AF23:BC24"/>
    <mergeCell ref="AX251:BN252"/>
    <mergeCell ref="BP251:BY252"/>
    <mergeCell ref="BN140:BX141"/>
    <mergeCell ref="P134:BX135"/>
    <mergeCell ref="AV140:AZ141"/>
    <mergeCell ref="P128:AU129"/>
    <mergeCell ref="L220:U221"/>
    <mergeCell ref="W214:BX231"/>
    <mergeCell ref="N234:T235"/>
    <mergeCell ref="B191:O192"/>
    <mergeCell ref="V193:AA194"/>
    <mergeCell ref="AY47:AZ48"/>
    <mergeCell ref="B51:N52"/>
    <mergeCell ref="L32:BX38"/>
    <mergeCell ref="L39:BX45"/>
    <mergeCell ref="AA49:AD50"/>
    <mergeCell ref="P51:U52"/>
    <mergeCell ref="BQ201:BT202"/>
    <mergeCell ref="AY201:BE202"/>
    <mergeCell ref="AY199:BL200"/>
    <mergeCell ref="BN199:BY200"/>
    <mergeCell ref="AC193:AO194"/>
    <mergeCell ref="B331:T332"/>
    <mergeCell ref="B324:T325"/>
    <mergeCell ref="V329:AD330"/>
    <mergeCell ref="V331:AD332"/>
    <mergeCell ref="B316:T317"/>
    <mergeCell ref="B314:T315"/>
    <mergeCell ref="Q307:W308"/>
    <mergeCell ref="Y307:AE308"/>
    <mergeCell ref="Q299:W300"/>
    <mergeCell ref="B299:H300"/>
    <mergeCell ref="B307:H308"/>
    <mergeCell ref="J307:P308"/>
    <mergeCell ref="B310:BY311"/>
    <mergeCell ref="B312:T313"/>
    <mergeCell ref="B303:E304"/>
    <mergeCell ref="G303:M304"/>
    <mergeCell ref="Y305:AE306"/>
    <mergeCell ref="Y301:AE302"/>
    <mergeCell ref="Y303:AE304"/>
    <mergeCell ref="AI282:AL283"/>
    <mergeCell ref="S267:U270"/>
    <mergeCell ref="U273:AA274"/>
    <mergeCell ref="AT273:BB274"/>
    <mergeCell ref="AM278:AV279"/>
    <mergeCell ref="BV278:BX279"/>
    <mergeCell ref="AQ280:AW281"/>
    <mergeCell ref="AY352:BF353"/>
    <mergeCell ref="N352:U353"/>
    <mergeCell ref="AV346:BF347"/>
    <mergeCell ref="BG278:BJ279"/>
    <mergeCell ref="BB278:BF279"/>
    <mergeCell ref="BK278:BP279"/>
    <mergeCell ref="BQ278:BU279"/>
    <mergeCell ref="P286:AB287"/>
    <mergeCell ref="AC273:AK274"/>
    <mergeCell ref="AL273:AR274"/>
    <mergeCell ref="BS286:BY287"/>
    <mergeCell ref="AB284:AG285"/>
    <mergeCell ref="BM284:BQ285"/>
    <mergeCell ref="BW282:BY283"/>
    <mergeCell ref="BS284:BV285"/>
    <mergeCell ref="AW278:AW279"/>
    <mergeCell ref="BY278:BY279"/>
    <mergeCell ref="B344:L349"/>
    <mergeCell ref="BG352:BK353"/>
    <mergeCell ref="B350:L351"/>
    <mergeCell ref="N350:U351"/>
    <mergeCell ref="V350:V351"/>
    <mergeCell ref="AP348:AP349"/>
    <mergeCell ref="B352:L353"/>
    <mergeCell ref="AH348:AO349"/>
    <mergeCell ref="R164:BW170"/>
    <mergeCell ref="AP186:AW187"/>
    <mergeCell ref="AY191:BL192"/>
    <mergeCell ref="B210:BY211"/>
    <mergeCell ref="Q203:AO204"/>
    <mergeCell ref="B201:I202"/>
    <mergeCell ref="K201:U202"/>
    <mergeCell ref="K205:U206"/>
    <mergeCell ref="N256:U257"/>
    <mergeCell ref="B199:O200"/>
    <mergeCell ref="Q191:AO192"/>
    <mergeCell ref="V201:AA202"/>
    <mergeCell ref="Q195:AO196"/>
    <mergeCell ref="V197:AA198"/>
    <mergeCell ref="AE232:AL233"/>
    <mergeCell ref="AC205:AO206"/>
    <mergeCell ref="AT55:BB56"/>
    <mergeCell ref="B205:I206"/>
    <mergeCell ref="K193:U194"/>
    <mergeCell ref="B193:I194"/>
    <mergeCell ref="AN234:AU235"/>
    <mergeCell ref="B212:J213"/>
    <mergeCell ref="B214:J215"/>
    <mergeCell ref="L214:U215"/>
    <mergeCell ref="B203:O204"/>
    <mergeCell ref="AN63:BM64"/>
    <mergeCell ref="K197:U198"/>
    <mergeCell ref="B197:I198"/>
    <mergeCell ref="B195:O196"/>
    <mergeCell ref="B216:J217"/>
    <mergeCell ref="AP203:AW204"/>
    <mergeCell ref="AP197:AW198"/>
    <mergeCell ref="L216:U217"/>
    <mergeCell ref="L212:U213"/>
    <mergeCell ref="B218:J219"/>
    <mergeCell ref="AP195:AW196"/>
    <mergeCell ref="AP199:AW200"/>
    <mergeCell ref="AP205:AW206"/>
    <mergeCell ref="V205:AA206"/>
    <mergeCell ref="B222:J223"/>
    <mergeCell ref="BQ53:BR54"/>
    <mergeCell ref="AE53:AJ54"/>
    <mergeCell ref="B61:Q62"/>
    <mergeCell ref="W57:AA60"/>
    <mergeCell ref="S61:V62"/>
    <mergeCell ref="B53:N54"/>
    <mergeCell ref="AB57:AL58"/>
    <mergeCell ref="AB59:AL60"/>
    <mergeCell ref="AN61:BA62"/>
    <mergeCell ref="S59:V60"/>
    <mergeCell ref="O53:T54"/>
    <mergeCell ref="BB61:BE62"/>
    <mergeCell ref="S57:V58"/>
    <mergeCell ref="AB61:AL62"/>
    <mergeCell ref="W53:AA54"/>
    <mergeCell ref="AB53:AC54"/>
    <mergeCell ref="BH53:BI54"/>
    <mergeCell ref="BA53:BB54"/>
    <mergeCell ref="BC53:BG54"/>
    <mergeCell ref="AK53:AL54"/>
    <mergeCell ref="AM53:AQ54"/>
    <mergeCell ref="AR53:AS54"/>
    <mergeCell ref="W61:AA64"/>
    <mergeCell ref="AB63:AL64"/>
    <mergeCell ref="BS53:BW54"/>
    <mergeCell ref="U53:V54"/>
    <mergeCell ref="B115:N116"/>
    <mergeCell ref="AU59:BY60"/>
    <mergeCell ref="N66:BX70"/>
    <mergeCell ref="B57:Q58"/>
    <mergeCell ref="W115:AG116"/>
    <mergeCell ref="B55:N56"/>
    <mergeCell ref="P55:X56"/>
    <mergeCell ref="B59:Q60"/>
    <mergeCell ref="AN92:BY95"/>
    <mergeCell ref="AH115:AQ116"/>
    <mergeCell ref="AS115:BA116"/>
    <mergeCell ref="B66:L70"/>
    <mergeCell ref="BI115:BM116"/>
    <mergeCell ref="B92:AM93"/>
    <mergeCell ref="B94:AM114"/>
    <mergeCell ref="AN108:BY109"/>
    <mergeCell ref="AO96:BX107"/>
    <mergeCell ref="S63:V64"/>
    <mergeCell ref="BK53:BP54"/>
    <mergeCell ref="AO110:BX114"/>
    <mergeCell ref="BN115:BS116"/>
    <mergeCell ref="BU115:BY116"/>
    <mergeCell ref="A208:BY209"/>
    <mergeCell ref="AY203:BL204"/>
    <mergeCell ref="BN203:BY204"/>
    <mergeCell ref="BJ205:BK206"/>
    <mergeCell ref="BL205:BN206"/>
    <mergeCell ref="BO205:BP206"/>
    <mergeCell ref="BQ205:BT206"/>
    <mergeCell ref="BV205:BY206"/>
    <mergeCell ref="AY205:BE206"/>
    <mergeCell ref="BF205:BI206"/>
    <mergeCell ref="C139:F142"/>
    <mergeCell ref="J139:M142"/>
    <mergeCell ref="G138:I143"/>
    <mergeCell ref="BY155:BY156"/>
    <mergeCell ref="X160:AE161"/>
    <mergeCell ref="B171:L184"/>
    <mergeCell ref="Q186:AO187"/>
    <mergeCell ref="N171:BX184"/>
    <mergeCell ref="BI160:BO161"/>
    <mergeCell ref="BL140:BM141"/>
    <mergeCell ref="B160:L170"/>
    <mergeCell ref="BA140:BK141"/>
    <mergeCell ref="P140:AU141"/>
    <mergeCell ref="P142:BX143"/>
    <mergeCell ref="BS149:BY150"/>
    <mergeCell ref="AE155:BX156"/>
    <mergeCell ref="AY186:BP187"/>
    <mergeCell ref="BQ186:BT187"/>
    <mergeCell ref="B186:O187"/>
    <mergeCell ref="N162:AU163"/>
    <mergeCell ref="P164:Q170"/>
    <mergeCell ref="BS162:BV163"/>
    <mergeCell ref="AW162:BD163"/>
    <mergeCell ref="BO162:BR163"/>
    <mergeCell ref="AY188:BL189"/>
    <mergeCell ref="BN188:BY189"/>
    <mergeCell ref="BI162:BL163"/>
    <mergeCell ref="BM162:BN163"/>
    <mergeCell ref="BV193:BY194"/>
    <mergeCell ref="H465:Q472"/>
    <mergeCell ref="H447:Q448"/>
    <mergeCell ref="R447:AA448"/>
    <mergeCell ref="AB447:AK448"/>
    <mergeCell ref="AL447:AU448"/>
    <mergeCell ref="AV447:BE448"/>
    <mergeCell ref="BF447:BO448"/>
    <mergeCell ref="BP447:BY448"/>
    <mergeCell ref="AV465:BE472"/>
    <mergeCell ref="BF465:BO472"/>
    <mergeCell ref="BP465:BY472"/>
    <mergeCell ref="R449:AA456"/>
    <mergeCell ref="AB449:AK456"/>
    <mergeCell ref="AL449:AU456"/>
    <mergeCell ref="AV449:BE456"/>
    <mergeCell ref="BF449:BO456"/>
    <mergeCell ref="BP449:BY456"/>
    <mergeCell ref="BF457:BO464"/>
    <mergeCell ref="L228:U229"/>
    <mergeCell ref="AL465:AU472"/>
    <mergeCell ref="R465:AA472"/>
    <mergeCell ref="AB465:AK472"/>
    <mergeCell ref="R457:AA464"/>
    <mergeCell ref="AB457:AK464"/>
    <mergeCell ref="F465:G472"/>
    <mergeCell ref="BE162:BH163"/>
    <mergeCell ref="BK117:BY118"/>
    <mergeCell ref="AU117:BI118"/>
    <mergeCell ref="AC117:AS118"/>
    <mergeCell ref="AQ286:AW287"/>
    <mergeCell ref="BQ273:BY274"/>
    <mergeCell ref="AX284:BD285"/>
    <mergeCell ref="AX286:BD287"/>
    <mergeCell ref="BF282:BL283"/>
    <mergeCell ref="BF284:BL285"/>
    <mergeCell ref="BF286:BL287"/>
    <mergeCell ref="AC286:AO287"/>
    <mergeCell ref="AY193:BE194"/>
    <mergeCell ref="BF193:BI194"/>
    <mergeCell ref="BQ193:BT194"/>
    <mergeCell ref="BJ193:BK194"/>
    <mergeCell ref="BL193:BN194"/>
    <mergeCell ref="AP188:AW189"/>
    <mergeCell ref="B147:H156"/>
    <mergeCell ref="AS151:BA152"/>
    <mergeCell ref="AL151:AR152"/>
    <mergeCell ref="BK151:BS152"/>
    <mergeCell ref="BC151:BJ152"/>
    <mergeCell ref="BS147:BY148"/>
    <mergeCell ref="V153:AD154"/>
    <mergeCell ref="J153:U154"/>
    <mergeCell ref="J151:M152"/>
    <mergeCell ref="N151:V152"/>
    <mergeCell ref="X151:AA152"/>
    <mergeCell ref="AB151:AJ152"/>
    <mergeCell ref="J149:T150"/>
    <mergeCell ref="U149:Y150"/>
    <mergeCell ref="Z149:AD150"/>
    <mergeCell ref="AF153:AM154"/>
    <mergeCell ref="AN153:AV154"/>
    <mergeCell ref="BP153:BX154"/>
    <mergeCell ref="AX153:BO154"/>
    <mergeCell ref="AD155:AD156"/>
    <mergeCell ref="W117:AB118"/>
    <mergeCell ref="BB115:BG116"/>
    <mergeCell ref="AL457:AU464"/>
    <mergeCell ref="AV457:BE464"/>
    <mergeCell ref="Y299:AE300"/>
    <mergeCell ref="Q301:W302"/>
    <mergeCell ref="N303:W304"/>
    <mergeCell ref="Q305:W306"/>
    <mergeCell ref="J301:P302"/>
    <mergeCell ref="H449:Q456"/>
    <mergeCell ref="H457:Q464"/>
    <mergeCell ref="K400:P401"/>
    <mergeCell ref="AX400:BY401"/>
    <mergeCell ref="B406:I407"/>
    <mergeCell ref="B396:L397"/>
    <mergeCell ref="N344:S345"/>
    <mergeCell ref="N392:S393"/>
    <mergeCell ref="U392:AG393"/>
    <mergeCell ref="B275:T276"/>
    <mergeCell ref="V275:AC276"/>
    <mergeCell ref="D449:E472"/>
    <mergeCell ref="D447:G448"/>
    <mergeCell ref="BT350:BX351"/>
    <mergeCell ref="BQ445:BY446"/>
    <mergeCell ref="BS61:BY62"/>
    <mergeCell ref="BF61:BQ62"/>
    <mergeCell ref="BN63:BY64"/>
    <mergeCell ref="B1:R2"/>
    <mergeCell ref="B3:Y4"/>
    <mergeCell ref="B260:L261"/>
    <mergeCell ref="N260:U261"/>
    <mergeCell ref="AP201:AW202"/>
    <mergeCell ref="O115:U116"/>
    <mergeCell ref="AG160:AU161"/>
    <mergeCell ref="BX164:BY170"/>
    <mergeCell ref="BN195:BY196"/>
    <mergeCell ref="AY197:BE198"/>
    <mergeCell ref="BF197:BI198"/>
    <mergeCell ref="BJ197:BK198"/>
    <mergeCell ref="BL197:BN198"/>
    <mergeCell ref="BO197:BP198"/>
    <mergeCell ref="BQ197:BT198"/>
    <mergeCell ref="BV197:BY198"/>
    <mergeCell ref="L218:U219"/>
    <mergeCell ref="N160:V161"/>
    <mergeCell ref="A145:BY146"/>
    <mergeCell ref="BV201:BY202"/>
    <mergeCell ref="O117:U118"/>
    <mergeCell ref="F449:G456"/>
    <mergeCell ref="F457:G464"/>
    <mergeCell ref="BA406:BL407"/>
    <mergeCell ref="V357:BY360"/>
    <mergeCell ref="BI445:BO446"/>
    <mergeCell ref="AQ410:BL411"/>
    <mergeCell ref="N410:AP411"/>
    <mergeCell ref="BN410:BY411"/>
    <mergeCell ref="Q398:X399"/>
    <mergeCell ref="W396:BX397"/>
    <mergeCell ref="BK392:BW393"/>
    <mergeCell ref="AX394:BX395"/>
    <mergeCell ref="Y398:AH399"/>
    <mergeCell ref="AI392:AU393"/>
    <mergeCell ref="AW392:BI393"/>
    <mergeCell ref="N394:V395"/>
    <mergeCell ref="W394:W395"/>
    <mergeCell ref="X394:AM395"/>
    <mergeCell ref="AP394:AV395"/>
    <mergeCell ref="AQ398:BX399"/>
    <mergeCell ref="BP457:BY464"/>
    <mergeCell ref="B367:L368"/>
    <mergeCell ref="N367:U368"/>
    <mergeCell ref="B442:Y443"/>
    <mergeCell ref="BY348:BY349"/>
    <mergeCell ref="AV344:BC345"/>
    <mergeCell ref="BG390:BO391"/>
    <mergeCell ref="BQ390:BY391"/>
    <mergeCell ref="B398:O399"/>
    <mergeCell ref="B363:L364"/>
    <mergeCell ref="N363:U364"/>
    <mergeCell ref="B365:L366"/>
    <mergeCell ref="N365:U366"/>
    <mergeCell ref="BY350:BY351"/>
    <mergeCell ref="U390:AC391"/>
    <mergeCell ref="AE390:AM391"/>
    <mergeCell ref="AO390:AW391"/>
    <mergeCell ref="N390:S391"/>
    <mergeCell ref="AO346:AT347"/>
    <mergeCell ref="X346:AF347"/>
    <mergeCell ref="B357:L358"/>
    <mergeCell ref="X348:AF349"/>
    <mergeCell ref="AS350:AZ351"/>
    <mergeCell ref="BQ350:BS351"/>
    <mergeCell ref="BP352:BP353"/>
    <mergeCell ref="AH346:AM347"/>
    <mergeCell ref="BP350:BP351"/>
    <mergeCell ref="V352:AW353"/>
  </mergeCells>
  <phoneticPr fontId="16" type="Hiragana"/>
  <conditionalFormatting sqref="AO96:BX107">
    <cfRule type="expression" dxfId="205" priority="161">
      <formula>$AO$96=""</formula>
    </cfRule>
  </conditionalFormatting>
  <conditionalFormatting sqref="N171:BX184">
    <cfRule type="expression" dxfId="204" priority="160">
      <formula>$N$171=""</formula>
    </cfRule>
  </conditionalFormatting>
  <conditionalFormatting sqref="W214:BX231">
    <cfRule type="expression" dxfId="203" priority="159">
      <formula>$W$214=""</formula>
    </cfRule>
  </conditionalFormatting>
  <conditionalFormatting sqref="L224:U225">
    <cfRule type="expression" dxfId="202" priority="158">
      <formula>$L$224=""</formula>
    </cfRule>
  </conditionalFormatting>
  <conditionalFormatting sqref="L226:U227">
    <cfRule type="expression" dxfId="201" priority="157">
      <formula>$L$226=""</formula>
    </cfRule>
  </conditionalFormatting>
  <conditionalFormatting sqref="L228:U229">
    <cfRule type="expression" dxfId="200" priority="156">
      <formula>$L$228=""</formula>
    </cfRule>
  </conditionalFormatting>
  <conditionalFormatting sqref="AW232:BX233">
    <cfRule type="expression" dxfId="199" priority="155">
      <formula>$AM$232="1"</formula>
    </cfRule>
  </conditionalFormatting>
  <conditionalFormatting sqref="AW234:BX235">
    <cfRule type="expression" dxfId="198" priority="154">
      <formula>$AM$234="1"</formula>
    </cfRule>
  </conditionalFormatting>
  <conditionalFormatting sqref="W256:BX270">
    <cfRule type="expression" dxfId="197" priority="153">
      <formula>$W$256=""</formula>
    </cfRule>
  </conditionalFormatting>
  <conditionalFormatting sqref="C290:BX297">
    <cfRule type="expression" dxfId="196" priority="152">
      <formula>$C$290=""</formula>
    </cfRule>
  </conditionalFormatting>
  <conditionalFormatting sqref="W239:BX250">
    <cfRule type="expression" dxfId="195" priority="151">
      <formula>$W$239=""</formula>
    </cfRule>
  </conditionalFormatting>
  <conditionalFormatting sqref="AG301:BX308">
    <cfRule type="expression" dxfId="194" priority="150">
      <formula>$AG$301=""</formula>
    </cfRule>
  </conditionalFormatting>
  <conditionalFormatting sqref="AF314:BX325">
    <cfRule type="expression" dxfId="193" priority="149">
      <formula>$AF$314=""</formula>
    </cfRule>
  </conditionalFormatting>
  <conditionalFormatting sqref="AF331:BX342">
    <cfRule type="expression" dxfId="192" priority="148">
      <formula>$AF$331=""</formula>
    </cfRule>
  </conditionalFormatting>
  <conditionalFormatting sqref="N77:BX88">
    <cfRule type="expression" dxfId="191" priority="147">
      <formula>$N$77=""</formula>
    </cfRule>
  </conditionalFormatting>
  <conditionalFormatting sqref="W361:BX368">
    <cfRule type="expression" dxfId="190" priority="146">
      <formula>$W$361=""</formula>
    </cfRule>
  </conditionalFormatting>
  <conditionalFormatting sqref="C420:BX439">
    <cfRule type="expression" dxfId="189" priority="145">
      <formula>$C$420=""</formula>
    </cfRule>
  </conditionalFormatting>
  <conditionalFormatting sqref="L29:BX30">
    <cfRule type="expression" dxfId="188" priority="143">
      <formula>$L$29=""</formula>
    </cfRule>
  </conditionalFormatting>
  <conditionalFormatting sqref="L32:BX38">
    <cfRule type="expression" dxfId="187" priority="142">
      <formula>$L$32=""</formula>
    </cfRule>
  </conditionalFormatting>
  <conditionalFormatting sqref="N237:U238">
    <cfRule type="expression" dxfId="186" priority="141">
      <formula>$N$237=""</formula>
    </cfRule>
  </conditionalFormatting>
  <conditionalFormatting sqref="N239:U240">
    <cfRule type="expression" dxfId="185" priority="140">
      <formula>$N$239=""</formula>
    </cfRule>
  </conditionalFormatting>
  <conditionalFormatting sqref="V314:AD315">
    <cfRule type="expression" dxfId="184" priority="138">
      <formula>$V$314=""</formula>
    </cfRule>
  </conditionalFormatting>
  <conditionalFormatting sqref="V316:AD317">
    <cfRule type="expression" dxfId="183" priority="137">
      <formula>$V$316=""</formula>
    </cfRule>
  </conditionalFormatting>
  <conditionalFormatting sqref="V318:AD319">
    <cfRule type="expression" dxfId="182" priority="136">
      <formula>$V$318=""</formula>
    </cfRule>
  </conditionalFormatting>
  <conditionalFormatting sqref="V320:AD321">
    <cfRule type="expression" dxfId="181" priority="135">
      <formula>$V$320=""</formula>
    </cfRule>
  </conditionalFormatting>
  <conditionalFormatting sqref="V322:AD323">
    <cfRule type="expression" dxfId="180" priority="134">
      <formula>$V$322=""</formula>
    </cfRule>
  </conditionalFormatting>
  <conditionalFormatting sqref="V324:AD325">
    <cfRule type="expression" dxfId="179" priority="133">
      <formula>$V$324=""</formula>
    </cfRule>
  </conditionalFormatting>
  <conditionalFormatting sqref="V329:AD330">
    <cfRule type="expression" dxfId="178" priority="132">
      <formula>$V$329=""</formula>
    </cfRule>
  </conditionalFormatting>
  <conditionalFormatting sqref="V331:AD332">
    <cfRule type="expression" dxfId="177" priority="131">
      <formula>$V$331=""</formula>
    </cfRule>
  </conditionalFormatting>
  <conditionalFormatting sqref="V333:AD334">
    <cfRule type="expression" dxfId="176" priority="130">
      <formula>$V$333=""</formula>
    </cfRule>
  </conditionalFormatting>
  <conditionalFormatting sqref="V335:AD336">
    <cfRule type="expression" dxfId="175" priority="129">
      <formula>$V$335=""</formula>
    </cfRule>
  </conditionalFormatting>
  <conditionalFormatting sqref="V337:AD338">
    <cfRule type="expression" dxfId="174" priority="128">
      <formula>$V$337=""</formula>
    </cfRule>
  </conditionalFormatting>
  <conditionalFormatting sqref="V339:AD340">
    <cfRule type="expression" dxfId="173" priority="127">
      <formula>$V$339=""</formula>
    </cfRule>
  </conditionalFormatting>
  <conditionalFormatting sqref="V341:AD342">
    <cfRule type="expression" dxfId="172" priority="126">
      <formula>$V$341=""</formula>
    </cfRule>
  </conditionalFormatting>
  <conditionalFormatting sqref="N357:U358">
    <cfRule type="expression" dxfId="171" priority="125">
      <formula>$N$357=""</formula>
    </cfRule>
  </conditionalFormatting>
  <conditionalFormatting sqref="N359:U360">
    <cfRule type="expression" dxfId="170" priority="124">
      <formula>$N$359=""</formula>
    </cfRule>
  </conditionalFormatting>
  <conditionalFormatting sqref="N361:U362">
    <cfRule type="expression" dxfId="169" priority="123">
      <formula>$N$361=""</formula>
    </cfRule>
  </conditionalFormatting>
  <conditionalFormatting sqref="N363:U364">
    <cfRule type="expression" dxfId="168" priority="122">
      <formula>$N$363=""</formula>
    </cfRule>
  </conditionalFormatting>
  <conditionalFormatting sqref="N365:U366">
    <cfRule type="expression" dxfId="167" priority="121">
      <formula>$N$365=""</formula>
    </cfRule>
  </conditionalFormatting>
  <conditionalFormatting sqref="N367:U368">
    <cfRule type="expression" dxfId="166" priority="120">
      <formula>$N$367=""</formula>
    </cfRule>
  </conditionalFormatting>
  <conditionalFormatting sqref="AE377:BC378">
    <cfRule type="expression" dxfId="165" priority="118">
      <formula>$AE$377=""</formula>
    </cfRule>
  </conditionalFormatting>
  <conditionalFormatting sqref="N377:AC378">
    <cfRule type="expression" dxfId="164" priority="117">
      <formula>$N$377=""</formula>
    </cfRule>
  </conditionalFormatting>
  <conditionalFormatting sqref="BE377:BY378">
    <cfRule type="expression" dxfId="163" priority="116">
      <formula>$BE$377=""</formula>
    </cfRule>
  </conditionalFormatting>
  <conditionalFormatting sqref="Q398:X399">
    <cfRule type="expression" dxfId="162" priority="115">
      <formula>$Q$398=""</formula>
    </cfRule>
  </conditionalFormatting>
  <conditionalFormatting sqref="AJ400:AO401 K400:P401">
    <cfRule type="expression" dxfId="161" priority="114">
      <formula>$AJ$400=""</formula>
    </cfRule>
  </conditionalFormatting>
  <conditionalFormatting sqref="C139:F142">
    <cfRule type="expression" dxfId="160" priority="388">
      <formula>$L$9="2"</formula>
    </cfRule>
  </conditionalFormatting>
  <conditionalFormatting sqref="J139:M142">
    <cfRule type="expression" dxfId="159" priority="389">
      <formula>$L$9="1"</formula>
    </cfRule>
  </conditionalFormatting>
  <conditionalFormatting sqref="AP1:BC2">
    <cfRule type="expression" dxfId="158" priority="113">
      <formula>$AP$1=""</formula>
    </cfRule>
  </conditionalFormatting>
  <conditionalFormatting sqref="AA442">
    <cfRule type="expression" dxfId="157" priority="112">
      <formula>$AA$442=""</formula>
    </cfRule>
  </conditionalFormatting>
  <conditionalFormatting sqref="AA440:AI441">
    <cfRule type="expression" dxfId="156" priority="111">
      <formula>$AA$440=""</formula>
    </cfRule>
  </conditionalFormatting>
  <conditionalFormatting sqref="Z3:BC4">
    <cfRule type="expression" dxfId="155" priority="109">
      <formula>$Z$3=""</formula>
    </cfRule>
  </conditionalFormatting>
  <conditionalFormatting sqref="AF149:BQ150">
    <cfRule type="expression" dxfId="154" priority="107">
      <formula>$I$149=1</formula>
    </cfRule>
  </conditionalFormatting>
  <conditionalFormatting sqref="S1:AG2">
    <cfRule type="expression" dxfId="153" priority="105">
      <formula>$S$1=""</formula>
    </cfRule>
  </conditionalFormatting>
  <conditionalFormatting sqref="BK1:BY2">
    <cfRule type="expression" dxfId="152" priority="104">
      <formula>$BK$1=""</formula>
    </cfRule>
  </conditionalFormatting>
  <conditionalFormatting sqref="S57:V58">
    <cfRule type="expression" dxfId="151" priority="103">
      <formula>$S$57=""</formula>
    </cfRule>
  </conditionalFormatting>
  <conditionalFormatting sqref="S59:V60">
    <cfRule type="expression" dxfId="150" priority="102">
      <formula>$S$59=""</formula>
    </cfRule>
  </conditionalFormatting>
  <conditionalFormatting sqref="V47:Z48">
    <cfRule type="expression" dxfId="149" priority="101">
      <formula>$L$47&lt;&gt;"☑ 区分変更"</formula>
    </cfRule>
  </conditionalFormatting>
  <conditionalFormatting sqref="AA47:AH48">
    <cfRule type="expression" dxfId="148" priority="100">
      <formula>$L$47&lt;&gt;"☑ 区分変更"</formula>
    </cfRule>
  </conditionalFormatting>
  <conditionalFormatting sqref="BS284:BV285">
    <cfRule type="expression" dxfId="147" priority="99">
      <formula>$BS$284=""</formula>
    </cfRule>
  </conditionalFormatting>
  <conditionalFormatting sqref="BS282:BV283">
    <cfRule type="expression" dxfId="146" priority="98">
      <formula>$BS$282=""</formula>
    </cfRule>
  </conditionalFormatting>
  <conditionalFormatting sqref="BE162:BH163">
    <cfRule type="expression" dxfId="145" priority="97">
      <formula>$BE$162=""</formula>
    </cfRule>
  </conditionalFormatting>
  <conditionalFormatting sqref="BO162:BR163">
    <cfRule type="expression" dxfId="144" priority="96">
      <formula>$BO$162=""</formula>
    </cfRule>
  </conditionalFormatting>
  <conditionalFormatting sqref="AC193:AO194 BJ193:BK194 BO193:BP194 BV193:BY194">
    <cfRule type="expression" dxfId="143" priority="93">
      <formula>$A$191=1</formula>
    </cfRule>
  </conditionalFormatting>
  <conditionalFormatting sqref="AC197:AO198 BJ197:BK198 BO197:BP198 BV197:BY198">
    <cfRule type="expression" dxfId="142" priority="92">
      <formula>$A$192=1</formula>
    </cfRule>
  </conditionalFormatting>
  <conditionalFormatting sqref="AC201:AO202 BJ201:BK202 BO201:BP202 BV201:BY202">
    <cfRule type="expression" dxfId="141" priority="91">
      <formula>$A$193=1</formula>
    </cfRule>
  </conditionalFormatting>
  <conditionalFormatting sqref="AC205:AO206 BJ205:BK206 BO205:BP206 BV205:BY206">
    <cfRule type="expression" dxfId="140" priority="90">
      <formula>$A$194=1</formula>
    </cfRule>
  </conditionalFormatting>
  <conditionalFormatting sqref="AY193:BE194">
    <cfRule type="expression" dxfId="139" priority="70">
      <formula>$A$191=1</formula>
    </cfRule>
  </conditionalFormatting>
  <conditionalFormatting sqref="AY197:BE198">
    <cfRule type="expression" dxfId="138" priority="69">
      <formula>$A$192=1</formula>
    </cfRule>
  </conditionalFormatting>
  <conditionalFormatting sqref="AY201:BE202">
    <cfRule type="expression" dxfId="137" priority="67">
      <formula>$A$193=1</formula>
    </cfRule>
  </conditionalFormatting>
  <conditionalFormatting sqref="AY205:BE206">
    <cfRule type="expression" dxfId="136" priority="66">
      <formula>$A$194=1</formula>
    </cfRule>
  </conditionalFormatting>
  <conditionalFormatting sqref="W406:AY407">
    <cfRule type="expression" dxfId="135" priority="64">
      <formula>$A$404="〇"</formula>
    </cfRule>
  </conditionalFormatting>
  <conditionalFormatting sqref="BN406:BY407">
    <cfRule type="expression" dxfId="134" priority="63">
      <formula>$A$405="〇"</formula>
    </cfRule>
  </conditionalFormatting>
  <conditionalFormatting sqref="L222:U223">
    <cfRule type="expression" dxfId="133" priority="60">
      <formula>$L$222=""</formula>
    </cfRule>
  </conditionalFormatting>
  <conditionalFormatting sqref="BQ445:BY445">
    <cfRule type="expression" dxfId="132" priority="59">
      <formula>$BQ$445=""</formula>
    </cfRule>
  </conditionalFormatting>
  <conditionalFormatting sqref="BF284:BL285">
    <cfRule type="expression" dxfId="131" priority="54">
      <formula>BF284=""</formula>
    </cfRule>
  </conditionalFormatting>
  <conditionalFormatting sqref="BF282:BL283">
    <cfRule type="expression" dxfId="130" priority="55">
      <formula>BF282=""</formula>
    </cfRule>
  </conditionalFormatting>
  <conditionalFormatting sqref="BF286:BL287">
    <cfRule type="expression" dxfId="129" priority="53">
      <formula>BF286=""</formula>
    </cfRule>
  </conditionalFormatting>
  <conditionalFormatting sqref="AQ286:AW287">
    <cfRule type="expression" dxfId="128" priority="52">
      <formula>$AQ$286=""</formula>
    </cfRule>
  </conditionalFormatting>
  <conditionalFormatting sqref="BU115:BY116">
    <cfRule type="expression" dxfId="127" priority="51">
      <formula>$BU$115=""</formula>
    </cfRule>
  </conditionalFormatting>
  <conditionalFormatting sqref="BV186:BY187">
    <cfRule type="expression" dxfId="126" priority="50">
      <formula>$A$186=1</formula>
    </cfRule>
  </conditionalFormatting>
  <conditionalFormatting sqref="U149:Y150">
    <cfRule type="expression" dxfId="125" priority="3">
      <formula>$U$149=""</formula>
    </cfRule>
  </conditionalFormatting>
  <conditionalFormatting sqref="N151:V152">
    <cfRule type="expression" dxfId="124" priority="47">
      <formula>$N$151=""</formula>
    </cfRule>
  </conditionalFormatting>
  <conditionalFormatting sqref="AB151:AJ152">
    <cfRule type="expression" dxfId="123" priority="46">
      <formula>$AB$151=""</formula>
    </cfRule>
  </conditionalFormatting>
  <conditionalFormatting sqref="AS151:BA152">
    <cfRule type="expression" dxfId="122" priority="45">
      <formula>$AS$151=""</formula>
    </cfRule>
  </conditionalFormatting>
  <conditionalFormatting sqref="BK151:BS152">
    <cfRule type="expression" dxfId="121" priority="44">
      <formula>$BK$151=""</formula>
    </cfRule>
  </conditionalFormatting>
  <conditionalFormatting sqref="V153:AD154">
    <cfRule type="expression" dxfId="120" priority="43">
      <formula>$V$153=""</formula>
    </cfRule>
  </conditionalFormatting>
  <conditionalFormatting sqref="AN153:AV154">
    <cfRule type="expression" dxfId="119" priority="42">
      <formula>$AN$153=""</formula>
    </cfRule>
  </conditionalFormatting>
  <conditionalFormatting sqref="BP153:BX154">
    <cfRule type="expression" dxfId="118" priority="41">
      <formula>$BP$153=""</formula>
    </cfRule>
  </conditionalFormatting>
  <conditionalFormatting sqref="AE155:BX156">
    <cfRule type="expression" dxfId="117" priority="40">
      <formula>$AE$155=""</formula>
    </cfRule>
  </conditionalFormatting>
  <conditionalFormatting sqref="N241:U242">
    <cfRule type="expression" dxfId="116" priority="35">
      <formula>$N$241=""</formula>
    </cfRule>
  </conditionalFormatting>
  <conditionalFormatting sqref="N243:U244">
    <cfRule type="expression" dxfId="115" priority="32">
      <formula>$N$243=""</formula>
    </cfRule>
  </conditionalFormatting>
  <conditionalFormatting sqref="N245:U246">
    <cfRule type="expression" dxfId="114" priority="31">
      <formula>$N$245=""</formula>
    </cfRule>
  </conditionalFormatting>
  <conditionalFormatting sqref="Y299:AE300">
    <cfRule type="expression" dxfId="113" priority="25">
      <formula>$Y$299=""</formula>
    </cfRule>
  </conditionalFormatting>
  <conditionalFormatting sqref="Y301:AE302">
    <cfRule type="expression" dxfId="112" priority="24">
      <formula>$Y$301=""</formula>
    </cfRule>
  </conditionalFormatting>
  <conditionalFormatting sqref="Y305:AE306">
    <cfRule type="expression" dxfId="111" priority="22">
      <formula>$Y$305=""</formula>
    </cfRule>
  </conditionalFormatting>
  <conditionalFormatting sqref="Y307:AE308">
    <cfRule type="expression" dxfId="110" priority="21">
      <formula>$Y$307=""</formula>
    </cfRule>
  </conditionalFormatting>
  <conditionalFormatting sqref="N369:U370">
    <cfRule type="expression" dxfId="109" priority="20">
      <formula>$N$369=""</formula>
    </cfRule>
  </conditionalFormatting>
  <conditionalFormatting sqref="N371:U372">
    <cfRule type="expression" dxfId="108" priority="19">
      <formula>$N$371=""</formula>
    </cfRule>
  </conditionalFormatting>
  <conditionalFormatting sqref="N373:U374">
    <cfRule type="expression" dxfId="107" priority="18">
      <formula>$N$373=""</formula>
    </cfRule>
  </conditionalFormatting>
  <conditionalFormatting sqref="N375:U376">
    <cfRule type="expression" dxfId="106" priority="17">
      <formula>$N$375=""</formula>
    </cfRule>
  </conditionalFormatting>
  <conditionalFormatting sqref="BS61:BY62">
    <cfRule type="expression" dxfId="105" priority="15">
      <formula>$BS$61=""</formula>
    </cfRule>
  </conditionalFormatting>
  <conditionalFormatting sqref="BN410:BY411">
    <cfRule type="expression" dxfId="104" priority="14">
      <formula>$BN$410=""</formula>
    </cfRule>
  </conditionalFormatting>
  <conditionalFormatting sqref="AY352:BF353">
    <cfRule type="expression" dxfId="103" priority="12">
      <formula>$AY$352=""</formula>
    </cfRule>
  </conditionalFormatting>
  <conditionalFormatting sqref="N352:U353">
    <cfRule type="expression" dxfId="102" priority="10">
      <formula>$N$352=""</formula>
    </cfRule>
  </conditionalFormatting>
  <conditionalFormatting sqref="V275:AC276">
    <cfRule type="expression" dxfId="101" priority="8">
      <formula>$V$275=""</formula>
    </cfRule>
  </conditionalFormatting>
  <conditionalFormatting sqref="N258:U259">
    <cfRule type="expression" dxfId="100" priority="7">
      <formula>$N$258=""</formula>
    </cfRule>
  </conditionalFormatting>
  <conditionalFormatting sqref="N260:U261">
    <cfRule type="expression" dxfId="99" priority="6">
      <formula>$N$260=""</formula>
    </cfRule>
  </conditionalFormatting>
  <conditionalFormatting sqref="N262:U263">
    <cfRule type="expression" dxfId="98" priority="5">
      <formula>$N$262=""</formula>
    </cfRule>
  </conditionalFormatting>
  <conditionalFormatting sqref="N264:U265">
    <cfRule type="expression" dxfId="97" priority="4">
      <formula>$N$264=""</formula>
    </cfRule>
  </conditionalFormatting>
  <conditionalFormatting sqref="BS149:BY150">
    <cfRule type="expression" dxfId="96" priority="2">
      <formula>$BS$149=""</formula>
    </cfRule>
  </conditionalFormatting>
  <conditionalFormatting sqref="Y303:AE304">
    <cfRule type="expression" dxfId="95" priority="1">
      <formula>$Y$303=""</formula>
    </cfRule>
  </conditionalFormatting>
  <dataValidations count="35">
    <dataValidation type="list" allowBlank="1" showInputMessage="1" showErrorMessage="1" sqref="V314:AD325">
      <formula1>"できる, ときどきできる, できない,"</formula1>
    </dataValidation>
    <dataValidation type="list" allowBlank="1" showInputMessage="1" showErrorMessage="1" sqref="N361:U362 V329:AD342">
      <formula1>"ない, ときどきある, ある,"</formula1>
    </dataValidation>
    <dataValidation type="list" allowBlank="1" showInputMessage="1" showErrorMessage="1" sqref="N357:U358">
      <formula1>"できる, 一部介助, 全介助,"</formula1>
    </dataValidation>
    <dataValidation type="list" allowBlank="1" showInputMessage="1" showErrorMessage="1" sqref="N359:U360">
      <formula1>"できる（常時）, できる（日常）, 日常的に困難, できない,"</formula1>
    </dataValidation>
    <dataValidation type="list" allowBlank="1" showInputMessage="1" showErrorMessage="1" sqref="AA442:AI443 AJ400:AO401 K400:P401">
      <formula1>"☑ なし, ☑ あり,"</formula1>
    </dataValidation>
    <dataValidation type="list" allowBlank="1" showInputMessage="1" showErrorMessage="1" sqref="Q398:X399">
      <formula1>"☑ 必要なし, ☑ 必要あり,"</formula1>
    </dataValidation>
    <dataValidation type="list" allowBlank="1" showInputMessage="1" showErrorMessage="1" sqref="L224:U225">
      <formula1>"できる, 支えればできる, 支えが必要, できない,"</formula1>
    </dataValidation>
    <dataValidation type="list" allowBlank="1" showInputMessage="1" showErrorMessage="1" sqref="L226:U229">
      <formula1>"できる（支えなし）, できる（支えあり）, できない,"</formula1>
    </dataValidation>
    <dataValidation type="list" allowBlank="1" showInputMessage="1" showErrorMessage="1" sqref="N258:U259 Y305:AE306 BN410:BY411 AY352:BF353 N352:U353 V275:AC276">
      <formula1>"問題なし, やや問題あり, 問題あり,"</formula1>
    </dataValidation>
    <dataValidation type="list" allowBlank="1" showInputMessage="1" showErrorMessage="1" sqref="A48:A54 A57:A58">
      <formula1>"自立, Ｊ１, Ｊ２, Ａ１, Ａ２, Ｂ１, Ｂ２, Ｃ１, Ｃ２,"</formula1>
    </dataValidation>
    <dataValidation type="list" allowBlank="1" showInputMessage="1" showErrorMessage="1" sqref="A61:A67">
      <formula1>"自立, Ⅰ, Ⅱａ, Ⅱb, Ⅲa, Ⅲb, Ⅳ, Ｍ,"</formula1>
    </dataValidation>
    <dataValidation type="list" allowBlank="1" showInputMessage="1" showErrorMessage="1" sqref="S59:V60">
      <formula1>$A$60:$A$67</formula1>
    </dataValidation>
    <dataValidation type="list" allowBlank="1" showInputMessage="1" showErrorMessage="1" sqref="AY193:BE194 AY201:BE202 AY197:BE198 AY205:BE206">
      <formula1>"通院, 訪問診療,"</formula1>
    </dataValidation>
    <dataValidation type="list" allowBlank="1" showInputMessage="1" showErrorMessage="1" sqref="BV193:BY194 BV186:BY187 BV197:BY198 BV201:BY202 BV205:BY206">
      <formula1>"有, 無,"</formula1>
    </dataValidation>
    <dataValidation type="list" allowBlank="1" showInputMessage="1" showErrorMessage="1" sqref="AC193:AO194 AC197:AO198 AC201:AO202 AC205:AO206">
      <formula1>"内科, 歯科, 精神科, 外科, 整形外科, 脳神経外科, 皮膚科, 泌尿器科, 婦人科, 眼科, 耳鼻咽喉科, リハビリテーション科,"</formula1>
    </dataValidation>
    <dataValidation type="list" allowBlank="1" showInputMessage="1" showErrorMessage="1" sqref="L222:U223">
      <formula1>"できる（支えなし）, できる（手すり等使用）,  できる（介助が必要）,できない,"</formula1>
    </dataValidation>
    <dataValidation type="list" allowBlank="1" showInputMessage="1" showErrorMessage="1" sqref="N373:U374">
      <formula1>"できる, 見守り等, できない,"</formula1>
    </dataValidation>
    <dataValidation type="list" allowBlank="1" showInputMessage="1" showErrorMessage="1" sqref="N371:U372">
      <formula1>"できる, 見守り等, 一部介助, できない,"</formula1>
    </dataValidation>
    <dataValidation type="list" allowBlank="1" showInputMessage="1" showErrorMessage="1" sqref="N375:U376">
      <formula1>"週１回以上, 月１回以上, 月１回未満,"</formula1>
    </dataValidation>
    <dataValidation type="list" allowBlank="1" showInputMessage="1" showErrorMessage="1" sqref="BF282:BL287">
      <formula1>"☑ 問題なし, ☑ やや問題あり, ☑ 問題あり,"</formula1>
    </dataValidation>
    <dataValidation type="list" allowBlank="1" showInputMessage="1" showErrorMessage="1" sqref="BN406:BY407 N260:U263">
      <formula1>"あり, なし,"</formula1>
    </dataValidation>
    <dataValidation type="list" allowBlank="1" showInputMessage="1" showErrorMessage="1" sqref="U149:Y150 BS149:BW150">
      <formula1>"（ 有 ）, （ 無 ）,"</formula1>
    </dataValidation>
    <dataValidation type="list" allowBlank="1" showInputMessage="1" showErrorMessage="1" sqref="BQ445:BY445">
      <formula1>"多い, やや多い, 普通, やや少ない, 少ない,"</formula1>
    </dataValidation>
    <dataValidation type="list" allowBlank="1" showInputMessage="1" showErrorMessage="1" sqref="S57:V58">
      <formula1>$A$47:$A$58</formula1>
    </dataValidation>
    <dataValidation type="list" allowBlank="1" showInputMessage="1" showErrorMessage="1" sqref="N363:U370">
      <formula1>"できる, 見守り等, 一部介助, 全介助,"</formula1>
    </dataValidation>
    <dataValidation type="list" allowBlank="1" showInputMessage="1" showErrorMessage="1" sqref="AC273:AK274 AT273:BB274 BQ273:BY274">
      <formula1>"使用していない, 問題なし, やや問題あり, 問題あり,"</formula1>
    </dataValidation>
    <dataValidation type="list" allowBlank="1" showInputMessage="1" showErrorMessage="1" sqref="AE377:BC378">
      <formula1>"家族等との関わり（別居含む） ： ☑ あり, 家族等との関わり（別居含む） ： ☑ なし,"</formula1>
    </dataValidation>
    <dataValidation type="list" allowBlank="1" showInputMessage="1" showErrorMessage="1" sqref="BE377:BY378">
      <formula1>"仕事との関わり（活動等） ： ☑ あり, 仕事との関わり（活動等） ： ☑ なし,"</formula1>
    </dataValidation>
    <dataValidation type="list" allowBlank="1" showInputMessage="1" showErrorMessage="1" sqref="N237:U246">
      <formula1>"ある, ときどきある, ない,"</formula1>
    </dataValidation>
    <dataValidation type="list" allowBlank="1" showInputMessage="1" showErrorMessage="1" sqref="BU115:BY116">
      <formula1>"あり, なし, 不明,"</formula1>
    </dataValidation>
    <dataValidation type="list" allowBlank="1" showInputMessage="1" showErrorMessage="1" sqref="Z3:BC4">
      <formula1>"初回, 要介護認定の更新, 区分変更, サービスの変更, 退院 ・ 退所, 入所, 転居, そのほか生活状況の変化, 居宅介護支援事業所の変更等,"</formula1>
    </dataValidation>
    <dataValidation type="list" allowBlank="1" showInputMessage="1" showErrorMessage="1" sqref="AV344:BC345">
      <formula1>"□ 中途覚醒, ☑ 中途覚醒,"</formula1>
    </dataValidation>
    <dataValidation type="list" allowBlank="1" showInputMessage="1" showErrorMessage="1" sqref="Y307:AE308 Y303:AE304 Y299:AE300">
      <formula1>"あり, 少しあり, なし,"</formula1>
    </dataValidation>
    <dataValidation type="list" allowBlank="1" showInputMessage="1" showErrorMessage="1" sqref="N377:AC378">
      <formula1>"家庭内での役割 ： ☑ あり, 家庭内での役割 ： ☑ なし,"</formula1>
    </dataValidation>
    <dataValidation type="list" allowBlank="1" showInputMessage="1" showErrorMessage="1" sqref="N151:V152 AB151:AJ152 AS151:BA152 BK151:BS152 V153:AD154 AN153:AV154 BP153:BX154">
      <formula1>"（ 問題なし ）, （ やや問題あり ）,（ 問題あり ）,"</formula1>
    </dataValidation>
  </dataValidations>
  <pageMargins left="0.39370078740157483" right="0.19685039370078741" top="0.39370078740157483" bottom="0.19685039370078741" header="0.31496062992125984" footer="0.31496062992125984"/>
  <pageSetup paperSize="9" orientation="portrait" r:id="rId1"/>
  <drawing r:id="rId2"/>
  <legacyDrawing r:id="rId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dimension ref="A1"/>
  <sheetViews>
    <sheetView zoomScale="70" zoomScaleNormal="70" workbookViewId="0">
      <selection activeCell="AN11" sqref="AN11"/>
    </sheetView>
  </sheetViews>
  <sheetFormatPr defaultColWidth="1.25" defaultRowHeight="7.5" customHeight="1"/>
  <sheetData/>
  <phoneticPr fontId="16"/>
  <pageMargins left="0.19685039370078741" right="0.19685039370078741" top="0.19685039370078741" bottom="0.19685039370078741" header="0.31496062992125984" footer="0.31496062992125984"/>
  <pageSetup paperSize="9" orientation="landscape"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39997558519241921"/>
  </sheetPr>
  <dimension ref="A1:AH52"/>
  <sheetViews>
    <sheetView workbookViewId="0">
      <selection activeCell="AN11" sqref="AN11"/>
    </sheetView>
  </sheetViews>
  <sheetFormatPr defaultColWidth="2.375" defaultRowHeight="15" customHeight="1"/>
  <sheetData>
    <row r="1" spans="1:34" ht="15" customHeight="1">
      <c r="A1" s="1713" t="s">
        <v>1155</v>
      </c>
      <c r="B1" s="1713"/>
      <c r="C1" s="1713"/>
      <c r="D1" s="1713"/>
      <c r="E1" s="1713"/>
      <c r="F1" s="1713"/>
      <c r="G1" s="1713"/>
      <c r="H1" s="1713"/>
      <c r="I1" s="1713"/>
      <c r="J1" s="1713"/>
      <c r="K1" s="1713"/>
      <c r="L1" s="1713"/>
      <c r="M1" s="1713"/>
      <c r="N1" s="1713"/>
      <c r="O1" s="1713"/>
      <c r="P1" s="1713"/>
      <c r="Q1" s="1713"/>
      <c r="R1" s="1713"/>
      <c r="S1" s="1713"/>
      <c r="T1" s="1713"/>
      <c r="U1" s="1713"/>
      <c r="V1" s="1713"/>
      <c r="W1" s="1713"/>
      <c r="X1" s="1713"/>
      <c r="Y1" s="1713"/>
      <c r="Z1" s="1713"/>
      <c r="AA1" s="1713"/>
      <c r="AB1" s="1713"/>
      <c r="AC1" s="1713"/>
      <c r="AD1" s="1713"/>
      <c r="AE1" s="1713"/>
      <c r="AF1" s="1713"/>
      <c r="AG1" s="1713"/>
      <c r="AH1" s="1713"/>
    </row>
    <row r="2" spans="1:34" ht="15" customHeight="1">
      <c r="A2" s="1713"/>
      <c r="B2" s="1713"/>
      <c r="C2" s="1713"/>
      <c r="D2" s="1713"/>
      <c r="E2" s="1713"/>
      <c r="F2" s="1713"/>
      <c r="G2" s="1713"/>
      <c r="H2" s="1713"/>
      <c r="I2" s="1713"/>
      <c r="J2" s="1713"/>
      <c r="K2" s="1713"/>
      <c r="L2" s="1713"/>
      <c r="M2" s="1713"/>
      <c r="N2" s="1713"/>
      <c r="O2" s="1713"/>
      <c r="P2" s="1713"/>
      <c r="Q2" s="1713"/>
      <c r="R2" s="1713"/>
      <c r="S2" s="1713"/>
      <c r="T2" s="1713"/>
      <c r="U2" s="1713"/>
      <c r="V2" s="1713"/>
      <c r="W2" s="1713"/>
      <c r="X2" s="1713"/>
      <c r="Y2" s="1713"/>
      <c r="Z2" s="1713"/>
      <c r="AA2" s="1713"/>
      <c r="AB2" s="1713"/>
      <c r="AC2" s="1713"/>
      <c r="AD2" s="1713"/>
      <c r="AE2" s="1713"/>
      <c r="AF2" s="1713"/>
      <c r="AG2" s="1713"/>
      <c r="AH2" s="1713"/>
    </row>
    <row r="3" spans="1:34" ht="15" customHeight="1">
      <c r="A3" s="1714"/>
      <c r="B3" s="1714"/>
      <c r="C3" s="1714"/>
      <c r="D3" s="1714"/>
      <c r="E3" s="1714"/>
      <c r="F3" s="1714"/>
      <c r="G3" s="1714"/>
      <c r="H3" s="1714"/>
      <c r="I3" s="1714"/>
      <c r="J3" s="1714"/>
      <c r="K3" s="1714"/>
      <c r="L3" s="1714"/>
      <c r="M3" s="1714"/>
      <c r="N3" s="1714"/>
      <c r="O3" s="1714"/>
      <c r="P3" s="1714"/>
      <c r="Q3" s="1714"/>
      <c r="R3" s="1714"/>
      <c r="S3" s="1714"/>
      <c r="T3" s="1714"/>
      <c r="U3" s="1714"/>
      <c r="V3" s="1714"/>
      <c r="W3" s="1714"/>
      <c r="X3" s="1714"/>
      <c r="Y3" s="1714"/>
      <c r="Z3" s="1714"/>
      <c r="AA3" s="1714"/>
      <c r="AB3" s="1714"/>
      <c r="AC3" s="1714"/>
      <c r="AD3" s="1714"/>
      <c r="AE3" s="1714"/>
      <c r="AF3" s="1714"/>
      <c r="AG3" s="1714"/>
      <c r="AH3" s="1714"/>
    </row>
    <row r="4" spans="1:34" ht="15" customHeight="1">
      <c r="A4" s="1714"/>
      <c r="B4" s="1714"/>
      <c r="C4" s="1714"/>
      <c r="D4" s="1714"/>
      <c r="E4" s="1714"/>
      <c r="F4" s="1714"/>
      <c r="G4" s="1714"/>
      <c r="H4" s="1714"/>
      <c r="I4" s="1714"/>
      <c r="J4" s="1714"/>
      <c r="K4" s="1714"/>
      <c r="L4" s="1714"/>
      <c r="M4" s="1714"/>
      <c r="N4" s="1714"/>
      <c r="O4" s="1714"/>
      <c r="P4" s="1714"/>
      <c r="Q4" s="1714"/>
      <c r="R4" s="1714"/>
      <c r="S4" s="1714"/>
      <c r="T4" s="1714"/>
      <c r="U4" s="1714"/>
      <c r="V4" s="1714"/>
      <c r="W4" s="1714"/>
      <c r="X4" s="1714"/>
      <c r="Y4" s="1714"/>
      <c r="Z4" s="1714"/>
      <c r="AA4" s="1714"/>
      <c r="AB4" s="1714"/>
      <c r="AC4" s="1714"/>
      <c r="AD4" s="1714"/>
      <c r="AE4" s="1714"/>
      <c r="AF4" s="1714"/>
      <c r="AG4" s="1714"/>
      <c r="AH4" s="1714"/>
    </row>
    <row r="5" spans="1:34" ht="15" customHeight="1">
      <c r="A5" s="1714"/>
      <c r="B5" s="1714"/>
      <c r="C5" s="1714"/>
      <c r="D5" s="1714"/>
      <c r="E5" s="1714"/>
      <c r="F5" s="1714"/>
      <c r="G5" s="1714"/>
      <c r="H5" s="1714"/>
      <c r="I5" s="1714"/>
      <c r="J5" s="1714"/>
      <c r="K5" s="1714"/>
      <c r="L5" s="1714"/>
      <c r="M5" s="1714"/>
      <c r="N5" s="1714"/>
      <c r="O5" s="1714"/>
      <c r="P5" s="1714"/>
      <c r="Q5" s="1714"/>
      <c r="R5" s="1714"/>
      <c r="S5" s="1714"/>
      <c r="T5" s="1714"/>
      <c r="U5" s="1714"/>
      <c r="V5" s="1714"/>
      <c r="W5" s="1714"/>
      <c r="X5" s="1714"/>
      <c r="Y5" s="1714"/>
      <c r="Z5" s="1714"/>
      <c r="AA5" s="1714"/>
      <c r="AB5" s="1714"/>
      <c r="AC5" s="1714"/>
      <c r="AD5" s="1714"/>
      <c r="AE5" s="1714"/>
      <c r="AF5" s="1714"/>
      <c r="AG5" s="1714"/>
      <c r="AH5" s="1714"/>
    </row>
    <row r="6" spans="1:34" ht="15" customHeight="1">
      <c r="A6" s="1714"/>
      <c r="B6" s="1714"/>
      <c r="C6" s="1714"/>
      <c r="D6" s="1714"/>
      <c r="E6" s="1714"/>
      <c r="F6" s="1714"/>
      <c r="G6" s="1714"/>
      <c r="H6" s="1714"/>
      <c r="I6" s="1714"/>
      <c r="J6" s="1714"/>
      <c r="K6" s="1714"/>
      <c r="L6" s="1714"/>
      <c r="M6" s="1714"/>
      <c r="N6" s="1714"/>
      <c r="O6" s="1714"/>
      <c r="P6" s="1714"/>
      <c r="Q6" s="1714"/>
      <c r="R6" s="1714"/>
      <c r="S6" s="1714"/>
      <c r="T6" s="1714"/>
      <c r="U6" s="1714"/>
      <c r="V6" s="1714"/>
      <c r="W6" s="1714"/>
      <c r="X6" s="1714"/>
      <c r="Y6" s="1714"/>
      <c r="Z6" s="1714"/>
      <c r="AA6" s="1714"/>
      <c r="AB6" s="1714"/>
      <c r="AC6" s="1714"/>
      <c r="AD6" s="1714"/>
      <c r="AE6" s="1714"/>
      <c r="AF6" s="1714"/>
      <c r="AG6" s="1714"/>
      <c r="AH6" s="1714"/>
    </row>
    <row r="7" spans="1:34" ht="15" customHeight="1">
      <c r="A7" s="1714"/>
      <c r="B7" s="1714"/>
      <c r="C7" s="1714"/>
      <c r="D7" s="1714"/>
      <c r="E7" s="1714"/>
      <c r="F7" s="1714"/>
      <c r="G7" s="1714"/>
      <c r="H7" s="1714"/>
      <c r="I7" s="1714"/>
      <c r="J7" s="1714"/>
      <c r="K7" s="1714"/>
      <c r="L7" s="1714"/>
      <c r="M7" s="1714"/>
      <c r="N7" s="1714"/>
      <c r="O7" s="1714"/>
      <c r="P7" s="1714"/>
      <c r="Q7" s="1714"/>
      <c r="R7" s="1714"/>
      <c r="S7" s="1714"/>
      <c r="T7" s="1714"/>
      <c r="U7" s="1714"/>
      <c r="V7" s="1714"/>
      <c r="W7" s="1714"/>
      <c r="X7" s="1714"/>
      <c r="Y7" s="1714"/>
      <c r="Z7" s="1714"/>
      <c r="AA7" s="1714"/>
      <c r="AB7" s="1714"/>
      <c r="AC7" s="1714"/>
      <c r="AD7" s="1714"/>
      <c r="AE7" s="1714"/>
      <c r="AF7" s="1714"/>
      <c r="AG7" s="1714"/>
      <c r="AH7" s="1714"/>
    </row>
    <row r="8" spans="1:34" ht="15" customHeight="1">
      <c r="A8" s="1714"/>
      <c r="B8" s="1714"/>
      <c r="C8" s="1714"/>
      <c r="D8" s="1714"/>
      <c r="E8" s="1714"/>
      <c r="F8" s="1714"/>
      <c r="G8" s="1714"/>
      <c r="H8" s="1714"/>
      <c r="I8" s="1714"/>
      <c r="J8" s="1714"/>
      <c r="K8" s="1714"/>
      <c r="L8" s="1714"/>
      <c r="M8" s="1714"/>
      <c r="N8" s="1714"/>
      <c r="O8" s="1714"/>
      <c r="P8" s="1714"/>
      <c r="Q8" s="1714"/>
      <c r="R8" s="1714"/>
      <c r="S8" s="1714"/>
      <c r="T8" s="1714"/>
      <c r="U8" s="1714"/>
      <c r="V8" s="1714"/>
      <c r="W8" s="1714"/>
      <c r="X8" s="1714"/>
      <c r="Y8" s="1714"/>
      <c r="Z8" s="1714"/>
      <c r="AA8" s="1714"/>
      <c r="AB8" s="1714"/>
      <c r="AC8" s="1714"/>
      <c r="AD8" s="1714"/>
      <c r="AE8" s="1714"/>
      <c r="AF8" s="1714"/>
      <c r="AG8" s="1714"/>
      <c r="AH8" s="1714"/>
    </row>
    <row r="9" spans="1:34" ht="15" customHeight="1">
      <c r="A9" s="1714"/>
      <c r="B9" s="1714"/>
      <c r="C9" s="1714"/>
      <c r="D9" s="1714"/>
      <c r="E9" s="1714"/>
      <c r="F9" s="1714"/>
      <c r="G9" s="1714"/>
      <c r="H9" s="1714"/>
      <c r="I9" s="1714"/>
      <c r="J9" s="1714"/>
      <c r="K9" s="1714"/>
      <c r="L9" s="1714"/>
      <c r="M9" s="1714"/>
      <c r="N9" s="1714"/>
      <c r="O9" s="1714"/>
      <c r="P9" s="1714"/>
      <c r="Q9" s="1714"/>
      <c r="R9" s="1714"/>
      <c r="S9" s="1714"/>
      <c r="T9" s="1714"/>
      <c r="U9" s="1714"/>
      <c r="V9" s="1714"/>
      <c r="W9" s="1714"/>
      <c r="X9" s="1714"/>
      <c r="Y9" s="1714"/>
      <c r="Z9" s="1714"/>
      <c r="AA9" s="1714"/>
      <c r="AB9" s="1714"/>
      <c r="AC9" s="1714"/>
      <c r="AD9" s="1714"/>
      <c r="AE9" s="1714"/>
      <c r="AF9" s="1714"/>
      <c r="AG9" s="1714"/>
      <c r="AH9" s="1714"/>
    </row>
    <row r="10" spans="1:34" ht="15" customHeight="1">
      <c r="A10" s="1714"/>
      <c r="B10" s="1714"/>
      <c r="C10" s="1714"/>
      <c r="D10" s="1714"/>
      <c r="E10" s="1714"/>
      <c r="F10" s="1714"/>
      <c r="G10" s="1714"/>
      <c r="H10" s="1714"/>
      <c r="I10" s="1714"/>
      <c r="J10" s="1714"/>
      <c r="K10" s="1714"/>
      <c r="L10" s="1714"/>
      <c r="M10" s="1714"/>
      <c r="N10" s="1714"/>
      <c r="O10" s="1714"/>
      <c r="P10" s="1714"/>
      <c r="Q10" s="1714"/>
      <c r="R10" s="1714"/>
      <c r="S10" s="1714"/>
      <c r="T10" s="1714"/>
      <c r="U10" s="1714"/>
      <c r="V10" s="1714"/>
      <c r="W10" s="1714"/>
      <c r="X10" s="1714"/>
      <c r="Y10" s="1714"/>
      <c r="Z10" s="1714"/>
      <c r="AA10" s="1714"/>
      <c r="AB10" s="1714"/>
      <c r="AC10" s="1714"/>
      <c r="AD10" s="1714"/>
      <c r="AE10" s="1714"/>
      <c r="AF10" s="1714"/>
      <c r="AG10" s="1714"/>
      <c r="AH10" s="1714"/>
    </row>
    <row r="11" spans="1:34" ht="15" customHeight="1">
      <c r="A11" s="1714"/>
      <c r="B11" s="1714"/>
      <c r="C11" s="1714"/>
      <c r="D11" s="1714"/>
      <c r="E11" s="1714"/>
      <c r="F11" s="1714"/>
      <c r="G11" s="1714"/>
      <c r="H11" s="1714"/>
      <c r="I11" s="1714"/>
      <c r="J11" s="1714"/>
      <c r="K11" s="1714"/>
      <c r="L11" s="1714"/>
      <c r="M11" s="1714"/>
      <c r="N11" s="1714"/>
      <c r="O11" s="1714"/>
      <c r="P11" s="1714"/>
      <c r="Q11" s="1714"/>
      <c r="R11" s="1714"/>
      <c r="S11" s="1714"/>
      <c r="T11" s="1714"/>
      <c r="U11" s="1714"/>
      <c r="V11" s="1714"/>
      <c r="W11" s="1714"/>
      <c r="X11" s="1714"/>
      <c r="Y11" s="1714"/>
      <c r="Z11" s="1714"/>
      <c r="AA11" s="1714"/>
      <c r="AB11" s="1714"/>
      <c r="AC11" s="1714"/>
      <c r="AD11" s="1714"/>
      <c r="AE11" s="1714"/>
      <c r="AF11" s="1714"/>
      <c r="AG11" s="1714"/>
      <c r="AH11" s="1714"/>
    </row>
    <row r="12" spans="1:34" ht="15" customHeight="1">
      <c r="A12" s="1714"/>
      <c r="B12" s="1714"/>
      <c r="C12" s="1714"/>
      <c r="D12" s="1714"/>
      <c r="E12" s="1714"/>
      <c r="F12" s="1714"/>
      <c r="G12" s="1714"/>
      <c r="H12" s="1714"/>
      <c r="I12" s="1714"/>
      <c r="J12" s="1714"/>
      <c r="K12" s="1714"/>
      <c r="L12" s="1714"/>
      <c r="M12" s="1714"/>
      <c r="N12" s="1714"/>
      <c r="O12" s="1714"/>
      <c r="P12" s="1714"/>
      <c r="Q12" s="1714"/>
      <c r="R12" s="1714"/>
      <c r="S12" s="1714"/>
      <c r="T12" s="1714"/>
      <c r="U12" s="1714"/>
      <c r="V12" s="1714"/>
      <c r="W12" s="1714"/>
      <c r="X12" s="1714"/>
      <c r="Y12" s="1714"/>
      <c r="Z12" s="1714"/>
      <c r="AA12" s="1714"/>
      <c r="AB12" s="1714"/>
      <c r="AC12" s="1714"/>
      <c r="AD12" s="1714"/>
      <c r="AE12" s="1714"/>
      <c r="AF12" s="1714"/>
      <c r="AG12" s="1714"/>
      <c r="AH12" s="1714"/>
    </row>
    <row r="13" spans="1:34" ht="15" customHeight="1">
      <c r="A13" s="1714"/>
      <c r="B13" s="1714"/>
      <c r="C13" s="1714"/>
      <c r="D13" s="1714"/>
      <c r="E13" s="1714"/>
      <c r="F13" s="1714"/>
      <c r="G13" s="1714"/>
      <c r="H13" s="1714"/>
      <c r="I13" s="1714"/>
      <c r="J13" s="1714"/>
      <c r="K13" s="1714"/>
      <c r="L13" s="1714"/>
      <c r="M13" s="1714"/>
      <c r="N13" s="1714"/>
      <c r="O13" s="1714"/>
      <c r="P13" s="1714"/>
      <c r="Q13" s="1714"/>
      <c r="R13" s="1714"/>
      <c r="S13" s="1714"/>
      <c r="T13" s="1714"/>
      <c r="U13" s="1714"/>
      <c r="V13" s="1714"/>
      <c r="W13" s="1714"/>
      <c r="X13" s="1714"/>
      <c r="Y13" s="1714"/>
      <c r="Z13" s="1714"/>
      <c r="AA13" s="1714"/>
      <c r="AB13" s="1714"/>
      <c r="AC13" s="1714"/>
      <c r="AD13" s="1714"/>
      <c r="AE13" s="1714"/>
      <c r="AF13" s="1714"/>
      <c r="AG13" s="1714"/>
      <c r="AH13" s="1714"/>
    </row>
    <row r="14" spans="1:34" ht="15" customHeight="1">
      <c r="A14" s="1714"/>
      <c r="B14" s="1714"/>
      <c r="C14" s="1714"/>
      <c r="D14" s="1714"/>
      <c r="E14" s="1714"/>
      <c r="F14" s="1714"/>
      <c r="G14" s="1714"/>
      <c r="H14" s="1714"/>
      <c r="I14" s="1714"/>
      <c r="J14" s="1714"/>
      <c r="K14" s="1714"/>
      <c r="L14" s="1714"/>
      <c r="M14" s="1714"/>
      <c r="N14" s="1714"/>
      <c r="O14" s="1714"/>
      <c r="P14" s="1714"/>
      <c r="Q14" s="1714"/>
      <c r="R14" s="1714"/>
      <c r="S14" s="1714"/>
      <c r="T14" s="1714"/>
      <c r="U14" s="1714"/>
      <c r="V14" s="1714"/>
      <c r="W14" s="1714"/>
      <c r="X14" s="1714"/>
      <c r="Y14" s="1714"/>
      <c r="Z14" s="1714"/>
      <c r="AA14" s="1714"/>
      <c r="AB14" s="1714"/>
      <c r="AC14" s="1714"/>
      <c r="AD14" s="1714"/>
      <c r="AE14" s="1714"/>
      <c r="AF14" s="1714"/>
      <c r="AG14" s="1714"/>
      <c r="AH14" s="1714"/>
    </row>
    <row r="15" spans="1:34" ht="15" customHeight="1">
      <c r="A15" s="1714"/>
      <c r="B15" s="1714"/>
      <c r="C15" s="1714"/>
      <c r="D15" s="1714"/>
      <c r="E15" s="1714"/>
      <c r="F15" s="1714"/>
      <c r="G15" s="1714"/>
      <c r="H15" s="1714"/>
      <c r="I15" s="1714"/>
      <c r="J15" s="1714"/>
      <c r="K15" s="1714"/>
      <c r="L15" s="1714"/>
      <c r="M15" s="1714"/>
      <c r="N15" s="1714"/>
      <c r="O15" s="1714"/>
      <c r="P15" s="1714"/>
      <c r="Q15" s="1714"/>
      <c r="R15" s="1714"/>
      <c r="S15" s="1714"/>
      <c r="T15" s="1714"/>
      <c r="U15" s="1714"/>
      <c r="V15" s="1714"/>
      <c r="W15" s="1714"/>
      <c r="X15" s="1714"/>
      <c r="Y15" s="1714"/>
      <c r="Z15" s="1714"/>
      <c r="AA15" s="1714"/>
      <c r="AB15" s="1714"/>
      <c r="AC15" s="1714"/>
      <c r="AD15" s="1714"/>
      <c r="AE15" s="1714"/>
      <c r="AF15" s="1714"/>
      <c r="AG15" s="1714"/>
      <c r="AH15" s="1714"/>
    </row>
    <row r="16" spans="1:34" ht="15" customHeight="1">
      <c r="A16" s="1714"/>
      <c r="B16" s="1714"/>
      <c r="C16" s="1714"/>
      <c r="D16" s="1714"/>
      <c r="E16" s="1714"/>
      <c r="F16" s="1714"/>
      <c r="G16" s="1714"/>
      <c r="H16" s="1714"/>
      <c r="I16" s="1714"/>
      <c r="J16" s="1714"/>
      <c r="K16" s="1714"/>
      <c r="L16" s="1714"/>
      <c r="M16" s="1714"/>
      <c r="N16" s="1714"/>
      <c r="O16" s="1714"/>
      <c r="P16" s="1714"/>
      <c r="Q16" s="1714"/>
      <c r="R16" s="1714"/>
      <c r="S16" s="1714"/>
      <c r="T16" s="1714"/>
      <c r="U16" s="1714"/>
      <c r="V16" s="1714"/>
      <c r="W16" s="1714"/>
      <c r="X16" s="1714"/>
      <c r="Y16" s="1714"/>
      <c r="Z16" s="1714"/>
      <c r="AA16" s="1714"/>
      <c r="AB16" s="1714"/>
      <c r="AC16" s="1714"/>
      <c r="AD16" s="1714"/>
      <c r="AE16" s="1714"/>
      <c r="AF16" s="1714"/>
      <c r="AG16" s="1714"/>
      <c r="AH16" s="1714"/>
    </row>
    <row r="17" spans="1:34" ht="15" customHeight="1">
      <c r="A17" s="1714"/>
      <c r="B17" s="1714"/>
      <c r="C17" s="1714"/>
      <c r="D17" s="1714"/>
      <c r="E17" s="1714"/>
      <c r="F17" s="1714"/>
      <c r="G17" s="1714"/>
      <c r="H17" s="1714"/>
      <c r="I17" s="1714"/>
      <c r="J17" s="1714"/>
      <c r="K17" s="1714"/>
      <c r="L17" s="1714"/>
      <c r="M17" s="1714"/>
      <c r="N17" s="1714"/>
      <c r="O17" s="1714"/>
      <c r="P17" s="1714"/>
      <c r="Q17" s="1714"/>
      <c r="R17" s="1714"/>
      <c r="S17" s="1714"/>
      <c r="T17" s="1714"/>
      <c r="U17" s="1714"/>
      <c r="V17" s="1714"/>
      <c r="W17" s="1714"/>
      <c r="X17" s="1714"/>
      <c r="Y17" s="1714"/>
      <c r="Z17" s="1714"/>
      <c r="AA17" s="1714"/>
      <c r="AB17" s="1714"/>
      <c r="AC17" s="1714"/>
      <c r="AD17" s="1714"/>
      <c r="AE17" s="1714"/>
      <c r="AF17" s="1714"/>
      <c r="AG17" s="1714"/>
      <c r="AH17" s="1714"/>
    </row>
    <row r="18" spans="1:34" ht="15" customHeight="1">
      <c r="A18" s="1714"/>
      <c r="B18" s="1714"/>
      <c r="C18" s="1714"/>
      <c r="D18" s="1714"/>
      <c r="E18" s="1714"/>
      <c r="F18" s="1714"/>
      <c r="G18" s="1714"/>
      <c r="H18" s="1714"/>
      <c r="I18" s="1714"/>
      <c r="J18" s="1714"/>
      <c r="K18" s="1714"/>
      <c r="L18" s="1714"/>
      <c r="M18" s="1714"/>
      <c r="N18" s="1714"/>
      <c r="O18" s="1714"/>
      <c r="P18" s="1714"/>
      <c r="Q18" s="1714"/>
      <c r="R18" s="1714"/>
      <c r="S18" s="1714"/>
      <c r="T18" s="1714"/>
      <c r="U18" s="1714"/>
      <c r="V18" s="1714"/>
      <c r="W18" s="1714"/>
      <c r="X18" s="1714"/>
      <c r="Y18" s="1714"/>
      <c r="Z18" s="1714"/>
      <c r="AA18" s="1714"/>
      <c r="AB18" s="1714"/>
      <c r="AC18" s="1714"/>
      <c r="AD18" s="1714"/>
      <c r="AE18" s="1714"/>
      <c r="AF18" s="1714"/>
      <c r="AG18" s="1714"/>
      <c r="AH18" s="1714"/>
    </row>
    <row r="19" spans="1:34" ht="15" customHeight="1">
      <c r="A19" s="1714"/>
      <c r="B19" s="1714"/>
      <c r="C19" s="1714"/>
      <c r="D19" s="1714"/>
      <c r="E19" s="1714"/>
      <c r="F19" s="1714"/>
      <c r="G19" s="1714"/>
      <c r="H19" s="1714"/>
      <c r="I19" s="1714"/>
      <c r="J19" s="1714"/>
      <c r="K19" s="1714"/>
      <c r="L19" s="1714"/>
      <c r="M19" s="1714"/>
      <c r="N19" s="1714"/>
      <c r="O19" s="1714"/>
      <c r="P19" s="1714"/>
      <c r="Q19" s="1714"/>
      <c r="R19" s="1714"/>
      <c r="S19" s="1714"/>
      <c r="T19" s="1714"/>
      <c r="U19" s="1714"/>
      <c r="V19" s="1714"/>
      <c r="W19" s="1714"/>
      <c r="X19" s="1714"/>
      <c r="Y19" s="1714"/>
      <c r="Z19" s="1714"/>
      <c r="AA19" s="1714"/>
      <c r="AB19" s="1714"/>
      <c r="AC19" s="1714"/>
      <c r="AD19" s="1714"/>
      <c r="AE19" s="1714"/>
      <c r="AF19" s="1714"/>
      <c r="AG19" s="1714"/>
      <c r="AH19" s="1714"/>
    </row>
    <row r="20" spans="1:34" ht="15" customHeight="1">
      <c r="A20" s="1714"/>
      <c r="B20" s="1714"/>
      <c r="C20" s="1714"/>
      <c r="D20" s="1714"/>
      <c r="E20" s="1714"/>
      <c r="F20" s="1714"/>
      <c r="G20" s="1714"/>
      <c r="H20" s="1714"/>
      <c r="I20" s="1714"/>
      <c r="J20" s="1714"/>
      <c r="K20" s="1714"/>
      <c r="L20" s="1714"/>
      <c r="M20" s="1714"/>
      <c r="N20" s="1714"/>
      <c r="O20" s="1714"/>
      <c r="P20" s="1714"/>
      <c r="Q20" s="1714"/>
      <c r="R20" s="1714"/>
      <c r="S20" s="1714"/>
      <c r="T20" s="1714"/>
      <c r="U20" s="1714"/>
      <c r="V20" s="1714"/>
      <c r="W20" s="1714"/>
      <c r="X20" s="1714"/>
      <c r="Y20" s="1714"/>
      <c r="Z20" s="1714"/>
      <c r="AA20" s="1714"/>
      <c r="AB20" s="1714"/>
      <c r="AC20" s="1714"/>
      <c r="AD20" s="1714"/>
      <c r="AE20" s="1714"/>
      <c r="AF20" s="1714"/>
      <c r="AG20" s="1714"/>
      <c r="AH20" s="1714"/>
    </row>
    <row r="21" spans="1:34" ht="15" customHeight="1">
      <c r="A21" s="1714"/>
      <c r="B21" s="1714"/>
      <c r="C21" s="1714"/>
      <c r="D21" s="1714"/>
      <c r="E21" s="1714"/>
      <c r="F21" s="1714"/>
      <c r="G21" s="1714"/>
      <c r="H21" s="1714"/>
      <c r="I21" s="1714"/>
      <c r="J21" s="1714"/>
      <c r="K21" s="1714"/>
      <c r="L21" s="1714"/>
      <c r="M21" s="1714"/>
      <c r="N21" s="1714"/>
      <c r="O21" s="1714"/>
      <c r="P21" s="1714"/>
      <c r="Q21" s="1714"/>
      <c r="R21" s="1714"/>
      <c r="S21" s="1714"/>
      <c r="T21" s="1714"/>
      <c r="U21" s="1714"/>
      <c r="V21" s="1714"/>
      <c r="W21" s="1714"/>
      <c r="X21" s="1714"/>
      <c r="Y21" s="1714"/>
      <c r="Z21" s="1714"/>
      <c r="AA21" s="1714"/>
      <c r="AB21" s="1714"/>
      <c r="AC21" s="1714"/>
      <c r="AD21" s="1714"/>
      <c r="AE21" s="1714"/>
      <c r="AF21" s="1714"/>
      <c r="AG21" s="1714"/>
      <c r="AH21" s="1714"/>
    </row>
    <row r="22" spans="1:34" ht="15" customHeight="1">
      <c r="A22" s="1714"/>
      <c r="B22" s="1714"/>
      <c r="C22" s="1714"/>
      <c r="D22" s="1714"/>
      <c r="E22" s="1714"/>
      <c r="F22" s="1714"/>
      <c r="G22" s="1714"/>
      <c r="H22" s="1714"/>
      <c r="I22" s="1714"/>
      <c r="J22" s="1714"/>
      <c r="K22" s="1714"/>
      <c r="L22" s="1714"/>
      <c r="M22" s="1714"/>
      <c r="N22" s="1714"/>
      <c r="O22" s="1714"/>
      <c r="P22" s="1714"/>
      <c r="Q22" s="1714"/>
      <c r="R22" s="1714"/>
      <c r="S22" s="1714"/>
      <c r="T22" s="1714"/>
      <c r="U22" s="1714"/>
      <c r="V22" s="1714"/>
      <c r="W22" s="1714"/>
      <c r="X22" s="1714"/>
      <c r="Y22" s="1714"/>
      <c r="Z22" s="1714"/>
      <c r="AA22" s="1714"/>
      <c r="AB22" s="1714"/>
      <c r="AC22" s="1714"/>
      <c r="AD22" s="1714"/>
      <c r="AE22" s="1714"/>
      <c r="AF22" s="1714"/>
      <c r="AG22" s="1714"/>
      <c r="AH22" s="1714"/>
    </row>
    <row r="23" spans="1:34" ht="15" customHeight="1">
      <c r="A23" s="1714"/>
      <c r="B23" s="1714"/>
      <c r="C23" s="1714"/>
      <c r="D23" s="1714"/>
      <c r="E23" s="1714"/>
      <c r="F23" s="1714"/>
      <c r="G23" s="1714"/>
      <c r="H23" s="1714"/>
      <c r="I23" s="1714"/>
      <c r="J23" s="1714"/>
      <c r="K23" s="1714"/>
      <c r="L23" s="1714"/>
      <c r="M23" s="1714"/>
      <c r="N23" s="1714"/>
      <c r="O23" s="1714"/>
      <c r="P23" s="1714"/>
      <c r="Q23" s="1714"/>
      <c r="R23" s="1714"/>
      <c r="S23" s="1714"/>
      <c r="T23" s="1714"/>
      <c r="U23" s="1714"/>
      <c r="V23" s="1714"/>
      <c r="W23" s="1714"/>
      <c r="X23" s="1714"/>
      <c r="Y23" s="1714"/>
      <c r="Z23" s="1714"/>
      <c r="AA23" s="1714"/>
      <c r="AB23" s="1714"/>
      <c r="AC23" s="1714"/>
      <c r="AD23" s="1714"/>
      <c r="AE23" s="1714"/>
      <c r="AF23" s="1714"/>
      <c r="AG23" s="1714"/>
      <c r="AH23" s="1714"/>
    </row>
    <row r="24" spans="1:34" ht="15" customHeight="1">
      <c r="A24" s="1714"/>
      <c r="B24" s="1714"/>
      <c r="C24" s="1714"/>
      <c r="D24" s="1714"/>
      <c r="E24" s="1714"/>
      <c r="F24" s="1714"/>
      <c r="G24" s="1714"/>
      <c r="H24" s="1714"/>
      <c r="I24" s="1714"/>
      <c r="J24" s="1714"/>
      <c r="K24" s="1714"/>
      <c r="L24" s="1714"/>
      <c r="M24" s="1714"/>
      <c r="N24" s="1714"/>
      <c r="O24" s="1714"/>
      <c r="P24" s="1714"/>
      <c r="Q24" s="1714"/>
      <c r="R24" s="1714"/>
      <c r="S24" s="1714"/>
      <c r="T24" s="1714"/>
      <c r="U24" s="1714"/>
      <c r="V24" s="1714"/>
      <c r="W24" s="1714"/>
      <c r="X24" s="1714"/>
      <c r="Y24" s="1714"/>
      <c r="Z24" s="1714"/>
      <c r="AA24" s="1714"/>
      <c r="AB24" s="1714"/>
      <c r="AC24" s="1714"/>
      <c r="AD24" s="1714"/>
      <c r="AE24" s="1714"/>
      <c r="AF24" s="1714"/>
      <c r="AG24" s="1714"/>
      <c r="AH24" s="1714"/>
    </row>
    <row r="25" spans="1:34" ht="15" customHeight="1">
      <c r="A25" s="1714"/>
      <c r="B25" s="1714"/>
      <c r="C25" s="1714"/>
      <c r="D25" s="1714"/>
      <c r="E25" s="1714"/>
      <c r="F25" s="1714"/>
      <c r="G25" s="1714"/>
      <c r="H25" s="1714"/>
      <c r="I25" s="1714"/>
      <c r="J25" s="1714"/>
      <c r="K25" s="1714"/>
      <c r="L25" s="1714"/>
      <c r="M25" s="1714"/>
      <c r="N25" s="1714"/>
      <c r="O25" s="1714"/>
      <c r="P25" s="1714"/>
      <c r="Q25" s="1714"/>
      <c r="R25" s="1714"/>
      <c r="S25" s="1714"/>
      <c r="T25" s="1714"/>
      <c r="U25" s="1714"/>
      <c r="V25" s="1714"/>
      <c r="W25" s="1714"/>
      <c r="X25" s="1714"/>
      <c r="Y25" s="1714"/>
      <c r="Z25" s="1714"/>
      <c r="AA25" s="1714"/>
      <c r="AB25" s="1714"/>
      <c r="AC25" s="1714"/>
      <c r="AD25" s="1714"/>
      <c r="AE25" s="1714"/>
      <c r="AF25" s="1714"/>
      <c r="AG25" s="1714"/>
      <c r="AH25" s="1714"/>
    </row>
    <row r="26" spans="1:34" ht="15" customHeight="1">
      <c r="A26" s="1714"/>
      <c r="B26" s="1714"/>
      <c r="C26" s="1714"/>
      <c r="D26" s="1714"/>
      <c r="E26" s="1714"/>
      <c r="F26" s="1714"/>
      <c r="G26" s="1714"/>
      <c r="H26" s="1714"/>
      <c r="I26" s="1714"/>
      <c r="J26" s="1714"/>
      <c r="K26" s="1714"/>
      <c r="L26" s="1714"/>
      <c r="M26" s="1714"/>
      <c r="N26" s="1714"/>
      <c r="O26" s="1714"/>
      <c r="P26" s="1714"/>
      <c r="Q26" s="1714"/>
      <c r="R26" s="1714"/>
      <c r="S26" s="1714"/>
      <c r="T26" s="1714"/>
      <c r="U26" s="1714"/>
      <c r="V26" s="1714"/>
      <c r="W26" s="1714"/>
      <c r="X26" s="1714"/>
      <c r="Y26" s="1714"/>
      <c r="Z26" s="1714"/>
      <c r="AA26" s="1714"/>
      <c r="AB26" s="1714"/>
      <c r="AC26" s="1714"/>
      <c r="AD26" s="1714"/>
      <c r="AE26" s="1714"/>
      <c r="AF26" s="1714"/>
      <c r="AG26" s="1714"/>
      <c r="AH26" s="1714"/>
    </row>
    <row r="27" spans="1:34" ht="15" customHeight="1">
      <c r="A27" s="1714"/>
      <c r="B27" s="1714"/>
      <c r="C27" s="1714"/>
      <c r="D27" s="1714"/>
      <c r="E27" s="1714"/>
      <c r="F27" s="1714"/>
      <c r="G27" s="1714"/>
      <c r="H27" s="1714"/>
      <c r="I27" s="1714"/>
      <c r="J27" s="1714"/>
      <c r="K27" s="1714"/>
      <c r="L27" s="1714"/>
      <c r="M27" s="1714"/>
      <c r="N27" s="1714"/>
      <c r="O27" s="1714"/>
      <c r="P27" s="1714"/>
      <c r="Q27" s="1714"/>
      <c r="R27" s="1714"/>
      <c r="S27" s="1714"/>
      <c r="T27" s="1714"/>
      <c r="U27" s="1714"/>
      <c r="V27" s="1714"/>
      <c r="W27" s="1714"/>
      <c r="X27" s="1714"/>
      <c r="Y27" s="1714"/>
      <c r="Z27" s="1714"/>
      <c r="AA27" s="1714"/>
      <c r="AB27" s="1714"/>
      <c r="AC27" s="1714"/>
      <c r="AD27" s="1714"/>
      <c r="AE27" s="1714"/>
      <c r="AF27" s="1714"/>
      <c r="AG27" s="1714"/>
      <c r="AH27" s="1714"/>
    </row>
    <row r="28" spans="1:34" ht="15" customHeight="1">
      <c r="A28" s="1714"/>
      <c r="B28" s="1714"/>
      <c r="C28" s="1714"/>
      <c r="D28" s="1714"/>
      <c r="E28" s="1714"/>
      <c r="F28" s="1714"/>
      <c r="G28" s="1714"/>
      <c r="H28" s="1714"/>
      <c r="I28" s="1714"/>
      <c r="J28" s="1714"/>
      <c r="K28" s="1714"/>
      <c r="L28" s="1714"/>
      <c r="M28" s="1714"/>
      <c r="N28" s="1714"/>
      <c r="O28" s="1714"/>
      <c r="P28" s="1714"/>
      <c r="Q28" s="1714"/>
      <c r="R28" s="1714"/>
      <c r="S28" s="1714"/>
      <c r="T28" s="1714"/>
      <c r="U28" s="1714"/>
      <c r="V28" s="1714"/>
      <c r="W28" s="1714"/>
      <c r="X28" s="1714"/>
      <c r="Y28" s="1714"/>
      <c r="Z28" s="1714"/>
      <c r="AA28" s="1714"/>
      <c r="AB28" s="1714"/>
      <c r="AC28" s="1714"/>
      <c r="AD28" s="1714"/>
      <c r="AE28" s="1714"/>
      <c r="AF28" s="1714"/>
      <c r="AG28" s="1714"/>
      <c r="AH28" s="1714"/>
    </row>
    <row r="29" spans="1:34" ht="15" customHeight="1">
      <c r="A29" s="1714"/>
      <c r="B29" s="1714"/>
      <c r="C29" s="1714"/>
      <c r="D29" s="1714"/>
      <c r="E29" s="1714"/>
      <c r="F29" s="1714"/>
      <c r="G29" s="1714"/>
      <c r="H29" s="1714"/>
      <c r="I29" s="1714"/>
      <c r="J29" s="1714"/>
      <c r="K29" s="1714"/>
      <c r="L29" s="1714"/>
      <c r="M29" s="1714"/>
      <c r="N29" s="1714"/>
      <c r="O29" s="1714"/>
      <c r="P29" s="1714"/>
      <c r="Q29" s="1714"/>
      <c r="R29" s="1714"/>
      <c r="S29" s="1714"/>
      <c r="T29" s="1714"/>
      <c r="U29" s="1714"/>
      <c r="V29" s="1714"/>
      <c r="W29" s="1714"/>
      <c r="X29" s="1714"/>
      <c r="Y29" s="1714"/>
      <c r="Z29" s="1714"/>
      <c r="AA29" s="1714"/>
      <c r="AB29" s="1714"/>
      <c r="AC29" s="1714"/>
      <c r="AD29" s="1714"/>
      <c r="AE29" s="1714"/>
      <c r="AF29" s="1714"/>
      <c r="AG29" s="1714"/>
      <c r="AH29" s="1714"/>
    </row>
    <row r="30" spans="1:34" ht="15" customHeight="1">
      <c r="A30" s="1714"/>
      <c r="B30" s="1714"/>
      <c r="C30" s="1714"/>
      <c r="D30" s="1714"/>
      <c r="E30" s="1714"/>
      <c r="F30" s="1714"/>
      <c r="G30" s="1714"/>
      <c r="H30" s="1714"/>
      <c r="I30" s="1714"/>
      <c r="J30" s="1714"/>
      <c r="K30" s="1714"/>
      <c r="L30" s="1714"/>
      <c r="M30" s="1714"/>
      <c r="N30" s="1714"/>
      <c r="O30" s="1714"/>
      <c r="P30" s="1714"/>
      <c r="Q30" s="1714"/>
      <c r="R30" s="1714"/>
      <c r="S30" s="1714"/>
      <c r="T30" s="1714"/>
      <c r="U30" s="1714"/>
      <c r="V30" s="1714"/>
      <c r="W30" s="1714"/>
      <c r="X30" s="1714"/>
      <c r="Y30" s="1714"/>
      <c r="Z30" s="1714"/>
      <c r="AA30" s="1714"/>
      <c r="AB30" s="1714"/>
      <c r="AC30" s="1714"/>
      <c r="AD30" s="1714"/>
      <c r="AE30" s="1714"/>
      <c r="AF30" s="1714"/>
      <c r="AG30" s="1714"/>
      <c r="AH30" s="1714"/>
    </row>
    <row r="31" spans="1:34" ht="15" customHeight="1">
      <c r="A31" s="1714"/>
      <c r="B31" s="1714"/>
      <c r="C31" s="1714"/>
      <c r="D31" s="1714"/>
      <c r="E31" s="1714"/>
      <c r="F31" s="1714"/>
      <c r="G31" s="1714"/>
      <c r="H31" s="1714"/>
      <c r="I31" s="1714"/>
      <c r="J31" s="1714"/>
      <c r="K31" s="1714"/>
      <c r="L31" s="1714"/>
      <c r="M31" s="1714"/>
      <c r="N31" s="1714"/>
      <c r="O31" s="1714"/>
      <c r="P31" s="1714"/>
      <c r="Q31" s="1714"/>
      <c r="R31" s="1714"/>
      <c r="S31" s="1714"/>
      <c r="T31" s="1714"/>
      <c r="U31" s="1714"/>
      <c r="V31" s="1714"/>
      <c r="W31" s="1714"/>
      <c r="X31" s="1714"/>
      <c r="Y31" s="1714"/>
      <c r="Z31" s="1714"/>
      <c r="AA31" s="1714"/>
      <c r="AB31" s="1714"/>
      <c r="AC31" s="1714"/>
      <c r="AD31" s="1714"/>
      <c r="AE31" s="1714"/>
      <c r="AF31" s="1714"/>
      <c r="AG31" s="1714"/>
      <c r="AH31" s="1714"/>
    </row>
    <row r="32" spans="1:34" ht="15" customHeight="1">
      <c r="A32" s="1714"/>
      <c r="B32" s="1714"/>
      <c r="C32" s="1714"/>
      <c r="D32" s="1714"/>
      <c r="E32" s="1714"/>
      <c r="F32" s="1714"/>
      <c r="G32" s="1714"/>
      <c r="H32" s="1714"/>
      <c r="I32" s="1714"/>
      <c r="J32" s="1714"/>
      <c r="K32" s="1714"/>
      <c r="L32" s="1714"/>
      <c r="M32" s="1714"/>
      <c r="N32" s="1714"/>
      <c r="O32" s="1714"/>
      <c r="P32" s="1714"/>
      <c r="Q32" s="1714"/>
      <c r="R32" s="1714"/>
      <c r="S32" s="1714"/>
      <c r="T32" s="1714"/>
      <c r="U32" s="1714"/>
      <c r="V32" s="1714"/>
      <c r="W32" s="1714"/>
      <c r="X32" s="1714"/>
      <c r="Y32" s="1714"/>
      <c r="Z32" s="1714"/>
      <c r="AA32" s="1714"/>
      <c r="AB32" s="1714"/>
      <c r="AC32" s="1714"/>
      <c r="AD32" s="1714"/>
      <c r="AE32" s="1714"/>
      <c r="AF32" s="1714"/>
      <c r="AG32" s="1714"/>
      <c r="AH32" s="1714"/>
    </row>
    <row r="33" spans="1:34" ht="15" customHeight="1">
      <c r="A33" s="1714"/>
      <c r="B33" s="1714"/>
      <c r="C33" s="1714"/>
      <c r="D33" s="1714"/>
      <c r="E33" s="1714"/>
      <c r="F33" s="1714"/>
      <c r="G33" s="1714"/>
      <c r="H33" s="1714"/>
      <c r="I33" s="1714"/>
      <c r="J33" s="1714"/>
      <c r="K33" s="1714"/>
      <c r="L33" s="1714"/>
      <c r="M33" s="1714"/>
      <c r="N33" s="1714"/>
      <c r="O33" s="1714"/>
      <c r="P33" s="1714"/>
      <c r="Q33" s="1714"/>
      <c r="R33" s="1714"/>
      <c r="S33" s="1714"/>
      <c r="T33" s="1714"/>
      <c r="U33" s="1714"/>
      <c r="V33" s="1714"/>
      <c r="W33" s="1714"/>
      <c r="X33" s="1714"/>
      <c r="Y33" s="1714"/>
      <c r="Z33" s="1714"/>
      <c r="AA33" s="1714"/>
      <c r="AB33" s="1714"/>
      <c r="AC33" s="1714"/>
      <c r="AD33" s="1714"/>
      <c r="AE33" s="1714"/>
      <c r="AF33" s="1714"/>
      <c r="AG33" s="1714"/>
      <c r="AH33" s="1714"/>
    </row>
    <row r="34" spans="1:34" ht="15" customHeight="1">
      <c r="A34" s="1714"/>
      <c r="B34" s="1714"/>
      <c r="C34" s="1714"/>
      <c r="D34" s="1714"/>
      <c r="E34" s="1714"/>
      <c r="F34" s="1714"/>
      <c r="G34" s="1714"/>
      <c r="H34" s="1714"/>
      <c r="I34" s="1714"/>
      <c r="J34" s="1714"/>
      <c r="K34" s="1714"/>
      <c r="L34" s="1714"/>
      <c r="M34" s="1714"/>
      <c r="N34" s="1714"/>
      <c r="O34" s="1714"/>
      <c r="P34" s="1714"/>
      <c r="Q34" s="1714"/>
      <c r="R34" s="1714"/>
      <c r="S34" s="1714"/>
      <c r="T34" s="1714"/>
      <c r="U34" s="1714"/>
      <c r="V34" s="1714"/>
      <c r="W34" s="1714"/>
      <c r="X34" s="1714"/>
      <c r="Y34" s="1714"/>
      <c r="Z34" s="1714"/>
      <c r="AA34" s="1714"/>
      <c r="AB34" s="1714"/>
      <c r="AC34" s="1714"/>
      <c r="AD34" s="1714"/>
      <c r="AE34" s="1714"/>
      <c r="AF34" s="1714"/>
      <c r="AG34" s="1714"/>
      <c r="AH34" s="1714"/>
    </row>
    <row r="35" spans="1:34" ht="15" customHeight="1">
      <c r="A35" s="1714"/>
      <c r="B35" s="1714"/>
      <c r="C35" s="1714"/>
      <c r="D35" s="1714"/>
      <c r="E35" s="1714"/>
      <c r="F35" s="1714"/>
      <c r="G35" s="1714"/>
      <c r="H35" s="1714"/>
      <c r="I35" s="1714"/>
      <c r="J35" s="1714"/>
      <c r="K35" s="1714"/>
      <c r="L35" s="1714"/>
      <c r="M35" s="1714"/>
      <c r="N35" s="1714"/>
      <c r="O35" s="1714"/>
      <c r="P35" s="1714"/>
      <c r="Q35" s="1714"/>
      <c r="R35" s="1714"/>
      <c r="S35" s="1714"/>
      <c r="T35" s="1714"/>
      <c r="U35" s="1714"/>
      <c r="V35" s="1714"/>
      <c r="W35" s="1714"/>
      <c r="X35" s="1714"/>
      <c r="Y35" s="1714"/>
      <c r="Z35" s="1714"/>
      <c r="AA35" s="1714"/>
      <c r="AB35" s="1714"/>
      <c r="AC35" s="1714"/>
      <c r="AD35" s="1714"/>
      <c r="AE35" s="1714"/>
      <c r="AF35" s="1714"/>
      <c r="AG35" s="1714"/>
      <c r="AH35" s="1714"/>
    </row>
    <row r="36" spans="1:34" ht="15" customHeight="1">
      <c r="A36" s="1714"/>
      <c r="B36" s="1714"/>
      <c r="C36" s="1714"/>
      <c r="D36" s="1714"/>
      <c r="E36" s="1714"/>
      <c r="F36" s="1714"/>
      <c r="G36" s="1714"/>
      <c r="H36" s="1714"/>
      <c r="I36" s="1714"/>
      <c r="J36" s="1714"/>
      <c r="K36" s="1714"/>
      <c r="L36" s="1714"/>
      <c r="M36" s="1714"/>
      <c r="N36" s="1714"/>
      <c r="O36" s="1714"/>
      <c r="P36" s="1714"/>
      <c r="Q36" s="1714"/>
      <c r="R36" s="1714"/>
      <c r="S36" s="1714"/>
      <c r="T36" s="1714"/>
      <c r="U36" s="1714"/>
      <c r="V36" s="1714"/>
      <c r="W36" s="1714"/>
      <c r="X36" s="1714"/>
      <c r="Y36" s="1714"/>
      <c r="Z36" s="1714"/>
      <c r="AA36" s="1714"/>
      <c r="AB36" s="1714"/>
      <c r="AC36" s="1714"/>
      <c r="AD36" s="1714"/>
      <c r="AE36" s="1714"/>
      <c r="AF36" s="1714"/>
      <c r="AG36" s="1714"/>
      <c r="AH36" s="1714"/>
    </row>
    <row r="37" spans="1:34" ht="15" customHeight="1">
      <c r="A37" s="1714"/>
      <c r="B37" s="1714"/>
      <c r="C37" s="1714"/>
      <c r="D37" s="1714"/>
      <c r="E37" s="1714"/>
      <c r="F37" s="1714"/>
      <c r="G37" s="1714"/>
      <c r="H37" s="1714"/>
      <c r="I37" s="1714"/>
      <c r="J37" s="1714"/>
      <c r="K37" s="1714"/>
      <c r="L37" s="1714"/>
      <c r="M37" s="1714"/>
      <c r="N37" s="1714"/>
      <c r="O37" s="1714"/>
      <c r="P37" s="1714"/>
      <c r="Q37" s="1714"/>
      <c r="R37" s="1714"/>
      <c r="S37" s="1714"/>
      <c r="T37" s="1714"/>
      <c r="U37" s="1714"/>
      <c r="V37" s="1714"/>
      <c r="W37" s="1714"/>
      <c r="X37" s="1714"/>
      <c r="Y37" s="1714"/>
      <c r="Z37" s="1714"/>
      <c r="AA37" s="1714"/>
      <c r="AB37" s="1714"/>
      <c r="AC37" s="1714"/>
      <c r="AD37" s="1714"/>
      <c r="AE37" s="1714"/>
      <c r="AF37" s="1714"/>
      <c r="AG37" s="1714"/>
      <c r="AH37" s="1714"/>
    </row>
    <row r="38" spans="1:34" ht="15" customHeight="1">
      <c r="A38" s="1714"/>
      <c r="B38" s="1714"/>
      <c r="C38" s="1714"/>
      <c r="D38" s="1714"/>
      <c r="E38" s="1714"/>
      <c r="F38" s="1714"/>
      <c r="G38" s="1714"/>
      <c r="H38" s="1714"/>
      <c r="I38" s="1714"/>
      <c r="J38" s="1714"/>
      <c r="K38" s="1714"/>
      <c r="L38" s="1714"/>
      <c r="M38" s="1714"/>
      <c r="N38" s="1714"/>
      <c r="O38" s="1714"/>
      <c r="P38" s="1714"/>
      <c r="Q38" s="1714"/>
      <c r="R38" s="1714"/>
      <c r="S38" s="1714"/>
      <c r="T38" s="1714"/>
      <c r="U38" s="1714"/>
      <c r="V38" s="1714"/>
      <c r="W38" s="1714"/>
      <c r="X38" s="1714"/>
      <c r="Y38" s="1714"/>
      <c r="Z38" s="1714"/>
      <c r="AA38" s="1714"/>
      <c r="AB38" s="1714"/>
      <c r="AC38" s="1714"/>
      <c r="AD38" s="1714"/>
      <c r="AE38" s="1714"/>
      <c r="AF38" s="1714"/>
      <c r="AG38" s="1714"/>
      <c r="AH38" s="1714"/>
    </row>
    <row r="39" spans="1:34" ht="15" customHeight="1">
      <c r="A39" s="1714"/>
      <c r="B39" s="1714"/>
      <c r="C39" s="1714"/>
      <c r="D39" s="1714"/>
      <c r="E39" s="1714"/>
      <c r="F39" s="1714"/>
      <c r="G39" s="1714"/>
      <c r="H39" s="1714"/>
      <c r="I39" s="1714"/>
      <c r="J39" s="1714"/>
      <c r="K39" s="1714"/>
      <c r="L39" s="1714"/>
      <c r="M39" s="1714"/>
      <c r="N39" s="1714"/>
      <c r="O39" s="1714"/>
      <c r="P39" s="1714"/>
      <c r="Q39" s="1714"/>
      <c r="R39" s="1714"/>
      <c r="S39" s="1714"/>
      <c r="T39" s="1714"/>
      <c r="U39" s="1714"/>
      <c r="V39" s="1714"/>
      <c r="W39" s="1714"/>
      <c r="X39" s="1714"/>
      <c r="Y39" s="1714"/>
      <c r="Z39" s="1714"/>
      <c r="AA39" s="1714"/>
      <c r="AB39" s="1714"/>
      <c r="AC39" s="1714"/>
      <c r="AD39" s="1714"/>
      <c r="AE39" s="1714"/>
      <c r="AF39" s="1714"/>
      <c r="AG39" s="1714"/>
      <c r="AH39" s="1714"/>
    </row>
    <row r="40" spans="1:34" ht="15" customHeight="1">
      <c r="A40" s="1714"/>
      <c r="B40" s="1714"/>
      <c r="C40" s="1714"/>
      <c r="D40" s="1714"/>
      <c r="E40" s="1714"/>
      <c r="F40" s="1714"/>
      <c r="G40" s="1714"/>
      <c r="H40" s="1714"/>
      <c r="I40" s="1714"/>
      <c r="J40" s="1714"/>
      <c r="K40" s="1714"/>
      <c r="L40" s="1714"/>
      <c r="M40" s="1714"/>
      <c r="N40" s="1714"/>
      <c r="O40" s="1714"/>
      <c r="P40" s="1714"/>
      <c r="Q40" s="1714"/>
      <c r="R40" s="1714"/>
      <c r="S40" s="1714"/>
      <c r="T40" s="1714"/>
      <c r="U40" s="1714"/>
      <c r="V40" s="1714"/>
      <c r="W40" s="1714"/>
      <c r="X40" s="1714"/>
      <c r="Y40" s="1714"/>
      <c r="Z40" s="1714"/>
      <c r="AA40" s="1714"/>
      <c r="AB40" s="1714"/>
      <c r="AC40" s="1714"/>
      <c r="AD40" s="1714"/>
      <c r="AE40" s="1714"/>
      <c r="AF40" s="1714"/>
      <c r="AG40" s="1714"/>
      <c r="AH40" s="1714"/>
    </row>
    <row r="41" spans="1:34" ht="15" customHeight="1">
      <c r="A41" s="1714"/>
      <c r="B41" s="1714"/>
      <c r="C41" s="1714"/>
      <c r="D41" s="1714"/>
      <c r="E41" s="1714"/>
      <c r="F41" s="1714"/>
      <c r="G41" s="1714"/>
      <c r="H41" s="1714"/>
      <c r="I41" s="1714"/>
      <c r="J41" s="1714"/>
      <c r="K41" s="1714"/>
      <c r="L41" s="1714"/>
      <c r="M41" s="1714"/>
      <c r="N41" s="1714"/>
      <c r="O41" s="1714"/>
      <c r="P41" s="1714"/>
      <c r="Q41" s="1714"/>
      <c r="R41" s="1714"/>
      <c r="S41" s="1714"/>
      <c r="T41" s="1714"/>
      <c r="U41" s="1714"/>
      <c r="V41" s="1714"/>
      <c r="W41" s="1714"/>
      <c r="X41" s="1714"/>
      <c r="Y41" s="1714"/>
      <c r="Z41" s="1714"/>
      <c r="AA41" s="1714"/>
      <c r="AB41" s="1714"/>
      <c r="AC41" s="1714"/>
      <c r="AD41" s="1714"/>
      <c r="AE41" s="1714"/>
      <c r="AF41" s="1714"/>
      <c r="AG41" s="1714"/>
      <c r="AH41" s="1714"/>
    </row>
    <row r="42" spans="1:34" ht="15" customHeight="1">
      <c r="A42" s="1714"/>
      <c r="B42" s="1714"/>
      <c r="C42" s="1714"/>
      <c r="D42" s="1714"/>
      <c r="E42" s="1714"/>
      <c r="F42" s="1714"/>
      <c r="G42" s="1714"/>
      <c r="H42" s="1714"/>
      <c r="I42" s="1714"/>
      <c r="J42" s="1714"/>
      <c r="K42" s="1714"/>
      <c r="L42" s="1714"/>
      <c r="M42" s="1714"/>
      <c r="N42" s="1714"/>
      <c r="O42" s="1714"/>
      <c r="P42" s="1714"/>
      <c r="Q42" s="1714"/>
      <c r="R42" s="1714"/>
      <c r="S42" s="1714"/>
      <c r="T42" s="1714"/>
      <c r="U42" s="1714"/>
      <c r="V42" s="1714"/>
      <c r="W42" s="1714"/>
      <c r="X42" s="1714"/>
      <c r="Y42" s="1714"/>
      <c r="Z42" s="1714"/>
      <c r="AA42" s="1714"/>
      <c r="AB42" s="1714"/>
      <c r="AC42" s="1714"/>
      <c r="AD42" s="1714"/>
      <c r="AE42" s="1714"/>
      <c r="AF42" s="1714"/>
      <c r="AG42" s="1714"/>
      <c r="AH42" s="1714"/>
    </row>
    <row r="43" spans="1:34" ht="15" customHeight="1">
      <c r="A43" s="1714"/>
      <c r="B43" s="1714"/>
      <c r="C43" s="1714"/>
      <c r="D43" s="1714"/>
      <c r="E43" s="1714"/>
      <c r="F43" s="1714"/>
      <c r="G43" s="1714"/>
      <c r="H43" s="1714"/>
      <c r="I43" s="1714"/>
      <c r="J43" s="1714"/>
      <c r="K43" s="1714"/>
      <c r="L43" s="1714"/>
      <c r="M43" s="1714"/>
      <c r="N43" s="1714"/>
      <c r="O43" s="1714"/>
      <c r="P43" s="1714"/>
      <c r="Q43" s="1714"/>
      <c r="R43" s="1714"/>
      <c r="S43" s="1714"/>
      <c r="T43" s="1714"/>
      <c r="U43" s="1714"/>
      <c r="V43" s="1714"/>
      <c r="W43" s="1714"/>
      <c r="X43" s="1714"/>
      <c r="Y43" s="1714"/>
      <c r="Z43" s="1714"/>
      <c r="AA43" s="1714"/>
      <c r="AB43" s="1714"/>
      <c r="AC43" s="1714"/>
      <c r="AD43" s="1714"/>
      <c r="AE43" s="1714"/>
      <c r="AF43" s="1714"/>
      <c r="AG43" s="1714"/>
      <c r="AH43" s="1714"/>
    </row>
    <row r="44" spans="1:34" ht="15" customHeight="1">
      <c r="A44" s="1714"/>
      <c r="B44" s="1714"/>
      <c r="C44" s="1714"/>
      <c r="D44" s="1714"/>
      <c r="E44" s="1714"/>
      <c r="F44" s="1714"/>
      <c r="G44" s="1714"/>
      <c r="H44" s="1714"/>
      <c r="I44" s="1714"/>
      <c r="J44" s="1714"/>
      <c r="K44" s="1714"/>
      <c r="L44" s="1714"/>
      <c r="M44" s="1714"/>
      <c r="N44" s="1714"/>
      <c r="O44" s="1714"/>
      <c r="P44" s="1714"/>
      <c r="Q44" s="1714"/>
      <c r="R44" s="1714"/>
      <c r="S44" s="1714"/>
      <c r="T44" s="1714"/>
      <c r="U44" s="1714"/>
      <c r="V44" s="1714"/>
      <c r="W44" s="1714"/>
      <c r="X44" s="1714"/>
      <c r="Y44" s="1714"/>
      <c r="Z44" s="1714"/>
      <c r="AA44" s="1714"/>
      <c r="AB44" s="1714"/>
      <c r="AC44" s="1714"/>
      <c r="AD44" s="1714"/>
      <c r="AE44" s="1714"/>
      <c r="AF44" s="1714"/>
      <c r="AG44" s="1714"/>
      <c r="AH44" s="1714"/>
    </row>
    <row r="45" spans="1:34" ht="15" customHeight="1">
      <c r="A45" s="1714"/>
      <c r="B45" s="1714"/>
      <c r="C45" s="1714"/>
      <c r="D45" s="1714"/>
      <c r="E45" s="1714"/>
      <c r="F45" s="1714"/>
      <c r="G45" s="1714"/>
      <c r="H45" s="1714"/>
      <c r="I45" s="1714"/>
      <c r="J45" s="1714"/>
      <c r="K45" s="1714"/>
      <c r="L45" s="1714"/>
      <c r="M45" s="1714"/>
      <c r="N45" s="1714"/>
      <c r="O45" s="1714"/>
      <c r="P45" s="1714"/>
      <c r="Q45" s="1714"/>
      <c r="R45" s="1714"/>
      <c r="S45" s="1714"/>
      <c r="T45" s="1714"/>
      <c r="U45" s="1714"/>
      <c r="V45" s="1714"/>
      <c r="W45" s="1714"/>
      <c r="X45" s="1714"/>
      <c r="Y45" s="1714"/>
      <c r="Z45" s="1714"/>
      <c r="AA45" s="1714"/>
      <c r="AB45" s="1714"/>
      <c r="AC45" s="1714"/>
      <c r="AD45" s="1714"/>
      <c r="AE45" s="1714"/>
      <c r="AF45" s="1714"/>
      <c r="AG45" s="1714"/>
      <c r="AH45" s="1714"/>
    </row>
    <row r="46" spans="1:34" ht="15" customHeight="1">
      <c r="A46" s="1714"/>
      <c r="B46" s="1714"/>
      <c r="C46" s="1714"/>
      <c r="D46" s="1714"/>
      <c r="E46" s="1714"/>
      <c r="F46" s="1714"/>
      <c r="G46" s="1714"/>
      <c r="H46" s="1714"/>
      <c r="I46" s="1714"/>
      <c r="J46" s="1714"/>
      <c r="K46" s="1714"/>
      <c r="L46" s="1714"/>
      <c r="M46" s="1714"/>
      <c r="N46" s="1714"/>
      <c r="O46" s="1714"/>
      <c r="P46" s="1714"/>
      <c r="Q46" s="1714"/>
      <c r="R46" s="1714"/>
      <c r="S46" s="1714"/>
      <c r="T46" s="1714"/>
      <c r="U46" s="1714"/>
      <c r="V46" s="1714"/>
      <c r="W46" s="1714"/>
      <c r="X46" s="1714"/>
      <c r="Y46" s="1714"/>
      <c r="Z46" s="1714"/>
      <c r="AA46" s="1714"/>
      <c r="AB46" s="1714"/>
      <c r="AC46" s="1714"/>
      <c r="AD46" s="1714"/>
      <c r="AE46" s="1714"/>
      <c r="AF46" s="1714"/>
      <c r="AG46" s="1714"/>
      <c r="AH46" s="1714"/>
    </row>
    <row r="47" spans="1:34" ht="15" customHeight="1">
      <c r="A47" s="1714"/>
      <c r="B47" s="1714"/>
      <c r="C47" s="1714"/>
      <c r="D47" s="1714"/>
      <c r="E47" s="1714"/>
      <c r="F47" s="1714"/>
      <c r="G47" s="1714"/>
      <c r="H47" s="1714"/>
      <c r="I47" s="1714"/>
      <c r="J47" s="1714"/>
      <c r="K47" s="1714"/>
      <c r="L47" s="1714"/>
      <c r="M47" s="1714"/>
      <c r="N47" s="1714"/>
      <c r="O47" s="1714"/>
      <c r="P47" s="1714"/>
      <c r="Q47" s="1714"/>
      <c r="R47" s="1714"/>
      <c r="S47" s="1714"/>
      <c r="T47" s="1714"/>
      <c r="U47" s="1714"/>
      <c r="V47" s="1714"/>
      <c r="W47" s="1714"/>
      <c r="X47" s="1714"/>
      <c r="Y47" s="1714"/>
      <c r="Z47" s="1714"/>
      <c r="AA47" s="1714"/>
      <c r="AB47" s="1714"/>
      <c r="AC47" s="1714"/>
      <c r="AD47" s="1714"/>
      <c r="AE47" s="1714"/>
      <c r="AF47" s="1714"/>
      <c r="AG47" s="1714"/>
      <c r="AH47" s="1714"/>
    </row>
    <row r="48" spans="1:34" ht="15" customHeight="1">
      <c r="A48" s="1714"/>
      <c r="B48" s="1714"/>
      <c r="C48" s="1714"/>
      <c r="D48" s="1714"/>
      <c r="E48" s="1714"/>
      <c r="F48" s="1714"/>
      <c r="G48" s="1714"/>
      <c r="H48" s="1714"/>
      <c r="I48" s="1714"/>
      <c r="J48" s="1714"/>
      <c r="K48" s="1714"/>
      <c r="L48" s="1714"/>
      <c r="M48" s="1714"/>
      <c r="N48" s="1714"/>
      <c r="O48" s="1714"/>
      <c r="P48" s="1714"/>
      <c r="Q48" s="1714"/>
      <c r="R48" s="1714"/>
      <c r="S48" s="1714"/>
      <c r="T48" s="1714"/>
      <c r="U48" s="1714"/>
      <c r="V48" s="1714"/>
      <c r="W48" s="1714"/>
      <c r="X48" s="1714"/>
      <c r="Y48" s="1714"/>
      <c r="Z48" s="1714"/>
      <c r="AA48" s="1714"/>
      <c r="AB48" s="1714"/>
      <c r="AC48" s="1714"/>
      <c r="AD48" s="1714"/>
      <c r="AE48" s="1714"/>
      <c r="AF48" s="1714"/>
      <c r="AG48" s="1714"/>
      <c r="AH48" s="1714"/>
    </row>
    <row r="49" spans="1:34" ht="15" customHeight="1">
      <c r="A49" s="1714"/>
      <c r="B49" s="1714"/>
      <c r="C49" s="1714"/>
      <c r="D49" s="1714"/>
      <c r="E49" s="1714"/>
      <c r="F49" s="1714"/>
      <c r="G49" s="1714"/>
      <c r="H49" s="1714"/>
      <c r="I49" s="1714"/>
      <c r="J49" s="1714"/>
      <c r="K49" s="1714"/>
      <c r="L49" s="1714"/>
      <c r="M49" s="1714"/>
      <c r="N49" s="1714"/>
      <c r="O49" s="1714"/>
      <c r="P49" s="1714"/>
      <c r="Q49" s="1714"/>
      <c r="R49" s="1714"/>
      <c r="S49" s="1714"/>
      <c r="T49" s="1714"/>
      <c r="U49" s="1714"/>
      <c r="V49" s="1714"/>
      <c r="W49" s="1714"/>
      <c r="X49" s="1714"/>
      <c r="Y49" s="1714"/>
      <c r="Z49" s="1714"/>
      <c r="AA49" s="1714"/>
      <c r="AB49" s="1714"/>
      <c r="AC49" s="1714"/>
      <c r="AD49" s="1714"/>
      <c r="AE49" s="1714"/>
      <c r="AF49" s="1714"/>
      <c r="AG49" s="1714"/>
      <c r="AH49" s="1714"/>
    </row>
    <row r="50" spans="1:34" ht="15" customHeight="1">
      <c r="A50" s="1714"/>
      <c r="B50" s="1714"/>
      <c r="C50" s="1714"/>
      <c r="D50" s="1714"/>
      <c r="E50" s="1714"/>
      <c r="F50" s="1714"/>
      <c r="G50" s="1714"/>
      <c r="H50" s="1714"/>
      <c r="I50" s="1714"/>
      <c r="J50" s="1714"/>
      <c r="K50" s="1714"/>
      <c r="L50" s="1714"/>
      <c r="M50" s="1714"/>
      <c r="N50" s="1714"/>
      <c r="O50" s="1714"/>
      <c r="P50" s="1714"/>
      <c r="Q50" s="1714"/>
      <c r="R50" s="1714"/>
      <c r="S50" s="1714"/>
      <c r="T50" s="1714"/>
      <c r="U50" s="1714"/>
      <c r="V50" s="1714"/>
      <c r="W50" s="1714"/>
      <c r="X50" s="1714"/>
      <c r="Y50" s="1714"/>
      <c r="Z50" s="1714"/>
      <c r="AA50" s="1714"/>
      <c r="AB50" s="1714"/>
      <c r="AC50" s="1714"/>
      <c r="AD50" s="1714"/>
      <c r="AE50" s="1714"/>
      <c r="AF50" s="1714"/>
      <c r="AG50" s="1714"/>
      <c r="AH50" s="1714"/>
    </row>
    <row r="51" spans="1:34" ht="15" customHeight="1">
      <c r="A51" s="1714"/>
      <c r="B51" s="1714"/>
      <c r="C51" s="1714"/>
      <c r="D51" s="1714"/>
      <c r="E51" s="1714"/>
      <c r="F51" s="1714"/>
      <c r="G51" s="1714"/>
      <c r="H51" s="1714"/>
      <c r="I51" s="1714"/>
      <c r="J51" s="1714"/>
      <c r="K51" s="1714"/>
      <c r="L51" s="1714"/>
      <c r="M51" s="1714"/>
      <c r="N51" s="1714"/>
      <c r="O51" s="1714"/>
      <c r="P51" s="1714"/>
      <c r="Q51" s="1714"/>
      <c r="R51" s="1714"/>
      <c r="S51" s="1714"/>
      <c r="T51" s="1714"/>
      <c r="U51" s="1714"/>
      <c r="V51" s="1714"/>
      <c r="W51" s="1714"/>
      <c r="X51" s="1714"/>
      <c r="Y51" s="1714"/>
      <c r="Z51" s="1714"/>
      <c r="AA51" s="1714"/>
      <c r="AB51" s="1714"/>
      <c r="AC51" s="1714"/>
      <c r="AD51" s="1714"/>
      <c r="AE51" s="1714"/>
      <c r="AF51" s="1714"/>
      <c r="AG51" s="1714"/>
      <c r="AH51" s="1714"/>
    </row>
    <row r="52" spans="1:34" ht="15" customHeight="1">
      <c r="A52" s="1714"/>
      <c r="B52" s="1714"/>
      <c r="C52" s="1714"/>
      <c r="D52" s="1714"/>
      <c r="E52" s="1714"/>
      <c r="F52" s="1714"/>
      <c r="G52" s="1714"/>
      <c r="H52" s="1714"/>
      <c r="I52" s="1714"/>
      <c r="J52" s="1714"/>
      <c r="K52" s="1714"/>
      <c r="L52" s="1714"/>
      <c r="M52" s="1714"/>
      <c r="N52" s="1714"/>
      <c r="O52" s="1714"/>
      <c r="P52" s="1714"/>
      <c r="Q52" s="1714"/>
      <c r="R52" s="1714"/>
      <c r="S52" s="1714"/>
      <c r="T52" s="1714"/>
      <c r="U52" s="1714"/>
      <c r="V52" s="1714"/>
      <c r="W52" s="1714"/>
      <c r="X52" s="1714"/>
      <c r="Y52" s="1714"/>
      <c r="Z52" s="1714"/>
      <c r="AA52" s="1714"/>
      <c r="AB52" s="1714"/>
      <c r="AC52" s="1714"/>
      <c r="AD52" s="1714"/>
      <c r="AE52" s="1714"/>
      <c r="AF52" s="1714"/>
      <c r="AG52" s="1714"/>
      <c r="AH52" s="1714"/>
    </row>
  </sheetData>
  <mergeCells count="51">
    <mergeCell ref="A52:AH52"/>
    <mergeCell ref="A47:AH47"/>
    <mergeCell ref="A48:AH48"/>
    <mergeCell ref="A49:AH49"/>
    <mergeCell ref="A50:AH50"/>
    <mergeCell ref="A51:AH51"/>
    <mergeCell ref="A42:AH42"/>
    <mergeCell ref="A43:AH43"/>
    <mergeCell ref="A44:AH44"/>
    <mergeCell ref="A45:AH45"/>
    <mergeCell ref="A46:AH46"/>
    <mergeCell ref="A37:AH37"/>
    <mergeCell ref="A38:AH38"/>
    <mergeCell ref="A39:AH39"/>
    <mergeCell ref="A40:AH40"/>
    <mergeCell ref="A41:AH41"/>
    <mergeCell ref="A32:AH32"/>
    <mergeCell ref="A33:AH33"/>
    <mergeCell ref="A34:AH34"/>
    <mergeCell ref="A35:AH35"/>
    <mergeCell ref="A36:AH36"/>
    <mergeCell ref="A27:AH27"/>
    <mergeCell ref="A28:AH28"/>
    <mergeCell ref="A29:AH29"/>
    <mergeCell ref="A30:AH30"/>
    <mergeCell ref="A31:AH31"/>
    <mergeCell ref="A22:AH22"/>
    <mergeCell ref="A23:AH23"/>
    <mergeCell ref="A24:AH24"/>
    <mergeCell ref="A25:AH25"/>
    <mergeCell ref="A26:AH26"/>
    <mergeCell ref="A17:AH17"/>
    <mergeCell ref="A18:AH18"/>
    <mergeCell ref="A19:AH19"/>
    <mergeCell ref="A20:AH20"/>
    <mergeCell ref="A21:AH21"/>
    <mergeCell ref="A12:AH12"/>
    <mergeCell ref="A13:AH13"/>
    <mergeCell ref="A14:AH14"/>
    <mergeCell ref="A15:AH15"/>
    <mergeCell ref="A16:AH16"/>
    <mergeCell ref="A7:AH7"/>
    <mergeCell ref="A8:AH8"/>
    <mergeCell ref="A9:AH9"/>
    <mergeCell ref="A10:AH10"/>
    <mergeCell ref="A11:AH11"/>
    <mergeCell ref="A1:AH2"/>
    <mergeCell ref="A3:AH3"/>
    <mergeCell ref="A4:AH4"/>
    <mergeCell ref="A5:AH5"/>
    <mergeCell ref="A6:AH6"/>
  </mergeCells>
  <phoneticPr fontId="16"/>
  <hyperlinks>
    <hyperlink ref="A1:AH2" location="入力専用!A1" display="入力専用に戻る"/>
  </hyperlinks>
  <pageMargins left="0.7" right="0.7" top="0.75" bottom="0.75" header="0.3" footer="0.3"/>
  <pageSetup paperSize="9" orientation="portrait" verticalDpi="0"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BY268"/>
  <sheetViews>
    <sheetView showZeros="0" topLeftCell="A92" zoomScaleNormal="100" workbookViewId="0">
      <selection activeCell="DC124" sqref="DC124"/>
    </sheetView>
  </sheetViews>
  <sheetFormatPr defaultColWidth="1.25" defaultRowHeight="8.25" customHeight="1"/>
  <cols>
    <col min="1" max="1" width="1.25" style="1"/>
    <col min="2" max="2" width="0.625" style="1" customWidth="1"/>
    <col min="3" max="75" width="1.25" style="1"/>
    <col min="76" max="76" width="0.625" style="1" customWidth="1"/>
    <col min="77" max="16384" width="1.25" style="1"/>
  </cols>
  <sheetData>
    <row r="1" spans="2:45" ht="8.25" hidden="1" customHeight="1"/>
    <row r="2" spans="2:45" ht="8.25" hidden="1" customHeight="1">
      <c r="B2" s="1076" t="s">
        <v>1156</v>
      </c>
      <c r="C2" s="1076"/>
      <c r="D2" s="1076"/>
      <c r="E2" s="1076"/>
      <c r="F2" s="1076"/>
      <c r="H2" s="1076" t="s">
        <v>1157</v>
      </c>
      <c r="I2" s="1076"/>
      <c r="J2" s="1076"/>
      <c r="K2" s="1076"/>
      <c r="L2" s="1076"/>
      <c r="M2" s="1076"/>
      <c r="O2" s="1" t="s">
        <v>1158</v>
      </c>
      <c r="Q2" s="1" t="s">
        <v>539</v>
      </c>
      <c r="S2" s="1076" t="s">
        <v>1159</v>
      </c>
      <c r="T2" s="1076"/>
      <c r="U2" s="1076"/>
      <c r="W2" s="1076" t="s">
        <v>232</v>
      </c>
      <c r="X2" s="1076"/>
      <c r="AD2" s="1233" t="s">
        <v>1160</v>
      </c>
      <c r="AE2" s="1233"/>
      <c r="AG2" s="1233" t="s">
        <v>1161</v>
      </c>
      <c r="AH2" s="1233"/>
      <c r="AJ2" s="1233" t="s">
        <v>1162</v>
      </c>
      <c r="AK2" s="1233"/>
      <c r="AM2" s="1" t="s">
        <v>1163</v>
      </c>
      <c r="AO2" s="1" t="s">
        <v>1164</v>
      </c>
      <c r="AQ2" s="1" t="s">
        <v>1165</v>
      </c>
      <c r="AS2" s="1" t="s">
        <v>1166</v>
      </c>
    </row>
    <row r="3" spans="2:45" ht="8.25" hidden="1" customHeight="1">
      <c r="B3" s="147" t="str">
        <f>IF(LEFT(入力専用!D5,2)=LEFT("☑",2),"○","")</f>
        <v/>
      </c>
      <c r="C3" s="147" t="str">
        <f>IF(LEFT(入力専用!D6,2)=LEFT("☑",2),"○","")</f>
        <v/>
      </c>
      <c r="D3" s="147" t="str">
        <f>IF(LEFT(入力専用!D7,2)=LEFT("☑",2),"○","")</f>
        <v/>
      </c>
      <c r="E3" s="147" t="str">
        <f>IF(LEFT(入力専用!D8,2)=LEFT("☑",2),"○","")</f>
        <v/>
      </c>
      <c r="F3" s="156" t="str">
        <f>IF(LEFT("○",2)=LEFT(B3&amp;C3&amp;D3&amp;E3,2),"○","")</f>
        <v/>
      </c>
      <c r="H3" s="450" t="str">
        <f>IF(LEFT(入力専用!D4,2)=LEFT("☑",2),"○","")</f>
        <v/>
      </c>
      <c r="I3" s="450" t="str">
        <f>IF(LEFT(入力専用!D3,2)=LEFT("☑",2),"○","")</f>
        <v/>
      </c>
      <c r="J3" s="451" t="str">
        <f>IF(LEFT(入力専用!D9,2)=LEFT("☑",2),"○",IF(LEFT(入力専用!D10,2)=LEFT("☑",2),"○",""))</f>
        <v/>
      </c>
      <c r="K3" s="450" t="str">
        <f>IF(LEFT(入力専用!D11,2)=LEFT("☑",2),"○","")</f>
        <v/>
      </c>
      <c r="L3" s="450" t="str">
        <f>IF(LEFT(入力専用!D12,2)=LEFT("☑",2),"○","")</f>
        <v/>
      </c>
      <c r="M3" s="156" t="str">
        <f>IF(LEFT("○",2)=LEFT(H3&amp;I3&amp;J3&amp;K3&amp;L3,2),"○","")</f>
        <v/>
      </c>
      <c r="O3" s="569" t="str">
        <f>入力専用!$AB$3</f>
        <v>×</v>
      </c>
      <c r="Q3" s="156" t="str">
        <f>入力専用!$DT$20</f>
        <v>2</v>
      </c>
      <c r="S3" s="147" t="e">
        <f>IF(LEFT(入力専用!$G$146,5)=LEFT(#REF!,5),"1","")</f>
        <v>#REF!</v>
      </c>
      <c r="T3" s="147" t="e">
        <f>IF(LEFT(入力専用!$G$146,5)=LEFT(#REF!,5),"1","")</f>
        <v>#REF!</v>
      </c>
      <c r="U3" s="147" t="e">
        <f>IF(LEFT(入力専用!$G$146,5)=LEFT(#REF!,5),"1","")</f>
        <v>#REF!</v>
      </c>
      <c r="W3" s="156" t="str">
        <f>IF(LEFT("男性",2)=LEFT(入力専用!G68,2),"㊚","男")</f>
        <v>男</v>
      </c>
      <c r="X3" s="156" t="str">
        <f>IF(LEFT("女性",2)=LEFT(入力専用!G68,2),"㊛","女")</f>
        <v>女</v>
      </c>
      <c r="AD3" s="156" t="str">
        <f>IF(LEFT("○",2)=LEFT($F$3,2),入力専用!G53&amp;"　"&amp;入力専用!G63,"")</f>
        <v/>
      </c>
      <c r="AE3" s="156" t="str">
        <f>IF(LEFT("○",2)=LEFT($F$3,2),"介護支援専門員","")</f>
        <v/>
      </c>
      <c r="AG3" s="156" t="str">
        <f>IF(LEFT("○",2)=LEFT($M$3,2),入力専用!G53,"")</f>
        <v/>
      </c>
      <c r="AJ3" s="156" t="str">
        <f ca="1">IF(LEFT("2",3)=LEFT(入力専用!$AE$3,3),入力専用!$G$81,"")</f>
        <v/>
      </c>
      <c r="AK3" s="156" t="str">
        <f ca="1">IF(LEFT("2",3)=LEFT(入力専用!$AE$3,3),入力専用!$G$83,"")</f>
        <v/>
      </c>
      <c r="AM3" s="156" t="str">
        <f>IF(LEFT(入力専用!$G$139,2)=LEFT("有",2),"■ 有","□ 有")</f>
        <v>□ 有</v>
      </c>
      <c r="AO3" s="156" t="e">
        <f>IF(LEFT(U3,2)=LEFT("1",2),入力専用!J146,"")</f>
        <v>#REF!</v>
      </c>
      <c r="AQ3" s="156" t="str">
        <f>入力専用!$G$147&amp;"　"&amp;入力専用!G148</f>
        <v>　</v>
      </c>
      <c r="AS3" s="156" t="str">
        <f>IF(LEFT(入力専用!$G$139,2)=LEFT("",2),"",入力専用!G140)</f>
        <v/>
      </c>
    </row>
    <row r="4" spans="2:45" ht="8.25" hidden="1" customHeight="1">
      <c r="S4" s="147" t="e">
        <f>IF(LEFT(入力専用!$G$144,5)=LEFT(#REF!,5),"1","")</f>
        <v>#REF!</v>
      </c>
      <c r="T4" s="147" t="e">
        <f>IF(LEFT(入力専用!$G$144,5)=LEFT(#REF!,5),"1","")</f>
        <v>#REF!</v>
      </c>
      <c r="U4" s="147" t="e">
        <f>IF(LEFT(入力専用!$G$144,5)=LEFT(#REF!,5),"1","")</f>
        <v>#REF!</v>
      </c>
      <c r="AD4" s="156" t="str">
        <f>IF(LEFT("○",2)=LEFT($F$3,2),入力専用!G55,"")</f>
        <v/>
      </c>
      <c r="AE4" s="156" t="str">
        <f>IF(LEFT("○",2)=LEFT($F$3,2),入力専用!G57,"")</f>
        <v/>
      </c>
      <c r="AG4" s="156" t="str">
        <f>IF(LEFT("○",2)=LEFT($M$3,2),入力専用!G55,"")</f>
        <v/>
      </c>
      <c r="AH4" s="156" t="str">
        <f>IF(LEFT("○",2)=LEFT($M$3,2),入力専用!G57,"")</f>
        <v/>
      </c>
      <c r="AJ4" s="156" t="str">
        <f ca="1">IF(LEFT("2",3)=LEFT(入力専用!$AE$3,3),入力専用!G86,"")</f>
        <v/>
      </c>
      <c r="AM4" s="156" t="str">
        <f>IF(LEFT(入力専用!$G$139,2)=LEFT("有",2),"□ 無","■ 無")</f>
        <v>■ 無</v>
      </c>
      <c r="AO4" s="156" t="e">
        <f>IF(LEFT(U4,2)=LEFT("1",2),入力専用!J144,"")</f>
        <v>#REF!</v>
      </c>
      <c r="AS4" s="156" t="str">
        <f>IF(LEFT(入力専用!$G$139,2)=LEFT("",2),"",入力専用!G141)</f>
        <v/>
      </c>
    </row>
    <row r="5" spans="2:45" ht="8.25" hidden="1" customHeight="1">
      <c r="C5" s="570">
        <f ca="1">入力専用!$B$4</f>
        <v>46119.699162037039</v>
      </c>
      <c r="AD5" s="156" t="str">
        <f>IF(LEFT("○",2)=LEFT($F$3,2),入力専用!G56,"")</f>
        <v/>
      </c>
      <c r="AG5" s="156" t="str">
        <f>IF(LEFT("○",2)=LEFT($M$3,2),入力専用!G56,"")</f>
        <v/>
      </c>
    </row>
    <row r="6" spans="2:45" ht="8.25" hidden="1" customHeight="1">
      <c r="C6" s="156" t="s">
        <v>1167</v>
      </c>
    </row>
    <row r="7" spans="2:45" ht="8.25" hidden="1" customHeight="1"/>
    <row r="8" spans="2:45" ht="8.25" hidden="1" customHeight="1"/>
    <row r="9" spans="2:45" ht="8.25" hidden="1" customHeight="1"/>
    <row r="10" spans="2:45" ht="8.25" hidden="1" customHeight="1"/>
    <row r="11" spans="2:45" ht="8.25" hidden="1" customHeight="1"/>
    <row r="12" spans="2:45" ht="8.25" hidden="1" customHeight="1"/>
    <row r="13" spans="2:45" ht="8.25" hidden="1" customHeight="1"/>
    <row r="14" spans="2:45" ht="8.25" hidden="1" customHeight="1"/>
    <row r="15" spans="2:45" ht="8.25" hidden="1" customHeight="1"/>
    <row r="16" spans="2:45" ht="8.25" hidden="1" customHeight="1"/>
    <row r="17" ht="8.25" hidden="1" customHeight="1"/>
    <row r="18" ht="8.25" hidden="1" customHeight="1"/>
    <row r="19" ht="8.25" hidden="1" customHeight="1"/>
    <row r="20" ht="8.25" hidden="1" customHeight="1"/>
    <row r="21" ht="8.25" hidden="1" customHeight="1"/>
    <row r="22" ht="8.25" hidden="1" customHeight="1"/>
    <row r="23" ht="8.25" hidden="1" customHeight="1"/>
    <row r="24" ht="8.25" hidden="1" customHeight="1"/>
    <row r="25" ht="8.25" hidden="1" customHeight="1"/>
    <row r="26" ht="8.25" hidden="1" customHeight="1"/>
    <row r="27" ht="8.25" hidden="1" customHeight="1"/>
    <row r="28" ht="8.25" hidden="1" customHeight="1"/>
    <row r="29" ht="8.25" hidden="1" customHeight="1"/>
    <row r="30" ht="8.25" hidden="1" customHeight="1"/>
    <row r="31" ht="8.25" hidden="1" customHeight="1"/>
    <row r="32" ht="8.25" hidden="1" customHeight="1"/>
    <row r="33" ht="8.25" hidden="1" customHeight="1"/>
    <row r="34" ht="8.25" hidden="1" customHeight="1"/>
    <row r="35" ht="8.25" hidden="1" customHeight="1"/>
    <row r="36" ht="8.25" hidden="1" customHeight="1"/>
    <row r="37" ht="8.25" hidden="1" customHeight="1"/>
    <row r="38" ht="8.25" hidden="1" customHeight="1"/>
    <row r="39" ht="8.25" hidden="1" customHeight="1"/>
    <row r="40" ht="8.25" hidden="1" customHeight="1"/>
    <row r="41" ht="8.25" hidden="1" customHeight="1"/>
    <row r="42" ht="8.25" hidden="1" customHeight="1"/>
    <row r="43" ht="8.25" hidden="1" customHeight="1"/>
    <row r="44" ht="8.25" hidden="1" customHeight="1"/>
    <row r="45" ht="8.25" hidden="1" customHeight="1"/>
    <row r="46" ht="8.25" hidden="1" customHeight="1"/>
    <row r="47" ht="8.25" hidden="1" customHeight="1"/>
    <row r="48" ht="8.25" hidden="1" customHeight="1"/>
    <row r="49" spans="1:77" ht="8.25" hidden="1" customHeight="1"/>
    <row r="50" spans="1:77" ht="3.75" customHeight="1"/>
    <row r="51" spans="1:77" ht="4.5" customHeight="1">
      <c r="A51" s="228"/>
      <c r="D51" s="1865" t="s">
        <v>1168</v>
      </c>
      <c r="E51" s="1865"/>
      <c r="F51" s="1865"/>
      <c r="G51" s="1865"/>
      <c r="H51" s="1865"/>
      <c r="I51" s="1865"/>
      <c r="J51" s="1865"/>
      <c r="K51" s="1865"/>
      <c r="L51" s="1865"/>
      <c r="M51" s="1865"/>
      <c r="N51" s="1865"/>
      <c r="O51" s="1865"/>
      <c r="P51" s="1865"/>
      <c r="Q51" s="1865"/>
      <c r="R51" s="1865"/>
      <c r="S51" s="1865"/>
      <c r="T51" s="1865"/>
      <c r="U51" s="1865"/>
      <c r="V51" s="1865"/>
      <c r="W51" s="1865"/>
      <c r="X51" s="1865"/>
      <c r="Y51" s="1865"/>
      <c r="Z51" s="1865"/>
      <c r="AA51" s="1865"/>
      <c r="AB51" s="1865"/>
      <c r="AC51" s="1865"/>
      <c r="AD51" s="1865"/>
      <c r="AE51" s="1865"/>
      <c r="AF51" s="1865"/>
      <c r="AG51" s="1865"/>
      <c r="AH51" s="1865"/>
      <c r="AI51" s="1865"/>
      <c r="AJ51" s="1865"/>
      <c r="AK51" s="1865"/>
      <c r="AL51" s="1865"/>
      <c r="AM51" s="1865"/>
      <c r="AN51" s="1865"/>
      <c r="AO51" s="1865"/>
      <c r="AP51" s="1865"/>
      <c r="AQ51" s="1865"/>
      <c r="AR51" s="1865"/>
      <c r="AS51" s="1865"/>
      <c r="AT51" s="1865"/>
      <c r="AU51" s="1865"/>
      <c r="AV51" s="1865"/>
      <c r="AW51" s="1865"/>
      <c r="AX51" s="1865"/>
      <c r="AY51" s="1865"/>
      <c r="AZ51" s="1865"/>
      <c r="BA51" s="1865"/>
      <c r="BB51" s="1865"/>
      <c r="BC51" s="1865"/>
      <c r="BD51" s="1865"/>
      <c r="BE51" s="1865"/>
      <c r="BF51" s="1865"/>
      <c r="BG51" s="1865"/>
      <c r="BH51" s="1865"/>
      <c r="BI51" s="1865"/>
      <c r="BJ51" s="1865"/>
      <c r="BK51" s="1865"/>
      <c r="BL51" s="1865"/>
      <c r="BM51" s="1865"/>
      <c r="BN51" s="1865"/>
      <c r="BO51" s="1865"/>
      <c r="BP51" s="1865"/>
      <c r="BQ51" s="1865"/>
      <c r="BR51" s="1865"/>
      <c r="BS51" s="1865"/>
      <c r="BT51" s="1865"/>
      <c r="BU51" s="1865"/>
      <c r="BV51" s="1865"/>
      <c r="BW51" s="1865"/>
      <c r="BX51" s="1865"/>
      <c r="BY51" s="1865"/>
    </row>
    <row r="52" spans="1:77" ht="8.25" customHeight="1" thickBot="1">
      <c r="A52" s="228"/>
      <c r="D52" s="1866"/>
      <c r="E52" s="1866"/>
      <c r="F52" s="1866"/>
      <c r="G52" s="1866"/>
      <c r="H52" s="1866"/>
      <c r="I52" s="1866"/>
      <c r="J52" s="1866"/>
      <c r="K52" s="1866"/>
      <c r="L52" s="1866"/>
      <c r="M52" s="1866"/>
      <c r="N52" s="1866"/>
      <c r="O52" s="1866"/>
      <c r="P52" s="1866"/>
      <c r="Q52" s="1866"/>
      <c r="R52" s="1866"/>
      <c r="S52" s="1866"/>
      <c r="T52" s="1866"/>
      <c r="U52" s="1866"/>
      <c r="V52" s="1866"/>
      <c r="W52" s="1866"/>
      <c r="X52" s="1866"/>
      <c r="Y52" s="1866"/>
      <c r="Z52" s="1866"/>
      <c r="AA52" s="1866"/>
      <c r="AB52" s="1866"/>
      <c r="AC52" s="1866"/>
      <c r="AD52" s="1866"/>
      <c r="AE52" s="1866"/>
      <c r="AF52" s="1866"/>
      <c r="AG52" s="1866"/>
      <c r="AH52" s="1866"/>
      <c r="AI52" s="1866"/>
      <c r="AJ52" s="1866"/>
      <c r="AK52" s="1866"/>
      <c r="AL52" s="1866"/>
      <c r="AM52" s="1866"/>
      <c r="AN52" s="1866"/>
      <c r="AO52" s="1866"/>
      <c r="AP52" s="1866"/>
      <c r="AQ52" s="1866"/>
      <c r="AR52" s="1866"/>
      <c r="AS52" s="1866"/>
      <c r="AT52" s="1866"/>
      <c r="AU52" s="1866"/>
      <c r="AV52" s="1866"/>
      <c r="AW52" s="1866"/>
      <c r="AX52" s="1866"/>
      <c r="AY52" s="1866"/>
      <c r="AZ52" s="1866"/>
      <c r="BA52" s="1866"/>
      <c r="BB52" s="1866"/>
      <c r="BC52" s="1866"/>
      <c r="BD52" s="1866"/>
      <c r="BE52" s="1866"/>
      <c r="BF52" s="1866"/>
      <c r="BG52" s="1866"/>
      <c r="BH52" s="1866"/>
      <c r="BI52" s="1866"/>
      <c r="BJ52" s="1866"/>
      <c r="BK52" s="1866"/>
      <c r="BL52" s="1866"/>
      <c r="BM52" s="1866"/>
      <c r="BN52" s="1866"/>
      <c r="BO52" s="1866"/>
      <c r="BP52" s="1866"/>
      <c r="BQ52" s="1866"/>
      <c r="BR52" s="1866"/>
      <c r="BS52" s="1866"/>
      <c r="BT52" s="1866"/>
      <c r="BU52" s="1866"/>
      <c r="BV52" s="1866"/>
      <c r="BW52" s="1866"/>
      <c r="BX52" s="1866"/>
      <c r="BY52" s="1866"/>
    </row>
    <row r="53" spans="1:77" ht="8.25" customHeight="1">
      <c r="A53" s="229"/>
      <c r="B53" s="230"/>
      <c r="C53" s="230"/>
      <c r="D53" s="230"/>
      <c r="E53" s="230"/>
      <c r="F53" s="230"/>
      <c r="G53" s="230"/>
      <c r="H53" s="230"/>
      <c r="I53" s="230"/>
      <c r="J53" s="230"/>
      <c r="K53" s="230"/>
      <c r="L53" s="230"/>
      <c r="M53" s="230"/>
      <c r="N53" s="230"/>
      <c r="O53" s="230"/>
      <c r="P53" s="230"/>
      <c r="Q53" s="230"/>
      <c r="R53" s="230"/>
      <c r="S53" s="230"/>
      <c r="T53" s="230"/>
      <c r="U53" s="230"/>
      <c r="V53" s="230"/>
      <c r="W53" s="230"/>
      <c r="X53" s="230"/>
      <c r="Y53" s="230"/>
      <c r="Z53" s="230"/>
      <c r="AA53" s="230"/>
      <c r="AB53" s="230"/>
      <c r="AC53" s="230"/>
      <c r="AD53" s="230"/>
      <c r="AE53" s="230"/>
      <c r="AF53" s="230"/>
      <c r="AG53" s="230"/>
      <c r="AH53" s="230"/>
      <c r="AI53" s="230"/>
      <c r="AJ53" s="230"/>
      <c r="AK53" s="230"/>
      <c r="AL53" s="230"/>
      <c r="AM53" s="230"/>
      <c r="AN53" s="230"/>
      <c r="AO53" s="230"/>
      <c r="AP53" s="230"/>
      <c r="AQ53" s="230"/>
      <c r="AR53" s="230"/>
      <c r="AS53" s="230"/>
      <c r="AT53" s="230"/>
      <c r="AU53" s="230"/>
      <c r="AV53" s="230"/>
      <c r="AW53" s="230"/>
      <c r="AX53" s="230"/>
      <c r="AY53" s="230"/>
      <c r="AZ53" s="230"/>
      <c r="BA53" s="230"/>
      <c r="BB53" s="230"/>
      <c r="BC53" s="230"/>
      <c r="BD53" s="230"/>
      <c r="BE53" s="230"/>
      <c r="BF53" s="230"/>
      <c r="BG53" s="230"/>
      <c r="BH53" s="230"/>
      <c r="BI53" s="230"/>
      <c r="BJ53" s="230"/>
      <c r="BK53" s="230"/>
      <c r="BL53" s="230"/>
      <c r="BM53" s="230"/>
      <c r="BN53" s="230"/>
      <c r="BO53" s="230"/>
      <c r="BP53" s="230"/>
      <c r="BQ53" s="230"/>
      <c r="BR53" s="230"/>
      <c r="BS53" s="230"/>
      <c r="BT53" s="230"/>
      <c r="BU53" s="230"/>
      <c r="BV53" s="230"/>
      <c r="BW53" s="230"/>
      <c r="BX53" s="230"/>
      <c r="BY53" s="231"/>
    </row>
    <row r="54" spans="1:77" ht="8.25" customHeight="1">
      <c r="A54" s="1743" t="s">
        <v>1169</v>
      </c>
      <c r="B54" s="1744"/>
      <c r="C54" s="1744"/>
      <c r="D54" s="1744"/>
      <c r="E54" s="1744"/>
      <c r="F54" s="1744"/>
      <c r="G54" s="1744"/>
      <c r="H54" s="1744"/>
      <c r="I54" s="1744"/>
      <c r="J54" s="1744"/>
      <c r="K54" s="1744"/>
      <c r="L54" s="1744"/>
      <c r="M54" s="1744"/>
      <c r="N54" s="1744"/>
      <c r="O54" s="1744"/>
      <c r="P54" s="1744"/>
      <c r="Q54" s="1744"/>
      <c r="R54" s="1744"/>
      <c r="S54" s="1744"/>
      <c r="T54" s="279"/>
      <c r="U54" s="279"/>
      <c r="V54" s="279"/>
      <c r="W54" s="1747" t="s">
        <v>1170</v>
      </c>
      <c r="X54" s="1747"/>
      <c r="Y54" s="1747"/>
      <c r="Z54" s="1747"/>
      <c r="AA54" s="1747"/>
      <c r="AB54" s="1747"/>
      <c r="AC54" s="1747"/>
      <c r="AD54" s="1747"/>
      <c r="AE54" s="1747"/>
      <c r="AF54" s="1747"/>
      <c r="AG54" s="1747"/>
      <c r="AH54" s="1747"/>
      <c r="AI54" s="1747"/>
      <c r="AJ54" s="1747"/>
      <c r="AK54" s="1747"/>
      <c r="AL54" s="1749" t="s">
        <v>1171</v>
      </c>
      <c r="AM54" s="1749"/>
      <c r="AN54" s="1749"/>
      <c r="AO54" s="1748" t="s">
        <v>1172</v>
      </c>
      <c r="AP54" s="1748"/>
      <c r="AQ54" s="1748"/>
      <c r="AR54" s="1748"/>
      <c r="AS54" s="1748"/>
      <c r="AT54" s="1748"/>
      <c r="AU54" s="1748"/>
      <c r="AV54" s="1748"/>
      <c r="AW54" s="1748"/>
      <c r="AX54" s="1748"/>
      <c r="AY54" s="1748"/>
      <c r="AZ54" s="1748"/>
      <c r="BA54" s="1748"/>
      <c r="BB54" s="1748"/>
      <c r="BC54" s="1748"/>
      <c r="BD54" s="10"/>
      <c r="BE54" s="10"/>
      <c r="BF54" s="10"/>
      <c r="BG54" s="1745" t="s">
        <v>1173</v>
      </c>
      <c r="BH54" s="1745"/>
      <c r="BI54" s="1745"/>
      <c r="BJ54" s="1745"/>
      <c r="BK54" s="1745"/>
      <c r="BL54" s="1745"/>
      <c r="BM54" s="1745"/>
      <c r="BN54" s="1745"/>
      <c r="BO54" s="1745"/>
      <c r="BP54" s="1745"/>
      <c r="BQ54" s="1745"/>
      <c r="BR54" s="1745"/>
      <c r="BS54" s="1745"/>
      <c r="BT54" s="1745"/>
      <c r="BU54" s="1745"/>
      <c r="BV54" s="1745"/>
      <c r="BW54" s="1745"/>
      <c r="BX54" s="1745"/>
      <c r="BY54" s="1746"/>
    </row>
    <row r="55" spans="1:77" ht="8.25" customHeight="1">
      <c r="A55" s="1743"/>
      <c r="B55" s="1744"/>
      <c r="C55" s="1744"/>
      <c r="D55" s="1744"/>
      <c r="E55" s="1744"/>
      <c r="F55" s="1744"/>
      <c r="G55" s="1744"/>
      <c r="H55" s="1744"/>
      <c r="I55" s="1744"/>
      <c r="J55" s="1744"/>
      <c r="K55" s="1744"/>
      <c r="L55" s="1744"/>
      <c r="M55" s="1744"/>
      <c r="N55" s="1744"/>
      <c r="O55" s="1744"/>
      <c r="P55" s="1744"/>
      <c r="Q55" s="1744"/>
      <c r="R55" s="1744"/>
      <c r="S55" s="1744"/>
      <c r="T55" s="279"/>
      <c r="U55" s="279"/>
      <c r="V55" s="279"/>
      <c r="W55" s="1747"/>
      <c r="X55" s="1747"/>
      <c r="Y55" s="1747"/>
      <c r="Z55" s="1747"/>
      <c r="AA55" s="1747"/>
      <c r="AB55" s="1747"/>
      <c r="AC55" s="1747"/>
      <c r="AD55" s="1747"/>
      <c r="AE55" s="1747"/>
      <c r="AF55" s="1747"/>
      <c r="AG55" s="1747"/>
      <c r="AH55" s="1747"/>
      <c r="AI55" s="1747"/>
      <c r="AJ55" s="1747"/>
      <c r="AK55" s="1747"/>
      <c r="AL55" s="1749"/>
      <c r="AM55" s="1749"/>
      <c r="AN55" s="1749"/>
      <c r="AO55" s="1748"/>
      <c r="AP55" s="1748"/>
      <c r="AQ55" s="1748"/>
      <c r="AR55" s="1748"/>
      <c r="AS55" s="1748"/>
      <c r="AT55" s="1748"/>
      <c r="AU55" s="1748"/>
      <c r="AV55" s="1748"/>
      <c r="AW55" s="1748"/>
      <c r="AX55" s="1748"/>
      <c r="AY55" s="1748"/>
      <c r="AZ55" s="1748"/>
      <c r="BA55" s="1748"/>
      <c r="BB55" s="1748"/>
      <c r="BC55" s="1748"/>
      <c r="BD55" s="10"/>
      <c r="BE55" s="10"/>
      <c r="BF55" s="10"/>
      <c r="BG55" s="1745"/>
      <c r="BH55" s="1745"/>
      <c r="BI55" s="1745"/>
      <c r="BJ55" s="1745"/>
      <c r="BK55" s="1745"/>
      <c r="BL55" s="1745"/>
      <c r="BM55" s="1745"/>
      <c r="BN55" s="1745"/>
      <c r="BO55" s="1745"/>
      <c r="BP55" s="1745"/>
      <c r="BQ55" s="1745"/>
      <c r="BR55" s="1745"/>
      <c r="BS55" s="1745"/>
      <c r="BT55" s="1745"/>
      <c r="BU55" s="1745"/>
      <c r="BV55" s="1745"/>
      <c r="BW55" s="1745"/>
      <c r="BX55" s="1745"/>
      <c r="BY55" s="1746"/>
    </row>
    <row r="56" spans="1:77" ht="8.25" customHeight="1">
      <c r="A56" s="1743"/>
      <c r="B56" s="1744"/>
      <c r="C56" s="1744"/>
      <c r="D56" s="1744"/>
      <c r="E56" s="1744"/>
      <c r="F56" s="1744"/>
      <c r="G56" s="1744"/>
      <c r="H56" s="1744"/>
      <c r="I56" s="1744"/>
      <c r="J56" s="1744"/>
      <c r="K56" s="1744"/>
      <c r="L56" s="1744"/>
      <c r="M56" s="1744"/>
      <c r="N56" s="1744"/>
      <c r="O56" s="1744"/>
      <c r="P56" s="1744"/>
      <c r="Q56" s="1744"/>
      <c r="R56" s="1744"/>
      <c r="S56" s="1744"/>
      <c r="T56" s="279"/>
      <c r="U56" s="279"/>
      <c r="V56" s="279"/>
      <c r="W56" s="1747"/>
      <c r="X56" s="1747"/>
      <c r="Y56" s="1747"/>
      <c r="Z56" s="1747"/>
      <c r="AA56" s="1747"/>
      <c r="AB56" s="1747"/>
      <c r="AC56" s="1747"/>
      <c r="AD56" s="1747"/>
      <c r="AE56" s="1747"/>
      <c r="AF56" s="1747"/>
      <c r="AG56" s="1747"/>
      <c r="AH56" s="1747"/>
      <c r="AI56" s="1747"/>
      <c r="AJ56" s="1747"/>
      <c r="AK56" s="1747"/>
      <c r="AL56" s="1749"/>
      <c r="AM56" s="1749"/>
      <c r="AN56" s="1749"/>
      <c r="AO56" s="1748"/>
      <c r="AP56" s="1748"/>
      <c r="AQ56" s="1748"/>
      <c r="AR56" s="1748"/>
      <c r="AS56" s="1748"/>
      <c r="AT56" s="1748"/>
      <c r="AU56" s="1748"/>
      <c r="AV56" s="1748"/>
      <c r="AW56" s="1748"/>
      <c r="AX56" s="1748"/>
      <c r="AY56" s="1748"/>
      <c r="AZ56" s="1748"/>
      <c r="BA56" s="1748"/>
      <c r="BB56" s="1748"/>
      <c r="BC56" s="1748"/>
      <c r="BD56" s="10"/>
      <c r="BE56" s="10"/>
      <c r="BF56" s="10"/>
      <c r="BG56" s="1745"/>
      <c r="BH56" s="1745"/>
      <c r="BI56" s="1745"/>
      <c r="BJ56" s="1745"/>
      <c r="BK56" s="1745"/>
      <c r="BL56" s="1745"/>
      <c r="BM56" s="1745"/>
      <c r="BN56" s="1745"/>
      <c r="BO56" s="1745"/>
      <c r="BP56" s="1745"/>
      <c r="BQ56" s="1745"/>
      <c r="BR56" s="1745"/>
      <c r="BS56" s="1745"/>
      <c r="BT56" s="1745"/>
      <c r="BU56" s="1745"/>
      <c r="BV56" s="1745"/>
      <c r="BW56" s="1745"/>
      <c r="BX56" s="1745"/>
      <c r="BY56" s="1746"/>
    </row>
    <row r="57" spans="1:77" ht="8.25" customHeight="1">
      <c r="A57" s="280"/>
      <c r="B57" s="279"/>
      <c r="C57" s="279"/>
      <c r="D57" s="279"/>
      <c r="E57" s="279"/>
      <c r="F57" s="279"/>
      <c r="G57" s="279"/>
      <c r="H57" s="279"/>
      <c r="I57" s="279"/>
      <c r="J57" s="279"/>
      <c r="K57" s="279"/>
      <c r="L57" s="279"/>
      <c r="M57" s="279"/>
      <c r="N57" s="279"/>
      <c r="O57" s="279"/>
      <c r="P57" s="279"/>
      <c r="Q57" s="279"/>
      <c r="R57" s="279"/>
      <c r="S57" s="279"/>
      <c r="T57" s="279"/>
      <c r="U57" s="279"/>
      <c r="V57" s="279"/>
      <c r="W57" s="1747" t="s">
        <v>1174</v>
      </c>
      <c r="X57" s="1747"/>
      <c r="Y57" s="1747"/>
      <c r="Z57" s="1747"/>
      <c r="AA57" s="1747"/>
      <c r="AB57" s="1747"/>
      <c r="AC57" s="1747"/>
      <c r="AD57" s="1747"/>
      <c r="AE57" s="1747"/>
      <c r="AF57" s="1747"/>
      <c r="AG57" s="1747"/>
      <c r="AH57" s="1747"/>
      <c r="AI57" s="1747"/>
      <c r="AJ57" s="1747"/>
      <c r="AK57" s="1747"/>
      <c r="AL57" s="1749" t="s">
        <v>1171</v>
      </c>
      <c r="AM57" s="1749"/>
      <c r="AN57" s="1749"/>
      <c r="AO57" s="1748" t="s">
        <v>1175</v>
      </c>
      <c r="AP57" s="1748"/>
      <c r="AQ57" s="1748"/>
      <c r="AR57" s="1748"/>
      <c r="AS57" s="1748"/>
      <c r="AT57" s="1748"/>
      <c r="AU57" s="1748"/>
      <c r="AV57" s="1748"/>
      <c r="AW57" s="1748"/>
      <c r="AX57" s="1748"/>
      <c r="AY57" s="1748"/>
      <c r="AZ57" s="1748"/>
      <c r="BA57" s="1748"/>
      <c r="BB57" s="1748"/>
      <c r="BC57" s="1748"/>
      <c r="BD57" s="10"/>
      <c r="BE57" s="10"/>
      <c r="BF57" s="10"/>
      <c r="BL57" s="10"/>
      <c r="BM57" s="10"/>
      <c r="BN57" s="10"/>
      <c r="BO57" s="10"/>
      <c r="BP57" s="10"/>
      <c r="BQ57" s="10"/>
      <c r="BR57" s="10"/>
      <c r="BS57" s="10"/>
      <c r="BT57" s="10"/>
      <c r="BU57" s="10"/>
      <c r="BV57" s="10"/>
      <c r="BW57" s="10"/>
      <c r="BX57" s="10"/>
      <c r="BY57" s="233"/>
    </row>
    <row r="58" spans="1:77" ht="8.25" customHeight="1">
      <c r="A58" s="280"/>
      <c r="B58" s="279"/>
      <c r="C58" s="279"/>
      <c r="D58" s="279"/>
      <c r="E58" s="279"/>
      <c r="F58" s="279"/>
      <c r="G58" s="279"/>
      <c r="H58" s="279"/>
      <c r="I58" s="279"/>
      <c r="J58" s="279"/>
      <c r="K58" s="279"/>
      <c r="L58" s="279"/>
      <c r="M58" s="279"/>
      <c r="N58" s="279"/>
      <c r="O58" s="279"/>
      <c r="P58" s="279"/>
      <c r="Q58" s="279"/>
      <c r="R58" s="279"/>
      <c r="S58" s="279"/>
      <c r="T58" s="279"/>
      <c r="U58" s="279"/>
      <c r="V58" s="279"/>
      <c r="W58" s="1747"/>
      <c r="X58" s="1747"/>
      <c r="Y58" s="1747"/>
      <c r="Z58" s="1747"/>
      <c r="AA58" s="1747"/>
      <c r="AB58" s="1747"/>
      <c r="AC58" s="1747"/>
      <c r="AD58" s="1747"/>
      <c r="AE58" s="1747"/>
      <c r="AF58" s="1747"/>
      <c r="AG58" s="1747"/>
      <c r="AH58" s="1747"/>
      <c r="AI58" s="1747"/>
      <c r="AJ58" s="1747"/>
      <c r="AK58" s="1747"/>
      <c r="AL58" s="1749"/>
      <c r="AM58" s="1749"/>
      <c r="AN58" s="1749"/>
      <c r="AO58" s="1748"/>
      <c r="AP58" s="1748"/>
      <c r="AQ58" s="1748"/>
      <c r="AR58" s="1748"/>
      <c r="AS58" s="1748"/>
      <c r="AT58" s="1748"/>
      <c r="AU58" s="1748"/>
      <c r="AV58" s="1748"/>
      <c r="AW58" s="1748"/>
      <c r="AX58" s="1748"/>
      <c r="AY58" s="1748"/>
      <c r="AZ58" s="1748"/>
      <c r="BA58" s="1748"/>
      <c r="BB58" s="1748"/>
      <c r="BC58" s="1748"/>
      <c r="BD58" s="10"/>
      <c r="BE58" s="10"/>
      <c r="BF58" s="10"/>
      <c r="BG58" s="10"/>
      <c r="BH58" s="10"/>
      <c r="BI58" s="1867" t="s">
        <v>1176</v>
      </c>
      <c r="BJ58" s="1867"/>
      <c r="BK58" s="1867"/>
      <c r="BL58" s="1867"/>
      <c r="BM58" s="1867"/>
      <c r="BN58" s="1867"/>
      <c r="BO58" s="1867"/>
      <c r="BP58" s="1867"/>
      <c r="BQ58" s="1867"/>
      <c r="BR58" s="1867"/>
      <c r="BS58" s="1867"/>
      <c r="BT58" s="1867"/>
      <c r="BU58" s="1867"/>
      <c r="BV58" s="1867"/>
      <c r="BW58" s="1867"/>
      <c r="BX58" s="1867"/>
      <c r="BY58" s="233"/>
    </row>
    <row r="59" spans="1:77" ht="8.25" customHeight="1">
      <c r="A59" s="280"/>
      <c r="B59" s="279"/>
      <c r="C59" s="279"/>
      <c r="D59" s="279"/>
      <c r="E59" s="279"/>
      <c r="F59" s="279"/>
      <c r="G59" s="279"/>
      <c r="H59" s="279"/>
      <c r="I59" s="279"/>
      <c r="J59" s="279"/>
      <c r="K59" s="279"/>
      <c r="L59" s="279"/>
      <c r="M59" s="279"/>
      <c r="N59" s="279"/>
      <c r="O59" s="279"/>
      <c r="P59" s="279"/>
      <c r="Q59" s="279"/>
      <c r="R59" s="279"/>
      <c r="S59" s="279"/>
      <c r="T59" s="279"/>
      <c r="U59" s="279"/>
      <c r="V59" s="279"/>
      <c r="W59" s="1747"/>
      <c r="X59" s="1747"/>
      <c r="Y59" s="1747"/>
      <c r="Z59" s="1747"/>
      <c r="AA59" s="1747"/>
      <c r="AB59" s="1747"/>
      <c r="AC59" s="1747"/>
      <c r="AD59" s="1747"/>
      <c r="AE59" s="1747"/>
      <c r="AF59" s="1747"/>
      <c r="AG59" s="1747"/>
      <c r="AH59" s="1747"/>
      <c r="AI59" s="1747"/>
      <c r="AJ59" s="1747"/>
      <c r="AK59" s="1747"/>
      <c r="AL59" s="1749"/>
      <c r="AM59" s="1749"/>
      <c r="AN59" s="1749"/>
      <c r="AO59" s="1748"/>
      <c r="AP59" s="1748"/>
      <c r="AQ59" s="1748"/>
      <c r="AR59" s="1748"/>
      <c r="AS59" s="1748"/>
      <c r="AT59" s="1748"/>
      <c r="AU59" s="1748"/>
      <c r="AV59" s="1748"/>
      <c r="AW59" s="1748"/>
      <c r="AX59" s="1748"/>
      <c r="AY59" s="1748"/>
      <c r="AZ59" s="1748"/>
      <c r="BA59" s="1748"/>
      <c r="BB59" s="1748"/>
      <c r="BC59" s="1748"/>
      <c r="BD59" s="10"/>
      <c r="BE59" s="10"/>
      <c r="BY59" s="233"/>
    </row>
    <row r="60" spans="1:77" ht="8.25" customHeight="1">
      <c r="A60" s="232"/>
      <c r="B60" s="10"/>
      <c r="C60" s="10"/>
      <c r="D60" s="10"/>
      <c r="E60" s="10"/>
      <c r="F60" s="10"/>
      <c r="G60" s="10"/>
      <c r="H60" s="10"/>
      <c r="I60" s="10"/>
      <c r="J60" s="10"/>
      <c r="K60" s="10"/>
      <c r="L60" s="10"/>
      <c r="M60" s="10"/>
      <c r="N60" s="10"/>
      <c r="O60" s="10"/>
      <c r="P60" s="10"/>
      <c r="Q60" s="10"/>
      <c r="R60" s="10"/>
      <c r="S60" s="10"/>
      <c r="T60" s="10"/>
      <c r="U60" s="10"/>
      <c r="V60" s="10"/>
      <c r="W60" s="10"/>
      <c r="X60" s="10"/>
      <c r="Y60" s="10"/>
      <c r="Z60" s="10"/>
      <c r="AA60" s="10"/>
      <c r="AB60" s="10"/>
      <c r="AC60" s="10"/>
      <c r="AD60" s="10"/>
      <c r="AE60" s="10"/>
      <c r="AF60" s="10"/>
      <c r="AG60" s="10"/>
      <c r="AH60" s="10"/>
      <c r="AI60" s="10"/>
      <c r="AJ60" s="10"/>
      <c r="AK60" s="10"/>
      <c r="AL60" s="10"/>
      <c r="AM60" s="10"/>
      <c r="AN60" s="10"/>
      <c r="AO60" s="10"/>
      <c r="AP60" s="10"/>
      <c r="AQ60" s="10"/>
      <c r="AR60" s="10"/>
      <c r="AS60" s="10"/>
      <c r="AT60" s="10"/>
      <c r="AU60" s="10"/>
      <c r="AV60" s="10"/>
      <c r="AW60" s="10"/>
      <c r="AX60" s="10"/>
      <c r="AY60" s="10"/>
      <c r="AZ60" s="10"/>
      <c r="BA60" s="10"/>
      <c r="BB60" s="10"/>
      <c r="BC60" s="10"/>
      <c r="BD60" s="10"/>
      <c r="BE60" s="10"/>
      <c r="BF60" s="10"/>
      <c r="BG60" s="10"/>
      <c r="BH60" s="10"/>
      <c r="BI60" s="1868" t="s">
        <v>1177</v>
      </c>
      <c r="BJ60" s="1868"/>
      <c r="BK60" s="1868"/>
      <c r="BL60" s="1868"/>
      <c r="BM60" s="1868"/>
      <c r="BN60" s="1868"/>
      <c r="BO60" s="1868"/>
      <c r="BP60" s="1868"/>
      <c r="BQ60" s="1868"/>
      <c r="BR60" s="1868"/>
      <c r="BS60" s="1868"/>
      <c r="BT60" s="1868"/>
      <c r="BU60" s="1868"/>
      <c r="BV60" s="10"/>
      <c r="BW60" s="10"/>
      <c r="BX60" s="10"/>
      <c r="BY60" s="233"/>
    </row>
    <row r="61" spans="1:77" ht="6" customHeight="1">
      <c r="A61" s="232"/>
      <c r="B61" s="10"/>
      <c r="C61" s="10"/>
      <c r="D61" s="10"/>
      <c r="E61" s="10"/>
      <c r="F61" s="10"/>
      <c r="G61" s="10"/>
      <c r="H61" s="10"/>
      <c r="I61" s="10"/>
      <c r="J61" s="10"/>
      <c r="K61" s="10"/>
      <c r="L61" s="10"/>
      <c r="M61" s="10"/>
      <c r="U61" s="1808" t="s">
        <v>1178</v>
      </c>
      <c r="V61" s="1808"/>
      <c r="W61" s="1808"/>
      <c r="X61" s="1808"/>
      <c r="Y61" s="1808"/>
      <c r="Z61" s="1808"/>
      <c r="AA61" s="1808"/>
      <c r="AB61" s="1808"/>
      <c r="AC61" s="1853" t="s">
        <v>1179</v>
      </c>
      <c r="AD61" s="1854"/>
      <c r="AE61" s="1854"/>
      <c r="AF61" s="1854"/>
      <c r="AG61" s="1854"/>
      <c r="AH61" s="1854"/>
      <c r="AI61" s="1854"/>
      <c r="AJ61" s="1854"/>
      <c r="AK61" s="1854"/>
      <c r="AL61" s="1855"/>
      <c r="AM61" s="1808" t="s">
        <v>1180</v>
      </c>
      <c r="AN61" s="1808"/>
      <c r="AO61" s="1808"/>
      <c r="AP61" s="1808"/>
      <c r="AQ61" s="1808"/>
      <c r="AR61" s="1808"/>
      <c r="AS61" s="1808"/>
      <c r="AT61" s="1808"/>
      <c r="AU61" s="1808"/>
      <c r="AV61" s="1808"/>
      <c r="AW61" s="1808"/>
      <c r="AX61" s="1808"/>
      <c r="AY61" s="1808" t="s">
        <v>1181</v>
      </c>
      <c r="AZ61" s="1808"/>
      <c r="BA61" s="1808"/>
      <c r="BB61" s="1808"/>
      <c r="BC61" s="1808"/>
      <c r="BD61" s="1808"/>
      <c r="BE61" s="1808"/>
      <c r="BF61" s="1808"/>
      <c r="BG61" s="1808" t="s">
        <v>1182</v>
      </c>
      <c r="BH61" s="1808"/>
      <c r="BI61" s="1808"/>
      <c r="BJ61" s="1808"/>
      <c r="BK61" s="1808"/>
      <c r="BL61" s="1808"/>
      <c r="BM61" s="1808"/>
      <c r="BN61" s="1808"/>
      <c r="BO61" s="1808" t="s">
        <v>1183</v>
      </c>
      <c r="BP61" s="1808"/>
      <c r="BQ61" s="1808"/>
      <c r="BR61" s="1808"/>
      <c r="BS61" s="1808"/>
      <c r="BT61" s="1808"/>
      <c r="BU61" s="1808"/>
      <c r="BV61" s="1808"/>
      <c r="BW61" s="10"/>
      <c r="BX61" s="10"/>
      <c r="BY61" s="233"/>
    </row>
    <row r="62" spans="1:77" ht="6" customHeight="1">
      <c r="A62" s="232"/>
      <c r="B62" s="10"/>
      <c r="C62" s="10"/>
      <c r="D62" s="10"/>
      <c r="E62" s="10"/>
      <c r="F62" s="10"/>
      <c r="G62" s="10"/>
      <c r="H62" s="10"/>
      <c r="I62" s="10"/>
      <c r="J62" s="10"/>
      <c r="K62" s="10"/>
      <c r="L62" s="10"/>
      <c r="M62" s="10"/>
      <c r="U62" s="1808"/>
      <c r="V62" s="1808"/>
      <c r="W62" s="1808"/>
      <c r="X62" s="1808"/>
      <c r="Y62" s="1808"/>
      <c r="Z62" s="1808"/>
      <c r="AA62" s="1808"/>
      <c r="AB62" s="1808"/>
      <c r="AC62" s="1856"/>
      <c r="AD62" s="1857"/>
      <c r="AE62" s="1857"/>
      <c r="AF62" s="1857"/>
      <c r="AG62" s="1857"/>
      <c r="AH62" s="1857"/>
      <c r="AI62" s="1857"/>
      <c r="AJ62" s="1857"/>
      <c r="AK62" s="1857"/>
      <c r="AL62" s="1858"/>
      <c r="AM62" s="1808"/>
      <c r="AN62" s="1808"/>
      <c r="AO62" s="1808"/>
      <c r="AP62" s="1808"/>
      <c r="AQ62" s="1808"/>
      <c r="AR62" s="1808"/>
      <c r="AS62" s="1808"/>
      <c r="AT62" s="1808"/>
      <c r="AU62" s="1808"/>
      <c r="AV62" s="1808"/>
      <c r="AW62" s="1808"/>
      <c r="AX62" s="1808"/>
      <c r="AY62" s="1808"/>
      <c r="AZ62" s="1808"/>
      <c r="BA62" s="1808"/>
      <c r="BB62" s="1808"/>
      <c r="BC62" s="1808"/>
      <c r="BD62" s="1808"/>
      <c r="BE62" s="1808"/>
      <c r="BF62" s="1808"/>
      <c r="BG62" s="1808"/>
      <c r="BH62" s="1808"/>
      <c r="BI62" s="1808"/>
      <c r="BJ62" s="1808"/>
      <c r="BK62" s="1808"/>
      <c r="BL62" s="1808"/>
      <c r="BM62" s="1808"/>
      <c r="BN62" s="1808"/>
      <c r="BO62" s="1808"/>
      <c r="BP62" s="1808"/>
      <c r="BQ62" s="1808"/>
      <c r="BR62" s="1808"/>
      <c r="BS62" s="1808"/>
      <c r="BT62" s="1808"/>
      <c r="BU62" s="1808"/>
      <c r="BV62" s="1808"/>
      <c r="BW62" s="10"/>
      <c r="BX62" s="10"/>
      <c r="BY62" s="233"/>
    </row>
    <row r="63" spans="1:77" ht="8.25" customHeight="1">
      <c r="A63" s="232"/>
      <c r="B63" s="10"/>
      <c r="C63" s="10"/>
      <c r="D63" s="10"/>
      <c r="E63" s="10"/>
      <c r="F63" s="10"/>
      <c r="G63" s="10"/>
      <c r="H63" s="10"/>
      <c r="I63" s="10"/>
      <c r="J63" s="10"/>
      <c r="K63" s="10"/>
      <c r="L63" s="10"/>
      <c r="M63" s="10"/>
      <c r="U63" s="958"/>
      <c r="V63" s="958"/>
      <c r="W63" s="958"/>
      <c r="X63" s="958"/>
      <c r="Y63" s="958"/>
      <c r="Z63" s="958"/>
      <c r="AA63" s="958"/>
      <c r="AB63" s="958"/>
      <c r="AC63" s="1784"/>
      <c r="AD63" s="1753"/>
      <c r="AE63" s="1753"/>
      <c r="AF63" s="1753"/>
      <c r="AG63" s="1753"/>
      <c r="AH63" s="1753"/>
      <c r="AI63" s="1753"/>
      <c r="AJ63" s="1753"/>
      <c r="AK63" s="1753"/>
      <c r="AL63" s="1764"/>
      <c r="AM63" s="958"/>
      <c r="AN63" s="958"/>
      <c r="AO63" s="958"/>
      <c r="AP63" s="958"/>
      <c r="AQ63" s="958"/>
      <c r="AR63" s="958"/>
      <c r="AS63" s="958"/>
      <c r="AT63" s="958"/>
      <c r="AU63" s="958"/>
      <c r="AV63" s="958"/>
      <c r="AW63" s="958"/>
      <c r="AX63" s="958"/>
      <c r="AY63" s="958"/>
      <c r="AZ63" s="958"/>
      <c r="BA63" s="958"/>
      <c r="BB63" s="958"/>
      <c r="BC63" s="958"/>
      <c r="BD63" s="958"/>
      <c r="BE63" s="958"/>
      <c r="BF63" s="958"/>
      <c r="BG63" s="958"/>
      <c r="BH63" s="958"/>
      <c r="BI63" s="958"/>
      <c r="BJ63" s="958"/>
      <c r="BK63" s="958"/>
      <c r="BL63" s="958"/>
      <c r="BM63" s="958"/>
      <c r="BN63" s="958"/>
      <c r="BO63" s="958"/>
      <c r="BP63" s="958"/>
      <c r="BQ63" s="958"/>
      <c r="BR63" s="958"/>
      <c r="BS63" s="958"/>
      <c r="BT63" s="958"/>
      <c r="BU63" s="958"/>
      <c r="BV63" s="958"/>
      <c r="BW63" s="10"/>
      <c r="BX63" s="10"/>
      <c r="BY63" s="233"/>
    </row>
    <row r="64" spans="1:77" ht="8.25" customHeight="1">
      <c r="A64" s="232"/>
      <c r="B64" s="10"/>
      <c r="C64" s="10"/>
      <c r="U64" s="958"/>
      <c r="V64" s="958"/>
      <c r="W64" s="958"/>
      <c r="X64" s="958"/>
      <c r="Y64" s="958"/>
      <c r="Z64" s="958"/>
      <c r="AA64" s="958"/>
      <c r="AB64" s="958"/>
      <c r="AC64" s="953"/>
      <c r="AD64" s="963"/>
      <c r="AE64" s="963"/>
      <c r="AF64" s="963"/>
      <c r="AG64" s="963"/>
      <c r="AH64" s="963"/>
      <c r="AI64" s="963"/>
      <c r="AJ64" s="963"/>
      <c r="AK64" s="963"/>
      <c r="AL64" s="1765"/>
      <c r="AM64" s="958"/>
      <c r="AN64" s="958"/>
      <c r="AO64" s="958"/>
      <c r="AP64" s="958"/>
      <c r="AQ64" s="958"/>
      <c r="AR64" s="958"/>
      <c r="AS64" s="958"/>
      <c r="AT64" s="958"/>
      <c r="AU64" s="958"/>
      <c r="AV64" s="958"/>
      <c r="AW64" s="958"/>
      <c r="AX64" s="958"/>
      <c r="AY64" s="958"/>
      <c r="AZ64" s="958"/>
      <c r="BA64" s="958"/>
      <c r="BB64" s="958"/>
      <c r="BC64" s="958"/>
      <c r="BD64" s="958"/>
      <c r="BE64" s="958"/>
      <c r="BF64" s="958"/>
      <c r="BG64" s="958"/>
      <c r="BH64" s="958"/>
      <c r="BI64" s="958"/>
      <c r="BJ64" s="958"/>
      <c r="BK64" s="958"/>
      <c r="BL64" s="958"/>
      <c r="BM64" s="958"/>
      <c r="BN64" s="958"/>
      <c r="BO64" s="958"/>
      <c r="BP64" s="958"/>
      <c r="BQ64" s="958"/>
      <c r="BR64" s="958"/>
      <c r="BS64" s="958"/>
      <c r="BT64" s="958"/>
      <c r="BU64" s="958"/>
      <c r="BV64" s="958"/>
      <c r="BW64" s="10"/>
      <c r="BX64" s="10"/>
      <c r="BY64" s="233"/>
    </row>
    <row r="65" spans="1:77" ht="8.25" customHeight="1">
      <c r="A65" s="232"/>
      <c r="B65" s="10"/>
      <c r="C65" s="10"/>
      <c r="D65" s="10"/>
      <c r="E65" s="10"/>
      <c r="F65" s="10"/>
      <c r="G65" s="10"/>
      <c r="H65" s="10"/>
      <c r="I65" s="10"/>
      <c r="J65" s="10"/>
      <c r="K65" s="10"/>
      <c r="L65" s="10"/>
      <c r="M65" s="10"/>
      <c r="U65" s="958"/>
      <c r="V65" s="958"/>
      <c r="W65" s="958"/>
      <c r="X65" s="958"/>
      <c r="Y65" s="958"/>
      <c r="Z65" s="958"/>
      <c r="AA65" s="958"/>
      <c r="AB65" s="958"/>
      <c r="AC65" s="955"/>
      <c r="AD65" s="964"/>
      <c r="AE65" s="964"/>
      <c r="AF65" s="964"/>
      <c r="AG65" s="964"/>
      <c r="AH65" s="964"/>
      <c r="AI65" s="964"/>
      <c r="AJ65" s="964"/>
      <c r="AK65" s="964"/>
      <c r="AL65" s="1766"/>
      <c r="AM65" s="958"/>
      <c r="AN65" s="958"/>
      <c r="AO65" s="958"/>
      <c r="AP65" s="958"/>
      <c r="AQ65" s="958"/>
      <c r="AR65" s="958"/>
      <c r="AS65" s="958"/>
      <c r="AT65" s="958"/>
      <c r="AU65" s="958"/>
      <c r="AV65" s="958"/>
      <c r="AW65" s="958"/>
      <c r="AX65" s="958"/>
      <c r="AY65" s="958"/>
      <c r="AZ65" s="958"/>
      <c r="BA65" s="958"/>
      <c r="BB65" s="958"/>
      <c r="BC65" s="958"/>
      <c r="BD65" s="958"/>
      <c r="BE65" s="958"/>
      <c r="BF65" s="958"/>
      <c r="BG65" s="958"/>
      <c r="BH65" s="958"/>
      <c r="BI65" s="958"/>
      <c r="BJ65" s="958"/>
      <c r="BK65" s="958"/>
      <c r="BL65" s="958"/>
      <c r="BM65" s="958"/>
      <c r="BN65" s="958"/>
      <c r="BO65" s="958"/>
      <c r="BP65" s="958"/>
      <c r="BQ65" s="958"/>
      <c r="BR65" s="958"/>
      <c r="BS65" s="958"/>
      <c r="BT65" s="958"/>
      <c r="BU65" s="958"/>
      <c r="BV65" s="958"/>
      <c r="BW65" s="10"/>
      <c r="BX65" s="10"/>
      <c r="BY65" s="233"/>
    </row>
    <row r="66" spans="1:77" ht="4.5" customHeight="1">
      <c r="A66" s="232"/>
      <c r="B66" s="10"/>
      <c r="C66" s="10"/>
      <c r="D66" s="10"/>
      <c r="E66" s="10"/>
      <c r="F66" s="10"/>
      <c r="G66" s="10"/>
      <c r="H66" s="10"/>
      <c r="I66" s="10"/>
      <c r="J66" s="10"/>
      <c r="K66" s="10"/>
      <c r="L66" s="10"/>
      <c r="M66" s="10"/>
      <c r="N66" s="10"/>
      <c r="O66" s="10"/>
      <c r="P66" s="10"/>
      <c r="Q66" s="10"/>
      <c r="R66" s="10"/>
      <c r="S66" s="10"/>
      <c r="T66" s="10"/>
      <c r="U66" s="10"/>
      <c r="V66" s="10"/>
      <c r="W66" s="10"/>
      <c r="X66" s="10"/>
      <c r="Y66" s="10"/>
      <c r="Z66" s="10"/>
      <c r="AA66" s="10"/>
      <c r="AB66" s="10"/>
      <c r="AC66" s="10"/>
      <c r="AD66" s="10"/>
      <c r="AE66" s="10"/>
      <c r="AF66" s="10"/>
      <c r="AG66" s="10"/>
      <c r="AH66" s="10"/>
      <c r="AI66" s="10"/>
      <c r="AJ66" s="10"/>
      <c r="AK66" s="10"/>
      <c r="AL66" s="10"/>
      <c r="AM66" s="10"/>
      <c r="AN66" s="10"/>
      <c r="AO66" s="10"/>
      <c r="AP66" s="10"/>
      <c r="AQ66" s="10"/>
      <c r="AR66" s="10"/>
      <c r="AS66" s="10"/>
      <c r="AT66" s="10"/>
      <c r="AU66" s="10"/>
      <c r="AV66" s="10"/>
      <c r="AW66" s="10"/>
      <c r="AX66" s="10"/>
      <c r="AY66" s="10"/>
      <c r="AZ66" s="10"/>
      <c r="BA66" s="10"/>
      <c r="BB66" s="10"/>
      <c r="BC66" s="10"/>
      <c r="BD66" s="10"/>
      <c r="BE66" s="10"/>
      <c r="BF66" s="10"/>
      <c r="BG66" s="10"/>
      <c r="BH66" s="10"/>
      <c r="BI66" s="10"/>
      <c r="BJ66" s="10"/>
      <c r="BK66" s="10"/>
      <c r="BL66" s="10"/>
      <c r="BM66" s="10"/>
      <c r="BN66" s="10"/>
      <c r="BO66" s="10"/>
      <c r="BP66" s="10"/>
      <c r="BQ66" s="10"/>
      <c r="BR66" s="10"/>
      <c r="BS66" s="10"/>
      <c r="BT66" s="10"/>
      <c r="BU66" s="10"/>
      <c r="BV66" s="10"/>
      <c r="BW66" s="10"/>
      <c r="BX66" s="10"/>
      <c r="BY66" s="233"/>
    </row>
    <row r="67" spans="1:77" ht="8.25" customHeight="1">
      <c r="A67" s="232"/>
      <c r="B67" s="10"/>
      <c r="C67" s="10"/>
      <c r="D67" s="1740" t="s">
        <v>1184</v>
      </c>
      <c r="E67" s="1533"/>
      <c r="F67" s="1533"/>
      <c r="G67" s="1533"/>
      <c r="H67" s="1533"/>
      <c r="I67" s="1533"/>
      <c r="J67" s="1533"/>
      <c r="K67" s="1533"/>
      <c r="L67" s="1533"/>
      <c r="M67" s="1533"/>
      <c r="N67" s="1533"/>
      <c r="O67" s="1533"/>
      <c r="P67" s="1533"/>
      <c r="Q67" s="1533"/>
      <c r="R67" s="1533"/>
      <c r="S67" s="1533"/>
      <c r="T67" s="1533"/>
      <c r="U67" s="1533"/>
      <c r="V67" s="1533"/>
      <c r="W67" s="1533"/>
      <c r="X67" s="275"/>
      <c r="Y67" s="275"/>
      <c r="Z67" s="275"/>
      <c r="AA67" s="275"/>
      <c r="AB67" s="275"/>
      <c r="AC67" s="275"/>
      <c r="AD67" s="275"/>
      <c r="AE67" s="275"/>
      <c r="AF67" s="275"/>
      <c r="AG67" s="275"/>
      <c r="AH67" s="275"/>
      <c r="AI67" s="275"/>
      <c r="AJ67" s="275"/>
      <c r="AK67" s="275"/>
      <c r="AL67" s="275"/>
      <c r="AM67" s="275"/>
      <c r="AN67" s="275"/>
      <c r="AO67" s="1851" t="s">
        <v>1185</v>
      </c>
      <c r="AP67" s="1851"/>
      <c r="AQ67" s="1851"/>
      <c r="AR67" s="1851"/>
      <c r="AS67" s="1851"/>
      <c r="AT67" s="1851"/>
      <c r="AU67" s="1851"/>
      <c r="AV67" s="1851"/>
      <c r="AW67" s="1851"/>
      <c r="AX67" s="1851"/>
      <c r="AY67" s="1851"/>
      <c r="AZ67" s="1851"/>
      <c r="BA67" s="1742" t="s">
        <v>1186</v>
      </c>
      <c r="BB67" s="1742"/>
      <c r="BC67" s="1742"/>
      <c r="BD67" s="1742"/>
      <c r="BE67" s="1742"/>
      <c r="BF67" s="1742"/>
      <c r="BG67" s="1742"/>
      <c r="BH67" s="1742"/>
      <c r="BI67" s="1742"/>
      <c r="BJ67" s="1742"/>
      <c r="BK67" s="1742"/>
      <c r="BL67" s="1742"/>
      <c r="BM67" s="1742"/>
      <c r="BN67" s="1742"/>
      <c r="BO67" s="1742"/>
      <c r="BP67" s="1742"/>
      <c r="BQ67" s="1742"/>
      <c r="BR67" s="1742"/>
      <c r="BS67" s="1742"/>
      <c r="BT67" s="1742"/>
      <c r="BU67" s="1742"/>
      <c r="BV67" s="1742"/>
      <c r="BW67" s="10"/>
      <c r="BX67" s="10"/>
      <c r="BY67" s="233"/>
    </row>
    <row r="68" spans="1:77" ht="8.25" customHeight="1">
      <c r="A68" s="232"/>
      <c r="B68" s="10"/>
      <c r="C68" s="10"/>
      <c r="D68" s="1740"/>
      <c r="E68" s="1533"/>
      <c r="F68" s="1533"/>
      <c r="G68" s="1533"/>
      <c r="H68" s="1533"/>
      <c r="I68" s="1533"/>
      <c r="J68" s="1533"/>
      <c r="K68" s="1533"/>
      <c r="L68" s="1533"/>
      <c r="M68" s="1533"/>
      <c r="N68" s="1533"/>
      <c r="O68" s="1533"/>
      <c r="P68" s="1533"/>
      <c r="Q68" s="1533"/>
      <c r="R68" s="1533"/>
      <c r="S68" s="1533"/>
      <c r="T68" s="1533"/>
      <c r="U68" s="1533"/>
      <c r="V68" s="1533"/>
      <c r="W68" s="1533"/>
      <c r="X68" s="275"/>
      <c r="Y68" s="275"/>
      <c r="Z68" s="275"/>
      <c r="AA68" s="275"/>
      <c r="AB68" s="275"/>
      <c r="AC68" s="275"/>
      <c r="AD68" s="275"/>
      <c r="AE68" s="275"/>
      <c r="AF68" s="275"/>
      <c r="AG68" s="275"/>
      <c r="AH68" s="275"/>
      <c r="AI68" s="275"/>
      <c r="AJ68" s="275"/>
      <c r="AK68" s="275"/>
      <c r="AL68" s="275"/>
      <c r="AM68" s="275"/>
      <c r="AN68" s="275"/>
      <c r="AO68" s="1851"/>
      <c r="AP68" s="1851"/>
      <c r="AQ68" s="1851"/>
      <c r="AR68" s="1851"/>
      <c r="AS68" s="1851"/>
      <c r="AT68" s="1851"/>
      <c r="AU68" s="1851"/>
      <c r="AV68" s="1851"/>
      <c r="AW68" s="1851"/>
      <c r="AX68" s="1851"/>
      <c r="AY68" s="1851"/>
      <c r="AZ68" s="1851"/>
      <c r="BA68" s="1742"/>
      <c r="BB68" s="1742"/>
      <c r="BC68" s="1742"/>
      <c r="BD68" s="1742"/>
      <c r="BE68" s="1742"/>
      <c r="BF68" s="1742"/>
      <c r="BG68" s="1742"/>
      <c r="BH68" s="1742"/>
      <c r="BI68" s="1742"/>
      <c r="BJ68" s="1742"/>
      <c r="BK68" s="1742"/>
      <c r="BL68" s="1742"/>
      <c r="BM68" s="1742"/>
      <c r="BN68" s="1742"/>
      <c r="BO68" s="1742"/>
      <c r="BP68" s="1742"/>
      <c r="BQ68" s="1742"/>
      <c r="BR68" s="1742"/>
      <c r="BS68" s="1742"/>
      <c r="BT68" s="1742"/>
      <c r="BU68" s="1742"/>
      <c r="BV68" s="1742"/>
      <c r="BW68" s="10"/>
      <c r="BX68" s="10"/>
      <c r="BY68" s="233"/>
    </row>
    <row r="69" spans="1:77" ht="8.25" customHeight="1">
      <c r="A69" s="232"/>
      <c r="B69" s="10"/>
      <c r="C69" s="10"/>
      <c r="D69" s="1533"/>
      <c r="E69" s="1533"/>
      <c r="F69" s="1533"/>
      <c r="G69" s="1533"/>
      <c r="H69" s="1533"/>
      <c r="I69" s="1533"/>
      <c r="J69" s="1533"/>
      <c r="K69" s="1533"/>
      <c r="L69" s="1533"/>
      <c r="M69" s="1533"/>
      <c r="N69" s="1533"/>
      <c r="O69" s="1533"/>
      <c r="P69" s="1533"/>
      <c r="Q69" s="1533"/>
      <c r="R69" s="1533"/>
      <c r="S69" s="1533"/>
      <c r="T69" s="1533"/>
      <c r="U69" s="1533"/>
      <c r="V69" s="1533"/>
      <c r="W69" s="1533"/>
      <c r="X69" s="571"/>
      <c r="Y69" s="571"/>
      <c r="Z69" s="571"/>
      <c r="AA69" s="571"/>
      <c r="AB69" s="571"/>
      <c r="AC69" s="571"/>
      <c r="AD69" s="571"/>
      <c r="AE69" s="571"/>
      <c r="AF69" s="571"/>
      <c r="AG69" s="571"/>
      <c r="AH69" s="571"/>
      <c r="AI69" s="571"/>
      <c r="AJ69" s="571"/>
      <c r="AK69" s="571"/>
      <c r="AL69" s="571"/>
      <c r="AM69" s="571"/>
      <c r="AN69" s="571"/>
      <c r="AO69" s="1852"/>
      <c r="AP69" s="1852"/>
      <c r="AQ69" s="1852"/>
      <c r="AR69" s="1852"/>
      <c r="AS69" s="1852"/>
      <c r="AT69" s="1852"/>
      <c r="AU69" s="1852"/>
      <c r="AV69" s="1852"/>
      <c r="AW69" s="1852"/>
      <c r="AX69" s="1852"/>
      <c r="AY69" s="1852"/>
      <c r="AZ69" s="1852"/>
      <c r="BA69" s="1742"/>
      <c r="BB69" s="1742"/>
      <c r="BC69" s="1742"/>
      <c r="BD69" s="1742"/>
      <c r="BE69" s="1742"/>
      <c r="BF69" s="1742"/>
      <c r="BG69" s="1742"/>
      <c r="BH69" s="1742"/>
      <c r="BI69" s="1742"/>
      <c r="BJ69" s="1742"/>
      <c r="BK69" s="1742"/>
      <c r="BL69" s="1742"/>
      <c r="BM69" s="1742"/>
      <c r="BN69" s="1742"/>
      <c r="BO69" s="1742"/>
      <c r="BP69" s="1742"/>
      <c r="BQ69" s="1742"/>
      <c r="BR69" s="1742"/>
      <c r="BS69" s="1742"/>
      <c r="BT69" s="1742"/>
      <c r="BU69" s="1742"/>
      <c r="BV69" s="1742"/>
      <c r="BW69" s="10"/>
      <c r="BX69" s="10"/>
      <c r="BY69" s="233"/>
    </row>
    <row r="70" spans="1:77" ht="8.25" customHeight="1">
      <c r="A70" s="232"/>
      <c r="B70" s="10"/>
      <c r="D70" s="1828" t="s">
        <v>1187</v>
      </c>
      <c r="E70" s="1828"/>
      <c r="F70" s="1828"/>
      <c r="G70" s="1807" t="s">
        <v>1188</v>
      </c>
      <c r="H70" s="1808"/>
      <c r="I70" s="1808"/>
      <c r="J70" s="1808"/>
      <c r="K70" s="1808"/>
      <c r="L70" s="1808"/>
      <c r="M70" s="1808"/>
      <c r="N70" s="1808"/>
      <c r="O70" s="1808"/>
      <c r="P70" s="1808"/>
      <c r="Q70" s="1808"/>
      <c r="R70" s="1808"/>
      <c r="S70" s="1808"/>
      <c r="T70" s="1808"/>
      <c r="U70" s="1797" t="str">
        <f>入力専用!$V$3</f>
        <v>0</v>
      </c>
      <c r="V70" s="1024"/>
      <c r="W70" s="1024" t="str">
        <f>入力専用!$V$4</f>
        <v>0</v>
      </c>
      <c r="X70" s="1024"/>
      <c r="Y70" s="1024" t="str">
        <f>入力専用!$V$5</f>
        <v>0</v>
      </c>
      <c r="Z70" s="1024"/>
      <c r="AA70" s="1024" t="str">
        <f>入力専用!$V$6</f>
        <v>0</v>
      </c>
      <c r="AB70" s="1024"/>
      <c r="AC70" s="1024" t="str">
        <f>入力専用!$V$7</f>
        <v>0</v>
      </c>
      <c r="AD70" s="1024"/>
      <c r="AE70" s="1024" t="str">
        <f>入力専用!$V$8</f>
        <v>0</v>
      </c>
      <c r="AF70" s="1024"/>
      <c r="AG70" s="1024" t="str">
        <f>入力専用!$V$9</f>
        <v>0</v>
      </c>
      <c r="AH70" s="1024"/>
      <c r="AI70" s="1024" t="str">
        <f>入力専用!$V$10</f>
        <v>0</v>
      </c>
      <c r="AJ70" s="1024"/>
      <c r="AK70" s="1024" t="str">
        <f>入力専用!$V$11</f>
        <v>0</v>
      </c>
      <c r="AL70" s="1024"/>
      <c r="AM70" s="1024" t="str">
        <f>入力専用!$V$12</f>
        <v>0</v>
      </c>
      <c r="AN70" s="1025"/>
      <c r="AO70" s="960" t="s">
        <v>1189</v>
      </c>
      <c r="AP70" s="960"/>
      <c r="AQ70" s="960"/>
      <c r="AR70" s="960"/>
      <c r="AS70" s="960"/>
      <c r="AT70" s="960"/>
      <c r="AU70" s="960"/>
      <c r="AV70" s="960"/>
      <c r="AW70" s="960"/>
      <c r="AX70" s="960"/>
      <c r="AY70" s="1741"/>
      <c r="AZ70" s="1013"/>
      <c r="BA70" s="1013"/>
      <c r="BB70" s="1013"/>
      <c r="BC70" s="1013"/>
      <c r="BD70" s="1013"/>
      <c r="BE70" s="1013"/>
      <c r="BF70" s="1013"/>
      <c r="BG70" s="1013"/>
      <c r="BH70" s="1013"/>
      <c r="BI70" s="1013"/>
      <c r="BJ70" s="1013"/>
      <c r="BK70" s="1013"/>
      <c r="BL70" s="1013"/>
      <c r="BM70" s="1013"/>
      <c r="BN70" s="1013"/>
      <c r="BO70" s="1013"/>
      <c r="BP70" s="1013"/>
      <c r="BQ70" s="1013"/>
      <c r="BR70" s="1013"/>
      <c r="BS70" s="1013"/>
      <c r="BT70" s="1013"/>
      <c r="BU70" s="1013"/>
      <c r="BV70" s="1014"/>
      <c r="BW70" s="10"/>
      <c r="BX70" s="10"/>
      <c r="BY70" s="233"/>
    </row>
    <row r="71" spans="1:77" ht="8.25" customHeight="1">
      <c r="A71" s="232"/>
      <c r="B71" s="10"/>
      <c r="D71" s="1828"/>
      <c r="E71" s="1828"/>
      <c r="F71" s="1828"/>
      <c r="G71" s="1809"/>
      <c r="H71" s="1808"/>
      <c r="I71" s="1808"/>
      <c r="J71" s="1808"/>
      <c r="K71" s="1808"/>
      <c r="L71" s="1808"/>
      <c r="M71" s="1808"/>
      <c r="N71" s="1808"/>
      <c r="O71" s="1808"/>
      <c r="P71" s="1808"/>
      <c r="Q71" s="1808"/>
      <c r="R71" s="1808"/>
      <c r="S71" s="1808"/>
      <c r="T71" s="1808"/>
      <c r="U71" s="1797"/>
      <c r="V71" s="1024"/>
      <c r="W71" s="1024"/>
      <c r="X71" s="1024"/>
      <c r="Y71" s="1024"/>
      <c r="Z71" s="1024"/>
      <c r="AA71" s="1024"/>
      <c r="AB71" s="1024"/>
      <c r="AC71" s="1024"/>
      <c r="AD71" s="1024"/>
      <c r="AE71" s="1024"/>
      <c r="AF71" s="1024"/>
      <c r="AG71" s="1024"/>
      <c r="AH71" s="1024"/>
      <c r="AI71" s="1024"/>
      <c r="AJ71" s="1024"/>
      <c r="AK71" s="1024"/>
      <c r="AL71" s="1024"/>
      <c r="AM71" s="1024"/>
      <c r="AN71" s="1025"/>
      <c r="AO71" s="960"/>
      <c r="AP71" s="960"/>
      <c r="AQ71" s="960"/>
      <c r="AR71" s="960"/>
      <c r="AS71" s="960"/>
      <c r="AT71" s="960"/>
      <c r="AU71" s="960"/>
      <c r="AV71" s="960"/>
      <c r="AW71" s="960"/>
      <c r="AX71" s="960"/>
      <c r="AY71" s="1741"/>
      <c r="AZ71" s="1013"/>
      <c r="BA71" s="1013"/>
      <c r="BB71" s="1013"/>
      <c r="BC71" s="1013"/>
      <c r="BD71" s="1013"/>
      <c r="BE71" s="1013"/>
      <c r="BF71" s="1013"/>
      <c r="BG71" s="1013"/>
      <c r="BH71" s="1013"/>
      <c r="BI71" s="1013"/>
      <c r="BJ71" s="1013"/>
      <c r="BK71" s="1013"/>
      <c r="BL71" s="1013"/>
      <c r="BM71" s="1013"/>
      <c r="BN71" s="1013"/>
      <c r="BO71" s="1013"/>
      <c r="BP71" s="1013"/>
      <c r="BQ71" s="1013"/>
      <c r="BR71" s="1013"/>
      <c r="BS71" s="1013"/>
      <c r="BT71" s="1013"/>
      <c r="BU71" s="1013"/>
      <c r="BV71" s="1014"/>
      <c r="BW71" s="10"/>
      <c r="BX71" s="10"/>
      <c r="BY71" s="233"/>
    </row>
    <row r="72" spans="1:77" ht="8.25" customHeight="1">
      <c r="A72" s="232"/>
      <c r="B72" s="10"/>
      <c r="D72" s="1828"/>
      <c r="E72" s="1828"/>
      <c r="F72" s="1828"/>
      <c r="G72" s="1809"/>
      <c r="H72" s="1808"/>
      <c r="I72" s="1808"/>
      <c r="J72" s="1808"/>
      <c r="K72" s="1808"/>
      <c r="L72" s="1808"/>
      <c r="M72" s="1808"/>
      <c r="N72" s="1808"/>
      <c r="O72" s="1808"/>
      <c r="P72" s="1808"/>
      <c r="Q72" s="1808"/>
      <c r="R72" s="1808"/>
      <c r="S72" s="1808"/>
      <c r="T72" s="1808"/>
      <c r="U72" s="1797"/>
      <c r="V72" s="1024"/>
      <c r="W72" s="1024"/>
      <c r="X72" s="1024"/>
      <c r="Y72" s="1024"/>
      <c r="Z72" s="1024"/>
      <c r="AA72" s="1024"/>
      <c r="AB72" s="1024"/>
      <c r="AC72" s="1024"/>
      <c r="AD72" s="1024"/>
      <c r="AE72" s="1024"/>
      <c r="AF72" s="1024"/>
      <c r="AG72" s="1024"/>
      <c r="AH72" s="1024"/>
      <c r="AI72" s="1024"/>
      <c r="AJ72" s="1024"/>
      <c r="AK72" s="1024"/>
      <c r="AL72" s="1024"/>
      <c r="AM72" s="1024"/>
      <c r="AN72" s="1025"/>
      <c r="AO72" s="960"/>
      <c r="AP72" s="960"/>
      <c r="AQ72" s="960"/>
      <c r="AR72" s="960"/>
      <c r="AS72" s="960"/>
      <c r="AT72" s="960"/>
      <c r="AU72" s="960"/>
      <c r="AV72" s="960"/>
      <c r="AW72" s="960"/>
      <c r="AX72" s="960"/>
      <c r="AY72" s="1741"/>
      <c r="AZ72" s="1013"/>
      <c r="BA72" s="1013"/>
      <c r="BB72" s="1013"/>
      <c r="BC72" s="1013"/>
      <c r="BD72" s="1013"/>
      <c r="BE72" s="1013"/>
      <c r="BF72" s="1013"/>
      <c r="BG72" s="1013"/>
      <c r="BH72" s="1013"/>
      <c r="BI72" s="1013"/>
      <c r="BJ72" s="1013"/>
      <c r="BK72" s="1013"/>
      <c r="BL72" s="1013"/>
      <c r="BM72" s="1013"/>
      <c r="BN72" s="1013"/>
      <c r="BO72" s="1013"/>
      <c r="BP72" s="1013"/>
      <c r="BQ72" s="1013"/>
      <c r="BR72" s="1013"/>
      <c r="BS72" s="1013"/>
      <c r="BT72" s="1013"/>
      <c r="BU72" s="1013"/>
      <c r="BV72" s="1014"/>
      <c r="BW72" s="10"/>
      <c r="BX72" s="10"/>
      <c r="BY72" s="233"/>
    </row>
    <row r="73" spans="1:77" ht="8.25" customHeight="1">
      <c r="A73" s="232"/>
      <c r="B73" s="10"/>
      <c r="D73" s="1828"/>
      <c r="E73" s="1828"/>
      <c r="F73" s="1828"/>
      <c r="G73" s="1841" t="s">
        <v>928</v>
      </c>
      <c r="H73" s="1842"/>
      <c r="I73" s="1843"/>
      <c r="J73" s="1808" t="s">
        <v>1190</v>
      </c>
      <c r="K73" s="1808"/>
      <c r="L73" s="1808"/>
      <c r="M73" s="1808"/>
      <c r="N73" s="1808"/>
      <c r="O73" s="1808"/>
      <c r="P73" s="1808"/>
      <c r="Q73" s="1808"/>
      <c r="R73" s="1808"/>
      <c r="S73" s="1808"/>
      <c r="T73" s="1808"/>
      <c r="U73" s="572"/>
      <c r="V73" s="1531">
        <f>入力専用!$G$81</f>
        <v>0</v>
      </c>
      <c r="W73" s="1531"/>
      <c r="X73" s="1531"/>
      <c r="Y73" s="1531"/>
      <c r="Z73" s="1531"/>
      <c r="AA73" s="1531"/>
      <c r="AB73" s="1531"/>
      <c r="AC73" s="1531"/>
      <c r="AD73" s="1531"/>
      <c r="AE73" s="1531"/>
      <c r="AF73" s="1531"/>
      <c r="AG73" s="1531"/>
      <c r="AH73" s="1531"/>
      <c r="AI73" s="1531"/>
      <c r="AJ73" s="1531"/>
      <c r="AK73" s="1531"/>
      <c r="AL73" s="1531"/>
      <c r="AM73" s="1531"/>
      <c r="AN73" s="1532"/>
      <c r="AO73" s="1811" t="s">
        <v>38</v>
      </c>
      <c r="AP73" s="1526"/>
      <c r="AQ73" s="1526"/>
      <c r="AR73" s="1526"/>
      <c r="AS73" s="1526"/>
      <c r="AT73" s="1526"/>
      <c r="AU73" s="1526"/>
      <c r="AV73" s="1526"/>
      <c r="AW73" s="1526"/>
      <c r="AX73" s="1833"/>
      <c r="AY73" s="573"/>
      <c r="AZ73" s="1859"/>
      <c r="BA73" s="1859"/>
      <c r="BB73" s="1859"/>
      <c r="BC73" s="1859"/>
      <c r="BD73" s="1859"/>
      <c r="BE73" s="1859"/>
      <c r="BF73" s="1859"/>
      <c r="BG73" s="1859"/>
      <c r="BH73" s="1859"/>
      <c r="BI73" s="1859"/>
      <c r="BJ73" s="1859"/>
      <c r="BK73" s="1859"/>
      <c r="BL73" s="1859"/>
      <c r="BM73" s="1859"/>
      <c r="BN73" s="1859"/>
      <c r="BO73" s="1859"/>
      <c r="BP73" s="1859"/>
      <c r="BQ73" s="1859"/>
      <c r="BR73" s="1859"/>
      <c r="BS73" s="1859"/>
      <c r="BT73" s="1859"/>
      <c r="BU73" s="1859"/>
      <c r="BV73" s="1860"/>
      <c r="BW73" s="10"/>
      <c r="BX73" s="10"/>
      <c r="BY73" s="233"/>
    </row>
    <row r="74" spans="1:77" ht="8.25" customHeight="1">
      <c r="A74" s="232"/>
      <c r="B74" s="10"/>
      <c r="D74" s="1828"/>
      <c r="E74" s="1828"/>
      <c r="F74" s="1828"/>
      <c r="G74" s="1844"/>
      <c r="H74" s="1845"/>
      <c r="I74" s="1846"/>
      <c r="J74" s="1808"/>
      <c r="K74" s="1808"/>
      <c r="L74" s="1808"/>
      <c r="M74" s="1808"/>
      <c r="N74" s="1808"/>
      <c r="O74" s="1808"/>
      <c r="P74" s="1808"/>
      <c r="Q74" s="1808"/>
      <c r="R74" s="1808"/>
      <c r="S74" s="1808"/>
      <c r="T74" s="1808"/>
      <c r="U74" s="277"/>
      <c r="V74" s="1535"/>
      <c r="W74" s="1535"/>
      <c r="X74" s="1535"/>
      <c r="Y74" s="1535"/>
      <c r="Z74" s="1535"/>
      <c r="AA74" s="1535"/>
      <c r="AB74" s="1535"/>
      <c r="AC74" s="1535"/>
      <c r="AD74" s="1535"/>
      <c r="AE74" s="1535"/>
      <c r="AF74" s="1535"/>
      <c r="AG74" s="1535"/>
      <c r="AH74" s="1535"/>
      <c r="AI74" s="1535"/>
      <c r="AJ74" s="1535"/>
      <c r="AK74" s="1535"/>
      <c r="AL74" s="1535"/>
      <c r="AM74" s="1535"/>
      <c r="AN74" s="1850"/>
      <c r="AO74" s="1812"/>
      <c r="AP74" s="1527"/>
      <c r="AQ74" s="1527"/>
      <c r="AR74" s="1527"/>
      <c r="AS74" s="1527"/>
      <c r="AT74" s="1527"/>
      <c r="AU74" s="1527"/>
      <c r="AV74" s="1527"/>
      <c r="AW74" s="1527"/>
      <c r="AX74" s="1834"/>
      <c r="AY74" s="278"/>
      <c r="AZ74" s="1863"/>
      <c r="BA74" s="1863"/>
      <c r="BB74" s="1863"/>
      <c r="BC74" s="1863"/>
      <c r="BD74" s="1863"/>
      <c r="BE74" s="1863"/>
      <c r="BF74" s="1863"/>
      <c r="BG74" s="1863"/>
      <c r="BH74" s="1863"/>
      <c r="BI74" s="1863"/>
      <c r="BJ74" s="1863"/>
      <c r="BK74" s="1863"/>
      <c r="BL74" s="1863"/>
      <c r="BM74" s="1863"/>
      <c r="BN74" s="1863"/>
      <c r="BO74" s="1863"/>
      <c r="BP74" s="1863"/>
      <c r="BQ74" s="1863"/>
      <c r="BR74" s="1863"/>
      <c r="BS74" s="1863"/>
      <c r="BT74" s="1863"/>
      <c r="BU74" s="1863"/>
      <c r="BV74" s="1864"/>
      <c r="BW74" s="10"/>
      <c r="BX74" s="10"/>
      <c r="BY74" s="233"/>
    </row>
    <row r="75" spans="1:77" ht="8.25" customHeight="1">
      <c r="A75" s="232"/>
      <c r="B75" s="10"/>
      <c r="D75" s="1828"/>
      <c r="E75" s="1828"/>
      <c r="F75" s="1828"/>
      <c r="G75" s="1844"/>
      <c r="H75" s="1845"/>
      <c r="I75" s="1846"/>
      <c r="J75" s="1810" t="s">
        <v>1191</v>
      </c>
      <c r="K75" s="1808"/>
      <c r="L75" s="1808"/>
      <c r="M75" s="1808"/>
      <c r="N75" s="1808"/>
      <c r="O75" s="1808"/>
      <c r="P75" s="1808"/>
      <c r="Q75" s="1808"/>
      <c r="R75" s="1808"/>
      <c r="S75" s="1808"/>
      <c r="T75" s="1808"/>
      <c r="U75" s="1811" t="s">
        <v>1192</v>
      </c>
      <c r="V75" s="1526"/>
      <c r="W75" s="1526"/>
      <c r="X75" s="1526"/>
      <c r="Y75" s="1833"/>
      <c r="Z75" s="572"/>
      <c r="AA75" s="1859"/>
      <c r="AB75" s="1859"/>
      <c r="AC75" s="1859"/>
      <c r="AD75" s="1859"/>
      <c r="AE75" s="1859"/>
      <c r="AF75" s="1859"/>
      <c r="AG75" s="1859"/>
      <c r="AH75" s="1859"/>
      <c r="AI75" s="1859"/>
      <c r="AJ75" s="1859"/>
      <c r="AK75" s="1859"/>
      <c r="AL75" s="1859"/>
      <c r="AM75" s="1859"/>
      <c r="AN75" s="1860"/>
      <c r="AO75" s="1811" t="s">
        <v>1193</v>
      </c>
      <c r="AP75" s="1526"/>
      <c r="AQ75" s="1526"/>
      <c r="AR75" s="1526"/>
      <c r="AS75" s="1833"/>
      <c r="AT75" s="572"/>
      <c r="AU75" s="1859"/>
      <c r="AV75" s="1859"/>
      <c r="AW75" s="1859"/>
      <c r="AX75" s="1859"/>
      <c r="AY75" s="1859"/>
      <c r="AZ75" s="1859"/>
      <c r="BA75" s="1859"/>
      <c r="BB75" s="1859"/>
      <c r="BC75" s="1859"/>
      <c r="BD75" s="1859"/>
      <c r="BE75" s="1859"/>
      <c r="BF75" s="1859"/>
      <c r="BG75" s="1859"/>
      <c r="BH75" s="1859"/>
      <c r="BI75" s="1859"/>
      <c r="BJ75" s="1859"/>
      <c r="BK75" s="1860"/>
      <c r="BL75" s="1811" t="s">
        <v>1194</v>
      </c>
      <c r="BM75" s="1526"/>
      <c r="BN75" s="1526"/>
      <c r="BO75" s="1526"/>
      <c r="BP75" s="1833"/>
      <c r="BR75" s="1379"/>
      <c r="BS75" s="1379"/>
      <c r="BT75" s="1379"/>
      <c r="BU75" s="1379"/>
      <c r="BV75" s="1380"/>
      <c r="BW75" s="10"/>
      <c r="BX75" s="10"/>
      <c r="BY75" s="233"/>
    </row>
    <row r="76" spans="1:77" ht="8.25" customHeight="1">
      <c r="A76" s="232"/>
      <c r="B76" s="10"/>
      <c r="D76" s="1828"/>
      <c r="E76" s="1828"/>
      <c r="F76" s="1828"/>
      <c r="G76" s="1844"/>
      <c r="H76" s="1845"/>
      <c r="I76" s="1846"/>
      <c r="J76" s="1810"/>
      <c r="K76" s="1808"/>
      <c r="L76" s="1808"/>
      <c r="M76" s="1808"/>
      <c r="N76" s="1808"/>
      <c r="O76" s="1808"/>
      <c r="P76" s="1808"/>
      <c r="Q76" s="1808"/>
      <c r="R76" s="1808"/>
      <c r="S76" s="1808"/>
      <c r="T76" s="1808"/>
      <c r="U76" s="1869"/>
      <c r="V76" s="1513"/>
      <c r="W76" s="1513"/>
      <c r="X76" s="1513"/>
      <c r="Y76" s="1870"/>
      <c r="Z76" s="447"/>
      <c r="AA76" s="1861"/>
      <c r="AB76" s="1861"/>
      <c r="AC76" s="1861"/>
      <c r="AD76" s="1861"/>
      <c r="AE76" s="1861"/>
      <c r="AF76" s="1861"/>
      <c r="AG76" s="1861"/>
      <c r="AH76" s="1861"/>
      <c r="AI76" s="1861"/>
      <c r="AJ76" s="1861"/>
      <c r="AK76" s="1861"/>
      <c r="AL76" s="1861"/>
      <c r="AM76" s="1861"/>
      <c r="AN76" s="1862"/>
      <c r="AO76" s="1869"/>
      <c r="AP76" s="1513"/>
      <c r="AQ76" s="1513"/>
      <c r="AR76" s="1513"/>
      <c r="AS76" s="1870"/>
      <c r="AT76" s="447"/>
      <c r="AU76" s="1861"/>
      <c r="AV76" s="1861"/>
      <c r="AW76" s="1861"/>
      <c r="AX76" s="1861"/>
      <c r="AY76" s="1861"/>
      <c r="AZ76" s="1861"/>
      <c r="BA76" s="1861"/>
      <c r="BB76" s="1861"/>
      <c r="BC76" s="1861"/>
      <c r="BD76" s="1861"/>
      <c r="BE76" s="1861"/>
      <c r="BF76" s="1861"/>
      <c r="BG76" s="1861"/>
      <c r="BH76" s="1861"/>
      <c r="BI76" s="1861"/>
      <c r="BJ76" s="1861"/>
      <c r="BK76" s="1862"/>
      <c r="BL76" s="1869"/>
      <c r="BM76" s="1513"/>
      <c r="BN76" s="1513"/>
      <c r="BO76" s="1513"/>
      <c r="BP76" s="1870"/>
      <c r="BR76" s="1675"/>
      <c r="BS76" s="1675"/>
      <c r="BT76" s="1675"/>
      <c r="BU76" s="1675"/>
      <c r="BV76" s="1676"/>
      <c r="BW76" s="10"/>
      <c r="BX76" s="10"/>
      <c r="BY76" s="233"/>
    </row>
    <row r="77" spans="1:77" ht="8.25" customHeight="1">
      <c r="A77" s="232"/>
      <c r="B77" s="10"/>
      <c r="D77" s="1828"/>
      <c r="E77" s="1828"/>
      <c r="F77" s="1828"/>
      <c r="G77" s="1847"/>
      <c r="H77" s="1848"/>
      <c r="I77" s="1849"/>
      <c r="J77" s="1808"/>
      <c r="K77" s="1808"/>
      <c r="L77" s="1808"/>
      <c r="M77" s="1808"/>
      <c r="N77" s="1808"/>
      <c r="O77" s="1808"/>
      <c r="P77" s="1808"/>
      <c r="Q77" s="1808"/>
      <c r="R77" s="1808"/>
      <c r="S77" s="1808"/>
      <c r="T77" s="1808"/>
      <c r="U77" s="1812"/>
      <c r="V77" s="1527"/>
      <c r="W77" s="1527"/>
      <c r="X77" s="1527"/>
      <c r="Y77" s="1834"/>
      <c r="Z77" s="277"/>
      <c r="AA77" s="1863"/>
      <c r="AB77" s="1863"/>
      <c r="AC77" s="1863"/>
      <c r="AD77" s="1863"/>
      <c r="AE77" s="1863"/>
      <c r="AF77" s="1863"/>
      <c r="AG77" s="1863"/>
      <c r="AH77" s="1863"/>
      <c r="AI77" s="1863"/>
      <c r="AJ77" s="1863"/>
      <c r="AK77" s="1863"/>
      <c r="AL77" s="1863"/>
      <c r="AM77" s="1863"/>
      <c r="AN77" s="1864"/>
      <c r="AO77" s="1812"/>
      <c r="AP77" s="1527"/>
      <c r="AQ77" s="1527"/>
      <c r="AR77" s="1527"/>
      <c r="AS77" s="1834"/>
      <c r="AT77" s="277"/>
      <c r="AU77" s="1863"/>
      <c r="AV77" s="1863"/>
      <c r="AW77" s="1863"/>
      <c r="AX77" s="1863"/>
      <c r="AY77" s="1863"/>
      <c r="AZ77" s="1863"/>
      <c r="BA77" s="1863"/>
      <c r="BB77" s="1863"/>
      <c r="BC77" s="1863"/>
      <c r="BD77" s="1863"/>
      <c r="BE77" s="1863"/>
      <c r="BF77" s="1863"/>
      <c r="BG77" s="1863"/>
      <c r="BH77" s="1863"/>
      <c r="BI77" s="1863"/>
      <c r="BJ77" s="1863"/>
      <c r="BK77" s="1864"/>
      <c r="BL77" s="1812"/>
      <c r="BM77" s="1527"/>
      <c r="BN77" s="1527"/>
      <c r="BO77" s="1527"/>
      <c r="BP77" s="1834"/>
      <c r="BR77" s="1381"/>
      <c r="BS77" s="1381"/>
      <c r="BT77" s="1381"/>
      <c r="BU77" s="1381"/>
      <c r="BV77" s="1382"/>
      <c r="BW77" s="10"/>
      <c r="BX77" s="10"/>
      <c r="BY77" s="233"/>
    </row>
    <row r="78" spans="1:77" ht="8.25" customHeight="1">
      <c r="A78" s="232"/>
      <c r="B78" s="10"/>
      <c r="D78" s="1828"/>
      <c r="E78" s="1828"/>
      <c r="F78" s="1828"/>
      <c r="G78" s="1784" t="s">
        <v>1195</v>
      </c>
      <c r="H78" s="1753"/>
      <c r="I78" s="1753"/>
      <c r="J78" s="1753"/>
      <c r="K78" s="1753"/>
      <c r="L78" s="1753"/>
      <c r="M78" s="1753"/>
      <c r="N78" s="1753"/>
      <c r="O78" s="1753"/>
      <c r="P78" s="1753"/>
      <c r="Q78" s="1753"/>
      <c r="R78" s="1753"/>
      <c r="S78" s="1753"/>
      <c r="T78" s="1764"/>
      <c r="U78" s="440"/>
      <c r="V78" s="1751">
        <f>入力専用!$G$66</f>
        <v>0</v>
      </c>
      <c r="W78" s="1751"/>
      <c r="X78" s="1751"/>
      <c r="Y78" s="1751"/>
      <c r="Z78" s="1751"/>
      <c r="AA78" s="1751"/>
      <c r="AB78" s="1751"/>
      <c r="AC78" s="1751"/>
      <c r="AD78" s="1751"/>
      <c r="AE78" s="1751"/>
      <c r="AF78" s="1751"/>
      <c r="AG78" s="1751"/>
      <c r="AH78" s="1751"/>
      <c r="AI78" s="1751"/>
      <c r="AJ78" s="1751"/>
      <c r="AK78" s="1751"/>
      <c r="AL78" s="1751"/>
      <c r="AM78" s="1751"/>
      <c r="AN78" s="1798"/>
      <c r="AO78" s="1784" t="s">
        <v>1196</v>
      </c>
      <c r="AP78" s="1753"/>
      <c r="AQ78" s="1753"/>
      <c r="AR78" s="1753"/>
      <c r="AS78" s="1753"/>
      <c r="AT78" s="1753"/>
      <c r="AU78" s="1753"/>
      <c r="AV78" s="1753"/>
      <c r="AW78" s="1753"/>
      <c r="AX78" s="1764"/>
      <c r="AY78" s="439"/>
      <c r="AZ78" s="1829">
        <f>入力専用!$G$69</f>
        <v>0</v>
      </c>
      <c r="BA78" s="1829"/>
      <c r="BB78" s="1829"/>
      <c r="BC78" s="1829"/>
      <c r="BD78" s="1829"/>
      <c r="BE78" s="1829"/>
      <c r="BF78" s="1829"/>
      <c r="BG78" s="1829"/>
      <c r="BH78" s="1829"/>
      <c r="BI78" s="1829"/>
      <c r="BJ78" s="1829"/>
      <c r="BK78" s="1829"/>
      <c r="BL78" s="1829"/>
      <c r="BM78" s="1829"/>
      <c r="BN78" s="1829"/>
      <c r="BO78" s="1829"/>
      <c r="BP78" s="1829"/>
      <c r="BQ78" s="1829"/>
      <c r="BR78" s="1829"/>
      <c r="BS78" s="1829"/>
      <c r="BT78" s="1829"/>
      <c r="BU78" s="1829"/>
      <c r="BV78" s="1830"/>
      <c r="BW78" s="10"/>
      <c r="BX78" s="10"/>
      <c r="BY78" s="233"/>
    </row>
    <row r="79" spans="1:77" ht="8.25" customHeight="1">
      <c r="A79" s="232"/>
      <c r="B79" s="10"/>
      <c r="D79" s="1828"/>
      <c r="E79" s="1828"/>
      <c r="F79" s="1828"/>
      <c r="G79" s="1794"/>
      <c r="H79" s="1795"/>
      <c r="I79" s="1795"/>
      <c r="J79" s="1795"/>
      <c r="K79" s="1795"/>
      <c r="L79" s="1795"/>
      <c r="M79" s="1795"/>
      <c r="N79" s="1795"/>
      <c r="O79" s="1795"/>
      <c r="P79" s="1795"/>
      <c r="Q79" s="1795"/>
      <c r="R79" s="1795"/>
      <c r="S79" s="1795"/>
      <c r="T79" s="1796"/>
      <c r="U79" s="234"/>
      <c r="V79" s="1799"/>
      <c r="W79" s="1799"/>
      <c r="X79" s="1799"/>
      <c r="Y79" s="1799"/>
      <c r="Z79" s="1799"/>
      <c r="AA79" s="1799"/>
      <c r="AB79" s="1799"/>
      <c r="AC79" s="1799"/>
      <c r="AD79" s="1799"/>
      <c r="AE79" s="1799"/>
      <c r="AF79" s="1799"/>
      <c r="AG79" s="1799"/>
      <c r="AH79" s="1799"/>
      <c r="AI79" s="1799"/>
      <c r="AJ79" s="1799"/>
      <c r="AK79" s="1799"/>
      <c r="AL79" s="1799"/>
      <c r="AM79" s="1799"/>
      <c r="AN79" s="1800"/>
      <c r="AO79" s="955"/>
      <c r="AP79" s="964"/>
      <c r="AQ79" s="964"/>
      <c r="AR79" s="964"/>
      <c r="AS79" s="964"/>
      <c r="AT79" s="964"/>
      <c r="AU79" s="964"/>
      <c r="AV79" s="964"/>
      <c r="AW79" s="964"/>
      <c r="AX79" s="1766"/>
      <c r="AY79" s="150"/>
      <c r="AZ79" s="1831"/>
      <c r="BA79" s="1831"/>
      <c r="BB79" s="1831"/>
      <c r="BC79" s="1831"/>
      <c r="BD79" s="1831"/>
      <c r="BE79" s="1831"/>
      <c r="BF79" s="1831"/>
      <c r="BG79" s="1831"/>
      <c r="BH79" s="1831"/>
      <c r="BI79" s="1831"/>
      <c r="BJ79" s="1831"/>
      <c r="BK79" s="1831"/>
      <c r="BL79" s="1831"/>
      <c r="BM79" s="1831"/>
      <c r="BN79" s="1831"/>
      <c r="BO79" s="1831"/>
      <c r="BP79" s="1831"/>
      <c r="BQ79" s="1831"/>
      <c r="BR79" s="1831"/>
      <c r="BS79" s="1831"/>
      <c r="BT79" s="1831"/>
      <c r="BU79" s="1831"/>
      <c r="BV79" s="1832"/>
      <c r="BW79" s="10"/>
      <c r="BX79" s="10"/>
      <c r="BY79" s="233"/>
    </row>
    <row r="80" spans="1:77" ht="8.25" customHeight="1">
      <c r="A80" s="232"/>
      <c r="B80" s="10"/>
      <c r="D80" s="1828"/>
      <c r="E80" s="1828"/>
      <c r="F80" s="1828"/>
      <c r="G80" s="963" t="s">
        <v>1197</v>
      </c>
      <c r="H80" s="963"/>
      <c r="I80" s="963"/>
      <c r="J80" s="963"/>
      <c r="K80" s="963"/>
      <c r="L80" s="963"/>
      <c r="M80" s="963"/>
      <c r="N80" s="963"/>
      <c r="O80" s="963"/>
      <c r="P80" s="963"/>
      <c r="Q80" s="963"/>
      <c r="R80" s="963"/>
      <c r="S80" s="963"/>
      <c r="T80" s="1765"/>
      <c r="V80" s="1801">
        <f>入力専用!$G$67</f>
        <v>0</v>
      </c>
      <c r="W80" s="1801"/>
      <c r="X80" s="1801"/>
      <c r="Y80" s="1801"/>
      <c r="Z80" s="1801"/>
      <c r="AA80" s="1801"/>
      <c r="AB80" s="1801"/>
      <c r="AC80" s="1801"/>
      <c r="AD80" s="1801"/>
      <c r="AE80" s="1801"/>
      <c r="AF80" s="1801"/>
      <c r="AG80" s="1801"/>
      <c r="AH80" s="1801"/>
      <c r="AI80" s="1801"/>
      <c r="AJ80" s="1801"/>
      <c r="AK80" s="1801"/>
      <c r="AL80" s="1801"/>
      <c r="AM80" s="1801"/>
      <c r="AN80" s="1802"/>
      <c r="AO80" s="1784" t="s">
        <v>1198</v>
      </c>
      <c r="AP80" s="1753"/>
      <c r="AQ80" s="1753"/>
      <c r="AR80" s="1753"/>
      <c r="AS80" s="1753"/>
      <c r="AT80" s="1753"/>
      <c r="AU80" s="1753"/>
      <c r="AV80" s="1753"/>
      <c r="AW80" s="1753"/>
      <c r="AX80" s="1764"/>
      <c r="AY80" s="1835" t="str">
        <f>入力専用!$BD$3</f>
        <v>男</v>
      </c>
      <c r="AZ80" s="1836"/>
      <c r="BA80" s="1836"/>
      <c r="BB80" s="1836"/>
      <c r="BC80" s="1836"/>
      <c r="BD80" s="1836"/>
      <c r="BE80" s="1836"/>
      <c r="BF80" s="1836"/>
      <c r="BG80" s="1836"/>
      <c r="BH80" s="1836"/>
      <c r="BI80" s="1753" t="s">
        <v>1171</v>
      </c>
      <c r="BJ80" s="1753"/>
      <c r="BK80" s="1753"/>
      <c r="BL80" s="1753"/>
      <c r="BM80" s="1805" t="str">
        <f>入力専用!$BE$3</f>
        <v>女</v>
      </c>
      <c r="BN80" s="1805"/>
      <c r="BO80" s="1805"/>
      <c r="BP80" s="1805"/>
      <c r="BQ80" s="1805"/>
      <c r="BR80" s="1805"/>
      <c r="BS80" s="1805"/>
      <c r="BT80" s="1805"/>
      <c r="BU80" s="1805"/>
      <c r="BV80" s="1817"/>
      <c r="BW80" s="10"/>
      <c r="BX80" s="10"/>
      <c r="BY80" s="233"/>
    </row>
    <row r="81" spans="1:77" ht="8.25" customHeight="1">
      <c r="A81" s="232"/>
      <c r="B81" s="10"/>
      <c r="D81" s="1828"/>
      <c r="E81" s="1828"/>
      <c r="F81" s="1828"/>
      <c r="G81" s="963"/>
      <c r="H81" s="963"/>
      <c r="I81" s="963"/>
      <c r="J81" s="963"/>
      <c r="K81" s="963"/>
      <c r="L81" s="963"/>
      <c r="M81" s="963"/>
      <c r="N81" s="963"/>
      <c r="O81" s="963"/>
      <c r="P81" s="963"/>
      <c r="Q81" s="963"/>
      <c r="R81" s="963"/>
      <c r="S81" s="963"/>
      <c r="T81" s="1765"/>
      <c r="V81" s="1801"/>
      <c r="W81" s="1801"/>
      <c r="X81" s="1801"/>
      <c r="Y81" s="1801"/>
      <c r="Z81" s="1801"/>
      <c r="AA81" s="1801"/>
      <c r="AB81" s="1801"/>
      <c r="AC81" s="1801"/>
      <c r="AD81" s="1801"/>
      <c r="AE81" s="1801"/>
      <c r="AF81" s="1801"/>
      <c r="AG81" s="1801"/>
      <c r="AH81" s="1801"/>
      <c r="AI81" s="1801"/>
      <c r="AJ81" s="1801"/>
      <c r="AK81" s="1801"/>
      <c r="AL81" s="1801"/>
      <c r="AM81" s="1801"/>
      <c r="AN81" s="1802"/>
      <c r="AO81" s="953"/>
      <c r="AP81" s="963"/>
      <c r="AQ81" s="963"/>
      <c r="AR81" s="963"/>
      <c r="AS81" s="963"/>
      <c r="AT81" s="963"/>
      <c r="AU81" s="963"/>
      <c r="AV81" s="963"/>
      <c r="AW81" s="963"/>
      <c r="AX81" s="1765"/>
      <c r="AY81" s="1837"/>
      <c r="AZ81" s="1838"/>
      <c r="BA81" s="1838"/>
      <c r="BB81" s="1838"/>
      <c r="BC81" s="1838"/>
      <c r="BD81" s="1838"/>
      <c r="BE81" s="1838"/>
      <c r="BF81" s="1838"/>
      <c r="BG81" s="1838"/>
      <c r="BH81" s="1838"/>
      <c r="BI81" s="963"/>
      <c r="BJ81" s="963"/>
      <c r="BK81" s="963"/>
      <c r="BL81" s="963"/>
      <c r="BM81" s="1806"/>
      <c r="BN81" s="1806"/>
      <c r="BO81" s="1806"/>
      <c r="BP81" s="1806"/>
      <c r="BQ81" s="1806"/>
      <c r="BR81" s="1806"/>
      <c r="BS81" s="1806"/>
      <c r="BT81" s="1806"/>
      <c r="BU81" s="1806"/>
      <c r="BV81" s="1818"/>
      <c r="BW81" s="10"/>
      <c r="BX81" s="10"/>
      <c r="BY81" s="233"/>
    </row>
    <row r="82" spans="1:77" ht="8.25" customHeight="1">
      <c r="A82" s="232"/>
      <c r="B82" s="10"/>
      <c r="D82" s="1828"/>
      <c r="E82" s="1828"/>
      <c r="F82" s="1828"/>
      <c r="G82" s="964"/>
      <c r="H82" s="964"/>
      <c r="I82" s="964"/>
      <c r="J82" s="964"/>
      <c r="K82" s="964"/>
      <c r="L82" s="964"/>
      <c r="M82" s="964"/>
      <c r="N82" s="964"/>
      <c r="O82" s="964"/>
      <c r="P82" s="964"/>
      <c r="Q82" s="964"/>
      <c r="R82" s="964"/>
      <c r="S82" s="964"/>
      <c r="T82" s="1766"/>
      <c r="V82" s="1803"/>
      <c r="W82" s="1803"/>
      <c r="X82" s="1803"/>
      <c r="Y82" s="1803"/>
      <c r="Z82" s="1803"/>
      <c r="AA82" s="1803"/>
      <c r="AB82" s="1803"/>
      <c r="AC82" s="1803"/>
      <c r="AD82" s="1803"/>
      <c r="AE82" s="1803"/>
      <c r="AF82" s="1803"/>
      <c r="AG82" s="1803"/>
      <c r="AH82" s="1803"/>
      <c r="AI82" s="1803"/>
      <c r="AJ82" s="1803"/>
      <c r="AK82" s="1803"/>
      <c r="AL82" s="1803"/>
      <c r="AM82" s="1803"/>
      <c r="AN82" s="1804"/>
      <c r="AO82" s="955"/>
      <c r="AP82" s="964"/>
      <c r="AQ82" s="964"/>
      <c r="AR82" s="964"/>
      <c r="AS82" s="964"/>
      <c r="AT82" s="964"/>
      <c r="AU82" s="964"/>
      <c r="AV82" s="964"/>
      <c r="AW82" s="964"/>
      <c r="AX82" s="1766"/>
      <c r="AY82" s="1839"/>
      <c r="AZ82" s="1840"/>
      <c r="BA82" s="1840"/>
      <c r="BB82" s="1840"/>
      <c r="BC82" s="1840"/>
      <c r="BD82" s="1840"/>
      <c r="BE82" s="1840"/>
      <c r="BF82" s="1840"/>
      <c r="BG82" s="1840"/>
      <c r="BH82" s="1840"/>
      <c r="BI82" s="964"/>
      <c r="BJ82" s="964"/>
      <c r="BK82" s="964"/>
      <c r="BL82" s="964"/>
      <c r="BM82" s="1819"/>
      <c r="BN82" s="1819"/>
      <c r="BO82" s="1819"/>
      <c r="BP82" s="1819"/>
      <c r="BQ82" s="1819"/>
      <c r="BR82" s="1819"/>
      <c r="BS82" s="1819"/>
      <c r="BT82" s="1819"/>
      <c r="BU82" s="1819"/>
      <c r="BV82" s="1820"/>
      <c r="BW82" s="10"/>
      <c r="BX82" s="10"/>
      <c r="BY82" s="233"/>
    </row>
    <row r="83" spans="1:77" ht="8.25" customHeight="1">
      <c r="A83" s="232"/>
      <c r="B83" s="10"/>
      <c r="D83" s="1828"/>
      <c r="E83" s="1828"/>
      <c r="F83" s="1828"/>
      <c r="G83" s="1753" t="s">
        <v>1199</v>
      </c>
      <c r="H83" s="1753"/>
      <c r="I83" s="1753"/>
      <c r="J83" s="1753"/>
      <c r="K83" s="1753"/>
      <c r="L83" s="1753"/>
      <c r="M83" s="1753"/>
      <c r="N83" s="1753"/>
      <c r="O83" s="1753"/>
      <c r="P83" s="1753"/>
      <c r="Q83" s="1753"/>
      <c r="R83" s="1753"/>
      <c r="S83" s="1753"/>
      <c r="T83" s="1764"/>
      <c r="U83" s="439"/>
      <c r="V83" s="1805" t="s">
        <v>1200</v>
      </c>
      <c r="W83" s="1805"/>
      <c r="X83" s="1805"/>
      <c r="Y83" s="1751">
        <f>入力専用!$G$77</f>
        <v>0</v>
      </c>
      <c r="Z83" s="1751"/>
      <c r="AA83" s="1751"/>
      <c r="AB83" s="1751"/>
      <c r="AC83" s="1751"/>
      <c r="AD83" s="1751"/>
      <c r="AE83" s="1751"/>
      <c r="AF83" s="1751"/>
      <c r="AG83" s="1751"/>
      <c r="AH83" s="1751"/>
      <c r="AI83" s="1751"/>
      <c r="AJ83" s="1751"/>
      <c r="AK83" s="1751"/>
      <c r="AL83" s="1751"/>
      <c r="AM83" s="1751"/>
      <c r="AN83" s="1751"/>
      <c r="AO83" s="1751"/>
      <c r="AP83" s="1751"/>
      <c r="AQ83" s="1751"/>
      <c r="AR83" s="1751"/>
      <c r="AS83" s="1751"/>
      <c r="AT83" s="1751"/>
      <c r="AU83" s="1753" t="s">
        <v>594</v>
      </c>
      <c r="AV83" s="1753"/>
      <c r="AW83" s="1753"/>
      <c r="AX83" s="1753"/>
      <c r="AY83" s="1753"/>
      <c r="AZ83" s="1753"/>
      <c r="BA83" s="1753"/>
      <c r="BB83" s="1753"/>
      <c r="BD83" s="918">
        <f>入力専用!$G$79</f>
        <v>0</v>
      </c>
      <c r="BE83" s="918"/>
      <c r="BF83" s="918"/>
      <c r="BG83" s="918"/>
      <c r="BH83" s="918"/>
      <c r="BI83" s="918"/>
      <c r="BJ83" s="918"/>
      <c r="BK83" s="918"/>
      <c r="BL83" s="918"/>
      <c r="BM83" s="918"/>
      <c r="BN83" s="918"/>
      <c r="BO83" s="918"/>
      <c r="BP83" s="918"/>
      <c r="BQ83" s="918"/>
      <c r="BR83" s="918"/>
      <c r="BS83" s="918"/>
      <c r="BT83" s="918"/>
      <c r="BU83" s="918"/>
      <c r="BV83" s="1754"/>
      <c r="BY83" s="233"/>
    </row>
    <row r="84" spans="1:77" ht="8.25" customHeight="1">
      <c r="A84" s="232"/>
      <c r="B84" s="10"/>
      <c r="D84" s="1828"/>
      <c r="E84" s="1828"/>
      <c r="F84" s="1828"/>
      <c r="G84" s="963"/>
      <c r="H84" s="963"/>
      <c r="I84" s="963"/>
      <c r="J84" s="963"/>
      <c r="K84" s="963"/>
      <c r="L84" s="963"/>
      <c r="M84" s="963"/>
      <c r="N84" s="963"/>
      <c r="O84" s="963"/>
      <c r="P84" s="963"/>
      <c r="Q84" s="963"/>
      <c r="R84" s="963"/>
      <c r="S84" s="963"/>
      <c r="T84" s="1765"/>
      <c r="U84" s="306"/>
      <c r="V84" s="1806"/>
      <c r="W84" s="1806"/>
      <c r="X84" s="1806"/>
      <c r="Y84" s="1752"/>
      <c r="Z84" s="1752"/>
      <c r="AA84" s="1752"/>
      <c r="AB84" s="1752"/>
      <c r="AC84" s="1752"/>
      <c r="AD84" s="1752"/>
      <c r="AE84" s="1752"/>
      <c r="AF84" s="1752"/>
      <c r="AG84" s="1752"/>
      <c r="AH84" s="1752"/>
      <c r="AI84" s="1752"/>
      <c r="AJ84" s="1752"/>
      <c r="AK84" s="1752"/>
      <c r="AL84" s="1752"/>
      <c r="AM84" s="1752"/>
      <c r="AN84" s="1752"/>
      <c r="AO84" s="1752"/>
      <c r="AP84" s="1752"/>
      <c r="AQ84" s="1752"/>
      <c r="AR84" s="1752"/>
      <c r="AS84" s="1752"/>
      <c r="AT84" s="1752"/>
      <c r="AU84" s="963"/>
      <c r="AV84" s="963"/>
      <c r="AW84" s="963"/>
      <c r="AX84" s="963"/>
      <c r="AY84" s="963"/>
      <c r="AZ84" s="963"/>
      <c r="BA84" s="963"/>
      <c r="BB84" s="963"/>
      <c r="BD84" s="933"/>
      <c r="BE84" s="933"/>
      <c r="BF84" s="933"/>
      <c r="BG84" s="933"/>
      <c r="BH84" s="933"/>
      <c r="BI84" s="933"/>
      <c r="BJ84" s="933"/>
      <c r="BK84" s="933"/>
      <c r="BL84" s="933"/>
      <c r="BM84" s="933"/>
      <c r="BN84" s="933"/>
      <c r="BO84" s="933"/>
      <c r="BP84" s="933"/>
      <c r="BQ84" s="933"/>
      <c r="BR84" s="933"/>
      <c r="BS84" s="933"/>
      <c r="BT84" s="933"/>
      <c r="BU84" s="933"/>
      <c r="BV84" s="935"/>
      <c r="BY84" s="233"/>
    </row>
    <row r="85" spans="1:77" ht="8.25" customHeight="1">
      <c r="A85" s="232"/>
      <c r="B85" s="10"/>
      <c r="D85" s="1828"/>
      <c r="E85" s="1828"/>
      <c r="F85" s="1828"/>
      <c r="G85" s="963"/>
      <c r="H85" s="963"/>
      <c r="I85" s="963"/>
      <c r="J85" s="963"/>
      <c r="K85" s="963"/>
      <c r="L85" s="963"/>
      <c r="M85" s="963"/>
      <c r="N85" s="963"/>
      <c r="O85" s="963"/>
      <c r="P85" s="963"/>
      <c r="Q85" s="963"/>
      <c r="R85" s="963"/>
      <c r="S85" s="963"/>
      <c r="T85" s="1765"/>
      <c r="U85" s="306"/>
      <c r="V85" s="1813">
        <f>入力専用!$G$78</f>
        <v>0</v>
      </c>
      <c r="W85" s="1813"/>
      <c r="X85" s="1813"/>
      <c r="Y85" s="1813"/>
      <c r="Z85" s="1813"/>
      <c r="AA85" s="1813"/>
      <c r="AB85" s="1813"/>
      <c r="AC85" s="1813"/>
      <c r="AD85" s="1813"/>
      <c r="AE85" s="1813"/>
      <c r="AF85" s="1813"/>
      <c r="AG85" s="1813"/>
      <c r="AH85" s="1813"/>
      <c r="AI85" s="1813"/>
      <c r="AJ85" s="1813"/>
      <c r="AK85" s="1813"/>
      <c r="AL85" s="1813"/>
      <c r="AM85" s="1813"/>
      <c r="AN85" s="1813"/>
      <c r="AO85" s="1813"/>
      <c r="AP85" s="1813"/>
      <c r="AQ85" s="1813"/>
      <c r="AR85" s="1813"/>
      <c r="AS85" s="1813"/>
      <c r="AT85" s="1813"/>
      <c r="AU85" s="1813"/>
      <c r="AV85" s="1813"/>
      <c r="AW85" s="1813"/>
      <c r="AX85" s="1813"/>
      <c r="AY85" s="1813"/>
      <c r="AZ85" s="1813"/>
      <c r="BA85" s="1813"/>
      <c r="BB85" s="1813"/>
      <c r="BC85" s="1813"/>
      <c r="BD85" s="1813"/>
      <c r="BE85" s="1813"/>
      <c r="BF85" s="1813"/>
      <c r="BG85" s="1813"/>
      <c r="BH85" s="1813"/>
      <c r="BI85" s="1813"/>
      <c r="BJ85" s="1813"/>
      <c r="BK85" s="1813"/>
      <c r="BL85" s="1813"/>
      <c r="BM85" s="1813"/>
      <c r="BN85" s="1813"/>
      <c r="BO85" s="1813"/>
      <c r="BP85" s="1813"/>
      <c r="BQ85" s="1813"/>
      <c r="BR85" s="1813"/>
      <c r="BS85" s="1813"/>
      <c r="BT85" s="1813"/>
      <c r="BU85" s="1813"/>
      <c r="BV85" s="1814"/>
      <c r="BW85" s="10"/>
      <c r="BX85" s="10"/>
      <c r="BY85" s="233"/>
    </row>
    <row r="86" spans="1:77" ht="8.25" customHeight="1">
      <c r="A86" s="232"/>
      <c r="B86" s="10"/>
      <c r="D86" s="1828"/>
      <c r="E86" s="1828"/>
      <c r="F86" s="1828"/>
      <c r="G86" s="964"/>
      <c r="H86" s="964"/>
      <c r="I86" s="964"/>
      <c r="J86" s="964"/>
      <c r="K86" s="964"/>
      <c r="L86" s="964"/>
      <c r="M86" s="964"/>
      <c r="N86" s="964"/>
      <c r="O86" s="964"/>
      <c r="P86" s="964"/>
      <c r="Q86" s="964"/>
      <c r="R86" s="964"/>
      <c r="S86" s="964"/>
      <c r="T86" s="1766"/>
      <c r="U86" s="150"/>
      <c r="V86" s="1815"/>
      <c r="W86" s="1815"/>
      <c r="X86" s="1815"/>
      <c r="Y86" s="1815"/>
      <c r="Z86" s="1815"/>
      <c r="AA86" s="1815"/>
      <c r="AB86" s="1815"/>
      <c r="AC86" s="1815"/>
      <c r="AD86" s="1815"/>
      <c r="AE86" s="1815"/>
      <c r="AF86" s="1815"/>
      <c r="AG86" s="1815"/>
      <c r="AH86" s="1815"/>
      <c r="AI86" s="1815"/>
      <c r="AJ86" s="1815"/>
      <c r="AK86" s="1815"/>
      <c r="AL86" s="1815"/>
      <c r="AM86" s="1815"/>
      <c r="AN86" s="1815"/>
      <c r="AO86" s="1815"/>
      <c r="AP86" s="1815"/>
      <c r="AQ86" s="1815"/>
      <c r="AR86" s="1815"/>
      <c r="AS86" s="1815"/>
      <c r="AT86" s="1815"/>
      <c r="AU86" s="1815"/>
      <c r="AV86" s="1815"/>
      <c r="AW86" s="1815"/>
      <c r="AX86" s="1815"/>
      <c r="AY86" s="1815"/>
      <c r="AZ86" s="1815"/>
      <c r="BA86" s="1815"/>
      <c r="BB86" s="1815"/>
      <c r="BC86" s="1815"/>
      <c r="BD86" s="1815"/>
      <c r="BE86" s="1815"/>
      <c r="BF86" s="1815"/>
      <c r="BG86" s="1815"/>
      <c r="BH86" s="1815"/>
      <c r="BI86" s="1815"/>
      <c r="BJ86" s="1815"/>
      <c r="BK86" s="1815"/>
      <c r="BL86" s="1815"/>
      <c r="BM86" s="1815"/>
      <c r="BN86" s="1815"/>
      <c r="BO86" s="1815"/>
      <c r="BP86" s="1815"/>
      <c r="BQ86" s="1815"/>
      <c r="BR86" s="1815"/>
      <c r="BS86" s="1815"/>
      <c r="BT86" s="1815"/>
      <c r="BU86" s="1815"/>
      <c r="BV86" s="1816"/>
      <c r="BW86" s="10"/>
      <c r="BX86" s="10"/>
      <c r="BY86" s="233"/>
    </row>
    <row r="87" spans="1:77" ht="8.25" customHeight="1">
      <c r="A87" s="232"/>
      <c r="B87" s="10"/>
      <c r="D87" s="1828"/>
      <c r="E87" s="1828"/>
      <c r="F87" s="1828"/>
      <c r="G87" s="951" t="s">
        <v>1201</v>
      </c>
      <c r="H87" s="1886"/>
      <c r="I87" s="1886"/>
      <c r="J87" s="1886"/>
      <c r="K87" s="1886"/>
      <c r="L87" s="1886"/>
      <c r="M87" s="1886"/>
      <c r="N87" s="1886"/>
      <c r="O87" s="1886"/>
      <c r="P87" s="1886"/>
      <c r="Q87" s="1886"/>
      <c r="R87" s="1886"/>
      <c r="S87" s="1886"/>
      <c r="T87" s="1046"/>
      <c r="U87" s="1877" t="s">
        <v>1202</v>
      </c>
      <c r="V87" s="1878"/>
      <c r="W87" s="1878"/>
      <c r="X87" s="1878"/>
      <c r="Y87" s="1878"/>
      <c r="Z87" s="1878"/>
      <c r="AA87" s="1878"/>
      <c r="AB87" s="1878"/>
      <c r="AC87" s="1878"/>
      <c r="AD87" s="1878"/>
      <c r="AE87" s="1879"/>
      <c r="AF87" s="1811" t="s">
        <v>1203</v>
      </c>
      <c r="AG87" s="1526"/>
      <c r="AH87" s="1526"/>
      <c r="AI87" s="1526"/>
      <c r="AJ87" s="1526"/>
      <c r="AK87" s="1526"/>
      <c r="AL87" s="1526"/>
      <c r="AM87" s="1526"/>
      <c r="AN87" s="1526"/>
      <c r="AO87" s="1526"/>
      <c r="AP87" s="1526"/>
      <c r="AQ87" s="1753" t="str">
        <f>入力専用!$Y$3</f>
        <v>１</v>
      </c>
      <c r="AR87" s="1753"/>
      <c r="AS87" s="1753"/>
      <c r="AT87" s="1753" t="str">
        <f>入力専用!$Y$4</f>
        <v>２</v>
      </c>
      <c r="AU87" s="1753"/>
      <c r="AV87" s="1753"/>
      <c r="AW87" s="1753" t="str">
        <f>入力専用!$Y$5</f>
        <v>３</v>
      </c>
      <c r="AX87" s="1753"/>
      <c r="AY87" s="1753"/>
      <c r="AZ87" s="1753" t="str">
        <f>入力専用!$Y$6</f>
        <v>４</v>
      </c>
      <c r="BA87" s="1753"/>
      <c r="BB87" s="1753"/>
      <c r="BC87" s="1753" t="str">
        <f>入力専用!$Y$7</f>
        <v>５</v>
      </c>
      <c r="BD87" s="1753"/>
      <c r="BE87" s="1753"/>
      <c r="BF87" s="440"/>
      <c r="BG87" s="1526" t="s">
        <v>1204</v>
      </c>
      <c r="BH87" s="1526"/>
      <c r="BI87" s="1526"/>
      <c r="BJ87" s="1526"/>
      <c r="BK87" s="1526"/>
      <c r="BL87" s="1526"/>
      <c r="BM87" s="1526"/>
      <c r="BN87" s="1526"/>
      <c r="BO87" s="1526"/>
      <c r="BP87" s="1526"/>
      <c r="BQ87" s="1753" t="str">
        <f>入力専用!$Z$3</f>
        <v>１</v>
      </c>
      <c r="BR87" s="1753"/>
      <c r="BS87" s="1753"/>
      <c r="BT87" s="1753" t="str">
        <f>入力専用!$Z$4</f>
        <v>２</v>
      </c>
      <c r="BU87" s="1753"/>
      <c r="BV87" s="1764"/>
      <c r="BW87" s="10"/>
      <c r="BX87" s="10"/>
      <c r="BY87" s="233"/>
    </row>
    <row r="88" spans="1:77" ht="8.25" customHeight="1">
      <c r="A88" s="232"/>
      <c r="B88" s="10"/>
      <c r="D88" s="1828"/>
      <c r="E88" s="1828"/>
      <c r="F88" s="1828"/>
      <c r="G88" s="1047"/>
      <c r="H88" s="1887"/>
      <c r="I88" s="1887"/>
      <c r="J88" s="1887"/>
      <c r="K88" s="1887"/>
      <c r="L88" s="1887"/>
      <c r="M88" s="1887"/>
      <c r="N88" s="1887"/>
      <c r="O88" s="1887"/>
      <c r="P88" s="1887"/>
      <c r="Q88" s="1887"/>
      <c r="R88" s="1887"/>
      <c r="S88" s="1887"/>
      <c r="T88" s="1048"/>
      <c r="U88" s="1880"/>
      <c r="V88" s="1881"/>
      <c r="W88" s="1881"/>
      <c r="X88" s="1881"/>
      <c r="Y88" s="1881"/>
      <c r="Z88" s="1881"/>
      <c r="AA88" s="1881"/>
      <c r="AB88" s="1881"/>
      <c r="AC88" s="1881"/>
      <c r="AD88" s="1881"/>
      <c r="AE88" s="1882"/>
      <c r="AF88" s="1812"/>
      <c r="AG88" s="1527"/>
      <c r="AH88" s="1527"/>
      <c r="AI88" s="1527"/>
      <c r="AJ88" s="1527"/>
      <c r="AK88" s="1527"/>
      <c r="AL88" s="1527"/>
      <c r="AM88" s="1527"/>
      <c r="AN88" s="1527"/>
      <c r="AO88" s="1527"/>
      <c r="AP88" s="1527"/>
      <c r="AQ88" s="964"/>
      <c r="AR88" s="964"/>
      <c r="AS88" s="964"/>
      <c r="AT88" s="964"/>
      <c r="AU88" s="964"/>
      <c r="AV88" s="964"/>
      <c r="AW88" s="964"/>
      <c r="AX88" s="964"/>
      <c r="AY88" s="964"/>
      <c r="AZ88" s="964"/>
      <c r="BA88" s="964"/>
      <c r="BB88" s="964"/>
      <c r="BC88" s="964"/>
      <c r="BD88" s="964"/>
      <c r="BE88" s="964"/>
      <c r="BF88" s="438"/>
      <c r="BG88" s="1527"/>
      <c r="BH88" s="1527"/>
      <c r="BI88" s="1527"/>
      <c r="BJ88" s="1527"/>
      <c r="BK88" s="1527"/>
      <c r="BL88" s="1527"/>
      <c r="BM88" s="1527"/>
      <c r="BN88" s="1527"/>
      <c r="BO88" s="1527"/>
      <c r="BP88" s="1527"/>
      <c r="BQ88" s="964"/>
      <c r="BR88" s="964"/>
      <c r="BS88" s="964"/>
      <c r="BT88" s="964"/>
      <c r="BU88" s="964"/>
      <c r="BV88" s="1766"/>
      <c r="BW88" s="10"/>
      <c r="BX88" s="10"/>
      <c r="BY88" s="233"/>
    </row>
    <row r="89" spans="1:77" ht="8.25" customHeight="1">
      <c r="A89" s="232"/>
      <c r="B89" s="10"/>
      <c r="D89" s="1828"/>
      <c r="E89" s="1828"/>
      <c r="F89" s="1828"/>
      <c r="G89" s="1047"/>
      <c r="H89" s="1887"/>
      <c r="I89" s="1887"/>
      <c r="J89" s="1887"/>
      <c r="K89" s="1887"/>
      <c r="L89" s="1887"/>
      <c r="M89" s="1887"/>
      <c r="N89" s="1887"/>
      <c r="O89" s="1887"/>
      <c r="P89" s="1887"/>
      <c r="Q89" s="1887"/>
      <c r="R89" s="1887"/>
      <c r="S89" s="1887"/>
      <c r="T89" s="1048"/>
      <c r="U89" s="1880"/>
      <c r="V89" s="1881"/>
      <c r="W89" s="1881"/>
      <c r="X89" s="1881"/>
      <c r="Y89" s="1881"/>
      <c r="Z89" s="1881"/>
      <c r="AA89" s="1881"/>
      <c r="AB89" s="1881"/>
      <c r="AC89" s="1881"/>
      <c r="AD89" s="1881"/>
      <c r="AE89" s="1882"/>
      <c r="AF89" s="1811" t="s">
        <v>1205</v>
      </c>
      <c r="AG89" s="1526"/>
      <c r="AH89" s="1526"/>
      <c r="AI89" s="1526"/>
      <c r="AJ89" s="1526"/>
      <c r="AK89" s="1526"/>
      <c r="AL89" s="1526"/>
      <c r="AM89" s="1873">
        <f>入力専用!$G$75</f>
        <v>0</v>
      </c>
      <c r="AN89" s="1873"/>
      <c r="AO89" s="1873"/>
      <c r="AP89" s="1873"/>
      <c r="AQ89" s="1873"/>
      <c r="AR89" s="1873"/>
      <c r="AS89" s="1873"/>
      <c r="AT89" s="1873"/>
      <c r="AU89" s="1873"/>
      <c r="AV89" s="1873"/>
      <c r="AW89" s="1873"/>
      <c r="AX89" s="1873"/>
      <c r="AY89" s="1873"/>
      <c r="AZ89" s="1873"/>
      <c r="BA89" s="1873"/>
      <c r="BB89" s="1873"/>
      <c r="BC89" s="1753" t="s">
        <v>1206</v>
      </c>
      <c r="BD89" s="1753"/>
      <c r="BE89" s="1753"/>
      <c r="BF89" s="1753"/>
      <c r="BG89" s="1873">
        <f>入力専用!$O$75</f>
        <v>0</v>
      </c>
      <c r="BH89" s="1873"/>
      <c r="BI89" s="1873"/>
      <c r="BJ89" s="1873"/>
      <c r="BK89" s="1873"/>
      <c r="BL89" s="1873"/>
      <c r="BM89" s="1873"/>
      <c r="BN89" s="1873"/>
      <c r="BO89" s="1873"/>
      <c r="BP89" s="1873"/>
      <c r="BQ89" s="1873"/>
      <c r="BR89" s="1873"/>
      <c r="BS89" s="1873"/>
      <c r="BT89" s="1873"/>
      <c r="BU89" s="1873"/>
      <c r="BV89" s="1875"/>
      <c r="BW89" s="10"/>
      <c r="BX89" s="10"/>
      <c r="BY89" s="233"/>
    </row>
    <row r="90" spans="1:77" ht="8.25" customHeight="1">
      <c r="A90" s="232"/>
      <c r="B90" s="10"/>
      <c r="D90" s="1828"/>
      <c r="E90" s="1828"/>
      <c r="F90" s="1828"/>
      <c r="G90" s="1047"/>
      <c r="H90" s="1887"/>
      <c r="I90" s="1887"/>
      <c r="J90" s="1887"/>
      <c r="K90" s="1887"/>
      <c r="L90" s="1887"/>
      <c r="M90" s="1887"/>
      <c r="N90" s="1887"/>
      <c r="O90" s="1887"/>
      <c r="P90" s="1887"/>
      <c r="Q90" s="1887"/>
      <c r="R90" s="1887"/>
      <c r="S90" s="1887"/>
      <c r="T90" s="1048"/>
      <c r="U90" s="1883"/>
      <c r="V90" s="1884"/>
      <c r="W90" s="1884"/>
      <c r="X90" s="1884"/>
      <c r="Y90" s="1884"/>
      <c r="Z90" s="1884"/>
      <c r="AA90" s="1884"/>
      <c r="AB90" s="1884"/>
      <c r="AC90" s="1884"/>
      <c r="AD90" s="1884"/>
      <c r="AE90" s="1885"/>
      <c r="AF90" s="1812"/>
      <c r="AG90" s="1527"/>
      <c r="AH90" s="1527"/>
      <c r="AI90" s="1527"/>
      <c r="AJ90" s="1527"/>
      <c r="AK90" s="1527"/>
      <c r="AL90" s="1527"/>
      <c r="AM90" s="1874"/>
      <c r="AN90" s="1874"/>
      <c r="AO90" s="1874"/>
      <c r="AP90" s="1874"/>
      <c r="AQ90" s="1874"/>
      <c r="AR90" s="1874"/>
      <c r="AS90" s="1874"/>
      <c r="AT90" s="1874"/>
      <c r="AU90" s="1874"/>
      <c r="AV90" s="1874"/>
      <c r="AW90" s="1874"/>
      <c r="AX90" s="1874"/>
      <c r="AY90" s="1874"/>
      <c r="AZ90" s="1874"/>
      <c r="BA90" s="1874"/>
      <c r="BB90" s="1874"/>
      <c r="BC90" s="964"/>
      <c r="BD90" s="964"/>
      <c r="BE90" s="964"/>
      <c r="BF90" s="964"/>
      <c r="BG90" s="1874"/>
      <c r="BH90" s="1874"/>
      <c r="BI90" s="1874"/>
      <c r="BJ90" s="1874"/>
      <c r="BK90" s="1874"/>
      <c r="BL90" s="1874"/>
      <c r="BM90" s="1874"/>
      <c r="BN90" s="1874"/>
      <c r="BO90" s="1874"/>
      <c r="BP90" s="1874"/>
      <c r="BQ90" s="1874"/>
      <c r="BR90" s="1874"/>
      <c r="BS90" s="1874"/>
      <c r="BT90" s="1874"/>
      <c r="BU90" s="1874"/>
      <c r="BV90" s="1876"/>
      <c r="BW90" s="10"/>
      <c r="BX90" s="10"/>
      <c r="BY90" s="233"/>
    </row>
    <row r="91" spans="1:77" ht="8.25" customHeight="1">
      <c r="A91" s="232"/>
      <c r="B91" s="10"/>
      <c r="D91" s="1828"/>
      <c r="E91" s="1828"/>
      <c r="F91" s="1828"/>
      <c r="G91" s="1047"/>
      <c r="H91" s="1887"/>
      <c r="I91" s="1887"/>
      <c r="J91" s="1887"/>
      <c r="K91" s="1887"/>
      <c r="L91" s="1887"/>
      <c r="M91" s="1887"/>
      <c r="N91" s="1887"/>
      <c r="O91" s="1887"/>
      <c r="P91" s="1887"/>
      <c r="Q91" s="1887"/>
      <c r="R91" s="1887"/>
      <c r="S91" s="1887"/>
      <c r="T91" s="1048"/>
      <c r="U91" s="1889" t="s">
        <v>1207</v>
      </c>
      <c r="V91" s="1878"/>
      <c r="W91" s="1878"/>
      <c r="X91" s="1878"/>
      <c r="Y91" s="1878"/>
      <c r="Z91" s="1878"/>
      <c r="AA91" s="1878"/>
      <c r="AB91" s="1878"/>
      <c r="AC91" s="1878"/>
      <c r="AD91" s="1878"/>
      <c r="AE91" s="1879"/>
      <c r="AF91" s="274"/>
      <c r="AG91" s="1891" t="s">
        <v>1208</v>
      </c>
      <c r="AH91" s="1891"/>
      <c r="AI91" s="1891"/>
      <c r="AJ91" s="1891"/>
      <c r="AK91" s="1891"/>
      <c r="AL91" s="1891"/>
      <c r="AM91" s="1891"/>
      <c r="AN91" s="1891"/>
      <c r="AO91" s="1891"/>
      <c r="AP91" s="1891"/>
      <c r="AQ91" s="1891"/>
      <c r="AR91" s="1891"/>
      <c r="AS91" s="1891"/>
      <c r="AT91" s="1891"/>
      <c r="AU91" s="1891"/>
      <c r="AV91" s="1891"/>
      <c r="AW91" s="1854"/>
      <c r="AX91" s="1854"/>
      <c r="AY91" s="1854"/>
      <c r="AZ91" s="1854"/>
      <c r="BA91" s="1854"/>
      <c r="BB91" s="1854"/>
      <c r="BC91" s="1854"/>
      <c r="BD91" s="1854"/>
      <c r="BE91" s="1854"/>
      <c r="BF91" s="1854"/>
      <c r="BG91" s="1854"/>
      <c r="BH91" s="1854"/>
      <c r="BI91" s="1854"/>
      <c r="BJ91" s="1854"/>
      <c r="BK91" s="1854"/>
      <c r="BL91" s="1854"/>
      <c r="BM91" s="1854"/>
      <c r="BN91" s="1854"/>
      <c r="BO91" s="1854"/>
      <c r="BP91" s="1854"/>
      <c r="BQ91" s="1854"/>
      <c r="BR91" s="1854"/>
      <c r="BS91" s="1854"/>
      <c r="BT91" s="1854"/>
      <c r="BU91" s="1893" t="s">
        <v>1209</v>
      </c>
      <c r="BV91" s="1894"/>
      <c r="BW91" s="10"/>
      <c r="BX91" s="10"/>
      <c r="BY91" s="233"/>
    </row>
    <row r="92" spans="1:77" ht="8.25" customHeight="1">
      <c r="A92" s="232"/>
      <c r="B92" s="10"/>
      <c r="D92" s="1828"/>
      <c r="E92" s="1828"/>
      <c r="F92" s="1828"/>
      <c r="G92" s="1047"/>
      <c r="H92" s="1887"/>
      <c r="I92" s="1887"/>
      <c r="J92" s="1887"/>
      <c r="K92" s="1887"/>
      <c r="L92" s="1887"/>
      <c r="M92" s="1887"/>
      <c r="N92" s="1887"/>
      <c r="O92" s="1887"/>
      <c r="P92" s="1887"/>
      <c r="Q92" s="1887"/>
      <c r="R92" s="1887"/>
      <c r="S92" s="1887"/>
      <c r="T92" s="1048"/>
      <c r="U92" s="1890"/>
      <c r="V92" s="1881"/>
      <c r="W92" s="1881"/>
      <c r="X92" s="1881"/>
      <c r="Y92" s="1881"/>
      <c r="Z92" s="1881"/>
      <c r="AA92" s="1881"/>
      <c r="AB92" s="1881"/>
      <c r="AC92" s="1881"/>
      <c r="AD92" s="1881"/>
      <c r="AE92" s="1882"/>
      <c r="AF92" s="274"/>
      <c r="AG92" s="1892"/>
      <c r="AH92" s="1892"/>
      <c r="AI92" s="1892"/>
      <c r="AJ92" s="1892"/>
      <c r="AK92" s="1892"/>
      <c r="AL92" s="1892"/>
      <c r="AM92" s="1892"/>
      <c r="AN92" s="1892"/>
      <c r="AO92" s="1892"/>
      <c r="AP92" s="1892"/>
      <c r="AQ92" s="1892"/>
      <c r="AR92" s="1892"/>
      <c r="AS92" s="1892"/>
      <c r="AT92" s="1892"/>
      <c r="AU92" s="1892"/>
      <c r="AV92" s="1892"/>
      <c r="AW92" s="1897"/>
      <c r="AX92" s="1897"/>
      <c r="AY92" s="1897"/>
      <c r="AZ92" s="1897"/>
      <c r="BA92" s="1897"/>
      <c r="BB92" s="1897"/>
      <c r="BC92" s="1897"/>
      <c r="BD92" s="1897"/>
      <c r="BE92" s="1897"/>
      <c r="BF92" s="1897"/>
      <c r="BG92" s="1897"/>
      <c r="BH92" s="1897"/>
      <c r="BI92" s="1897"/>
      <c r="BJ92" s="1897"/>
      <c r="BK92" s="1897"/>
      <c r="BL92" s="1897"/>
      <c r="BM92" s="1897"/>
      <c r="BN92" s="1897"/>
      <c r="BO92" s="1897"/>
      <c r="BP92" s="1897"/>
      <c r="BQ92" s="1897"/>
      <c r="BR92" s="1897"/>
      <c r="BS92" s="1897"/>
      <c r="BT92" s="1897"/>
      <c r="BU92" s="1895"/>
      <c r="BV92" s="1896"/>
      <c r="BW92" s="10"/>
      <c r="BX92" s="10"/>
      <c r="BY92" s="233"/>
    </row>
    <row r="93" spans="1:77" ht="8.25" customHeight="1">
      <c r="A93" s="232"/>
      <c r="B93" s="10"/>
      <c r="D93" s="1828"/>
      <c r="E93" s="1828"/>
      <c r="F93" s="1828"/>
      <c r="G93" s="1047"/>
      <c r="H93" s="1887"/>
      <c r="I93" s="1887"/>
      <c r="J93" s="1887"/>
      <c r="K93" s="1887"/>
      <c r="L93" s="1887"/>
      <c r="M93" s="1887"/>
      <c r="N93" s="1887"/>
      <c r="O93" s="1887"/>
      <c r="P93" s="1887"/>
      <c r="Q93" s="1887"/>
      <c r="R93" s="1887"/>
      <c r="S93" s="1887"/>
      <c r="T93" s="1048"/>
      <c r="U93" s="1880"/>
      <c r="V93" s="1881"/>
      <c r="W93" s="1881"/>
      <c r="X93" s="1881"/>
      <c r="Y93" s="1881"/>
      <c r="Z93" s="1881"/>
      <c r="AA93" s="1881"/>
      <c r="AB93" s="1881"/>
      <c r="AC93" s="1881"/>
      <c r="AD93" s="1881"/>
      <c r="AE93" s="1882"/>
      <c r="AF93" s="274"/>
      <c r="AG93" s="1898" t="s">
        <v>1210</v>
      </c>
      <c r="AH93" s="1899"/>
      <c r="AI93" s="1899"/>
      <c r="AJ93" s="1899"/>
      <c r="AK93" s="1899"/>
      <c r="AL93" s="1899"/>
      <c r="AM93" s="1899"/>
      <c r="AN93" s="1899"/>
      <c r="AO93" s="1899"/>
      <c r="AP93" s="1899"/>
      <c r="AQ93" s="1899"/>
      <c r="AR93" s="1899"/>
      <c r="AS93" s="1899"/>
      <c r="AT93" s="1899"/>
      <c r="AU93" s="1899"/>
      <c r="AV93" s="1899"/>
      <c r="AW93" s="1899"/>
      <c r="AX93" s="1899"/>
      <c r="AY93" s="1899"/>
      <c r="AZ93" s="1899"/>
      <c r="BA93" s="1899"/>
      <c r="BB93" s="1899"/>
      <c r="BC93" s="1899"/>
      <c r="BD93" s="1899"/>
      <c r="BE93" s="1899"/>
      <c r="BF93" s="1899"/>
      <c r="BG93" s="1899"/>
      <c r="BH93" s="1899"/>
      <c r="BI93" s="1899"/>
      <c r="BJ93" s="1899"/>
      <c r="BK93" s="1899"/>
      <c r="BL93" s="1899"/>
      <c r="BM93" s="1899"/>
      <c r="BN93" s="1899"/>
      <c r="BO93" s="1899"/>
      <c r="BP93" s="1899"/>
      <c r="BQ93" s="1899"/>
      <c r="BR93" s="1899"/>
      <c r="BS93" s="1899"/>
      <c r="BT93" s="1899"/>
      <c r="BU93" s="1899"/>
      <c r="BV93" s="1900"/>
      <c r="BW93" s="10"/>
      <c r="BX93" s="10"/>
      <c r="BY93" s="233"/>
    </row>
    <row r="94" spans="1:77" ht="8.25" customHeight="1">
      <c r="A94" s="232"/>
      <c r="B94" s="10"/>
      <c r="D94" s="1828"/>
      <c r="E94" s="1828"/>
      <c r="F94" s="1828"/>
      <c r="G94" s="1047"/>
      <c r="H94" s="1887"/>
      <c r="I94" s="1887"/>
      <c r="J94" s="1887"/>
      <c r="K94" s="1887"/>
      <c r="L94" s="1887"/>
      <c r="M94" s="1887"/>
      <c r="N94" s="1887"/>
      <c r="O94" s="1887"/>
      <c r="P94" s="1887"/>
      <c r="Q94" s="1887"/>
      <c r="R94" s="1887"/>
      <c r="S94" s="1887"/>
      <c r="T94" s="1048"/>
      <c r="U94" s="1880"/>
      <c r="V94" s="1881"/>
      <c r="W94" s="1881"/>
      <c r="X94" s="1881"/>
      <c r="Y94" s="1881"/>
      <c r="Z94" s="1881"/>
      <c r="AA94" s="1881"/>
      <c r="AB94" s="1881"/>
      <c r="AC94" s="1881"/>
      <c r="AD94" s="1881"/>
      <c r="AE94" s="1882"/>
      <c r="AF94" s="274"/>
      <c r="AG94" s="1899"/>
      <c r="AH94" s="1899"/>
      <c r="AI94" s="1899"/>
      <c r="AJ94" s="1899"/>
      <c r="AK94" s="1899"/>
      <c r="AL94" s="1899"/>
      <c r="AM94" s="1899"/>
      <c r="AN94" s="1899"/>
      <c r="AO94" s="1899"/>
      <c r="AP94" s="1899"/>
      <c r="AQ94" s="1899"/>
      <c r="AR94" s="1899"/>
      <c r="AS94" s="1899"/>
      <c r="AT94" s="1899"/>
      <c r="AU94" s="1899"/>
      <c r="AV94" s="1899"/>
      <c r="AW94" s="1899"/>
      <c r="AX94" s="1899"/>
      <c r="AY94" s="1899"/>
      <c r="AZ94" s="1899"/>
      <c r="BA94" s="1899"/>
      <c r="BB94" s="1899"/>
      <c r="BC94" s="1899"/>
      <c r="BD94" s="1899"/>
      <c r="BE94" s="1899"/>
      <c r="BF94" s="1899"/>
      <c r="BG94" s="1899"/>
      <c r="BH94" s="1899"/>
      <c r="BI94" s="1899"/>
      <c r="BJ94" s="1899"/>
      <c r="BK94" s="1899"/>
      <c r="BL94" s="1899"/>
      <c r="BM94" s="1899"/>
      <c r="BN94" s="1899"/>
      <c r="BO94" s="1899"/>
      <c r="BP94" s="1899"/>
      <c r="BQ94" s="1899"/>
      <c r="BR94" s="1899"/>
      <c r="BS94" s="1899"/>
      <c r="BT94" s="1899"/>
      <c r="BU94" s="1899"/>
      <c r="BV94" s="1900"/>
      <c r="BW94" s="10"/>
      <c r="BX94" s="10"/>
      <c r="BY94" s="233"/>
    </row>
    <row r="95" spans="1:77" ht="8.25" customHeight="1">
      <c r="A95" s="232"/>
      <c r="B95" s="10"/>
      <c r="D95" s="1828"/>
      <c r="E95" s="1828"/>
      <c r="F95" s="1828"/>
      <c r="G95" s="1047"/>
      <c r="H95" s="1887"/>
      <c r="I95" s="1887"/>
      <c r="J95" s="1887"/>
      <c r="K95" s="1887"/>
      <c r="L95" s="1887"/>
      <c r="M95" s="1887"/>
      <c r="N95" s="1887"/>
      <c r="O95" s="1887"/>
      <c r="P95" s="1887"/>
      <c r="Q95" s="1887"/>
      <c r="R95" s="1887"/>
      <c r="S95" s="1887"/>
      <c r="T95" s="1048"/>
      <c r="U95" s="1880"/>
      <c r="V95" s="1881"/>
      <c r="W95" s="1881"/>
      <c r="X95" s="1881"/>
      <c r="Y95" s="1881"/>
      <c r="Z95" s="1881"/>
      <c r="AA95" s="1881"/>
      <c r="AB95" s="1881"/>
      <c r="AC95" s="1881"/>
      <c r="AD95" s="1881"/>
      <c r="AE95" s="1882"/>
      <c r="AF95" s="274"/>
      <c r="AG95" s="1899"/>
      <c r="AH95" s="1899"/>
      <c r="AI95" s="1899"/>
      <c r="AJ95" s="1899"/>
      <c r="AK95" s="1899"/>
      <c r="AL95" s="1899"/>
      <c r="AM95" s="1899"/>
      <c r="AN95" s="1899"/>
      <c r="AO95" s="1899"/>
      <c r="AP95" s="1899"/>
      <c r="AQ95" s="1899"/>
      <c r="AR95" s="1899"/>
      <c r="AS95" s="1899"/>
      <c r="AT95" s="1899"/>
      <c r="AU95" s="1899"/>
      <c r="AV95" s="1899"/>
      <c r="AW95" s="1899"/>
      <c r="AX95" s="1899"/>
      <c r="AY95" s="1899"/>
      <c r="AZ95" s="1899"/>
      <c r="BA95" s="1899"/>
      <c r="BB95" s="1899"/>
      <c r="BC95" s="1899"/>
      <c r="BD95" s="1899"/>
      <c r="BE95" s="1899"/>
      <c r="BF95" s="1899"/>
      <c r="BG95" s="1899"/>
      <c r="BH95" s="1899"/>
      <c r="BI95" s="1899"/>
      <c r="BJ95" s="1899"/>
      <c r="BK95" s="1899"/>
      <c r="BL95" s="1899"/>
      <c r="BM95" s="1899"/>
      <c r="BN95" s="1899"/>
      <c r="BO95" s="1899"/>
      <c r="BP95" s="1899"/>
      <c r="BQ95" s="1899"/>
      <c r="BR95" s="1899"/>
      <c r="BS95" s="1899"/>
      <c r="BT95" s="1899"/>
      <c r="BU95" s="1899"/>
      <c r="BV95" s="1900"/>
      <c r="BW95" s="10"/>
      <c r="BX95" s="10"/>
      <c r="BY95" s="233"/>
    </row>
    <row r="96" spans="1:77" ht="8.25" customHeight="1">
      <c r="A96" s="232"/>
      <c r="B96" s="10"/>
      <c r="D96" s="1828"/>
      <c r="E96" s="1828"/>
      <c r="F96" s="1828"/>
      <c r="G96" s="1047"/>
      <c r="H96" s="1887"/>
      <c r="I96" s="1887"/>
      <c r="J96" s="1887"/>
      <c r="K96" s="1887"/>
      <c r="L96" s="1887"/>
      <c r="M96" s="1887"/>
      <c r="N96" s="1887"/>
      <c r="O96" s="1887"/>
      <c r="P96" s="1887"/>
      <c r="Q96" s="1887"/>
      <c r="R96" s="1887"/>
      <c r="S96" s="1887"/>
      <c r="T96" s="1048"/>
      <c r="U96" s="1880"/>
      <c r="V96" s="1881"/>
      <c r="W96" s="1881"/>
      <c r="X96" s="1881"/>
      <c r="Y96" s="1881"/>
      <c r="Z96" s="1881"/>
      <c r="AA96" s="1881"/>
      <c r="AB96" s="1881"/>
      <c r="AC96" s="1881"/>
      <c r="AD96" s="1881"/>
      <c r="AE96" s="1882"/>
      <c r="AF96" s="274"/>
      <c r="AG96" s="1899"/>
      <c r="AH96" s="1899"/>
      <c r="AI96" s="1899"/>
      <c r="AJ96" s="1899"/>
      <c r="AK96" s="1899"/>
      <c r="AL96" s="1899"/>
      <c r="AM96" s="1899"/>
      <c r="AN96" s="1899"/>
      <c r="AO96" s="1899"/>
      <c r="AP96" s="1899"/>
      <c r="AQ96" s="1899"/>
      <c r="AR96" s="1899"/>
      <c r="AS96" s="1899"/>
      <c r="AT96" s="1899"/>
      <c r="AU96" s="1899"/>
      <c r="AV96" s="1899"/>
      <c r="AW96" s="1899"/>
      <c r="AX96" s="1899"/>
      <c r="AY96" s="1899"/>
      <c r="AZ96" s="1899"/>
      <c r="BA96" s="1899"/>
      <c r="BB96" s="1899"/>
      <c r="BC96" s="1899"/>
      <c r="BD96" s="1899"/>
      <c r="BE96" s="1899"/>
      <c r="BF96" s="1899"/>
      <c r="BG96" s="1899"/>
      <c r="BH96" s="1899"/>
      <c r="BI96" s="1899"/>
      <c r="BJ96" s="1899"/>
      <c r="BK96" s="1899"/>
      <c r="BL96" s="1899"/>
      <c r="BM96" s="1899"/>
      <c r="BN96" s="1899"/>
      <c r="BO96" s="1899"/>
      <c r="BP96" s="1899"/>
      <c r="BQ96" s="1899"/>
      <c r="BR96" s="1899"/>
      <c r="BS96" s="1899"/>
      <c r="BT96" s="1899"/>
      <c r="BU96" s="1899"/>
      <c r="BV96" s="1900"/>
      <c r="BW96" s="10"/>
      <c r="BX96" s="10"/>
      <c r="BY96" s="233"/>
    </row>
    <row r="97" spans="1:77" ht="8.25" customHeight="1">
      <c r="A97" s="232"/>
      <c r="B97" s="10"/>
      <c r="D97" s="1828"/>
      <c r="E97" s="1828"/>
      <c r="F97" s="1828"/>
      <c r="G97" s="1047"/>
      <c r="H97" s="1887"/>
      <c r="I97" s="1887"/>
      <c r="J97" s="1887"/>
      <c r="K97" s="1887"/>
      <c r="L97" s="1887"/>
      <c r="M97" s="1887"/>
      <c r="N97" s="1887"/>
      <c r="O97" s="1887"/>
      <c r="P97" s="1887"/>
      <c r="Q97" s="1887"/>
      <c r="R97" s="1887"/>
      <c r="S97" s="1887"/>
      <c r="T97" s="1048"/>
      <c r="U97" s="1880"/>
      <c r="V97" s="1881"/>
      <c r="W97" s="1881"/>
      <c r="X97" s="1881"/>
      <c r="Y97" s="1881"/>
      <c r="Z97" s="1881"/>
      <c r="AA97" s="1881"/>
      <c r="AB97" s="1881"/>
      <c r="AC97" s="1881"/>
      <c r="AD97" s="1881"/>
      <c r="AE97" s="1882"/>
      <c r="AF97" s="274"/>
      <c r="AG97" s="1899"/>
      <c r="AH97" s="1899"/>
      <c r="AI97" s="1899"/>
      <c r="AJ97" s="1899"/>
      <c r="AK97" s="1899"/>
      <c r="AL97" s="1899"/>
      <c r="AM97" s="1899"/>
      <c r="AN97" s="1899"/>
      <c r="AO97" s="1899"/>
      <c r="AP97" s="1899"/>
      <c r="AQ97" s="1899"/>
      <c r="AR97" s="1899"/>
      <c r="AS97" s="1899"/>
      <c r="AT97" s="1899"/>
      <c r="AU97" s="1899"/>
      <c r="AV97" s="1899"/>
      <c r="AW97" s="1899"/>
      <c r="AX97" s="1899"/>
      <c r="AY97" s="1899"/>
      <c r="AZ97" s="1899"/>
      <c r="BA97" s="1899"/>
      <c r="BB97" s="1899"/>
      <c r="BC97" s="1899"/>
      <c r="BD97" s="1899"/>
      <c r="BE97" s="1899"/>
      <c r="BF97" s="1899"/>
      <c r="BG97" s="1899"/>
      <c r="BH97" s="1899"/>
      <c r="BI97" s="1899"/>
      <c r="BJ97" s="1899"/>
      <c r="BK97" s="1899"/>
      <c r="BL97" s="1899"/>
      <c r="BM97" s="1899"/>
      <c r="BN97" s="1899"/>
      <c r="BO97" s="1899"/>
      <c r="BP97" s="1899"/>
      <c r="BQ97" s="1899"/>
      <c r="BR97" s="1899"/>
      <c r="BS97" s="1899"/>
      <c r="BT97" s="1899"/>
      <c r="BU97" s="1899"/>
      <c r="BV97" s="1900"/>
      <c r="BW97" s="10"/>
      <c r="BX97" s="10"/>
      <c r="BY97" s="233"/>
    </row>
    <row r="98" spans="1:77" ht="8.25" customHeight="1">
      <c r="A98" s="232"/>
      <c r="B98" s="10"/>
      <c r="D98" s="1828"/>
      <c r="E98" s="1828"/>
      <c r="F98" s="1828"/>
      <c r="G98" s="1049"/>
      <c r="H98" s="1888"/>
      <c r="I98" s="1888"/>
      <c r="J98" s="1888"/>
      <c r="K98" s="1888"/>
      <c r="L98" s="1888"/>
      <c r="M98" s="1888"/>
      <c r="N98" s="1888"/>
      <c r="O98" s="1888"/>
      <c r="P98" s="1888"/>
      <c r="Q98" s="1888"/>
      <c r="R98" s="1888"/>
      <c r="S98" s="1888"/>
      <c r="T98" s="1050"/>
      <c r="U98" s="1883"/>
      <c r="V98" s="1884"/>
      <c r="W98" s="1884"/>
      <c r="X98" s="1884"/>
      <c r="Y98" s="1884"/>
      <c r="Z98" s="1884"/>
      <c r="AA98" s="1884"/>
      <c r="AB98" s="1884"/>
      <c r="AC98" s="1884"/>
      <c r="AD98" s="1884"/>
      <c r="AE98" s="1885"/>
      <c r="AF98" s="274"/>
      <c r="AG98" s="1901"/>
      <c r="AH98" s="1901"/>
      <c r="AI98" s="1901"/>
      <c r="AJ98" s="1901"/>
      <c r="AK98" s="1901"/>
      <c r="AL98" s="1901"/>
      <c r="AM98" s="1901"/>
      <c r="AN98" s="1901"/>
      <c r="AO98" s="1901"/>
      <c r="AP98" s="1901"/>
      <c r="AQ98" s="1901"/>
      <c r="AR98" s="1901"/>
      <c r="AS98" s="1901"/>
      <c r="AT98" s="1901"/>
      <c r="AU98" s="1901"/>
      <c r="AV98" s="1901"/>
      <c r="AW98" s="1901"/>
      <c r="AX98" s="1901"/>
      <c r="AY98" s="1901"/>
      <c r="AZ98" s="1901"/>
      <c r="BA98" s="1901"/>
      <c r="BB98" s="1901"/>
      <c r="BC98" s="1901"/>
      <c r="BD98" s="1901"/>
      <c r="BE98" s="1901"/>
      <c r="BF98" s="1901"/>
      <c r="BG98" s="1901"/>
      <c r="BH98" s="1901"/>
      <c r="BI98" s="1901"/>
      <c r="BJ98" s="1901"/>
      <c r="BK98" s="1901"/>
      <c r="BL98" s="1901"/>
      <c r="BM98" s="1901"/>
      <c r="BN98" s="1901"/>
      <c r="BO98" s="1901"/>
      <c r="BP98" s="1901"/>
      <c r="BQ98" s="1901"/>
      <c r="BR98" s="1901"/>
      <c r="BS98" s="1901"/>
      <c r="BT98" s="1901"/>
      <c r="BU98" s="1901"/>
      <c r="BV98" s="1902"/>
      <c r="BW98" s="10"/>
      <c r="BX98" s="10"/>
      <c r="BY98" s="233"/>
    </row>
    <row r="99" spans="1:77" ht="8.25" customHeight="1">
      <c r="A99" s="232"/>
      <c r="B99" s="10"/>
      <c r="D99" s="1828"/>
      <c r="E99" s="1828"/>
      <c r="F99" s="1828"/>
      <c r="H99" s="1907" t="s">
        <v>1211</v>
      </c>
      <c r="I99" s="1907"/>
      <c r="J99" s="1907"/>
      <c r="K99" s="1907"/>
      <c r="L99" s="1907"/>
      <c r="M99" s="1907"/>
      <c r="N99" s="1907"/>
      <c r="O99" s="1907"/>
      <c r="P99" s="1907"/>
      <c r="Q99" s="1907"/>
      <c r="R99" s="1907"/>
      <c r="S99" s="1907"/>
      <c r="T99" s="1908"/>
      <c r="U99" s="439"/>
      <c r="V99" s="1792" t="s">
        <v>634</v>
      </c>
      <c r="W99" s="1792"/>
      <c r="X99" s="1792"/>
      <c r="Y99" s="1792"/>
      <c r="Z99" s="1792"/>
      <c r="AA99" s="1792"/>
      <c r="AB99" s="1792"/>
      <c r="AC99" s="1792"/>
      <c r="AD99" s="1792"/>
      <c r="AE99" s="1792"/>
      <c r="AF99" s="1792"/>
      <c r="AG99" s="1792"/>
      <c r="AH99" s="1792"/>
      <c r="AI99" s="1792"/>
      <c r="AJ99" s="1792"/>
      <c r="AK99" s="1792"/>
      <c r="AL99" s="1792"/>
      <c r="AM99" s="1792"/>
      <c r="AN99" s="1792"/>
      <c r="AO99" s="1792"/>
      <c r="AP99" s="1792"/>
      <c r="AQ99" s="1792"/>
      <c r="AR99" s="1792"/>
      <c r="AS99" s="1915"/>
      <c r="AT99" s="1771" t="s">
        <v>1212</v>
      </c>
      <c r="AU99" s="1772"/>
      <c r="AV99" s="1772"/>
      <c r="AW99" s="1772"/>
      <c r="AX99" s="1772"/>
      <c r="AY99" s="1824" t="str">
        <f>入力専用!$DV$20</f>
        <v/>
      </c>
      <c r="AZ99" s="1824"/>
      <c r="BA99" s="1824"/>
      <c r="BB99" s="1824"/>
      <c r="BC99" s="1824"/>
      <c r="BD99" s="1824"/>
      <c r="BE99" s="1824"/>
      <c r="BF99" s="1824"/>
      <c r="BG99" s="1824"/>
      <c r="BH99" s="1824"/>
      <c r="BI99" s="1824"/>
      <c r="BJ99" s="1753" t="s">
        <v>886</v>
      </c>
      <c r="BK99" s="1753"/>
      <c r="BL99" s="1824" t="str">
        <f>入力専用!$DW$20</f>
        <v/>
      </c>
      <c r="BM99" s="1824"/>
      <c r="BN99" s="1824"/>
      <c r="BO99" s="1824"/>
      <c r="BP99" s="1824"/>
      <c r="BQ99" s="1824"/>
      <c r="BR99" s="1824"/>
      <c r="BS99" s="1824"/>
      <c r="BT99" s="1824"/>
      <c r="BU99" s="1824"/>
      <c r="BV99" s="1825"/>
      <c r="BW99" s="10"/>
      <c r="BX99" s="10"/>
      <c r="BY99" s="233"/>
    </row>
    <row r="100" spans="1:77" ht="3.75" customHeight="1">
      <c r="A100" s="232"/>
      <c r="B100" s="10"/>
      <c r="D100" s="1828"/>
      <c r="E100" s="1828"/>
      <c r="F100" s="1828"/>
      <c r="H100" s="1909"/>
      <c r="I100" s="1909"/>
      <c r="J100" s="1909"/>
      <c r="K100" s="1909"/>
      <c r="L100" s="1909"/>
      <c r="M100" s="1909"/>
      <c r="N100" s="1909"/>
      <c r="O100" s="1909"/>
      <c r="P100" s="1909"/>
      <c r="Q100" s="1909"/>
      <c r="R100" s="1909"/>
      <c r="S100" s="1909"/>
      <c r="T100" s="1910"/>
      <c r="U100" s="306"/>
      <c r="V100" s="1793"/>
      <c r="W100" s="1793"/>
      <c r="X100" s="1793"/>
      <c r="Y100" s="1793"/>
      <c r="Z100" s="1793"/>
      <c r="AA100" s="1793"/>
      <c r="AB100" s="1793"/>
      <c r="AC100" s="1793"/>
      <c r="AD100" s="1793"/>
      <c r="AE100" s="1793"/>
      <c r="AF100" s="1793"/>
      <c r="AG100" s="1793"/>
      <c r="AH100" s="1793"/>
      <c r="AI100" s="1793"/>
      <c r="AJ100" s="1793"/>
      <c r="AK100" s="1793"/>
      <c r="AL100" s="1793"/>
      <c r="AM100" s="1793"/>
      <c r="AN100" s="1793"/>
      <c r="AO100" s="1793"/>
      <c r="AP100" s="1793"/>
      <c r="AQ100" s="1793"/>
      <c r="AR100" s="1793"/>
      <c r="AS100" s="1916"/>
      <c r="AT100" s="1773"/>
      <c r="AU100" s="1774"/>
      <c r="AV100" s="1774"/>
      <c r="AW100" s="1774"/>
      <c r="AX100" s="1774"/>
      <c r="AY100" s="1767"/>
      <c r="AZ100" s="1767"/>
      <c r="BA100" s="1767"/>
      <c r="BB100" s="1767"/>
      <c r="BC100" s="1767"/>
      <c r="BD100" s="1767"/>
      <c r="BE100" s="1767"/>
      <c r="BF100" s="1767"/>
      <c r="BG100" s="1767"/>
      <c r="BH100" s="1767"/>
      <c r="BI100" s="1767"/>
      <c r="BJ100" s="963"/>
      <c r="BK100" s="963"/>
      <c r="BL100" s="1767"/>
      <c r="BM100" s="1767"/>
      <c r="BN100" s="1767"/>
      <c r="BO100" s="1767"/>
      <c r="BP100" s="1767"/>
      <c r="BQ100" s="1767"/>
      <c r="BR100" s="1767"/>
      <c r="BS100" s="1767"/>
      <c r="BT100" s="1767"/>
      <c r="BU100" s="1767"/>
      <c r="BV100" s="1768"/>
      <c r="BW100" s="10"/>
      <c r="BX100" s="10"/>
      <c r="BY100" s="233"/>
    </row>
    <row r="101" spans="1:77" ht="8.25" customHeight="1">
      <c r="A101" s="232"/>
      <c r="B101" s="10"/>
      <c r="D101" s="1828"/>
      <c r="E101" s="1828"/>
      <c r="F101" s="1828"/>
      <c r="G101" s="574"/>
      <c r="H101" s="1909"/>
      <c r="I101" s="1909"/>
      <c r="J101" s="1909"/>
      <c r="K101" s="1909"/>
      <c r="L101" s="1909"/>
      <c r="M101" s="1909"/>
      <c r="N101" s="1909"/>
      <c r="O101" s="1909"/>
      <c r="P101" s="1909"/>
      <c r="Q101" s="1909"/>
      <c r="R101" s="1909"/>
      <c r="S101" s="1909"/>
      <c r="T101" s="1910"/>
      <c r="U101" s="562"/>
      <c r="V101" s="1533" t="str">
        <f>入力専用!$DU$20</f>
        <v/>
      </c>
      <c r="W101" s="1533"/>
      <c r="X101" s="1533"/>
      <c r="Y101" s="1533"/>
      <c r="Z101" s="1533"/>
      <c r="AA101" s="1533"/>
      <c r="AB101" s="1533"/>
      <c r="AC101" s="1533"/>
      <c r="AD101" s="1533"/>
      <c r="AE101" s="1533"/>
      <c r="AF101" s="1533"/>
      <c r="AG101" s="1533"/>
      <c r="AH101" s="1533"/>
      <c r="AI101" s="1533"/>
      <c r="AJ101" s="1533"/>
      <c r="AK101" s="1533"/>
      <c r="AL101" s="1533"/>
      <c r="AM101" s="1533"/>
      <c r="AN101" s="1533"/>
      <c r="AO101" s="1533"/>
      <c r="AP101" s="1533"/>
      <c r="AQ101" s="1533"/>
      <c r="AR101" s="1533"/>
      <c r="AS101" s="1533"/>
      <c r="AT101" s="1773"/>
      <c r="AU101" s="1774"/>
      <c r="AV101" s="1774"/>
      <c r="AW101" s="1774"/>
      <c r="AX101" s="1774"/>
      <c r="AY101" s="1767"/>
      <c r="AZ101" s="1767"/>
      <c r="BA101" s="1767"/>
      <c r="BB101" s="1767"/>
      <c r="BC101" s="1767"/>
      <c r="BD101" s="1767"/>
      <c r="BE101" s="1767"/>
      <c r="BF101" s="1767"/>
      <c r="BG101" s="1767"/>
      <c r="BH101" s="1767"/>
      <c r="BI101" s="1767"/>
      <c r="BJ101" s="963"/>
      <c r="BK101" s="963"/>
      <c r="BL101" s="1767"/>
      <c r="BM101" s="1767"/>
      <c r="BN101" s="1767"/>
      <c r="BO101" s="1767"/>
      <c r="BP101" s="1767"/>
      <c r="BQ101" s="1767"/>
      <c r="BR101" s="1767"/>
      <c r="BS101" s="1767"/>
      <c r="BT101" s="1767"/>
      <c r="BU101" s="1767"/>
      <c r="BV101" s="1768"/>
      <c r="BW101" s="10"/>
      <c r="BX101" s="10"/>
      <c r="BY101" s="233"/>
    </row>
    <row r="102" spans="1:77" ht="8.25" customHeight="1">
      <c r="A102" s="232"/>
      <c r="B102" s="10"/>
      <c r="D102" s="1828"/>
      <c r="E102" s="1828"/>
      <c r="F102" s="1828"/>
      <c r="G102" s="574"/>
      <c r="H102" s="1909"/>
      <c r="I102" s="1909"/>
      <c r="J102" s="1909"/>
      <c r="K102" s="1909"/>
      <c r="L102" s="1909"/>
      <c r="M102" s="1909"/>
      <c r="N102" s="1909"/>
      <c r="O102" s="1909"/>
      <c r="P102" s="1909"/>
      <c r="Q102" s="1909"/>
      <c r="R102" s="1909"/>
      <c r="S102" s="1909"/>
      <c r="T102" s="1910"/>
      <c r="U102" s="271"/>
      <c r="V102" s="1785"/>
      <c r="W102" s="1785"/>
      <c r="X102" s="1785"/>
      <c r="Y102" s="1785"/>
      <c r="Z102" s="1785"/>
      <c r="AA102" s="1785"/>
      <c r="AB102" s="1785"/>
      <c r="AC102" s="1785"/>
      <c r="AD102" s="1785"/>
      <c r="AE102" s="1785"/>
      <c r="AF102" s="1785"/>
      <c r="AG102" s="1785"/>
      <c r="AH102" s="1785"/>
      <c r="AI102" s="1785"/>
      <c r="AJ102" s="1785"/>
      <c r="AK102" s="1785"/>
      <c r="AL102" s="1785"/>
      <c r="AM102" s="1785"/>
      <c r="AN102" s="1785"/>
      <c r="AO102" s="1785"/>
      <c r="AP102" s="1785"/>
      <c r="AQ102" s="1785"/>
      <c r="AR102" s="1785"/>
      <c r="AS102" s="1785"/>
      <c r="AT102" s="1775"/>
      <c r="AU102" s="1776"/>
      <c r="AV102" s="1776"/>
      <c r="AW102" s="1776"/>
      <c r="AX102" s="1776"/>
      <c r="AY102" s="1787"/>
      <c r="AZ102" s="1787"/>
      <c r="BA102" s="1787"/>
      <c r="BB102" s="1787"/>
      <c r="BC102" s="1787"/>
      <c r="BD102" s="1787"/>
      <c r="BE102" s="1787"/>
      <c r="BF102" s="1787"/>
      <c r="BG102" s="1787"/>
      <c r="BH102" s="1787"/>
      <c r="BI102" s="1787"/>
      <c r="BJ102" s="1795"/>
      <c r="BK102" s="1795"/>
      <c r="BL102" s="1787"/>
      <c r="BM102" s="1787"/>
      <c r="BN102" s="1787"/>
      <c r="BO102" s="1787"/>
      <c r="BP102" s="1787"/>
      <c r="BQ102" s="1787"/>
      <c r="BR102" s="1787"/>
      <c r="BS102" s="1787"/>
      <c r="BT102" s="1787"/>
      <c r="BU102" s="1787"/>
      <c r="BV102" s="1789"/>
      <c r="BW102" s="10"/>
      <c r="BX102" s="10"/>
      <c r="BY102" s="233"/>
    </row>
    <row r="103" spans="1:77" ht="8.25" customHeight="1">
      <c r="A103" s="232"/>
      <c r="B103" s="10"/>
      <c r="D103" s="1828"/>
      <c r="E103" s="1828"/>
      <c r="F103" s="1828"/>
      <c r="G103" s="574"/>
      <c r="H103" s="1909"/>
      <c r="I103" s="1909"/>
      <c r="J103" s="1909"/>
      <c r="K103" s="1909"/>
      <c r="L103" s="1909"/>
      <c r="M103" s="1909"/>
      <c r="N103" s="1909"/>
      <c r="O103" s="1909"/>
      <c r="P103" s="1909"/>
      <c r="Q103" s="1909"/>
      <c r="R103" s="1909"/>
      <c r="S103" s="1909"/>
      <c r="T103" s="1910"/>
      <c r="U103" s="306"/>
      <c r="V103" s="1917" t="s">
        <v>634</v>
      </c>
      <c r="W103" s="1917"/>
      <c r="X103" s="1917"/>
      <c r="Y103" s="1917"/>
      <c r="Z103" s="1917"/>
      <c r="AA103" s="1917"/>
      <c r="AB103" s="1917"/>
      <c r="AC103" s="1917"/>
      <c r="AD103" s="1917"/>
      <c r="AE103" s="1917"/>
      <c r="AF103" s="1917"/>
      <c r="AG103" s="1917"/>
      <c r="AH103" s="1917"/>
      <c r="AI103" s="1917"/>
      <c r="AJ103" s="1917"/>
      <c r="AK103" s="1917"/>
      <c r="AL103" s="1917"/>
      <c r="AM103" s="1917"/>
      <c r="AN103" s="1917"/>
      <c r="AO103" s="1917"/>
      <c r="AP103" s="1917"/>
      <c r="AQ103" s="1917"/>
      <c r="AR103" s="1917"/>
      <c r="AS103" s="1918"/>
      <c r="AT103" s="1773" t="s">
        <v>1212</v>
      </c>
      <c r="AU103" s="1774"/>
      <c r="AV103" s="1774"/>
      <c r="AW103" s="1774"/>
      <c r="AX103" s="1774"/>
      <c r="AY103" s="1767" t="str">
        <f>入力専用!$DV$21</f>
        <v/>
      </c>
      <c r="AZ103" s="1767"/>
      <c r="BA103" s="1767"/>
      <c r="BB103" s="1767"/>
      <c r="BC103" s="1767"/>
      <c r="BD103" s="1767"/>
      <c r="BE103" s="1767"/>
      <c r="BF103" s="1767"/>
      <c r="BG103" s="1767"/>
      <c r="BH103" s="1767"/>
      <c r="BI103" s="1767"/>
      <c r="BJ103" s="963" t="s">
        <v>886</v>
      </c>
      <c r="BK103" s="963"/>
      <c r="BL103" s="1767" t="str">
        <f>入力専用!$DW$21</f>
        <v/>
      </c>
      <c r="BM103" s="1767"/>
      <c r="BN103" s="1767"/>
      <c r="BO103" s="1767"/>
      <c r="BP103" s="1767"/>
      <c r="BQ103" s="1767"/>
      <c r="BR103" s="1767"/>
      <c r="BS103" s="1767"/>
      <c r="BT103" s="1767"/>
      <c r="BU103" s="1767"/>
      <c r="BV103" s="1768"/>
      <c r="BW103" s="10"/>
      <c r="BX103" s="10"/>
      <c r="BY103" s="233"/>
    </row>
    <row r="104" spans="1:77" ht="3.75" customHeight="1">
      <c r="A104" s="232"/>
      <c r="B104" s="10"/>
      <c r="D104" s="1828"/>
      <c r="E104" s="1828"/>
      <c r="F104" s="1828"/>
      <c r="G104" s="574"/>
      <c r="H104" s="1909"/>
      <c r="I104" s="1909"/>
      <c r="J104" s="1909"/>
      <c r="K104" s="1909"/>
      <c r="L104" s="1909"/>
      <c r="M104" s="1909"/>
      <c r="N104" s="1909"/>
      <c r="O104" s="1909"/>
      <c r="P104" s="1909"/>
      <c r="Q104" s="1909"/>
      <c r="R104" s="1909"/>
      <c r="S104" s="1909"/>
      <c r="T104" s="1910"/>
      <c r="U104" s="306"/>
      <c r="V104" s="1793"/>
      <c r="W104" s="1793"/>
      <c r="X104" s="1793"/>
      <c r="Y104" s="1793"/>
      <c r="Z104" s="1793"/>
      <c r="AA104" s="1793"/>
      <c r="AB104" s="1793"/>
      <c r="AC104" s="1793"/>
      <c r="AD104" s="1793"/>
      <c r="AE104" s="1793"/>
      <c r="AF104" s="1793"/>
      <c r="AG104" s="1793"/>
      <c r="AH104" s="1793"/>
      <c r="AI104" s="1793"/>
      <c r="AJ104" s="1793"/>
      <c r="AK104" s="1793"/>
      <c r="AL104" s="1793"/>
      <c r="AM104" s="1793"/>
      <c r="AN104" s="1793"/>
      <c r="AO104" s="1793"/>
      <c r="AP104" s="1793"/>
      <c r="AQ104" s="1793"/>
      <c r="AR104" s="1793"/>
      <c r="AS104" s="1916"/>
      <c r="AT104" s="1773"/>
      <c r="AU104" s="1774"/>
      <c r="AV104" s="1774"/>
      <c r="AW104" s="1774"/>
      <c r="AX104" s="1774"/>
      <c r="AY104" s="1767"/>
      <c r="AZ104" s="1767"/>
      <c r="BA104" s="1767"/>
      <c r="BB104" s="1767"/>
      <c r="BC104" s="1767"/>
      <c r="BD104" s="1767"/>
      <c r="BE104" s="1767"/>
      <c r="BF104" s="1767"/>
      <c r="BG104" s="1767"/>
      <c r="BH104" s="1767"/>
      <c r="BI104" s="1767"/>
      <c r="BJ104" s="963"/>
      <c r="BK104" s="963"/>
      <c r="BL104" s="1767"/>
      <c r="BM104" s="1767"/>
      <c r="BN104" s="1767"/>
      <c r="BO104" s="1767"/>
      <c r="BP104" s="1767"/>
      <c r="BQ104" s="1767"/>
      <c r="BR104" s="1767"/>
      <c r="BS104" s="1767"/>
      <c r="BT104" s="1767"/>
      <c r="BU104" s="1767"/>
      <c r="BV104" s="1768"/>
      <c r="BW104" s="10"/>
      <c r="BX104" s="10"/>
      <c r="BY104" s="233"/>
    </row>
    <row r="105" spans="1:77" ht="8.25" customHeight="1">
      <c r="A105" s="232"/>
      <c r="B105" s="10"/>
      <c r="D105" s="1828"/>
      <c r="E105" s="1828"/>
      <c r="F105" s="1828"/>
      <c r="G105" s="574"/>
      <c r="H105" s="1909"/>
      <c r="I105" s="1909"/>
      <c r="J105" s="1909"/>
      <c r="K105" s="1909"/>
      <c r="L105" s="1909"/>
      <c r="M105" s="1909"/>
      <c r="N105" s="1909"/>
      <c r="O105" s="1909"/>
      <c r="P105" s="1909"/>
      <c r="Q105" s="1909"/>
      <c r="R105" s="1909"/>
      <c r="S105" s="1909"/>
      <c r="T105" s="1910"/>
      <c r="U105" s="562"/>
      <c r="V105" s="1533" t="str">
        <f>入力専用!$DU$21</f>
        <v/>
      </c>
      <c r="W105" s="1533"/>
      <c r="X105" s="1533"/>
      <c r="Y105" s="1533"/>
      <c r="Z105" s="1533"/>
      <c r="AA105" s="1533"/>
      <c r="AB105" s="1533"/>
      <c r="AC105" s="1533"/>
      <c r="AD105" s="1533"/>
      <c r="AE105" s="1533"/>
      <c r="AF105" s="1533"/>
      <c r="AG105" s="1533"/>
      <c r="AH105" s="1533"/>
      <c r="AI105" s="1533"/>
      <c r="AJ105" s="1533"/>
      <c r="AK105" s="1533"/>
      <c r="AL105" s="1533"/>
      <c r="AM105" s="1533"/>
      <c r="AN105" s="1533"/>
      <c r="AO105" s="1533"/>
      <c r="AP105" s="1533"/>
      <c r="AQ105" s="1533"/>
      <c r="AR105" s="1533"/>
      <c r="AS105" s="1533"/>
      <c r="AT105" s="1773"/>
      <c r="AU105" s="1774"/>
      <c r="AV105" s="1774"/>
      <c r="AW105" s="1774"/>
      <c r="AX105" s="1774"/>
      <c r="AY105" s="1767"/>
      <c r="AZ105" s="1767"/>
      <c r="BA105" s="1767"/>
      <c r="BB105" s="1767"/>
      <c r="BC105" s="1767"/>
      <c r="BD105" s="1767"/>
      <c r="BE105" s="1767"/>
      <c r="BF105" s="1767"/>
      <c r="BG105" s="1767"/>
      <c r="BH105" s="1767"/>
      <c r="BI105" s="1767"/>
      <c r="BJ105" s="963"/>
      <c r="BK105" s="963"/>
      <c r="BL105" s="1767"/>
      <c r="BM105" s="1767"/>
      <c r="BN105" s="1767"/>
      <c r="BO105" s="1767"/>
      <c r="BP105" s="1767"/>
      <c r="BQ105" s="1767"/>
      <c r="BR105" s="1767"/>
      <c r="BS105" s="1767"/>
      <c r="BT105" s="1767"/>
      <c r="BU105" s="1767"/>
      <c r="BV105" s="1768"/>
      <c r="BW105" s="10"/>
      <c r="BX105" s="10"/>
      <c r="BY105" s="233"/>
    </row>
    <row r="106" spans="1:77" ht="8.25" customHeight="1" thickBot="1">
      <c r="A106" s="232"/>
      <c r="B106" s="10"/>
      <c r="D106" s="1828"/>
      <c r="E106" s="1828"/>
      <c r="F106" s="1828"/>
      <c r="G106" s="574"/>
      <c r="H106" s="1909"/>
      <c r="I106" s="1909"/>
      <c r="J106" s="1909"/>
      <c r="K106" s="1909"/>
      <c r="L106" s="1909"/>
      <c r="M106" s="1909"/>
      <c r="N106" s="1909"/>
      <c r="O106" s="1909"/>
      <c r="P106" s="1909"/>
      <c r="Q106" s="1909"/>
      <c r="R106" s="1909"/>
      <c r="S106" s="1909"/>
      <c r="T106" s="1910"/>
      <c r="U106" s="235"/>
      <c r="V106" s="1827"/>
      <c r="W106" s="1827"/>
      <c r="X106" s="1827"/>
      <c r="Y106" s="1827"/>
      <c r="Z106" s="1827"/>
      <c r="AA106" s="1827"/>
      <c r="AB106" s="1827"/>
      <c r="AC106" s="1827"/>
      <c r="AD106" s="1827"/>
      <c r="AE106" s="1827"/>
      <c r="AF106" s="1827"/>
      <c r="AG106" s="1827"/>
      <c r="AH106" s="1827"/>
      <c r="AI106" s="1827"/>
      <c r="AJ106" s="1827"/>
      <c r="AK106" s="1827"/>
      <c r="AL106" s="1827"/>
      <c r="AM106" s="1827"/>
      <c r="AN106" s="1827"/>
      <c r="AO106" s="1827"/>
      <c r="AP106" s="1827"/>
      <c r="AQ106" s="1827"/>
      <c r="AR106" s="1827"/>
      <c r="AS106" s="1827"/>
      <c r="AT106" s="1777"/>
      <c r="AU106" s="1778"/>
      <c r="AV106" s="1778"/>
      <c r="AW106" s="1778"/>
      <c r="AX106" s="1778"/>
      <c r="AY106" s="1769"/>
      <c r="AZ106" s="1769"/>
      <c r="BA106" s="1769"/>
      <c r="BB106" s="1769"/>
      <c r="BC106" s="1769"/>
      <c r="BD106" s="1769"/>
      <c r="BE106" s="1769"/>
      <c r="BF106" s="1769"/>
      <c r="BG106" s="1769"/>
      <c r="BH106" s="1769"/>
      <c r="BI106" s="1769"/>
      <c r="BJ106" s="1826"/>
      <c r="BK106" s="1826"/>
      <c r="BL106" s="1769"/>
      <c r="BM106" s="1769"/>
      <c r="BN106" s="1769"/>
      <c r="BO106" s="1769"/>
      <c r="BP106" s="1769"/>
      <c r="BQ106" s="1769"/>
      <c r="BR106" s="1769"/>
      <c r="BS106" s="1769"/>
      <c r="BT106" s="1769"/>
      <c r="BU106" s="1769"/>
      <c r="BV106" s="1770"/>
      <c r="BW106" s="10"/>
      <c r="BX106" s="10"/>
      <c r="BY106" s="233"/>
    </row>
    <row r="107" spans="1:77" ht="8.25" customHeight="1" thickTop="1">
      <c r="A107" s="232"/>
      <c r="B107" s="10"/>
      <c r="D107" s="1828"/>
      <c r="E107" s="1828"/>
      <c r="F107" s="1828"/>
      <c r="G107" s="574"/>
      <c r="H107" s="1909"/>
      <c r="I107" s="1909"/>
      <c r="J107" s="1909"/>
      <c r="K107" s="1909"/>
      <c r="L107" s="1909"/>
      <c r="M107" s="1909"/>
      <c r="N107" s="1909"/>
      <c r="O107" s="1909"/>
      <c r="P107" s="1909"/>
      <c r="Q107" s="1909"/>
      <c r="R107" s="1909"/>
      <c r="S107" s="1909"/>
      <c r="T107" s="1910"/>
      <c r="U107" s="272"/>
      <c r="V107" s="1919" t="s">
        <v>639</v>
      </c>
      <c r="W107" s="1919"/>
      <c r="X107" s="1919"/>
      <c r="Y107" s="1919"/>
      <c r="Z107" s="1919"/>
      <c r="AA107" s="1919"/>
      <c r="AB107" s="1919"/>
      <c r="AC107" s="1919"/>
      <c r="AD107" s="1919"/>
      <c r="AE107" s="1919"/>
      <c r="AF107" s="1919"/>
      <c r="AG107" s="1919"/>
      <c r="AH107" s="1919"/>
      <c r="AI107" s="1919"/>
      <c r="AJ107" s="1919"/>
      <c r="AK107" s="1919"/>
      <c r="AL107" s="1919"/>
      <c r="AM107" s="1919"/>
      <c r="AN107" s="1919"/>
      <c r="AO107" s="1919"/>
      <c r="AP107" s="1919"/>
      <c r="AQ107" s="1919"/>
      <c r="AR107" s="1919"/>
      <c r="AS107" s="1920"/>
      <c r="AT107" s="1790" t="s">
        <v>1212</v>
      </c>
      <c r="AU107" s="1791"/>
      <c r="AV107" s="1791"/>
      <c r="AW107" s="1791"/>
      <c r="AX107" s="1791"/>
      <c r="AY107" s="1786" t="str">
        <f>入力専用!$DV$22</f>
        <v/>
      </c>
      <c r="AZ107" s="1786"/>
      <c r="BA107" s="1786"/>
      <c r="BB107" s="1786"/>
      <c r="BC107" s="1786"/>
      <c r="BD107" s="1786"/>
      <c r="BE107" s="1786"/>
      <c r="BF107" s="1786"/>
      <c r="BG107" s="1786"/>
      <c r="BH107" s="1786"/>
      <c r="BI107" s="1786"/>
      <c r="BJ107" s="983" t="s">
        <v>886</v>
      </c>
      <c r="BK107" s="983"/>
      <c r="BL107" s="1786" t="str">
        <f>入力専用!$DW$22</f>
        <v/>
      </c>
      <c r="BM107" s="1786"/>
      <c r="BN107" s="1786"/>
      <c r="BO107" s="1786"/>
      <c r="BP107" s="1786"/>
      <c r="BQ107" s="1786"/>
      <c r="BR107" s="1786"/>
      <c r="BS107" s="1786"/>
      <c r="BT107" s="1786"/>
      <c r="BU107" s="1786"/>
      <c r="BV107" s="1788"/>
      <c r="BW107" s="10"/>
      <c r="BX107" s="10"/>
      <c r="BY107" s="233"/>
    </row>
    <row r="108" spans="1:77" ht="3.75" customHeight="1">
      <c r="A108" s="232"/>
      <c r="B108" s="10"/>
      <c r="D108" s="1828"/>
      <c r="E108" s="1828"/>
      <c r="F108" s="1828"/>
      <c r="G108" s="574"/>
      <c r="H108" s="1909"/>
      <c r="I108" s="1909"/>
      <c r="J108" s="1909"/>
      <c r="K108" s="1909"/>
      <c r="L108" s="1909"/>
      <c r="M108" s="1909"/>
      <c r="N108" s="1909"/>
      <c r="O108" s="1909"/>
      <c r="P108" s="1909"/>
      <c r="Q108" s="1909"/>
      <c r="R108" s="1909"/>
      <c r="S108" s="1909"/>
      <c r="T108" s="1910"/>
      <c r="U108" s="306"/>
      <c r="V108" s="1793"/>
      <c r="W108" s="1793"/>
      <c r="X108" s="1793"/>
      <c r="Y108" s="1793"/>
      <c r="Z108" s="1793"/>
      <c r="AA108" s="1793"/>
      <c r="AB108" s="1793"/>
      <c r="AC108" s="1793"/>
      <c r="AD108" s="1793"/>
      <c r="AE108" s="1793"/>
      <c r="AF108" s="1793"/>
      <c r="AG108" s="1793"/>
      <c r="AH108" s="1793"/>
      <c r="AI108" s="1793"/>
      <c r="AJ108" s="1793"/>
      <c r="AK108" s="1793"/>
      <c r="AL108" s="1793"/>
      <c r="AM108" s="1793"/>
      <c r="AN108" s="1793"/>
      <c r="AO108" s="1793"/>
      <c r="AP108" s="1793"/>
      <c r="AQ108" s="1793"/>
      <c r="AR108" s="1793"/>
      <c r="AS108" s="1916"/>
      <c r="AT108" s="1773"/>
      <c r="AU108" s="1774"/>
      <c r="AV108" s="1774"/>
      <c r="AW108" s="1774"/>
      <c r="AX108" s="1774"/>
      <c r="AY108" s="1767"/>
      <c r="AZ108" s="1767"/>
      <c r="BA108" s="1767"/>
      <c r="BB108" s="1767"/>
      <c r="BC108" s="1767"/>
      <c r="BD108" s="1767"/>
      <c r="BE108" s="1767"/>
      <c r="BF108" s="1767"/>
      <c r="BG108" s="1767"/>
      <c r="BH108" s="1767"/>
      <c r="BI108" s="1767"/>
      <c r="BJ108" s="963"/>
      <c r="BK108" s="963"/>
      <c r="BL108" s="1767"/>
      <c r="BM108" s="1767"/>
      <c r="BN108" s="1767"/>
      <c r="BO108" s="1767"/>
      <c r="BP108" s="1767"/>
      <c r="BQ108" s="1767"/>
      <c r="BR108" s="1767"/>
      <c r="BS108" s="1767"/>
      <c r="BT108" s="1767"/>
      <c r="BU108" s="1767"/>
      <c r="BV108" s="1768"/>
      <c r="BW108" s="10"/>
      <c r="BX108" s="10"/>
      <c r="BY108" s="233"/>
    </row>
    <row r="109" spans="1:77" ht="8.25" customHeight="1">
      <c r="A109" s="232"/>
      <c r="B109" s="10"/>
      <c r="D109" s="1828"/>
      <c r="E109" s="1828"/>
      <c r="F109" s="1828"/>
      <c r="G109" s="281"/>
      <c r="H109" s="1911"/>
      <c r="I109" s="1911"/>
      <c r="J109" s="1911"/>
      <c r="K109" s="1911"/>
      <c r="L109" s="1911"/>
      <c r="M109" s="1911"/>
      <c r="N109" s="1911"/>
      <c r="O109" s="1911"/>
      <c r="P109" s="1911"/>
      <c r="Q109" s="1911"/>
      <c r="R109" s="1911"/>
      <c r="S109" s="1911"/>
      <c r="T109" s="1912"/>
      <c r="U109" s="562"/>
      <c r="V109" s="1533" t="str">
        <f>入力専用!$DU$22</f>
        <v/>
      </c>
      <c r="W109" s="1533"/>
      <c r="X109" s="1533"/>
      <c r="Y109" s="1533"/>
      <c r="Z109" s="1533"/>
      <c r="AA109" s="1533"/>
      <c r="AB109" s="1533"/>
      <c r="AC109" s="1533"/>
      <c r="AD109" s="1533"/>
      <c r="AE109" s="1533"/>
      <c r="AF109" s="1533"/>
      <c r="AG109" s="1533"/>
      <c r="AH109" s="1533"/>
      <c r="AI109" s="1533"/>
      <c r="AJ109" s="1533"/>
      <c r="AK109" s="1533"/>
      <c r="AL109" s="1533"/>
      <c r="AM109" s="1533"/>
      <c r="AN109" s="1533"/>
      <c r="AO109" s="1533"/>
      <c r="AP109" s="1533"/>
      <c r="AQ109" s="1533"/>
      <c r="AR109" s="1533"/>
      <c r="AS109" s="1533"/>
      <c r="AT109" s="1773"/>
      <c r="AU109" s="1774"/>
      <c r="AV109" s="1774"/>
      <c r="AW109" s="1774"/>
      <c r="AX109" s="1774"/>
      <c r="AY109" s="1767"/>
      <c r="AZ109" s="1767"/>
      <c r="BA109" s="1767"/>
      <c r="BB109" s="1767"/>
      <c r="BC109" s="1767"/>
      <c r="BD109" s="1767"/>
      <c r="BE109" s="1767"/>
      <c r="BF109" s="1767"/>
      <c r="BG109" s="1767"/>
      <c r="BH109" s="1767"/>
      <c r="BI109" s="1767"/>
      <c r="BJ109" s="963"/>
      <c r="BK109" s="963"/>
      <c r="BL109" s="1767"/>
      <c r="BM109" s="1767"/>
      <c r="BN109" s="1767"/>
      <c r="BO109" s="1767"/>
      <c r="BP109" s="1767"/>
      <c r="BQ109" s="1767"/>
      <c r="BR109" s="1767"/>
      <c r="BS109" s="1767"/>
      <c r="BT109" s="1767"/>
      <c r="BU109" s="1767"/>
      <c r="BV109" s="1768"/>
      <c r="BW109" s="10"/>
      <c r="BX109" s="10"/>
      <c r="BY109" s="233"/>
    </row>
    <row r="110" spans="1:77" ht="8.25" customHeight="1" thickBot="1">
      <c r="A110" s="232"/>
      <c r="B110" s="10"/>
      <c r="D110" s="1828"/>
      <c r="E110" s="1828"/>
      <c r="F110" s="1828"/>
      <c r="G110" s="572"/>
      <c r="H110" s="440"/>
      <c r="I110" s="440"/>
      <c r="J110" s="440"/>
      <c r="K110" s="440"/>
      <c r="L110" s="575"/>
      <c r="M110" s="1921" t="s">
        <v>45</v>
      </c>
      <c r="N110" s="1921"/>
      <c r="O110" s="575"/>
      <c r="P110" s="440"/>
      <c r="Q110" s="440"/>
      <c r="R110" s="440"/>
      <c r="S110" s="440"/>
      <c r="T110" s="576"/>
      <c r="U110" s="271"/>
      <c r="V110" s="1785"/>
      <c r="W110" s="1785"/>
      <c r="X110" s="1785"/>
      <c r="Y110" s="1785"/>
      <c r="Z110" s="1785"/>
      <c r="AA110" s="1785"/>
      <c r="AB110" s="1785"/>
      <c r="AC110" s="1785"/>
      <c r="AD110" s="1785"/>
      <c r="AE110" s="1785"/>
      <c r="AF110" s="1785"/>
      <c r="AG110" s="1785"/>
      <c r="AH110" s="1785"/>
      <c r="AI110" s="1785"/>
      <c r="AJ110" s="1785"/>
      <c r="AK110" s="1785"/>
      <c r="AL110" s="1785"/>
      <c r="AM110" s="1785"/>
      <c r="AN110" s="1785"/>
      <c r="AO110" s="1785"/>
      <c r="AP110" s="1785"/>
      <c r="AQ110" s="1785"/>
      <c r="AR110" s="1785"/>
      <c r="AS110" s="1785"/>
      <c r="AT110" s="1775"/>
      <c r="AU110" s="1776"/>
      <c r="AV110" s="1776"/>
      <c r="AW110" s="1776"/>
      <c r="AX110" s="1776"/>
      <c r="AY110" s="1787"/>
      <c r="AZ110" s="1787"/>
      <c r="BA110" s="1787"/>
      <c r="BB110" s="1787"/>
      <c r="BC110" s="1787"/>
      <c r="BD110" s="1787"/>
      <c r="BE110" s="1787"/>
      <c r="BF110" s="1787"/>
      <c r="BG110" s="1787"/>
      <c r="BH110" s="1787"/>
      <c r="BI110" s="1787"/>
      <c r="BJ110" s="1795"/>
      <c r="BK110" s="1795"/>
      <c r="BL110" s="1787"/>
      <c r="BM110" s="1787"/>
      <c r="BN110" s="1787"/>
      <c r="BO110" s="1787"/>
      <c r="BP110" s="1787"/>
      <c r="BQ110" s="1787"/>
      <c r="BR110" s="1787"/>
      <c r="BS110" s="1787"/>
      <c r="BT110" s="1787"/>
      <c r="BU110" s="1787"/>
      <c r="BV110" s="1789"/>
      <c r="BW110" s="10"/>
      <c r="BX110" s="10"/>
      <c r="BY110" s="233"/>
    </row>
    <row r="111" spans="1:77" ht="8.25" customHeight="1">
      <c r="A111" s="232"/>
      <c r="B111" s="10"/>
      <c r="D111" s="1828"/>
      <c r="E111" s="1828"/>
      <c r="F111" s="1828"/>
      <c r="G111" s="447"/>
      <c r="H111" s="1756" t="s">
        <v>962</v>
      </c>
      <c r="I111" s="1757"/>
      <c r="J111" s="1757"/>
      <c r="K111" s="1758"/>
      <c r="L111" s="25"/>
      <c r="M111" s="1233"/>
      <c r="N111" s="1233"/>
      <c r="O111" s="25"/>
      <c r="P111" s="1756" t="s">
        <v>963</v>
      </c>
      <c r="Q111" s="1757"/>
      <c r="R111" s="1757"/>
      <c r="S111" s="1758"/>
      <c r="T111" s="276"/>
      <c r="U111" s="306"/>
      <c r="V111" s="1793" t="s">
        <v>639</v>
      </c>
      <c r="W111" s="1793"/>
      <c r="X111" s="1793"/>
      <c r="Y111" s="1793"/>
      <c r="Z111" s="1793"/>
      <c r="AA111" s="1793"/>
      <c r="AB111" s="1793"/>
      <c r="AC111" s="1793"/>
      <c r="AD111" s="1793"/>
      <c r="AE111" s="1793"/>
      <c r="AF111" s="1793"/>
      <c r="AG111" s="1793"/>
      <c r="AH111" s="1793"/>
      <c r="AI111" s="1793"/>
      <c r="AJ111" s="1793"/>
      <c r="AK111" s="1793"/>
      <c r="AL111" s="1793"/>
      <c r="AM111" s="1793"/>
      <c r="AN111" s="1793"/>
      <c r="AO111" s="1793"/>
      <c r="AP111" s="1793"/>
      <c r="AQ111" s="1793"/>
      <c r="AR111" s="1793"/>
      <c r="AS111" s="1916"/>
      <c r="AT111" s="1773" t="s">
        <v>1212</v>
      </c>
      <c r="AU111" s="1774"/>
      <c r="AV111" s="1774"/>
      <c r="AW111" s="1774"/>
      <c r="AX111" s="1774"/>
      <c r="AY111" s="1767" t="str">
        <f>入力専用!$DV$23</f>
        <v/>
      </c>
      <c r="AZ111" s="1767"/>
      <c r="BA111" s="1767"/>
      <c r="BB111" s="1767"/>
      <c r="BC111" s="1767"/>
      <c r="BD111" s="1767"/>
      <c r="BE111" s="1767"/>
      <c r="BF111" s="1767"/>
      <c r="BG111" s="1767"/>
      <c r="BH111" s="1767"/>
      <c r="BI111" s="1767"/>
      <c r="BJ111" s="963" t="s">
        <v>886</v>
      </c>
      <c r="BK111" s="963"/>
      <c r="BL111" s="1767" t="str">
        <f>入力専用!$DW$23</f>
        <v/>
      </c>
      <c r="BM111" s="1767"/>
      <c r="BN111" s="1767"/>
      <c r="BO111" s="1767"/>
      <c r="BP111" s="1767"/>
      <c r="BQ111" s="1767"/>
      <c r="BR111" s="1767"/>
      <c r="BS111" s="1767"/>
      <c r="BT111" s="1767"/>
      <c r="BU111" s="1767"/>
      <c r="BV111" s="1768"/>
      <c r="BW111" s="10"/>
      <c r="BX111" s="10"/>
      <c r="BY111" s="233"/>
    </row>
    <row r="112" spans="1:77" ht="3.75" customHeight="1">
      <c r="A112" s="232"/>
      <c r="B112" s="10"/>
      <c r="D112" s="1828"/>
      <c r="E112" s="1828"/>
      <c r="F112" s="1828"/>
      <c r="G112" s="447"/>
      <c r="H112" s="1759"/>
      <c r="I112" s="963"/>
      <c r="J112" s="963"/>
      <c r="K112" s="1760"/>
      <c r="L112" s="25"/>
      <c r="M112" s="1233"/>
      <c r="N112" s="1233"/>
      <c r="O112" s="25"/>
      <c r="P112" s="1759"/>
      <c r="Q112" s="963"/>
      <c r="R112" s="963"/>
      <c r="S112" s="1760"/>
      <c r="T112" s="276"/>
      <c r="U112" s="306"/>
      <c r="V112" s="1793"/>
      <c r="W112" s="1793"/>
      <c r="X112" s="1793"/>
      <c r="Y112" s="1793"/>
      <c r="Z112" s="1793"/>
      <c r="AA112" s="1793"/>
      <c r="AB112" s="1793"/>
      <c r="AC112" s="1793"/>
      <c r="AD112" s="1793"/>
      <c r="AE112" s="1793"/>
      <c r="AF112" s="1793"/>
      <c r="AG112" s="1793"/>
      <c r="AH112" s="1793"/>
      <c r="AI112" s="1793"/>
      <c r="AJ112" s="1793"/>
      <c r="AK112" s="1793"/>
      <c r="AL112" s="1793"/>
      <c r="AM112" s="1793"/>
      <c r="AN112" s="1793"/>
      <c r="AO112" s="1793"/>
      <c r="AP112" s="1793"/>
      <c r="AQ112" s="1793"/>
      <c r="AR112" s="1793"/>
      <c r="AS112" s="1916"/>
      <c r="AT112" s="1773"/>
      <c r="AU112" s="1774"/>
      <c r="AV112" s="1774"/>
      <c r="AW112" s="1774"/>
      <c r="AX112" s="1774"/>
      <c r="AY112" s="1767"/>
      <c r="AZ112" s="1767"/>
      <c r="BA112" s="1767"/>
      <c r="BB112" s="1767"/>
      <c r="BC112" s="1767"/>
      <c r="BD112" s="1767"/>
      <c r="BE112" s="1767"/>
      <c r="BF112" s="1767"/>
      <c r="BG112" s="1767"/>
      <c r="BH112" s="1767"/>
      <c r="BI112" s="1767"/>
      <c r="BJ112" s="963"/>
      <c r="BK112" s="963"/>
      <c r="BL112" s="1767"/>
      <c r="BM112" s="1767"/>
      <c r="BN112" s="1767"/>
      <c r="BO112" s="1767"/>
      <c r="BP112" s="1767"/>
      <c r="BQ112" s="1767"/>
      <c r="BR112" s="1767"/>
      <c r="BS112" s="1767"/>
      <c r="BT112" s="1767"/>
      <c r="BU112" s="1767"/>
      <c r="BV112" s="1768"/>
      <c r="BW112" s="10"/>
      <c r="BX112" s="10"/>
      <c r="BY112" s="233"/>
    </row>
    <row r="113" spans="1:77" ht="8.25" customHeight="1" thickBot="1">
      <c r="A113" s="232"/>
      <c r="B113" s="10"/>
      <c r="D113" s="1828"/>
      <c r="E113" s="1828"/>
      <c r="F113" s="1828"/>
      <c r="G113" s="447"/>
      <c r="H113" s="1761"/>
      <c r="I113" s="1762"/>
      <c r="J113" s="1762"/>
      <c r="K113" s="1763"/>
      <c r="L113" s="25"/>
      <c r="M113" s="1233"/>
      <c r="N113" s="1233"/>
      <c r="O113" s="25"/>
      <c r="P113" s="1761"/>
      <c r="Q113" s="1762"/>
      <c r="R113" s="1762"/>
      <c r="S113" s="1763"/>
      <c r="T113" s="276"/>
      <c r="U113" s="562"/>
      <c r="V113" s="1533" t="str">
        <f>入力専用!$DU$23</f>
        <v/>
      </c>
      <c r="W113" s="1533"/>
      <c r="X113" s="1533"/>
      <c r="Y113" s="1533"/>
      <c r="Z113" s="1533"/>
      <c r="AA113" s="1533"/>
      <c r="AB113" s="1533"/>
      <c r="AC113" s="1533"/>
      <c r="AD113" s="1533"/>
      <c r="AE113" s="1533"/>
      <c r="AF113" s="1533"/>
      <c r="AG113" s="1533"/>
      <c r="AH113" s="1533"/>
      <c r="AI113" s="1533"/>
      <c r="AJ113" s="1533"/>
      <c r="AK113" s="1533"/>
      <c r="AL113" s="1533"/>
      <c r="AM113" s="1533"/>
      <c r="AN113" s="1533"/>
      <c r="AO113" s="1533"/>
      <c r="AP113" s="1533"/>
      <c r="AQ113" s="1533"/>
      <c r="AR113" s="1533"/>
      <c r="AS113" s="1533"/>
      <c r="AT113" s="1773"/>
      <c r="AU113" s="1774"/>
      <c r="AV113" s="1774"/>
      <c r="AW113" s="1774"/>
      <c r="AX113" s="1774"/>
      <c r="AY113" s="1767"/>
      <c r="AZ113" s="1767"/>
      <c r="BA113" s="1767"/>
      <c r="BB113" s="1767"/>
      <c r="BC113" s="1767"/>
      <c r="BD113" s="1767"/>
      <c r="BE113" s="1767"/>
      <c r="BF113" s="1767"/>
      <c r="BG113" s="1767"/>
      <c r="BH113" s="1767"/>
      <c r="BI113" s="1767"/>
      <c r="BJ113" s="963"/>
      <c r="BK113" s="963"/>
      <c r="BL113" s="1767"/>
      <c r="BM113" s="1767"/>
      <c r="BN113" s="1767"/>
      <c r="BO113" s="1767"/>
      <c r="BP113" s="1767"/>
      <c r="BQ113" s="1767"/>
      <c r="BR113" s="1767"/>
      <c r="BS113" s="1767"/>
      <c r="BT113" s="1767"/>
      <c r="BU113" s="1767"/>
      <c r="BV113" s="1768"/>
      <c r="BW113" s="10"/>
      <c r="BX113" s="10"/>
      <c r="BY113" s="233"/>
    </row>
    <row r="114" spans="1:77" ht="8.25" customHeight="1">
      <c r="A114" s="232"/>
      <c r="B114" s="10"/>
      <c r="D114" s="1828"/>
      <c r="E114" s="1828"/>
      <c r="F114" s="1828"/>
      <c r="G114" s="277"/>
      <c r="H114" s="438"/>
      <c r="I114" s="438"/>
      <c r="J114" s="438"/>
      <c r="K114" s="438"/>
      <c r="L114" s="577"/>
      <c r="M114" s="1076"/>
      <c r="N114" s="1076"/>
      <c r="O114" s="577"/>
      <c r="P114" s="438"/>
      <c r="Q114" s="438"/>
      <c r="R114" s="438"/>
      <c r="S114" s="438"/>
      <c r="T114" s="578"/>
      <c r="U114" s="240"/>
      <c r="V114" s="1535"/>
      <c r="W114" s="1535"/>
      <c r="X114" s="1535"/>
      <c r="Y114" s="1535"/>
      <c r="Z114" s="1535"/>
      <c r="AA114" s="1535"/>
      <c r="AB114" s="1535"/>
      <c r="AC114" s="1535"/>
      <c r="AD114" s="1535"/>
      <c r="AE114" s="1535"/>
      <c r="AF114" s="1535"/>
      <c r="AG114" s="1535"/>
      <c r="AH114" s="1535"/>
      <c r="AI114" s="1535"/>
      <c r="AJ114" s="1535"/>
      <c r="AK114" s="1535"/>
      <c r="AL114" s="1535"/>
      <c r="AM114" s="1535"/>
      <c r="AN114" s="1535"/>
      <c r="AO114" s="1535"/>
      <c r="AP114" s="1535"/>
      <c r="AQ114" s="1535"/>
      <c r="AR114" s="1535"/>
      <c r="AS114" s="1535"/>
      <c r="AT114" s="1779"/>
      <c r="AU114" s="1780"/>
      <c r="AV114" s="1780"/>
      <c r="AW114" s="1780"/>
      <c r="AX114" s="1780"/>
      <c r="AY114" s="1822"/>
      <c r="AZ114" s="1822"/>
      <c r="BA114" s="1822"/>
      <c r="BB114" s="1822"/>
      <c r="BC114" s="1822"/>
      <c r="BD114" s="1822"/>
      <c r="BE114" s="1822"/>
      <c r="BF114" s="1822"/>
      <c r="BG114" s="1822"/>
      <c r="BH114" s="1822"/>
      <c r="BI114" s="1822"/>
      <c r="BJ114" s="964"/>
      <c r="BK114" s="964"/>
      <c r="BL114" s="1822"/>
      <c r="BM114" s="1822"/>
      <c r="BN114" s="1822"/>
      <c r="BO114" s="1822"/>
      <c r="BP114" s="1822"/>
      <c r="BQ114" s="1822"/>
      <c r="BR114" s="1822"/>
      <c r="BS114" s="1822"/>
      <c r="BT114" s="1822"/>
      <c r="BU114" s="1822"/>
      <c r="BV114" s="1823"/>
      <c r="BW114" s="10"/>
      <c r="BX114" s="10"/>
      <c r="BY114" s="233"/>
    </row>
    <row r="115" spans="1:77" ht="8.25" customHeight="1">
      <c r="A115" s="232"/>
      <c r="B115" s="10"/>
      <c r="D115" s="10"/>
      <c r="E115" s="10"/>
      <c r="F115" s="10"/>
      <c r="G115" s="10"/>
      <c r="H115" s="10"/>
      <c r="I115" s="10"/>
      <c r="J115" s="10"/>
      <c r="K115" s="10"/>
      <c r="L115" s="10"/>
      <c r="M115" s="10"/>
      <c r="N115" s="10"/>
      <c r="O115" s="10"/>
      <c r="P115" s="10"/>
      <c r="Q115" s="10"/>
      <c r="R115" s="10"/>
      <c r="S115" s="10"/>
      <c r="T115" s="10"/>
      <c r="U115" s="10"/>
      <c r="V115" s="10"/>
      <c r="W115" s="10"/>
      <c r="X115" s="10"/>
      <c r="Y115" s="10"/>
      <c r="Z115" s="10"/>
      <c r="AA115" s="10"/>
      <c r="AB115" s="10"/>
      <c r="AC115" s="10"/>
      <c r="AD115" s="10"/>
      <c r="AE115" s="10"/>
      <c r="AF115" s="10"/>
      <c r="AG115" s="10"/>
      <c r="AH115" s="10"/>
      <c r="AI115" s="10"/>
      <c r="AJ115" s="10"/>
      <c r="AK115" s="10"/>
      <c r="AL115" s="10"/>
      <c r="AM115" s="10"/>
      <c r="AN115" s="10"/>
      <c r="AO115" s="10"/>
      <c r="AP115" s="10"/>
      <c r="AQ115" s="10"/>
      <c r="AR115" s="10"/>
      <c r="AS115" s="10"/>
      <c r="AT115" s="10"/>
      <c r="AU115" s="10"/>
      <c r="AV115" s="10"/>
      <c r="AW115" s="10"/>
      <c r="AX115" s="10"/>
      <c r="AY115" s="10"/>
      <c r="AZ115" s="10"/>
      <c r="BA115" s="10"/>
      <c r="BB115" s="10"/>
      <c r="BC115" s="10"/>
      <c r="BD115" s="10"/>
      <c r="BE115" s="10"/>
      <c r="BF115" s="10"/>
      <c r="BG115" s="10"/>
      <c r="BH115" s="10"/>
      <c r="BI115" s="10"/>
      <c r="BJ115" s="10"/>
      <c r="BK115" s="10"/>
      <c r="BL115" s="10"/>
      <c r="BM115" s="10"/>
      <c r="BN115" s="10"/>
      <c r="BO115" s="10"/>
      <c r="BP115" s="10"/>
      <c r="BQ115" s="10"/>
      <c r="BR115" s="10"/>
      <c r="BS115" s="10"/>
      <c r="BT115" s="10"/>
      <c r="BU115" s="10"/>
      <c r="BV115" s="10"/>
      <c r="BW115" s="10"/>
      <c r="BX115" s="10"/>
      <c r="BY115" s="233"/>
    </row>
    <row r="116" spans="1:77" ht="8.25" customHeight="1">
      <c r="A116" s="232"/>
      <c r="B116" s="10"/>
      <c r="D116" s="1821" t="s">
        <v>1213</v>
      </c>
      <c r="E116" s="1821"/>
      <c r="F116" s="1821"/>
      <c r="G116" s="958" t="s">
        <v>1214</v>
      </c>
      <c r="H116" s="958"/>
      <c r="I116" s="958"/>
      <c r="J116" s="958"/>
      <c r="K116" s="958"/>
      <c r="L116" s="958"/>
      <c r="M116" s="958"/>
      <c r="N116" s="958"/>
      <c r="O116" s="439"/>
      <c r="P116" s="1792" t="s">
        <v>1215</v>
      </c>
      <c r="Q116" s="1792"/>
      <c r="R116" s="1792"/>
      <c r="S116" s="1792"/>
      <c r="T116" s="1792"/>
      <c r="U116" s="1792"/>
      <c r="V116" s="1792"/>
      <c r="W116" s="1792"/>
      <c r="X116" s="1792"/>
      <c r="Y116" s="1792"/>
      <c r="Z116" s="1792"/>
      <c r="AA116" s="1792"/>
      <c r="AB116" s="1792"/>
      <c r="AC116" s="1792"/>
      <c r="AD116" s="1792"/>
      <c r="AE116" s="1792"/>
      <c r="AF116" s="1792"/>
      <c r="AG116" s="1792"/>
      <c r="AH116" s="1792"/>
      <c r="AI116" s="1792"/>
      <c r="AJ116" s="1792"/>
      <c r="AK116" s="1792"/>
      <c r="AL116" s="1792"/>
      <c r="AM116" s="1792"/>
      <c r="AN116" s="1792"/>
      <c r="AO116" s="1792"/>
      <c r="AP116" s="1792"/>
      <c r="AQ116" s="1792"/>
      <c r="AR116" s="1792"/>
      <c r="AS116" s="1792"/>
      <c r="AT116" s="1792"/>
      <c r="AU116" s="1792"/>
      <c r="AV116" s="1792"/>
      <c r="AW116" s="1792"/>
      <c r="AX116" s="1792"/>
      <c r="AY116" s="1784" t="s">
        <v>1216</v>
      </c>
      <c r="AZ116" s="1753"/>
      <c r="BA116" s="1753"/>
      <c r="BB116" s="1753"/>
      <c r="BC116" s="1753"/>
      <c r="BD116" s="1753"/>
      <c r="BE116" s="1753"/>
      <c r="BF116" s="1753"/>
      <c r="BG116" s="1753"/>
      <c r="BH116" s="1753"/>
      <c r="BI116" s="1753"/>
      <c r="BJ116" s="1764"/>
      <c r="BK116" s="1753" t="str">
        <f>$AE$3</f>
        <v/>
      </c>
      <c r="BL116" s="1753"/>
      <c r="BM116" s="1753"/>
      <c r="BN116" s="1753"/>
      <c r="BO116" s="1753"/>
      <c r="BP116" s="1753"/>
      <c r="BQ116" s="1753"/>
      <c r="BR116" s="1753"/>
      <c r="BS116" s="1753"/>
      <c r="BT116" s="1753"/>
      <c r="BU116" s="1753"/>
      <c r="BV116" s="1764"/>
      <c r="BW116" s="10"/>
      <c r="BX116" s="10"/>
      <c r="BY116" s="233"/>
    </row>
    <row r="117" spans="1:77" ht="3.75" customHeight="1">
      <c r="A117" s="232"/>
      <c r="B117" s="10"/>
      <c r="D117" s="1821"/>
      <c r="E117" s="1821"/>
      <c r="F117" s="1821"/>
      <c r="G117" s="958"/>
      <c r="H117" s="958"/>
      <c r="I117" s="958"/>
      <c r="J117" s="958"/>
      <c r="K117" s="958"/>
      <c r="L117" s="958"/>
      <c r="M117" s="958"/>
      <c r="N117" s="958"/>
      <c r="O117" s="579"/>
      <c r="P117" s="1793"/>
      <c r="Q117" s="1793"/>
      <c r="R117" s="1793"/>
      <c r="S117" s="1793"/>
      <c r="T117" s="1793"/>
      <c r="U117" s="1793"/>
      <c r="V117" s="1793"/>
      <c r="W117" s="1793"/>
      <c r="X117" s="1793"/>
      <c r="Y117" s="1793"/>
      <c r="Z117" s="1793"/>
      <c r="AA117" s="1793"/>
      <c r="AB117" s="1793"/>
      <c r="AC117" s="1793"/>
      <c r="AD117" s="1793"/>
      <c r="AE117" s="1793"/>
      <c r="AF117" s="1793"/>
      <c r="AG117" s="1793"/>
      <c r="AH117" s="1793"/>
      <c r="AI117" s="1793"/>
      <c r="AJ117" s="1793"/>
      <c r="AK117" s="1793"/>
      <c r="AL117" s="1793"/>
      <c r="AM117" s="1793"/>
      <c r="AN117" s="1793"/>
      <c r="AO117" s="1793"/>
      <c r="AP117" s="1793"/>
      <c r="AQ117" s="1793"/>
      <c r="AR117" s="1793"/>
      <c r="AS117" s="1793"/>
      <c r="AT117" s="1793"/>
      <c r="AU117" s="1793"/>
      <c r="AV117" s="1793"/>
      <c r="AW117" s="1793"/>
      <c r="AX117" s="1793"/>
      <c r="AY117" s="953"/>
      <c r="AZ117" s="963"/>
      <c r="BA117" s="963"/>
      <c r="BB117" s="963"/>
      <c r="BC117" s="963"/>
      <c r="BD117" s="963"/>
      <c r="BE117" s="963"/>
      <c r="BF117" s="963"/>
      <c r="BG117" s="963"/>
      <c r="BH117" s="963"/>
      <c r="BI117" s="963"/>
      <c r="BJ117" s="1765"/>
      <c r="BK117" s="963"/>
      <c r="BL117" s="963"/>
      <c r="BM117" s="963"/>
      <c r="BN117" s="963"/>
      <c r="BO117" s="963"/>
      <c r="BP117" s="963"/>
      <c r="BQ117" s="963"/>
      <c r="BR117" s="963"/>
      <c r="BS117" s="963"/>
      <c r="BT117" s="963"/>
      <c r="BU117" s="963"/>
      <c r="BV117" s="1765"/>
      <c r="BW117" s="10"/>
      <c r="BX117" s="10"/>
      <c r="BY117" s="233"/>
    </row>
    <row r="118" spans="1:77" ht="8.25" customHeight="1">
      <c r="A118" s="232"/>
      <c r="B118" s="10"/>
      <c r="D118" s="1821"/>
      <c r="E118" s="1821"/>
      <c r="F118" s="1821"/>
      <c r="G118" s="958"/>
      <c r="H118" s="958"/>
      <c r="I118" s="958"/>
      <c r="J118" s="958"/>
      <c r="K118" s="958"/>
      <c r="L118" s="958"/>
      <c r="M118" s="958"/>
      <c r="N118" s="958"/>
      <c r="O118" s="580"/>
      <c r="P118" s="1752" t="str">
        <f>$AD$3</f>
        <v/>
      </c>
      <c r="Q118" s="1752"/>
      <c r="R118" s="1752"/>
      <c r="S118" s="1752"/>
      <c r="T118" s="1752"/>
      <c r="U118" s="1752"/>
      <c r="V118" s="1752"/>
      <c r="W118" s="1752"/>
      <c r="X118" s="1752"/>
      <c r="Y118" s="1752"/>
      <c r="Z118" s="1752"/>
      <c r="AA118" s="1752"/>
      <c r="AB118" s="1752"/>
      <c r="AC118" s="1752"/>
      <c r="AD118" s="1752"/>
      <c r="AE118" s="1752"/>
      <c r="AF118" s="1752"/>
      <c r="AG118" s="1752"/>
      <c r="AH118" s="1752"/>
      <c r="AI118" s="1752"/>
      <c r="AJ118" s="1752"/>
      <c r="AK118" s="1752"/>
      <c r="AL118" s="1752"/>
      <c r="AM118" s="1752"/>
      <c r="AN118" s="1752"/>
      <c r="AO118" s="1752"/>
      <c r="AP118" s="1752"/>
      <c r="AQ118" s="1752"/>
      <c r="AR118" s="1752"/>
      <c r="AS118" s="1752"/>
      <c r="AT118" s="1752"/>
      <c r="AU118" s="1752"/>
      <c r="AV118" s="1752"/>
      <c r="AW118" s="1752"/>
      <c r="AX118" s="1752"/>
      <c r="AY118" s="953"/>
      <c r="AZ118" s="963"/>
      <c r="BA118" s="963"/>
      <c r="BB118" s="963"/>
      <c r="BC118" s="963"/>
      <c r="BD118" s="963"/>
      <c r="BE118" s="963"/>
      <c r="BF118" s="963"/>
      <c r="BG118" s="963"/>
      <c r="BH118" s="963"/>
      <c r="BI118" s="963"/>
      <c r="BJ118" s="1765"/>
      <c r="BK118" s="963"/>
      <c r="BL118" s="963"/>
      <c r="BM118" s="963"/>
      <c r="BN118" s="963"/>
      <c r="BO118" s="963"/>
      <c r="BP118" s="963"/>
      <c r="BQ118" s="963"/>
      <c r="BR118" s="963"/>
      <c r="BS118" s="963"/>
      <c r="BT118" s="963"/>
      <c r="BU118" s="963"/>
      <c r="BV118" s="1765"/>
      <c r="BW118" s="10"/>
      <c r="BX118" s="10"/>
      <c r="BY118" s="233"/>
    </row>
    <row r="119" spans="1:77" ht="8.25" customHeight="1">
      <c r="A119" s="232"/>
      <c r="B119" s="10"/>
      <c r="D119" s="1821"/>
      <c r="E119" s="1821"/>
      <c r="F119" s="1821"/>
      <c r="G119" s="958"/>
      <c r="H119" s="958"/>
      <c r="I119" s="958"/>
      <c r="J119" s="958"/>
      <c r="K119" s="958"/>
      <c r="L119" s="958"/>
      <c r="M119" s="958"/>
      <c r="N119" s="958"/>
      <c r="O119" s="150"/>
      <c r="P119" s="1782"/>
      <c r="Q119" s="1782"/>
      <c r="R119" s="1782"/>
      <c r="S119" s="1782"/>
      <c r="T119" s="1782"/>
      <c r="U119" s="1782"/>
      <c r="V119" s="1782"/>
      <c r="W119" s="1782"/>
      <c r="X119" s="1782"/>
      <c r="Y119" s="1782"/>
      <c r="Z119" s="1782"/>
      <c r="AA119" s="1782"/>
      <c r="AB119" s="1782"/>
      <c r="AC119" s="1782"/>
      <c r="AD119" s="1782"/>
      <c r="AE119" s="1782"/>
      <c r="AF119" s="1782"/>
      <c r="AG119" s="1782"/>
      <c r="AH119" s="1782"/>
      <c r="AI119" s="1782"/>
      <c r="AJ119" s="1782"/>
      <c r="AK119" s="1782"/>
      <c r="AL119" s="1782"/>
      <c r="AM119" s="1782"/>
      <c r="AN119" s="1782"/>
      <c r="AO119" s="1782"/>
      <c r="AP119" s="1782"/>
      <c r="AQ119" s="1782"/>
      <c r="AR119" s="1782"/>
      <c r="AS119" s="1782"/>
      <c r="AT119" s="1782"/>
      <c r="AU119" s="1782"/>
      <c r="AV119" s="1782"/>
      <c r="AW119" s="1782"/>
      <c r="AX119" s="1782"/>
      <c r="AY119" s="955"/>
      <c r="AZ119" s="964"/>
      <c r="BA119" s="964"/>
      <c r="BB119" s="964"/>
      <c r="BC119" s="964"/>
      <c r="BD119" s="964"/>
      <c r="BE119" s="964"/>
      <c r="BF119" s="964"/>
      <c r="BG119" s="964"/>
      <c r="BH119" s="964"/>
      <c r="BI119" s="964"/>
      <c r="BJ119" s="1766"/>
      <c r="BK119" s="964"/>
      <c r="BL119" s="964"/>
      <c r="BM119" s="964"/>
      <c r="BN119" s="964"/>
      <c r="BO119" s="964"/>
      <c r="BP119" s="964"/>
      <c r="BQ119" s="964"/>
      <c r="BR119" s="964"/>
      <c r="BS119" s="964"/>
      <c r="BT119" s="964"/>
      <c r="BU119" s="964"/>
      <c r="BV119" s="1766"/>
      <c r="BW119" s="10"/>
      <c r="BX119" s="10"/>
      <c r="BY119" s="233"/>
    </row>
    <row r="120" spans="1:77" ht="8.25" customHeight="1">
      <c r="A120" s="232"/>
      <c r="B120" s="10"/>
      <c r="D120" s="1821"/>
      <c r="E120" s="1821"/>
      <c r="F120" s="1821"/>
      <c r="G120" s="958" t="s">
        <v>1217</v>
      </c>
      <c r="H120" s="958"/>
      <c r="I120" s="958"/>
      <c r="J120" s="958"/>
      <c r="K120" s="958"/>
      <c r="L120" s="958"/>
      <c r="M120" s="958"/>
      <c r="N120" s="958"/>
      <c r="O120" s="581"/>
      <c r="P120" s="1751" t="s">
        <v>23</v>
      </c>
      <c r="Q120" s="1751"/>
      <c r="R120" s="1751"/>
      <c r="S120" s="1751" t="str">
        <f>$AD$4</f>
        <v/>
      </c>
      <c r="T120" s="1751"/>
      <c r="U120" s="1751"/>
      <c r="V120" s="1751"/>
      <c r="W120" s="1751"/>
      <c r="X120" s="1751"/>
      <c r="Y120" s="1751"/>
      <c r="Z120" s="1751"/>
      <c r="AA120" s="1751"/>
      <c r="AB120" s="1751"/>
      <c r="AC120" s="1751"/>
      <c r="AD120" s="1751"/>
      <c r="AE120" s="1751"/>
      <c r="AF120" s="1751"/>
      <c r="AG120" s="1751"/>
      <c r="AH120" s="1751"/>
      <c r="AI120" s="1751"/>
      <c r="AJ120" s="1751"/>
      <c r="AK120" s="1751"/>
      <c r="AL120" s="1751"/>
      <c r="AM120" s="1751"/>
      <c r="AN120" s="1751"/>
      <c r="AO120" s="1751"/>
      <c r="AP120" s="1751"/>
      <c r="AQ120" s="1751"/>
      <c r="AR120" s="1751"/>
      <c r="AS120" s="1751"/>
      <c r="AT120" s="1753" t="s">
        <v>594</v>
      </c>
      <c r="AU120" s="1753"/>
      <c r="AV120" s="1753"/>
      <c r="AW120" s="1753"/>
      <c r="AX120" s="1753"/>
      <c r="AY120" s="1753"/>
      <c r="AZ120" s="1753"/>
      <c r="BA120" s="1753"/>
      <c r="BC120" s="918" t="str">
        <f>$AE$4</f>
        <v/>
      </c>
      <c r="BD120" s="918"/>
      <c r="BE120" s="918"/>
      <c r="BF120" s="918"/>
      <c r="BG120" s="918"/>
      <c r="BH120" s="918"/>
      <c r="BI120" s="918"/>
      <c r="BJ120" s="918"/>
      <c r="BK120" s="918"/>
      <c r="BL120" s="918"/>
      <c r="BM120" s="918"/>
      <c r="BN120" s="918"/>
      <c r="BO120" s="918"/>
      <c r="BP120" s="918"/>
      <c r="BQ120" s="918"/>
      <c r="BR120" s="918"/>
      <c r="BS120" s="918"/>
      <c r="BT120" s="918"/>
      <c r="BU120" s="918"/>
      <c r="BV120" s="1754"/>
      <c r="BW120" s="10"/>
      <c r="BX120" s="10"/>
      <c r="BY120" s="233"/>
    </row>
    <row r="121" spans="1:77" ht="8.25" customHeight="1">
      <c r="A121" s="232"/>
      <c r="B121" s="10"/>
      <c r="D121" s="1821"/>
      <c r="E121" s="1821"/>
      <c r="F121" s="1821"/>
      <c r="G121" s="958"/>
      <c r="H121" s="958"/>
      <c r="I121" s="958"/>
      <c r="J121" s="958"/>
      <c r="K121" s="958"/>
      <c r="L121" s="958"/>
      <c r="M121" s="958"/>
      <c r="N121" s="958"/>
      <c r="O121" s="580"/>
      <c r="P121" s="1752"/>
      <c r="Q121" s="1752"/>
      <c r="R121" s="1752"/>
      <c r="S121" s="1752"/>
      <c r="T121" s="1752"/>
      <c r="U121" s="1752"/>
      <c r="V121" s="1752"/>
      <c r="W121" s="1752"/>
      <c r="X121" s="1752"/>
      <c r="Y121" s="1752"/>
      <c r="Z121" s="1752"/>
      <c r="AA121" s="1752"/>
      <c r="AB121" s="1752"/>
      <c r="AC121" s="1752"/>
      <c r="AD121" s="1752"/>
      <c r="AE121" s="1752"/>
      <c r="AF121" s="1752"/>
      <c r="AG121" s="1752"/>
      <c r="AH121" s="1752"/>
      <c r="AI121" s="1752"/>
      <c r="AJ121" s="1752"/>
      <c r="AK121" s="1752"/>
      <c r="AL121" s="1752"/>
      <c r="AM121" s="1752"/>
      <c r="AN121" s="1752"/>
      <c r="AO121" s="1752"/>
      <c r="AP121" s="1752"/>
      <c r="AQ121" s="1752"/>
      <c r="AR121" s="1752"/>
      <c r="AS121" s="1752"/>
      <c r="AT121" s="963"/>
      <c r="AU121" s="963"/>
      <c r="AV121" s="963"/>
      <c r="AW121" s="963"/>
      <c r="AX121" s="963"/>
      <c r="AY121" s="963"/>
      <c r="AZ121" s="963"/>
      <c r="BA121" s="963"/>
      <c r="BC121" s="933"/>
      <c r="BD121" s="933"/>
      <c r="BE121" s="933"/>
      <c r="BF121" s="933"/>
      <c r="BG121" s="933"/>
      <c r="BH121" s="933"/>
      <c r="BI121" s="933"/>
      <c r="BJ121" s="933"/>
      <c r="BK121" s="933"/>
      <c r="BL121" s="933"/>
      <c r="BM121" s="933"/>
      <c r="BN121" s="933"/>
      <c r="BO121" s="933"/>
      <c r="BP121" s="933"/>
      <c r="BQ121" s="933"/>
      <c r="BR121" s="933"/>
      <c r="BS121" s="933"/>
      <c r="BT121" s="933"/>
      <c r="BU121" s="933"/>
      <c r="BV121" s="935"/>
      <c r="BW121" s="10"/>
      <c r="BX121" s="10"/>
      <c r="BY121" s="233"/>
    </row>
    <row r="122" spans="1:77" ht="8.25" customHeight="1">
      <c r="A122" s="232"/>
      <c r="B122" s="10"/>
      <c r="D122" s="1821"/>
      <c r="E122" s="1821"/>
      <c r="F122" s="1821"/>
      <c r="G122" s="958"/>
      <c r="H122" s="958"/>
      <c r="I122" s="958"/>
      <c r="J122" s="958"/>
      <c r="K122" s="958"/>
      <c r="L122" s="958"/>
      <c r="M122" s="958"/>
      <c r="N122" s="958"/>
      <c r="O122" s="580"/>
      <c r="P122" s="1752" t="str">
        <f>$AD$5</f>
        <v/>
      </c>
      <c r="Q122" s="1752"/>
      <c r="R122" s="1752"/>
      <c r="S122" s="1752"/>
      <c r="T122" s="1752"/>
      <c r="U122" s="1752"/>
      <c r="V122" s="1752"/>
      <c r="W122" s="1752"/>
      <c r="X122" s="1752"/>
      <c r="Y122" s="1752"/>
      <c r="Z122" s="1752"/>
      <c r="AA122" s="1752"/>
      <c r="AB122" s="1752"/>
      <c r="AC122" s="1752"/>
      <c r="AD122" s="1752"/>
      <c r="AE122" s="1752"/>
      <c r="AF122" s="1752"/>
      <c r="AG122" s="1752"/>
      <c r="AH122" s="1752"/>
      <c r="AI122" s="1752"/>
      <c r="AJ122" s="1752"/>
      <c r="AK122" s="1752"/>
      <c r="AL122" s="1752"/>
      <c r="AM122" s="1752"/>
      <c r="AN122" s="1752"/>
      <c r="AO122" s="1752"/>
      <c r="AP122" s="1752"/>
      <c r="AQ122" s="1752"/>
      <c r="AR122" s="1752"/>
      <c r="AS122" s="1752"/>
      <c r="AT122" s="1752"/>
      <c r="AU122" s="1752"/>
      <c r="AV122" s="1752"/>
      <c r="AW122" s="1752"/>
      <c r="AX122" s="1752"/>
      <c r="AY122" s="1752"/>
      <c r="AZ122" s="1752"/>
      <c r="BA122" s="1752"/>
      <c r="BB122" s="1752"/>
      <c r="BC122" s="1752"/>
      <c r="BD122" s="1752"/>
      <c r="BE122" s="1752"/>
      <c r="BF122" s="1752"/>
      <c r="BG122" s="1752"/>
      <c r="BH122" s="1752"/>
      <c r="BI122" s="1752"/>
      <c r="BJ122" s="1752"/>
      <c r="BK122" s="1752"/>
      <c r="BL122" s="1752"/>
      <c r="BM122" s="1752"/>
      <c r="BN122" s="1752"/>
      <c r="BO122" s="1752"/>
      <c r="BP122" s="1752"/>
      <c r="BQ122" s="1752"/>
      <c r="BR122" s="1752"/>
      <c r="BS122" s="1752"/>
      <c r="BT122" s="1752"/>
      <c r="BU122" s="1752"/>
      <c r="BV122" s="1781"/>
      <c r="BW122" s="10"/>
      <c r="BX122" s="10"/>
      <c r="BY122" s="233"/>
    </row>
    <row r="123" spans="1:77" ht="8.25" customHeight="1">
      <c r="A123" s="232"/>
      <c r="B123" s="10"/>
      <c r="D123" s="1821"/>
      <c r="E123" s="1821"/>
      <c r="F123" s="1821"/>
      <c r="G123" s="958"/>
      <c r="H123" s="958"/>
      <c r="I123" s="958"/>
      <c r="J123" s="958"/>
      <c r="K123" s="958"/>
      <c r="L123" s="958"/>
      <c r="M123" s="958"/>
      <c r="N123" s="958"/>
      <c r="O123" s="150"/>
      <c r="P123" s="1782"/>
      <c r="Q123" s="1782"/>
      <c r="R123" s="1782"/>
      <c r="S123" s="1782"/>
      <c r="T123" s="1782"/>
      <c r="U123" s="1782"/>
      <c r="V123" s="1782"/>
      <c r="W123" s="1782"/>
      <c r="X123" s="1782"/>
      <c r="Y123" s="1782"/>
      <c r="Z123" s="1782"/>
      <c r="AA123" s="1782"/>
      <c r="AB123" s="1782"/>
      <c r="AC123" s="1782"/>
      <c r="AD123" s="1782"/>
      <c r="AE123" s="1782"/>
      <c r="AF123" s="1782"/>
      <c r="AG123" s="1782"/>
      <c r="AH123" s="1782"/>
      <c r="AI123" s="1782"/>
      <c r="AJ123" s="1782"/>
      <c r="AK123" s="1782"/>
      <c r="AL123" s="1782"/>
      <c r="AM123" s="1782"/>
      <c r="AN123" s="1782"/>
      <c r="AO123" s="1782"/>
      <c r="AP123" s="1782"/>
      <c r="AQ123" s="1782"/>
      <c r="AR123" s="1782"/>
      <c r="AS123" s="1782"/>
      <c r="AT123" s="1782"/>
      <c r="AU123" s="1782"/>
      <c r="AV123" s="1782"/>
      <c r="AW123" s="1782"/>
      <c r="AX123" s="1782"/>
      <c r="AY123" s="1782"/>
      <c r="AZ123" s="1782"/>
      <c r="BA123" s="1782"/>
      <c r="BB123" s="1782"/>
      <c r="BC123" s="1782"/>
      <c r="BD123" s="1782"/>
      <c r="BE123" s="1782"/>
      <c r="BF123" s="1782"/>
      <c r="BG123" s="1782"/>
      <c r="BH123" s="1782"/>
      <c r="BI123" s="1782"/>
      <c r="BJ123" s="1782"/>
      <c r="BK123" s="1782"/>
      <c r="BL123" s="1782"/>
      <c r="BM123" s="1782"/>
      <c r="BN123" s="1782"/>
      <c r="BO123" s="1782"/>
      <c r="BP123" s="1782"/>
      <c r="BQ123" s="1782"/>
      <c r="BR123" s="1782"/>
      <c r="BS123" s="1782"/>
      <c r="BT123" s="1782"/>
      <c r="BU123" s="1782"/>
      <c r="BV123" s="1783"/>
      <c r="BW123" s="10"/>
      <c r="BX123" s="10"/>
      <c r="BY123" s="233"/>
    </row>
    <row r="124" spans="1:77" ht="8.25" customHeight="1">
      <c r="A124" s="232"/>
      <c r="B124" s="10"/>
      <c r="D124" s="10"/>
      <c r="E124" s="10"/>
      <c r="F124" s="10"/>
      <c r="G124" s="10"/>
      <c r="H124" s="10"/>
      <c r="I124" s="10"/>
      <c r="J124" s="10"/>
      <c r="K124" s="10"/>
      <c r="L124" s="10"/>
      <c r="M124" s="10"/>
      <c r="N124" s="10"/>
      <c r="U124" s="10"/>
      <c r="V124" s="10"/>
      <c r="W124" s="10"/>
      <c r="X124" s="10"/>
      <c r="Y124" s="10"/>
      <c r="Z124" s="10"/>
      <c r="AA124" s="10"/>
      <c r="AB124" s="10"/>
      <c r="AC124" s="10"/>
      <c r="AD124" s="10"/>
      <c r="AE124" s="10"/>
      <c r="AF124" s="10"/>
      <c r="AG124" s="10"/>
      <c r="AH124" s="10"/>
      <c r="AI124" s="10"/>
      <c r="AJ124" s="10"/>
      <c r="AK124" s="10"/>
      <c r="AL124" s="10"/>
      <c r="AM124" s="10"/>
      <c r="AN124" s="10"/>
      <c r="AO124" s="10"/>
      <c r="AP124" s="10"/>
      <c r="AQ124" s="10"/>
      <c r="AR124" s="10"/>
      <c r="AS124" s="10"/>
      <c r="AT124" s="10"/>
      <c r="AU124" s="10"/>
      <c r="AV124" s="10"/>
      <c r="AW124" s="10"/>
      <c r="AX124" s="10"/>
      <c r="AY124" s="10"/>
      <c r="AZ124" s="10"/>
      <c r="BA124" s="10"/>
      <c r="BB124" s="10"/>
      <c r="BC124" s="10"/>
      <c r="BD124" s="10"/>
      <c r="BE124" s="10"/>
      <c r="BF124" s="10"/>
      <c r="BG124" s="10"/>
      <c r="BH124" s="10"/>
      <c r="BI124" s="10"/>
      <c r="BJ124" s="10"/>
      <c r="BK124" s="10"/>
      <c r="BL124" s="10"/>
      <c r="BM124" s="582"/>
      <c r="BN124" s="582"/>
      <c r="BO124" s="582"/>
      <c r="BP124" s="582"/>
      <c r="BQ124" s="582"/>
      <c r="BR124" s="582"/>
      <c r="BS124" s="582"/>
      <c r="BT124" s="582"/>
      <c r="BU124" s="582"/>
      <c r="BV124" s="10"/>
      <c r="BW124" s="10"/>
      <c r="BX124" s="10"/>
      <c r="BY124" s="233"/>
    </row>
    <row r="125" spans="1:77" ht="8.25" customHeight="1">
      <c r="A125" s="232"/>
      <c r="B125" s="10"/>
      <c r="D125" s="1821" t="s">
        <v>1218</v>
      </c>
      <c r="E125" s="1821"/>
      <c r="F125" s="1821"/>
      <c r="G125" s="958" t="s">
        <v>1219</v>
      </c>
      <c r="H125" s="958"/>
      <c r="I125" s="958"/>
      <c r="J125" s="958"/>
      <c r="K125" s="958"/>
      <c r="L125" s="958"/>
      <c r="M125" s="958"/>
      <c r="N125" s="958"/>
      <c r="O125" s="439"/>
      <c r="P125" s="1792" t="s">
        <v>1220</v>
      </c>
      <c r="Q125" s="1792"/>
      <c r="R125" s="1792"/>
      <c r="S125" s="1792"/>
      <c r="T125" s="1905" t="s">
        <v>44</v>
      </c>
      <c r="U125" s="1905" t="s">
        <v>1221</v>
      </c>
      <c r="V125" s="1905"/>
      <c r="W125" s="1905"/>
      <c r="X125" s="1905"/>
      <c r="Y125" s="1905"/>
      <c r="Z125" s="1905"/>
      <c r="AA125" s="1905"/>
      <c r="AB125" s="1905"/>
      <c r="AC125" s="1905"/>
      <c r="AD125" s="1905"/>
      <c r="AE125" s="1905"/>
      <c r="AF125" s="1905" t="s">
        <v>45</v>
      </c>
      <c r="AG125" s="1905" t="s">
        <v>1222</v>
      </c>
      <c r="AH125" s="1905"/>
      <c r="AI125" s="1905"/>
      <c r="AJ125" s="1905"/>
      <c r="AK125" s="1905"/>
      <c r="AL125" s="1905"/>
      <c r="AM125" s="1905"/>
      <c r="AN125" s="1905"/>
      <c r="AO125" s="1905"/>
      <c r="AP125" s="1905"/>
      <c r="AQ125" s="1905"/>
      <c r="AR125" s="1905" t="s">
        <v>45</v>
      </c>
      <c r="AS125" s="1905" t="s">
        <v>1223</v>
      </c>
      <c r="AT125" s="1905"/>
      <c r="AU125" s="1905"/>
      <c r="AV125" s="1905"/>
      <c r="AW125" s="1905"/>
      <c r="AX125" s="1905"/>
      <c r="AY125" s="1905"/>
      <c r="AZ125" s="1905"/>
      <c r="BA125" s="1905"/>
      <c r="BB125" s="1905"/>
      <c r="BC125" s="1905"/>
      <c r="BD125" s="1905"/>
      <c r="BE125" s="1905" t="s">
        <v>45</v>
      </c>
      <c r="BF125" s="1905" t="s">
        <v>1224</v>
      </c>
      <c r="BG125" s="1905"/>
      <c r="BH125" s="1905"/>
      <c r="BI125" s="1905"/>
      <c r="BJ125" s="1905"/>
      <c r="BK125" s="1905"/>
      <c r="BL125" s="1905"/>
      <c r="BM125" s="1905"/>
      <c r="BN125" s="1905"/>
      <c r="BO125" s="1905" t="s">
        <v>45</v>
      </c>
      <c r="BP125" s="1913" t="s">
        <v>1225</v>
      </c>
      <c r="BQ125" s="1913"/>
      <c r="BR125" s="1913"/>
      <c r="BS125" s="1913"/>
      <c r="BT125" s="1913"/>
      <c r="BU125" s="1913"/>
      <c r="BV125" s="1903" t="s">
        <v>8</v>
      </c>
      <c r="BW125" s="10"/>
      <c r="BX125" s="10"/>
      <c r="BY125" s="233"/>
    </row>
    <row r="126" spans="1:77" ht="3.75" customHeight="1">
      <c r="A126" s="232"/>
      <c r="B126" s="10"/>
      <c r="D126" s="1821"/>
      <c r="E126" s="1821"/>
      <c r="F126" s="1821"/>
      <c r="G126" s="958"/>
      <c r="H126" s="958"/>
      <c r="I126" s="958"/>
      <c r="J126" s="958"/>
      <c r="K126" s="958"/>
      <c r="L126" s="958"/>
      <c r="M126" s="958"/>
      <c r="N126" s="958"/>
      <c r="O126" s="579"/>
      <c r="P126" s="1793"/>
      <c r="Q126" s="1793"/>
      <c r="R126" s="1793"/>
      <c r="S126" s="1793"/>
      <c r="T126" s="1906"/>
      <c r="U126" s="1906"/>
      <c r="V126" s="1906"/>
      <c r="W126" s="1906"/>
      <c r="X126" s="1906"/>
      <c r="Y126" s="1906"/>
      <c r="Z126" s="1906"/>
      <c r="AA126" s="1906"/>
      <c r="AB126" s="1906"/>
      <c r="AC126" s="1906"/>
      <c r="AD126" s="1906"/>
      <c r="AE126" s="1906"/>
      <c r="AF126" s="1906"/>
      <c r="AG126" s="1906"/>
      <c r="AH126" s="1906"/>
      <c r="AI126" s="1906"/>
      <c r="AJ126" s="1906"/>
      <c r="AK126" s="1906"/>
      <c r="AL126" s="1906"/>
      <c r="AM126" s="1906"/>
      <c r="AN126" s="1906"/>
      <c r="AO126" s="1906"/>
      <c r="AP126" s="1906"/>
      <c r="AQ126" s="1906"/>
      <c r="AR126" s="1906"/>
      <c r="AS126" s="1906"/>
      <c r="AT126" s="1906"/>
      <c r="AU126" s="1906"/>
      <c r="AV126" s="1906"/>
      <c r="AW126" s="1906"/>
      <c r="AX126" s="1906"/>
      <c r="AY126" s="1906"/>
      <c r="AZ126" s="1906"/>
      <c r="BA126" s="1906"/>
      <c r="BB126" s="1906"/>
      <c r="BC126" s="1906"/>
      <c r="BD126" s="1906"/>
      <c r="BE126" s="1906"/>
      <c r="BF126" s="1906"/>
      <c r="BG126" s="1906"/>
      <c r="BH126" s="1906"/>
      <c r="BI126" s="1906"/>
      <c r="BJ126" s="1906"/>
      <c r="BK126" s="1906"/>
      <c r="BL126" s="1906"/>
      <c r="BM126" s="1906"/>
      <c r="BN126" s="1906"/>
      <c r="BO126" s="1906"/>
      <c r="BP126" s="1914"/>
      <c r="BQ126" s="1914"/>
      <c r="BR126" s="1914"/>
      <c r="BS126" s="1914"/>
      <c r="BT126" s="1914"/>
      <c r="BU126" s="1914"/>
      <c r="BV126" s="1904"/>
      <c r="BW126" s="10"/>
      <c r="BX126" s="10"/>
      <c r="BY126" s="233"/>
    </row>
    <row r="127" spans="1:77" ht="11.25" customHeight="1">
      <c r="A127" s="232"/>
      <c r="B127" s="10"/>
      <c r="D127" s="1821"/>
      <c r="E127" s="1821"/>
      <c r="F127" s="1821"/>
      <c r="G127" s="958"/>
      <c r="H127" s="958"/>
      <c r="I127" s="958"/>
      <c r="J127" s="958"/>
      <c r="K127" s="958"/>
      <c r="L127" s="958"/>
      <c r="M127" s="958"/>
      <c r="N127" s="958"/>
      <c r="O127" s="580"/>
      <c r="P127" s="1752" t="str">
        <f>$AG$3</f>
        <v/>
      </c>
      <c r="Q127" s="1752"/>
      <c r="R127" s="1752"/>
      <c r="S127" s="1752"/>
      <c r="T127" s="1752"/>
      <c r="U127" s="1752"/>
      <c r="V127" s="1752"/>
      <c r="W127" s="1752"/>
      <c r="X127" s="1752"/>
      <c r="Y127" s="1752"/>
      <c r="Z127" s="1752"/>
      <c r="AA127" s="1752"/>
      <c r="AB127" s="1752"/>
      <c r="AC127" s="1752"/>
      <c r="AD127" s="1752"/>
      <c r="AE127" s="1752"/>
      <c r="AF127" s="1752"/>
      <c r="AG127" s="1752"/>
      <c r="AH127" s="1752"/>
      <c r="AI127" s="1752"/>
      <c r="AJ127" s="1752"/>
      <c r="AK127" s="1752"/>
      <c r="AL127" s="1752"/>
      <c r="AM127" s="1752"/>
      <c r="AN127" s="1752"/>
      <c r="AO127" s="1752"/>
      <c r="AP127" s="1752"/>
      <c r="AQ127" s="1752"/>
      <c r="AR127" s="1752"/>
      <c r="AS127" s="1752"/>
      <c r="AT127" s="1752"/>
      <c r="AU127" s="1752"/>
      <c r="AV127" s="1752"/>
      <c r="AW127" s="1752"/>
      <c r="AX127" s="1752"/>
      <c r="AY127" s="1752"/>
      <c r="AZ127" s="1752"/>
      <c r="BA127" s="1752"/>
      <c r="BB127" s="1752"/>
      <c r="BC127" s="1752"/>
      <c r="BD127" s="1752"/>
      <c r="BE127" s="1752"/>
      <c r="BF127" s="1752"/>
      <c r="BG127" s="1752"/>
      <c r="BH127" s="1752"/>
      <c r="BI127" s="1752"/>
      <c r="BJ127" s="1752"/>
      <c r="BK127" s="1752"/>
      <c r="BL127" s="1752"/>
      <c r="BM127" s="1752"/>
      <c r="BN127" s="1752"/>
      <c r="BO127" s="1752"/>
      <c r="BP127" s="1752"/>
      <c r="BQ127" s="1752"/>
      <c r="BR127" s="1752"/>
      <c r="BS127" s="1752"/>
      <c r="BT127" s="1752"/>
      <c r="BU127" s="1752"/>
      <c r="BV127" s="1781"/>
      <c r="BW127" s="10"/>
      <c r="BX127" s="10"/>
      <c r="BY127" s="233"/>
    </row>
    <row r="128" spans="1:77" ht="8.25" customHeight="1">
      <c r="A128" s="232"/>
      <c r="B128" s="10"/>
      <c r="D128" s="1821"/>
      <c r="E128" s="1821"/>
      <c r="F128" s="1821"/>
      <c r="G128" s="958"/>
      <c r="H128" s="958"/>
      <c r="I128" s="958"/>
      <c r="J128" s="958"/>
      <c r="K128" s="958"/>
      <c r="L128" s="958"/>
      <c r="M128" s="958"/>
      <c r="N128" s="958"/>
      <c r="O128" s="150"/>
      <c r="P128" s="1782"/>
      <c r="Q128" s="1782"/>
      <c r="R128" s="1782"/>
      <c r="S128" s="1782"/>
      <c r="T128" s="1782"/>
      <c r="U128" s="1782"/>
      <c r="V128" s="1782"/>
      <c r="W128" s="1782"/>
      <c r="X128" s="1782"/>
      <c r="Y128" s="1782"/>
      <c r="Z128" s="1782"/>
      <c r="AA128" s="1782"/>
      <c r="AB128" s="1782"/>
      <c r="AC128" s="1782"/>
      <c r="AD128" s="1782"/>
      <c r="AE128" s="1782"/>
      <c r="AF128" s="1782"/>
      <c r="AG128" s="1782"/>
      <c r="AH128" s="1782"/>
      <c r="AI128" s="1782"/>
      <c r="AJ128" s="1782"/>
      <c r="AK128" s="1782"/>
      <c r="AL128" s="1782"/>
      <c r="AM128" s="1782"/>
      <c r="AN128" s="1782"/>
      <c r="AO128" s="1782"/>
      <c r="AP128" s="1782"/>
      <c r="AQ128" s="1782"/>
      <c r="AR128" s="1782"/>
      <c r="AS128" s="1782"/>
      <c r="AT128" s="1782"/>
      <c r="AU128" s="1782"/>
      <c r="AV128" s="1782"/>
      <c r="AW128" s="1782"/>
      <c r="AX128" s="1782"/>
      <c r="AY128" s="1782"/>
      <c r="AZ128" s="1782"/>
      <c r="BA128" s="1782"/>
      <c r="BB128" s="1782"/>
      <c r="BC128" s="1782"/>
      <c r="BD128" s="1782"/>
      <c r="BE128" s="1782"/>
      <c r="BF128" s="1782"/>
      <c r="BG128" s="1782"/>
      <c r="BH128" s="1782"/>
      <c r="BI128" s="1782"/>
      <c r="BJ128" s="1782"/>
      <c r="BK128" s="1782"/>
      <c r="BL128" s="1782"/>
      <c r="BM128" s="1782"/>
      <c r="BN128" s="1782"/>
      <c r="BO128" s="1782"/>
      <c r="BP128" s="1782"/>
      <c r="BQ128" s="1782"/>
      <c r="BR128" s="1782"/>
      <c r="BS128" s="1782"/>
      <c r="BT128" s="1782"/>
      <c r="BU128" s="1782"/>
      <c r="BV128" s="1783"/>
      <c r="BW128" s="10"/>
      <c r="BX128" s="10"/>
      <c r="BY128" s="233"/>
    </row>
    <row r="129" spans="1:77" ht="8.25" customHeight="1">
      <c r="A129" s="232"/>
      <c r="B129" s="10"/>
      <c r="D129" s="1821"/>
      <c r="E129" s="1821"/>
      <c r="F129" s="1821"/>
      <c r="G129" s="958" t="s">
        <v>1217</v>
      </c>
      <c r="H129" s="958"/>
      <c r="I129" s="958"/>
      <c r="J129" s="958"/>
      <c r="K129" s="958"/>
      <c r="L129" s="958"/>
      <c r="M129" s="958"/>
      <c r="N129" s="958"/>
      <c r="O129" s="581"/>
      <c r="P129" s="1752" t="s">
        <v>23</v>
      </c>
      <c r="Q129" s="1752"/>
      <c r="R129" s="1752"/>
      <c r="S129" s="1752" t="str">
        <f>$AG$4</f>
        <v/>
      </c>
      <c r="T129" s="1752"/>
      <c r="U129" s="1752"/>
      <c r="V129" s="1752"/>
      <c r="W129" s="1752"/>
      <c r="X129" s="1752"/>
      <c r="Y129" s="1752"/>
      <c r="Z129" s="1752"/>
      <c r="AA129" s="1752"/>
      <c r="AB129" s="1752"/>
      <c r="AC129" s="1752"/>
      <c r="AD129" s="1752"/>
      <c r="AE129" s="1752"/>
      <c r="AF129" s="1752"/>
      <c r="AG129" s="1752"/>
      <c r="AH129" s="1752"/>
      <c r="AI129" s="1752"/>
      <c r="AJ129" s="1752"/>
      <c r="AK129" s="1752"/>
      <c r="AL129" s="1752"/>
      <c r="AM129" s="1752"/>
      <c r="AN129" s="1752"/>
      <c r="AO129" s="1752"/>
      <c r="AP129" s="1752"/>
      <c r="AQ129" s="1752"/>
      <c r="AR129" s="1752"/>
      <c r="AS129" s="1752"/>
      <c r="AT129" s="963" t="s">
        <v>594</v>
      </c>
      <c r="AU129" s="963"/>
      <c r="AV129" s="963"/>
      <c r="AW129" s="963"/>
      <c r="AX129" s="963"/>
      <c r="AY129" s="963"/>
      <c r="AZ129" s="963"/>
      <c r="BA129" s="963"/>
      <c r="BC129" s="933" t="str">
        <f>$AH$4</f>
        <v/>
      </c>
      <c r="BD129" s="933"/>
      <c r="BE129" s="933"/>
      <c r="BF129" s="933"/>
      <c r="BG129" s="933"/>
      <c r="BH129" s="933"/>
      <c r="BI129" s="933"/>
      <c r="BJ129" s="933"/>
      <c r="BK129" s="933"/>
      <c r="BL129" s="933"/>
      <c r="BM129" s="933"/>
      <c r="BN129" s="933"/>
      <c r="BO129" s="933"/>
      <c r="BP129" s="933"/>
      <c r="BQ129" s="933"/>
      <c r="BR129" s="933"/>
      <c r="BS129" s="933"/>
      <c r="BT129" s="933"/>
      <c r="BU129" s="933"/>
      <c r="BV129" s="935"/>
      <c r="BW129" s="10"/>
      <c r="BX129" s="10"/>
      <c r="BY129" s="233"/>
    </row>
    <row r="130" spans="1:77" ht="8.25" customHeight="1">
      <c r="A130" s="232"/>
      <c r="B130" s="10"/>
      <c r="D130" s="1821"/>
      <c r="E130" s="1821"/>
      <c r="F130" s="1821"/>
      <c r="G130" s="958"/>
      <c r="H130" s="958"/>
      <c r="I130" s="958"/>
      <c r="J130" s="958"/>
      <c r="K130" s="958"/>
      <c r="L130" s="958"/>
      <c r="M130" s="958"/>
      <c r="N130" s="958"/>
      <c r="O130" s="580"/>
      <c r="P130" s="1752"/>
      <c r="Q130" s="1752"/>
      <c r="R130" s="1752"/>
      <c r="S130" s="1752"/>
      <c r="T130" s="1752"/>
      <c r="U130" s="1752"/>
      <c r="V130" s="1752"/>
      <c r="W130" s="1752"/>
      <c r="X130" s="1752"/>
      <c r="Y130" s="1752"/>
      <c r="Z130" s="1752"/>
      <c r="AA130" s="1752"/>
      <c r="AB130" s="1752"/>
      <c r="AC130" s="1752"/>
      <c r="AD130" s="1752"/>
      <c r="AE130" s="1752"/>
      <c r="AF130" s="1752"/>
      <c r="AG130" s="1752"/>
      <c r="AH130" s="1752"/>
      <c r="AI130" s="1752"/>
      <c r="AJ130" s="1752"/>
      <c r="AK130" s="1752"/>
      <c r="AL130" s="1752"/>
      <c r="AM130" s="1752"/>
      <c r="AN130" s="1752"/>
      <c r="AO130" s="1752"/>
      <c r="AP130" s="1752"/>
      <c r="AQ130" s="1752"/>
      <c r="AR130" s="1752"/>
      <c r="AS130" s="1752"/>
      <c r="AT130" s="963"/>
      <c r="AU130" s="963"/>
      <c r="AV130" s="963"/>
      <c r="AW130" s="963"/>
      <c r="AX130" s="963"/>
      <c r="AY130" s="963"/>
      <c r="AZ130" s="963"/>
      <c r="BA130" s="963"/>
      <c r="BC130" s="933"/>
      <c r="BD130" s="933"/>
      <c r="BE130" s="933"/>
      <c r="BF130" s="933"/>
      <c r="BG130" s="933"/>
      <c r="BH130" s="933"/>
      <c r="BI130" s="933"/>
      <c r="BJ130" s="933"/>
      <c r="BK130" s="933"/>
      <c r="BL130" s="933"/>
      <c r="BM130" s="933"/>
      <c r="BN130" s="933"/>
      <c r="BO130" s="933"/>
      <c r="BP130" s="933"/>
      <c r="BQ130" s="933"/>
      <c r="BR130" s="933"/>
      <c r="BS130" s="933"/>
      <c r="BT130" s="933"/>
      <c r="BU130" s="933"/>
      <c r="BV130" s="935"/>
      <c r="BW130" s="10"/>
      <c r="BX130" s="10"/>
      <c r="BY130" s="233"/>
    </row>
    <row r="131" spans="1:77" ht="8.25" customHeight="1">
      <c r="A131" s="232"/>
      <c r="B131" s="10"/>
      <c r="D131" s="1821"/>
      <c r="E131" s="1821"/>
      <c r="F131" s="1821"/>
      <c r="G131" s="958"/>
      <c r="H131" s="958"/>
      <c r="I131" s="958"/>
      <c r="J131" s="958"/>
      <c r="K131" s="958"/>
      <c r="L131" s="958"/>
      <c r="M131" s="958"/>
      <c r="N131" s="958"/>
      <c r="O131" s="580"/>
      <c r="P131" s="1752" t="str">
        <f>$AG$5</f>
        <v/>
      </c>
      <c r="Q131" s="1752"/>
      <c r="R131" s="1752"/>
      <c r="S131" s="1752"/>
      <c r="T131" s="1752"/>
      <c r="U131" s="1752"/>
      <c r="V131" s="1752"/>
      <c r="W131" s="1752"/>
      <c r="X131" s="1752"/>
      <c r="Y131" s="1752"/>
      <c r="Z131" s="1752"/>
      <c r="AA131" s="1752"/>
      <c r="AB131" s="1752"/>
      <c r="AC131" s="1752"/>
      <c r="AD131" s="1752"/>
      <c r="AE131" s="1752"/>
      <c r="AF131" s="1752"/>
      <c r="AG131" s="1752"/>
      <c r="AH131" s="1752"/>
      <c r="AI131" s="1752"/>
      <c r="AJ131" s="1752"/>
      <c r="AK131" s="1752"/>
      <c r="AL131" s="1752"/>
      <c r="AM131" s="1752"/>
      <c r="AN131" s="1752"/>
      <c r="AO131" s="1752"/>
      <c r="AP131" s="1752"/>
      <c r="AQ131" s="1752"/>
      <c r="AR131" s="1752"/>
      <c r="AS131" s="1752"/>
      <c r="AT131" s="1752"/>
      <c r="AU131" s="1752"/>
      <c r="AV131" s="1752"/>
      <c r="AW131" s="1752"/>
      <c r="AX131" s="1752"/>
      <c r="AY131" s="1752"/>
      <c r="AZ131" s="1752"/>
      <c r="BA131" s="1752"/>
      <c r="BB131" s="1752"/>
      <c r="BC131" s="1752"/>
      <c r="BD131" s="1752"/>
      <c r="BE131" s="1752"/>
      <c r="BF131" s="1752"/>
      <c r="BG131" s="1752"/>
      <c r="BH131" s="1752"/>
      <c r="BI131" s="1752"/>
      <c r="BJ131" s="1752"/>
      <c r="BK131" s="1752"/>
      <c r="BL131" s="1752"/>
      <c r="BM131" s="1752"/>
      <c r="BN131" s="1752"/>
      <c r="BO131" s="1752"/>
      <c r="BP131" s="1752"/>
      <c r="BQ131" s="1752"/>
      <c r="BR131" s="1752"/>
      <c r="BS131" s="1752"/>
      <c r="BT131" s="1752"/>
      <c r="BU131" s="1752"/>
      <c r="BV131" s="1781"/>
      <c r="BW131" s="10"/>
      <c r="BX131" s="10"/>
      <c r="BY131" s="233"/>
    </row>
    <row r="132" spans="1:77" ht="8.25" customHeight="1">
      <c r="A132" s="232"/>
      <c r="B132" s="10"/>
      <c r="D132" s="1821"/>
      <c r="E132" s="1821"/>
      <c r="F132" s="1821"/>
      <c r="G132" s="958"/>
      <c r="H132" s="958"/>
      <c r="I132" s="958"/>
      <c r="J132" s="958"/>
      <c r="K132" s="958"/>
      <c r="L132" s="958"/>
      <c r="M132" s="958"/>
      <c r="N132" s="958"/>
      <c r="O132" s="150"/>
      <c r="P132" s="1782"/>
      <c r="Q132" s="1782"/>
      <c r="R132" s="1782"/>
      <c r="S132" s="1782"/>
      <c r="T132" s="1782"/>
      <c r="U132" s="1782"/>
      <c r="V132" s="1782"/>
      <c r="W132" s="1782"/>
      <c r="X132" s="1782"/>
      <c r="Y132" s="1782"/>
      <c r="Z132" s="1782"/>
      <c r="AA132" s="1782"/>
      <c r="AB132" s="1782"/>
      <c r="AC132" s="1782"/>
      <c r="AD132" s="1782"/>
      <c r="AE132" s="1782"/>
      <c r="AF132" s="1782"/>
      <c r="AG132" s="1782"/>
      <c r="AH132" s="1782"/>
      <c r="AI132" s="1782"/>
      <c r="AJ132" s="1782"/>
      <c r="AK132" s="1782"/>
      <c r="AL132" s="1782"/>
      <c r="AM132" s="1782"/>
      <c r="AN132" s="1782"/>
      <c r="AO132" s="1782"/>
      <c r="AP132" s="1782"/>
      <c r="AQ132" s="1782"/>
      <c r="AR132" s="1782"/>
      <c r="AS132" s="1782"/>
      <c r="AT132" s="1782"/>
      <c r="AU132" s="1782"/>
      <c r="AV132" s="1782"/>
      <c r="AW132" s="1782"/>
      <c r="AX132" s="1782"/>
      <c r="AY132" s="1782"/>
      <c r="AZ132" s="1782"/>
      <c r="BA132" s="1782"/>
      <c r="BB132" s="1782"/>
      <c r="BC132" s="1782"/>
      <c r="BD132" s="1782"/>
      <c r="BE132" s="1782"/>
      <c r="BF132" s="1782"/>
      <c r="BG132" s="1782"/>
      <c r="BH132" s="1782"/>
      <c r="BI132" s="1782"/>
      <c r="BJ132" s="1782"/>
      <c r="BK132" s="1782"/>
      <c r="BL132" s="1782"/>
      <c r="BM132" s="1782"/>
      <c r="BN132" s="1782"/>
      <c r="BO132" s="1782"/>
      <c r="BP132" s="1782"/>
      <c r="BQ132" s="1782"/>
      <c r="BR132" s="1782"/>
      <c r="BS132" s="1782"/>
      <c r="BT132" s="1782"/>
      <c r="BU132" s="1782"/>
      <c r="BV132" s="1783"/>
      <c r="BW132" s="10"/>
      <c r="BX132" s="10"/>
      <c r="BY132" s="233"/>
    </row>
    <row r="133" spans="1:77" ht="8.25" customHeight="1">
      <c r="A133" s="232"/>
      <c r="B133" s="10"/>
      <c r="D133" s="10"/>
      <c r="E133" s="10"/>
      <c r="F133" s="10"/>
      <c r="G133" s="10"/>
      <c r="H133" s="10"/>
      <c r="I133" s="10"/>
      <c r="J133" s="10"/>
      <c r="K133" s="10"/>
      <c r="L133" s="10"/>
      <c r="M133" s="10"/>
      <c r="N133" s="10"/>
      <c r="U133" s="10"/>
      <c r="V133" s="10"/>
      <c r="W133" s="10"/>
      <c r="X133" s="10"/>
      <c r="Y133" s="10"/>
      <c r="Z133" s="10"/>
      <c r="AA133" s="10"/>
      <c r="AB133" s="10"/>
      <c r="AC133" s="10"/>
      <c r="AD133" s="10"/>
      <c r="AE133" s="10"/>
      <c r="AF133" s="10"/>
      <c r="AG133" s="10"/>
      <c r="AH133" s="10"/>
      <c r="AI133" s="10"/>
      <c r="AJ133" s="10"/>
      <c r="AK133" s="10"/>
      <c r="AL133" s="10"/>
      <c r="AM133" s="10"/>
      <c r="AN133" s="10"/>
      <c r="AO133" s="10"/>
      <c r="AP133" s="10"/>
      <c r="AQ133" s="10"/>
      <c r="AR133" s="10"/>
      <c r="AS133" s="10"/>
      <c r="AT133" s="10"/>
      <c r="AU133" s="10"/>
      <c r="AV133" s="10"/>
      <c r="AW133" s="10"/>
      <c r="AX133" s="10"/>
      <c r="AY133" s="10"/>
      <c r="AZ133" s="10"/>
      <c r="BA133" s="10"/>
      <c r="BB133" s="10"/>
      <c r="BC133" s="10"/>
      <c r="BD133" s="10"/>
      <c r="BE133" s="10"/>
      <c r="BF133" s="10"/>
      <c r="BG133" s="10"/>
      <c r="BH133" s="10"/>
      <c r="BI133" s="10"/>
      <c r="BJ133" s="10"/>
      <c r="BK133" s="10"/>
      <c r="BL133" s="10"/>
      <c r="BM133" s="10"/>
      <c r="BN133" s="10"/>
      <c r="BO133" s="10"/>
      <c r="BP133" s="10"/>
      <c r="BQ133" s="10"/>
      <c r="BR133" s="10"/>
      <c r="BS133" s="10"/>
      <c r="BT133" s="10"/>
      <c r="BU133" s="10"/>
      <c r="BV133" s="10"/>
      <c r="BW133" s="10"/>
      <c r="BX133" s="10"/>
      <c r="BY133" s="233"/>
    </row>
    <row r="134" spans="1:77" ht="8.25" customHeight="1">
      <c r="A134" s="232"/>
      <c r="B134" s="10"/>
      <c r="D134" s="958" t="s">
        <v>1226</v>
      </c>
      <c r="E134" s="958"/>
      <c r="F134" s="958"/>
      <c r="G134" s="958"/>
      <c r="H134" s="958"/>
      <c r="I134" s="958"/>
      <c r="J134" s="958"/>
      <c r="K134" s="958"/>
      <c r="L134" s="958"/>
      <c r="M134" s="958"/>
      <c r="N134" s="958"/>
      <c r="O134" s="1755" t="s">
        <v>1227</v>
      </c>
      <c r="P134" s="1755"/>
      <c r="Q134" s="1755"/>
      <c r="R134" s="1755"/>
      <c r="S134" s="1755"/>
      <c r="T134" s="1755"/>
      <c r="U134" s="1755"/>
      <c r="V134" s="1755"/>
      <c r="W134" s="1755"/>
      <c r="X134" s="1755"/>
      <c r="Y134" s="439"/>
      <c r="Z134" s="918">
        <f>入力専用!$G$187</f>
        <v>0</v>
      </c>
      <c r="AA134" s="918"/>
      <c r="AB134" s="918"/>
      <c r="AC134" s="918"/>
      <c r="AD134" s="918"/>
      <c r="AE134" s="918"/>
      <c r="AF134" s="918"/>
      <c r="AG134" s="918"/>
      <c r="AH134" s="918"/>
      <c r="AI134" s="918"/>
      <c r="AJ134" s="918"/>
      <c r="AK134" s="918"/>
      <c r="AL134" s="918"/>
      <c r="AM134" s="918"/>
      <c r="AN134" s="918"/>
      <c r="AO134" s="918"/>
      <c r="AP134" s="918"/>
      <c r="AQ134" s="918"/>
      <c r="AR134" s="1424" t="s">
        <v>1228</v>
      </c>
      <c r="AS134" s="1386"/>
      <c r="AT134" s="1386"/>
      <c r="AU134" s="1386"/>
      <c r="AV134" s="1386"/>
      <c r="AW134" s="1386"/>
      <c r="AX134" s="1386"/>
      <c r="AY134" s="1386"/>
      <c r="AZ134" s="1425"/>
      <c r="BA134" s="440"/>
      <c r="BB134" s="918">
        <f>入力専用!$G$188</f>
        <v>0</v>
      </c>
      <c r="BC134" s="918"/>
      <c r="BD134" s="918"/>
      <c r="BE134" s="918"/>
      <c r="BF134" s="918"/>
      <c r="BG134" s="918"/>
      <c r="BH134" s="918"/>
      <c r="BI134" s="918"/>
      <c r="BJ134" s="918"/>
      <c r="BK134" s="918"/>
      <c r="BL134" s="918"/>
      <c r="BM134" s="918"/>
      <c r="BN134" s="918"/>
      <c r="BO134" s="918"/>
      <c r="BP134" s="918"/>
      <c r="BQ134" s="918"/>
      <c r="BR134" s="918"/>
      <c r="BS134" s="918"/>
      <c r="BT134" s="918"/>
      <c r="BU134" s="918"/>
      <c r="BV134" s="1754"/>
      <c r="BW134" s="10"/>
      <c r="BX134" s="10"/>
      <c r="BY134" s="233"/>
    </row>
    <row r="135" spans="1:77" ht="8.25" customHeight="1">
      <c r="A135" s="232"/>
      <c r="B135" s="10"/>
      <c r="D135" s="958"/>
      <c r="E135" s="958"/>
      <c r="F135" s="958"/>
      <c r="G135" s="958"/>
      <c r="H135" s="958"/>
      <c r="I135" s="958"/>
      <c r="J135" s="958"/>
      <c r="K135" s="958"/>
      <c r="L135" s="958"/>
      <c r="M135" s="958"/>
      <c r="N135" s="958"/>
      <c r="O135" s="1755"/>
      <c r="P135" s="1755"/>
      <c r="Q135" s="1755"/>
      <c r="R135" s="1755"/>
      <c r="S135" s="1755"/>
      <c r="T135" s="1755"/>
      <c r="U135" s="1755"/>
      <c r="V135" s="1755"/>
      <c r="W135" s="1755"/>
      <c r="X135" s="1755"/>
      <c r="Y135" s="150"/>
      <c r="Z135" s="921"/>
      <c r="AA135" s="921"/>
      <c r="AB135" s="921"/>
      <c r="AC135" s="921"/>
      <c r="AD135" s="921"/>
      <c r="AE135" s="921"/>
      <c r="AF135" s="921"/>
      <c r="AG135" s="921"/>
      <c r="AH135" s="921"/>
      <c r="AI135" s="921"/>
      <c r="AJ135" s="921"/>
      <c r="AK135" s="921"/>
      <c r="AL135" s="921"/>
      <c r="AM135" s="921"/>
      <c r="AN135" s="921"/>
      <c r="AO135" s="921"/>
      <c r="AP135" s="921"/>
      <c r="AQ135" s="921"/>
      <c r="AR135" s="1426"/>
      <c r="AS135" s="1387"/>
      <c r="AT135" s="1387"/>
      <c r="AU135" s="1387"/>
      <c r="AV135" s="1387"/>
      <c r="AW135" s="1387"/>
      <c r="AX135" s="1387"/>
      <c r="AY135" s="1387"/>
      <c r="AZ135" s="1427"/>
      <c r="BA135" s="438"/>
      <c r="BB135" s="921"/>
      <c r="BC135" s="921"/>
      <c r="BD135" s="921"/>
      <c r="BE135" s="921"/>
      <c r="BF135" s="921"/>
      <c r="BG135" s="921"/>
      <c r="BH135" s="921"/>
      <c r="BI135" s="921"/>
      <c r="BJ135" s="921"/>
      <c r="BK135" s="921"/>
      <c r="BL135" s="921"/>
      <c r="BM135" s="921"/>
      <c r="BN135" s="921"/>
      <c r="BO135" s="921"/>
      <c r="BP135" s="921"/>
      <c r="BQ135" s="921"/>
      <c r="BR135" s="921"/>
      <c r="BS135" s="921"/>
      <c r="BT135" s="921"/>
      <c r="BU135" s="921"/>
      <c r="BV135" s="936"/>
      <c r="BW135" s="10"/>
      <c r="BX135" s="10"/>
      <c r="BY135" s="233"/>
    </row>
    <row r="136" spans="1:77" ht="8.25" customHeight="1">
      <c r="A136" s="232"/>
      <c r="B136" s="10"/>
      <c r="D136" s="958"/>
      <c r="E136" s="958"/>
      <c r="F136" s="958"/>
      <c r="G136" s="958"/>
      <c r="H136" s="958"/>
      <c r="I136" s="958"/>
      <c r="J136" s="958"/>
      <c r="K136" s="958"/>
      <c r="L136" s="958"/>
      <c r="M136" s="958"/>
      <c r="N136" s="958"/>
      <c r="O136" s="958" t="s">
        <v>1229</v>
      </c>
      <c r="P136" s="958"/>
      <c r="Q136" s="958"/>
      <c r="R136" s="958"/>
      <c r="S136" s="958"/>
      <c r="T136" s="958"/>
      <c r="U136" s="958"/>
      <c r="V136" s="958"/>
      <c r="W136" s="958"/>
      <c r="X136" s="958"/>
      <c r="Y136" s="439"/>
      <c r="Z136" s="1751" t="s">
        <v>23</v>
      </c>
      <c r="AA136" s="1751"/>
      <c r="AB136" s="1751"/>
      <c r="AC136" s="918">
        <f>入力専用!$G$189</f>
        <v>0</v>
      </c>
      <c r="AD136" s="918"/>
      <c r="AE136" s="918"/>
      <c r="AF136" s="918"/>
      <c r="AG136" s="918"/>
      <c r="AH136" s="918"/>
      <c r="AI136" s="918"/>
      <c r="AJ136" s="918"/>
      <c r="AK136" s="918"/>
      <c r="AL136" s="918"/>
      <c r="AM136" s="918"/>
      <c r="AN136" s="918"/>
      <c r="AO136" s="918"/>
      <c r="AP136" s="918"/>
      <c r="AQ136" s="918"/>
      <c r="AR136" s="918"/>
      <c r="AS136" s="918"/>
      <c r="AT136" s="918"/>
      <c r="AU136" s="918"/>
      <c r="AV136" s="918"/>
      <c r="AW136" s="918"/>
      <c r="AX136" s="1753" t="s">
        <v>594</v>
      </c>
      <c r="AY136" s="1753"/>
      <c r="AZ136" s="1753"/>
      <c r="BA136" s="1753"/>
      <c r="BB136" s="1753"/>
      <c r="BC136" s="1753"/>
      <c r="BD136" s="1753"/>
      <c r="BE136" s="1753"/>
      <c r="BG136" s="918">
        <f>入力専用!$G$191</f>
        <v>0</v>
      </c>
      <c r="BH136" s="918"/>
      <c r="BI136" s="918"/>
      <c r="BJ136" s="918"/>
      <c r="BK136" s="918"/>
      <c r="BL136" s="918"/>
      <c r="BM136" s="918"/>
      <c r="BN136" s="918"/>
      <c r="BO136" s="918"/>
      <c r="BP136" s="918"/>
      <c r="BQ136" s="918"/>
      <c r="BR136" s="918"/>
      <c r="BS136" s="918"/>
      <c r="BT136" s="918"/>
      <c r="BU136" s="918"/>
      <c r="BV136" s="1754"/>
      <c r="BW136" s="10"/>
      <c r="BX136" s="10"/>
      <c r="BY136" s="233"/>
    </row>
    <row r="137" spans="1:77" ht="8.25" customHeight="1">
      <c r="A137" s="232"/>
      <c r="B137" s="10"/>
      <c r="D137" s="958"/>
      <c r="E137" s="958"/>
      <c r="F137" s="958"/>
      <c r="G137" s="958"/>
      <c r="H137" s="958"/>
      <c r="I137" s="958"/>
      <c r="J137" s="958"/>
      <c r="K137" s="958"/>
      <c r="L137" s="958"/>
      <c r="M137" s="958"/>
      <c r="N137" s="958"/>
      <c r="O137" s="958"/>
      <c r="P137" s="958"/>
      <c r="Q137" s="958"/>
      <c r="R137" s="958"/>
      <c r="S137" s="958"/>
      <c r="T137" s="958"/>
      <c r="U137" s="958"/>
      <c r="V137" s="958"/>
      <c r="W137" s="958"/>
      <c r="X137" s="958"/>
      <c r="Y137" s="306"/>
      <c r="Z137" s="1752"/>
      <c r="AA137" s="1752"/>
      <c r="AB137" s="1752"/>
      <c r="AC137" s="933"/>
      <c r="AD137" s="933"/>
      <c r="AE137" s="933"/>
      <c r="AF137" s="933"/>
      <c r="AG137" s="933"/>
      <c r="AH137" s="933"/>
      <c r="AI137" s="933"/>
      <c r="AJ137" s="933"/>
      <c r="AK137" s="933"/>
      <c r="AL137" s="933"/>
      <c r="AM137" s="933"/>
      <c r="AN137" s="933"/>
      <c r="AO137" s="933"/>
      <c r="AP137" s="933"/>
      <c r="AQ137" s="933"/>
      <c r="AR137" s="933"/>
      <c r="AS137" s="933"/>
      <c r="AT137" s="933"/>
      <c r="AU137" s="933"/>
      <c r="AV137" s="933"/>
      <c r="AW137" s="933"/>
      <c r="AX137" s="963"/>
      <c r="AY137" s="963"/>
      <c r="AZ137" s="963"/>
      <c r="BA137" s="963"/>
      <c r="BB137" s="963"/>
      <c r="BC137" s="963"/>
      <c r="BD137" s="963"/>
      <c r="BE137" s="963"/>
      <c r="BG137" s="933"/>
      <c r="BH137" s="933"/>
      <c r="BI137" s="933"/>
      <c r="BJ137" s="933"/>
      <c r="BK137" s="933"/>
      <c r="BL137" s="933"/>
      <c r="BM137" s="933"/>
      <c r="BN137" s="933"/>
      <c r="BO137" s="933"/>
      <c r="BP137" s="933"/>
      <c r="BQ137" s="933"/>
      <c r="BR137" s="933"/>
      <c r="BS137" s="933"/>
      <c r="BT137" s="933"/>
      <c r="BU137" s="933"/>
      <c r="BV137" s="935"/>
      <c r="BW137" s="10"/>
      <c r="BX137" s="10"/>
      <c r="BY137" s="233"/>
    </row>
    <row r="138" spans="1:77" ht="8.25" customHeight="1">
      <c r="A138" s="232"/>
      <c r="B138" s="10"/>
      <c r="D138" s="958"/>
      <c r="E138" s="958"/>
      <c r="F138" s="958"/>
      <c r="G138" s="958"/>
      <c r="H138" s="958"/>
      <c r="I138" s="958"/>
      <c r="J138" s="958"/>
      <c r="K138" s="958"/>
      <c r="L138" s="958"/>
      <c r="M138" s="958"/>
      <c r="N138" s="958"/>
      <c r="O138" s="958"/>
      <c r="P138" s="958"/>
      <c r="Q138" s="958"/>
      <c r="R138" s="958"/>
      <c r="S138" s="958"/>
      <c r="T138" s="958"/>
      <c r="U138" s="958"/>
      <c r="V138" s="958"/>
      <c r="W138" s="958"/>
      <c r="X138" s="958"/>
      <c r="Y138" s="306"/>
      <c r="Z138" s="933">
        <f>入力専用!$G$190</f>
        <v>0</v>
      </c>
      <c r="AA138" s="933"/>
      <c r="AB138" s="933"/>
      <c r="AC138" s="933"/>
      <c r="AD138" s="933"/>
      <c r="AE138" s="933"/>
      <c r="AF138" s="933"/>
      <c r="AG138" s="933"/>
      <c r="AH138" s="933"/>
      <c r="AI138" s="933"/>
      <c r="AJ138" s="933"/>
      <c r="AK138" s="933"/>
      <c r="AL138" s="933"/>
      <c r="AM138" s="933"/>
      <c r="AN138" s="933"/>
      <c r="AO138" s="933"/>
      <c r="AP138" s="933"/>
      <c r="AQ138" s="933"/>
      <c r="AR138" s="933"/>
      <c r="AS138" s="933"/>
      <c r="AT138" s="933"/>
      <c r="AU138" s="933"/>
      <c r="AV138" s="933"/>
      <c r="AW138" s="933"/>
      <c r="AX138" s="933"/>
      <c r="AY138" s="933"/>
      <c r="AZ138" s="933"/>
      <c r="BA138" s="933"/>
      <c r="BB138" s="933"/>
      <c r="BC138" s="933"/>
      <c r="BD138" s="933"/>
      <c r="BE138" s="933"/>
      <c r="BF138" s="933"/>
      <c r="BG138" s="933"/>
      <c r="BH138" s="933"/>
      <c r="BI138" s="933"/>
      <c r="BJ138" s="933"/>
      <c r="BK138" s="933"/>
      <c r="BL138" s="933"/>
      <c r="BM138" s="933"/>
      <c r="BN138" s="933"/>
      <c r="BO138" s="933"/>
      <c r="BP138" s="933"/>
      <c r="BQ138" s="933"/>
      <c r="BR138" s="933"/>
      <c r="BS138" s="933"/>
      <c r="BT138" s="933"/>
      <c r="BU138" s="933"/>
      <c r="BV138" s="935"/>
      <c r="BW138" s="10"/>
      <c r="BX138" s="10"/>
      <c r="BY138" s="233"/>
    </row>
    <row r="139" spans="1:77" ht="8.25" customHeight="1">
      <c r="A139" s="232"/>
      <c r="B139" s="10"/>
      <c r="D139" s="958"/>
      <c r="E139" s="958"/>
      <c r="F139" s="958"/>
      <c r="G139" s="958"/>
      <c r="H139" s="958"/>
      <c r="I139" s="958"/>
      <c r="J139" s="958"/>
      <c r="K139" s="958"/>
      <c r="L139" s="958"/>
      <c r="M139" s="958"/>
      <c r="N139" s="958"/>
      <c r="O139" s="958"/>
      <c r="P139" s="958"/>
      <c r="Q139" s="958"/>
      <c r="R139" s="958"/>
      <c r="S139" s="958"/>
      <c r="T139" s="958"/>
      <c r="U139" s="958"/>
      <c r="V139" s="958"/>
      <c r="W139" s="958"/>
      <c r="X139" s="958"/>
      <c r="Y139" s="150"/>
      <c r="Z139" s="921"/>
      <c r="AA139" s="921"/>
      <c r="AB139" s="921"/>
      <c r="AC139" s="921"/>
      <c r="AD139" s="921"/>
      <c r="AE139" s="921"/>
      <c r="AF139" s="921"/>
      <c r="AG139" s="921"/>
      <c r="AH139" s="921"/>
      <c r="AI139" s="921"/>
      <c r="AJ139" s="921"/>
      <c r="AK139" s="921"/>
      <c r="AL139" s="921"/>
      <c r="AM139" s="921"/>
      <c r="AN139" s="921"/>
      <c r="AO139" s="921"/>
      <c r="AP139" s="921"/>
      <c r="AQ139" s="921"/>
      <c r="AR139" s="921"/>
      <c r="AS139" s="921"/>
      <c r="AT139" s="921"/>
      <c r="AU139" s="921"/>
      <c r="AV139" s="921"/>
      <c r="AW139" s="921"/>
      <c r="AX139" s="921"/>
      <c r="AY139" s="921"/>
      <c r="AZ139" s="921"/>
      <c r="BA139" s="921"/>
      <c r="BB139" s="921"/>
      <c r="BC139" s="921"/>
      <c r="BD139" s="921"/>
      <c r="BE139" s="921"/>
      <c r="BF139" s="921"/>
      <c r="BG139" s="921"/>
      <c r="BH139" s="921"/>
      <c r="BI139" s="921"/>
      <c r="BJ139" s="921"/>
      <c r="BK139" s="921"/>
      <c r="BL139" s="921"/>
      <c r="BM139" s="921"/>
      <c r="BN139" s="921"/>
      <c r="BO139" s="921"/>
      <c r="BP139" s="921"/>
      <c r="BQ139" s="921"/>
      <c r="BR139" s="921"/>
      <c r="BS139" s="921"/>
      <c r="BT139" s="921"/>
      <c r="BU139" s="921"/>
      <c r="BV139" s="936"/>
      <c r="BW139" s="10"/>
      <c r="BX139" s="10"/>
      <c r="BY139" s="233"/>
    </row>
    <row r="140" spans="1:77" ht="8.25" customHeight="1">
      <c r="A140" s="232"/>
      <c r="B140" s="10"/>
      <c r="D140" s="10"/>
      <c r="E140" s="10"/>
      <c r="F140" s="10"/>
      <c r="G140" s="10"/>
      <c r="H140" s="10"/>
      <c r="I140" s="10"/>
      <c r="J140" s="10"/>
      <c r="K140" s="10"/>
      <c r="L140" s="10"/>
      <c r="M140" s="10"/>
      <c r="N140" s="10"/>
      <c r="O140" s="10"/>
      <c r="P140" s="10"/>
      <c r="Q140" s="10"/>
      <c r="R140" s="10"/>
      <c r="S140" s="10"/>
      <c r="T140" s="10"/>
      <c r="U140" s="10"/>
      <c r="V140" s="10"/>
      <c r="W140" s="10"/>
      <c r="X140" s="10"/>
      <c r="Y140" s="10"/>
      <c r="Z140" s="10"/>
      <c r="AA140" s="10"/>
      <c r="AO140" s="10"/>
      <c r="AP140" s="10"/>
      <c r="BR140" s="10"/>
      <c r="BS140" s="10"/>
      <c r="BT140" s="10"/>
      <c r="BU140" s="10"/>
      <c r="BV140" s="10"/>
      <c r="BW140" s="10"/>
      <c r="BX140" s="10"/>
      <c r="BY140" s="233"/>
    </row>
    <row r="141" spans="1:77" ht="8.25" customHeight="1">
      <c r="A141" s="232"/>
      <c r="B141" s="10"/>
      <c r="E141" s="1750" t="s">
        <v>1230</v>
      </c>
      <c r="F141" s="1750"/>
      <c r="G141" s="1750"/>
      <c r="H141" s="1750"/>
      <c r="I141" s="1750"/>
      <c r="J141" s="1750"/>
      <c r="K141" s="1750"/>
      <c r="L141" s="1750"/>
      <c r="M141" s="1750"/>
      <c r="N141" s="1750"/>
      <c r="O141" s="1750"/>
      <c r="P141" s="1750"/>
      <c r="Q141" s="1750"/>
      <c r="R141" s="1750"/>
      <c r="S141" s="1750"/>
      <c r="T141" s="1750"/>
      <c r="U141" s="1750"/>
      <c r="V141" s="1750"/>
      <c r="W141" s="1750"/>
      <c r="X141" s="1750"/>
      <c r="Y141" s="1750"/>
      <c r="Z141" s="1750"/>
      <c r="AA141" s="1750"/>
      <c r="AB141" s="1750"/>
      <c r="AC141" s="1750"/>
      <c r="AD141" s="1750"/>
      <c r="AE141" s="1750"/>
      <c r="AF141" s="1750"/>
      <c r="AG141" s="1750"/>
      <c r="AH141" s="1750"/>
      <c r="AI141" s="1750"/>
      <c r="AJ141" s="1750"/>
      <c r="AK141" s="1750"/>
      <c r="AL141" s="1750"/>
      <c r="AM141" s="1750"/>
      <c r="AN141" s="1750"/>
      <c r="AO141" s="1750"/>
      <c r="AP141" s="1750"/>
      <c r="AQ141" s="1750"/>
      <c r="AR141" s="1750"/>
      <c r="AS141" s="1750"/>
      <c r="AT141" s="1750"/>
      <c r="AU141" s="236"/>
      <c r="AV141" s="236"/>
      <c r="AW141" s="236"/>
      <c r="AX141" s="236"/>
      <c r="AY141" s="236"/>
      <c r="AZ141" s="236"/>
      <c r="BA141" s="236"/>
      <c r="BB141" s="236"/>
      <c r="BC141" s="236"/>
      <c r="BD141" s="236"/>
      <c r="BE141" s="236"/>
      <c r="BF141" s="236"/>
      <c r="BG141" s="236"/>
      <c r="BH141" s="236"/>
      <c r="BI141" s="236"/>
      <c r="BJ141" s="236"/>
      <c r="BK141" s="236"/>
      <c r="BL141" s="236"/>
      <c r="BM141" s="236"/>
      <c r="BN141" s="236"/>
      <c r="BO141" s="236"/>
      <c r="BP141" s="236"/>
      <c r="BQ141" s="236"/>
      <c r="BR141" s="236"/>
      <c r="BS141" s="236"/>
      <c r="BT141" s="236"/>
      <c r="BU141" s="236"/>
      <c r="BV141" s="236"/>
      <c r="BW141" s="10"/>
      <c r="BX141" s="10"/>
      <c r="BY141" s="233"/>
    </row>
    <row r="142" spans="1:77" ht="8.25" customHeight="1">
      <c r="A142" s="232"/>
      <c r="B142" s="10"/>
      <c r="E142" s="1750"/>
      <c r="F142" s="1750"/>
      <c r="G142" s="1750"/>
      <c r="H142" s="1750"/>
      <c r="I142" s="1750"/>
      <c r="J142" s="1750"/>
      <c r="K142" s="1750"/>
      <c r="L142" s="1750"/>
      <c r="M142" s="1750"/>
      <c r="N142" s="1750"/>
      <c r="O142" s="1750"/>
      <c r="P142" s="1750"/>
      <c r="Q142" s="1750"/>
      <c r="R142" s="1750"/>
      <c r="S142" s="1750"/>
      <c r="T142" s="1750"/>
      <c r="U142" s="1750"/>
      <c r="V142" s="1750"/>
      <c r="W142" s="1750"/>
      <c r="X142" s="1750"/>
      <c r="Y142" s="1750"/>
      <c r="Z142" s="1750"/>
      <c r="AA142" s="1750"/>
      <c r="AB142" s="1750"/>
      <c r="AC142" s="1750"/>
      <c r="AD142" s="1750"/>
      <c r="AE142" s="1750"/>
      <c r="AF142" s="1750"/>
      <c r="AG142" s="1750"/>
      <c r="AH142" s="1750"/>
      <c r="AI142" s="1750"/>
      <c r="AJ142" s="1750"/>
      <c r="AK142" s="1750"/>
      <c r="AL142" s="1750"/>
      <c r="AM142" s="1750"/>
      <c r="AN142" s="1750"/>
      <c r="AO142" s="1750"/>
      <c r="AP142" s="1750"/>
      <c r="AQ142" s="1750"/>
      <c r="AR142" s="1750"/>
      <c r="AS142" s="1750"/>
      <c r="AT142" s="1750"/>
      <c r="AU142" s="236"/>
      <c r="AV142" s="236"/>
      <c r="AW142" s="236"/>
      <c r="AX142" s="236"/>
      <c r="AY142" s="236"/>
      <c r="AZ142" s="236"/>
      <c r="BA142" s="236"/>
      <c r="BB142" s="236"/>
      <c r="BC142" s="236"/>
      <c r="BD142" s="236"/>
      <c r="BE142" s="236"/>
      <c r="BF142" s="236"/>
      <c r="BG142" s="236"/>
      <c r="BH142" s="236"/>
      <c r="BI142" s="236"/>
      <c r="BJ142" s="236"/>
      <c r="BK142" s="236"/>
      <c r="BL142" s="236"/>
      <c r="BM142" s="236"/>
      <c r="BN142" s="236"/>
      <c r="BO142" s="236"/>
      <c r="BP142" s="236"/>
      <c r="BQ142" s="236"/>
      <c r="BR142" s="236"/>
      <c r="BS142" s="236"/>
      <c r="BT142" s="236"/>
      <c r="BU142" s="236"/>
      <c r="BV142" s="236"/>
      <c r="BW142" s="10"/>
      <c r="BX142" s="10"/>
      <c r="BY142" s="233"/>
    </row>
    <row r="143" spans="1:77" ht="8.25" customHeight="1">
      <c r="A143" s="232"/>
      <c r="B143" s="10"/>
      <c r="D143" s="958" t="s">
        <v>614</v>
      </c>
      <c r="E143" s="958"/>
      <c r="F143" s="958"/>
      <c r="G143" s="958"/>
      <c r="H143" s="958"/>
      <c r="I143" s="958"/>
      <c r="J143" s="958"/>
      <c r="K143" s="958"/>
      <c r="L143" s="958"/>
      <c r="M143" s="958"/>
      <c r="N143" s="958"/>
      <c r="O143" s="439"/>
      <c r="P143" s="1751" t="str">
        <f ca="1">$AJ$4</f>
        <v/>
      </c>
      <c r="Q143" s="1751"/>
      <c r="R143" s="1751"/>
      <c r="S143" s="1751"/>
      <c r="T143" s="1751"/>
      <c r="U143" s="1751"/>
      <c r="V143" s="1751"/>
      <c r="W143" s="1751"/>
      <c r="X143" s="1751"/>
      <c r="Y143" s="1751"/>
      <c r="Z143" s="1751"/>
      <c r="AA143" s="1751"/>
      <c r="AB143" s="1751"/>
      <c r="AC143" s="1751"/>
      <c r="AD143" s="1751"/>
      <c r="AE143" s="1751"/>
      <c r="AF143" s="1751"/>
      <c r="AG143" s="1751"/>
      <c r="AH143" s="1751"/>
      <c r="AI143" s="1751"/>
      <c r="AJ143" s="1751"/>
      <c r="AK143" s="1751"/>
      <c r="AL143" s="1751"/>
      <c r="AM143" s="1751"/>
      <c r="AN143" s="1751"/>
      <c r="AO143" s="1751"/>
      <c r="AP143" s="1751"/>
      <c r="AQ143" s="1751"/>
      <c r="AR143" s="1751"/>
      <c r="AS143" s="1751"/>
      <c r="AT143" s="1751"/>
      <c r="AU143" s="1751"/>
      <c r="AV143" s="1751"/>
      <c r="AW143" s="1751"/>
      <c r="AX143" s="1751"/>
      <c r="AY143" s="1751"/>
      <c r="AZ143" s="1751"/>
      <c r="BA143" s="1751"/>
      <c r="BB143" s="1751"/>
      <c r="BC143" s="1751"/>
      <c r="BD143" s="1751"/>
      <c r="BE143" s="1751"/>
      <c r="BF143" s="1751"/>
      <c r="BG143" s="1751"/>
      <c r="BH143" s="1751"/>
      <c r="BI143" s="1751"/>
      <c r="BJ143" s="1751"/>
      <c r="BK143" s="1751"/>
      <c r="BL143" s="1751"/>
      <c r="BM143" s="1751"/>
      <c r="BN143" s="1751"/>
      <c r="BO143" s="1751"/>
      <c r="BP143" s="1751"/>
      <c r="BQ143" s="1751"/>
      <c r="BR143" s="1751"/>
      <c r="BS143" s="1751"/>
      <c r="BT143" s="1751"/>
      <c r="BU143" s="1751"/>
      <c r="BV143" s="1798"/>
      <c r="BW143" s="10"/>
      <c r="BX143" s="10"/>
      <c r="BY143" s="233"/>
    </row>
    <row r="144" spans="1:77" ht="8.25" customHeight="1">
      <c r="A144" s="232"/>
      <c r="B144" s="10"/>
      <c r="D144" s="958"/>
      <c r="E144" s="958"/>
      <c r="F144" s="958"/>
      <c r="G144" s="958"/>
      <c r="H144" s="958"/>
      <c r="I144" s="958"/>
      <c r="J144" s="958"/>
      <c r="K144" s="958"/>
      <c r="L144" s="958"/>
      <c r="M144" s="958"/>
      <c r="N144" s="958"/>
      <c r="O144" s="150"/>
      <c r="P144" s="1782"/>
      <c r="Q144" s="1782"/>
      <c r="R144" s="1782"/>
      <c r="S144" s="1782"/>
      <c r="T144" s="1782"/>
      <c r="U144" s="1782"/>
      <c r="V144" s="1782"/>
      <c r="W144" s="1782"/>
      <c r="X144" s="1782"/>
      <c r="Y144" s="1782"/>
      <c r="Z144" s="1782"/>
      <c r="AA144" s="1782"/>
      <c r="AB144" s="1782"/>
      <c r="AC144" s="1782"/>
      <c r="AD144" s="1782"/>
      <c r="AE144" s="1782"/>
      <c r="AF144" s="1782"/>
      <c r="AG144" s="1782"/>
      <c r="AH144" s="1782"/>
      <c r="AI144" s="1782"/>
      <c r="AJ144" s="1782"/>
      <c r="AK144" s="1782"/>
      <c r="AL144" s="1782"/>
      <c r="AM144" s="1782"/>
      <c r="AN144" s="1782"/>
      <c r="AO144" s="1782"/>
      <c r="AP144" s="1782"/>
      <c r="AQ144" s="1782"/>
      <c r="AR144" s="1782"/>
      <c r="AS144" s="1782"/>
      <c r="AT144" s="1782"/>
      <c r="AU144" s="1782"/>
      <c r="AV144" s="1782"/>
      <c r="AW144" s="1782"/>
      <c r="AX144" s="1782"/>
      <c r="AY144" s="1782"/>
      <c r="AZ144" s="1782"/>
      <c r="BA144" s="1782"/>
      <c r="BB144" s="1782"/>
      <c r="BC144" s="1782"/>
      <c r="BD144" s="1782"/>
      <c r="BE144" s="1782"/>
      <c r="BF144" s="1782"/>
      <c r="BG144" s="1782"/>
      <c r="BH144" s="1782"/>
      <c r="BI144" s="1782"/>
      <c r="BJ144" s="1782"/>
      <c r="BK144" s="1782"/>
      <c r="BL144" s="1782"/>
      <c r="BM144" s="1782"/>
      <c r="BN144" s="1782"/>
      <c r="BO144" s="1782"/>
      <c r="BP144" s="1782"/>
      <c r="BQ144" s="1782"/>
      <c r="BR144" s="1782"/>
      <c r="BS144" s="1782"/>
      <c r="BT144" s="1782"/>
      <c r="BU144" s="1782"/>
      <c r="BV144" s="1783"/>
      <c r="BW144" s="10"/>
      <c r="BX144" s="10"/>
      <c r="BY144" s="233"/>
    </row>
    <row r="145" spans="1:77" ht="6.75" customHeight="1">
      <c r="A145" s="232"/>
      <c r="B145" s="10"/>
      <c r="D145" s="10"/>
      <c r="E145" s="10"/>
      <c r="F145" s="10"/>
      <c r="BW145" s="10"/>
      <c r="BX145" s="10"/>
      <c r="BY145" s="233"/>
    </row>
    <row r="146" spans="1:77" ht="7.5" customHeight="1">
      <c r="A146" s="232"/>
      <c r="B146" s="10"/>
      <c r="D146" s="1740" t="s">
        <v>1231</v>
      </c>
      <c r="E146" s="1740"/>
      <c r="F146" s="1740"/>
      <c r="G146" s="1740"/>
      <c r="H146" s="1740"/>
      <c r="I146" s="1740"/>
      <c r="J146" s="1740"/>
      <c r="K146" s="1740"/>
      <c r="L146" s="1740"/>
      <c r="M146" s="1740"/>
      <c r="N146" s="1740"/>
      <c r="O146" s="1740"/>
      <c r="P146" s="1740"/>
      <c r="Q146" s="1740"/>
      <c r="R146" s="1740"/>
      <c r="S146" s="1740"/>
      <c r="T146" s="1740"/>
      <c r="U146" s="1740"/>
      <c r="V146" s="1740"/>
      <c r="W146" s="1740"/>
      <c r="X146" s="1740"/>
      <c r="Y146" s="1740"/>
      <c r="Z146" s="1740"/>
      <c r="AA146" s="1740"/>
      <c r="AB146" s="1740"/>
      <c r="AC146" s="1740"/>
      <c r="AD146" s="1740"/>
      <c r="AE146" s="1740"/>
      <c r="AF146" s="1740"/>
      <c r="AG146" s="1740"/>
      <c r="AH146" s="1740"/>
      <c r="AI146" s="1740"/>
      <c r="AJ146" s="1740"/>
      <c r="AK146" s="1740"/>
      <c r="AL146" s="1740"/>
      <c r="AM146" s="1740"/>
      <c r="AN146" s="1740"/>
      <c r="AO146" s="1740"/>
      <c r="AP146" s="1740"/>
      <c r="AQ146" s="1740"/>
      <c r="AR146" s="1740"/>
      <c r="AS146" s="1740"/>
      <c r="AT146" s="1740"/>
      <c r="AU146" s="1740"/>
      <c r="AV146" s="1740"/>
      <c r="AW146" s="1740"/>
      <c r="AX146" s="1740"/>
      <c r="AY146" s="1740"/>
      <c r="AZ146" s="1740"/>
      <c r="BA146" s="1740"/>
      <c r="BB146" s="1740"/>
      <c r="BC146" s="1740"/>
      <c r="BD146" s="1740"/>
      <c r="BE146" s="1740"/>
      <c r="BF146" s="1740"/>
      <c r="BG146" s="1740"/>
      <c r="BH146" s="1740"/>
      <c r="BI146" s="1740"/>
      <c r="BJ146" s="1740"/>
      <c r="BK146" s="1740"/>
      <c r="BL146" s="1740"/>
      <c r="BM146" s="1740"/>
      <c r="BN146" s="1740"/>
      <c r="BO146" s="1740"/>
      <c r="BP146" s="1740"/>
      <c r="BQ146" s="1740"/>
      <c r="BR146" s="1740"/>
      <c r="BS146" s="1740"/>
      <c r="BT146" s="1740"/>
      <c r="BU146" s="1740"/>
      <c r="BV146" s="1740"/>
      <c r="BW146" s="10"/>
      <c r="BX146" s="10"/>
      <c r="BY146" s="233"/>
    </row>
    <row r="147" spans="1:77" ht="7.5" customHeight="1">
      <c r="A147" s="232"/>
      <c r="B147" s="10"/>
      <c r="D147" s="1740"/>
      <c r="E147" s="1740"/>
      <c r="F147" s="1740"/>
      <c r="G147" s="1740"/>
      <c r="H147" s="1740"/>
      <c r="I147" s="1740"/>
      <c r="J147" s="1740"/>
      <c r="K147" s="1740"/>
      <c r="L147" s="1740"/>
      <c r="M147" s="1740"/>
      <c r="N147" s="1740"/>
      <c r="O147" s="1740"/>
      <c r="P147" s="1740"/>
      <c r="Q147" s="1740"/>
      <c r="R147" s="1740"/>
      <c r="S147" s="1740"/>
      <c r="T147" s="1740"/>
      <c r="U147" s="1740"/>
      <c r="V147" s="1740"/>
      <c r="W147" s="1740"/>
      <c r="X147" s="1740"/>
      <c r="Y147" s="1740"/>
      <c r="Z147" s="1740"/>
      <c r="AA147" s="1740"/>
      <c r="AB147" s="1740"/>
      <c r="AC147" s="1740"/>
      <c r="AD147" s="1740"/>
      <c r="AE147" s="1740"/>
      <c r="AF147" s="1740"/>
      <c r="AG147" s="1740"/>
      <c r="AH147" s="1740"/>
      <c r="AI147" s="1740"/>
      <c r="AJ147" s="1740"/>
      <c r="AK147" s="1740"/>
      <c r="AL147" s="1740"/>
      <c r="AM147" s="1740"/>
      <c r="AN147" s="1740"/>
      <c r="AO147" s="1740"/>
      <c r="AP147" s="1740"/>
      <c r="AQ147" s="1740"/>
      <c r="AR147" s="1740"/>
      <c r="AS147" s="1740"/>
      <c r="AT147" s="1740"/>
      <c r="AU147" s="1740"/>
      <c r="AV147" s="1740"/>
      <c r="AW147" s="1740"/>
      <c r="AX147" s="1740"/>
      <c r="AY147" s="1740"/>
      <c r="AZ147" s="1740"/>
      <c r="BA147" s="1740"/>
      <c r="BB147" s="1740"/>
      <c r="BC147" s="1740"/>
      <c r="BD147" s="1740"/>
      <c r="BE147" s="1740"/>
      <c r="BF147" s="1740"/>
      <c r="BG147" s="1740"/>
      <c r="BH147" s="1740"/>
      <c r="BI147" s="1740"/>
      <c r="BJ147" s="1740"/>
      <c r="BK147" s="1740"/>
      <c r="BL147" s="1740"/>
      <c r="BM147" s="1740"/>
      <c r="BN147" s="1740"/>
      <c r="BO147" s="1740"/>
      <c r="BP147" s="1740"/>
      <c r="BQ147" s="1740"/>
      <c r="BR147" s="1740"/>
      <c r="BS147" s="1740"/>
      <c r="BT147" s="1740"/>
      <c r="BU147" s="1740"/>
      <c r="BV147" s="1740"/>
      <c r="BW147" s="10"/>
      <c r="BX147" s="10"/>
      <c r="BY147" s="233"/>
    </row>
    <row r="148" spans="1:77" ht="7.5" customHeight="1">
      <c r="A148" s="232"/>
      <c r="B148" s="10"/>
      <c r="D148" s="1740"/>
      <c r="E148" s="1740"/>
      <c r="F148" s="1740"/>
      <c r="G148" s="1740"/>
      <c r="H148" s="1740"/>
      <c r="I148" s="1740"/>
      <c r="J148" s="1740"/>
      <c r="K148" s="1740"/>
      <c r="L148" s="1740"/>
      <c r="M148" s="1740"/>
      <c r="N148" s="1740"/>
      <c r="O148" s="1740"/>
      <c r="P148" s="1740"/>
      <c r="Q148" s="1740"/>
      <c r="R148" s="1740"/>
      <c r="S148" s="1740"/>
      <c r="T148" s="1740"/>
      <c r="U148" s="1740"/>
      <c r="V148" s="1740"/>
      <c r="W148" s="1740"/>
      <c r="X148" s="1740"/>
      <c r="Y148" s="1740"/>
      <c r="Z148" s="1740"/>
      <c r="AA148" s="1740"/>
      <c r="AB148" s="1740"/>
      <c r="AC148" s="1740"/>
      <c r="AD148" s="1740"/>
      <c r="AE148" s="1740"/>
      <c r="AF148" s="1740"/>
      <c r="AG148" s="1740"/>
      <c r="AH148" s="1740"/>
      <c r="AI148" s="1740"/>
      <c r="AJ148" s="1740"/>
      <c r="AK148" s="1740"/>
      <c r="AL148" s="1740"/>
      <c r="AM148" s="1740"/>
      <c r="AN148" s="1740"/>
      <c r="AO148" s="1740"/>
      <c r="AP148" s="1740"/>
      <c r="AQ148" s="1740"/>
      <c r="AR148" s="1740"/>
      <c r="AS148" s="1740"/>
      <c r="AT148" s="1740"/>
      <c r="AU148" s="1740"/>
      <c r="AV148" s="1740"/>
      <c r="AW148" s="1740"/>
      <c r="AX148" s="1740"/>
      <c r="AY148" s="1740"/>
      <c r="AZ148" s="1740"/>
      <c r="BA148" s="1740"/>
      <c r="BB148" s="1740"/>
      <c r="BC148" s="1740"/>
      <c r="BD148" s="1740"/>
      <c r="BE148" s="1740"/>
      <c r="BF148" s="1740"/>
      <c r="BG148" s="1740"/>
      <c r="BH148" s="1740"/>
      <c r="BI148" s="1740"/>
      <c r="BJ148" s="1740"/>
      <c r="BK148" s="1740"/>
      <c r="BL148" s="1740"/>
      <c r="BM148" s="1740"/>
      <c r="BN148" s="1740"/>
      <c r="BO148" s="1740"/>
      <c r="BP148" s="1740"/>
      <c r="BQ148" s="1740"/>
      <c r="BR148" s="1740"/>
      <c r="BS148" s="1740"/>
      <c r="BT148" s="1740"/>
      <c r="BU148" s="1740"/>
      <c r="BV148" s="1740"/>
      <c r="BW148" s="10"/>
      <c r="BX148" s="10"/>
      <c r="BY148" s="233"/>
    </row>
    <row r="149" spans="1:77" ht="7.5" customHeight="1">
      <c r="A149" s="232"/>
      <c r="B149" s="10"/>
      <c r="D149" s="1740"/>
      <c r="E149" s="1740"/>
      <c r="F149" s="1740"/>
      <c r="G149" s="1740"/>
      <c r="H149" s="1740"/>
      <c r="I149" s="1740"/>
      <c r="J149" s="1740"/>
      <c r="K149" s="1740"/>
      <c r="L149" s="1740"/>
      <c r="M149" s="1740"/>
      <c r="N149" s="1740"/>
      <c r="O149" s="1740"/>
      <c r="P149" s="1740"/>
      <c r="Q149" s="1740"/>
      <c r="R149" s="1740"/>
      <c r="S149" s="1740"/>
      <c r="T149" s="1740"/>
      <c r="U149" s="1740"/>
      <c r="V149" s="1740"/>
      <c r="W149" s="1740"/>
      <c r="X149" s="1740"/>
      <c r="Y149" s="1740"/>
      <c r="Z149" s="1740"/>
      <c r="AA149" s="1740"/>
      <c r="AB149" s="1740"/>
      <c r="AC149" s="1740"/>
      <c r="AD149" s="1740"/>
      <c r="AE149" s="1740"/>
      <c r="AF149" s="1740"/>
      <c r="AG149" s="1740"/>
      <c r="AH149" s="1740"/>
      <c r="AI149" s="1740"/>
      <c r="AJ149" s="1740"/>
      <c r="AK149" s="1740"/>
      <c r="AL149" s="1740"/>
      <c r="AM149" s="1740"/>
      <c r="AN149" s="1740"/>
      <c r="AO149" s="1740"/>
      <c r="AP149" s="1740"/>
      <c r="AQ149" s="1740"/>
      <c r="AR149" s="1740"/>
      <c r="AS149" s="1740"/>
      <c r="AT149" s="1740"/>
      <c r="AU149" s="1740"/>
      <c r="AV149" s="1740"/>
      <c r="AW149" s="1740"/>
      <c r="AX149" s="1740"/>
      <c r="AY149" s="1740"/>
      <c r="AZ149" s="1740"/>
      <c r="BA149" s="1740"/>
      <c r="BB149" s="1740"/>
      <c r="BC149" s="1740"/>
      <c r="BD149" s="1740"/>
      <c r="BE149" s="1740"/>
      <c r="BF149" s="1740"/>
      <c r="BG149" s="1740"/>
      <c r="BH149" s="1740"/>
      <c r="BI149" s="1740"/>
      <c r="BJ149" s="1740"/>
      <c r="BK149" s="1740"/>
      <c r="BL149" s="1740"/>
      <c r="BM149" s="1740"/>
      <c r="BN149" s="1740"/>
      <c r="BO149" s="1740"/>
      <c r="BP149" s="1740"/>
      <c r="BQ149" s="1740"/>
      <c r="BR149" s="1740"/>
      <c r="BS149" s="1740"/>
      <c r="BT149" s="1740"/>
      <c r="BU149" s="1740"/>
      <c r="BV149" s="1740"/>
      <c r="BW149" s="10"/>
      <c r="BX149" s="10"/>
      <c r="BY149" s="233"/>
    </row>
    <row r="150" spans="1:77" ht="7.5" customHeight="1">
      <c r="A150" s="232"/>
      <c r="B150" s="10"/>
      <c r="D150" s="1740"/>
      <c r="E150" s="1740"/>
      <c r="F150" s="1740"/>
      <c r="G150" s="1740"/>
      <c r="H150" s="1740"/>
      <c r="I150" s="1740"/>
      <c r="J150" s="1740"/>
      <c r="K150" s="1740"/>
      <c r="L150" s="1740"/>
      <c r="M150" s="1740"/>
      <c r="N150" s="1740"/>
      <c r="O150" s="1740"/>
      <c r="P150" s="1740"/>
      <c r="Q150" s="1740"/>
      <c r="R150" s="1740"/>
      <c r="S150" s="1740"/>
      <c r="T150" s="1740"/>
      <c r="U150" s="1740"/>
      <c r="V150" s="1740"/>
      <c r="W150" s="1740"/>
      <c r="X150" s="1740"/>
      <c r="Y150" s="1740"/>
      <c r="Z150" s="1740"/>
      <c r="AA150" s="1740"/>
      <c r="AB150" s="1740"/>
      <c r="AC150" s="1740"/>
      <c r="AD150" s="1740"/>
      <c r="AE150" s="1740"/>
      <c r="AF150" s="1740"/>
      <c r="AG150" s="1740"/>
      <c r="AH150" s="1740"/>
      <c r="AI150" s="1740"/>
      <c r="AJ150" s="1740"/>
      <c r="AK150" s="1740"/>
      <c r="AL150" s="1740"/>
      <c r="AM150" s="1740"/>
      <c r="AN150" s="1740"/>
      <c r="AO150" s="1740"/>
      <c r="AP150" s="1740"/>
      <c r="AQ150" s="1740"/>
      <c r="AR150" s="1740"/>
      <c r="AS150" s="1740"/>
      <c r="AT150" s="1740"/>
      <c r="AU150" s="1740"/>
      <c r="AV150" s="1740"/>
      <c r="AW150" s="1740"/>
      <c r="AX150" s="1740"/>
      <c r="AY150" s="1740"/>
      <c r="AZ150" s="1740"/>
      <c r="BA150" s="1740"/>
      <c r="BB150" s="1740"/>
      <c r="BC150" s="1740"/>
      <c r="BD150" s="1740"/>
      <c r="BE150" s="1740"/>
      <c r="BF150" s="1740"/>
      <c r="BG150" s="1740"/>
      <c r="BH150" s="1740"/>
      <c r="BI150" s="1740"/>
      <c r="BJ150" s="1740"/>
      <c r="BK150" s="1740"/>
      <c r="BL150" s="1740"/>
      <c r="BM150" s="1740"/>
      <c r="BN150" s="1740"/>
      <c r="BO150" s="1740"/>
      <c r="BP150" s="1740"/>
      <c r="BQ150" s="1740"/>
      <c r="BR150" s="1740"/>
      <c r="BS150" s="1740"/>
      <c r="BT150" s="1740"/>
      <c r="BU150" s="1740"/>
      <c r="BV150" s="1740"/>
      <c r="BW150" s="10"/>
      <c r="BX150" s="10"/>
      <c r="BY150" s="233"/>
    </row>
    <row r="151" spans="1:77" ht="7.5" customHeight="1">
      <c r="A151" s="232"/>
      <c r="B151" s="10"/>
      <c r="D151" s="1740"/>
      <c r="E151" s="1740"/>
      <c r="F151" s="1740"/>
      <c r="G151" s="1740"/>
      <c r="H151" s="1740"/>
      <c r="I151" s="1740"/>
      <c r="J151" s="1740"/>
      <c r="K151" s="1740"/>
      <c r="L151" s="1740"/>
      <c r="M151" s="1740"/>
      <c r="N151" s="1740"/>
      <c r="O151" s="1740"/>
      <c r="P151" s="1740"/>
      <c r="Q151" s="1740"/>
      <c r="R151" s="1740"/>
      <c r="S151" s="1740"/>
      <c r="T151" s="1740"/>
      <c r="U151" s="1740"/>
      <c r="V151" s="1740"/>
      <c r="W151" s="1740"/>
      <c r="X151" s="1740"/>
      <c r="Y151" s="1740"/>
      <c r="Z151" s="1740"/>
      <c r="AA151" s="1740"/>
      <c r="AB151" s="1740"/>
      <c r="AC151" s="1740"/>
      <c r="AD151" s="1740"/>
      <c r="AE151" s="1740"/>
      <c r="AF151" s="1740"/>
      <c r="AG151" s="1740"/>
      <c r="AH151" s="1740"/>
      <c r="AI151" s="1740"/>
      <c r="AJ151" s="1740"/>
      <c r="AK151" s="1740"/>
      <c r="AL151" s="1740"/>
      <c r="AM151" s="1740"/>
      <c r="AN151" s="1740"/>
      <c r="AO151" s="1740"/>
      <c r="AP151" s="1740"/>
      <c r="AQ151" s="1740"/>
      <c r="AR151" s="1740"/>
      <c r="AS151" s="1740"/>
      <c r="AT151" s="1740"/>
      <c r="AU151" s="1740"/>
      <c r="AV151" s="1740"/>
      <c r="AW151" s="1740"/>
      <c r="AX151" s="1740"/>
      <c r="AY151" s="1740"/>
      <c r="AZ151" s="1740"/>
      <c r="BA151" s="1740"/>
      <c r="BB151" s="1740"/>
      <c r="BC151" s="1740"/>
      <c r="BD151" s="1740"/>
      <c r="BE151" s="1740"/>
      <c r="BF151" s="1740"/>
      <c r="BG151" s="1740"/>
      <c r="BH151" s="1740"/>
      <c r="BI151" s="1740"/>
      <c r="BJ151" s="1740"/>
      <c r="BK151" s="1740"/>
      <c r="BL151" s="1740"/>
      <c r="BM151" s="1740"/>
      <c r="BN151" s="1740"/>
      <c r="BO151" s="1740"/>
      <c r="BP151" s="1740"/>
      <c r="BQ151" s="1740"/>
      <c r="BR151" s="1740"/>
      <c r="BS151" s="1740"/>
      <c r="BT151" s="1740"/>
      <c r="BU151" s="1740"/>
      <c r="BV151" s="1740"/>
      <c r="BW151" s="10"/>
      <c r="BX151" s="10"/>
      <c r="BY151" s="233"/>
    </row>
    <row r="152" spans="1:77" ht="7.5" customHeight="1">
      <c r="A152" s="232"/>
      <c r="B152" s="10"/>
      <c r="D152" s="1740"/>
      <c r="E152" s="1740"/>
      <c r="F152" s="1740"/>
      <c r="G152" s="1740"/>
      <c r="H152" s="1740"/>
      <c r="I152" s="1740"/>
      <c r="J152" s="1740"/>
      <c r="K152" s="1740"/>
      <c r="L152" s="1740"/>
      <c r="M152" s="1740"/>
      <c r="N152" s="1740"/>
      <c r="O152" s="1740"/>
      <c r="P152" s="1740"/>
      <c r="Q152" s="1740"/>
      <c r="R152" s="1740"/>
      <c r="S152" s="1740"/>
      <c r="T152" s="1740"/>
      <c r="U152" s="1740"/>
      <c r="V152" s="1740"/>
      <c r="W152" s="1740"/>
      <c r="X152" s="1740"/>
      <c r="Y152" s="1740"/>
      <c r="Z152" s="1740"/>
      <c r="AA152" s="1740"/>
      <c r="AB152" s="1740"/>
      <c r="AC152" s="1740"/>
      <c r="AD152" s="1740"/>
      <c r="AE152" s="1740"/>
      <c r="AF152" s="1740"/>
      <c r="AG152" s="1740"/>
      <c r="AH152" s="1740"/>
      <c r="AI152" s="1740"/>
      <c r="AJ152" s="1740"/>
      <c r="AK152" s="1740"/>
      <c r="AL152" s="1740"/>
      <c r="AM152" s="1740"/>
      <c r="AN152" s="1740"/>
      <c r="AO152" s="1740"/>
      <c r="AP152" s="1740"/>
      <c r="AQ152" s="1740"/>
      <c r="AR152" s="1740"/>
      <c r="AS152" s="1740"/>
      <c r="AT152" s="1740"/>
      <c r="AU152" s="1740"/>
      <c r="AV152" s="1740"/>
      <c r="AW152" s="1740"/>
      <c r="AX152" s="1740"/>
      <c r="AY152" s="1740"/>
      <c r="AZ152" s="1740"/>
      <c r="BA152" s="1740"/>
      <c r="BB152" s="1740"/>
      <c r="BC152" s="1740"/>
      <c r="BD152" s="1740"/>
      <c r="BE152" s="1740"/>
      <c r="BF152" s="1740"/>
      <c r="BG152" s="1740"/>
      <c r="BH152" s="1740"/>
      <c r="BI152" s="1740"/>
      <c r="BJ152" s="1740"/>
      <c r="BK152" s="1740"/>
      <c r="BL152" s="1740"/>
      <c r="BM152" s="1740"/>
      <c r="BN152" s="1740"/>
      <c r="BO152" s="1740"/>
      <c r="BP152" s="1740"/>
      <c r="BQ152" s="1740"/>
      <c r="BR152" s="1740"/>
      <c r="BS152" s="1740"/>
      <c r="BT152" s="1740"/>
      <c r="BU152" s="1740"/>
      <c r="BV152" s="1740"/>
      <c r="BW152" s="10"/>
      <c r="BX152" s="10"/>
      <c r="BY152" s="233"/>
    </row>
    <row r="153" spans="1:77" ht="7.5" customHeight="1">
      <c r="A153" s="232"/>
      <c r="B153" s="10"/>
      <c r="D153" s="1740"/>
      <c r="E153" s="1740"/>
      <c r="F153" s="1740"/>
      <c r="G153" s="1740"/>
      <c r="H153" s="1740"/>
      <c r="I153" s="1740"/>
      <c r="J153" s="1740"/>
      <c r="K153" s="1740"/>
      <c r="L153" s="1740"/>
      <c r="M153" s="1740"/>
      <c r="N153" s="1740"/>
      <c r="O153" s="1740"/>
      <c r="P153" s="1740"/>
      <c r="Q153" s="1740"/>
      <c r="R153" s="1740"/>
      <c r="S153" s="1740"/>
      <c r="T153" s="1740"/>
      <c r="U153" s="1740"/>
      <c r="V153" s="1740"/>
      <c r="W153" s="1740"/>
      <c r="X153" s="1740"/>
      <c r="Y153" s="1740"/>
      <c r="Z153" s="1740"/>
      <c r="AA153" s="1740"/>
      <c r="AB153" s="1740"/>
      <c r="AC153" s="1740"/>
      <c r="AD153" s="1740"/>
      <c r="AE153" s="1740"/>
      <c r="AF153" s="1740"/>
      <c r="AG153" s="1740"/>
      <c r="AH153" s="1740"/>
      <c r="AI153" s="1740"/>
      <c r="AJ153" s="1740"/>
      <c r="AK153" s="1740"/>
      <c r="AL153" s="1740"/>
      <c r="AM153" s="1740"/>
      <c r="AN153" s="1740"/>
      <c r="AO153" s="1740"/>
      <c r="AP153" s="1740"/>
      <c r="AQ153" s="1740"/>
      <c r="AR153" s="1740"/>
      <c r="AS153" s="1740"/>
      <c r="AT153" s="1740"/>
      <c r="AU153" s="1740"/>
      <c r="AV153" s="1740"/>
      <c r="AW153" s="1740"/>
      <c r="AX153" s="1740"/>
      <c r="AY153" s="1740"/>
      <c r="AZ153" s="1740"/>
      <c r="BA153" s="1740"/>
      <c r="BB153" s="1740"/>
      <c r="BC153" s="1740"/>
      <c r="BD153" s="1740"/>
      <c r="BE153" s="1740"/>
      <c r="BF153" s="1740"/>
      <c r="BG153" s="1740"/>
      <c r="BH153" s="1740"/>
      <c r="BI153" s="1740"/>
      <c r="BJ153" s="1740"/>
      <c r="BK153" s="1740"/>
      <c r="BL153" s="1740"/>
      <c r="BM153" s="1740"/>
      <c r="BN153" s="1740"/>
      <c r="BO153" s="1740"/>
      <c r="BP153" s="1740"/>
      <c r="BQ153" s="1740"/>
      <c r="BR153" s="1740"/>
      <c r="BS153" s="1740"/>
      <c r="BT153" s="1740"/>
      <c r="BU153" s="1740"/>
      <c r="BV153" s="1740"/>
      <c r="BW153" s="10"/>
      <c r="BX153" s="10"/>
      <c r="BY153" s="233"/>
    </row>
    <row r="154" spans="1:77" ht="7.5" customHeight="1">
      <c r="A154" s="232"/>
      <c r="B154" s="10"/>
      <c r="D154" s="1740"/>
      <c r="E154" s="1740"/>
      <c r="F154" s="1740"/>
      <c r="G154" s="1740"/>
      <c r="H154" s="1740"/>
      <c r="I154" s="1740"/>
      <c r="J154" s="1740"/>
      <c r="K154" s="1740"/>
      <c r="L154" s="1740"/>
      <c r="M154" s="1740"/>
      <c r="N154" s="1740"/>
      <c r="O154" s="1740"/>
      <c r="P154" s="1740"/>
      <c r="Q154" s="1740"/>
      <c r="R154" s="1740"/>
      <c r="S154" s="1740"/>
      <c r="T154" s="1740"/>
      <c r="U154" s="1740"/>
      <c r="V154" s="1740"/>
      <c r="W154" s="1740"/>
      <c r="X154" s="1740"/>
      <c r="Y154" s="1740"/>
      <c r="Z154" s="1740"/>
      <c r="AA154" s="1740"/>
      <c r="AB154" s="1740"/>
      <c r="AC154" s="1740"/>
      <c r="AD154" s="1740"/>
      <c r="AE154" s="1740"/>
      <c r="AF154" s="1740"/>
      <c r="AG154" s="1740"/>
      <c r="AH154" s="1740"/>
      <c r="AI154" s="1740"/>
      <c r="AJ154" s="1740"/>
      <c r="AK154" s="1740"/>
      <c r="AL154" s="1740"/>
      <c r="AM154" s="1740"/>
      <c r="AN154" s="1740"/>
      <c r="AO154" s="1740"/>
      <c r="AP154" s="1740"/>
      <c r="AQ154" s="1740"/>
      <c r="AR154" s="1740"/>
      <c r="AS154" s="1740"/>
      <c r="AT154" s="1740"/>
      <c r="AU154" s="1740"/>
      <c r="AV154" s="1740"/>
      <c r="AW154" s="1740"/>
      <c r="AX154" s="1740"/>
      <c r="AY154" s="1740"/>
      <c r="AZ154" s="1740"/>
      <c r="BA154" s="1740"/>
      <c r="BB154" s="1740"/>
      <c r="BC154" s="1740"/>
      <c r="BD154" s="1740"/>
      <c r="BE154" s="1740"/>
      <c r="BF154" s="1740"/>
      <c r="BG154" s="1740"/>
      <c r="BH154" s="1740"/>
      <c r="BI154" s="1740"/>
      <c r="BJ154" s="1740"/>
      <c r="BK154" s="1740"/>
      <c r="BL154" s="1740"/>
      <c r="BM154" s="1740"/>
      <c r="BN154" s="1740"/>
      <c r="BO154" s="1740"/>
      <c r="BP154" s="1740"/>
      <c r="BQ154" s="1740"/>
      <c r="BR154" s="1740"/>
      <c r="BS154" s="1740"/>
      <c r="BT154" s="1740"/>
      <c r="BU154" s="1740"/>
      <c r="BV154" s="1740"/>
      <c r="BW154" s="10"/>
      <c r="BX154" s="10"/>
      <c r="BY154" s="233"/>
    </row>
    <row r="155" spans="1:77" ht="7.5" customHeight="1">
      <c r="A155" s="232"/>
      <c r="B155" s="10"/>
      <c r="D155" s="1740"/>
      <c r="E155" s="1740"/>
      <c r="F155" s="1740"/>
      <c r="G155" s="1740"/>
      <c r="H155" s="1740"/>
      <c r="I155" s="1740"/>
      <c r="J155" s="1740"/>
      <c r="K155" s="1740"/>
      <c r="L155" s="1740"/>
      <c r="M155" s="1740"/>
      <c r="N155" s="1740"/>
      <c r="O155" s="1740"/>
      <c r="P155" s="1740"/>
      <c r="Q155" s="1740"/>
      <c r="R155" s="1740"/>
      <c r="S155" s="1740"/>
      <c r="T155" s="1740"/>
      <c r="U155" s="1740"/>
      <c r="V155" s="1740"/>
      <c r="W155" s="1740"/>
      <c r="X155" s="1740"/>
      <c r="Y155" s="1740"/>
      <c r="Z155" s="1740"/>
      <c r="AA155" s="1740"/>
      <c r="AB155" s="1740"/>
      <c r="AC155" s="1740"/>
      <c r="AD155" s="1740"/>
      <c r="AE155" s="1740"/>
      <c r="AF155" s="1740"/>
      <c r="AG155" s="1740"/>
      <c r="AH155" s="1740"/>
      <c r="AI155" s="1740"/>
      <c r="AJ155" s="1740"/>
      <c r="AK155" s="1740"/>
      <c r="AL155" s="1740"/>
      <c r="AM155" s="1740"/>
      <c r="AN155" s="1740"/>
      <c r="AO155" s="1740"/>
      <c r="AP155" s="1740"/>
      <c r="AQ155" s="1740"/>
      <c r="AR155" s="1740"/>
      <c r="AS155" s="1740"/>
      <c r="AT155" s="1740"/>
      <c r="AU155" s="1740"/>
      <c r="AV155" s="1740"/>
      <c r="AW155" s="1740"/>
      <c r="AX155" s="1740"/>
      <c r="AY155" s="1740"/>
      <c r="AZ155" s="1740"/>
      <c r="BA155" s="1740"/>
      <c r="BB155" s="1740"/>
      <c r="BC155" s="1740"/>
      <c r="BD155" s="1740"/>
      <c r="BE155" s="1740"/>
      <c r="BF155" s="1740"/>
      <c r="BG155" s="1740"/>
      <c r="BH155" s="1740"/>
      <c r="BI155" s="1740"/>
      <c r="BJ155" s="1740"/>
      <c r="BK155" s="1740"/>
      <c r="BL155" s="1740"/>
      <c r="BM155" s="1740"/>
      <c r="BN155" s="1740"/>
      <c r="BO155" s="1740"/>
      <c r="BP155" s="1740"/>
      <c r="BQ155" s="1740"/>
      <c r="BR155" s="1740"/>
      <c r="BS155" s="1740"/>
      <c r="BT155" s="1740"/>
      <c r="BU155" s="1740"/>
      <c r="BV155" s="1740"/>
      <c r="BW155" s="10"/>
      <c r="BX155" s="10"/>
      <c r="BY155" s="233"/>
    </row>
    <row r="156" spans="1:77" ht="7.5" customHeight="1">
      <c r="A156" s="232"/>
      <c r="B156" s="10"/>
      <c r="D156" s="1740"/>
      <c r="E156" s="1740"/>
      <c r="F156" s="1740"/>
      <c r="G156" s="1740"/>
      <c r="H156" s="1740"/>
      <c r="I156" s="1740"/>
      <c r="J156" s="1740"/>
      <c r="K156" s="1740"/>
      <c r="L156" s="1740"/>
      <c r="M156" s="1740"/>
      <c r="N156" s="1740"/>
      <c r="O156" s="1740"/>
      <c r="P156" s="1740"/>
      <c r="Q156" s="1740"/>
      <c r="R156" s="1740"/>
      <c r="S156" s="1740"/>
      <c r="T156" s="1740"/>
      <c r="U156" s="1740"/>
      <c r="V156" s="1740"/>
      <c r="W156" s="1740"/>
      <c r="X156" s="1740"/>
      <c r="Y156" s="1740"/>
      <c r="Z156" s="1740"/>
      <c r="AA156" s="1740"/>
      <c r="AB156" s="1740"/>
      <c r="AC156" s="1740"/>
      <c r="AD156" s="1740"/>
      <c r="AE156" s="1740"/>
      <c r="AF156" s="1740"/>
      <c r="AG156" s="1740"/>
      <c r="AH156" s="1740"/>
      <c r="AI156" s="1740"/>
      <c r="AJ156" s="1740"/>
      <c r="AK156" s="1740"/>
      <c r="AL156" s="1740"/>
      <c r="AM156" s="1740"/>
      <c r="AN156" s="1740"/>
      <c r="AO156" s="1740"/>
      <c r="AP156" s="1740"/>
      <c r="AQ156" s="1740"/>
      <c r="AR156" s="1740"/>
      <c r="AS156" s="1740"/>
      <c r="AT156" s="1740"/>
      <c r="AU156" s="1740"/>
      <c r="AV156" s="1740"/>
      <c r="AW156" s="1740"/>
      <c r="AX156" s="1740"/>
      <c r="AY156" s="1740"/>
      <c r="AZ156" s="1740"/>
      <c r="BA156" s="1740"/>
      <c r="BB156" s="1740"/>
      <c r="BC156" s="1740"/>
      <c r="BD156" s="1740"/>
      <c r="BE156" s="1740"/>
      <c r="BF156" s="1740"/>
      <c r="BG156" s="1740"/>
      <c r="BH156" s="1740"/>
      <c r="BI156" s="1740"/>
      <c r="BJ156" s="1740"/>
      <c r="BK156" s="1740"/>
      <c r="BL156" s="1740"/>
      <c r="BM156" s="1740"/>
      <c r="BN156" s="1740"/>
      <c r="BO156" s="1740"/>
      <c r="BP156" s="1740"/>
      <c r="BQ156" s="1740"/>
      <c r="BR156" s="1740"/>
      <c r="BS156" s="1740"/>
      <c r="BT156" s="1740"/>
      <c r="BU156" s="1740"/>
      <c r="BV156" s="1740"/>
      <c r="BW156" s="10"/>
      <c r="BX156" s="10"/>
      <c r="BY156" s="233"/>
    </row>
    <row r="157" spans="1:77" ht="7.5" customHeight="1">
      <c r="A157" s="232"/>
      <c r="B157" s="10"/>
      <c r="D157" s="1740"/>
      <c r="E157" s="1740"/>
      <c r="F157" s="1740"/>
      <c r="G157" s="1740"/>
      <c r="H157" s="1740"/>
      <c r="I157" s="1740"/>
      <c r="J157" s="1740"/>
      <c r="K157" s="1740"/>
      <c r="L157" s="1740"/>
      <c r="M157" s="1740"/>
      <c r="N157" s="1740"/>
      <c r="O157" s="1740"/>
      <c r="P157" s="1740"/>
      <c r="Q157" s="1740"/>
      <c r="R157" s="1740"/>
      <c r="S157" s="1740"/>
      <c r="T157" s="1740"/>
      <c r="U157" s="1740"/>
      <c r="V157" s="1740"/>
      <c r="W157" s="1740"/>
      <c r="X157" s="1740"/>
      <c r="Y157" s="1740"/>
      <c r="Z157" s="1740"/>
      <c r="AA157" s="1740"/>
      <c r="AB157" s="1740"/>
      <c r="AC157" s="1740"/>
      <c r="AD157" s="1740"/>
      <c r="AE157" s="1740"/>
      <c r="AF157" s="1740"/>
      <c r="AG157" s="1740"/>
      <c r="AH157" s="1740"/>
      <c r="AI157" s="1740"/>
      <c r="AJ157" s="1740"/>
      <c r="AK157" s="1740"/>
      <c r="AL157" s="1740"/>
      <c r="AM157" s="1740"/>
      <c r="AN157" s="1740"/>
      <c r="AO157" s="1740"/>
      <c r="AP157" s="1740"/>
      <c r="AQ157" s="1740"/>
      <c r="AR157" s="1740"/>
      <c r="AS157" s="1740"/>
      <c r="AT157" s="1740"/>
      <c r="AU157" s="1740"/>
      <c r="AV157" s="1740"/>
      <c r="AW157" s="1740"/>
      <c r="AX157" s="1740"/>
      <c r="AY157" s="1740"/>
      <c r="AZ157" s="1740"/>
      <c r="BA157" s="1740"/>
      <c r="BB157" s="1740"/>
      <c r="BC157" s="1740"/>
      <c r="BD157" s="1740"/>
      <c r="BE157" s="1740"/>
      <c r="BF157" s="1740"/>
      <c r="BG157" s="1740"/>
      <c r="BH157" s="1740"/>
      <c r="BI157" s="1740"/>
      <c r="BJ157" s="1740"/>
      <c r="BK157" s="1740"/>
      <c r="BL157" s="1740"/>
      <c r="BM157" s="1740"/>
      <c r="BN157" s="1740"/>
      <c r="BO157" s="1740"/>
      <c r="BP157" s="1740"/>
      <c r="BQ157" s="1740"/>
      <c r="BR157" s="1740"/>
      <c r="BS157" s="1740"/>
      <c r="BT157" s="1740"/>
      <c r="BU157" s="1740"/>
      <c r="BV157" s="1740"/>
      <c r="BW157" s="10"/>
      <c r="BX157" s="10"/>
      <c r="BY157" s="233"/>
    </row>
    <row r="158" spans="1:77" ht="8.25" customHeight="1">
      <c r="A158" s="232"/>
      <c r="B158" s="10"/>
      <c r="D158" s="963" t="s">
        <v>1232</v>
      </c>
      <c r="E158" s="963"/>
      <c r="F158" s="963"/>
      <c r="G158" s="963"/>
      <c r="H158" s="963"/>
      <c r="I158" s="963"/>
      <c r="J158" s="963"/>
      <c r="K158" s="963"/>
      <c r="L158" s="963"/>
      <c r="M158" s="963"/>
      <c r="N158" s="10"/>
      <c r="O158" s="10"/>
      <c r="P158" s="10"/>
      <c r="Q158" s="10"/>
      <c r="R158" s="10"/>
      <c r="S158" s="10"/>
      <c r="T158" s="10"/>
      <c r="U158" s="10"/>
      <c r="V158" s="10"/>
      <c r="W158" s="10"/>
      <c r="X158" s="10"/>
      <c r="Y158" s="10"/>
      <c r="Z158" s="10"/>
      <c r="AA158" s="10"/>
      <c r="AB158" s="10"/>
      <c r="AC158" s="10"/>
      <c r="AD158" s="10"/>
      <c r="AE158" s="10"/>
      <c r="AG158" s="963" t="s">
        <v>8</v>
      </c>
      <c r="AH158" s="963"/>
      <c r="AI158" s="10"/>
      <c r="AJ158" s="10"/>
      <c r="AK158" s="963" t="s">
        <v>1233</v>
      </c>
      <c r="AL158" s="963"/>
      <c r="AM158" s="963"/>
      <c r="AN158" s="963"/>
      <c r="AO158" s="963"/>
      <c r="AP158" s="963"/>
      <c r="AQ158" s="963"/>
      <c r="AR158" s="963"/>
      <c r="AS158" s="963"/>
      <c r="AT158" s="963"/>
      <c r="AX158" s="10"/>
      <c r="AY158" s="10"/>
      <c r="AZ158" s="10"/>
      <c r="BA158" s="10"/>
      <c r="BB158" s="10"/>
      <c r="BC158" s="10"/>
      <c r="BD158" s="10"/>
      <c r="BE158" s="10"/>
      <c r="BF158" s="10"/>
      <c r="BG158" s="10"/>
      <c r="BH158" s="10"/>
      <c r="BI158" s="10"/>
      <c r="BK158" s="10"/>
      <c r="BL158" s="10"/>
      <c r="BM158" s="10"/>
      <c r="BN158" s="10"/>
      <c r="BO158" s="10"/>
      <c r="BP158" s="10"/>
      <c r="BQ158" s="10"/>
      <c r="BR158" s="10"/>
      <c r="BU158" s="10"/>
      <c r="BV158" s="10"/>
      <c r="BW158" s="10"/>
      <c r="BX158" s="10"/>
      <c r="BY158" s="233"/>
    </row>
    <row r="159" spans="1:77" ht="8.25" customHeight="1">
      <c r="A159" s="232"/>
      <c r="B159" s="10"/>
      <c r="D159" s="963"/>
      <c r="E159" s="963"/>
      <c r="F159" s="963"/>
      <c r="G159" s="963"/>
      <c r="H159" s="963"/>
      <c r="I159" s="963"/>
      <c r="J159" s="963"/>
      <c r="K159" s="963"/>
      <c r="L159" s="963"/>
      <c r="M159" s="963"/>
      <c r="N159" s="10"/>
      <c r="O159" s="10"/>
      <c r="P159" s="10"/>
      <c r="Q159" s="10"/>
      <c r="R159" s="10"/>
      <c r="S159" s="10"/>
      <c r="T159" s="10"/>
      <c r="U159" s="10"/>
      <c r="V159" s="10"/>
      <c r="W159" s="10"/>
      <c r="X159" s="10"/>
      <c r="Y159" s="10"/>
      <c r="Z159" s="10"/>
      <c r="AA159" s="10"/>
      <c r="AB159" s="10"/>
      <c r="AC159" s="10"/>
      <c r="AD159" s="10"/>
      <c r="AE159" s="10"/>
      <c r="AG159" s="963"/>
      <c r="AH159" s="963"/>
      <c r="AI159" s="10"/>
      <c r="AJ159" s="10"/>
      <c r="AK159" s="963"/>
      <c r="AL159" s="963"/>
      <c r="AM159" s="963"/>
      <c r="AN159" s="963"/>
      <c r="AO159" s="963"/>
      <c r="AP159" s="963"/>
      <c r="AQ159" s="963"/>
      <c r="AR159" s="963"/>
      <c r="AS159" s="963"/>
      <c r="AT159" s="963"/>
      <c r="AX159" s="10"/>
      <c r="AY159" s="10"/>
      <c r="AZ159" s="10"/>
      <c r="BA159" s="10"/>
      <c r="BB159" s="10"/>
      <c r="BC159" s="10"/>
      <c r="BD159" s="10"/>
      <c r="BE159" s="10"/>
      <c r="BF159" s="10"/>
      <c r="BG159" s="10"/>
      <c r="BH159" s="10"/>
      <c r="BI159" s="10"/>
      <c r="BK159" s="10"/>
      <c r="BL159" s="10"/>
      <c r="BM159" s="10"/>
      <c r="BN159" s="10"/>
      <c r="BO159" s="10"/>
      <c r="BP159" s="10"/>
      <c r="BQ159" s="10"/>
      <c r="BR159" s="10"/>
      <c r="BU159" s="10"/>
      <c r="BV159" s="10"/>
      <c r="BW159" s="10"/>
      <c r="BX159" s="10"/>
      <c r="BY159" s="233"/>
    </row>
    <row r="160" spans="1:77" ht="8.25" customHeight="1" thickBot="1">
      <c r="A160" s="237"/>
      <c r="B160" s="238"/>
      <c r="C160" s="238"/>
      <c r="D160" s="1762"/>
      <c r="E160" s="1762"/>
      <c r="F160" s="1762"/>
      <c r="G160" s="1762"/>
      <c r="H160" s="1762"/>
      <c r="I160" s="1762"/>
      <c r="J160" s="1762"/>
      <c r="K160" s="1762"/>
      <c r="L160" s="1762"/>
      <c r="M160" s="1762"/>
      <c r="N160" s="238"/>
      <c r="O160" s="238"/>
      <c r="P160" s="238"/>
      <c r="Q160" s="238"/>
      <c r="R160" s="238"/>
      <c r="S160" s="238"/>
      <c r="T160" s="238"/>
      <c r="U160" s="238"/>
      <c r="V160" s="238"/>
      <c r="W160" s="238"/>
      <c r="X160" s="238"/>
      <c r="Y160" s="238"/>
      <c r="Z160" s="238"/>
      <c r="AA160" s="238"/>
      <c r="AB160" s="238"/>
      <c r="AC160" s="238"/>
      <c r="AD160" s="238"/>
      <c r="AE160" s="238"/>
      <c r="AG160" s="1762"/>
      <c r="AH160" s="1762"/>
      <c r="AI160" s="238"/>
      <c r="AJ160" s="238"/>
      <c r="AK160" s="1762"/>
      <c r="AL160" s="1762"/>
      <c r="AM160" s="1762"/>
      <c r="AN160" s="1762"/>
      <c r="AO160" s="1762"/>
      <c r="AP160" s="1762"/>
      <c r="AQ160" s="1762"/>
      <c r="AR160" s="1762"/>
      <c r="AS160" s="1762"/>
      <c r="AT160" s="1762"/>
      <c r="AU160" s="238"/>
      <c r="AV160" s="238"/>
      <c r="AW160" s="238"/>
      <c r="AX160" s="238"/>
      <c r="AY160" s="238"/>
      <c r="AZ160" s="238"/>
      <c r="BA160" s="238"/>
      <c r="BB160" s="238"/>
      <c r="BC160" s="238"/>
      <c r="BD160" s="238"/>
      <c r="BE160" s="238"/>
      <c r="BF160" s="238"/>
      <c r="BG160" s="238"/>
      <c r="BH160" s="238"/>
      <c r="BI160" s="238"/>
      <c r="BJ160" s="238"/>
      <c r="BK160" s="238"/>
      <c r="BL160" s="238"/>
      <c r="BM160" s="238"/>
      <c r="BN160" s="238"/>
      <c r="BO160" s="238"/>
      <c r="BP160" s="238"/>
      <c r="BQ160" s="238"/>
      <c r="BR160" s="238"/>
      <c r="BS160" s="238"/>
      <c r="BT160" s="238"/>
      <c r="BU160" s="238"/>
      <c r="BV160" s="238"/>
      <c r="BW160" s="238"/>
      <c r="BX160" s="238"/>
      <c r="BY160" s="239"/>
    </row>
    <row r="161" spans="1:77" ht="7.5" customHeight="1">
      <c r="A161" s="1922" t="s">
        <v>1234</v>
      </c>
      <c r="B161" s="1922"/>
      <c r="C161" s="1922"/>
      <c r="D161" s="1922"/>
      <c r="E161" s="1922"/>
      <c r="F161" s="1922"/>
      <c r="G161" s="1922"/>
      <c r="H161" s="1922"/>
      <c r="I161" s="1922"/>
      <c r="J161" s="1922"/>
      <c r="K161" s="1922"/>
      <c r="L161" s="1922"/>
      <c r="M161" s="1922"/>
      <c r="N161" s="1922"/>
      <c r="O161" s="1922"/>
      <c r="P161" s="1922"/>
      <c r="Q161" s="1922"/>
      <c r="R161" s="1922"/>
      <c r="S161" s="1922"/>
      <c r="T161" s="1922"/>
      <c r="U161" s="1922"/>
      <c r="V161" s="1922"/>
      <c r="W161" s="1922"/>
      <c r="X161" s="1922"/>
      <c r="Y161" s="1922"/>
      <c r="Z161" s="1922"/>
      <c r="AA161" s="1922"/>
      <c r="AB161" s="1922"/>
      <c r="AC161" s="1922"/>
      <c r="AD161" s="1922"/>
      <c r="AE161" s="1922"/>
      <c r="AF161" s="1922"/>
      <c r="AG161" s="1922"/>
      <c r="AH161" s="1922"/>
      <c r="AI161" s="1922"/>
      <c r="AJ161" s="1922"/>
      <c r="AK161" s="1922"/>
      <c r="AL161" s="1922"/>
      <c r="AM161" s="1922"/>
      <c r="AN161" s="1922"/>
      <c r="AO161" s="1922"/>
      <c r="AP161" s="1922"/>
      <c r="AQ161" s="1922"/>
      <c r="AR161" s="1922"/>
      <c r="AS161" s="1922"/>
      <c r="AT161" s="1922"/>
      <c r="AU161" s="1922"/>
      <c r="AV161" s="1922"/>
      <c r="AW161" s="1922"/>
      <c r="AX161" s="1922"/>
      <c r="AY161" s="1922"/>
      <c r="AZ161" s="1922"/>
      <c r="BA161" s="1922"/>
      <c r="BB161" s="1922"/>
      <c r="BC161" s="1922"/>
      <c r="BD161" s="1922"/>
      <c r="BE161" s="1922"/>
      <c r="BF161" s="1922"/>
      <c r="BG161" s="1922"/>
      <c r="BH161" s="1922"/>
      <c r="BI161" s="1922"/>
      <c r="BJ161" s="1922"/>
      <c r="BK161" s="1922"/>
      <c r="BL161" s="1922"/>
      <c r="BM161" s="1922"/>
      <c r="BN161" s="1922"/>
      <c r="BO161" s="1922"/>
      <c r="BP161" s="1922"/>
      <c r="BQ161" s="1922"/>
      <c r="BR161" s="1922"/>
      <c r="BS161" s="1922"/>
      <c r="BT161" s="1922"/>
      <c r="BU161" s="1922"/>
      <c r="BV161" s="1922"/>
      <c r="BW161" s="1922"/>
      <c r="BX161" s="1922"/>
      <c r="BY161" s="1922"/>
    </row>
    <row r="162" spans="1:77" ht="7.5" customHeight="1">
      <c r="A162" s="1923"/>
      <c r="B162" s="1923"/>
      <c r="C162" s="1923"/>
      <c r="D162" s="1923"/>
      <c r="E162" s="1923"/>
      <c r="F162" s="1923"/>
      <c r="G162" s="1923"/>
      <c r="H162" s="1923"/>
      <c r="I162" s="1923"/>
      <c r="J162" s="1923"/>
      <c r="K162" s="1923"/>
      <c r="L162" s="1923"/>
      <c r="M162" s="1923"/>
      <c r="N162" s="1923"/>
      <c r="O162" s="1923"/>
      <c r="P162" s="1923"/>
      <c r="Q162" s="1923"/>
      <c r="R162" s="1923"/>
      <c r="S162" s="1923"/>
      <c r="T162" s="1923"/>
      <c r="U162" s="1923"/>
      <c r="V162" s="1923"/>
      <c r="W162" s="1923"/>
      <c r="X162" s="1923"/>
      <c r="Y162" s="1923"/>
      <c r="Z162" s="1923"/>
      <c r="AA162" s="1923"/>
      <c r="AB162" s="1923"/>
      <c r="AC162" s="1923"/>
      <c r="AD162" s="1923"/>
      <c r="AE162" s="1923"/>
      <c r="AF162" s="1923"/>
      <c r="AG162" s="1923"/>
      <c r="AH162" s="1923"/>
      <c r="AI162" s="1923"/>
      <c r="AJ162" s="1923"/>
      <c r="AK162" s="1923"/>
      <c r="AL162" s="1923"/>
      <c r="AM162" s="1923"/>
      <c r="AN162" s="1923"/>
      <c r="AO162" s="1923"/>
      <c r="AP162" s="1923"/>
      <c r="AQ162" s="1923"/>
      <c r="AR162" s="1923"/>
      <c r="AS162" s="1923"/>
      <c r="AT162" s="1923"/>
      <c r="AU162" s="1923"/>
      <c r="AV162" s="1923"/>
      <c r="AW162" s="1923"/>
      <c r="AX162" s="1923"/>
      <c r="AY162" s="1923"/>
      <c r="AZ162" s="1923"/>
      <c r="BA162" s="1923"/>
      <c r="BB162" s="1923"/>
      <c r="BC162" s="1923"/>
      <c r="BD162" s="1923"/>
      <c r="BE162" s="1923"/>
      <c r="BF162" s="1923"/>
      <c r="BG162" s="1923"/>
      <c r="BH162" s="1923"/>
      <c r="BI162" s="1923"/>
      <c r="BJ162" s="1923"/>
      <c r="BK162" s="1923"/>
      <c r="BL162" s="1923"/>
      <c r="BM162" s="1923"/>
      <c r="BN162" s="1923"/>
      <c r="BO162" s="1923"/>
      <c r="BP162" s="1923"/>
      <c r="BQ162" s="1923"/>
      <c r="BR162" s="1923"/>
      <c r="BS162" s="1923"/>
      <c r="BT162" s="1923"/>
      <c r="BU162" s="1923"/>
      <c r="BV162" s="1923"/>
      <c r="BW162" s="1923"/>
      <c r="BX162" s="1923"/>
      <c r="BY162" s="1923"/>
    </row>
    <row r="163" spans="1:77" ht="3" customHeight="1"/>
    <row r="164" spans="1:77" ht="8.25" customHeight="1" thickBot="1"/>
    <row r="165" spans="1:77" ht="8.25" customHeight="1">
      <c r="A165" s="5"/>
      <c r="B165" s="6"/>
      <c r="C165" s="6"/>
      <c r="D165" s="6"/>
      <c r="E165" s="6"/>
      <c r="F165" s="6"/>
      <c r="G165" s="6"/>
      <c r="H165" s="6"/>
      <c r="I165" s="6"/>
      <c r="J165" s="6"/>
      <c r="K165" s="6"/>
      <c r="L165" s="6"/>
      <c r="M165" s="6"/>
      <c r="N165" s="6"/>
      <c r="O165" s="6"/>
      <c r="P165" s="6"/>
      <c r="Q165" s="6"/>
      <c r="R165" s="6"/>
      <c r="S165" s="6"/>
      <c r="T165" s="6"/>
      <c r="U165" s="6"/>
      <c r="V165" s="6"/>
      <c r="W165" s="6"/>
      <c r="X165" s="6"/>
      <c r="Y165" s="6"/>
      <c r="Z165" s="6"/>
      <c r="AA165" s="6"/>
      <c r="AB165" s="6"/>
      <c r="AC165" s="6"/>
      <c r="AD165" s="6"/>
      <c r="AE165" s="6"/>
      <c r="AF165" s="6"/>
      <c r="AG165" s="6"/>
      <c r="AH165" s="6"/>
      <c r="AI165" s="6"/>
      <c r="AJ165" s="6"/>
      <c r="AK165" s="6"/>
      <c r="AL165" s="6"/>
      <c r="AM165" s="6"/>
      <c r="AN165" s="6"/>
      <c r="AO165" s="6"/>
      <c r="AP165" s="6"/>
      <c r="AQ165" s="6"/>
      <c r="AR165" s="6"/>
      <c r="AS165" s="6"/>
      <c r="AT165" s="6"/>
      <c r="AU165" s="6"/>
      <c r="AV165" s="6"/>
      <c r="AW165" s="6"/>
      <c r="AX165" s="6"/>
      <c r="AY165" s="6"/>
      <c r="AZ165" s="6"/>
      <c r="BA165" s="6"/>
      <c r="BB165" s="6"/>
      <c r="BC165" s="6"/>
      <c r="BD165" s="6"/>
      <c r="BE165" s="6"/>
      <c r="BF165" s="6"/>
      <c r="BG165" s="6"/>
      <c r="BH165" s="6"/>
      <c r="BI165" s="6"/>
      <c r="BJ165" s="6"/>
      <c r="BK165" s="6"/>
      <c r="BL165" s="6"/>
      <c r="BM165" s="6"/>
      <c r="BN165" s="6"/>
      <c r="BO165" s="6"/>
      <c r="BP165" s="6"/>
      <c r="BQ165" s="6"/>
      <c r="BR165" s="6"/>
      <c r="BS165" s="6"/>
      <c r="BT165" s="6"/>
      <c r="BU165" s="6"/>
      <c r="BV165" s="6"/>
      <c r="BW165" s="6"/>
      <c r="BX165" s="6"/>
      <c r="BY165" s="7"/>
    </row>
    <row r="166" spans="1:77" ht="8.25" customHeight="1">
      <c r="A166" s="36"/>
      <c r="C166" s="1924" t="s">
        <v>1235</v>
      </c>
      <c r="D166" s="1924"/>
      <c r="E166" s="1871" t="s">
        <v>1236</v>
      </c>
      <c r="F166" s="1871"/>
      <c r="G166" s="1871"/>
      <c r="H166" s="1871"/>
      <c r="I166" s="1871"/>
      <c r="J166" s="1871"/>
      <c r="K166" s="1871"/>
      <c r="L166" s="1871"/>
      <c r="M166" s="1871"/>
      <c r="N166" s="1871"/>
      <c r="O166" s="1871"/>
      <c r="P166" s="1871"/>
      <c r="Q166" s="1871"/>
      <c r="R166" s="1871"/>
      <c r="S166" s="1871"/>
      <c r="T166" s="1871"/>
      <c r="U166" s="1871"/>
      <c r="V166" s="1871"/>
      <c r="W166" s="1871"/>
      <c r="X166" s="1871"/>
      <c r="Y166" s="1871"/>
      <c r="Z166" s="1871"/>
      <c r="AA166" s="1871"/>
      <c r="AB166" s="1871"/>
      <c r="AC166" s="1871"/>
      <c r="AD166" s="1871"/>
      <c r="AE166" s="1871"/>
      <c r="AF166" s="1871"/>
      <c r="AG166" s="1871"/>
      <c r="AH166" s="1871"/>
      <c r="AI166" s="1871"/>
      <c r="AJ166" s="1871"/>
      <c r="AK166" s="1871"/>
      <c r="AL166" s="1871"/>
      <c r="AM166" s="1871"/>
      <c r="AN166" s="1871"/>
      <c r="AO166" s="1871"/>
      <c r="AP166" s="1871"/>
      <c r="AQ166" s="1871"/>
      <c r="AR166" s="1871"/>
      <c r="AS166" s="1871"/>
      <c r="AT166" s="1871"/>
      <c r="AU166" s="1871"/>
      <c r="AV166" s="1871"/>
      <c r="AW166" s="1871"/>
      <c r="AX166" s="1871"/>
      <c r="AY166" s="1871"/>
      <c r="AZ166" s="1871"/>
      <c r="BA166" s="1871"/>
      <c r="BB166" s="1871"/>
      <c r="BC166" s="1871"/>
      <c r="BD166" s="1871"/>
      <c r="BE166" s="1871"/>
      <c r="BF166" s="1871"/>
      <c r="BG166" s="1871"/>
      <c r="BH166" s="1871"/>
      <c r="BI166" s="1871"/>
      <c r="BJ166" s="1871"/>
      <c r="BK166" s="1871"/>
      <c r="BL166" s="1871"/>
      <c r="BM166" s="1871"/>
      <c r="BN166" s="1871"/>
      <c r="BO166" s="1871"/>
      <c r="BP166" s="1871"/>
      <c r="BQ166" s="1871"/>
      <c r="BR166" s="1871"/>
      <c r="BS166" s="1871"/>
      <c r="BT166" s="1871"/>
      <c r="BU166" s="1871"/>
      <c r="BV166" s="1871"/>
      <c r="BY166" s="8"/>
    </row>
    <row r="167" spans="1:77" ht="8.25" customHeight="1">
      <c r="A167" s="36"/>
      <c r="C167" s="1924"/>
      <c r="D167" s="1924"/>
      <c r="E167" s="1871"/>
      <c r="F167" s="1871"/>
      <c r="G167" s="1871"/>
      <c r="H167" s="1871"/>
      <c r="I167" s="1871"/>
      <c r="J167" s="1871"/>
      <c r="K167" s="1871"/>
      <c r="L167" s="1871"/>
      <c r="M167" s="1871"/>
      <c r="N167" s="1871"/>
      <c r="O167" s="1871"/>
      <c r="P167" s="1871"/>
      <c r="Q167" s="1871"/>
      <c r="R167" s="1871"/>
      <c r="S167" s="1871"/>
      <c r="T167" s="1871"/>
      <c r="U167" s="1871"/>
      <c r="V167" s="1871"/>
      <c r="W167" s="1871"/>
      <c r="X167" s="1871"/>
      <c r="Y167" s="1871"/>
      <c r="Z167" s="1871"/>
      <c r="AA167" s="1871"/>
      <c r="AB167" s="1871"/>
      <c r="AC167" s="1871"/>
      <c r="AD167" s="1871"/>
      <c r="AE167" s="1871"/>
      <c r="AF167" s="1871"/>
      <c r="AG167" s="1871"/>
      <c r="AH167" s="1871"/>
      <c r="AI167" s="1871"/>
      <c r="AJ167" s="1871"/>
      <c r="AK167" s="1871"/>
      <c r="AL167" s="1871"/>
      <c r="AM167" s="1871"/>
      <c r="AN167" s="1871"/>
      <c r="AO167" s="1871"/>
      <c r="AP167" s="1871"/>
      <c r="AQ167" s="1871"/>
      <c r="AR167" s="1871"/>
      <c r="AS167" s="1871"/>
      <c r="AT167" s="1871"/>
      <c r="AU167" s="1871"/>
      <c r="AV167" s="1871"/>
      <c r="AW167" s="1871"/>
      <c r="AX167" s="1871"/>
      <c r="AY167" s="1871"/>
      <c r="AZ167" s="1871"/>
      <c r="BA167" s="1871"/>
      <c r="BB167" s="1871"/>
      <c r="BC167" s="1871"/>
      <c r="BD167" s="1871"/>
      <c r="BE167" s="1871"/>
      <c r="BF167" s="1871"/>
      <c r="BG167" s="1871"/>
      <c r="BH167" s="1871"/>
      <c r="BI167" s="1871"/>
      <c r="BJ167" s="1871"/>
      <c r="BK167" s="1871"/>
      <c r="BL167" s="1871"/>
      <c r="BM167" s="1871"/>
      <c r="BN167" s="1871"/>
      <c r="BO167" s="1871"/>
      <c r="BP167" s="1871"/>
      <c r="BQ167" s="1871"/>
      <c r="BR167" s="1871"/>
      <c r="BS167" s="1871"/>
      <c r="BT167" s="1871"/>
      <c r="BU167" s="1871"/>
      <c r="BV167" s="1871"/>
      <c r="BY167" s="8"/>
    </row>
    <row r="168" spans="1:77" ht="8.25" customHeight="1">
      <c r="A168" s="36"/>
      <c r="C168" s="1872"/>
      <c r="D168" s="1872"/>
      <c r="E168" s="1871" t="s">
        <v>1237</v>
      </c>
      <c r="F168" s="1871"/>
      <c r="G168" s="1871"/>
      <c r="H168" s="1871"/>
      <c r="I168" s="1871"/>
      <c r="J168" s="1871"/>
      <c r="K168" s="1871"/>
      <c r="L168" s="1871"/>
      <c r="M168" s="1871"/>
      <c r="N168" s="1871"/>
      <c r="O168" s="1871"/>
      <c r="P168" s="1871"/>
      <c r="Q168" s="1871"/>
      <c r="R168" s="1871"/>
      <c r="S168" s="1871"/>
      <c r="T168" s="1871"/>
      <c r="U168" s="1871"/>
      <c r="V168" s="1871"/>
      <c r="W168" s="1871"/>
      <c r="X168" s="1871"/>
      <c r="Y168" s="1871"/>
      <c r="Z168" s="1871"/>
      <c r="AA168" s="1871"/>
      <c r="AB168" s="1871"/>
      <c r="AC168" s="1871"/>
      <c r="AD168" s="1871"/>
      <c r="AE168" s="1871"/>
      <c r="AF168" s="1871"/>
      <c r="AG168" s="1871"/>
      <c r="AH168" s="1871"/>
      <c r="AI168" s="1871"/>
      <c r="AJ168" s="1871"/>
      <c r="AK168" s="1871"/>
      <c r="AL168" s="1871"/>
      <c r="AM168" s="1871"/>
      <c r="AN168" s="1871"/>
      <c r="AO168" s="1871"/>
      <c r="AP168" s="1871"/>
      <c r="AQ168" s="1871"/>
      <c r="AR168" s="1871"/>
      <c r="AS168" s="1871"/>
      <c r="AT168" s="1871"/>
      <c r="AU168" s="1871"/>
      <c r="AV168" s="1871"/>
      <c r="AW168" s="1871"/>
      <c r="AX168" s="1871"/>
      <c r="AY168" s="1871"/>
      <c r="AZ168" s="1871"/>
      <c r="BA168" s="1871"/>
      <c r="BB168" s="1871"/>
      <c r="BC168" s="1871"/>
      <c r="BD168" s="1871"/>
      <c r="BE168" s="1871"/>
      <c r="BF168" s="1871"/>
      <c r="BG168" s="1871"/>
      <c r="BH168" s="1871"/>
      <c r="BI168" s="1871"/>
      <c r="BJ168" s="1871"/>
      <c r="BK168" s="1871"/>
      <c r="BL168" s="1871"/>
      <c r="BM168" s="1871"/>
      <c r="BN168" s="1871"/>
      <c r="BO168" s="1871"/>
      <c r="BP168" s="1871"/>
      <c r="BQ168" s="1871"/>
      <c r="BR168" s="1871"/>
      <c r="BS168" s="1871"/>
      <c r="BT168" s="1871"/>
      <c r="BU168" s="1871"/>
      <c r="BV168" s="1871"/>
      <c r="BY168" s="8"/>
    </row>
    <row r="169" spans="1:77" ht="8.25" customHeight="1">
      <c r="A169" s="36"/>
      <c r="C169" s="1872"/>
      <c r="D169" s="1872"/>
      <c r="E169" s="1871"/>
      <c r="F169" s="1871"/>
      <c r="G169" s="1871"/>
      <c r="H169" s="1871"/>
      <c r="I169" s="1871"/>
      <c r="J169" s="1871"/>
      <c r="K169" s="1871"/>
      <c r="L169" s="1871"/>
      <c r="M169" s="1871"/>
      <c r="N169" s="1871"/>
      <c r="O169" s="1871"/>
      <c r="P169" s="1871"/>
      <c r="Q169" s="1871"/>
      <c r="R169" s="1871"/>
      <c r="S169" s="1871"/>
      <c r="T169" s="1871"/>
      <c r="U169" s="1871"/>
      <c r="V169" s="1871"/>
      <c r="W169" s="1871"/>
      <c r="X169" s="1871"/>
      <c r="Y169" s="1871"/>
      <c r="Z169" s="1871"/>
      <c r="AA169" s="1871"/>
      <c r="AB169" s="1871"/>
      <c r="AC169" s="1871"/>
      <c r="AD169" s="1871"/>
      <c r="AE169" s="1871"/>
      <c r="AF169" s="1871"/>
      <c r="AG169" s="1871"/>
      <c r="AH169" s="1871"/>
      <c r="AI169" s="1871"/>
      <c r="AJ169" s="1871"/>
      <c r="AK169" s="1871"/>
      <c r="AL169" s="1871"/>
      <c r="AM169" s="1871"/>
      <c r="AN169" s="1871"/>
      <c r="AO169" s="1871"/>
      <c r="AP169" s="1871"/>
      <c r="AQ169" s="1871"/>
      <c r="AR169" s="1871"/>
      <c r="AS169" s="1871"/>
      <c r="AT169" s="1871"/>
      <c r="AU169" s="1871"/>
      <c r="AV169" s="1871"/>
      <c r="AW169" s="1871"/>
      <c r="AX169" s="1871"/>
      <c r="AY169" s="1871"/>
      <c r="AZ169" s="1871"/>
      <c r="BA169" s="1871"/>
      <c r="BB169" s="1871"/>
      <c r="BC169" s="1871"/>
      <c r="BD169" s="1871"/>
      <c r="BE169" s="1871"/>
      <c r="BF169" s="1871"/>
      <c r="BG169" s="1871"/>
      <c r="BH169" s="1871"/>
      <c r="BI169" s="1871"/>
      <c r="BJ169" s="1871"/>
      <c r="BK169" s="1871"/>
      <c r="BL169" s="1871"/>
      <c r="BM169" s="1871"/>
      <c r="BN169" s="1871"/>
      <c r="BO169" s="1871"/>
      <c r="BP169" s="1871"/>
      <c r="BQ169" s="1871"/>
      <c r="BR169" s="1871"/>
      <c r="BS169" s="1871"/>
      <c r="BT169" s="1871"/>
      <c r="BU169" s="1871"/>
      <c r="BV169" s="1871"/>
      <c r="BY169" s="8"/>
    </row>
    <row r="170" spans="1:77" ht="8.25" customHeight="1">
      <c r="A170" s="36"/>
      <c r="C170" s="1872"/>
      <c r="D170" s="1872"/>
      <c r="E170" s="1871" t="s">
        <v>1238</v>
      </c>
      <c r="F170" s="1871"/>
      <c r="G170" s="1871"/>
      <c r="H170" s="1871"/>
      <c r="I170" s="1871"/>
      <c r="J170" s="1871"/>
      <c r="K170" s="1871"/>
      <c r="L170" s="1871"/>
      <c r="M170" s="1871"/>
      <c r="N170" s="1871"/>
      <c r="O170" s="1871"/>
      <c r="P170" s="1871"/>
      <c r="Q170" s="1871"/>
      <c r="R170" s="1871"/>
      <c r="S170" s="1871"/>
      <c r="T170" s="1871"/>
      <c r="U170" s="1871"/>
      <c r="V170" s="1871"/>
      <c r="W170" s="1871"/>
      <c r="X170" s="1871"/>
      <c r="Y170" s="1871"/>
      <c r="Z170" s="1871"/>
      <c r="AA170" s="1871"/>
      <c r="AB170" s="1871"/>
      <c r="AC170" s="1871"/>
      <c r="AD170" s="1871"/>
      <c r="AE170" s="1871"/>
      <c r="AF170" s="1871"/>
      <c r="AG170" s="1871"/>
      <c r="AH170" s="1871"/>
      <c r="AI170" s="1871"/>
      <c r="AJ170" s="1871"/>
      <c r="AK170" s="1871"/>
      <c r="AL170" s="1871"/>
      <c r="AM170" s="1871"/>
      <c r="AN170" s="1871"/>
      <c r="AO170" s="1871"/>
      <c r="AP170" s="1871"/>
      <c r="AQ170" s="1871"/>
      <c r="AR170" s="1871"/>
      <c r="AS170" s="1871"/>
      <c r="AT170" s="1871"/>
      <c r="AU170" s="1871"/>
      <c r="AV170" s="1871"/>
      <c r="AW170" s="1871"/>
      <c r="AX170" s="1871"/>
      <c r="AY170" s="1871"/>
      <c r="AZ170" s="1871"/>
      <c r="BA170" s="1871"/>
      <c r="BB170" s="1871"/>
      <c r="BC170" s="1871"/>
      <c r="BD170" s="1871"/>
      <c r="BE170" s="1871"/>
      <c r="BF170" s="1871"/>
      <c r="BG170" s="1871"/>
      <c r="BH170" s="1871"/>
      <c r="BI170" s="1871"/>
      <c r="BJ170" s="1871"/>
      <c r="BK170" s="1871"/>
      <c r="BL170" s="1871"/>
      <c r="BM170" s="1871"/>
      <c r="BN170" s="1871"/>
      <c r="BO170" s="1871"/>
      <c r="BP170" s="1871"/>
      <c r="BQ170" s="1871"/>
      <c r="BR170" s="1871"/>
      <c r="BS170" s="1871"/>
      <c r="BT170" s="1871"/>
      <c r="BU170" s="1871"/>
      <c r="BV170" s="1871"/>
      <c r="BY170" s="8"/>
    </row>
    <row r="171" spans="1:77" ht="8.25" customHeight="1">
      <c r="A171" s="36"/>
      <c r="C171" s="1872"/>
      <c r="D171" s="1872"/>
      <c r="E171" s="1871"/>
      <c r="F171" s="1871"/>
      <c r="G171" s="1871"/>
      <c r="H171" s="1871"/>
      <c r="I171" s="1871"/>
      <c r="J171" s="1871"/>
      <c r="K171" s="1871"/>
      <c r="L171" s="1871"/>
      <c r="M171" s="1871"/>
      <c r="N171" s="1871"/>
      <c r="O171" s="1871"/>
      <c r="P171" s="1871"/>
      <c r="Q171" s="1871"/>
      <c r="R171" s="1871"/>
      <c r="S171" s="1871"/>
      <c r="T171" s="1871"/>
      <c r="U171" s="1871"/>
      <c r="V171" s="1871"/>
      <c r="W171" s="1871"/>
      <c r="X171" s="1871"/>
      <c r="Y171" s="1871"/>
      <c r="Z171" s="1871"/>
      <c r="AA171" s="1871"/>
      <c r="AB171" s="1871"/>
      <c r="AC171" s="1871"/>
      <c r="AD171" s="1871"/>
      <c r="AE171" s="1871"/>
      <c r="AF171" s="1871"/>
      <c r="AG171" s="1871"/>
      <c r="AH171" s="1871"/>
      <c r="AI171" s="1871"/>
      <c r="AJ171" s="1871"/>
      <c r="AK171" s="1871"/>
      <c r="AL171" s="1871"/>
      <c r="AM171" s="1871"/>
      <c r="AN171" s="1871"/>
      <c r="AO171" s="1871"/>
      <c r="AP171" s="1871"/>
      <c r="AQ171" s="1871"/>
      <c r="AR171" s="1871"/>
      <c r="AS171" s="1871"/>
      <c r="AT171" s="1871"/>
      <c r="AU171" s="1871"/>
      <c r="AV171" s="1871"/>
      <c r="AW171" s="1871"/>
      <c r="AX171" s="1871"/>
      <c r="AY171" s="1871"/>
      <c r="AZ171" s="1871"/>
      <c r="BA171" s="1871"/>
      <c r="BB171" s="1871"/>
      <c r="BC171" s="1871"/>
      <c r="BD171" s="1871"/>
      <c r="BE171" s="1871"/>
      <c r="BF171" s="1871"/>
      <c r="BG171" s="1871"/>
      <c r="BH171" s="1871"/>
      <c r="BI171" s="1871"/>
      <c r="BJ171" s="1871"/>
      <c r="BK171" s="1871"/>
      <c r="BL171" s="1871"/>
      <c r="BM171" s="1871"/>
      <c r="BN171" s="1871"/>
      <c r="BO171" s="1871"/>
      <c r="BP171" s="1871"/>
      <c r="BQ171" s="1871"/>
      <c r="BR171" s="1871"/>
      <c r="BS171" s="1871"/>
      <c r="BT171" s="1871"/>
      <c r="BU171" s="1871"/>
      <c r="BV171" s="1871"/>
      <c r="BY171" s="8"/>
    </row>
    <row r="172" spans="1:77" ht="8.25" customHeight="1">
      <c r="A172" s="36"/>
      <c r="BY172" s="8"/>
    </row>
    <row r="173" spans="1:77" ht="8.25" customHeight="1">
      <c r="A173" s="36"/>
      <c r="D173" s="1928" t="s">
        <v>1239</v>
      </c>
      <c r="E173" s="1716"/>
      <c r="F173" s="1716"/>
      <c r="G173" s="1716"/>
      <c r="H173" s="1716"/>
      <c r="I173" s="1716"/>
      <c r="J173" s="1716"/>
      <c r="K173" s="1716"/>
      <c r="L173" s="1716"/>
      <c r="M173" s="1716"/>
      <c r="N173" s="1716"/>
      <c r="O173" s="1716"/>
      <c r="P173" s="1716"/>
      <c r="Q173" s="1717"/>
      <c r="R173" s="1784" t="s">
        <v>1195</v>
      </c>
      <c r="S173" s="1753"/>
      <c r="T173" s="1753"/>
      <c r="U173" s="1753"/>
      <c r="V173" s="1753"/>
      <c r="W173" s="1753"/>
      <c r="X173" s="1753"/>
      <c r="Y173" s="1753"/>
      <c r="Z173" s="1753"/>
      <c r="AA173" s="1753"/>
      <c r="AB173" s="1753"/>
      <c r="AC173" s="1753"/>
      <c r="AD173" s="1753"/>
      <c r="AE173" s="1764"/>
      <c r="AF173" s="439"/>
      <c r="AG173" s="1751">
        <f>入力専用!$G$66</f>
        <v>0</v>
      </c>
      <c r="AH173" s="1751"/>
      <c r="AI173" s="1751"/>
      <c r="AJ173" s="1751"/>
      <c r="AK173" s="1751"/>
      <c r="AL173" s="1751"/>
      <c r="AM173" s="1751"/>
      <c r="AN173" s="1751"/>
      <c r="AO173" s="1751"/>
      <c r="AP173" s="1751"/>
      <c r="AQ173" s="1751"/>
      <c r="AR173" s="1751"/>
      <c r="AS173" s="1751"/>
      <c r="AT173" s="1751"/>
      <c r="AU173" s="1751"/>
      <c r="AV173" s="1751"/>
      <c r="AW173" s="1751"/>
      <c r="AX173" s="1751"/>
      <c r="AY173" s="1751"/>
      <c r="AZ173" s="1751"/>
      <c r="BA173" s="1751"/>
      <c r="BB173" s="1751"/>
      <c r="BC173" s="1751"/>
      <c r="BD173" s="1751"/>
      <c r="BE173" s="1751"/>
      <c r="BF173" s="1751"/>
      <c r="BG173" s="1751"/>
      <c r="BH173" s="1751"/>
      <c r="BI173" s="1751"/>
      <c r="BJ173" s="1751"/>
      <c r="BK173" s="1751"/>
      <c r="BL173" s="1751"/>
      <c r="BM173" s="1751"/>
      <c r="BN173" s="1751"/>
      <c r="BO173" s="1751"/>
      <c r="BP173" s="1751"/>
      <c r="BQ173" s="1751"/>
      <c r="BR173" s="1751"/>
      <c r="BS173" s="1751"/>
      <c r="BT173" s="1751"/>
      <c r="BU173" s="1751"/>
      <c r="BV173" s="1798"/>
      <c r="BY173" s="8"/>
    </row>
    <row r="174" spans="1:77" ht="8.25" customHeight="1">
      <c r="A174" s="36"/>
      <c r="D174" s="1721"/>
      <c r="E174" s="1719"/>
      <c r="F174" s="1719"/>
      <c r="G174" s="1719"/>
      <c r="H174" s="1719"/>
      <c r="I174" s="1719"/>
      <c r="J174" s="1719"/>
      <c r="K174" s="1719"/>
      <c r="L174" s="1719"/>
      <c r="M174" s="1719"/>
      <c r="N174" s="1719"/>
      <c r="O174" s="1719"/>
      <c r="P174" s="1719"/>
      <c r="Q174" s="1720"/>
      <c r="R174" s="1794"/>
      <c r="S174" s="1795"/>
      <c r="T174" s="1795"/>
      <c r="U174" s="1795"/>
      <c r="V174" s="1795"/>
      <c r="W174" s="1795"/>
      <c r="X174" s="1795"/>
      <c r="Y174" s="1795"/>
      <c r="Z174" s="1795"/>
      <c r="AA174" s="1795"/>
      <c r="AB174" s="1795"/>
      <c r="AC174" s="1795"/>
      <c r="AD174" s="1795"/>
      <c r="AE174" s="1796"/>
      <c r="AF174" s="282"/>
      <c r="AG174" s="1799"/>
      <c r="AH174" s="1799"/>
      <c r="AI174" s="1799"/>
      <c r="AJ174" s="1799"/>
      <c r="AK174" s="1799"/>
      <c r="AL174" s="1799"/>
      <c r="AM174" s="1799"/>
      <c r="AN174" s="1799"/>
      <c r="AO174" s="1799"/>
      <c r="AP174" s="1799"/>
      <c r="AQ174" s="1799"/>
      <c r="AR174" s="1799"/>
      <c r="AS174" s="1799"/>
      <c r="AT174" s="1799"/>
      <c r="AU174" s="1799"/>
      <c r="AV174" s="1799"/>
      <c r="AW174" s="1799"/>
      <c r="AX174" s="1799"/>
      <c r="AY174" s="1799"/>
      <c r="AZ174" s="1799"/>
      <c r="BA174" s="1799"/>
      <c r="BB174" s="1799"/>
      <c r="BC174" s="1799"/>
      <c r="BD174" s="1799"/>
      <c r="BE174" s="1799"/>
      <c r="BF174" s="1799"/>
      <c r="BG174" s="1799"/>
      <c r="BH174" s="1799"/>
      <c r="BI174" s="1799"/>
      <c r="BJ174" s="1799"/>
      <c r="BK174" s="1799"/>
      <c r="BL174" s="1799"/>
      <c r="BM174" s="1799"/>
      <c r="BN174" s="1799"/>
      <c r="BO174" s="1799"/>
      <c r="BP174" s="1799"/>
      <c r="BQ174" s="1799"/>
      <c r="BR174" s="1799"/>
      <c r="BS174" s="1799"/>
      <c r="BT174" s="1799"/>
      <c r="BU174" s="1799"/>
      <c r="BV174" s="1800"/>
      <c r="BY174" s="8"/>
    </row>
    <row r="175" spans="1:77" ht="8.25" customHeight="1">
      <c r="A175" s="36"/>
      <c r="D175" s="1721"/>
      <c r="E175" s="1719"/>
      <c r="F175" s="1719"/>
      <c r="G175" s="1719"/>
      <c r="H175" s="1719"/>
      <c r="I175" s="1719"/>
      <c r="J175" s="1719"/>
      <c r="K175" s="1719"/>
      <c r="L175" s="1719"/>
      <c r="M175" s="1719"/>
      <c r="N175" s="1719"/>
      <c r="O175" s="1719"/>
      <c r="P175" s="1719"/>
      <c r="Q175" s="1720"/>
      <c r="R175" s="1931" t="s">
        <v>1197</v>
      </c>
      <c r="S175" s="1932"/>
      <c r="T175" s="1932"/>
      <c r="U175" s="1932"/>
      <c r="V175" s="1932"/>
      <c r="W175" s="1932"/>
      <c r="X175" s="1932"/>
      <c r="Y175" s="1932"/>
      <c r="Z175" s="1932"/>
      <c r="AA175" s="1932"/>
      <c r="AB175" s="1932"/>
      <c r="AC175" s="1932"/>
      <c r="AD175" s="1932"/>
      <c r="AE175" s="1933"/>
      <c r="AF175" s="306"/>
      <c r="AG175" s="1801">
        <f>入力専用!$G$67</f>
        <v>0</v>
      </c>
      <c r="AH175" s="1801"/>
      <c r="AI175" s="1801"/>
      <c r="AJ175" s="1801"/>
      <c r="AK175" s="1801"/>
      <c r="AL175" s="1801"/>
      <c r="AM175" s="1801"/>
      <c r="AN175" s="1801"/>
      <c r="AO175" s="1801"/>
      <c r="AP175" s="1801"/>
      <c r="AQ175" s="1801"/>
      <c r="AR175" s="1801"/>
      <c r="AS175" s="1801"/>
      <c r="AT175" s="1801"/>
      <c r="AU175" s="1801"/>
      <c r="AV175" s="1801"/>
      <c r="AW175" s="1801"/>
      <c r="AX175" s="1801"/>
      <c r="AY175" s="1801"/>
      <c r="AZ175" s="1801"/>
      <c r="BA175" s="1801"/>
      <c r="BB175" s="1801"/>
      <c r="BC175" s="1801"/>
      <c r="BD175" s="1801"/>
      <c r="BE175" s="1801"/>
      <c r="BF175" s="1801"/>
      <c r="BG175" s="1801"/>
      <c r="BH175" s="1801"/>
      <c r="BI175" s="1801"/>
      <c r="BJ175" s="1801"/>
      <c r="BK175" s="1801"/>
      <c r="BL175" s="1801"/>
      <c r="BM175" s="1801"/>
      <c r="BN175" s="1801"/>
      <c r="BO175" s="1801"/>
      <c r="BP175" s="1801"/>
      <c r="BQ175" s="1801"/>
      <c r="BR175" s="1801"/>
      <c r="BS175" s="1801"/>
      <c r="BT175" s="1801"/>
      <c r="BU175" s="1801"/>
      <c r="BV175" s="1802"/>
      <c r="BY175" s="8"/>
    </row>
    <row r="176" spans="1:77" ht="8.25" customHeight="1">
      <c r="A176" s="36"/>
      <c r="D176" s="1721"/>
      <c r="E176" s="1719"/>
      <c r="F176" s="1719"/>
      <c r="G176" s="1719"/>
      <c r="H176" s="1719"/>
      <c r="I176" s="1719"/>
      <c r="J176" s="1719"/>
      <c r="K176" s="1719"/>
      <c r="L176" s="1719"/>
      <c r="M176" s="1719"/>
      <c r="N176" s="1719"/>
      <c r="O176" s="1719"/>
      <c r="P176" s="1719"/>
      <c r="Q176" s="1720"/>
      <c r="R176" s="953"/>
      <c r="S176" s="963"/>
      <c r="T176" s="963"/>
      <c r="U176" s="963"/>
      <c r="V176" s="963"/>
      <c r="W176" s="963"/>
      <c r="X176" s="963"/>
      <c r="Y176" s="963"/>
      <c r="Z176" s="963"/>
      <c r="AA176" s="963"/>
      <c r="AB176" s="963"/>
      <c r="AC176" s="963"/>
      <c r="AD176" s="963"/>
      <c r="AE176" s="1765"/>
      <c r="AF176" s="306"/>
      <c r="AG176" s="1801"/>
      <c r="AH176" s="1801"/>
      <c r="AI176" s="1801"/>
      <c r="AJ176" s="1801"/>
      <c r="AK176" s="1801"/>
      <c r="AL176" s="1801"/>
      <c r="AM176" s="1801"/>
      <c r="AN176" s="1801"/>
      <c r="AO176" s="1801"/>
      <c r="AP176" s="1801"/>
      <c r="AQ176" s="1801"/>
      <c r="AR176" s="1801"/>
      <c r="AS176" s="1801"/>
      <c r="AT176" s="1801"/>
      <c r="AU176" s="1801"/>
      <c r="AV176" s="1801"/>
      <c r="AW176" s="1801"/>
      <c r="AX176" s="1801"/>
      <c r="AY176" s="1801"/>
      <c r="AZ176" s="1801"/>
      <c r="BA176" s="1801"/>
      <c r="BB176" s="1801"/>
      <c r="BC176" s="1801"/>
      <c r="BD176" s="1801"/>
      <c r="BE176" s="1801"/>
      <c r="BF176" s="1801"/>
      <c r="BG176" s="1801"/>
      <c r="BH176" s="1801"/>
      <c r="BI176" s="1801"/>
      <c r="BJ176" s="1801"/>
      <c r="BK176" s="1801"/>
      <c r="BL176" s="1801"/>
      <c r="BM176" s="1801"/>
      <c r="BN176" s="1801"/>
      <c r="BO176" s="1801"/>
      <c r="BP176" s="1801"/>
      <c r="BQ176" s="1801"/>
      <c r="BR176" s="1801"/>
      <c r="BS176" s="1801"/>
      <c r="BT176" s="1801"/>
      <c r="BU176" s="1801"/>
      <c r="BV176" s="1802"/>
      <c r="BY176" s="8"/>
    </row>
    <row r="177" spans="1:77" ht="8.25" customHeight="1">
      <c r="A177" s="36"/>
      <c r="D177" s="1722"/>
      <c r="E177" s="1723"/>
      <c r="F177" s="1723"/>
      <c r="G177" s="1723"/>
      <c r="H177" s="1723"/>
      <c r="I177" s="1723"/>
      <c r="J177" s="1723"/>
      <c r="K177" s="1723"/>
      <c r="L177" s="1723"/>
      <c r="M177" s="1723"/>
      <c r="N177" s="1723"/>
      <c r="O177" s="1723"/>
      <c r="P177" s="1723"/>
      <c r="Q177" s="1724"/>
      <c r="R177" s="955"/>
      <c r="S177" s="964"/>
      <c r="T177" s="964"/>
      <c r="U177" s="964"/>
      <c r="V177" s="964"/>
      <c r="W177" s="964"/>
      <c r="X177" s="964"/>
      <c r="Y177" s="964"/>
      <c r="Z177" s="964"/>
      <c r="AA177" s="964"/>
      <c r="AB177" s="964"/>
      <c r="AC177" s="964"/>
      <c r="AD177" s="964"/>
      <c r="AE177" s="1766"/>
      <c r="AF177" s="150"/>
      <c r="AG177" s="1803"/>
      <c r="AH177" s="1803"/>
      <c r="AI177" s="1803"/>
      <c r="AJ177" s="1803"/>
      <c r="AK177" s="1803"/>
      <c r="AL177" s="1803"/>
      <c r="AM177" s="1803"/>
      <c r="AN177" s="1803"/>
      <c r="AO177" s="1803"/>
      <c r="AP177" s="1803"/>
      <c r="AQ177" s="1803"/>
      <c r="AR177" s="1803"/>
      <c r="AS177" s="1803"/>
      <c r="AT177" s="1803"/>
      <c r="AU177" s="1803"/>
      <c r="AV177" s="1803"/>
      <c r="AW177" s="1803"/>
      <c r="AX177" s="1803"/>
      <c r="AY177" s="1803"/>
      <c r="AZ177" s="1803"/>
      <c r="BA177" s="1803"/>
      <c r="BB177" s="1803"/>
      <c r="BC177" s="1803"/>
      <c r="BD177" s="1803"/>
      <c r="BE177" s="1803"/>
      <c r="BF177" s="1803"/>
      <c r="BG177" s="1803"/>
      <c r="BH177" s="1803"/>
      <c r="BI177" s="1803"/>
      <c r="BJ177" s="1803"/>
      <c r="BK177" s="1803"/>
      <c r="BL177" s="1803"/>
      <c r="BM177" s="1803"/>
      <c r="BN177" s="1803"/>
      <c r="BO177" s="1803"/>
      <c r="BP177" s="1803"/>
      <c r="BQ177" s="1803"/>
      <c r="BR177" s="1803"/>
      <c r="BS177" s="1803"/>
      <c r="BT177" s="1803"/>
      <c r="BU177" s="1803"/>
      <c r="BV177" s="1804"/>
      <c r="BY177" s="8"/>
    </row>
    <row r="178" spans="1:77" ht="8.25" customHeight="1">
      <c r="A178" s="36"/>
      <c r="D178" s="1715" t="s">
        <v>1240</v>
      </c>
      <c r="E178" s="1921"/>
      <c r="F178" s="1921"/>
      <c r="G178" s="1921"/>
      <c r="H178" s="1921"/>
      <c r="I178" s="1921"/>
      <c r="J178" s="1921"/>
      <c r="K178" s="1921"/>
      <c r="L178" s="1921"/>
      <c r="M178" s="1921"/>
      <c r="N178" s="1921"/>
      <c r="O178" s="1921"/>
      <c r="P178" s="1921"/>
      <c r="Q178" s="1925"/>
      <c r="R178" s="572"/>
      <c r="S178" s="1751" t="s">
        <v>1241</v>
      </c>
      <c r="T178" s="1751"/>
      <c r="U178" s="1751"/>
      <c r="V178" s="1751"/>
      <c r="W178" s="1751"/>
      <c r="X178" s="1751"/>
      <c r="Y178" s="1751"/>
      <c r="Z178" s="1751"/>
      <c r="AA178" s="1751"/>
      <c r="AB178" s="1751"/>
      <c r="AC178" s="1751"/>
      <c r="AD178" s="1751"/>
      <c r="AE178" s="1751"/>
      <c r="AF178" s="1751"/>
      <c r="AG178" s="1751"/>
      <c r="AH178" s="1751"/>
      <c r="AI178" s="1751"/>
      <c r="AJ178" s="1751"/>
      <c r="AK178" s="1751"/>
      <c r="AL178" s="1751"/>
      <c r="AM178" s="1751"/>
      <c r="AN178" s="1751"/>
      <c r="AO178" s="1751"/>
      <c r="AP178" s="1751"/>
      <c r="AQ178" s="1751"/>
      <c r="AR178" s="1751"/>
      <c r="AS178" s="1751"/>
      <c r="AT178" s="1751"/>
      <c r="AU178" s="1751"/>
      <c r="AV178" s="1751"/>
      <c r="AW178" s="1751"/>
      <c r="AX178" s="1751"/>
      <c r="AY178" s="1751"/>
      <c r="AZ178" s="1751"/>
      <c r="BA178" s="1751"/>
      <c r="BB178" s="1751"/>
      <c r="BC178" s="1751"/>
      <c r="BD178" s="1751"/>
      <c r="BE178" s="1751"/>
      <c r="BF178" s="1751"/>
      <c r="BG178" s="1751"/>
      <c r="BH178" s="1751"/>
      <c r="BI178" s="1751"/>
      <c r="BJ178" s="1751"/>
      <c r="BK178" s="1751"/>
      <c r="BL178" s="1751"/>
      <c r="BM178" s="1751"/>
      <c r="BN178" s="1751"/>
      <c r="BO178" s="1751"/>
      <c r="BP178" s="1751"/>
      <c r="BQ178" s="1751"/>
      <c r="BR178" s="1751"/>
      <c r="BS178" s="1751"/>
      <c r="BT178" s="1751"/>
      <c r="BU178" s="1751"/>
      <c r="BV178" s="1798"/>
      <c r="BY178" s="8"/>
    </row>
    <row r="179" spans="1:77" ht="8.25" customHeight="1">
      <c r="A179" s="36"/>
      <c r="D179" s="1721"/>
      <c r="E179" s="1233"/>
      <c r="F179" s="1233"/>
      <c r="G179" s="1233"/>
      <c r="H179" s="1233"/>
      <c r="I179" s="1233"/>
      <c r="J179" s="1233"/>
      <c r="K179" s="1233"/>
      <c r="L179" s="1233"/>
      <c r="M179" s="1233"/>
      <c r="N179" s="1233"/>
      <c r="O179" s="1233"/>
      <c r="P179" s="1233"/>
      <c r="Q179" s="1926"/>
      <c r="R179" s="447"/>
      <c r="S179" s="1752"/>
      <c r="T179" s="1752"/>
      <c r="U179" s="1752"/>
      <c r="V179" s="1752"/>
      <c r="W179" s="1752"/>
      <c r="X179" s="1752"/>
      <c r="Y179" s="1752"/>
      <c r="Z179" s="1752"/>
      <c r="AA179" s="1752"/>
      <c r="AB179" s="1752"/>
      <c r="AC179" s="1752"/>
      <c r="AD179" s="1752"/>
      <c r="AE179" s="1752"/>
      <c r="AF179" s="1752"/>
      <c r="AG179" s="1752"/>
      <c r="AH179" s="1752"/>
      <c r="AI179" s="1752"/>
      <c r="AJ179" s="1752"/>
      <c r="AK179" s="1752"/>
      <c r="AL179" s="1752"/>
      <c r="AM179" s="1752"/>
      <c r="AN179" s="1752"/>
      <c r="AO179" s="1752"/>
      <c r="AP179" s="1752"/>
      <c r="AQ179" s="1752"/>
      <c r="AR179" s="1752"/>
      <c r="AS179" s="1752"/>
      <c r="AT179" s="1752"/>
      <c r="AU179" s="1752"/>
      <c r="AV179" s="1752"/>
      <c r="AW179" s="1752"/>
      <c r="AX179" s="1752"/>
      <c r="AY179" s="1752"/>
      <c r="AZ179" s="1752"/>
      <c r="BA179" s="1752"/>
      <c r="BB179" s="1752"/>
      <c r="BC179" s="1752"/>
      <c r="BD179" s="1752"/>
      <c r="BE179" s="1752"/>
      <c r="BF179" s="1752"/>
      <c r="BG179" s="1752"/>
      <c r="BH179" s="1752"/>
      <c r="BI179" s="1752"/>
      <c r="BJ179" s="1752"/>
      <c r="BK179" s="1752"/>
      <c r="BL179" s="1752"/>
      <c r="BM179" s="1752"/>
      <c r="BN179" s="1752"/>
      <c r="BO179" s="1752"/>
      <c r="BP179" s="1752"/>
      <c r="BQ179" s="1752"/>
      <c r="BR179" s="1752"/>
      <c r="BS179" s="1752"/>
      <c r="BT179" s="1752"/>
      <c r="BU179" s="1752"/>
      <c r="BV179" s="1781"/>
      <c r="BY179" s="8"/>
    </row>
    <row r="180" spans="1:77" ht="8.25" customHeight="1">
      <c r="A180" s="36"/>
      <c r="D180" s="1721"/>
      <c r="E180" s="1233"/>
      <c r="F180" s="1233"/>
      <c r="G180" s="1233"/>
      <c r="H180" s="1233"/>
      <c r="I180" s="1233"/>
      <c r="J180" s="1233"/>
      <c r="K180" s="1233"/>
      <c r="L180" s="1233"/>
      <c r="M180" s="1233"/>
      <c r="N180" s="1233"/>
      <c r="O180" s="1233"/>
      <c r="P180" s="1233"/>
      <c r="Q180" s="1926"/>
      <c r="R180" s="447"/>
      <c r="S180" s="1165" t="s">
        <v>23</v>
      </c>
      <c r="T180" s="1165"/>
      <c r="U180" s="1165"/>
      <c r="V180" s="1165"/>
      <c r="W180" s="1165"/>
      <c r="X180" s="1165"/>
      <c r="Y180" s="1165"/>
      <c r="Z180" s="1165"/>
      <c r="AA180" s="1165"/>
      <c r="AB180" s="1165"/>
      <c r="AC180" s="1165"/>
      <c r="AD180" s="1165"/>
      <c r="AE180" s="1165"/>
      <c r="AF180" s="1165"/>
      <c r="AG180" s="1165"/>
      <c r="AH180" s="1165"/>
      <c r="AI180" s="1165"/>
      <c r="AJ180" s="1165"/>
      <c r="AK180" s="1165"/>
      <c r="AL180" s="1165"/>
      <c r="AM180" s="1165"/>
      <c r="AN180" s="1165"/>
      <c r="AO180" s="1165"/>
      <c r="AP180" s="1165"/>
      <c r="AQ180" s="1165"/>
      <c r="AR180" s="1165"/>
      <c r="AS180" s="1165"/>
      <c r="AT180" s="1165"/>
      <c r="AU180" s="1165"/>
      <c r="AV180" s="1165"/>
      <c r="AW180" s="1165"/>
      <c r="AX180" s="1165"/>
      <c r="AY180" s="1165"/>
      <c r="AZ180" s="1165"/>
      <c r="BA180" s="1165"/>
      <c r="BB180" s="1165"/>
      <c r="BC180" s="1165"/>
      <c r="BD180" s="1165"/>
      <c r="BE180" s="1165"/>
      <c r="BF180" s="1165"/>
      <c r="BG180" s="1165"/>
      <c r="BH180" s="1165"/>
      <c r="BI180" s="1165"/>
      <c r="BJ180" s="1165"/>
      <c r="BK180" s="1165"/>
      <c r="BL180" s="1165"/>
      <c r="BM180" s="1165"/>
      <c r="BN180" s="1165"/>
      <c r="BO180" s="1165"/>
      <c r="BP180" s="1165"/>
      <c r="BQ180" s="1165"/>
      <c r="BR180" s="1165"/>
      <c r="BS180" s="1165"/>
      <c r="BT180" s="1165"/>
      <c r="BU180" s="1165"/>
      <c r="BV180" s="1929"/>
      <c r="BY180" s="8"/>
    </row>
    <row r="181" spans="1:77" ht="8.25" customHeight="1">
      <c r="A181" s="36"/>
      <c r="D181" s="1721"/>
      <c r="E181" s="1233"/>
      <c r="F181" s="1233"/>
      <c r="G181" s="1233"/>
      <c r="H181" s="1233"/>
      <c r="I181" s="1233"/>
      <c r="J181" s="1233"/>
      <c r="K181" s="1233"/>
      <c r="L181" s="1233"/>
      <c r="M181" s="1233"/>
      <c r="N181" s="1233"/>
      <c r="O181" s="1233"/>
      <c r="P181" s="1233"/>
      <c r="Q181" s="1926"/>
      <c r="R181" s="447"/>
      <c r="S181" s="1165"/>
      <c r="T181" s="1165"/>
      <c r="U181" s="1165"/>
      <c r="V181" s="1165"/>
      <c r="W181" s="1165"/>
      <c r="X181" s="1165"/>
      <c r="Y181" s="1165"/>
      <c r="Z181" s="1165"/>
      <c r="AA181" s="1165"/>
      <c r="AB181" s="1165"/>
      <c r="AC181" s="1165"/>
      <c r="AD181" s="1165"/>
      <c r="AE181" s="1165"/>
      <c r="AF181" s="1165"/>
      <c r="AG181" s="1165"/>
      <c r="AH181" s="1165"/>
      <c r="AI181" s="1165"/>
      <c r="AJ181" s="1165"/>
      <c r="AK181" s="1165"/>
      <c r="AL181" s="1165"/>
      <c r="AM181" s="1165"/>
      <c r="AN181" s="1165"/>
      <c r="AO181" s="1165"/>
      <c r="AP181" s="1165"/>
      <c r="AQ181" s="1165"/>
      <c r="AR181" s="1165"/>
      <c r="AS181" s="1165"/>
      <c r="AT181" s="1165"/>
      <c r="AU181" s="1165"/>
      <c r="AV181" s="1165"/>
      <c r="AW181" s="1165"/>
      <c r="AX181" s="1165"/>
      <c r="AY181" s="1165"/>
      <c r="AZ181" s="1165"/>
      <c r="BA181" s="1165"/>
      <c r="BB181" s="1165"/>
      <c r="BC181" s="1165"/>
      <c r="BD181" s="1165"/>
      <c r="BE181" s="1165"/>
      <c r="BF181" s="1165"/>
      <c r="BG181" s="1165"/>
      <c r="BH181" s="1165"/>
      <c r="BI181" s="1165"/>
      <c r="BJ181" s="1165"/>
      <c r="BK181" s="1165"/>
      <c r="BL181" s="1165"/>
      <c r="BM181" s="1165"/>
      <c r="BN181" s="1165"/>
      <c r="BO181" s="1165"/>
      <c r="BP181" s="1165"/>
      <c r="BQ181" s="1165"/>
      <c r="BR181" s="1165"/>
      <c r="BS181" s="1165"/>
      <c r="BT181" s="1165"/>
      <c r="BU181" s="1165"/>
      <c r="BV181" s="1929"/>
      <c r="BY181" s="8"/>
    </row>
    <row r="182" spans="1:77" ht="8.25" customHeight="1">
      <c r="A182" s="36"/>
      <c r="D182" s="1721"/>
      <c r="E182" s="1233"/>
      <c r="F182" s="1233"/>
      <c r="G182" s="1233"/>
      <c r="H182" s="1233"/>
      <c r="I182" s="1233"/>
      <c r="J182" s="1233"/>
      <c r="K182" s="1233"/>
      <c r="L182" s="1233"/>
      <c r="M182" s="1233"/>
      <c r="N182" s="1233"/>
      <c r="O182" s="1233"/>
      <c r="P182" s="1233"/>
      <c r="Q182" s="1926"/>
      <c r="R182" s="447"/>
      <c r="S182" s="1165" t="s">
        <v>1242</v>
      </c>
      <c r="T182" s="1165"/>
      <c r="U182" s="1165"/>
      <c r="V182" s="1165"/>
      <c r="W182" s="1165"/>
      <c r="X182" s="1165"/>
      <c r="Y182" s="1165"/>
      <c r="Z182" s="1165"/>
      <c r="AA182" s="1165"/>
      <c r="AB182" s="1165"/>
      <c r="AC182" s="1165"/>
      <c r="AD182" s="1165"/>
      <c r="AE182" s="1165"/>
      <c r="AF182" s="1165"/>
      <c r="AG182" s="1165"/>
      <c r="AH182" s="1165"/>
      <c r="AI182" s="1165"/>
      <c r="AJ182" s="1165"/>
      <c r="AK182" s="1165"/>
      <c r="AL182" s="1165"/>
      <c r="AM182" s="1165"/>
      <c r="AN182" s="1165"/>
      <c r="AO182" s="1165"/>
      <c r="AP182" s="1165"/>
      <c r="AQ182" s="1165"/>
      <c r="AR182" s="1165"/>
      <c r="AS182" s="1165"/>
      <c r="AT182" s="1165"/>
      <c r="AU182" s="1165"/>
      <c r="AV182" s="1165"/>
      <c r="AW182" s="1165"/>
      <c r="AX182" s="1165"/>
      <c r="AY182" s="1165"/>
      <c r="AZ182" s="1165"/>
      <c r="BA182" s="1165"/>
      <c r="BB182" s="1165"/>
      <c r="BC182" s="1165"/>
      <c r="BD182" s="1165"/>
      <c r="BE182" s="1165"/>
      <c r="BF182" s="1165"/>
      <c r="BG182" s="1165"/>
      <c r="BH182" s="1165"/>
      <c r="BI182" s="1165"/>
      <c r="BJ182" s="1165" t="s">
        <v>1243</v>
      </c>
      <c r="BK182" s="1165"/>
      <c r="BL182" s="1165"/>
      <c r="BM182" s="1165"/>
      <c r="BN182" s="1165"/>
      <c r="BO182" s="1165"/>
      <c r="BP182" s="1165"/>
      <c r="BQ182" s="1165"/>
      <c r="BR182" s="1165"/>
      <c r="BS182" s="1165"/>
      <c r="BT182" s="1165"/>
      <c r="BU182" s="1165"/>
      <c r="BV182" s="1929"/>
      <c r="BY182" s="8"/>
    </row>
    <row r="183" spans="1:77" ht="8.25" customHeight="1">
      <c r="A183" s="36"/>
      <c r="D183" s="1721"/>
      <c r="E183" s="1233"/>
      <c r="F183" s="1233"/>
      <c r="G183" s="1233"/>
      <c r="H183" s="1233"/>
      <c r="I183" s="1233"/>
      <c r="J183" s="1233"/>
      <c r="K183" s="1233"/>
      <c r="L183" s="1233"/>
      <c r="M183" s="1233"/>
      <c r="N183" s="1233"/>
      <c r="O183" s="1233"/>
      <c r="P183" s="1233"/>
      <c r="Q183" s="1926"/>
      <c r="R183" s="277"/>
      <c r="S183" s="1545"/>
      <c r="T183" s="1545"/>
      <c r="U183" s="1545"/>
      <c r="V183" s="1545"/>
      <c r="W183" s="1545"/>
      <c r="X183" s="1545"/>
      <c r="Y183" s="1545"/>
      <c r="Z183" s="1545"/>
      <c r="AA183" s="1545"/>
      <c r="AB183" s="1545"/>
      <c r="AC183" s="1545"/>
      <c r="AD183" s="1545"/>
      <c r="AE183" s="1545"/>
      <c r="AF183" s="1545"/>
      <c r="AG183" s="1545"/>
      <c r="AH183" s="1545"/>
      <c r="AI183" s="1545"/>
      <c r="AJ183" s="1545"/>
      <c r="AK183" s="1545"/>
      <c r="AL183" s="1545"/>
      <c r="AM183" s="1545"/>
      <c r="AN183" s="1545"/>
      <c r="AO183" s="1545"/>
      <c r="AP183" s="1545"/>
      <c r="AQ183" s="1545"/>
      <c r="AR183" s="1545"/>
      <c r="AS183" s="1545"/>
      <c r="AT183" s="1545"/>
      <c r="AU183" s="1545"/>
      <c r="AV183" s="1545"/>
      <c r="AW183" s="1545"/>
      <c r="AX183" s="1545"/>
      <c r="AY183" s="1545"/>
      <c r="AZ183" s="1545"/>
      <c r="BA183" s="1545"/>
      <c r="BB183" s="1545"/>
      <c r="BC183" s="1545"/>
      <c r="BD183" s="1545"/>
      <c r="BE183" s="1545"/>
      <c r="BF183" s="1545"/>
      <c r="BG183" s="1545"/>
      <c r="BH183" s="1545"/>
      <c r="BI183" s="1545"/>
      <c r="BJ183" s="1545"/>
      <c r="BK183" s="1545"/>
      <c r="BL183" s="1545"/>
      <c r="BM183" s="1545"/>
      <c r="BN183" s="1545"/>
      <c r="BO183" s="1545"/>
      <c r="BP183" s="1545"/>
      <c r="BQ183" s="1545"/>
      <c r="BR183" s="1545"/>
      <c r="BS183" s="1545"/>
      <c r="BT183" s="1545"/>
      <c r="BU183" s="1545"/>
      <c r="BV183" s="1930"/>
      <c r="BY183" s="8"/>
    </row>
    <row r="184" spans="1:77" ht="8.25" customHeight="1">
      <c r="A184" s="36"/>
      <c r="D184" s="1721"/>
      <c r="E184" s="1233"/>
      <c r="F184" s="1233"/>
      <c r="G184" s="1233"/>
      <c r="H184" s="1233"/>
      <c r="I184" s="1233"/>
      <c r="J184" s="1233"/>
      <c r="K184" s="1233"/>
      <c r="L184" s="1233"/>
      <c r="M184" s="1233"/>
      <c r="N184" s="1233"/>
      <c r="O184" s="1233"/>
      <c r="P184" s="1233"/>
      <c r="Q184" s="1926"/>
      <c r="R184" s="572"/>
      <c r="S184" s="1751" t="s">
        <v>1244</v>
      </c>
      <c r="T184" s="1751"/>
      <c r="U184" s="1751"/>
      <c r="V184" s="1751"/>
      <c r="W184" s="1751"/>
      <c r="X184" s="1751"/>
      <c r="Y184" s="1751"/>
      <c r="Z184" s="1751"/>
      <c r="AA184" s="1751"/>
      <c r="AB184" s="1751"/>
      <c r="AC184" s="1751"/>
      <c r="AD184" s="1751"/>
      <c r="AE184" s="1751"/>
      <c r="AF184" s="1751"/>
      <c r="AG184" s="1751"/>
      <c r="AH184" s="1751"/>
      <c r="AI184" s="1751"/>
      <c r="AJ184" s="1751"/>
      <c r="AK184" s="1751"/>
      <c r="AL184" s="1751"/>
      <c r="AM184" s="1751"/>
      <c r="AN184" s="1751"/>
      <c r="AO184" s="1751"/>
      <c r="AP184" s="1751"/>
      <c r="AQ184" s="1751"/>
      <c r="AR184" s="1751"/>
      <c r="AS184" s="1751"/>
      <c r="AT184" s="1751"/>
      <c r="AU184" s="1751"/>
      <c r="AV184" s="1751"/>
      <c r="AW184" s="1751"/>
      <c r="AX184" s="1751"/>
      <c r="AY184" s="1751"/>
      <c r="AZ184" s="1751"/>
      <c r="BA184" s="1751"/>
      <c r="BB184" s="1751"/>
      <c r="BC184" s="1751"/>
      <c r="BD184" s="1751"/>
      <c r="BE184" s="1751"/>
      <c r="BF184" s="1751"/>
      <c r="BG184" s="1751"/>
      <c r="BH184" s="1751"/>
      <c r="BI184" s="1751"/>
      <c r="BJ184" s="1751"/>
      <c r="BK184" s="1751"/>
      <c r="BL184" s="1751"/>
      <c r="BM184" s="1751"/>
      <c r="BN184" s="1751"/>
      <c r="BO184" s="1751"/>
      <c r="BP184" s="1751"/>
      <c r="BQ184" s="1751"/>
      <c r="BR184" s="1751"/>
      <c r="BS184" s="1751"/>
      <c r="BT184" s="1751"/>
      <c r="BU184" s="1751"/>
      <c r="BV184" s="1798"/>
      <c r="BY184" s="8"/>
    </row>
    <row r="185" spans="1:77" ht="8.25" customHeight="1">
      <c r="A185" s="36"/>
      <c r="D185" s="1721"/>
      <c r="E185" s="1233"/>
      <c r="F185" s="1233"/>
      <c r="G185" s="1233"/>
      <c r="H185" s="1233"/>
      <c r="I185" s="1233"/>
      <c r="J185" s="1233"/>
      <c r="K185" s="1233"/>
      <c r="L185" s="1233"/>
      <c r="M185" s="1233"/>
      <c r="N185" s="1233"/>
      <c r="O185" s="1233"/>
      <c r="P185" s="1233"/>
      <c r="Q185" s="1926"/>
      <c r="R185" s="447"/>
      <c r="S185" s="1752"/>
      <c r="T185" s="1752"/>
      <c r="U185" s="1752"/>
      <c r="V185" s="1752"/>
      <c r="W185" s="1752"/>
      <c r="X185" s="1752"/>
      <c r="Y185" s="1752"/>
      <c r="Z185" s="1752"/>
      <c r="AA185" s="1752"/>
      <c r="AB185" s="1752"/>
      <c r="AC185" s="1752"/>
      <c r="AD185" s="1752"/>
      <c r="AE185" s="1752"/>
      <c r="AF185" s="1752"/>
      <c r="AG185" s="1752"/>
      <c r="AH185" s="1752"/>
      <c r="AI185" s="1752"/>
      <c r="AJ185" s="1752"/>
      <c r="AK185" s="1752"/>
      <c r="AL185" s="1752"/>
      <c r="AM185" s="1752"/>
      <c r="AN185" s="1752"/>
      <c r="AO185" s="1752"/>
      <c r="AP185" s="1752"/>
      <c r="AQ185" s="1752"/>
      <c r="AR185" s="1752"/>
      <c r="AS185" s="1752"/>
      <c r="AT185" s="1752"/>
      <c r="AU185" s="1752"/>
      <c r="AV185" s="1752"/>
      <c r="AW185" s="1752"/>
      <c r="AX185" s="1752"/>
      <c r="AY185" s="1752"/>
      <c r="AZ185" s="1752"/>
      <c r="BA185" s="1752"/>
      <c r="BB185" s="1752"/>
      <c r="BC185" s="1752"/>
      <c r="BD185" s="1752"/>
      <c r="BE185" s="1752"/>
      <c r="BF185" s="1752"/>
      <c r="BG185" s="1752"/>
      <c r="BH185" s="1752"/>
      <c r="BI185" s="1752"/>
      <c r="BJ185" s="1752"/>
      <c r="BK185" s="1752"/>
      <c r="BL185" s="1752"/>
      <c r="BM185" s="1752"/>
      <c r="BN185" s="1752"/>
      <c r="BO185" s="1752"/>
      <c r="BP185" s="1752"/>
      <c r="BQ185" s="1752"/>
      <c r="BR185" s="1752"/>
      <c r="BS185" s="1752"/>
      <c r="BT185" s="1752"/>
      <c r="BU185" s="1752"/>
      <c r="BV185" s="1781"/>
      <c r="BY185" s="8"/>
    </row>
    <row r="186" spans="1:77" ht="8.25" customHeight="1">
      <c r="A186" s="36"/>
      <c r="D186" s="1721"/>
      <c r="E186" s="1233"/>
      <c r="F186" s="1233"/>
      <c r="G186" s="1233"/>
      <c r="H186" s="1233"/>
      <c r="I186" s="1233"/>
      <c r="J186" s="1233"/>
      <c r="K186" s="1233"/>
      <c r="L186" s="1233"/>
      <c r="M186" s="1233"/>
      <c r="N186" s="1233"/>
      <c r="O186" s="1233"/>
      <c r="P186" s="1233"/>
      <c r="Q186" s="1926"/>
      <c r="R186" s="447"/>
      <c r="S186" s="1752">
        <f>入力専用!$G$147</f>
        <v>0</v>
      </c>
      <c r="T186" s="1752"/>
      <c r="U186" s="1752"/>
      <c r="V186" s="1752"/>
      <c r="W186" s="1752"/>
      <c r="X186" s="1752"/>
      <c r="Y186" s="1752"/>
      <c r="Z186" s="1752"/>
      <c r="AA186" s="1752"/>
      <c r="AB186" s="1752"/>
      <c r="AC186" s="1752"/>
      <c r="AD186" s="1752"/>
      <c r="AE186" s="1752"/>
      <c r="AF186" s="1752"/>
      <c r="AG186" s="1752"/>
      <c r="AH186" s="1752"/>
      <c r="AI186" s="1752"/>
      <c r="AJ186" s="1752"/>
      <c r="AK186" s="1752"/>
      <c r="AL186" s="1752"/>
      <c r="AM186" s="1752"/>
      <c r="AN186" s="1752"/>
      <c r="AO186" s="1752"/>
      <c r="AP186" s="1752"/>
      <c r="AQ186" s="1752"/>
      <c r="AR186" s="1752"/>
      <c r="AS186" s="1752"/>
      <c r="AT186" s="1752"/>
      <c r="AU186" s="1752"/>
      <c r="AV186" s="1752"/>
      <c r="AW186" s="1752"/>
      <c r="AX186" s="1752"/>
      <c r="AY186" s="1752"/>
      <c r="AZ186" s="1752"/>
      <c r="BA186" s="1752"/>
      <c r="BB186" s="1752"/>
      <c r="BC186" s="1752"/>
      <c r="BD186" s="1752"/>
      <c r="BE186" s="10"/>
      <c r="BF186" s="1806">
        <f>入力専用!$G$148</f>
        <v>0</v>
      </c>
      <c r="BG186" s="1806"/>
      <c r="BH186" s="1806"/>
      <c r="BI186" s="1806"/>
      <c r="BJ186" s="1806"/>
      <c r="BK186" s="1806"/>
      <c r="BL186" s="1806"/>
      <c r="BM186" s="1806"/>
      <c r="BN186" s="1806"/>
      <c r="BO186" s="1806"/>
      <c r="BP186" s="1806"/>
      <c r="BQ186" s="1806"/>
      <c r="BR186" s="1806"/>
      <c r="BS186" s="1806"/>
      <c r="BT186" s="1806"/>
      <c r="BU186" s="1806"/>
      <c r="BV186" s="1818"/>
      <c r="BY186" s="8"/>
    </row>
    <row r="187" spans="1:77" ht="8.25" customHeight="1">
      <c r="A187" s="36"/>
      <c r="D187" s="1721"/>
      <c r="E187" s="1233"/>
      <c r="F187" s="1233"/>
      <c r="G187" s="1233"/>
      <c r="H187" s="1233"/>
      <c r="I187" s="1233"/>
      <c r="J187" s="1233"/>
      <c r="K187" s="1233"/>
      <c r="L187" s="1233"/>
      <c r="M187" s="1233"/>
      <c r="N187" s="1233"/>
      <c r="O187" s="1233"/>
      <c r="P187" s="1233"/>
      <c r="Q187" s="1926"/>
      <c r="R187" s="447"/>
      <c r="S187" s="1752"/>
      <c r="T187" s="1752"/>
      <c r="U187" s="1752"/>
      <c r="V187" s="1752"/>
      <c r="W187" s="1752"/>
      <c r="X187" s="1752"/>
      <c r="Y187" s="1752"/>
      <c r="Z187" s="1752"/>
      <c r="AA187" s="1752"/>
      <c r="AB187" s="1752"/>
      <c r="AC187" s="1752"/>
      <c r="AD187" s="1752"/>
      <c r="AE187" s="1752"/>
      <c r="AF187" s="1752"/>
      <c r="AG187" s="1752"/>
      <c r="AH187" s="1752"/>
      <c r="AI187" s="1752"/>
      <c r="AJ187" s="1752"/>
      <c r="AK187" s="1752"/>
      <c r="AL187" s="1752"/>
      <c r="AM187" s="1752"/>
      <c r="AN187" s="1752"/>
      <c r="AO187" s="1752"/>
      <c r="AP187" s="1752"/>
      <c r="AQ187" s="1752"/>
      <c r="AR187" s="1752"/>
      <c r="AS187" s="1752"/>
      <c r="AT187" s="1752"/>
      <c r="AU187" s="1752"/>
      <c r="AV187" s="1752"/>
      <c r="AW187" s="1752"/>
      <c r="AX187" s="1752"/>
      <c r="AY187" s="1752"/>
      <c r="AZ187" s="1752"/>
      <c r="BA187" s="1752"/>
      <c r="BB187" s="1752"/>
      <c r="BC187" s="1752"/>
      <c r="BD187" s="1752"/>
      <c r="BE187" s="10"/>
      <c r="BF187" s="1806"/>
      <c r="BG187" s="1806"/>
      <c r="BH187" s="1806"/>
      <c r="BI187" s="1806"/>
      <c r="BJ187" s="1806"/>
      <c r="BK187" s="1806"/>
      <c r="BL187" s="1806"/>
      <c r="BM187" s="1806"/>
      <c r="BN187" s="1806"/>
      <c r="BO187" s="1806"/>
      <c r="BP187" s="1806"/>
      <c r="BQ187" s="1806"/>
      <c r="BR187" s="1806"/>
      <c r="BS187" s="1806"/>
      <c r="BT187" s="1806"/>
      <c r="BU187" s="1806"/>
      <c r="BV187" s="1818"/>
      <c r="BY187" s="8"/>
    </row>
    <row r="188" spans="1:77" ht="8.25" customHeight="1">
      <c r="A188" s="36"/>
      <c r="D188" s="1721"/>
      <c r="E188" s="1233"/>
      <c r="F188" s="1233"/>
      <c r="G188" s="1233"/>
      <c r="H188" s="1233"/>
      <c r="I188" s="1233"/>
      <c r="J188" s="1233"/>
      <c r="K188" s="1233"/>
      <c r="L188" s="1233"/>
      <c r="M188" s="1233"/>
      <c r="N188" s="1233"/>
      <c r="O188" s="1233"/>
      <c r="P188" s="1233"/>
      <c r="Q188" s="1926"/>
      <c r="R188" s="447"/>
      <c r="S188" s="1752" t="s">
        <v>1245</v>
      </c>
      <c r="T188" s="1752"/>
      <c r="U188" s="1752"/>
      <c r="V188" s="1752"/>
      <c r="W188" s="1752"/>
      <c r="X188" s="1752"/>
      <c r="Y188" s="1752"/>
      <c r="Z188" s="1752"/>
      <c r="AA188" s="1752"/>
      <c r="AB188" s="1752"/>
      <c r="AC188" s="1752"/>
      <c r="AD188" s="1752"/>
      <c r="AE188" s="1752"/>
      <c r="AF188" s="1752"/>
      <c r="AG188" s="1752"/>
      <c r="AH188" s="1752"/>
      <c r="AI188" s="1752"/>
      <c r="AJ188" s="1752"/>
      <c r="AK188" s="1752"/>
      <c r="AL188" s="1752"/>
      <c r="AM188" s="1752"/>
      <c r="AN188" s="1752"/>
      <c r="AO188" s="1752"/>
      <c r="AP188" s="1752"/>
      <c r="AQ188" s="1752"/>
      <c r="AR188" s="1752"/>
      <c r="AS188" s="1752"/>
      <c r="AT188" s="1752"/>
      <c r="AU188" s="1752"/>
      <c r="AV188" s="1752"/>
      <c r="AW188" s="1752"/>
      <c r="AX188" s="1752"/>
      <c r="AY188" s="1752"/>
      <c r="AZ188" s="1752"/>
      <c r="BA188" s="1752"/>
      <c r="BB188" s="1752"/>
      <c r="BC188" s="1752"/>
      <c r="BD188" s="1752"/>
      <c r="BE188" s="1752"/>
      <c r="BF188" s="1752"/>
      <c r="BG188" s="1752"/>
      <c r="BH188" s="1752"/>
      <c r="BI188" s="1752"/>
      <c r="BJ188" s="1752"/>
      <c r="BK188" s="1752"/>
      <c r="BL188" s="1752"/>
      <c r="BM188" s="1752"/>
      <c r="BN188" s="1752"/>
      <c r="BO188" s="1752"/>
      <c r="BP188" s="1752"/>
      <c r="BQ188" s="1752"/>
      <c r="BR188" s="1752"/>
      <c r="BS188" s="1752"/>
      <c r="BT188" s="1752"/>
      <c r="BU188" s="1752"/>
      <c r="BV188" s="1781"/>
      <c r="BY188" s="8"/>
    </row>
    <row r="189" spans="1:77" ht="8.25" customHeight="1">
      <c r="A189" s="36"/>
      <c r="D189" s="1722"/>
      <c r="E189" s="1076"/>
      <c r="F189" s="1076"/>
      <c r="G189" s="1076"/>
      <c r="H189" s="1076"/>
      <c r="I189" s="1076"/>
      <c r="J189" s="1076"/>
      <c r="K189" s="1076"/>
      <c r="L189" s="1076"/>
      <c r="M189" s="1076"/>
      <c r="N189" s="1076"/>
      <c r="O189" s="1076"/>
      <c r="P189" s="1076"/>
      <c r="Q189" s="1927"/>
      <c r="R189" s="277"/>
      <c r="S189" s="1782"/>
      <c r="T189" s="1782"/>
      <c r="U189" s="1782"/>
      <c r="V189" s="1782"/>
      <c r="W189" s="1782"/>
      <c r="X189" s="1782"/>
      <c r="Y189" s="1782"/>
      <c r="Z189" s="1782"/>
      <c r="AA189" s="1782"/>
      <c r="AB189" s="1782"/>
      <c r="AC189" s="1782"/>
      <c r="AD189" s="1782"/>
      <c r="AE189" s="1782"/>
      <c r="AF189" s="1782"/>
      <c r="AG189" s="1782"/>
      <c r="AH189" s="1782"/>
      <c r="AI189" s="1782"/>
      <c r="AJ189" s="1782"/>
      <c r="AK189" s="1782"/>
      <c r="AL189" s="1782"/>
      <c r="AM189" s="1782"/>
      <c r="AN189" s="1782"/>
      <c r="AO189" s="1782"/>
      <c r="AP189" s="1782"/>
      <c r="AQ189" s="1782"/>
      <c r="AR189" s="1782"/>
      <c r="AS189" s="1782"/>
      <c r="AT189" s="1782"/>
      <c r="AU189" s="1782"/>
      <c r="AV189" s="1782"/>
      <c r="AW189" s="1782"/>
      <c r="AX189" s="1782"/>
      <c r="AY189" s="1782"/>
      <c r="AZ189" s="1782"/>
      <c r="BA189" s="1782"/>
      <c r="BB189" s="1782"/>
      <c r="BC189" s="1782"/>
      <c r="BD189" s="1782"/>
      <c r="BE189" s="1782"/>
      <c r="BF189" s="1782"/>
      <c r="BG189" s="1782"/>
      <c r="BH189" s="1782"/>
      <c r="BI189" s="1782"/>
      <c r="BJ189" s="1782"/>
      <c r="BK189" s="1782"/>
      <c r="BL189" s="1782"/>
      <c r="BM189" s="1782"/>
      <c r="BN189" s="1782"/>
      <c r="BO189" s="1782"/>
      <c r="BP189" s="1782"/>
      <c r="BQ189" s="1782"/>
      <c r="BR189" s="1782"/>
      <c r="BS189" s="1782"/>
      <c r="BT189" s="1782"/>
      <c r="BU189" s="1782"/>
      <c r="BV189" s="1783"/>
      <c r="BY189" s="8"/>
    </row>
    <row r="190" spans="1:77" ht="8.25" customHeight="1">
      <c r="A190" s="36"/>
      <c r="D190" s="1928" t="s">
        <v>1246</v>
      </c>
      <c r="E190" s="1921"/>
      <c r="F190" s="1921"/>
      <c r="G190" s="1921"/>
      <c r="H190" s="1921"/>
      <c r="I190" s="1921"/>
      <c r="J190" s="1921"/>
      <c r="K190" s="1921"/>
      <c r="L190" s="1921"/>
      <c r="M190" s="1921"/>
      <c r="N190" s="1921"/>
      <c r="O190" s="1921"/>
      <c r="P190" s="1921"/>
      <c r="Q190" s="1925"/>
      <c r="R190" s="572"/>
      <c r="S190" s="1447"/>
      <c r="T190" s="1447"/>
      <c r="U190" s="1447"/>
      <c r="V190" s="1447"/>
      <c r="W190" s="1447"/>
      <c r="X190" s="1447"/>
      <c r="Y190" s="1447"/>
      <c r="Z190" s="1447"/>
      <c r="AA190" s="1447"/>
      <c r="AB190" s="1447"/>
      <c r="AC190" s="1447"/>
      <c r="AD190" s="1447"/>
      <c r="AE190" s="1447"/>
      <c r="AF190" s="1447"/>
      <c r="AG190" s="1447"/>
      <c r="AH190" s="1447"/>
      <c r="AI190" s="1447"/>
      <c r="AJ190" s="1447"/>
      <c r="AK190" s="1447"/>
      <c r="AL190" s="1447"/>
      <c r="AM190" s="1447"/>
      <c r="AN190" s="1447"/>
      <c r="AO190" s="1447"/>
      <c r="AP190" s="1447"/>
      <c r="AQ190" s="1447"/>
      <c r="AR190" s="1447"/>
      <c r="AS190" s="1447"/>
      <c r="AT190" s="1447"/>
      <c r="AU190" s="1447"/>
      <c r="AV190" s="1447"/>
      <c r="AW190" s="1447"/>
      <c r="AX190" s="1447"/>
      <c r="AY190" s="1447"/>
      <c r="AZ190" s="1447"/>
      <c r="BA190" s="1447"/>
      <c r="BB190" s="1447"/>
      <c r="BC190" s="1447"/>
      <c r="BD190" s="1447"/>
      <c r="BE190" s="1447"/>
      <c r="BF190" s="1447"/>
      <c r="BG190" s="1447"/>
      <c r="BH190" s="1447"/>
      <c r="BI190" s="1447"/>
      <c r="BJ190" s="1447"/>
      <c r="BK190" s="1447"/>
      <c r="BL190" s="1447"/>
      <c r="BM190" s="1447"/>
      <c r="BN190" s="1447"/>
      <c r="BO190" s="1447"/>
      <c r="BP190" s="1447"/>
      <c r="BQ190" s="1447"/>
      <c r="BR190" s="1447"/>
      <c r="BS190" s="1447"/>
      <c r="BT190" s="1447"/>
      <c r="BU190" s="1447"/>
      <c r="BV190" s="1944"/>
      <c r="BY190" s="8"/>
    </row>
    <row r="191" spans="1:77" ht="8.25" customHeight="1">
      <c r="A191" s="36"/>
      <c r="D191" s="1722"/>
      <c r="E191" s="1076"/>
      <c r="F191" s="1076"/>
      <c r="G191" s="1076"/>
      <c r="H191" s="1076"/>
      <c r="I191" s="1076"/>
      <c r="J191" s="1076"/>
      <c r="K191" s="1076"/>
      <c r="L191" s="1076"/>
      <c r="M191" s="1076"/>
      <c r="N191" s="1076"/>
      <c r="O191" s="1076"/>
      <c r="P191" s="1076"/>
      <c r="Q191" s="1927"/>
      <c r="R191" s="277"/>
      <c r="S191" s="1545"/>
      <c r="T191" s="1545"/>
      <c r="U191" s="1545"/>
      <c r="V191" s="1545"/>
      <c r="W191" s="1545"/>
      <c r="X191" s="1545"/>
      <c r="Y191" s="1545"/>
      <c r="Z191" s="1545"/>
      <c r="AA191" s="1545"/>
      <c r="AB191" s="1545"/>
      <c r="AC191" s="1545"/>
      <c r="AD191" s="1545"/>
      <c r="AE191" s="1545"/>
      <c r="AF191" s="1545"/>
      <c r="AG191" s="1545"/>
      <c r="AH191" s="1545"/>
      <c r="AI191" s="1545"/>
      <c r="AJ191" s="1545"/>
      <c r="AK191" s="1545"/>
      <c r="AL191" s="1545"/>
      <c r="AM191" s="1545"/>
      <c r="AN191" s="1545"/>
      <c r="AO191" s="1545"/>
      <c r="AP191" s="1545"/>
      <c r="AQ191" s="1545"/>
      <c r="AR191" s="1545"/>
      <c r="AS191" s="1545"/>
      <c r="AT191" s="1545"/>
      <c r="AU191" s="1545"/>
      <c r="AV191" s="1545"/>
      <c r="AW191" s="1545"/>
      <c r="AX191" s="1545"/>
      <c r="AY191" s="1545"/>
      <c r="AZ191" s="1545"/>
      <c r="BA191" s="1545"/>
      <c r="BB191" s="1545"/>
      <c r="BC191" s="1545"/>
      <c r="BD191" s="1545"/>
      <c r="BE191" s="1545"/>
      <c r="BF191" s="1545"/>
      <c r="BG191" s="1545"/>
      <c r="BH191" s="1545"/>
      <c r="BI191" s="1545"/>
      <c r="BJ191" s="1545"/>
      <c r="BK191" s="1545"/>
      <c r="BL191" s="1545"/>
      <c r="BM191" s="1545"/>
      <c r="BN191" s="1545"/>
      <c r="BO191" s="1545"/>
      <c r="BP191" s="1545"/>
      <c r="BQ191" s="1545"/>
      <c r="BR191" s="1545"/>
      <c r="BS191" s="1545"/>
      <c r="BT191" s="1545"/>
      <c r="BU191" s="1545"/>
      <c r="BV191" s="1930"/>
      <c r="BY191" s="8"/>
    </row>
    <row r="192" spans="1:77" ht="8.25" customHeight="1">
      <c r="A192" s="36"/>
      <c r="D192" s="1928" t="s">
        <v>1247</v>
      </c>
      <c r="E192" s="1921"/>
      <c r="F192" s="1921"/>
      <c r="G192" s="1921"/>
      <c r="H192" s="1921"/>
      <c r="I192" s="1921"/>
      <c r="J192" s="1921"/>
      <c r="K192" s="1921"/>
      <c r="L192" s="1921"/>
      <c r="M192" s="1921"/>
      <c r="N192" s="1921"/>
      <c r="O192" s="1921"/>
      <c r="P192" s="1921"/>
      <c r="Q192" s="1925"/>
      <c r="R192" s="1928" t="str">
        <f>$AM$3</f>
        <v>□ 有</v>
      </c>
      <c r="S192" s="1921"/>
      <c r="T192" s="1921"/>
      <c r="U192" s="1921"/>
      <c r="V192" s="1921"/>
      <c r="W192" s="1925"/>
      <c r="X192" s="1579" t="s">
        <v>14</v>
      </c>
      <c r="Y192" s="1579"/>
      <c r="Z192" s="1579"/>
      <c r="AA192" s="1579"/>
      <c r="AB192" s="1579"/>
      <c r="AC192" s="1579"/>
      <c r="AD192" s="581"/>
      <c r="AE192" s="1751">
        <f>入力専用!$T$140</f>
        <v>0</v>
      </c>
      <c r="AF192" s="1751"/>
      <c r="AG192" s="1751"/>
      <c r="AH192" s="1751"/>
      <c r="AI192" s="1751"/>
      <c r="AJ192" s="1751"/>
      <c r="AK192" s="1751"/>
      <c r="AL192" s="1751"/>
      <c r="AM192" s="1751"/>
      <c r="AN192" s="1751"/>
      <c r="AO192" s="1751"/>
      <c r="AP192" s="1751"/>
      <c r="AQ192" s="1751"/>
      <c r="AR192" s="1751"/>
      <c r="AS192" s="1751"/>
      <c r="AT192" s="1751"/>
      <c r="AU192" s="1751"/>
      <c r="AV192" s="1751"/>
      <c r="AW192" s="1751"/>
      <c r="AX192" s="1751"/>
      <c r="AY192" s="1751"/>
      <c r="AZ192" s="1751"/>
      <c r="BA192" s="1751"/>
      <c r="BB192" s="1798"/>
      <c r="BC192" s="1811" t="s">
        <v>1248</v>
      </c>
      <c r="BD192" s="1526"/>
      <c r="BE192" s="1526"/>
      <c r="BF192" s="1526"/>
      <c r="BG192" s="1526"/>
      <c r="BH192" s="1526"/>
      <c r="BI192" s="1526"/>
      <c r="BJ192" s="1526"/>
      <c r="BK192" s="1526"/>
      <c r="BL192" s="1526"/>
      <c r="BM192" s="1526"/>
      <c r="BN192" s="1526"/>
      <c r="BO192" s="1526"/>
      <c r="BP192" s="1526"/>
      <c r="BQ192" s="1526"/>
      <c r="BR192" s="1526"/>
      <c r="BS192" s="1526"/>
      <c r="BT192" s="1526"/>
      <c r="BU192" s="1526"/>
      <c r="BV192" s="1833"/>
      <c r="BY192" s="8"/>
    </row>
    <row r="193" spans="1:77" ht="8.25" customHeight="1">
      <c r="A193" s="36"/>
      <c r="D193" s="1721"/>
      <c r="E193" s="1233"/>
      <c r="F193" s="1233"/>
      <c r="G193" s="1233"/>
      <c r="H193" s="1233"/>
      <c r="I193" s="1233"/>
      <c r="J193" s="1233"/>
      <c r="K193" s="1233"/>
      <c r="L193" s="1233"/>
      <c r="M193" s="1233"/>
      <c r="N193" s="1233"/>
      <c r="O193" s="1233"/>
      <c r="P193" s="1233"/>
      <c r="Q193" s="1926"/>
      <c r="R193" s="1721"/>
      <c r="S193" s="1233"/>
      <c r="T193" s="1233"/>
      <c r="U193" s="1233"/>
      <c r="V193" s="1233"/>
      <c r="W193" s="1926"/>
      <c r="X193" s="1934"/>
      <c r="Y193" s="1934"/>
      <c r="Z193" s="1934"/>
      <c r="AA193" s="1934"/>
      <c r="AB193" s="1934"/>
      <c r="AC193" s="1934"/>
      <c r="AD193" s="282"/>
      <c r="AE193" s="1799"/>
      <c r="AF193" s="1799"/>
      <c r="AG193" s="1799"/>
      <c r="AH193" s="1799"/>
      <c r="AI193" s="1799"/>
      <c r="AJ193" s="1799"/>
      <c r="AK193" s="1799"/>
      <c r="AL193" s="1799"/>
      <c r="AM193" s="1799"/>
      <c r="AN193" s="1799"/>
      <c r="AO193" s="1799"/>
      <c r="AP193" s="1799"/>
      <c r="AQ193" s="1799"/>
      <c r="AR193" s="1799"/>
      <c r="AS193" s="1799"/>
      <c r="AT193" s="1799"/>
      <c r="AU193" s="1799"/>
      <c r="AV193" s="1799"/>
      <c r="AW193" s="1799"/>
      <c r="AX193" s="1799"/>
      <c r="AY193" s="1799"/>
      <c r="AZ193" s="1799"/>
      <c r="BA193" s="1799"/>
      <c r="BB193" s="1800"/>
      <c r="BC193" s="1869"/>
      <c r="BD193" s="1513"/>
      <c r="BE193" s="1513"/>
      <c r="BF193" s="1513"/>
      <c r="BG193" s="1513"/>
      <c r="BH193" s="1513"/>
      <c r="BI193" s="1513"/>
      <c r="BJ193" s="1513"/>
      <c r="BK193" s="1513"/>
      <c r="BL193" s="1513"/>
      <c r="BM193" s="1513"/>
      <c r="BN193" s="1513"/>
      <c r="BO193" s="1513"/>
      <c r="BP193" s="1513"/>
      <c r="BQ193" s="1513"/>
      <c r="BR193" s="1513"/>
      <c r="BS193" s="1513"/>
      <c r="BT193" s="1513"/>
      <c r="BU193" s="1513"/>
      <c r="BV193" s="1870"/>
      <c r="BY193" s="8"/>
    </row>
    <row r="194" spans="1:77" ht="8.25" customHeight="1">
      <c r="A194" s="36"/>
      <c r="D194" s="1945" t="s">
        <v>1249</v>
      </c>
      <c r="E194" s="1914"/>
      <c r="F194" s="1914"/>
      <c r="G194" s="1914"/>
      <c r="H194" s="1914"/>
      <c r="I194" s="1914"/>
      <c r="J194" s="1914"/>
      <c r="K194" s="1914"/>
      <c r="L194" s="1914"/>
      <c r="M194" s="1914"/>
      <c r="N194" s="1914"/>
      <c r="O194" s="1914"/>
      <c r="P194" s="1914"/>
      <c r="Q194" s="1946"/>
      <c r="R194" s="1721"/>
      <c r="S194" s="1233"/>
      <c r="T194" s="1233"/>
      <c r="U194" s="1233"/>
      <c r="V194" s="1233"/>
      <c r="W194" s="1926"/>
      <c r="X194" s="1935" t="s">
        <v>950</v>
      </c>
      <c r="Y194" s="1935"/>
      <c r="Z194" s="1935"/>
      <c r="AA194" s="1935"/>
      <c r="AB194" s="1935"/>
      <c r="AC194" s="1935"/>
      <c r="AD194" s="306"/>
      <c r="AE194" s="933">
        <f>入力専用!$G$140</f>
        <v>0</v>
      </c>
      <c r="AF194" s="933"/>
      <c r="AG194" s="933"/>
      <c r="AH194" s="933"/>
      <c r="AI194" s="933"/>
      <c r="AJ194" s="933"/>
      <c r="AK194" s="933"/>
      <c r="AL194" s="933"/>
      <c r="AM194" s="933"/>
      <c r="AN194" s="933"/>
      <c r="AO194" s="933"/>
      <c r="AP194" s="933"/>
      <c r="AQ194" s="933"/>
      <c r="AR194" s="933"/>
      <c r="AS194" s="933"/>
      <c r="AT194" s="933"/>
      <c r="AU194" s="933"/>
      <c r="AV194" s="933"/>
      <c r="AW194" s="933"/>
      <c r="AX194" s="933"/>
      <c r="AY194" s="933"/>
      <c r="AZ194" s="933"/>
      <c r="BA194" s="933"/>
      <c r="BB194" s="935"/>
      <c r="BC194" s="1951" t="s">
        <v>1250</v>
      </c>
      <c r="BD194" s="1199"/>
      <c r="BE194" s="1199"/>
      <c r="BF194" s="1199"/>
      <c r="BG194" s="1199"/>
      <c r="BH194" s="1199"/>
      <c r="BI194" s="1199"/>
      <c r="BJ194" s="1199"/>
      <c r="BK194" s="1199"/>
      <c r="BL194" s="1199"/>
      <c r="BM194" s="1118" t="str">
        <f>$AS$4</f>
        <v/>
      </c>
      <c r="BN194" s="1118"/>
      <c r="BO194" s="1118"/>
      <c r="BP194" s="1118"/>
      <c r="BQ194" s="1118"/>
      <c r="BR194" s="1118"/>
      <c r="BS194" s="1118"/>
      <c r="BT194" s="1118"/>
      <c r="BU194" s="1233" t="s">
        <v>8</v>
      </c>
      <c r="BV194" s="1926"/>
      <c r="BY194" s="8"/>
    </row>
    <row r="195" spans="1:77" ht="8.25" customHeight="1">
      <c r="A195" s="36"/>
      <c r="D195" s="1947"/>
      <c r="E195" s="1914"/>
      <c r="F195" s="1914"/>
      <c r="G195" s="1914"/>
      <c r="H195" s="1914"/>
      <c r="I195" s="1914"/>
      <c r="J195" s="1914"/>
      <c r="K195" s="1914"/>
      <c r="L195" s="1914"/>
      <c r="M195" s="1914"/>
      <c r="N195" s="1914"/>
      <c r="O195" s="1914"/>
      <c r="P195" s="1914"/>
      <c r="Q195" s="1946"/>
      <c r="R195" s="1721" t="str">
        <f>$AM$4</f>
        <v>■ 無</v>
      </c>
      <c r="S195" s="1233"/>
      <c r="T195" s="1233"/>
      <c r="U195" s="1233"/>
      <c r="V195" s="1233"/>
      <c r="W195" s="1926"/>
      <c r="X195" s="1579"/>
      <c r="Y195" s="1579"/>
      <c r="Z195" s="1579"/>
      <c r="AA195" s="1579"/>
      <c r="AB195" s="1579"/>
      <c r="AC195" s="1579"/>
      <c r="AD195" s="306"/>
      <c r="AE195" s="933"/>
      <c r="AF195" s="933"/>
      <c r="AG195" s="933"/>
      <c r="AH195" s="933"/>
      <c r="AI195" s="933"/>
      <c r="AJ195" s="933"/>
      <c r="AK195" s="933"/>
      <c r="AL195" s="933"/>
      <c r="AM195" s="933"/>
      <c r="AN195" s="933"/>
      <c r="AO195" s="933"/>
      <c r="AP195" s="933"/>
      <c r="AQ195" s="933"/>
      <c r="AR195" s="933"/>
      <c r="AS195" s="933"/>
      <c r="AT195" s="933"/>
      <c r="AU195" s="933"/>
      <c r="AV195" s="933"/>
      <c r="AW195" s="933"/>
      <c r="AX195" s="933"/>
      <c r="AY195" s="933"/>
      <c r="AZ195" s="933"/>
      <c r="BA195" s="933"/>
      <c r="BB195" s="935"/>
      <c r="BC195" s="1951"/>
      <c r="BD195" s="1199"/>
      <c r="BE195" s="1199"/>
      <c r="BF195" s="1199"/>
      <c r="BG195" s="1199"/>
      <c r="BH195" s="1199"/>
      <c r="BI195" s="1199"/>
      <c r="BJ195" s="1199"/>
      <c r="BK195" s="1199"/>
      <c r="BL195" s="1199"/>
      <c r="BM195" s="1118"/>
      <c r="BN195" s="1118"/>
      <c r="BO195" s="1118"/>
      <c r="BP195" s="1118"/>
      <c r="BQ195" s="1118"/>
      <c r="BR195" s="1118"/>
      <c r="BS195" s="1118"/>
      <c r="BT195" s="1118"/>
      <c r="BU195" s="1233"/>
      <c r="BV195" s="1926"/>
      <c r="BY195" s="8"/>
    </row>
    <row r="196" spans="1:77" ht="8.25" customHeight="1">
      <c r="A196" s="36"/>
      <c r="D196" s="1947"/>
      <c r="E196" s="1914"/>
      <c r="F196" s="1914"/>
      <c r="G196" s="1914"/>
      <c r="H196" s="1914"/>
      <c r="I196" s="1914"/>
      <c r="J196" s="1914"/>
      <c r="K196" s="1914"/>
      <c r="L196" s="1914"/>
      <c r="M196" s="1914"/>
      <c r="N196" s="1914"/>
      <c r="O196" s="1914"/>
      <c r="P196" s="1914"/>
      <c r="Q196" s="1946"/>
      <c r="R196" s="1721"/>
      <c r="S196" s="1233"/>
      <c r="T196" s="1233"/>
      <c r="U196" s="1233"/>
      <c r="V196" s="1233"/>
      <c r="W196" s="1926"/>
      <c r="X196" s="1579"/>
      <c r="Y196" s="1579"/>
      <c r="Z196" s="1579"/>
      <c r="AA196" s="1579"/>
      <c r="AB196" s="1579"/>
      <c r="AC196" s="1579"/>
      <c r="AD196" s="306"/>
      <c r="AE196" s="933"/>
      <c r="AF196" s="933"/>
      <c r="AG196" s="933"/>
      <c r="AH196" s="933"/>
      <c r="AI196" s="933"/>
      <c r="AJ196" s="933"/>
      <c r="AK196" s="933"/>
      <c r="AL196" s="933"/>
      <c r="AM196" s="933"/>
      <c r="AN196" s="933"/>
      <c r="AO196" s="933"/>
      <c r="AP196" s="933"/>
      <c r="AQ196" s="933"/>
      <c r="AR196" s="933"/>
      <c r="AS196" s="933"/>
      <c r="AT196" s="933"/>
      <c r="AU196" s="933"/>
      <c r="AV196" s="933"/>
      <c r="AW196" s="933"/>
      <c r="AX196" s="933"/>
      <c r="AY196" s="933"/>
      <c r="AZ196" s="933"/>
      <c r="BA196" s="933"/>
      <c r="BB196" s="935"/>
      <c r="BC196" s="1951" t="s">
        <v>1251</v>
      </c>
      <c r="BD196" s="1199"/>
      <c r="BE196" s="1199"/>
      <c r="BF196" s="1199"/>
      <c r="BG196" s="1199"/>
      <c r="BH196" s="1199"/>
      <c r="BI196" s="1199"/>
      <c r="BJ196" s="1199"/>
      <c r="BK196" s="1199"/>
      <c r="BL196" s="1199"/>
      <c r="BM196" s="1118"/>
      <c r="BN196" s="1118"/>
      <c r="BO196" s="1118"/>
      <c r="BP196" s="1118"/>
      <c r="BQ196" s="1118"/>
      <c r="BR196" s="1118"/>
      <c r="BS196" s="1118"/>
      <c r="BT196" s="1118"/>
      <c r="BU196" s="1233" t="s">
        <v>8</v>
      </c>
      <c r="BV196" s="1926"/>
      <c r="BY196" s="8"/>
    </row>
    <row r="197" spans="1:77" ht="8.25" customHeight="1">
      <c r="A197" s="36"/>
      <c r="D197" s="1948"/>
      <c r="E197" s="1949"/>
      <c r="F197" s="1949"/>
      <c r="G197" s="1949"/>
      <c r="H197" s="1949"/>
      <c r="I197" s="1949"/>
      <c r="J197" s="1949"/>
      <c r="K197" s="1949"/>
      <c r="L197" s="1949"/>
      <c r="M197" s="1949"/>
      <c r="N197" s="1949"/>
      <c r="O197" s="1949"/>
      <c r="P197" s="1949"/>
      <c r="Q197" s="1950"/>
      <c r="R197" s="1722"/>
      <c r="S197" s="1076"/>
      <c r="T197" s="1076"/>
      <c r="U197" s="1076"/>
      <c r="V197" s="1076"/>
      <c r="W197" s="1927"/>
      <c r="X197" s="1579"/>
      <c r="Y197" s="1579"/>
      <c r="Z197" s="1579"/>
      <c r="AA197" s="1579"/>
      <c r="AB197" s="1579"/>
      <c r="AC197" s="1579"/>
      <c r="AD197" s="150"/>
      <c r="AE197" s="921"/>
      <c r="AF197" s="921"/>
      <c r="AG197" s="921"/>
      <c r="AH197" s="921"/>
      <c r="AI197" s="921"/>
      <c r="AJ197" s="921"/>
      <c r="AK197" s="921"/>
      <c r="AL197" s="921"/>
      <c r="AM197" s="921"/>
      <c r="AN197" s="921"/>
      <c r="AO197" s="921"/>
      <c r="AP197" s="921"/>
      <c r="AQ197" s="921"/>
      <c r="AR197" s="921"/>
      <c r="AS197" s="921"/>
      <c r="AT197" s="921"/>
      <c r="AU197" s="921"/>
      <c r="AV197" s="921"/>
      <c r="AW197" s="921"/>
      <c r="AX197" s="921"/>
      <c r="AY197" s="921"/>
      <c r="AZ197" s="921"/>
      <c r="BA197" s="921"/>
      <c r="BB197" s="936"/>
      <c r="BC197" s="1952"/>
      <c r="BD197" s="904"/>
      <c r="BE197" s="904"/>
      <c r="BF197" s="904"/>
      <c r="BG197" s="904"/>
      <c r="BH197" s="904"/>
      <c r="BI197" s="904"/>
      <c r="BJ197" s="904"/>
      <c r="BK197" s="904"/>
      <c r="BL197" s="904"/>
      <c r="BM197" s="1121"/>
      <c r="BN197" s="1121"/>
      <c r="BO197" s="1121"/>
      <c r="BP197" s="1121"/>
      <c r="BQ197" s="1121"/>
      <c r="BR197" s="1121"/>
      <c r="BS197" s="1121"/>
      <c r="BT197" s="1121"/>
      <c r="BU197" s="1076"/>
      <c r="BV197" s="1927"/>
      <c r="BY197" s="8"/>
    </row>
    <row r="198" spans="1:77" ht="8.25" customHeight="1">
      <c r="A198" s="36"/>
      <c r="D198" s="1715" t="s">
        <v>1252</v>
      </c>
      <c r="E198" s="1729"/>
      <c r="F198" s="1729"/>
      <c r="G198" s="1729"/>
      <c r="H198" s="1729"/>
      <c r="I198" s="1729"/>
      <c r="J198" s="1729"/>
      <c r="K198" s="1729"/>
      <c r="L198" s="1729"/>
      <c r="M198" s="1729"/>
      <c r="N198" s="1729"/>
      <c r="O198" s="1729"/>
      <c r="P198" s="1729"/>
      <c r="Q198" s="1730"/>
      <c r="R198" s="1579" t="s">
        <v>14</v>
      </c>
      <c r="S198" s="1579"/>
      <c r="T198" s="1579"/>
      <c r="U198" s="1579"/>
      <c r="V198" s="1579"/>
      <c r="W198" s="1579"/>
      <c r="X198" s="581"/>
      <c r="Y198" s="1936">
        <f>入力専用!$G$142</f>
        <v>0</v>
      </c>
      <c r="Z198" s="1936"/>
      <c r="AA198" s="1936"/>
      <c r="AB198" s="1936"/>
      <c r="AC198" s="1936"/>
      <c r="AD198" s="1936"/>
      <c r="AE198" s="1936"/>
      <c r="AF198" s="1936"/>
      <c r="AG198" s="1936"/>
      <c r="AH198" s="1936"/>
      <c r="AI198" s="1936"/>
      <c r="AJ198" s="1936"/>
      <c r="AK198" s="1936"/>
      <c r="AL198" s="1936"/>
      <c r="AM198" s="1936"/>
      <c r="AN198" s="1936"/>
      <c r="AO198" s="1936"/>
      <c r="AP198" s="1936"/>
      <c r="AQ198" s="1936"/>
      <c r="AR198" s="1936"/>
      <c r="AS198" s="1936"/>
      <c r="AT198" s="1936"/>
      <c r="AU198" s="1936"/>
      <c r="AV198" s="1936"/>
      <c r="AW198" s="1936"/>
      <c r="AX198" s="1936"/>
      <c r="AY198" s="1936"/>
      <c r="AZ198" s="1936"/>
      <c r="BA198" s="1936"/>
      <c r="BB198" s="1937"/>
      <c r="BC198" s="1811" t="s">
        <v>1248</v>
      </c>
      <c r="BD198" s="1526"/>
      <c r="BE198" s="1526"/>
      <c r="BF198" s="1526"/>
      <c r="BG198" s="1526"/>
      <c r="BH198" s="1526"/>
      <c r="BI198" s="1526"/>
      <c r="BJ198" s="1526"/>
      <c r="BK198" s="1526"/>
      <c r="BL198" s="1526"/>
      <c r="BM198" s="1526"/>
      <c r="BN198" s="1526"/>
      <c r="BO198" s="1526"/>
      <c r="BP198" s="1526"/>
      <c r="BQ198" s="1526"/>
      <c r="BR198" s="1526"/>
      <c r="BS198" s="1526"/>
      <c r="BT198" s="1526"/>
      <c r="BU198" s="1526"/>
      <c r="BV198" s="1833"/>
      <c r="BY198" s="8"/>
    </row>
    <row r="199" spans="1:77" ht="8.25" customHeight="1">
      <c r="A199" s="36"/>
      <c r="D199" s="1718"/>
      <c r="E199" s="1731"/>
      <c r="F199" s="1731"/>
      <c r="G199" s="1731"/>
      <c r="H199" s="1731"/>
      <c r="I199" s="1731"/>
      <c r="J199" s="1731"/>
      <c r="K199" s="1731"/>
      <c r="L199" s="1731"/>
      <c r="M199" s="1731"/>
      <c r="N199" s="1731"/>
      <c r="O199" s="1731"/>
      <c r="P199" s="1731"/>
      <c r="Q199" s="1732"/>
      <c r="R199" s="1934"/>
      <c r="S199" s="1934"/>
      <c r="T199" s="1934"/>
      <c r="U199" s="1934"/>
      <c r="V199" s="1934"/>
      <c r="W199" s="1934"/>
      <c r="X199" s="282"/>
      <c r="Y199" s="1938"/>
      <c r="Z199" s="1938"/>
      <c r="AA199" s="1938"/>
      <c r="AB199" s="1938"/>
      <c r="AC199" s="1938"/>
      <c r="AD199" s="1938"/>
      <c r="AE199" s="1938"/>
      <c r="AF199" s="1938"/>
      <c r="AG199" s="1938"/>
      <c r="AH199" s="1938"/>
      <c r="AI199" s="1938"/>
      <c r="AJ199" s="1938"/>
      <c r="AK199" s="1938"/>
      <c r="AL199" s="1938"/>
      <c r="AM199" s="1938"/>
      <c r="AN199" s="1938"/>
      <c r="AO199" s="1938"/>
      <c r="AP199" s="1938"/>
      <c r="AQ199" s="1938"/>
      <c r="AR199" s="1938"/>
      <c r="AS199" s="1938"/>
      <c r="AT199" s="1938"/>
      <c r="AU199" s="1938"/>
      <c r="AV199" s="1938"/>
      <c r="AW199" s="1938"/>
      <c r="AX199" s="1938"/>
      <c r="AY199" s="1938"/>
      <c r="AZ199" s="1938"/>
      <c r="BA199" s="1938"/>
      <c r="BB199" s="1939"/>
      <c r="BC199" s="1869"/>
      <c r="BD199" s="1513"/>
      <c r="BE199" s="1513"/>
      <c r="BF199" s="1513"/>
      <c r="BG199" s="1513"/>
      <c r="BH199" s="1513"/>
      <c r="BI199" s="1513"/>
      <c r="BJ199" s="1513"/>
      <c r="BK199" s="1513"/>
      <c r="BL199" s="1513"/>
      <c r="BM199" s="1513"/>
      <c r="BN199" s="1513"/>
      <c r="BO199" s="1513"/>
      <c r="BP199" s="1513"/>
      <c r="BQ199" s="1513"/>
      <c r="BR199" s="1513"/>
      <c r="BS199" s="1513"/>
      <c r="BT199" s="1513"/>
      <c r="BU199" s="1513"/>
      <c r="BV199" s="1870"/>
      <c r="BY199" s="8"/>
    </row>
    <row r="200" spans="1:77" ht="8.25" customHeight="1">
      <c r="A200" s="36"/>
      <c r="D200" s="1718"/>
      <c r="E200" s="1731"/>
      <c r="F200" s="1731"/>
      <c r="G200" s="1731"/>
      <c r="H200" s="1731"/>
      <c r="I200" s="1731"/>
      <c r="J200" s="1731"/>
      <c r="K200" s="1731"/>
      <c r="L200" s="1731"/>
      <c r="M200" s="1731"/>
      <c r="N200" s="1731"/>
      <c r="O200" s="1731"/>
      <c r="P200" s="1731"/>
      <c r="Q200" s="1732"/>
      <c r="R200" s="1935" t="s">
        <v>950</v>
      </c>
      <c r="S200" s="1935"/>
      <c r="T200" s="1935"/>
      <c r="U200" s="1935"/>
      <c r="V200" s="1935"/>
      <c r="W200" s="1935"/>
      <c r="X200" s="306"/>
      <c r="Y200" s="1940">
        <f>入力専用!$G$143</f>
        <v>0</v>
      </c>
      <c r="Z200" s="1940"/>
      <c r="AA200" s="1940"/>
      <c r="AB200" s="1940"/>
      <c r="AC200" s="1940"/>
      <c r="AD200" s="1940"/>
      <c r="AE200" s="1940"/>
      <c r="AF200" s="1940"/>
      <c r="AG200" s="1940"/>
      <c r="AH200" s="1940"/>
      <c r="AI200" s="1940"/>
      <c r="AJ200" s="1940"/>
      <c r="AK200" s="1940"/>
      <c r="AL200" s="1940"/>
      <c r="AM200" s="1940"/>
      <c r="AN200" s="1940"/>
      <c r="AO200" s="1940"/>
      <c r="AP200" s="1940"/>
      <c r="AQ200" s="1940"/>
      <c r="AR200" s="1940"/>
      <c r="AS200" s="1940"/>
      <c r="AT200" s="1940"/>
      <c r="AU200" s="1940"/>
      <c r="AV200" s="1940"/>
      <c r="AW200" s="1940"/>
      <c r="AX200" s="1940"/>
      <c r="AY200" s="1940"/>
      <c r="AZ200" s="1940"/>
      <c r="BA200" s="1940"/>
      <c r="BB200" s="1941"/>
      <c r="BC200" s="1954" t="s">
        <v>1253</v>
      </c>
      <c r="BD200" s="1675"/>
      <c r="BE200" s="1675"/>
      <c r="BF200" s="1675"/>
      <c r="BG200" s="1675"/>
      <c r="BH200" s="1675"/>
      <c r="BI200" s="1675"/>
      <c r="BJ200" s="1675"/>
      <c r="BK200" s="1675"/>
      <c r="BL200" s="1675"/>
      <c r="BM200" s="1675"/>
      <c r="BN200" s="1675"/>
      <c r="BO200" s="1956"/>
      <c r="BP200" s="1956"/>
      <c r="BQ200" s="1956"/>
      <c r="BR200" s="1956"/>
      <c r="BS200" s="1956"/>
      <c r="BT200" s="1956"/>
      <c r="BU200" s="1519" t="s">
        <v>8</v>
      </c>
      <c r="BV200" s="1953"/>
      <c r="BY200" s="8"/>
    </row>
    <row r="201" spans="1:77" ht="8.25" customHeight="1">
      <c r="A201" s="36"/>
      <c r="D201" s="1718"/>
      <c r="E201" s="1731"/>
      <c r="F201" s="1731"/>
      <c r="G201" s="1731"/>
      <c r="H201" s="1731"/>
      <c r="I201" s="1731"/>
      <c r="J201" s="1731"/>
      <c r="K201" s="1731"/>
      <c r="L201" s="1731"/>
      <c r="M201" s="1731"/>
      <c r="N201" s="1731"/>
      <c r="O201" s="1731"/>
      <c r="P201" s="1731"/>
      <c r="Q201" s="1732"/>
      <c r="R201" s="1935"/>
      <c r="S201" s="1935"/>
      <c r="T201" s="1935"/>
      <c r="U201" s="1935"/>
      <c r="V201" s="1935"/>
      <c r="W201" s="1935"/>
      <c r="X201" s="306"/>
      <c r="Y201" s="1940"/>
      <c r="Z201" s="1940"/>
      <c r="AA201" s="1940"/>
      <c r="AB201" s="1940"/>
      <c r="AC201" s="1940"/>
      <c r="AD201" s="1940"/>
      <c r="AE201" s="1940"/>
      <c r="AF201" s="1940"/>
      <c r="AG201" s="1940"/>
      <c r="AH201" s="1940"/>
      <c r="AI201" s="1940"/>
      <c r="AJ201" s="1940"/>
      <c r="AK201" s="1940"/>
      <c r="AL201" s="1940"/>
      <c r="AM201" s="1940"/>
      <c r="AN201" s="1940"/>
      <c r="AO201" s="1940"/>
      <c r="AP201" s="1940"/>
      <c r="AQ201" s="1940"/>
      <c r="AR201" s="1940"/>
      <c r="AS201" s="1940"/>
      <c r="AT201" s="1940"/>
      <c r="AU201" s="1940"/>
      <c r="AV201" s="1940"/>
      <c r="AW201" s="1940"/>
      <c r="AX201" s="1940"/>
      <c r="AY201" s="1940"/>
      <c r="AZ201" s="1940"/>
      <c r="BA201" s="1940"/>
      <c r="BB201" s="1941"/>
      <c r="BC201" s="1954"/>
      <c r="BD201" s="1675"/>
      <c r="BE201" s="1675"/>
      <c r="BF201" s="1675"/>
      <c r="BG201" s="1675"/>
      <c r="BH201" s="1675"/>
      <c r="BI201" s="1675"/>
      <c r="BJ201" s="1675"/>
      <c r="BK201" s="1675"/>
      <c r="BL201" s="1675"/>
      <c r="BM201" s="1675"/>
      <c r="BN201" s="1675"/>
      <c r="BO201" s="1956"/>
      <c r="BP201" s="1956"/>
      <c r="BQ201" s="1956"/>
      <c r="BR201" s="1956"/>
      <c r="BS201" s="1956"/>
      <c r="BT201" s="1956"/>
      <c r="BU201" s="1519"/>
      <c r="BV201" s="1953"/>
      <c r="BY201" s="8"/>
    </row>
    <row r="202" spans="1:77" ht="8.25" customHeight="1">
      <c r="A202" s="36"/>
      <c r="D202" s="1718"/>
      <c r="E202" s="1731"/>
      <c r="F202" s="1731"/>
      <c r="G202" s="1731"/>
      <c r="H202" s="1731"/>
      <c r="I202" s="1731"/>
      <c r="J202" s="1731"/>
      <c r="K202" s="1731"/>
      <c r="L202" s="1731"/>
      <c r="M202" s="1731"/>
      <c r="N202" s="1731"/>
      <c r="O202" s="1731"/>
      <c r="P202" s="1731"/>
      <c r="Q202" s="1732"/>
      <c r="R202" s="1579"/>
      <c r="S202" s="1579"/>
      <c r="T202" s="1579"/>
      <c r="U202" s="1579"/>
      <c r="V202" s="1579"/>
      <c r="W202" s="1579"/>
      <c r="X202" s="306"/>
      <c r="Y202" s="1940"/>
      <c r="Z202" s="1940"/>
      <c r="AA202" s="1940"/>
      <c r="AB202" s="1940"/>
      <c r="AC202" s="1940"/>
      <c r="AD202" s="1940"/>
      <c r="AE202" s="1940"/>
      <c r="AF202" s="1940"/>
      <c r="AG202" s="1940"/>
      <c r="AH202" s="1940"/>
      <c r="AI202" s="1940"/>
      <c r="AJ202" s="1940"/>
      <c r="AK202" s="1940"/>
      <c r="AL202" s="1940"/>
      <c r="AM202" s="1940"/>
      <c r="AN202" s="1940"/>
      <c r="AO202" s="1940"/>
      <c r="AP202" s="1940"/>
      <c r="AQ202" s="1940"/>
      <c r="AR202" s="1940"/>
      <c r="AS202" s="1940"/>
      <c r="AT202" s="1940"/>
      <c r="AU202" s="1940"/>
      <c r="AV202" s="1940"/>
      <c r="AW202" s="1940"/>
      <c r="AX202" s="1940"/>
      <c r="AY202" s="1940"/>
      <c r="AZ202" s="1940"/>
      <c r="BA202" s="1940"/>
      <c r="BB202" s="1941"/>
      <c r="BC202" s="1954" t="s">
        <v>1251</v>
      </c>
      <c r="BD202" s="1675"/>
      <c r="BE202" s="1675"/>
      <c r="BF202" s="1675"/>
      <c r="BG202" s="1675"/>
      <c r="BH202" s="1675"/>
      <c r="BI202" s="1675"/>
      <c r="BJ202" s="1675"/>
      <c r="BK202" s="1675"/>
      <c r="BL202" s="1956"/>
      <c r="BM202" s="1956"/>
      <c r="BN202" s="1956"/>
      <c r="BO202" s="1956"/>
      <c r="BP202" s="1956"/>
      <c r="BQ202" s="1956"/>
      <c r="BR202" s="1956"/>
      <c r="BS202" s="1956"/>
      <c r="BT202" s="1956"/>
      <c r="BU202" s="1519" t="s">
        <v>8</v>
      </c>
      <c r="BV202" s="1953"/>
      <c r="BY202" s="8"/>
    </row>
    <row r="203" spans="1:77" ht="8.25" customHeight="1">
      <c r="A203" s="36"/>
      <c r="D203" s="1718"/>
      <c r="E203" s="1731"/>
      <c r="F203" s="1731"/>
      <c r="G203" s="1731"/>
      <c r="H203" s="1731"/>
      <c r="I203" s="1731"/>
      <c r="J203" s="1731"/>
      <c r="K203" s="1731"/>
      <c r="L203" s="1731"/>
      <c r="M203" s="1731"/>
      <c r="N203" s="1731"/>
      <c r="O203" s="1731"/>
      <c r="P203" s="1731"/>
      <c r="Q203" s="1732"/>
      <c r="R203" s="1579"/>
      <c r="S203" s="1579"/>
      <c r="T203" s="1579"/>
      <c r="U203" s="1579"/>
      <c r="V203" s="1579"/>
      <c r="W203" s="1579"/>
      <c r="X203" s="150"/>
      <c r="Y203" s="1942"/>
      <c r="Z203" s="1942"/>
      <c r="AA203" s="1942"/>
      <c r="AB203" s="1942"/>
      <c r="AC203" s="1942"/>
      <c r="AD203" s="1942"/>
      <c r="AE203" s="1942"/>
      <c r="AF203" s="1942"/>
      <c r="AG203" s="1942"/>
      <c r="AH203" s="1942"/>
      <c r="AI203" s="1942"/>
      <c r="AJ203" s="1942"/>
      <c r="AK203" s="1942"/>
      <c r="AL203" s="1942"/>
      <c r="AM203" s="1942"/>
      <c r="AN203" s="1942"/>
      <c r="AO203" s="1942"/>
      <c r="AP203" s="1942"/>
      <c r="AQ203" s="1942"/>
      <c r="AR203" s="1942"/>
      <c r="AS203" s="1942"/>
      <c r="AT203" s="1942"/>
      <c r="AU203" s="1942"/>
      <c r="AV203" s="1942"/>
      <c r="AW203" s="1942"/>
      <c r="AX203" s="1942"/>
      <c r="AY203" s="1942"/>
      <c r="AZ203" s="1942"/>
      <c r="BA203" s="1942"/>
      <c r="BB203" s="1943"/>
      <c r="BC203" s="1955"/>
      <c r="BD203" s="1381"/>
      <c r="BE203" s="1381"/>
      <c r="BF203" s="1381"/>
      <c r="BG203" s="1381"/>
      <c r="BH203" s="1381"/>
      <c r="BI203" s="1381"/>
      <c r="BJ203" s="1381"/>
      <c r="BK203" s="1381"/>
      <c r="BL203" s="1957"/>
      <c r="BM203" s="1957"/>
      <c r="BN203" s="1957"/>
      <c r="BO203" s="1957"/>
      <c r="BP203" s="1957"/>
      <c r="BQ203" s="1957"/>
      <c r="BR203" s="1957"/>
      <c r="BS203" s="1957"/>
      <c r="BT203" s="1957"/>
      <c r="BU203" s="1520"/>
      <c r="BV203" s="1624"/>
      <c r="BY203" s="8"/>
    </row>
    <row r="204" spans="1:77" ht="8.25" customHeight="1">
      <c r="A204" s="36"/>
      <c r="D204" s="1718"/>
      <c r="E204" s="1731"/>
      <c r="F204" s="1731"/>
      <c r="G204" s="1731"/>
      <c r="H204" s="1731"/>
      <c r="I204" s="1731"/>
      <c r="J204" s="1731"/>
      <c r="K204" s="1731"/>
      <c r="L204" s="1731"/>
      <c r="M204" s="1731"/>
      <c r="N204" s="1731"/>
      <c r="O204" s="1731"/>
      <c r="P204" s="1731"/>
      <c r="Q204" s="1732"/>
      <c r="R204" s="439"/>
      <c r="S204" s="1414" t="str">
        <f>IF(LEFT(入力専用!$G$144,20)=LEFT("自宅",20),"日中に連絡が取れる電話番号 【 ■ 自宅 □ 携帯 □ 勤務先 □その他（",IF(LEFT(入力専用!$G$144,20)=LEFT("携帯",20),"日中に連絡が取れる電話番号 【 □ 自宅 ■ 携帯 □ 勤務先 □その他（",IF(LEFT(入力専用!$G$144,20)=LEFT("勤務先",20),"日中に連絡が取れる電話番号 【 □ 自宅 □ 携帯 ■ 勤務先 □その他（",IF(LEFT(入力専用!$G$144,20)=LEFT("その他",20),"日中に連絡が取れる電話番号 【 □ 自宅 □ 携帯 □ 勤務先 ■その他（","日中に連絡が取れる電話番号 【 □ 自宅 □ 携帯 □ 勤務先 □その他（"))))</f>
        <v>日中に連絡が取れる電話番号 【 □ 自宅 □ 携帯 □ 勤務先 □その他（</v>
      </c>
      <c r="T204" s="1414"/>
      <c r="U204" s="1414"/>
      <c r="V204" s="1414"/>
      <c r="W204" s="1414"/>
      <c r="X204" s="1414"/>
      <c r="Y204" s="1414"/>
      <c r="Z204" s="1414"/>
      <c r="AA204" s="1414"/>
      <c r="AB204" s="1414"/>
      <c r="AC204" s="1414"/>
      <c r="AD204" s="1414"/>
      <c r="AE204" s="1414"/>
      <c r="AF204" s="1414"/>
      <c r="AG204" s="1414"/>
      <c r="AH204" s="1414"/>
      <c r="AI204" s="1414"/>
      <c r="AJ204" s="1414"/>
      <c r="AK204" s="1414"/>
      <c r="AL204" s="1414"/>
      <c r="AM204" s="1414"/>
      <c r="AN204" s="1414"/>
      <c r="AO204" s="1414"/>
      <c r="AP204" s="1414"/>
      <c r="AQ204" s="1414"/>
      <c r="AR204" s="1414"/>
      <c r="AS204" s="1414"/>
      <c r="AT204" s="1414"/>
      <c r="AU204" s="1414"/>
      <c r="AV204" s="1414"/>
      <c r="AW204" s="1414"/>
      <c r="AX204" s="1414"/>
      <c r="AY204" s="1414"/>
      <c r="AZ204" s="1414"/>
      <c r="BA204" s="1414"/>
      <c r="BB204" s="1414"/>
      <c r="BC204" s="1414"/>
      <c r="BD204" s="1414"/>
      <c r="BE204" s="1414"/>
      <c r="BF204" s="1414"/>
      <c r="BG204" s="1414"/>
      <c r="BH204" s="1414"/>
      <c r="BI204" s="1414"/>
      <c r="BJ204" s="1414">
        <f>入力専用!$J$144</f>
        <v>0</v>
      </c>
      <c r="BK204" s="1414"/>
      <c r="BL204" s="1414"/>
      <c r="BM204" s="1414"/>
      <c r="BN204" s="1414"/>
      <c r="BO204" s="1414"/>
      <c r="BP204" s="1414"/>
      <c r="BQ204" s="1414"/>
      <c r="BR204" s="1414"/>
      <c r="BS204" s="1414"/>
      <c r="BT204" s="918" t="s">
        <v>1254</v>
      </c>
      <c r="BU204" s="918"/>
      <c r="BV204" s="1754"/>
      <c r="BY204" s="8"/>
    </row>
    <row r="205" spans="1:77" ht="8.25" customHeight="1">
      <c r="A205" s="36"/>
      <c r="D205" s="1718"/>
      <c r="E205" s="1731"/>
      <c r="F205" s="1731"/>
      <c r="G205" s="1731"/>
      <c r="H205" s="1731"/>
      <c r="I205" s="1731"/>
      <c r="J205" s="1731"/>
      <c r="K205" s="1731"/>
      <c r="L205" s="1731"/>
      <c r="M205" s="1731"/>
      <c r="N205" s="1731"/>
      <c r="O205" s="1731"/>
      <c r="P205" s="1731"/>
      <c r="Q205" s="1732"/>
      <c r="R205" s="306"/>
      <c r="S205" s="1375"/>
      <c r="T205" s="1375"/>
      <c r="U205" s="1375"/>
      <c r="V205" s="1375"/>
      <c r="W205" s="1375"/>
      <c r="X205" s="1375"/>
      <c r="Y205" s="1375"/>
      <c r="Z205" s="1375"/>
      <c r="AA205" s="1375"/>
      <c r="AB205" s="1375"/>
      <c r="AC205" s="1375"/>
      <c r="AD205" s="1375"/>
      <c r="AE205" s="1375"/>
      <c r="AF205" s="1375"/>
      <c r="AG205" s="1375"/>
      <c r="AH205" s="1375"/>
      <c r="AI205" s="1375"/>
      <c r="AJ205" s="1375"/>
      <c r="AK205" s="1375"/>
      <c r="AL205" s="1375"/>
      <c r="AM205" s="1375"/>
      <c r="AN205" s="1375"/>
      <c r="AO205" s="1375"/>
      <c r="AP205" s="1375"/>
      <c r="AQ205" s="1375"/>
      <c r="AR205" s="1375"/>
      <c r="AS205" s="1375"/>
      <c r="AT205" s="1375"/>
      <c r="AU205" s="1375"/>
      <c r="AV205" s="1375"/>
      <c r="AW205" s="1375"/>
      <c r="AX205" s="1375"/>
      <c r="AY205" s="1375"/>
      <c r="AZ205" s="1375"/>
      <c r="BA205" s="1375"/>
      <c r="BB205" s="1375"/>
      <c r="BC205" s="1375"/>
      <c r="BD205" s="1375"/>
      <c r="BE205" s="1375"/>
      <c r="BF205" s="1375"/>
      <c r="BG205" s="1375"/>
      <c r="BH205" s="1375"/>
      <c r="BI205" s="1375"/>
      <c r="BJ205" s="1375"/>
      <c r="BK205" s="1375"/>
      <c r="BL205" s="1375"/>
      <c r="BM205" s="1375"/>
      <c r="BN205" s="1375"/>
      <c r="BO205" s="1375"/>
      <c r="BP205" s="1375"/>
      <c r="BQ205" s="1375"/>
      <c r="BR205" s="1375"/>
      <c r="BS205" s="1375"/>
      <c r="BT205" s="933"/>
      <c r="BU205" s="933"/>
      <c r="BV205" s="935"/>
      <c r="BY205" s="8"/>
    </row>
    <row r="206" spans="1:77" ht="8.25" customHeight="1">
      <c r="A206" s="36"/>
      <c r="D206" s="1718"/>
      <c r="E206" s="1731"/>
      <c r="F206" s="1731"/>
      <c r="G206" s="1731"/>
      <c r="H206" s="1731"/>
      <c r="I206" s="1731"/>
      <c r="J206" s="1731"/>
      <c r="K206" s="1731"/>
      <c r="L206" s="1731"/>
      <c r="M206" s="1731"/>
      <c r="N206" s="1731"/>
      <c r="O206" s="1731"/>
      <c r="P206" s="1731"/>
      <c r="Q206" s="1732"/>
      <c r="R206" s="306"/>
      <c r="S206" s="933">
        <f>入力専用!$G$145</f>
        <v>0</v>
      </c>
      <c r="T206" s="933"/>
      <c r="U206" s="933"/>
      <c r="V206" s="933"/>
      <c r="W206" s="933"/>
      <c r="X206" s="933"/>
      <c r="Y206" s="933"/>
      <c r="Z206" s="933"/>
      <c r="AA206" s="933"/>
      <c r="AB206" s="933"/>
      <c r="AC206" s="933"/>
      <c r="AD206" s="933"/>
      <c r="AE206" s="933"/>
      <c r="AF206" s="933"/>
      <c r="AG206" s="933"/>
      <c r="AH206" s="933"/>
      <c r="AI206" s="933"/>
      <c r="AJ206" s="933"/>
      <c r="AK206" s="933"/>
      <c r="AL206" s="933"/>
      <c r="AM206" s="933"/>
      <c r="AN206" s="933"/>
      <c r="AO206" s="933"/>
      <c r="AP206" s="933"/>
      <c r="AQ206" s="933"/>
      <c r="AR206" s="933"/>
      <c r="AS206" s="933"/>
      <c r="AT206" s="933"/>
      <c r="AU206" s="933"/>
      <c r="AV206" s="933"/>
      <c r="AW206" s="933"/>
      <c r="AX206" s="933"/>
      <c r="AY206" s="933"/>
      <c r="AZ206" s="933"/>
      <c r="BA206" s="933"/>
      <c r="BB206" s="933"/>
      <c r="BC206" s="933"/>
      <c r="BD206" s="933"/>
      <c r="BE206" s="933"/>
      <c r="BF206" s="933"/>
      <c r="BG206" s="933"/>
      <c r="BH206" s="933"/>
      <c r="BI206" s="933"/>
      <c r="BJ206" s="933"/>
      <c r="BK206" s="933"/>
      <c r="BL206" s="933"/>
      <c r="BM206" s="933"/>
      <c r="BN206" s="933"/>
      <c r="BO206" s="933"/>
      <c r="BP206" s="933"/>
      <c r="BQ206" s="933"/>
      <c r="BR206" s="933"/>
      <c r="BS206" s="933"/>
      <c r="BT206" s="933"/>
      <c r="BU206" s="933"/>
      <c r="BV206" s="935"/>
      <c r="BY206" s="8"/>
    </row>
    <row r="207" spans="1:77" ht="8.25" customHeight="1">
      <c r="A207" s="36"/>
      <c r="D207" s="1733"/>
      <c r="E207" s="1734"/>
      <c r="F207" s="1734"/>
      <c r="G207" s="1734"/>
      <c r="H207" s="1734"/>
      <c r="I207" s="1734"/>
      <c r="J207" s="1734"/>
      <c r="K207" s="1734"/>
      <c r="L207" s="1734"/>
      <c r="M207" s="1734"/>
      <c r="N207" s="1734"/>
      <c r="O207" s="1734"/>
      <c r="P207" s="1734"/>
      <c r="Q207" s="1735"/>
      <c r="R207" s="150"/>
      <c r="S207" s="921"/>
      <c r="T207" s="921"/>
      <c r="U207" s="921"/>
      <c r="V207" s="921"/>
      <c r="W207" s="921"/>
      <c r="X207" s="921"/>
      <c r="Y207" s="921"/>
      <c r="Z207" s="921"/>
      <c r="AA207" s="921"/>
      <c r="AB207" s="921"/>
      <c r="AC207" s="921"/>
      <c r="AD207" s="921"/>
      <c r="AE207" s="921"/>
      <c r="AF207" s="921"/>
      <c r="AG207" s="921"/>
      <c r="AH207" s="921"/>
      <c r="AI207" s="921"/>
      <c r="AJ207" s="921"/>
      <c r="AK207" s="921"/>
      <c r="AL207" s="921"/>
      <c r="AM207" s="921"/>
      <c r="AN207" s="921"/>
      <c r="AO207" s="921"/>
      <c r="AP207" s="921"/>
      <c r="AQ207" s="921"/>
      <c r="AR207" s="921"/>
      <c r="AS207" s="921"/>
      <c r="AT207" s="921"/>
      <c r="AU207" s="921"/>
      <c r="AV207" s="921"/>
      <c r="AW207" s="921"/>
      <c r="AX207" s="921"/>
      <c r="AY207" s="921"/>
      <c r="AZ207" s="921"/>
      <c r="BA207" s="921"/>
      <c r="BB207" s="921"/>
      <c r="BC207" s="921"/>
      <c r="BD207" s="921"/>
      <c r="BE207" s="921"/>
      <c r="BF207" s="921"/>
      <c r="BG207" s="921"/>
      <c r="BH207" s="921"/>
      <c r="BI207" s="921"/>
      <c r="BJ207" s="921"/>
      <c r="BK207" s="921"/>
      <c r="BL207" s="921"/>
      <c r="BM207" s="921"/>
      <c r="BN207" s="921"/>
      <c r="BO207" s="921"/>
      <c r="BP207" s="921"/>
      <c r="BQ207" s="921"/>
      <c r="BR207" s="921"/>
      <c r="BS207" s="921"/>
      <c r="BT207" s="921"/>
      <c r="BU207" s="921"/>
      <c r="BV207" s="936"/>
      <c r="BY207" s="8"/>
    </row>
    <row r="208" spans="1:77" ht="8.25" customHeight="1">
      <c r="A208" s="36"/>
      <c r="D208" s="1715" t="s">
        <v>1255</v>
      </c>
      <c r="E208" s="1716"/>
      <c r="F208" s="1716"/>
      <c r="G208" s="1716"/>
      <c r="H208" s="1716"/>
      <c r="I208" s="1716"/>
      <c r="J208" s="1716"/>
      <c r="K208" s="1716"/>
      <c r="L208" s="1716"/>
      <c r="M208" s="1716"/>
      <c r="N208" s="1716"/>
      <c r="O208" s="1716"/>
      <c r="P208" s="1716"/>
      <c r="Q208" s="1717"/>
      <c r="R208" s="440"/>
      <c r="S208" s="902"/>
      <c r="T208" s="902"/>
      <c r="U208" s="902"/>
      <c r="V208" s="902"/>
      <c r="W208" s="902"/>
      <c r="X208" s="902"/>
      <c r="Y208" s="902"/>
      <c r="Z208" s="902"/>
      <c r="AA208" s="902"/>
      <c r="AB208" s="902"/>
      <c r="AC208" s="902"/>
      <c r="AD208" s="902"/>
      <c r="AE208" s="902"/>
      <c r="AF208" s="902"/>
      <c r="AG208" s="902"/>
      <c r="AH208" s="902"/>
      <c r="AI208" s="902"/>
      <c r="AJ208" s="902"/>
      <c r="AK208" s="902"/>
      <c r="AL208" s="902"/>
      <c r="AM208" s="902"/>
      <c r="AN208" s="902"/>
      <c r="AO208" s="902"/>
      <c r="AP208" s="902"/>
      <c r="AQ208" s="902"/>
      <c r="AR208" s="902"/>
      <c r="AS208" s="902"/>
      <c r="AT208" s="902"/>
      <c r="AU208" s="902"/>
      <c r="AV208" s="902"/>
      <c r="AW208" s="902"/>
      <c r="AX208" s="902"/>
      <c r="AY208" s="902"/>
      <c r="AZ208" s="902"/>
      <c r="BA208" s="902"/>
      <c r="BB208" s="902"/>
      <c r="BC208" s="902"/>
      <c r="BD208" s="902"/>
      <c r="BE208" s="902"/>
      <c r="BF208" s="902"/>
      <c r="BG208" s="902"/>
      <c r="BH208" s="902"/>
      <c r="BI208" s="902"/>
      <c r="BJ208" s="902"/>
      <c r="BK208" s="902"/>
      <c r="BL208" s="902"/>
      <c r="BM208" s="902"/>
      <c r="BN208" s="902"/>
      <c r="BO208" s="902"/>
      <c r="BP208" s="902"/>
      <c r="BQ208" s="902"/>
      <c r="BR208" s="902"/>
      <c r="BS208" s="902"/>
      <c r="BT208" s="902"/>
      <c r="BU208" s="902"/>
      <c r="BV208" s="903"/>
      <c r="BY208" s="8"/>
    </row>
    <row r="209" spans="1:77" ht="8.25" customHeight="1">
      <c r="A209" s="36"/>
      <c r="D209" s="1718"/>
      <c r="E209" s="1719"/>
      <c r="F209" s="1719"/>
      <c r="G209" s="1719"/>
      <c r="H209" s="1719"/>
      <c r="I209" s="1719"/>
      <c r="J209" s="1719"/>
      <c r="K209" s="1719"/>
      <c r="L209" s="1719"/>
      <c r="M209" s="1719"/>
      <c r="N209" s="1719"/>
      <c r="O209" s="1719"/>
      <c r="P209" s="1719"/>
      <c r="Q209" s="1720"/>
      <c r="S209" s="1199"/>
      <c r="T209" s="1199"/>
      <c r="U209" s="1199"/>
      <c r="V209" s="1199"/>
      <c r="W209" s="1199"/>
      <c r="X209" s="1199"/>
      <c r="Y209" s="1199"/>
      <c r="Z209" s="1199"/>
      <c r="AA209" s="1199"/>
      <c r="AB209" s="1199"/>
      <c r="AC209" s="1199"/>
      <c r="AD209" s="1199"/>
      <c r="AE209" s="1199"/>
      <c r="AF209" s="1199"/>
      <c r="AG209" s="1199"/>
      <c r="AH209" s="1199"/>
      <c r="AI209" s="1199"/>
      <c r="AJ209" s="1199"/>
      <c r="AK209" s="1199"/>
      <c r="AL209" s="1199"/>
      <c r="AM209" s="1199"/>
      <c r="AN209" s="1199"/>
      <c r="AO209" s="1199"/>
      <c r="AP209" s="1199"/>
      <c r="AQ209" s="1199"/>
      <c r="AR209" s="1199"/>
      <c r="AS209" s="1199"/>
      <c r="AT209" s="1199"/>
      <c r="AU209" s="1199"/>
      <c r="AV209" s="1199"/>
      <c r="AW209" s="1199"/>
      <c r="AX209" s="1199"/>
      <c r="AY209" s="1199"/>
      <c r="AZ209" s="1199"/>
      <c r="BA209" s="1199"/>
      <c r="BB209" s="1199"/>
      <c r="BC209" s="1199"/>
      <c r="BD209" s="1199"/>
      <c r="BE209" s="1199"/>
      <c r="BF209" s="1199"/>
      <c r="BG209" s="1199"/>
      <c r="BH209" s="1199"/>
      <c r="BI209" s="1199"/>
      <c r="BJ209" s="1199"/>
      <c r="BK209" s="1199"/>
      <c r="BL209" s="1199"/>
      <c r="BM209" s="1199"/>
      <c r="BN209" s="1199"/>
      <c r="BO209" s="1199"/>
      <c r="BP209" s="1199"/>
      <c r="BQ209" s="1199"/>
      <c r="BR209" s="1199"/>
      <c r="BS209" s="1199"/>
      <c r="BT209" s="1199"/>
      <c r="BU209" s="1199"/>
      <c r="BV209" s="1725"/>
      <c r="BY209" s="8"/>
    </row>
    <row r="210" spans="1:77" ht="8.25" customHeight="1">
      <c r="A210" s="36"/>
      <c r="D210" s="1721"/>
      <c r="E210" s="1719"/>
      <c r="F210" s="1719"/>
      <c r="G210" s="1719"/>
      <c r="H210" s="1719"/>
      <c r="I210" s="1719"/>
      <c r="J210" s="1719"/>
      <c r="K210" s="1719"/>
      <c r="L210" s="1719"/>
      <c r="M210" s="1719"/>
      <c r="N210" s="1719"/>
      <c r="O210" s="1719"/>
      <c r="P210" s="1719"/>
      <c r="Q210" s="1720"/>
      <c r="S210" s="1199"/>
      <c r="T210" s="1199"/>
      <c r="U210" s="1199"/>
      <c r="V210" s="1199"/>
      <c r="W210" s="1199"/>
      <c r="X210" s="1199"/>
      <c r="Y210" s="1199"/>
      <c r="Z210" s="1199"/>
      <c r="AA210" s="1199"/>
      <c r="AB210" s="1199"/>
      <c r="AC210" s="1199"/>
      <c r="AD210" s="1199"/>
      <c r="AE210" s="1199"/>
      <c r="AF210" s="1199"/>
      <c r="AG210" s="1199"/>
      <c r="AH210" s="1199"/>
      <c r="AI210" s="1199"/>
      <c r="AJ210" s="1199"/>
      <c r="AK210" s="1199"/>
      <c r="AL210" s="1199"/>
      <c r="AM210" s="1199"/>
      <c r="AN210" s="1199"/>
      <c r="AO210" s="1199"/>
      <c r="AP210" s="1199"/>
      <c r="AQ210" s="1199"/>
      <c r="AR210" s="1199"/>
      <c r="AS210" s="1199"/>
      <c r="AT210" s="1199"/>
      <c r="AU210" s="1199"/>
      <c r="AV210" s="1199"/>
      <c r="AW210" s="1199"/>
      <c r="AX210" s="1199"/>
      <c r="AY210" s="1199"/>
      <c r="AZ210" s="1199"/>
      <c r="BA210" s="1199"/>
      <c r="BB210" s="1199"/>
      <c r="BC210" s="1199"/>
      <c r="BD210" s="1199"/>
      <c r="BE210" s="1199"/>
      <c r="BF210" s="1199"/>
      <c r="BG210" s="1199"/>
      <c r="BH210" s="1199"/>
      <c r="BI210" s="1199"/>
      <c r="BJ210" s="1199"/>
      <c r="BK210" s="1199"/>
      <c r="BL210" s="1199"/>
      <c r="BM210" s="1199"/>
      <c r="BN210" s="1199"/>
      <c r="BO210" s="1199"/>
      <c r="BP210" s="1199"/>
      <c r="BQ210" s="1199"/>
      <c r="BR210" s="1199"/>
      <c r="BS210" s="1199"/>
      <c r="BT210" s="1199"/>
      <c r="BU210" s="1199"/>
      <c r="BV210" s="1725"/>
      <c r="BY210" s="8"/>
    </row>
    <row r="211" spans="1:77" ht="8.25" customHeight="1">
      <c r="A211" s="36"/>
      <c r="D211" s="1722"/>
      <c r="E211" s="1723"/>
      <c r="F211" s="1723"/>
      <c r="G211" s="1723"/>
      <c r="H211" s="1723"/>
      <c r="I211" s="1723"/>
      <c r="J211" s="1723"/>
      <c r="K211" s="1723"/>
      <c r="L211" s="1723"/>
      <c r="M211" s="1723"/>
      <c r="N211" s="1723"/>
      <c r="O211" s="1723"/>
      <c r="P211" s="1723"/>
      <c r="Q211" s="1724"/>
      <c r="R211" s="438"/>
      <c r="S211" s="904"/>
      <c r="T211" s="904"/>
      <c r="U211" s="904"/>
      <c r="V211" s="904"/>
      <c r="W211" s="904"/>
      <c r="X211" s="904"/>
      <c r="Y211" s="904"/>
      <c r="Z211" s="904"/>
      <c r="AA211" s="904"/>
      <c r="AB211" s="904"/>
      <c r="AC211" s="904"/>
      <c r="AD211" s="904"/>
      <c r="AE211" s="904"/>
      <c r="AF211" s="904"/>
      <c r="AG211" s="904"/>
      <c r="AH211" s="904"/>
      <c r="AI211" s="904"/>
      <c r="AJ211" s="904"/>
      <c r="AK211" s="904"/>
      <c r="AL211" s="904"/>
      <c r="AM211" s="904"/>
      <c r="AN211" s="904"/>
      <c r="AO211" s="904"/>
      <c r="AP211" s="904"/>
      <c r="AQ211" s="904"/>
      <c r="AR211" s="904"/>
      <c r="AS211" s="904"/>
      <c r="AT211" s="904"/>
      <c r="AU211" s="904"/>
      <c r="AV211" s="904"/>
      <c r="AW211" s="904"/>
      <c r="AX211" s="904"/>
      <c r="AY211" s="904"/>
      <c r="AZ211" s="904"/>
      <c r="BA211" s="904"/>
      <c r="BB211" s="904"/>
      <c r="BC211" s="904"/>
      <c r="BD211" s="904"/>
      <c r="BE211" s="904"/>
      <c r="BF211" s="904"/>
      <c r="BG211" s="904"/>
      <c r="BH211" s="904"/>
      <c r="BI211" s="904"/>
      <c r="BJ211" s="904"/>
      <c r="BK211" s="904"/>
      <c r="BL211" s="904"/>
      <c r="BM211" s="904"/>
      <c r="BN211" s="904"/>
      <c r="BO211" s="904"/>
      <c r="BP211" s="904"/>
      <c r="BQ211" s="904"/>
      <c r="BR211" s="904"/>
      <c r="BS211" s="904"/>
      <c r="BT211" s="904"/>
      <c r="BU211" s="904"/>
      <c r="BV211" s="905"/>
      <c r="BY211" s="8"/>
    </row>
    <row r="212" spans="1:77" ht="8.25" customHeight="1">
      <c r="A212" s="36"/>
      <c r="D212" s="1715" t="s">
        <v>1256</v>
      </c>
      <c r="E212" s="1716"/>
      <c r="F212" s="1716"/>
      <c r="G212" s="1716"/>
      <c r="H212" s="1716"/>
      <c r="I212" s="1716"/>
      <c r="J212" s="1716"/>
      <c r="K212" s="1716"/>
      <c r="L212" s="1716"/>
      <c r="M212" s="1716"/>
      <c r="N212" s="1716"/>
      <c r="O212" s="1716"/>
      <c r="P212" s="1716"/>
      <c r="Q212" s="1717"/>
      <c r="R212" s="440"/>
      <c r="S212" s="1523" t="s">
        <v>1257</v>
      </c>
      <c r="T212" s="1523"/>
      <c r="U212" s="1523"/>
      <c r="V212" s="1523"/>
      <c r="W212" s="1523"/>
      <c r="X212" s="1523"/>
      <c r="Y212" s="1523"/>
      <c r="Z212" s="1523"/>
      <c r="AA212" s="1523"/>
      <c r="AB212" s="1523"/>
      <c r="AC212" s="1523"/>
      <c r="AD212" s="1523"/>
      <c r="AE212" s="1523"/>
      <c r="AF212" s="1523"/>
      <c r="AG212" s="1523"/>
      <c r="AH212" s="1523"/>
      <c r="AI212" s="1523"/>
      <c r="AJ212" s="1523"/>
      <c r="AK212" s="1523"/>
      <c r="AL212" s="1523"/>
      <c r="AM212" s="1523"/>
      <c r="AN212" s="1523"/>
      <c r="AO212" s="1523"/>
      <c r="AP212" s="1523"/>
      <c r="AQ212" s="1523"/>
      <c r="AR212" s="1523"/>
      <c r="AS212" s="1523"/>
      <c r="AT212" s="1523"/>
      <c r="AU212" s="1523"/>
      <c r="AV212" s="1523"/>
      <c r="AW212" s="1523"/>
      <c r="AX212" s="1523"/>
      <c r="AY212" s="1523"/>
      <c r="AZ212" s="1523"/>
      <c r="BA212" s="1523"/>
      <c r="BB212" s="1523"/>
      <c r="BC212" s="1523"/>
      <c r="BD212" s="1523"/>
      <c r="BE212" s="1523"/>
      <c r="BF212" s="1523"/>
      <c r="BG212" s="1523"/>
      <c r="BH212" s="1523"/>
      <c r="BI212" s="1523"/>
      <c r="BJ212" s="1523"/>
      <c r="BK212" s="1523"/>
      <c r="BL212" s="1523"/>
      <c r="BM212" s="1523"/>
      <c r="BN212" s="1523"/>
      <c r="BO212" s="1523"/>
      <c r="BP212" s="1523"/>
      <c r="BQ212" s="1523"/>
      <c r="BR212" s="1523"/>
      <c r="BS212" s="1523"/>
      <c r="BT212" s="1523"/>
      <c r="BU212" s="1523"/>
      <c r="BV212" s="1726"/>
      <c r="BY212" s="8"/>
    </row>
    <row r="213" spans="1:77" ht="8.25" customHeight="1">
      <c r="A213" s="36"/>
      <c r="D213" s="1718"/>
      <c r="E213" s="1719"/>
      <c r="F213" s="1719"/>
      <c r="G213" s="1719"/>
      <c r="H213" s="1719"/>
      <c r="I213" s="1719"/>
      <c r="J213" s="1719"/>
      <c r="K213" s="1719"/>
      <c r="L213" s="1719"/>
      <c r="M213" s="1719"/>
      <c r="N213" s="1719"/>
      <c r="O213" s="1719"/>
      <c r="P213" s="1719"/>
      <c r="Q213" s="1720"/>
      <c r="S213" s="1711"/>
      <c r="T213" s="1711"/>
      <c r="U213" s="1711"/>
      <c r="V213" s="1711"/>
      <c r="W213" s="1711"/>
      <c r="X213" s="1711"/>
      <c r="Y213" s="1711"/>
      <c r="Z213" s="1711"/>
      <c r="AA213" s="1711"/>
      <c r="AB213" s="1711"/>
      <c r="AC213" s="1711"/>
      <c r="AD213" s="1711"/>
      <c r="AE213" s="1711"/>
      <c r="AF213" s="1711"/>
      <c r="AG213" s="1711"/>
      <c r="AH213" s="1711"/>
      <c r="AI213" s="1711"/>
      <c r="AJ213" s="1711"/>
      <c r="AK213" s="1711"/>
      <c r="AL213" s="1711"/>
      <c r="AM213" s="1711"/>
      <c r="AN213" s="1711"/>
      <c r="AO213" s="1711"/>
      <c r="AP213" s="1711"/>
      <c r="AQ213" s="1711"/>
      <c r="AR213" s="1711"/>
      <c r="AS213" s="1711"/>
      <c r="AT213" s="1711"/>
      <c r="AU213" s="1711"/>
      <c r="AV213" s="1711"/>
      <c r="AW213" s="1711"/>
      <c r="AX213" s="1711"/>
      <c r="AY213" s="1711"/>
      <c r="AZ213" s="1711"/>
      <c r="BA213" s="1711"/>
      <c r="BB213" s="1711"/>
      <c r="BC213" s="1711"/>
      <c r="BD213" s="1711"/>
      <c r="BE213" s="1711"/>
      <c r="BF213" s="1711"/>
      <c r="BG213" s="1711"/>
      <c r="BH213" s="1711"/>
      <c r="BI213" s="1711"/>
      <c r="BJ213" s="1711"/>
      <c r="BK213" s="1711"/>
      <c r="BL213" s="1711"/>
      <c r="BM213" s="1711"/>
      <c r="BN213" s="1711"/>
      <c r="BO213" s="1711"/>
      <c r="BP213" s="1711"/>
      <c r="BQ213" s="1711"/>
      <c r="BR213" s="1711"/>
      <c r="BS213" s="1711"/>
      <c r="BT213" s="1711"/>
      <c r="BU213" s="1711"/>
      <c r="BV213" s="1727"/>
      <c r="BY213" s="8"/>
    </row>
    <row r="214" spans="1:77" ht="8.25" customHeight="1">
      <c r="A214" s="36"/>
      <c r="D214" s="1721"/>
      <c r="E214" s="1719"/>
      <c r="F214" s="1719"/>
      <c r="G214" s="1719"/>
      <c r="H214" s="1719"/>
      <c r="I214" s="1719"/>
      <c r="J214" s="1719"/>
      <c r="K214" s="1719"/>
      <c r="L214" s="1719"/>
      <c r="M214" s="1719"/>
      <c r="N214" s="1719"/>
      <c r="O214" s="1719"/>
      <c r="P214" s="1719"/>
      <c r="Q214" s="1720"/>
      <c r="S214" s="1711"/>
      <c r="T214" s="1711"/>
      <c r="U214" s="1711"/>
      <c r="V214" s="1711"/>
      <c r="W214" s="1711"/>
      <c r="X214" s="1711"/>
      <c r="Y214" s="1711"/>
      <c r="Z214" s="1711"/>
      <c r="AA214" s="1711"/>
      <c r="AB214" s="1711"/>
      <c r="AC214" s="1711"/>
      <c r="AD214" s="1711"/>
      <c r="AE214" s="1711"/>
      <c r="AF214" s="1711"/>
      <c r="AG214" s="1711"/>
      <c r="AH214" s="1711"/>
      <c r="AI214" s="1711"/>
      <c r="AJ214" s="1711"/>
      <c r="AK214" s="1711"/>
      <c r="AL214" s="1711"/>
      <c r="AM214" s="1711"/>
      <c r="AN214" s="1711"/>
      <c r="AO214" s="1711"/>
      <c r="AP214" s="1711"/>
      <c r="AQ214" s="1711"/>
      <c r="AR214" s="1711"/>
      <c r="AS214" s="1711"/>
      <c r="AT214" s="1711"/>
      <c r="AU214" s="1711"/>
      <c r="AV214" s="1711"/>
      <c r="AW214" s="1711"/>
      <c r="AX214" s="1711"/>
      <c r="AY214" s="1711"/>
      <c r="AZ214" s="1711"/>
      <c r="BA214" s="1711"/>
      <c r="BB214" s="1711"/>
      <c r="BC214" s="1711"/>
      <c r="BD214" s="1711"/>
      <c r="BE214" s="1711"/>
      <c r="BF214" s="1711"/>
      <c r="BG214" s="1711"/>
      <c r="BH214" s="1711"/>
      <c r="BI214" s="1711"/>
      <c r="BJ214" s="1711"/>
      <c r="BK214" s="1711"/>
      <c r="BL214" s="1711"/>
      <c r="BM214" s="1711"/>
      <c r="BN214" s="1711"/>
      <c r="BO214" s="1711"/>
      <c r="BP214" s="1711"/>
      <c r="BQ214" s="1711"/>
      <c r="BR214" s="1711"/>
      <c r="BS214" s="1711"/>
      <c r="BT214" s="1711"/>
      <c r="BU214" s="1711"/>
      <c r="BV214" s="1727"/>
      <c r="BY214" s="8"/>
    </row>
    <row r="215" spans="1:77" ht="8.25" customHeight="1">
      <c r="A215" s="36"/>
      <c r="D215" s="1722"/>
      <c r="E215" s="1723"/>
      <c r="F215" s="1723"/>
      <c r="G215" s="1723"/>
      <c r="H215" s="1723"/>
      <c r="I215" s="1723"/>
      <c r="J215" s="1723"/>
      <c r="K215" s="1723"/>
      <c r="L215" s="1723"/>
      <c r="M215" s="1723"/>
      <c r="N215" s="1723"/>
      <c r="O215" s="1723"/>
      <c r="P215" s="1723"/>
      <c r="Q215" s="1724"/>
      <c r="R215" s="438"/>
      <c r="S215" s="1712"/>
      <c r="T215" s="1712"/>
      <c r="U215" s="1712"/>
      <c r="V215" s="1712"/>
      <c r="W215" s="1712"/>
      <c r="X215" s="1712"/>
      <c r="Y215" s="1712"/>
      <c r="Z215" s="1712"/>
      <c r="AA215" s="1712"/>
      <c r="AB215" s="1712"/>
      <c r="AC215" s="1712"/>
      <c r="AD215" s="1712"/>
      <c r="AE215" s="1712"/>
      <c r="AF215" s="1712"/>
      <c r="AG215" s="1712"/>
      <c r="AH215" s="1712"/>
      <c r="AI215" s="1712"/>
      <c r="AJ215" s="1712"/>
      <c r="AK215" s="1712"/>
      <c r="AL215" s="1712"/>
      <c r="AM215" s="1712"/>
      <c r="AN215" s="1712"/>
      <c r="AO215" s="1712"/>
      <c r="AP215" s="1712"/>
      <c r="AQ215" s="1712"/>
      <c r="AR215" s="1712"/>
      <c r="AS215" s="1712"/>
      <c r="AT215" s="1712"/>
      <c r="AU215" s="1712"/>
      <c r="AV215" s="1712"/>
      <c r="AW215" s="1712"/>
      <c r="AX215" s="1712"/>
      <c r="AY215" s="1712"/>
      <c r="AZ215" s="1712"/>
      <c r="BA215" s="1712"/>
      <c r="BB215" s="1712"/>
      <c r="BC215" s="1712"/>
      <c r="BD215" s="1712"/>
      <c r="BE215" s="1712"/>
      <c r="BF215" s="1712"/>
      <c r="BG215" s="1712"/>
      <c r="BH215" s="1712"/>
      <c r="BI215" s="1712"/>
      <c r="BJ215" s="1712"/>
      <c r="BK215" s="1712"/>
      <c r="BL215" s="1712"/>
      <c r="BM215" s="1712"/>
      <c r="BN215" s="1712"/>
      <c r="BO215" s="1712"/>
      <c r="BP215" s="1712"/>
      <c r="BQ215" s="1712"/>
      <c r="BR215" s="1712"/>
      <c r="BS215" s="1712"/>
      <c r="BT215" s="1712"/>
      <c r="BU215" s="1712"/>
      <c r="BV215" s="1728"/>
      <c r="BY215" s="8"/>
    </row>
    <row r="216" spans="1:77" ht="8.25" customHeight="1">
      <c r="A216" s="36"/>
      <c r="D216" s="1715" t="s">
        <v>1258</v>
      </c>
      <c r="E216" s="1729"/>
      <c r="F216" s="1729"/>
      <c r="G216" s="1729"/>
      <c r="H216" s="1729"/>
      <c r="I216" s="1729"/>
      <c r="J216" s="1729"/>
      <c r="K216" s="1729"/>
      <c r="L216" s="1729"/>
      <c r="M216" s="1729"/>
      <c r="N216" s="1729"/>
      <c r="O216" s="1729"/>
      <c r="P216" s="1729"/>
      <c r="Q216" s="1730"/>
      <c r="R216" s="439"/>
      <c r="S216" s="1736" t="s">
        <v>1259</v>
      </c>
      <c r="T216" s="1736"/>
      <c r="U216" s="1736"/>
      <c r="V216" s="1736"/>
      <c r="W216" s="1736"/>
      <c r="X216" s="1736"/>
      <c r="Y216" s="1736"/>
      <c r="Z216" s="1736"/>
      <c r="AA216" s="1736"/>
      <c r="AB216" s="1736"/>
      <c r="AC216" s="1736"/>
      <c r="AD216" s="1736"/>
      <c r="AE216" s="1736"/>
      <c r="AF216" s="1736"/>
      <c r="AG216" s="1736"/>
      <c r="AH216" s="1736"/>
      <c r="AI216" s="1736"/>
      <c r="AJ216" s="1736"/>
      <c r="AK216" s="1736"/>
      <c r="AL216" s="1736"/>
      <c r="AM216" s="1736"/>
      <c r="AN216" s="1736"/>
      <c r="AO216" s="1736"/>
      <c r="AP216" s="1736"/>
      <c r="AQ216" s="1736"/>
      <c r="AR216" s="1736"/>
      <c r="AS216" s="1736"/>
      <c r="AT216" s="1736"/>
      <c r="AU216" s="1736"/>
      <c r="AV216" s="1736"/>
      <c r="AW216" s="1736"/>
      <c r="AX216" s="1736"/>
      <c r="AY216" s="1736"/>
      <c r="AZ216" s="1736"/>
      <c r="BA216" s="1736"/>
      <c r="BB216" s="1736"/>
      <c r="BC216" s="1736"/>
      <c r="BD216" s="1736"/>
      <c r="BE216" s="1736"/>
      <c r="BF216" s="1736"/>
      <c r="BG216" s="1736"/>
      <c r="BH216" s="1736"/>
      <c r="BI216" s="1736"/>
      <c r="BJ216" s="1736"/>
      <c r="BK216" s="1736"/>
      <c r="BL216" s="1736"/>
      <c r="BM216" s="1736"/>
      <c r="BN216" s="1736"/>
      <c r="BO216" s="1736"/>
      <c r="BP216" s="1736"/>
      <c r="BQ216" s="1736"/>
      <c r="BR216" s="1736"/>
      <c r="BS216" s="1736"/>
      <c r="BT216" s="1736"/>
      <c r="BU216" s="1736"/>
      <c r="BV216" s="1737"/>
      <c r="BY216" s="8"/>
    </row>
    <row r="217" spans="1:77" ht="8.25" customHeight="1">
      <c r="A217" s="36"/>
      <c r="D217" s="1718"/>
      <c r="E217" s="1731"/>
      <c r="F217" s="1731"/>
      <c r="G217" s="1731"/>
      <c r="H217" s="1731"/>
      <c r="I217" s="1731"/>
      <c r="J217" s="1731"/>
      <c r="K217" s="1731"/>
      <c r="L217" s="1731"/>
      <c r="M217" s="1731"/>
      <c r="N217" s="1731"/>
      <c r="O217" s="1731"/>
      <c r="P217" s="1731"/>
      <c r="Q217" s="1732"/>
      <c r="R217" s="306"/>
      <c r="S217" s="1738"/>
      <c r="T217" s="1738"/>
      <c r="U217" s="1738"/>
      <c r="V217" s="1738"/>
      <c r="W217" s="1738"/>
      <c r="X217" s="1738"/>
      <c r="Y217" s="1738"/>
      <c r="Z217" s="1738"/>
      <c r="AA217" s="1738"/>
      <c r="AB217" s="1738"/>
      <c r="AC217" s="1738"/>
      <c r="AD217" s="1738"/>
      <c r="AE217" s="1738"/>
      <c r="AF217" s="1738"/>
      <c r="AG217" s="1738"/>
      <c r="AH217" s="1738"/>
      <c r="AI217" s="1738"/>
      <c r="AJ217" s="1738"/>
      <c r="AK217" s="1738"/>
      <c r="AL217" s="1738"/>
      <c r="AM217" s="1738"/>
      <c r="AN217" s="1738"/>
      <c r="AO217" s="1738"/>
      <c r="AP217" s="1738"/>
      <c r="AQ217" s="1738"/>
      <c r="AR217" s="1738"/>
      <c r="AS217" s="1738"/>
      <c r="AT217" s="1738"/>
      <c r="AU217" s="1738"/>
      <c r="AV217" s="1738"/>
      <c r="AW217" s="1738"/>
      <c r="AX217" s="1738"/>
      <c r="AY217" s="1738"/>
      <c r="AZ217" s="1738"/>
      <c r="BA217" s="1738"/>
      <c r="BB217" s="1738"/>
      <c r="BC217" s="1738"/>
      <c r="BD217" s="1738"/>
      <c r="BE217" s="1738"/>
      <c r="BF217" s="1738"/>
      <c r="BG217" s="1738"/>
      <c r="BH217" s="1738"/>
      <c r="BI217" s="1738"/>
      <c r="BJ217" s="1738"/>
      <c r="BK217" s="1738"/>
      <c r="BL217" s="1738"/>
      <c r="BM217" s="1738"/>
      <c r="BN217" s="1738"/>
      <c r="BO217" s="1738"/>
      <c r="BP217" s="1738"/>
      <c r="BQ217" s="1738"/>
      <c r="BR217" s="1738"/>
      <c r="BS217" s="1738"/>
      <c r="BT217" s="1738"/>
      <c r="BU217" s="1738"/>
      <c r="BV217" s="1739"/>
      <c r="BY217" s="8"/>
    </row>
    <row r="218" spans="1:77" ht="8.25" customHeight="1">
      <c r="A218" s="36"/>
      <c r="D218" s="1718"/>
      <c r="E218" s="1731"/>
      <c r="F218" s="1731"/>
      <c r="G218" s="1731"/>
      <c r="H218" s="1731"/>
      <c r="I218" s="1731"/>
      <c r="J218" s="1731"/>
      <c r="K218" s="1731"/>
      <c r="L218" s="1731"/>
      <c r="M218" s="1731"/>
      <c r="N218" s="1731"/>
      <c r="O218" s="1731"/>
      <c r="P218" s="1731"/>
      <c r="Q218" s="1732"/>
      <c r="R218" s="306"/>
      <c r="S218" s="1738"/>
      <c r="T218" s="1738"/>
      <c r="U218" s="1738"/>
      <c r="V218" s="1738"/>
      <c r="W218" s="1738"/>
      <c r="X218" s="1738"/>
      <c r="Y218" s="1738"/>
      <c r="Z218" s="1738"/>
      <c r="AA218" s="1738"/>
      <c r="AB218" s="1738"/>
      <c r="AC218" s="1738"/>
      <c r="AD218" s="1738"/>
      <c r="AE218" s="1738"/>
      <c r="AF218" s="1738"/>
      <c r="AG218" s="1738"/>
      <c r="AH218" s="1738"/>
      <c r="AI218" s="1738"/>
      <c r="AJ218" s="1738"/>
      <c r="AK218" s="1738"/>
      <c r="AL218" s="1738"/>
      <c r="AM218" s="1738"/>
      <c r="AN218" s="1738"/>
      <c r="AO218" s="1738"/>
      <c r="AP218" s="1738"/>
      <c r="AQ218" s="1738"/>
      <c r="AR218" s="1738"/>
      <c r="AS218" s="1738"/>
      <c r="AT218" s="1738"/>
      <c r="AU218" s="1738"/>
      <c r="AV218" s="1738"/>
      <c r="AW218" s="1738"/>
      <c r="AX218" s="1738"/>
      <c r="AY218" s="1738"/>
      <c r="AZ218" s="1738"/>
      <c r="BA218" s="1738"/>
      <c r="BB218" s="1738"/>
      <c r="BC218" s="1738"/>
      <c r="BD218" s="1738"/>
      <c r="BE218" s="1738"/>
      <c r="BF218" s="1738"/>
      <c r="BG218" s="1738"/>
      <c r="BH218" s="1738"/>
      <c r="BI218" s="1738"/>
      <c r="BJ218" s="1738"/>
      <c r="BK218" s="1738"/>
      <c r="BL218" s="1738"/>
      <c r="BM218" s="1738"/>
      <c r="BN218" s="1738"/>
      <c r="BO218" s="1738"/>
      <c r="BP218" s="1738"/>
      <c r="BQ218" s="1738"/>
      <c r="BR218" s="1738"/>
      <c r="BS218" s="1738"/>
      <c r="BT218" s="1738"/>
      <c r="BU218" s="1738"/>
      <c r="BV218" s="1739"/>
      <c r="BY218" s="8"/>
    </row>
    <row r="219" spans="1:77" ht="8.25" customHeight="1">
      <c r="A219" s="36"/>
      <c r="D219" s="1718"/>
      <c r="E219" s="1731"/>
      <c r="F219" s="1731"/>
      <c r="G219" s="1731"/>
      <c r="H219" s="1731"/>
      <c r="I219" s="1731"/>
      <c r="J219" s="1731"/>
      <c r="K219" s="1731"/>
      <c r="L219" s="1731"/>
      <c r="M219" s="1731"/>
      <c r="N219" s="1731"/>
      <c r="O219" s="1731"/>
      <c r="P219" s="1731"/>
      <c r="Q219" s="1732"/>
      <c r="R219" s="306"/>
      <c r="S219" s="1738"/>
      <c r="T219" s="1738"/>
      <c r="U219" s="1738"/>
      <c r="V219" s="1738"/>
      <c r="W219" s="1738"/>
      <c r="X219" s="1738"/>
      <c r="Y219" s="1738"/>
      <c r="Z219" s="1738"/>
      <c r="AA219" s="1738"/>
      <c r="AB219" s="1738"/>
      <c r="AC219" s="1738"/>
      <c r="AD219" s="1738"/>
      <c r="AE219" s="1738"/>
      <c r="AF219" s="1738"/>
      <c r="AG219" s="1738"/>
      <c r="AH219" s="1738"/>
      <c r="AI219" s="1738"/>
      <c r="AJ219" s="1738"/>
      <c r="AK219" s="1738"/>
      <c r="AL219" s="1738"/>
      <c r="AM219" s="1738"/>
      <c r="AN219" s="1738"/>
      <c r="AO219" s="1738"/>
      <c r="AP219" s="1738"/>
      <c r="AQ219" s="1738"/>
      <c r="AR219" s="1738"/>
      <c r="AS219" s="1738"/>
      <c r="AT219" s="1738"/>
      <c r="AU219" s="1738"/>
      <c r="AV219" s="1738"/>
      <c r="AW219" s="1738"/>
      <c r="AX219" s="1738"/>
      <c r="AY219" s="1738"/>
      <c r="AZ219" s="1738"/>
      <c r="BA219" s="1738"/>
      <c r="BB219" s="1738"/>
      <c r="BC219" s="1738"/>
      <c r="BD219" s="1738"/>
      <c r="BE219" s="1738"/>
      <c r="BF219" s="1738"/>
      <c r="BG219" s="1738"/>
      <c r="BH219" s="1738"/>
      <c r="BI219" s="1738"/>
      <c r="BJ219" s="1738"/>
      <c r="BK219" s="1738"/>
      <c r="BL219" s="1738"/>
      <c r="BM219" s="1738"/>
      <c r="BN219" s="1738"/>
      <c r="BO219" s="1738"/>
      <c r="BP219" s="1738"/>
      <c r="BQ219" s="1738"/>
      <c r="BR219" s="1738"/>
      <c r="BS219" s="1738"/>
      <c r="BT219" s="1738"/>
      <c r="BU219" s="1738"/>
      <c r="BV219" s="1739"/>
      <c r="BY219" s="8"/>
    </row>
    <row r="220" spans="1:77" ht="8.25" customHeight="1">
      <c r="A220" s="36"/>
      <c r="D220" s="1718"/>
      <c r="E220" s="1731"/>
      <c r="F220" s="1731"/>
      <c r="G220" s="1731"/>
      <c r="H220" s="1731"/>
      <c r="I220" s="1731"/>
      <c r="J220" s="1731"/>
      <c r="K220" s="1731"/>
      <c r="L220" s="1731"/>
      <c r="M220" s="1731"/>
      <c r="N220" s="1731"/>
      <c r="O220" s="1731"/>
      <c r="P220" s="1731"/>
      <c r="Q220" s="1732"/>
      <c r="R220" s="306"/>
      <c r="S220" s="1738"/>
      <c r="T220" s="1738"/>
      <c r="U220" s="1738"/>
      <c r="V220" s="1738"/>
      <c r="W220" s="1738"/>
      <c r="X220" s="1738"/>
      <c r="Y220" s="1738"/>
      <c r="Z220" s="1738"/>
      <c r="AA220" s="1738"/>
      <c r="AB220" s="1738"/>
      <c r="AC220" s="1738"/>
      <c r="AD220" s="1738"/>
      <c r="AE220" s="1738"/>
      <c r="AF220" s="1738"/>
      <c r="AG220" s="1738"/>
      <c r="AH220" s="1738"/>
      <c r="AI220" s="1738"/>
      <c r="AJ220" s="1738"/>
      <c r="AK220" s="1738"/>
      <c r="AL220" s="1738"/>
      <c r="AM220" s="1738"/>
      <c r="AN220" s="1738"/>
      <c r="AO220" s="1738"/>
      <c r="AP220" s="1738"/>
      <c r="AQ220" s="1738"/>
      <c r="AR220" s="1738"/>
      <c r="AS220" s="1738"/>
      <c r="AT220" s="1738"/>
      <c r="AU220" s="1738"/>
      <c r="AV220" s="1738"/>
      <c r="AW220" s="1738"/>
      <c r="AX220" s="1738"/>
      <c r="AY220" s="1738"/>
      <c r="AZ220" s="1738"/>
      <c r="BA220" s="1738"/>
      <c r="BB220" s="1738"/>
      <c r="BC220" s="1738"/>
      <c r="BD220" s="1738"/>
      <c r="BE220" s="1738"/>
      <c r="BF220" s="1738"/>
      <c r="BG220" s="1738"/>
      <c r="BH220" s="1738"/>
      <c r="BI220" s="1738"/>
      <c r="BJ220" s="1738"/>
      <c r="BK220" s="1738"/>
      <c r="BL220" s="1738"/>
      <c r="BM220" s="1738"/>
      <c r="BN220" s="1738"/>
      <c r="BO220" s="1738"/>
      <c r="BP220" s="1738"/>
      <c r="BQ220" s="1738"/>
      <c r="BR220" s="1738"/>
      <c r="BS220" s="1738"/>
      <c r="BT220" s="1738"/>
      <c r="BU220" s="1738"/>
      <c r="BV220" s="1739"/>
      <c r="BY220" s="8"/>
    </row>
    <row r="221" spans="1:77" ht="8.25" customHeight="1">
      <c r="A221" s="36"/>
      <c r="D221" s="1718"/>
      <c r="E221" s="1731"/>
      <c r="F221" s="1731"/>
      <c r="G221" s="1731"/>
      <c r="H221" s="1731"/>
      <c r="I221" s="1731"/>
      <c r="J221" s="1731"/>
      <c r="K221" s="1731"/>
      <c r="L221" s="1731"/>
      <c r="M221" s="1731"/>
      <c r="N221" s="1731"/>
      <c r="O221" s="1731"/>
      <c r="P221" s="1731"/>
      <c r="Q221" s="1732"/>
      <c r="R221" s="306"/>
      <c r="BV221" s="23"/>
      <c r="BY221" s="8"/>
    </row>
    <row r="222" spans="1:77" ht="8.25" customHeight="1">
      <c r="A222" s="36"/>
      <c r="D222" s="1718"/>
      <c r="E222" s="1731"/>
      <c r="F222" s="1731"/>
      <c r="G222" s="1731"/>
      <c r="H222" s="1731"/>
      <c r="I222" s="1731"/>
      <c r="J222" s="1731"/>
      <c r="K222" s="1731"/>
      <c r="L222" s="1731"/>
      <c r="M222" s="1731"/>
      <c r="N222" s="1731"/>
      <c r="O222" s="1731"/>
      <c r="P222" s="1731"/>
      <c r="Q222" s="1732"/>
      <c r="R222" s="306"/>
      <c r="BV222" s="23"/>
      <c r="BY222" s="8"/>
    </row>
    <row r="223" spans="1:77" ht="8.25" customHeight="1">
      <c r="A223" s="36"/>
      <c r="D223" s="1718"/>
      <c r="E223" s="1731"/>
      <c r="F223" s="1731"/>
      <c r="G223" s="1731"/>
      <c r="H223" s="1731"/>
      <c r="I223" s="1731"/>
      <c r="J223" s="1731"/>
      <c r="K223" s="1731"/>
      <c r="L223" s="1731"/>
      <c r="M223" s="1731"/>
      <c r="N223" s="1731"/>
      <c r="O223" s="1731"/>
      <c r="P223" s="1731"/>
      <c r="Q223" s="1732"/>
      <c r="R223" s="306"/>
      <c r="BV223" s="23"/>
      <c r="BY223" s="8"/>
    </row>
    <row r="224" spans="1:77" ht="8.25" customHeight="1">
      <c r="A224" s="36"/>
      <c r="D224" s="1718"/>
      <c r="E224" s="1731"/>
      <c r="F224" s="1731"/>
      <c r="G224" s="1731"/>
      <c r="H224" s="1731"/>
      <c r="I224" s="1731"/>
      <c r="J224" s="1731"/>
      <c r="K224" s="1731"/>
      <c r="L224" s="1731"/>
      <c r="M224" s="1731"/>
      <c r="N224" s="1731"/>
      <c r="O224" s="1731"/>
      <c r="P224" s="1731"/>
      <c r="Q224" s="1732"/>
      <c r="R224" s="306"/>
      <c r="BV224" s="23"/>
      <c r="BY224" s="8"/>
    </row>
    <row r="225" spans="1:77" ht="8.25" customHeight="1">
      <c r="A225" s="36"/>
      <c r="D225" s="1718"/>
      <c r="E225" s="1731"/>
      <c r="F225" s="1731"/>
      <c r="G225" s="1731"/>
      <c r="H225" s="1731"/>
      <c r="I225" s="1731"/>
      <c r="J225" s="1731"/>
      <c r="K225" s="1731"/>
      <c r="L225" s="1731"/>
      <c r="M225" s="1731"/>
      <c r="N225" s="1731"/>
      <c r="O225" s="1731"/>
      <c r="P225" s="1731"/>
      <c r="Q225" s="1732"/>
      <c r="R225" s="306"/>
      <c r="BV225" s="23"/>
      <c r="BY225" s="8"/>
    </row>
    <row r="226" spans="1:77" ht="8.25" customHeight="1">
      <c r="A226" s="36"/>
      <c r="D226" s="1718"/>
      <c r="E226" s="1731"/>
      <c r="F226" s="1731"/>
      <c r="G226" s="1731"/>
      <c r="H226" s="1731"/>
      <c r="I226" s="1731"/>
      <c r="J226" s="1731"/>
      <c r="K226" s="1731"/>
      <c r="L226" s="1731"/>
      <c r="M226" s="1731"/>
      <c r="N226" s="1731"/>
      <c r="O226" s="1731"/>
      <c r="P226" s="1731"/>
      <c r="Q226" s="1732"/>
      <c r="R226" s="306"/>
      <c r="BV226" s="23"/>
      <c r="BY226" s="8"/>
    </row>
    <row r="227" spans="1:77" ht="8.25" customHeight="1">
      <c r="A227" s="36"/>
      <c r="D227" s="1718"/>
      <c r="E227" s="1731"/>
      <c r="F227" s="1731"/>
      <c r="G227" s="1731"/>
      <c r="H227" s="1731"/>
      <c r="I227" s="1731"/>
      <c r="J227" s="1731"/>
      <c r="K227" s="1731"/>
      <c r="L227" s="1731"/>
      <c r="M227" s="1731"/>
      <c r="N227" s="1731"/>
      <c r="O227" s="1731"/>
      <c r="P227" s="1731"/>
      <c r="Q227" s="1732"/>
      <c r="R227" s="306"/>
      <c r="BV227" s="23"/>
      <c r="BY227" s="8"/>
    </row>
    <row r="228" spans="1:77" ht="8.25" customHeight="1">
      <c r="A228" s="36"/>
      <c r="D228" s="1718"/>
      <c r="E228" s="1731"/>
      <c r="F228" s="1731"/>
      <c r="G228" s="1731"/>
      <c r="H228" s="1731"/>
      <c r="I228" s="1731"/>
      <c r="J228" s="1731"/>
      <c r="K228" s="1731"/>
      <c r="L228" s="1731"/>
      <c r="M228" s="1731"/>
      <c r="N228" s="1731"/>
      <c r="O228" s="1731"/>
      <c r="P228" s="1731"/>
      <c r="Q228" s="1732"/>
      <c r="R228" s="306"/>
      <c r="BV228" s="23"/>
      <c r="BY228" s="8"/>
    </row>
    <row r="229" spans="1:77" ht="8.25" customHeight="1">
      <c r="A229" s="36"/>
      <c r="D229" s="1718"/>
      <c r="E229" s="1731"/>
      <c r="F229" s="1731"/>
      <c r="G229" s="1731"/>
      <c r="H229" s="1731"/>
      <c r="I229" s="1731"/>
      <c r="J229" s="1731"/>
      <c r="K229" s="1731"/>
      <c r="L229" s="1731"/>
      <c r="M229" s="1731"/>
      <c r="N229" s="1731"/>
      <c r="O229" s="1731"/>
      <c r="P229" s="1731"/>
      <c r="Q229" s="1732"/>
      <c r="R229" s="306"/>
      <c r="BV229" s="23"/>
      <c r="BY229" s="8"/>
    </row>
    <row r="230" spans="1:77" ht="8.25" customHeight="1">
      <c r="A230" s="36"/>
      <c r="D230" s="1718"/>
      <c r="E230" s="1731"/>
      <c r="F230" s="1731"/>
      <c r="G230" s="1731"/>
      <c r="H230" s="1731"/>
      <c r="I230" s="1731"/>
      <c r="J230" s="1731"/>
      <c r="K230" s="1731"/>
      <c r="L230" s="1731"/>
      <c r="M230" s="1731"/>
      <c r="N230" s="1731"/>
      <c r="O230" s="1731"/>
      <c r="P230" s="1731"/>
      <c r="Q230" s="1732"/>
      <c r="R230" s="306"/>
      <c r="BV230" s="23"/>
      <c r="BY230" s="8"/>
    </row>
    <row r="231" spans="1:77" ht="8.25" customHeight="1">
      <c r="A231" s="36"/>
      <c r="D231" s="1718"/>
      <c r="E231" s="1731"/>
      <c r="F231" s="1731"/>
      <c r="G231" s="1731"/>
      <c r="H231" s="1731"/>
      <c r="I231" s="1731"/>
      <c r="J231" s="1731"/>
      <c r="K231" s="1731"/>
      <c r="L231" s="1731"/>
      <c r="M231" s="1731"/>
      <c r="N231" s="1731"/>
      <c r="O231" s="1731"/>
      <c r="P231" s="1731"/>
      <c r="Q231" s="1732"/>
      <c r="R231" s="306"/>
      <c r="BV231" s="23"/>
      <c r="BY231" s="8"/>
    </row>
    <row r="232" spans="1:77" ht="8.25" customHeight="1">
      <c r="A232" s="36"/>
      <c r="D232" s="1718"/>
      <c r="E232" s="1731"/>
      <c r="F232" s="1731"/>
      <c r="G232" s="1731"/>
      <c r="H232" s="1731"/>
      <c r="I232" s="1731"/>
      <c r="J232" s="1731"/>
      <c r="K232" s="1731"/>
      <c r="L232" s="1731"/>
      <c r="M232" s="1731"/>
      <c r="N232" s="1731"/>
      <c r="O232" s="1731"/>
      <c r="P232" s="1731"/>
      <c r="Q232" s="1732"/>
      <c r="R232" s="306"/>
      <c r="BV232" s="23"/>
      <c r="BY232" s="8"/>
    </row>
    <row r="233" spans="1:77" ht="8.25" customHeight="1">
      <c r="A233" s="36"/>
      <c r="D233" s="1718"/>
      <c r="E233" s="1731"/>
      <c r="F233" s="1731"/>
      <c r="G233" s="1731"/>
      <c r="H233" s="1731"/>
      <c r="I233" s="1731"/>
      <c r="J233" s="1731"/>
      <c r="K233" s="1731"/>
      <c r="L233" s="1731"/>
      <c r="M233" s="1731"/>
      <c r="N233" s="1731"/>
      <c r="O233" s="1731"/>
      <c r="P233" s="1731"/>
      <c r="Q233" s="1732"/>
      <c r="R233" s="306"/>
      <c r="BV233" s="23"/>
      <c r="BY233" s="8"/>
    </row>
    <row r="234" spans="1:77" ht="8.25" customHeight="1">
      <c r="A234" s="36"/>
      <c r="D234" s="1718"/>
      <c r="E234" s="1731"/>
      <c r="F234" s="1731"/>
      <c r="G234" s="1731"/>
      <c r="H234" s="1731"/>
      <c r="I234" s="1731"/>
      <c r="J234" s="1731"/>
      <c r="K234" s="1731"/>
      <c r="L234" s="1731"/>
      <c r="M234" s="1731"/>
      <c r="N234" s="1731"/>
      <c r="O234" s="1731"/>
      <c r="P234" s="1731"/>
      <c r="Q234" s="1732"/>
      <c r="R234" s="306"/>
      <c r="BV234" s="23"/>
      <c r="BY234" s="8"/>
    </row>
    <row r="235" spans="1:77" ht="8.25" customHeight="1">
      <c r="A235" s="36"/>
      <c r="D235" s="1718"/>
      <c r="E235" s="1731"/>
      <c r="F235" s="1731"/>
      <c r="G235" s="1731"/>
      <c r="H235" s="1731"/>
      <c r="I235" s="1731"/>
      <c r="J235" s="1731"/>
      <c r="K235" s="1731"/>
      <c r="L235" s="1731"/>
      <c r="M235" s="1731"/>
      <c r="N235" s="1731"/>
      <c r="O235" s="1731"/>
      <c r="P235" s="1731"/>
      <c r="Q235" s="1732"/>
      <c r="R235" s="306"/>
      <c r="BV235" s="23"/>
      <c r="BY235" s="8"/>
    </row>
    <row r="236" spans="1:77" ht="8.25" customHeight="1">
      <c r="A236" s="36"/>
      <c r="D236" s="1718"/>
      <c r="E236" s="1731"/>
      <c r="F236" s="1731"/>
      <c r="G236" s="1731"/>
      <c r="H236" s="1731"/>
      <c r="I236" s="1731"/>
      <c r="J236" s="1731"/>
      <c r="K236" s="1731"/>
      <c r="L236" s="1731"/>
      <c r="M236" s="1731"/>
      <c r="N236" s="1731"/>
      <c r="O236" s="1731"/>
      <c r="P236" s="1731"/>
      <c r="Q236" s="1732"/>
      <c r="R236" s="306"/>
      <c r="BV236" s="23"/>
      <c r="BY236" s="8"/>
    </row>
    <row r="237" spans="1:77" ht="8.25" customHeight="1">
      <c r="A237" s="36"/>
      <c r="D237" s="1718"/>
      <c r="E237" s="1731"/>
      <c r="F237" s="1731"/>
      <c r="G237" s="1731"/>
      <c r="H237" s="1731"/>
      <c r="I237" s="1731"/>
      <c r="J237" s="1731"/>
      <c r="K237" s="1731"/>
      <c r="L237" s="1731"/>
      <c r="M237" s="1731"/>
      <c r="N237" s="1731"/>
      <c r="O237" s="1731"/>
      <c r="P237" s="1731"/>
      <c r="Q237" s="1732"/>
      <c r="R237" s="306"/>
      <c r="BV237" s="23"/>
      <c r="BY237" s="8"/>
    </row>
    <row r="238" spans="1:77" ht="8.25" customHeight="1">
      <c r="A238" s="36"/>
      <c r="D238" s="1718"/>
      <c r="E238" s="1731"/>
      <c r="F238" s="1731"/>
      <c r="G238" s="1731"/>
      <c r="H238" s="1731"/>
      <c r="I238" s="1731"/>
      <c r="J238" s="1731"/>
      <c r="K238" s="1731"/>
      <c r="L238" s="1731"/>
      <c r="M238" s="1731"/>
      <c r="N238" s="1731"/>
      <c r="O238" s="1731"/>
      <c r="P238" s="1731"/>
      <c r="Q238" s="1732"/>
      <c r="R238" s="306"/>
      <c r="BV238" s="23"/>
      <c r="BY238" s="8"/>
    </row>
    <row r="239" spans="1:77" ht="8.25" customHeight="1">
      <c r="A239" s="36"/>
      <c r="D239" s="1718"/>
      <c r="E239" s="1731"/>
      <c r="F239" s="1731"/>
      <c r="G239" s="1731"/>
      <c r="H239" s="1731"/>
      <c r="I239" s="1731"/>
      <c r="J239" s="1731"/>
      <c r="K239" s="1731"/>
      <c r="L239" s="1731"/>
      <c r="M239" s="1731"/>
      <c r="N239" s="1731"/>
      <c r="O239" s="1731"/>
      <c r="P239" s="1731"/>
      <c r="Q239" s="1732"/>
      <c r="R239" s="306"/>
      <c r="BV239" s="23"/>
      <c r="BY239" s="8"/>
    </row>
    <row r="240" spans="1:77" ht="8.25" customHeight="1">
      <c r="A240" s="36"/>
      <c r="D240" s="1718"/>
      <c r="E240" s="1731"/>
      <c r="F240" s="1731"/>
      <c r="G240" s="1731"/>
      <c r="H240" s="1731"/>
      <c r="I240" s="1731"/>
      <c r="J240" s="1731"/>
      <c r="K240" s="1731"/>
      <c r="L240" s="1731"/>
      <c r="M240" s="1731"/>
      <c r="N240" s="1731"/>
      <c r="O240" s="1731"/>
      <c r="P240" s="1731"/>
      <c r="Q240" s="1732"/>
      <c r="R240" s="306"/>
      <c r="BV240" s="23"/>
      <c r="BY240" s="8"/>
    </row>
    <row r="241" spans="1:77" ht="8.25" customHeight="1">
      <c r="A241" s="36"/>
      <c r="D241" s="1718"/>
      <c r="E241" s="1731"/>
      <c r="F241" s="1731"/>
      <c r="G241" s="1731"/>
      <c r="H241" s="1731"/>
      <c r="I241" s="1731"/>
      <c r="J241" s="1731"/>
      <c r="K241" s="1731"/>
      <c r="L241" s="1731"/>
      <c r="M241" s="1731"/>
      <c r="N241" s="1731"/>
      <c r="O241" s="1731"/>
      <c r="P241" s="1731"/>
      <c r="Q241" s="1732"/>
      <c r="R241" s="306"/>
      <c r="BV241" s="23"/>
      <c r="BY241" s="8"/>
    </row>
    <row r="242" spans="1:77" ht="8.25" customHeight="1">
      <c r="A242" s="36"/>
      <c r="D242" s="1718"/>
      <c r="E242" s="1731"/>
      <c r="F242" s="1731"/>
      <c r="G242" s="1731"/>
      <c r="H242" s="1731"/>
      <c r="I242" s="1731"/>
      <c r="J242" s="1731"/>
      <c r="K242" s="1731"/>
      <c r="L242" s="1731"/>
      <c r="M242" s="1731"/>
      <c r="N242" s="1731"/>
      <c r="O242" s="1731"/>
      <c r="P242" s="1731"/>
      <c r="Q242" s="1732"/>
      <c r="R242" s="306"/>
      <c r="BV242" s="23"/>
      <c r="BY242" s="8"/>
    </row>
    <row r="243" spans="1:77" ht="8.25" customHeight="1">
      <c r="A243" s="36"/>
      <c r="D243" s="1718"/>
      <c r="E243" s="1731"/>
      <c r="F243" s="1731"/>
      <c r="G243" s="1731"/>
      <c r="H243" s="1731"/>
      <c r="I243" s="1731"/>
      <c r="J243" s="1731"/>
      <c r="K243" s="1731"/>
      <c r="L243" s="1731"/>
      <c r="M243" s="1731"/>
      <c r="N243" s="1731"/>
      <c r="O243" s="1731"/>
      <c r="P243" s="1731"/>
      <c r="Q243" s="1732"/>
      <c r="R243" s="306"/>
      <c r="BV243" s="23"/>
      <c r="BY243" s="8"/>
    </row>
    <row r="244" spans="1:77" ht="8.25" customHeight="1">
      <c r="A244" s="36"/>
      <c r="D244" s="1718"/>
      <c r="E244" s="1731"/>
      <c r="F244" s="1731"/>
      <c r="G244" s="1731"/>
      <c r="H244" s="1731"/>
      <c r="I244" s="1731"/>
      <c r="J244" s="1731"/>
      <c r="K244" s="1731"/>
      <c r="L244" s="1731"/>
      <c r="M244" s="1731"/>
      <c r="N244" s="1731"/>
      <c r="O244" s="1731"/>
      <c r="P244" s="1731"/>
      <c r="Q244" s="1732"/>
      <c r="R244" s="306"/>
      <c r="BV244" s="23"/>
      <c r="BY244" s="8"/>
    </row>
    <row r="245" spans="1:77" ht="8.25" customHeight="1">
      <c r="A245" s="36"/>
      <c r="D245" s="1718"/>
      <c r="E245" s="1731"/>
      <c r="F245" s="1731"/>
      <c r="G245" s="1731"/>
      <c r="H245" s="1731"/>
      <c r="I245" s="1731"/>
      <c r="J245" s="1731"/>
      <c r="K245" s="1731"/>
      <c r="L245" s="1731"/>
      <c r="M245" s="1731"/>
      <c r="N245" s="1731"/>
      <c r="O245" s="1731"/>
      <c r="P245" s="1731"/>
      <c r="Q245" s="1732"/>
      <c r="R245" s="306"/>
      <c r="BV245" s="23"/>
      <c r="BY245" s="8"/>
    </row>
    <row r="246" spans="1:77" ht="8.25" customHeight="1">
      <c r="A246" s="36"/>
      <c r="D246" s="1718"/>
      <c r="E246" s="1731"/>
      <c r="F246" s="1731"/>
      <c r="G246" s="1731"/>
      <c r="H246" s="1731"/>
      <c r="I246" s="1731"/>
      <c r="J246" s="1731"/>
      <c r="K246" s="1731"/>
      <c r="L246" s="1731"/>
      <c r="M246" s="1731"/>
      <c r="N246" s="1731"/>
      <c r="O246" s="1731"/>
      <c r="P246" s="1731"/>
      <c r="Q246" s="1732"/>
      <c r="R246" s="306"/>
      <c r="BV246" s="23"/>
      <c r="BY246" s="8"/>
    </row>
    <row r="247" spans="1:77" ht="8.25" customHeight="1">
      <c r="A247" s="36"/>
      <c r="D247" s="1718"/>
      <c r="E247" s="1731"/>
      <c r="F247" s="1731"/>
      <c r="G247" s="1731"/>
      <c r="H247" s="1731"/>
      <c r="I247" s="1731"/>
      <c r="J247" s="1731"/>
      <c r="K247" s="1731"/>
      <c r="L247" s="1731"/>
      <c r="M247" s="1731"/>
      <c r="N247" s="1731"/>
      <c r="O247" s="1731"/>
      <c r="P247" s="1731"/>
      <c r="Q247" s="1732"/>
      <c r="R247" s="306"/>
      <c r="BV247" s="23"/>
      <c r="BY247" s="8"/>
    </row>
    <row r="248" spans="1:77" ht="8.25" customHeight="1">
      <c r="A248" s="36"/>
      <c r="D248" s="1718"/>
      <c r="E248" s="1731"/>
      <c r="F248" s="1731"/>
      <c r="G248" s="1731"/>
      <c r="H248" s="1731"/>
      <c r="I248" s="1731"/>
      <c r="J248" s="1731"/>
      <c r="K248" s="1731"/>
      <c r="L248" s="1731"/>
      <c r="M248" s="1731"/>
      <c r="N248" s="1731"/>
      <c r="O248" s="1731"/>
      <c r="P248" s="1731"/>
      <c r="Q248" s="1732"/>
      <c r="R248" s="306"/>
      <c r="BV248" s="23"/>
      <c r="BY248" s="8"/>
    </row>
    <row r="249" spans="1:77" ht="8.25" customHeight="1">
      <c r="A249" s="36"/>
      <c r="D249" s="1718"/>
      <c r="E249" s="1731"/>
      <c r="F249" s="1731"/>
      <c r="G249" s="1731"/>
      <c r="H249" s="1731"/>
      <c r="I249" s="1731"/>
      <c r="J249" s="1731"/>
      <c r="K249" s="1731"/>
      <c r="L249" s="1731"/>
      <c r="M249" s="1731"/>
      <c r="N249" s="1731"/>
      <c r="O249" s="1731"/>
      <c r="P249" s="1731"/>
      <c r="Q249" s="1732"/>
      <c r="R249" s="306"/>
      <c r="BV249" s="23"/>
      <c r="BY249" s="8"/>
    </row>
    <row r="250" spans="1:77" ht="8.25" customHeight="1">
      <c r="A250" s="36"/>
      <c r="D250" s="1718"/>
      <c r="E250" s="1731"/>
      <c r="F250" s="1731"/>
      <c r="G250" s="1731"/>
      <c r="H250" s="1731"/>
      <c r="I250" s="1731"/>
      <c r="J250" s="1731"/>
      <c r="K250" s="1731"/>
      <c r="L250" s="1731"/>
      <c r="M250" s="1731"/>
      <c r="N250" s="1731"/>
      <c r="O250" s="1731"/>
      <c r="P250" s="1731"/>
      <c r="Q250" s="1732"/>
      <c r="R250" s="306"/>
      <c r="BV250" s="23"/>
      <c r="BY250" s="8"/>
    </row>
    <row r="251" spans="1:77" ht="8.25" customHeight="1">
      <c r="A251" s="36"/>
      <c r="D251" s="1718"/>
      <c r="E251" s="1731"/>
      <c r="F251" s="1731"/>
      <c r="G251" s="1731"/>
      <c r="H251" s="1731"/>
      <c r="I251" s="1731"/>
      <c r="J251" s="1731"/>
      <c r="K251" s="1731"/>
      <c r="L251" s="1731"/>
      <c r="M251" s="1731"/>
      <c r="N251" s="1731"/>
      <c r="O251" s="1731"/>
      <c r="P251" s="1731"/>
      <c r="Q251" s="1732"/>
      <c r="R251" s="306"/>
      <c r="BV251" s="23"/>
      <c r="BY251" s="8"/>
    </row>
    <row r="252" spans="1:77" ht="8.25" customHeight="1">
      <c r="A252" s="36"/>
      <c r="D252" s="1718"/>
      <c r="E252" s="1731"/>
      <c r="F252" s="1731"/>
      <c r="G252" s="1731"/>
      <c r="H252" s="1731"/>
      <c r="I252" s="1731"/>
      <c r="J252" s="1731"/>
      <c r="K252" s="1731"/>
      <c r="L252" s="1731"/>
      <c r="M252" s="1731"/>
      <c r="N252" s="1731"/>
      <c r="O252" s="1731"/>
      <c r="P252" s="1731"/>
      <c r="Q252" s="1732"/>
      <c r="R252" s="306"/>
      <c r="BV252" s="23"/>
      <c r="BY252" s="8"/>
    </row>
    <row r="253" spans="1:77" ht="8.25" customHeight="1">
      <c r="A253" s="36"/>
      <c r="D253" s="1718"/>
      <c r="E253" s="1731"/>
      <c r="F253" s="1731"/>
      <c r="G253" s="1731"/>
      <c r="H253" s="1731"/>
      <c r="I253" s="1731"/>
      <c r="J253" s="1731"/>
      <c r="K253" s="1731"/>
      <c r="L253" s="1731"/>
      <c r="M253" s="1731"/>
      <c r="N253" s="1731"/>
      <c r="O253" s="1731"/>
      <c r="P253" s="1731"/>
      <c r="Q253" s="1732"/>
      <c r="R253" s="306"/>
      <c r="BV253" s="23"/>
      <c r="BY253" s="8"/>
    </row>
    <row r="254" spans="1:77" ht="8.25" customHeight="1">
      <c r="A254" s="36"/>
      <c r="D254" s="1718"/>
      <c r="E254" s="1731"/>
      <c r="F254" s="1731"/>
      <c r="G254" s="1731"/>
      <c r="H254" s="1731"/>
      <c r="I254" s="1731"/>
      <c r="J254" s="1731"/>
      <c r="K254" s="1731"/>
      <c r="L254" s="1731"/>
      <c r="M254" s="1731"/>
      <c r="N254" s="1731"/>
      <c r="O254" s="1731"/>
      <c r="P254" s="1731"/>
      <c r="Q254" s="1732"/>
      <c r="R254" s="306"/>
      <c r="BV254" s="23"/>
      <c r="BY254" s="8"/>
    </row>
    <row r="255" spans="1:77" ht="8.25" customHeight="1">
      <c r="A255" s="36"/>
      <c r="D255" s="1718"/>
      <c r="E255" s="1731"/>
      <c r="F255" s="1731"/>
      <c r="G255" s="1731"/>
      <c r="H255" s="1731"/>
      <c r="I255" s="1731"/>
      <c r="J255" s="1731"/>
      <c r="K255" s="1731"/>
      <c r="L255" s="1731"/>
      <c r="M255" s="1731"/>
      <c r="N255" s="1731"/>
      <c r="O255" s="1731"/>
      <c r="P255" s="1731"/>
      <c r="Q255" s="1732"/>
      <c r="R255" s="306"/>
      <c r="BV255" s="23"/>
      <c r="BY255" s="8"/>
    </row>
    <row r="256" spans="1:77" ht="8.25" customHeight="1">
      <c r="A256" s="36"/>
      <c r="D256" s="1718"/>
      <c r="E256" s="1731"/>
      <c r="F256" s="1731"/>
      <c r="G256" s="1731"/>
      <c r="H256" s="1731"/>
      <c r="I256" s="1731"/>
      <c r="J256" s="1731"/>
      <c r="K256" s="1731"/>
      <c r="L256" s="1731"/>
      <c r="M256" s="1731"/>
      <c r="N256" s="1731"/>
      <c r="O256" s="1731"/>
      <c r="P256" s="1731"/>
      <c r="Q256" s="1732"/>
      <c r="R256" s="306"/>
      <c r="BV256" s="23"/>
      <c r="BY256" s="8"/>
    </row>
    <row r="257" spans="1:77" ht="8.25" customHeight="1">
      <c r="A257" s="36"/>
      <c r="D257" s="1718"/>
      <c r="E257" s="1731"/>
      <c r="F257" s="1731"/>
      <c r="G257" s="1731"/>
      <c r="H257" s="1731"/>
      <c r="I257" s="1731"/>
      <c r="J257" s="1731"/>
      <c r="K257" s="1731"/>
      <c r="L257" s="1731"/>
      <c r="M257" s="1731"/>
      <c r="N257" s="1731"/>
      <c r="O257" s="1731"/>
      <c r="P257" s="1731"/>
      <c r="Q257" s="1732"/>
      <c r="R257" s="306"/>
      <c r="BV257" s="23"/>
      <c r="BY257" s="8"/>
    </row>
    <row r="258" spans="1:77" ht="8.25" customHeight="1">
      <c r="A258" s="36"/>
      <c r="D258" s="1718"/>
      <c r="E258" s="1731"/>
      <c r="F258" s="1731"/>
      <c r="G258" s="1731"/>
      <c r="H258" s="1731"/>
      <c r="I258" s="1731"/>
      <c r="J258" s="1731"/>
      <c r="K258" s="1731"/>
      <c r="L258" s="1731"/>
      <c r="M258" s="1731"/>
      <c r="N258" s="1731"/>
      <c r="O258" s="1731"/>
      <c r="P258" s="1731"/>
      <c r="Q258" s="1732"/>
      <c r="R258" s="306"/>
      <c r="BV258" s="23"/>
      <c r="BY258" s="8"/>
    </row>
    <row r="259" spans="1:77" ht="8.25" customHeight="1">
      <c r="A259" s="36"/>
      <c r="D259" s="1718"/>
      <c r="E259" s="1731"/>
      <c r="F259" s="1731"/>
      <c r="G259" s="1731"/>
      <c r="H259" s="1731"/>
      <c r="I259" s="1731"/>
      <c r="J259" s="1731"/>
      <c r="K259" s="1731"/>
      <c r="L259" s="1731"/>
      <c r="M259" s="1731"/>
      <c r="N259" s="1731"/>
      <c r="O259" s="1731"/>
      <c r="P259" s="1731"/>
      <c r="Q259" s="1732"/>
      <c r="R259" s="306"/>
      <c r="BV259" s="23"/>
      <c r="BY259" s="8"/>
    </row>
    <row r="260" spans="1:77" ht="8.25" customHeight="1">
      <c r="A260" s="36"/>
      <c r="D260" s="1718"/>
      <c r="E260" s="1731"/>
      <c r="F260" s="1731"/>
      <c r="G260" s="1731"/>
      <c r="H260" s="1731"/>
      <c r="I260" s="1731"/>
      <c r="J260" s="1731"/>
      <c r="K260" s="1731"/>
      <c r="L260" s="1731"/>
      <c r="M260" s="1731"/>
      <c r="N260" s="1731"/>
      <c r="O260" s="1731"/>
      <c r="P260" s="1731"/>
      <c r="Q260" s="1732"/>
      <c r="R260" s="306"/>
      <c r="BV260" s="23"/>
      <c r="BY260" s="8"/>
    </row>
    <row r="261" spans="1:77" ht="8.25" customHeight="1">
      <c r="A261" s="36"/>
      <c r="D261" s="1718"/>
      <c r="E261" s="1731"/>
      <c r="F261" s="1731"/>
      <c r="G261" s="1731"/>
      <c r="H261" s="1731"/>
      <c r="I261" s="1731"/>
      <c r="J261" s="1731"/>
      <c r="K261" s="1731"/>
      <c r="L261" s="1731"/>
      <c r="M261" s="1731"/>
      <c r="N261" s="1731"/>
      <c r="O261" s="1731"/>
      <c r="P261" s="1731"/>
      <c r="Q261" s="1732"/>
      <c r="R261" s="306"/>
      <c r="BV261" s="23"/>
      <c r="BY261" s="8"/>
    </row>
    <row r="262" spans="1:77" ht="8.25" customHeight="1">
      <c r="A262" s="36"/>
      <c r="D262" s="1718"/>
      <c r="E262" s="1731"/>
      <c r="F262" s="1731"/>
      <c r="G262" s="1731"/>
      <c r="H262" s="1731"/>
      <c r="I262" s="1731"/>
      <c r="J262" s="1731"/>
      <c r="K262" s="1731"/>
      <c r="L262" s="1731"/>
      <c r="M262" s="1731"/>
      <c r="N262" s="1731"/>
      <c r="O262" s="1731"/>
      <c r="P262" s="1731"/>
      <c r="Q262" s="1732"/>
      <c r="R262" s="306"/>
      <c r="BV262" s="23"/>
      <c r="BY262" s="8"/>
    </row>
    <row r="263" spans="1:77" ht="8.25" customHeight="1">
      <c r="A263" s="36"/>
      <c r="D263" s="1718"/>
      <c r="E263" s="1731"/>
      <c r="F263" s="1731"/>
      <c r="G263" s="1731"/>
      <c r="H263" s="1731"/>
      <c r="I263" s="1731"/>
      <c r="J263" s="1731"/>
      <c r="K263" s="1731"/>
      <c r="L263" s="1731"/>
      <c r="M263" s="1731"/>
      <c r="N263" s="1731"/>
      <c r="O263" s="1731"/>
      <c r="P263" s="1731"/>
      <c r="Q263" s="1732"/>
      <c r="R263" s="306"/>
      <c r="BV263" s="23"/>
      <c r="BY263" s="8"/>
    </row>
    <row r="264" spans="1:77" ht="8.25" customHeight="1">
      <c r="A264" s="36"/>
      <c r="D264" s="1718"/>
      <c r="E264" s="1731"/>
      <c r="F264" s="1731"/>
      <c r="G264" s="1731"/>
      <c r="H264" s="1731"/>
      <c r="I264" s="1731"/>
      <c r="J264" s="1731"/>
      <c r="K264" s="1731"/>
      <c r="L264" s="1731"/>
      <c r="M264" s="1731"/>
      <c r="N264" s="1731"/>
      <c r="O264" s="1731"/>
      <c r="P264" s="1731"/>
      <c r="Q264" s="1732"/>
      <c r="R264" s="306"/>
      <c r="BV264" s="23"/>
      <c r="BY264" s="8"/>
    </row>
    <row r="265" spans="1:77" ht="8.25" customHeight="1">
      <c r="A265" s="36"/>
      <c r="D265" s="1718"/>
      <c r="E265" s="1731"/>
      <c r="F265" s="1731"/>
      <c r="G265" s="1731"/>
      <c r="H265" s="1731"/>
      <c r="I265" s="1731"/>
      <c r="J265" s="1731"/>
      <c r="K265" s="1731"/>
      <c r="L265" s="1731"/>
      <c r="M265" s="1731"/>
      <c r="N265" s="1731"/>
      <c r="O265" s="1731"/>
      <c r="P265" s="1731"/>
      <c r="Q265" s="1732"/>
      <c r="R265" s="306"/>
      <c r="BV265" s="23"/>
      <c r="BY265" s="8"/>
    </row>
    <row r="266" spans="1:77" ht="8.25" customHeight="1">
      <c r="A266" s="36"/>
      <c r="D266" s="1718"/>
      <c r="E266" s="1731"/>
      <c r="F266" s="1731"/>
      <c r="G266" s="1731"/>
      <c r="H266" s="1731"/>
      <c r="I266" s="1731"/>
      <c r="J266" s="1731"/>
      <c r="K266" s="1731"/>
      <c r="L266" s="1731"/>
      <c r="M266" s="1731"/>
      <c r="N266" s="1731"/>
      <c r="O266" s="1731"/>
      <c r="P266" s="1731"/>
      <c r="Q266" s="1732"/>
      <c r="R266" s="306"/>
      <c r="BV266" s="23"/>
      <c r="BY266" s="8"/>
    </row>
    <row r="267" spans="1:77" ht="8.25" customHeight="1">
      <c r="A267" s="36"/>
      <c r="D267" s="1733"/>
      <c r="E267" s="1734"/>
      <c r="F267" s="1734"/>
      <c r="G267" s="1734"/>
      <c r="H267" s="1734"/>
      <c r="I267" s="1734"/>
      <c r="J267" s="1734"/>
      <c r="K267" s="1734"/>
      <c r="L267" s="1734"/>
      <c r="M267" s="1734"/>
      <c r="N267" s="1734"/>
      <c r="O267" s="1734"/>
      <c r="P267" s="1734"/>
      <c r="Q267" s="1735"/>
      <c r="R267" s="150"/>
      <c r="S267" s="438"/>
      <c r="T267" s="438"/>
      <c r="U267" s="438"/>
      <c r="V267" s="438"/>
      <c r="W267" s="438"/>
      <c r="X267" s="438"/>
      <c r="Y267" s="438"/>
      <c r="Z267" s="438"/>
      <c r="AA267" s="438"/>
      <c r="AB267" s="438"/>
      <c r="AC267" s="438"/>
      <c r="AD267" s="438"/>
      <c r="AE267" s="438"/>
      <c r="AF267" s="438"/>
      <c r="AG267" s="438"/>
      <c r="AH267" s="438"/>
      <c r="AI267" s="438"/>
      <c r="AJ267" s="438"/>
      <c r="AK267" s="438"/>
      <c r="AL267" s="438"/>
      <c r="AM267" s="438"/>
      <c r="AN267" s="438"/>
      <c r="AO267" s="438"/>
      <c r="AP267" s="438"/>
      <c r="AQ267" s="438"/>
      <c r="AR267" s="438"/>
      <c r="AS267" s="438"/>
      <c r="AT267" s="438"/>
      <c r="AU267" s="438"/>
      <c r="AV267" s="438"/>
      <c r="AW267" s="438"/>
      <c r="AX267" s="438"/>
      <c r="AY267" s="438"/>
      <c r="AZ267" s="438"/>
      <c r="BA267" s="438"/>
      <c r="BB267" s="438"/>
      <c r="BC267" s="438"/>
      <c r="BD267" s="438"/>
      <c r="BE267" s="438"/>
      <c r="BF267" s="438"/>
      <c r="BG267" s="438"/>
      <c r="BH267" s="438"/>
      <c r="BI267" s="438"/>
      <c r="BJ267" s="438"/>
      <c r="BK267" s="438"/>
      <c r="BL267" s="438"/>
      <c r="BM267" s="438"/>
      <c r="BN267" s="438"/>
      <c r="BO267" s="438"/>
      <c r="BP267" s="438"/>
      <c r="BQ267" s="438"/>
      <c r="BR267" s="438"/>
      <c r="BS267" s="438"/>
      <c r="BT267" s="438"/>
      <c r="BU267" s="438"/>
      <c r="BV267" s="442"/>
      <c r="BY267" s="8"/>
    </row>
    <row r="268" spans="1:77" ht="8.25" customHeight="1" thickBot="1">
      <c r="A268" s="37"/>
      <c r="B268" s="38"/>
      <c r="C268" s="38"/>
      <c r="D268" s="38"/>
      <c r="E268" s="38"/>
      <c r="F268" s="38"/>
      <c r="G268" s="38"/>
      <c r="H268" s="38"/>
      <c r="I268" s="38"/>
      <c r="J268" s="38"/>
      <c r="K268" s="38"/>
      <c r="L268" s="38"/>
      <c r="M268" s="38"/>
      <c r="N268" s="38"/>
      <c r="O268" s="38"/>
      <c r="P268" s="38"/>
      <c r="Q268" s="38"/>
      <c r="R268" s="38"/>
      <c r="S268" s="38"/>
      <c r="T268" s="38"/>
      <c r="U268" s="38"/>
      <c r="V268" s="38"/>
      <c r="W268" s="38"/>
      <c r="X268" s="38"/>
      <c r="Y268" s="38"/>
      <c r="Z268" s="38"/>
      <c r="AA268" s="38"/>
      <c r="AB268" s="38"/>
      <c r="AC268" s="38"/>
      <c r="AD268" s="38"/>
      <c r="AE268" s="38"/>
      <c r="AF268" s="38"/>
      <c r="AG268" s="38"/>
      <c r="AH268" s="38"/>
      <c r="AI268" s="38"/>
      <c r="AJ268" s="38"/>
      <c r="AK268" s="38"/>
      <c r="AL268" s="38"/>
      <c r="AM268" s="38"/>
      <c r="AN268" s="38"/>
      <c r="AO268" s="38"/>
      <c r="AP268" s="38"/>
      <c r="AQ268" s="38"/>
      <c r="AR268" s="38"/>
      <c r="AS268" s="38"/>
      <c r="AT268" s="38"/>
      <c r="AU268" s="38"/>
      <c r="AV268" s="38"/>
      <c r="AW268" s="38"/>
      <c r="AX268" s="38"/>
      <c r="AY268" s="38"/>
      <c r="AZ268" s="38"/>
      <c r="BA268" s="38"/>
      <c r="BB268" s="38"/>
      <c r="BC268" s="38"/>
      <c r="BD268" s="38"/>
      <c r="BE268" s="38"/>
      <c r="BF268" s="38"/>
      <c r="BG268" s="38"/>
      <c r="BH268" s="38"/>
      <c r="BI268" s="38"/>
      <c r="BJ268" s="38"/>
      <c r="BK268" s="38"/>
      <c r="BL268" s="38"/>
      <c r="BM268" s="38"/>
      <c r="BN268" s="38"/>
      <c r="BO268" s="38"/>
      <c r="BP268" s="38"/>
      <c r="BQ268" s="38"/>
      <c r="BR268" s="38"/>
      <c r="BS268" s="38"/>
      <c r="BT268" s="38"/>
      <c r="BU268" s="38"/>
      <c r="BV268" s="38"/>
      <c r="BW268" s="38"/>
      <c r="BX268" s="38"/>
      <c r="BY268" s="9"/>
    </row>
  </sheetData>
  <sheetProtection algorithmName="SHA-512" hashValue="3LV4/GpDXo0xqvo6cb4pwlMWeFh28r94nSHWybVL7NG/rk8YpmDGICntI5zSOl5oKlNy4gyK8Xfs5hmZ+VKeHA==" saltValue="fNOCrvVnCqeSzEzt8vDxHQ==" spinCount="100000" sheet="1" scenarios="1"/>
  <mergeCells count="246">
    <mergeCell ref="BC198:BV199"/>
    <mergeCell ref="BU200:BV201"/>
    <mergeCell ref="BU202:BV203"/>
    <mergeCell ref="BC202:BK203"/>
    <mergeCell ref="BL202:BT203"/>
    <mergeCell ref="BO200:BT201"/>
    <mergeCell ref="BC200:BN201"/>
    <mergeCell ref="AE192:BB193"/>
    <mergeCell ref="AE194:BB197"/>
    <mergeCell ref="R198:W199"/>
    <mergeCell ref="R200:W203"/>
    <mergeCell ref="Y198:BB199"/>
    <mergeCell ref="Y200:BB203"/>
    <mergeCell ref="D190:Q191"/>
    <mergeCell ref="S190:BV191"/>
    <mergeCell ref="D192:Q193"/>
    <mergeCell ref="D194:Q197"/>
    <mergeCell ref="X192:AC193"/>
    <mergeCell ref="R195:W197"/>
    <mergeCell ref="R192:W194"/>
    <mergeCell ref="X194:AC197"/>
    <mergeCell ref="BC194:BL195"/>
    <mergeCell ref="BC196:BL197"/>
    <mergeCell ref="BU194:BV195"/>
    <mergeCell ref="BU196:BV197"/>
    <mergeCell ref="BM194:BT195"/>
    <mergeCell ref="BM196:BT197"/>
    <mergeCell ref="BC192:BV193"/>
    <mergeCell ref="D198:Q207"/>
    <mergeCell ref="S204:BI205"/>
    <mergeCell ref="BT204:BV205"/>
    <mergeCell ref="S206:BV207"/>
    <mergeCell ref="BJ204:BS205"/>
    <mergeCell ref="S184:BV185"/>
    <mergeCell ref="S188:BV189"/>
    <mergeCell ref="S186:BD187"/>
    <mergeCell ref="BF186:BV187"/>
    <mergeCell ref="D178:Q189"/>
    <mergeCell ref="D173:Q177"/>
    <mergeCell ref="AG173:BV174"/>
    <mergeCell ref="AG175:BV177"/>
    <mergeCell ref="S178:BV179"/>
    <mergeCell ref="S180:BV181"/>
    <mergeCell ref="BJ182:BV183"/>
    <mergeCell ref="S182:BI183"/>
    <mergeCell ref="R173:AE174"/>
    <mergeCell ref="R175:AE177"/>
    <mergeCell ref="C170:D171"/>
    <mergeCell ref="E168:BV169"/>
    <mergeCell ref="E170:BV171"/>
    <mergeCell ref="H99:T109"/>
    <mergeCell ref="BP125:BU126"/>
    <mergeCell ref="AG125:AQ126"/>
    <mergeCell ref="AS125:BD126"/>
    <mergeCell ref="P127:BV128"/>
    <mergeCell ref="V99:AS100"/>
    <mergeCell ref="V103:AS104"/>
    <mergeCell ref="V107:AS108"/>
    <mergeCell ref="V111:AS112"/>
    <mergeCell ref="M110:N114"/>
    <mergeCell ref="D125:F132"/>
    <mergeCell ref="G125:N128"/>
    <mergeCell ref="G129:N132"/>
    <mergeCell ref="P129:R130"/>
    <mergeCell ref="P131:BV132"/>
    <mergeCell ref="U125:AE126"/>
    <mergeCell ref="AF125:AF126"/>
    <mergeCell ref="AR125:AR126"/>
    <mergeCell ref="A161:BY162"/>
    <mergeCell ref="D143:N144"/>
    <mergeCell ref="C166:D167"/>
    <mergeCell ref="E166:BV167"/>
    <mergeCell ref="C168:D169"/>
    <mergeCell ref="AM89:BB90"/>
    <mergeCell ref="BG89:BV90"/>
    <mergeCell ref="U87:AE90"/>
    <mergeCell ref="G87:T98"/>
    <mergeCell ref="U91:AE98"/>
    <mergeCell ref="AG91:AV92"/>
    <mergeCell ref="BU91:BV92"/>
    <mergeCell ref="AW91:BT92"/>
    <mergeCell ref="AG93:BV98"/>
    <mergeCell ref="AF89:AL90"/>
    <mergeCell ref="BV125:BV126"/>
    <mergeCell ref="BE125:BE126"/>
    <mergeCell ref="BO125:BO126"/>
    <mergeCell ref="BF125:BN126"/>
    <mergeCell ref="T125:T126"/>
    <mergeCell ref="P143:BV144"/>
    <mergeCell ref="D158:M160"/>
    <mergeCell ref="AK158:AT160"/>
    <mergeCell ref="AG158:AH160"/>
    <mergeCell ref="D146:BV157"/>
    <mergeCell ref="D134:N139"/>
    <mergeCell ref="BJ107:BK110"/>
    <mergeCell ref="D51:BY52"/>
    <mergeCell ref="BT87:BV88"/>
    <mergeCell ref="AQ87:AS88"/>
    <mergeCell ref="AT87:AV88"/>
    <mergeCell ref="AW87:AY88"/>
    <mergeCell ref="AZ87:BB88"/>
    <mergeCell ref="BC87:BE88"/>
    <mergeCell ref="Y70:Z72"/>
    <mergeCell ref="AA70:AB72"/>
    <mergeCell ref="AC70:AD72"/>
    <mergeCell ref="AE70:AF72"/>
    <mergeCell ref="AO57:BC59"/>
    <mergeCell ref="BI58:BX58"/>
    <mergeCell ref="BO61:BV62"/>
    <mergeCell ref="BO63:BV65"/>
    <mergeCell ref="U61:AB62"/>
    <mergeCell ref="W57:AK59"/>
    <mergeCell ref="BI60:BU60"/>
    <mergeCell ref="AL57:AN59"/>
    <mergeCell ref="U75:Y77"/>
    <mergeCell ref="AA75:AN77"/>
    <mergeCell ref="AO75:AS77"/>
    <mergeCell ref="BL75:BP77"/>
    <mergeCell ref="BR75:BV77"/>
    <mergeCell ref="AY80:BH82"/>
    <mergeCell ref="BI80:BL82"/>
    <mergeCell ref="G73:I77"/>
    <mergeCell ref="V73:AN74"/>
    <mergeCell ref="AY61:BF62"/>
    <mergeCell ref="BG61:BN62"/>
    <mergeCell ref="AO67:AZ69"/>
    <mergeCell ref="AC61:AL62"/>
    <mergeCell ref="AC63:AL65"/>
    <mergeCell ref="AM61:AX62"/>
    <mergeCell ref="AM63:AX65"/>
    <mergeCell ref="AU75:BK77"/>
    <mergeCell ref="AZ73:BV74"/>
    <mergeCell ref="U63:AB65"/>
    <mergeCell ref="AO70:AX72"/>
    <mergeCell ref="BM70:BN72"/>
    <mergeCell ref="AI70:AJ72"/>
    <mergeCell ref="V85:BV86"/>
    <mergeCell ref="BM80:BV82"/>
    <mergeCell ref="G120:N123"/>
    <mergeCell ref="D116:F123"/>
    <mergeCell ref="AY111:BI114"/>
    <mergeCell ref="BJ111:BK114"/>
    <mergeCell ref="BL111:BV114"/>
    <mergeCell ref="AY99:BI102"/>
    <mergeCell ref="BJ99:BK102"/>
    <mergeCell ref="BL99:BV102"/>
    <mergeCell ref="AY103:BI106"/>
    <mergeCell ref="BJ103:BK106"/>
    <mergeCell ref="V101:AS102"/>
    <mergeCell ref="V105:AS106"/>
    <mergeCell ref="V113:AS114"/>
    <mergeCell ref="P116:AX117"/>
    <mergeCell ref="AT120:BA121"/>
    <mergeCell ref="D70:F114"/>
    <mergeCell ref="G116:N119"/>
    <mergeCell ref="P118:AX119"/>
    <mergeCell ref="AO78:AX79"/>
    <mergeCell ref="AZ78:BV79"/>
    <mergeCell ref="AO73:AX74"/>
    <mergeCell ref="AO80:AX82"/>
    <mergeCell ref="P125:S126"/>
    <mergeCell ref="BC129:BV130"/>
    <mergeCell ref="H111:K113"/>
    <mergeCell ref="BC89:BF90"/>
    <mergeCell ref="G78:T79"/>
    <mergeCell ref="G80:T82"/>
    <mergeCell ref="G83:T86"/>
    <mergeCell ref="U70:V72"/>
    <mergeCell ref="W70:X72"/>
    <mergeCell ref="V78:AN79"/>
    <mergeCell ref="V80:AN82"/>
    <mergeCell ref="V83:X84"/>
    <mergeCell ref="AG70:AH72"/>
    <mergeCell ref="AK70:AL72"/>
    <mergeCell ref="AM70:AN72"/>
    <mergeCell ref="Y83:AN84"/>
    <mergeCell ref="G70:T72"/>
    <mergeCell ref="J73:T74"/>
    <mergeCell ref="J75:T77"/>
    <mergeCell ref="AU83:BB84"/>
    <mergeCell ref="BD83:BV84"/>
    <mergeCell ref="BG87:BP88"/>
    <mergeCell ref="AF87:AP88"/>
    <mergeCell ref="BQ87:BS88"/>
    <mergeCell ref="BK116:BV119"/>
    <mergeCell ref="BL103:BV106"/>
    <mergeCell ref="AT99:AX102"/>
    <mergeCell ref="AT103:AX106"/>
    <mergeCell ref="AT111:AX114"/>
    <mergeCell ref="P120:R121"/>
    <mergeCell ref="P122:BV123"/>
    <mergeCell ref="AY116:BJ119"/>
    <mergeCell ref="BC120:BV121"/>
    <mergeCell ref="S120:AS121"/>
    <mergeCell ref="V109:AS110"/>
    <mergeCell ref="AY107:BI110"/>
    <mergeCell ref="BL107:BV110"/>
    <mergeCell ref="AT107:AX110"/>
    <mergeCell ref="E141:AT142"/>
    <mergeCell ref="AO83:AT84"/>
    <mergeCell ref="S129:AS130"/>
    <mergeCell ref="AT129:BA130"/>
    <mergeCell ref="AX136:BE137"/>
    <mergeCell ref="BG136:BV137"/>
    <mergeCell ref="BO70:BP72"/>
    <mergeCell ref="BQ70:BR72"/>
    <mergeCell ref="BS70:BT72"/>
    <mergeCell ref="BU70:BV72"/>
    <mergeCell ref="BC70:BD72"/>
    <mergeCell ref="BE70:BF72"/>
    <mergeCell ref="BG70:BH72"/>
    <mergeCell ref="BI70:BJ72"/>
    <mergeCell ref="BK70:BL72"/>
    <mergeCell ref="AC136:AW137"/>
    <mergeCell ref="O134:X135"/>
    <mergeCell ref="Z134:AQ135"/>
    <mergeCell ref="AR134:AZ135"/>
    <mergeCell ref="BB134:BV135"/>
    <mergeCell ref="Z136:AB137"/>
    <mergeCell ref="O136:X139"/>
    <mergeCell ref="Z138:BV139"/>
    <mergeCell ref="P111:S113"/>
    <mergeCell ref="D208:Q211"/>
    <mergeCell ref="D212:Q215"/>
    <mergeCell ref="S208:BV211"/>
    <mergeCell ref="S212:BV215"/>
    <mergeCell ref="D216:Q267"/>
    <mergeCell ref="S216:BV220"/>
    <mergeCell ref="W2:X2"/>
    <mergeCell ref="AD2:AE2"/>
    <mergeCell ref="AG2:AH2"/>
    <mergeCell ref="AJ2:AK2"/>
    <mergeCell ref="D67:W69"/>
    <mergeCell ref="AY70:AZ72"/>
    <mergeCell ref="BA70:BB72"/>
    <mergeCell ref="BA67:BV69"/>
    <mergeCell ref="S2:U2"/>
    <mergeCell ref="B2:F2"/>
    <mergeCell ref="H2:M2"/>
    <mergeCell ref="A54:S56"/>
    <mergeCell ref="AY63:BF65"/>
    <mergeCell ref="BG63:BN65"/>
    <mergeCell ref="BG54:BY56"/>
    <mergeCell ref="W54:AK56"/>
    <mergeCell ref="AO54:BC56"/>
    <mergeCell ref="AL54:AN56"/>
  </mergeCells>
  <phoneticPr fontId="16"/>
  <conditionalFormatting sqref="U125:AE126">
    <cfRule type="expression" dxfId="94" priority="53">
      <formula>"○"=$H$3</formula>
    </cfRule>
  </conditionalFormatting>
  <conditionalFormatting sqref="BF125:BN126">
    <cfRule type="expression" dxfId="93" priority="56">
      <formula>"○"=$K$3</formula>
    </cfRule>
  </conditionalFormatting>
  <conditionalFormatting sqref="W54:BC56">
    <cfRule type="expression" dxfId="92" priority="58">
      <formula>"×"=$O$3</formula>
    </cfRule>
  </conditionalFormatting>
  <conditionalFormatting sqref="W54:AK56">
    <cfRule type="expression" dxfId="91" priority="59">
      <formula>"×"=$O$3</formula>
    </cfRule>
  </conditionalFormatting>
  <conditionalFormatting sqref="AO54:BC56">
    <cfRule type="expression" dxfId="90" priority="60">
      <formula>"×"=$O$3</formula>
    </cfRule>
  </conditionalFormatting>
  <conditionalFormatting sqref="W57:AK59">
    <cfRule type="expression" dxfId="89" priority="61">
      <formula>"介"=$O$3</formula>
    </cfRule>
  </conditionalFormatting>
  <conditionalFormatting sqref="AO57:BC59">
    <cfRule type="expression" dxfId="88" priority="62">
      <formula>"支"=$O$3</formula>
    </cfRule>
  </conditionalFormatting>
  <conditionalFormatting sqref="H111:K113">
    <cfRule type="expression" dxfId="87" priority="65">
      <formula>$Q$3="2"</formula>
    </cfRule>
  </conditionalFormatting>
  <conditionalFormatting sqref="P111:S113">
    <cfRule type="expression" dxfId="86" priority="66">
      <formula>$Q$3="1"</formula>
    </cfRule>
  </conditionalFormatting>
  <conditionalFormatting sqref="AG125:AQ126">
    <cfRule type="expression" dxfId="85" priority="3">
      <formula>"○"=$I$3</formula>
    </cfRule>
  </conditionalFormatting>
  <conditionalFormatting sqref="AS125:BD126">
    <cfRule type="expression" dxfId="84" priority="2">
      <formula>"○"=$J$3</formula>
    </cfRule>
  </conditionalFormatting>
  <dataValidations count="4">
    <dataValidation type="list" allowBlank="1" showInputMessage="1" showErrorMessage="1" sqref="BA67:BV69">
      <formula1>$C$5:$C$6</formula1>
    </dataValidation>
    <dataValidation type="list" allowBlank="1" showInputMessage="1" showErrorMessage="1" sqref="BC196:BL197 BC202:BK203">
      <formula1>"□　その他　（, ■　その他　（,"</formula1>
    </dataValidation>
    <dataValidation type="list" allowBlank="1" showInputMessage="1" showErrorMessage="1" sqref="BC194:BL195">
      <formula1>"■　家　 族　（, □　家　 族　（,"</formula1>
    </dataValidation>
    <dataValidation type="list" allowBlank="1" showInputMessage="1" showErrorMessage="1" sqref="BC200:BM201">
      <formula1>"□ 本人　□ 家族（, ■ 本人　□ 家族（, □ 本人　■ 家族（,"</formula1>
    </dataValidation>
  </dataValidations>
  <hyperlinks>
    <hyperlink ref="BG54:BY56" location="目次!A1" display="申請書"/>
    <hyperlink ref="A54:S56" location="目次!A1" display="介護保険"/>
  </hyperlinks>
  <pageMargins left="0.43307086614173229" right="0.31496062992125984" top="0.35433070866141736" bottom="0.27559055118110237" header="0.31496062992125984" footer="0.31496062992125984"/>
  <pageSetup paperSize="9"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DI228"/>
  <sheetViews>
    <sheetView showZeros="0" topLeftCell="A50" zoomScale="115" zoomScaleNormal="115" workbookViewId="0">
      <selection activeCell="AN11" sqref="AN11"/>
    </sheetView>
  </sheetViews>
  <sheetFormatPr defaultColWidth="1.25" defaultRowHeight="7.5" customHeight="1"/>
  <cols>
    <col min="77" max="98" width="1.25" style="1"/>
    <col min="99" max="99" width="1.25" style="1" customWidth="1"/>
    <col min="100" max="112" width="1.25" style="1"/>
  </cols>
  <sheetData>
    <row r="1" spans="3:8" ht="7.5" hidden="1" customHeight="1"/>
    <row r="2" spans="3:8" ht="7.5" hidden="1" customHeight="1"/>
    <row r="3" spans="3:8" ht="7.5" hidden="1" customHeight="1">
      <c r="C3" s="156">
        <f>入力専用!$G$59</f>
        <v>0</v>
      </c>
      <c r="D3" s="156" t="str">
        <f>IF(LEFT("男性",2)=LEFT(入力専用!G68,2),"㊚","男")</f>
        <v>男</v>
      </c>
      <c r="E3" s="156" t="str">
        <f>IF(LEFT("女性",2)=LEFT(入力専用!G68,2),"㊛","女")</f>
        <v>女</v>
      </c>
      <c r="H3" s="156" t="s">
        <v>1167</v>
      </c>
    </row>
    <row r="4" spans="3:8" ht="7.5" hidden="1" customHeight="1">
      <c r="H4" s="570">
        <f ca="1">NOW()</f>
        <v>46119.699162037039</v>
      </c>
    </row>
    <row r="5" spans="3:8" ht="7.5" hidden="1" customHeight="1"/>
    <row r="6" spans="3:8" ht="7.5" hidden="1" customHeight="1"/>
    <row r="7" spans="3:8" ht="7.5" hidden="1" customHeight="1"/>
    <row r="8" spans="3:8" ht="7.5" hidden="1" customHeight="1"/>
    <row r="9" spans="3:8" ht="7.5" hidden="1" customHeight="1"/>
    <row r="10" spans="3:8" ht="7.5" hidden="1" customHeight="1"/>
    <row r="11" spans="3:8" ht="7.5" hidden="1" customHeight="1"/>
    <row r="12" spans="3:8" ht="7.5" hidden="1" customHeight="1"/>
    <row r="13" spans="3:8" ht="7.5" hidden="1" customHeight="1"/>
    <row r="14" spans="3:8" ht="7.5" hidden="1" customHeight="1"/>
    <row r="15" spans="3:8" ht="7.5" hidden="1" customHeight="1"/>
    <row r="16" spans="3:8" ht="7.5" hidden="1" customHeight="1"/>
    <row r="17" ht="7.5" hidden="1" customHeight="1"/>
    <row r="18" ht="7.5" hidden="1" customHeight="1"/>
    <row r="19" ht="7.5" hidden="1" customHeight="1"/>
    <row r="20" ht="7.5" hidden="1" customHeight="1"/>
    <row r="21" ht="7.5" hidden="1" customHeight="1"/>
    <row r="22" ht="7.5" hidden="1" customHeight="1"/>
    <row r="23" ht="7.5" hidden="1" customHeight="1"/>
    <row r="24" ht="7.5" hidden="1" customHeight="1"/>
    <row r="25" ht="7.5" hidden="1" customHeight="1"/>
    <row r="26" ht="7.5" hidden="1" customHeight="1"/>
    <row r="27" ht="7.5" hidden="1" customHeight="1"/>
    <row r="28" ht="7.5" hidden="1" customHeight="1"/>
    <row r="29" ht="7.5" hidden="1" customHeight="1"/>
    <row r="30" ht="7.5" hidden="1" customHeight="1"/>
    <row r="31" ht="7.5" hidden="1" customHeight="1"/>
    <row r="32"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spans="1:76" ht="7.5" hidden="1" customHeight="1"/>
    <row r="50" spans="1:76" ht="7.5" customHeight="1">
      <c r="A50" s="1992" t="s">
        <v>1260</v>
      </c>
      <c r="B50" s="1992"/>
      <c r="C50" s="1992"/>
      <c r="D50" s="1992"/>
      <c r="E50" s="1992"/>
      <c r="F50" s="1992"/>
      <c r="G50" s="1992"/>
      <c r="H50" s="1992"/>
      <c r="I50" s="1992"/>
      <c r="J50" s="1992"/>
      <c r="K50" s="1992"/>
      <c r="L50" s="1992"/>
      <c r="M50" s="1992"/>
      <c r="N50" s="1992"/>
      <c r="O50" s="1992"/>
      <c r="P50" s="1992"/>
      <c r="Q50" s="1992"/>
      <c r="R50" s="1992"/>
      <c r="S50" s="1992"/>
      <c r="T50" s="1992"/>
      <c r="U50" s="1992"/>
      <c r="V50" s="1992"/>
      <c r="W50" s="1992"/>
      <c r="X50" s="1992"/>
      <c r="Y50" s="1992"/>
      <c r="Z50" s="1992"/>
      <c r="AA50" s="1992"/>
      <c r="AB50" s="1992"/>
      <c r="AC50" s="1992"/>
      <c r="AD50" s="1992"/>
      <c r="AE50" s="1992"/>
      <c r="AF50" s="1992"/>
      <c r="AG50" s="1992"/>
      <c r="AH50" s="1992"/>
      <c r="AI50" s="1992"/>
      <c r="AJ50" s="1992"/>
      <c r="AK50" s="1992"/>
      <c r="AL50" s="1992"/>
      <c r="AM50" s="1992"/>
      <c r="AN50" s="1992"/>
      <c r="AO50" s="1992"/>
      <c r="AP50" s="1992"/>
      <c r="AQ50" s="1992"/>
      <c r="AR50" s="1992"/>
      <c r="AS50" s="1992"/>
      <c r="AT50" s="1992"/>
      <c r="AU50" s="1992"/>
      <c r="AV50" s="1992"/>
      <c r="AW50" s="1992"/>
      <c r="AX50" s="1992"/>
      <c r="AY50" s="1992"/>
      <c r="AZ50" s="1992"/>
      <c r="BA50" s="1992"/>
      <c r="BB50" s="1992"/>
      <c r="BC50" s="1992"/>
      <c r="BD50" s="1992"/>
      <c r="BE50" s="1992"/>
      <c r="BF50" s="1992"/>
      <c r="BG50" s="1992"/>
      <c r="BH50" s="1992"/>
      <c r="BI50" s="1992"/>
      <c r="BJ50" s="1992"/>
      <c r="BK50" s="1992"/>
      <c r="BL50" s="1992"/>
      <c r="BM50" s="1992"/>
      <c r="BN50" s="1992"/>
      <c r="BO50" s="1992"/>
      <c r="BP50" s="1992"/>
      <c r="BQ50" s="1992"/>
      <c r="BR50" s="1992"/>
      <c r="BS50" s="1992"/>
      <c r="BT50" s="1992"/>
      <c r="BU50" s="1992"/>
      <c r="BV50" s="1992"/>
      <c r="BW50" s="1992"/>
      <c r="BX50" s="1992"/>
    </row>
    <row r="51" spans="1:76" ht="7.5" customHeight="1">
      <c r="A51" s="1992"/>
      <c r="B51" s="1992"/>
      <c r="C51" s="1992"/>
      <c r="D51" s="1992"/>
      <c r="E51" s="1992"/>
      <c r="F51" s="1992"/>
      <c r="G51" s="1992"/>
      <c r="H51" s="1992"/>
      <c r="I51" s="1992"/>
      <c r="J51" s="1992"/>
      <c r="K51" s="1992"/>
      <c r="L51" s="1992"/>
      <c r="M51" s="1992"/>
      <c r="N51" s="1992"/>
      <c r="O51" s="1992"/>
      <c r="P51" s="1992"/>
      <c r="Q51" s="1992"/>
      <c r="R51" s="1992"/>
      <c r="S51" s="1992"/>
      <c r="T51" s="1992"/>
      <c r="U51" s="1992"/>
      <c r="V51" s="1992"/>
      <c r="W51" s="1992"/>
      <c r="X51" s="1992"/>
      <c r="Y51" s="1992"/>
      <c r="Z51" s="1992"/>
      <c r="AA51" s="1992"/>
      <c r="AB51" s="1992"/>
      <c r="AC51" s="1992"/>
      <c r="AD51" s="1992"/>
      <c r="AE51" s="1992"/>
      <c r="AF51" s="1992"/>
      <c r="AG51" s="1992"/>
      <c r="AH51" s="1992"/>
      <c r="AI51" s="1992"/>
      <c r="AJ51" s="1992"/>
      <c r="AK51" s="1992"/>
      <c r="AL51" s="1992"/>
      <c r="AM51" s="1992"/>
      <c r="AN51" s="1992"/>
      <c r="AO51" s="1992"/>
      <c r="AP51" s="1992"/>
      <c r="AQ51" s="1992"/>
      <c r="AR51" s="1992"/>
      <c r="AS51" s="1992"/>
      <c r="AT51" s="1992"/>
      <c r="AU51" s="1992"/>
      <c r="AV51" s="1992"/>
      <c r="AW51" s="1992"/>
      <c r="AX51" s="1992"/>
      <c r="AY51" s="1992"/>
      <c r="AZ51" s="1992"/>
      <c r="BA51" s="1992"/>
      <c r="BB51" s="1992"/>
      <c r="BC51" s="1992"/>
      <c r="BD51" s="1992"/>
      <c r="BE51" s="1992"/>
      <c r="BF51" s="1992"/>
      <c r="BG51" s="1992"/>
      <c r="BH51" s="1992"/>
      <c r="BI51" s="1992"/>
      <c r="BJ51" s="1992"/>
      <c r="BK51" s="1992"/>
      <c r="BL51" s="1992"/>
      <c r="BM51" s="1992"/>
      <c r="BN51" s="1992"/>
      <c r="BO51" s="1992"/>
      <c r="BP51" s="1992"/>
      <c r="BQ51" s="1992"/>
      <c r="BR51" s="1992"/>
      <c r="BS51" s="1992"/>
      <c r="BT51" s="1992"/>
      <c r="BU51" s="1992"/>
      <c r="BV51" s="1992"/>
      <c r="BW51" s="1992"/>
      <c r="BX51" s="1992"/>
    </row>
    <row r="52" spans="1:76" ht="7.5" customHeight="1">
      <c r="A52" s="1992"/>
      <c r="B52" s="1992"/>
      <c r="C52" s="1992"/>
      <c r="D52" s="1992"/>
      <c r="E52" s="1992"/>
      <c r="F52" s="1992"/>
      <c r="G52" s="1992"/>
      <c r="H52" s="1992"/>
      <c r="I52" s="1992"/>
      <c r="J52" s="1992"/>
      <c r="K52" s="1992"/>
      <c r="L52" s="1992"/>
      <c r="M52" s="1992"/>
      <c r="N52" s="1992"/>
      <c r="O52" s="1992"/>
      <c r="P52" s="1992"/>
      <c r="Q52" s="1992"/>
      <c r="R52" s="1992"/>
      <c r="S52" s="1992"/>
      <c r="T52" s="1992"/>
      <c r="U52" s="1992"/>
      <c r="V52" s="1992"/>
      <c r="W52" s="1992"/>
      <c r="X52" s="1992"/>
      <c r="Y52" s="1992"/>
      <c r="Z52" s="1992"/>
      <c r="AA52" s="1992"/>
      <c r="AB52" s="1992"/>
      <c r="AC52" s="1992"/>
      <c r="AD52" s="1992"/>
      <c r="AE52" s="1992"/>
      <c r="AF52" s="1992"/>
      <c r="AG52" s="1992"/>
      <c r="AH52" s="1992"/>
      <c r="AI52" s="1992"/>
      <c r="AJ52" s="1992"/>
      <c r="AK52" s="1992"/>
      <c r="AL52" s="1992"/>
      <c r="AM52" s="1992"/>
      <c r="AN52" s="1992"/>
      <c r="AO52" s="1992"/>
      <c r="AP52" s="1992"/>
      <c r="AQ52" s="1992"/>
      <c r="AR52" s="1992"/>
      <c r="AS52" s="1992"/>
      <c r="AT52" s="1992"/>
      <c r="AU52" s="1992"/>
      <c r="AV52" s="1992"/>
      <c r="AW52" s="1992"/>
      <c r="AX52" s="1992"/>
      <c r="AY52" s="1992"/>
      <c r="AZ52" s="1992"/>
      <c r="BA52" s="1992"/>
      <c r="BB52" s="1992"/>
      <c r="BC52" s="1992"/>
      <c r="BD52" s="1992"/>
      <c r="BE52" s="1992"/>
      <c r="BF52" s="1992"/>
      <c r="BG52" s="1992"/>
      <c r="BH52" s="1992"/>
      <c r="BI52" s="1992"/>
      <c r="BJ52" s="1992"/>
      <c r="BK52" s="1992"/>
      <c r="BL52" s="1992"/>
      <c r="BM52" s="1992"/>
      <c r="BN52" s="1992"/>
      <c r="BO52" s="1992"/>
      <c r="BP52" s="1992"/>
      <c r="BQ52" s="1992"/>
      <c r="BR52" s="1992"/>
      <c r="BS52" s="1992"/>
      <c r="BT52" s="1992"/>
      <c r="BU52" s="1992"/>
      <c r="BV52" s="1992"/>
      <c r="BW52" s="1992"/>
      <c r="BX52" s="1992"/>
    </row>
    <row r="53" spans="1:76" ht="3.75" customHeight="1">
      <c r="A53" s="39"/>
      <c r="B53" s="39"/>
      <c r="C53" s="39"/>
      <c r="D53" s="39"/>
      <c r="E53" s="39"/>
      <c r="F53" s="39"/>
      <c r="G53" s="39"/>
      <c r="H53" s="39"/>
      <c r="I53" s="39"/>
      <c r="J53" s="39"/>
      <c r="K53" s="39"/>
      <c r="L53" s="39"/>
      <c r="M53" s="39"/>
      <c r="N53" s="39"/>
      <c r="O53" s="39"/>
      <c r="P53" s="39"/>
      <c r="Q53" s="39"/>
      <c r="R53" s="39"/>
      <c r="S53" s="39"/>
      <c r="T53" s="39"/>
      <c r="U53" s="39"/>
      <c r="V53" s="39"/>
      <c r="W53" s="39"/>
      <c r="X53" s="39"/>
      <c r="Y53" s="39"/>
      <c r="Z53" s="39"/>
      <c r="AA53" s="39"/>
      <c r="AB53" s="39"/>
      <c r="AC53" s="39"/>
      <c r="AD53" s="39"/>
      <c r="AE53" s="39"/>
      <c r="AF53" s="39"/>
      <c r="AG53" s="39"/>
      <c r="AH53" s="39"/>
      <c r="AI53" s="39"/>
      <c r="AJ53" s="39"/>
      <c r="AK53" s="39"/>
      <c r="AL53" s="39"/>
      <c r="AM53" s="39"/>
      <c r="AN53" s="39"/>
      <c r="AO53" s="39"/>
      <c r="AP53" s="39"/>
      <c r="AQ53" s="39"/>
      <c r="AR53" s="39"/>
      <c r="AS53" s="39"/>
      <c r="AT53" s="39"/>
      <c r="AU53" s="39"/>
      <c r="AV53" s="39"/>
      <c r="AW53" s="39"/>
      <c r="AX53" s="39"/>
      <c r="AY53" s="39"/>
      <c r="AZ53" s="39"/>
      <c r="BA53" s="39"/>
      <c r="BB53" s="39"/>
    </row>
    <row r="54" spans="1:76" ht="7.5" customHeight="1">
      <c r="A54" s="39"/>
      <c r="B54" s="39"/>
      <c r="C54" s="2005" t="s">
        <v>1261</v>
      </c>
      <c r="D54" s="2005"/>
      <c r="E54" s="2005"/>
      <c r="F54" s="2005"/>
      <c r="G54" s="2005"/>
      <c r="H54" s="2005"/>
      <c r="I54" s="2005"/>
      <c r="J54" s="2005"/>
      <c r="K54" s="2005"/>
      <c r="L54" s="2005"/>
      <c r="M54" s="2005"/>
      <c r="N54" s="2005"/>
      <c r="O54" s="2005"/>
      <c r="P54" s="2005"/>
      <c r="Q54" s="2005"/>
      <c r="R54" s="2005"/>
      <c r="S54" s="2005"/>
      <c r="T54" s="2005"/>
      <c r="U54" s="2005"/>
      <c r="V54" s="2005"/>
      <c r="W54" s="2005"/>
      <c r="X54" s="2005"/>
      <c r="Y54" s="2005"/>
      <c r="Z54" s="2005"/>
      <c r="AA54" s="2005"/>
      <c r="AB54" s="2005"/>
      <c r="AC54" s="2005"/>
      <c r="AD54" s="2005"/>
      <c r="AE54" s="2005"/>
      <c r="AF54" s="2005"/>
      <c r="AG54" s="2005"/>
      <c r="AH54" s="2005"/>
      <c r="AI54" s="2005"/>
      <c r="AJ54" s="2005"/>
      <c r="AK54" s="2005"/>
      <c r="AL54" s="2005"/>
      <c r="AM54" s="2005"/>
      <c r="AN54" s="2005"/>
      <c r="AO54" s="2005"/>
      <c r="AP54" s="2005"/>
      <c r="AQ54" s="2005"/>
      <c r="AR54" s="2005"/>
      <c r="AS54" s="2005"/>
      <c r="AT54" s="2005"/>
      <c r="AU54" s="2005"/>
      <c r="AV54" s="2005"/>
      <c r="AW54" s="39"/>
      <c r="AX54" s="39"/>
      <c r="AY54" s="39"/>
      <c r="AZ54" s="39"/>
      <c r="BA54" s="39"/>
      <c r="BB54" s="39"/>
      <c r="BF54" s="1991" t="s">
        <v>1186</v>
      </c>
      <c r="BG54" s="1991"/>
      <c r="BH54" s="1991"/>
      <c r="BI54" s="1991"/>
      <c r="BJ54" s="1991"/>
      <c r="BK54" s="1991"/>
      <c r="BL54" s="1991"/>
      <c r="BM54" s="1991"/>
      <c r="BN54" s="1991"/>
      <c r="BO54" s="1991"/>
      <c r="BP54" s="1991"/>
      <c r="BQ54" s="1991"/>
      <c r="BR54" s="1991"/>
      <c r="BS54" s="1991"/>
      <c r="BT54" s="1991"/>
      <c r="BU54" s="1991"/>
      <c r="BV54" s="1991"/>
      <c r="BW54" s="1991"/>
      <c r="BX54" s="1991"/>
    </row>
    <row r="55" spans="1:76" ht="7.5" customHeight="1">
      <c r="A55" s="39"/>
      <c r="B55" s="39"/>
      <c r="C55" s="2005"/>
      <c r="D55" s="2005"/>
      <c r="E55" s="2005"/>
      <c r="F55" s="2005"/>
      <c r="G55" s="2005"/>
      <c r="H55" s="2005"/>
      <c r="I55" s="2005"/>
      <c r="J55" s="2005"/>
      <c r="K55" s="2005"/>
      <c r="L55" s="2005"/>
      <c r="M55" s="2005"/>
      <c r="N55" s="2005"/>
      <c r="O55" s="2005"/>
      <c r="P55" s="2005"/>
      <c r="Q55" s="2005"/>
      <c r="R55" s="2005"/>
      <c r="S55" s="2005"/>
      <c r="T55" s="2005"/>
      <c r="U55" s="2005"/>
      <c r="V55" s="2005"/>
      <c r="W55" s="2005"/>
      <c r="X55" s="2005"/>
      <c r="Y55" s="2005"/>
      <c r="Z55" s="2005"/>
      <c r="AA55" s="2005"/>
      <c r="AB55" s="2005"/>
      <c r="AC55" s="2005"/>
      <c r="AD55" s="2005"/>
      <c r="AE55" s="2005"/>
      <c r="AF55" s="2005"/>
      <c r="AG55" s="2005"/>
      <c r="AH55" s="2005"/>
      <c r="AI55" s="2005"/>
      <c r="AJ55" s="2005"/>
      <c r="AK55" s="2005"/>
      <c r="AL55" s="2005"/>
      <c r="AM55" s="2005"/>
      <c r="AN55" s="2005"/>
      <c r="AO55" s="2005"/>
      <c r="AP55" s="2005"/>
      <c r="AQ55" s="2005"/>
      <c r="AR55" s="2005"/>
      <c r="AS55" s="2005"/>
      <c r="AT55" s="2005"/>
      <c r="AU55" s="2005"/>
      <c r="AV55" s="2005"/>
      <c r="AW55" s="39"/>
      <c r="AX55" s="39"/>
      <c r="AY55" s="39"/>
      <c r="AZ55" s="39"/>
      <c r="BA55" s="39"/>
      <c r="BB55" s="39"/>
      <c r="BC55" s="39"/>
      <c r="BD55" s="39"/>
      <c r="BE55" s="39"/>
      <c r="BF55" s="1991"/>
      <c r="BG55" s="1991"/>
      <c r="BH55" s="1991"/>
      <c r="BI55" s="1991"/>
      <c r="BJ55" s="1991"/>
      <c r="BK55" s="1991"/>
      <c r="BL55" s="1991"/>
      <c r="BM55" s="1991"/>
      <c r="BN55" s="1991"/>
      <c r="BO55" s="1991"/>
      <c r="BP55" s="1991"/>
      <c r="BQ55" s="1991"/>
      <c r="BR55" s="1991"/>
      <c r="BS55" s="1991"/>
      <c r="BT55" s="1991"/>
      <c r="BU55" s="1991"/>
      <c r="BV55" s="1991"/>
      <c r="BW55" s="1991"/>
      <c r="BX55" s="1991"/>
    </row>
    <row r="56" spans="1:76" ht="7.5" customHeight="1">
      <c r="A56" s="39"/>
      <c r="B56" s="39"/>
      <c r="C56" s="2005"/>
      <c r="D56" s="2005"/>
      <c r="E56" s="2005"/>
      <c r="F56" s="2005"/>
      <c r="G56" s="2005"/>
      <c r="H56" s="2005"/>
      <c r="I56" s="2005"/>
      <c r="J56" s="2005"/>
      <c r="K56" s="2005"/>
      <c r="L56" s="2005"/>
      <c r="M56" s="2005"/>
      <c r="N56" s="2005"/>
      <c r="O56" s="2005"/>
      <c r="P56" s="2005"/>
      <c r="Q56" s="2005"/>
      <c r="R56" s="2005"/>
      <c r="S56" s="2005"/>
      <c r="T56" s="2005"/>
      <c r="U56" s="2005"/>
      <c r="V56" s="2005"/>
      <c r="W56" s="2005"/>
      <c r="X56" s="2005"/>
      <c r="Y56" s="2005"/>
      <c r="Z56" s="2005"/>
      <c r="AA56" s="2005"/>
      <c r="AB56" s="2005"/>
      <c r="AC56" s="2005"/>
      <c r="AD56" s="2005"/>
      <c r="AE56" s="2005"/>
      <c r="AF56" s="2005"/>
      <c r="AG56" s="2005"/>
      <c r="AH56" s="2005"/>
      <c r="AI56" s="2005"/>
      <c r="AJ56" s="2005"/>
      <c r="AK56" s="2005"/>
      <c r="AL56" s="2005"/>
      <c r="AM56" s="2005"/>
      <c r="AN56" s="2005"/>
      <c r="AO56" s="2005"/>
      <c r="AP56" s="2005"/>
      <c r="AQ56" s="2005"/>
      <c r="AR56" s="2005"/>
      <c r="AS56" s="2005"/>
      <c r="AT56" s="2005"/>
      <c r="AU56" s="2005"/>
      <c r="AV56" s="2005"/>
      <c r="AW56" s="39"/>
      <c r="AX56" s="39"/>
      <c r="AY56" s="39"/>
      <c r="AZ56" s="39"/>
      <c r="BA56" s="39"/>
      <c r="BB56" s="39"/>
      <c r="BC56" s="39"/>
      <c r="BD56" s="39"/>
      <c r="BE56" s="39"/>
      <c r="BF56" s="39"/>
      <c r="BG56" s="39"/>
      <c r="BH56" s="39"/>
      <c r="BI56" s="39"/>
      <c r="BJ56" s="39"/>
      <c r="BK56" s="39"/>
      <c r="BL56" s="39"/>
      <c r="BM56" s="39"/>
      <c r="BN56" s="39"/>
      <c r="BO56" s="39"/>
      <c r="BP56" s="39"/>
      <c r="BQ56" s="39"/>
      <c r="BR56" s="39"/>
      <c r="BS56" s="39"/>
      <c r="BT56" s="39"/>
      <c r="BU56" s="39"/>
      <c r="BV56" s="39"/>
      <c r="BW56" s="39"/>
      <c r="BX56" s="39"/>
    </row>
    <row r="57" spans="1:76" ht="7.5" customHeight="1">
      <c r="A57" s="39"/>
      <c r="B57" s="39"/>
      <c r="C57" s="1993" t="s">
        <v>1262</v>
      </c>
      <c r="D57" s="1993"/>
      <c r="E57" s="1993"/>
      <c r="F57" s="1993"/>
      <c r="G57" s="1993"/>
      <c r="H57" s="1993"/>
      <c r="I57" s="1993"/>
      <c r="J57" s="1993"/>
      <c r="K57" s="1993"/>
      <c r="L57" s="1993"/>
      <c r="M57" s="1993"/>
      <c r="N57" s="1993"/>
      <c r="O57" s="1993"/>
      <c r="P57" s="1993"/>
      <c r="Q57" s="1993"/>
      <c r="R57" s="1993"/>
      <c r="S57" s="1993"/>
      <c r="T57" s="1993"/>
      <c r="U57" s="1993"/>
      <c r="V57" s="1993"/>
      <c r="W57" s="1993"/>
      <c r="X57" s="1993"/>
      <c r="Y57" s="1993"/>
      <c r="Z57" s="1993"/>
      <c r="AA57" s="1993"/>
      <c r="AB57" s="1993"/>
      <c r="AC57" s="1993"/>
      <c r="AD57" s="1993"/>
      <c r="AE57" s="1993"/>
      <c r="AF57" s="1993"/>
      <c r="AG57" s="1993"/>
      <c r="AH57" s="1993"/>
      <c r="AI57" s="1993"/>
      <c r="AJ57" s="1993"/>
      <c r="AK57" s="1993"/>
      <c r="AL57" s="1993"/>
      <c r="AM57" s="1993"/>
      <c r="AN57" s="1993"/>
      <c r="AO57" s="1993"/>
      <c r="AP57" s="1993"/>
      <c r="AQ57" s="1993"/>
      <c r="AR57" s="1993"/>
      <c r="AS57" s="1993"/>
      <c r="AT57" s="1993"/>
      <c r="AU57" s="1993"/>
      <c r="AV57" s="1993"/>
      <c r="AW57" s="1993"/>
      <c r="AX57" s="1993"/>
      <c r="AY57" s="1993"/>
      <c r="AZ57" s="1993"/>
      <c r="BA57" s="1993"/>
      <c r="BB57" s="1993"/>
      <c r="BC57" s="1993"/>
      <c r="BD57" s="1993"/>
      <c r="BE57" s="1993"/>
      <c r="BF57" s="1993"/>
      <c r="BG57" s="1993"/>
      <c r="BH57" s="1993"/>
      <c r="BI57" s="1993"/>
      <c r="BJ57" s="1993"/>
      <c r="BK57" s="1993"/>
      <c r="BL57" s="1993"/>
      <c r="BM57" s="1993"/>
      <c r="BN57" s="1993"/>
      <c r="BO57" s="1993"/>
      <c r="BP57" s="1993"/>
      <c r="BQ57" s="1993"/>
      <c r="BR57" s="1993"/>
      <c r="BS57" s="1993"/>
      <c r="BT57" s="1993"/>
      <c r="BU57" s="1993"/>
      <c r="BV57" s="39"/>
      <c r="BW57" s="39"/>
      <c r="BX57" s="39"/>
    </row>
    <row r="58" spans="1:76" ht="7.5" customHeight="1">
      <c r="A58" s="39"/>
      <c r="B58" s="39"/>
      <c r="C58" s="1993"/>
      <c r="D58" s="1993"/>
      <c r="E58" s="1993"/>
      <c r="F58" s="1993"/>
      <c r="G58" s="1993"/>
      <c r="H58" s="1993"/>
      <c r="I58" s="1993"/>
      <c r="J58" s="1993"/>
      <c r="K58" s="1993"/>
      <c r="L58" s="1993"/>
      <c r="M58" s="1993"/>
      <c r="N58" s="1993"/>
      <c r="O58" s="1993"/>
      <c r="P58" s="1993"/>
      <c r="Q58" s="1993"/>
      <c r="R58" s="1993"/>
      <c r="S58" s="1993"/>
      <c r="T58" s="1993"/>
      <c r="U58" s="1993"/>
      <c r="V58" s="1993"/>
      <c r="W58" s="1993"/>
      <c r="X58" s="1993"/>
      <c r="Y58" s="1993"/>
      <c r="Z58" s="1993"/>
      <c r="AA58" s="1993"/>
      <c r="AB58" s="1993"/>
      <c r="AC58" s="1993"/>
      <c r="AD58" s="1993"/>
      <c r="AE58" s="1993"/>
      <c r="AF58" s="1993"/>
      <c r="AG58" s="1993"/>
      <c r="AH58" s="1993"/>
      <c r="AI58" s="1993"/>
      <c r="AJ58" s="1993"/>
      <c r="AK58" s="1993"/>
      <c r="AL58" s="1993"/>
      <c r="AM58" s="1993"/>
      <c r="AN58" s="1993"/>
      <c r="AO58" s="1993"/>
      <c r="AP58" s="1993"/>
      <c r="AQ58" s="1993"/>
      <c r="AR58" s="1993"/>
      <c r="AS58" s="1993"/>
      <c r="AT58" s="1993"/>
      <c r="AU58" s="1993"/>
      <c r="AV58" s="1993"/>
      <c r="AW58" s="1993"/>
      <c r="AX58" s="1993"/>
      <c r="AY58" s="1993"/>
      <c r="AZ58" s="1993"/>
      <c r="BA58" s="1993"/>
      <c r="BB58" s="1993"/>
      <c r="BC58" s="1993"/>
      <c r="BD58" s="1993"/>
      <c r="BE58" s="1993"/>
      <c r="BF58" s="1993"/>
      <c r="BG58" s="1993"/>
      <c r="BH58" s="1993"/>
      <c r="BI58" s="1993"/>
      <c r="BJ58" s="1993"/>
      <c r="BK58" s="1993"/>
      <c r="BL58" s="1993"/>
      <c r="BM58" s="1993"/>
      <c r="BN58" s="1993"/>
      <c r="BO58" s="1993"/>
      <c r="BP58" s="1993"/>
      <c r="BQ58" s="1993"/>
      <c r="BR58" s="1993"/>
      <c r="BS58" s="1993"/>
      <c r="BT58" s="1993"/>
      <c r="BU58" s="1993"/>
      <c r="BV58" s="39"/>
      <c r="BW58" s="39"/>
      <c r="BX58" s="39"/>
    </row>
    <row r="59" spans="1:76" ht="7.5" customHeight="1">
      <c r="A59" s="39"/>
      <c r="B59" s="39"/>
      <c r="C59" s="1993"/>
      <c r="D59" s="1993"/>
      <c r="E59" s="1993"/>
      <c r="F59" s="1993"/>
      <c r="G59" s="1993"/>
      <c r="H59" s="1993"/>
      <c r="I59" s="1993"/>
      <c r="J59" s="1993"/>
      <c r="K59" s="1993"/>
      <c r="L59" s="1993"/>
      <c r="M59" s="1993"/>
      <c r="N59" s="1993"/>
      <c r="O59" s="1993"/>
      <c r="P59" s="1993"/>
      <c r="Q59" s="1993"/>
      <c r="R59" s="1993"/>
      <c r="S59" s="1993"/>
      <c r="T59" s="1993"/>
      <c r="U59" s="1993"/>
      <c r="V59" s="1993"/>
      <c r="W59" s="1993"/>
      <c r="X59" s="1993"/>
      <c r="Y59" s="1993"/>
      <c r="Z59" s="1993"/>
      <c r="AA59" s="1993"/>
      <c r="AB59" s="1993"/>
      <c r="AC59" s="1993"/>
      <c r="AD59" s="1993"/>
      <c r="AE59" s="1993"/>
      <c r="AF59" s="1993"/>
      <c r="AG59" s="1993"/>
      <c r="AH59" s="1993"/>
      <c r="AI59" s="1993"/>
      <c r="AJ59" s="1993"/>
      <c r="AK59" s="1993"/>
      <c r="AL59" s="1993"/>
      <c r="AM59" s="1993"/>
      <c r="AN59" s="1993"/>
      <c r="AO59" s="1993"/>
      <c r="AP59" s="1993"/>
      <c r="AQ59" s="1993"/>
      <c r="AR59" s="1993"/>
      <c r="AS59" s="1993"/>
      <c r="AT59" s="1993"/>
      <c r="AU59" s="1993"/>
      <c r="AV59" s="1993"/>
      <c r="AW59" s="1993"/>
      <c r="AX59" s="1993"/>
      <c r="AY59" s="1993"/>
      <c r="AZ59" s="1993"/>
      <c r="BA59" s="1993"/>
      <c r="BB59" s="1993"/>
      <c r="BC59" s="1993"/>
      <c r="BD59" s="1993"/>
      <c r="BE59" s="1993"/>
      <c r="BF59" s="1993"/>
      <c r="BG59" s="1993"/>
      <c r="BH59" s="1993"/>
      <c r="BI59" s="1993"/>
      <c r="BJ59" s="1993"/>
      <c r="BK59" s="1993"/>
      <c r="BL59" s="1993"/>
      <c r="BM59" s="1993"/>
      <c r="BN59" s="1993"/>
      <c r="BO59" s="1993"/>
      <c r="BP59" s="1993"/>
      <c r="BQ59" s="1993"/>
      <c r="BR59" s="1993"/>
      <c r="BS59" s="1993"/>
      <c r="BT59" s="1993"/>
      <c r="BU59" s="1993"/>
      <c r="BV59" s="39"/>
      <c r="BW59" s="39"/>
      <c r="BX59" s="39"/>
    </row>
    <row r="60" spans="1:76" ht="7.5" customHeight="1">
      <c r="A60" s="39"/>
      <c r="B60" s="39"/>
      <c r="C60" s="1993"/>
      <c r="D60" s="1993"/>
      <c r="E60" s="1993"/>
      <c r="F60" s="1993"/>
      <c r="G60" s="1993"/>
      <c r="H60" s="1993"/>
      <c r="I60" s="1993"/>
      <c r="J60" s="1993"/>
      <c r="K60" s="1993"/>
      <c r="L60" s="1993"/>
      <c r="M60" s="1993"/>
      <c r="N60" s="1993"/>
      <c r="O60" s="1993"/>
      <c r="P60" s="1993"/>
      <c r="Q60" s="1993"/>
      <c r="R60" s="1993"/>
      <c r="S60" s="1993"/>
      <c r="T60" s="1993"/>
      <c r="U60" s="1993"/>
      <c r="V60" s="1993"/>
      <c r="W60" s="1993"/>
      <c r="X60" s="1993"/>
      <c r="Y60" s="1993"/>
      <c r="Z60" s="1993"/>
      <c r="AA60" s="1993"/>
      <c r="AB60" s="1993"/>
      <c r="AC60" s="1993"/>
      <c r="AD60" s="1993"/>
      <c r="AE60" s="1993"/>
      <c r="AF60" s="1993"/>
      <c r="AG60" s="1993"/>
      <c r="AH60" s="1993"/>
      <c r="AI60" s="1993"/>
      <c r="AJ60" s="1993"/>
      <c r="AK60" s="1993"/>
      <c r="AL60" s="1993"/>
      <c r="AM60" s="1993"/>
      <c r="AN60" s="1993"/>
      <c r="AO60" s="1993"/>
      <c r="AP60" s="1993"/>
      <c r="AQ60" s="1993"/>
      <c r="AR60" s="1993"/>
      <c r="AS60" s="1993"/>
      <c r="AT60" s="1993"/>
      <c r="AU60" s="1993"/>
      <c r="AV60" s="1993"/>
      <c r="AW60" s="1993"/>
      <c r="AX60" s="1993"/>
      <c r="AY60" s="1993"/>
      <c r="AZ60" s="1993"/>
      <c r="BA60" s="1993"/>
      <c r="BB60" s="1993"/>
      <c r="BC60" s="1993"/>
      <c r="BD60" s="1993"/>
      <c r="BE60" s="1993"/>
      <c r="BF60" s="1993"/>
      <c r="BG60" s="1993"/>
      <c r="BH60" s="1993"/>
      <c r="BI60" s="1993"/>
      <c r="BJ60" s="1993"/>
      <c r="BK60" s="1993"/>
      <c r="BL60" s="1993"/>
      <c r="BM60" s="1993"/>
      <c r="BN60" s="1993"/>
      <c r="BO60" s="1993"/>
      <c r="BP60" s="1993"/>
      <c r="BQ60" s="1993"/>
      <c r="BR60" s="1993"/>
      <c r="BS60" s="1993"/>
      <c r="BT60" s="1993"/>
      <c r="BU60" s="1993"/>
      <c r="BV60" s="39"/>
      <c r="BW60" s="39"/>
      <c r="BX60" s="39"/>
    </row>
    <row r="61" spans="1:76" ht="7.5" customHeight="1">
      <c r="A61" s="39"/>
      <c r="B61" s="39"/>
      <c r="C61" s="1993"/>
      <c r="D61" s="1993"/>
      <c r="E61" s="1993"/>
      <c r="F61" s="1993"/>
      <c r="G61" s="1993"/>
      <c r="H61" s="1993"/>
      <c r="I61" s="1993"/>
      <c r="J61" s="1993"/>
      <c r="K61" s="1993"/>
      <c r="L61" s="1993"/>
      <c r="M61" s="1993"/>
      <c r="N61" s="1993"/>
      <c r="O61" s="1993"/>
      <c r="P61" s="1993"/>
      <c r="Q61" s="1993"/>
      <c r="R61" s="1993"/>
      <c r="S61" s="1993"/>
      <c r="T61" s="1993"/>
      <c r="U61" s="1993"/>
      <c r="V61" s="1993"/>
      <c r="W61" s="1993"/>
      <c r="X61" s="1993"/>
      <c r="Y61" s="1993"/>
      <c r="Z61" s="1993"/>
      <c r="AA61" s="1993"/>
      <c r="AB61" s="1993"/>
      <c r="AC61" s="1993"/>
      <c r="AD61" s="1993"/>
      <c r="AE61" s="1993"/>
      <c r="AF61" s="1993"/>
      <c r="AG61" s="1993"/>
      <c r="AH61" s="1993"/>
      <c r="AI61" s="1993"/>
      <c r="AJ61" s="1993"/>
      <c r="AK61" s="1993"/>
      <c r="AL61" s="1993"/>
      <c r="AM61" s="1993"/>
      <c r="AN61" s="1993"/>
      <c r="AO61" s="1993"/>
      <c r="AP61" s="1993"/>
      <c r="AQ61" s="1993"/>
      <c r="AR61" s="1993"/>
      <c r="AS61" s="1993"/>
      <c r="AT61" s="1993"/>
      <c r="AU61" s="1993"/>
      <c r="AV61" s="1993"/>
      <c r="AW61" s="1993"/>
      <c r="AX61" s="1993"/>
      <c r="AY61" s="1993"/>
      <c r="AZ61" s="1993"/>
      <c r="BA61" s="1993"/>
      <c r="BB61" s="1993"/>
      <c r="BC61" s="1993"/>
      <c r="BD61" s="1993"/>
      <c r="BE61" s="1993"/>
      <c r="BF61" s="1993"/>
      <c r="BG61" s="1993"/>
      <c r="BH61" s="1993"/>
      <c r="BI61" s="1993"/>
      <c r="BJ61" s="1993"/>
      <c r="BK61" s="1993"/>
      <c r="BL61" s="1993"/>
      <c r="BM61" s="1993"/>
      <c r="BN61" s="1993"/>
      <c r="BO61" s="1993"/>
      <c r="BP61" s="1993"/>
      <c r="BQ61" s="1993"/>
      <c r="BR61" s="1993"/>
      <c r="BS61" s="1993"/>
      <c r="BT61" s="1993"/>
      <c r="BU61" s="1993"/>
      <c r="BV61" s="39"/>
      <c r="BW61" s="39"/>
      <c r="BX61" s="39"/>
    </row>
    <row r="62" spans="1:76" ht="7.5" customHeight="1">
      <c r="A62" s="39"/>
      <c r="B62" s="39"/>
      <c r="C62" s="1981" t="s">
        <v>1263</v>
      </c>
      <c r="D62" s="1982"/>
      <c r="E62" s="1983"/>
      <c r="F62" s="583"/>
      <c r="G62" s="584"/>
      <c r="H62" s="584"/>
      <c r="I62" s="584"/>
      <c r="J62" s="584"/>
      <c r="K62" s="584"/>
      <c r="L62" s="584"/>
      <c r="M62" s="584"/>
      <c r="N62" s="584"/>
      <c r="O62" s="584"/>
      <c r="P62" s="584"/>
      <c r="Q62" s="584"/>
      <c r="R62" s="583"/>
      <c r="S62" s="584"/>
      <c r="T62" s="584"/>
      <c r="U62" s="584"/>
      <c r="V62" s="584"/>
      <c r="W62" s="584"/>
      <c r="X62" s="584"/>
      <c r="Y62" s="584"/>
      <c r="Z62" s="584"/>
      <c r="AA62" s="584"/>
      <c r="AB62" s="584"/>
      <c r="AC62" s="584"/>
      <c r="AD62" s="584"/>
      <c r="AE62" s="584"/>
      <c r="AF62" s="584"/>
      <c r="AG62" s="584"/>
      <c r="AH62" s="584"/>
      <c r="AI62" s="584"/>
      <c r="AJ62" s="584"/>
      <c r="AK62" s="584"/>
      <c r="AL62" s="584"/>
      <c r="AM62" s="584"/>
      <c r="AN62" s="584"/>
      <c r="AO62" s="584"/>
      <c r="AP62" s="584"/>
      <c r="AQ62" s="1973" t="s">
        <v>1264</v>
      </c>
      <c r="AR62" s="1997"/>
      <c r="AS62" s="1997"/>
      <c r="AT62" s="1997"/>
      <c r="AU62" s="1997"/>
      <c r="AV62" s="1998"/>
      <c r="AW62" s="2004" t="s">
        <v>111</v>
      </c>
      <c r="AX62" s="2004"/>
      <c r="AY62" s="1969" t="s">
        <v>1265</v>
      </c>
      <c r="AZ62" s="1969"/>
      <c r="BA62" s="1969"/>
      <c r="BB62" s="1969"/>
      <c r="BC62" s="1969"/>
      <c r="BD62" s="1969"/>
      <c r="BE62" s="1969"/>
      <c r="BF62" s="1969"/>
      <c r="BG62" s="1969"/>
      <c r="BH62" s="1969"/>
      <c r="BI62" s="1969"/>
      <c r="BJ62" s="1969"/>
      <c r="BK62" s="1969"/>
      <c r="BL62" s="1969"/>
      <c r="BM62" s="1969"/>
      <c r="BN62" s="1969"/>
      <c r="BO62" s="1969"/>
      <c r="BP62" s="1969"/>
      <c r="BQ62" s="1969"/>
      <c r="BR62" s="1969"/>
      <c r="BS62" s="1969"/>
      <c r="BT62" s="1969"/>
      <c r="BU62" s="1969"/>
      <c r="BV62" s="2008"/>
      <c r="BW62" s="39"/>
      <c r="BX62" s="39"/>
    </row>
    <row r="63" spans="1:76" ht="7.5" customHeight="1">
      <c r="A63" s="39"/>
      <c r="B63" s="39"/>
      <c r="C63" s="1984"/>
      <c r="D63" s="1985"/>
      <c r="E63" s="1986"/>
      <c r="F63" s="423"/>
      <c r="G63" s="10"/>
      <c r="H63" s="10"/>
      <c r="I63" s="10"/>
      <c r="J63" s="10"/>
      <c r="K63" s="10"/>
      <c r="L63" s="10"/>
      <c r="M63" s="10"/>
      <c r="N63" s="10"/>
      <c r="O63" s="10"/>
      <c r="P63" s="10"/>
      <c r="Q63" s="10"/>
      <c r="R63" s="423"/>
      <c r="S63" s="10"/>
      <c r="T63" s="10"/>
      <c r="U63" s="10"/>
      <c r="V63" s="10"/>
      <c r="W63" s="10"/>
      <c r="X63" s="10"/>
      <c r="Y63" s="10"/>
      <c r="Z63" s="10"/>
      <c r="AA63" s="10"/>
      <c r="AB63" s="10"/>
      <c r="AC63" s="10"/>
      <c r="AD63" s="10"/>
      <c r="AE63" s="10"/>
      <c r="AF63" s="10"/>
      <c r="AG63" s="10"/>
      <c r="AH63" s="10"/>
      <c r="AI63" s="10"/>
      <c r="AJ63" s="10"/>
      <c r="AK63" s="10"/>
      <c r="AL63" s="10"/>
      <c r="AM63" s="10"/>
      <c r="AN63" s="10"/>
      <c r="AO63" s="10"/>
      <c r="AP63" s="10"/>
      <c r="AQ63" s="1999"/>
      <c r="AR63" s="1887"/>
      <c r="AS63" s="1887"/>
      <c r="AT63" s="1887"/>
      <c r="AU63" s="1887"/>
      <c r="AV63" s="2000"/>
      <c r="AW63" s="1958"/>
      <c r="AX63" s="1958"/>
      <c r="AY63" s="1533"/>
      <c r="AZ63" s="1533"/>
      <c r="BA63" s="1533"/>
      <c r="BB63" s="1533"/>
      <c r="BC63" s="1533"/>
      <c r="BD63" s="1533"/>
      <c r="BE63" s="1533"/>
      <c r="BF63" s="1533"/>
      <c r="BG63" s="1533"/>
      <c r="BH63" s="1533"/>
      <c r="BI63" s="1533"/>
      <c r="BJ63" s="1533"/>
      <c r="BK63" s="1533"/>
      <c r="BL63" s="1533"/>
      <c r="BM63" s="1533"/>
      <c r="BN63" s="1533"/>
      <c r="BO63" s="1533"/>
      <c r="BP63" s="1533"/>
      <c r="BQ63" s="1533"/>
      <c r="BR63" s="1533"/>
      <c r="BS63" s="1533"/>
      <c r="BT63" s="1533"/>
      <c r="BU63" s="1533"/>
      <c r="BV63" s="1994"/>
      <c r="BW63" s="39"/>
      <c r="BX63" s="39"/>
    </row>
    <row r="64" spans="1:76" ht="7.5" customHeight="1">
      <c r="A64" s="39"/>
      <c r="B64" s="39"/>
      <c r="C64" s="1984"/>
      <c r="D64" s="1985"/>
      <c r="E64" s="1986"/>
      <c r="F64" s="423"/>
      <c r="G64" s="10"/>
      <c r="H64" s="10"/>
      <c r="I64" s="10"/>
      <c r="J64" s="10"/>
      <c r="K64" s="10"/>
      <c r="L64" s="10"/>
      <c r="M64" s="10"/>
      <c r="N64" s="10"/>
      <c r="O64" s="10"/>
      <c r="P64" s="10"/>
      <c r="Q64" s="10"/>
      <c r="R64" s="423"/>
      <c r="S64" s="10"/>
      <c r="T64" s="10"/>
      <c r="U64" s="10"/>
      <c r="V64" s="10"/>
      <c r="W64" s="10"/>
      <c r="X64" s="10"/>
      <c r="Y64" s="10"/>
      <c r="Z64" s="10"/>
      <c r="AA64" s="10"/>
      <c r="AB64" s="10"/>
      <c r="AC64" s="10"/>
      <c r="AD64" s="10"/>
      <c r="AE64" s="10"/>
      <c r="AF64" s="10"/>
      <c r="AG64" s="10"/>
      <c r="AH64" s="10"/>
      <c r="AI64" s="10"/>
      <c r="AJ64" s="10"/>
      <c r="AK64" s="10"/>
      <c r="AL64" s="10"/>
      <c r="AM64" s="10"/>
      <c r="AN64" s="10"/>
      <c r="AO64" s="10"/>
      <c r="AP64" s="10"/>
      <c r="AQ64" s="1999"/>
      <c r="AR64" s="1887"/>
      <c r="AS64" s="1887"/>
      <c r="AT64" s="1887"/>
      <c r="AU64" s="1887"/>
      <c r="AV64" s="2000"/>
      <c r="AW64" s="1958" t="s">
        <v>111</v>
      </c>
      <c r="AX64" s="1958"/>
      <c r="AY64" s="1533" t="s">
        <v>1266</v>
      </c>
      <c r="AZ64" s="1533"/>
      <c r="BA64" s="1533"/>
      <c r="BB64" s="1533"/>
      <c r="BC64" s="1533"/>
      <c r="BD64" s="1533"/>
      <c r="BE64" s="1533"/>
      <c r="BF64" s="1533"/>
      <c r="BG64" s="1533"/>
      <c r="BH64" s="1533"/>
      <c r="BI64" s="1533"/>
      <c r="BJ64" s="1533"/>
      <c r="BK64" s="1533"/>
      <c r="BL64" s="1533"/>
      <c r="BM64" s="1533"/>
      <c r="BN64" s="1533"/>
      <c r="BO64" s="1533"/>
      <c r="BP64" s="1533"/>
      <c r="BQ64" s="1533"/>
      <c r="BR64" s="1533"/>
      <c r="BS64" s="1533"/>
      <c r="BT64" s="1533"/>
      <c r="BU64" s="1533"/>
      <c r="BV64" s="1994"/>
      <c r="BW64" s="39"/>
      <c r="BX64" s="39"/>
    </row>
    <row r="65" spans="1:76" ht="7.5" customHeight="1">
      <c r="A65" s="39"/>
      <c r="B65" s="39"/>
      <c r="C65" s="1984"/>
      <c r="D65" s="1985"/>
      <c r="E65" s="1986"/>
      <c r="F65" s="423"/>
      <c r="G65" s="10"/>
      <c r="H65" s="10"/>
      <c r="I65" s="10"/>
      <c r="J65" s="10"/>
      <c r="K65" s="10"/>
      <c r="L65" s="10"/>
      <c r="M65" s="10"/>
      <c r="N65" s="10"/>
      <c r="O65" s="10"/>
      <c r="P65" s="10"/>
      <c r="Q65" s="10"/>
      <c r="R65" s="423"/>
      <c r="S65" s="10"/>
      <c r="T65" s="10"/>
      <c r="U65" s="10"/>
      <c r="V65" s="10"/>
      <c r="W65" s="10"/>
      <c r="X65" s="10"/>
      <c r="Y65" s="10"/>
      <c r="Z65" s="10"/>
      <c r="AA65" s="10"/>
      <c r="AB65" s="10"/>
      <c r="AC65" s="10"/>
      <c r="AD65" s="10"/>
      <c r="AE65" s="10"/>
      <c r="AF65" s="10"/>
      <c r="AG65" s="10"/>
      <c r="AH65" s="10"/>
      <c r="AI65" s="10"/>
      <c r="AJ65" s="10"/>
      <c r="AK65" s="10"/>
      <c r="AL65" s="10"/>
      <c r="AM65" s="10"/>
      <c r="AN65" s="10"/>
      <c r="AO65" s="10"/>
      <c r="AP65" s="10"/>
      <c r="AQ65" s="1999"/>
      <c r="AR65" s="1887"/>
      <c r="AS65" s="1887"/>
      <c r="AT65" s="1887"/>
      <c r="AU65" s="1887"/>
      <c r="AV65" s="2000"/>
      <c r="AW65" s="1958"/>
      <c r="AX65" s="1958"/>
      <c r="AY65" s="1533"/>
      <c r="AZ65" s="1533"/>
      <c r="BA65" s="1533"/>
      <c r="BB65" s="1533"/>
      <c r="BC65" s="1533"/>
      <c r="BD65" s="1533"/>
      <c r="BE65" s="1533"/>
      <c r="BF65" s="1533"/>
      <c r="BG65" s="1533"/>
      <c r="BH65" s="1533"/>
      <c r="BI65" s="1533"/>
      <c r="BJ65" s="1533"/>
      <c r="BK65" s="1533"/>
      <c r="BL65" s="1533"/>
      <c r="BM65" s="1533"/>
      <c r="BN65" s="1533"/>
      <c r="BO65" s="1533"/>
      <c r="BP65" s="1533"/>
      <c r="BQ65" s="1533"/>
      <c r="BR65" s="1533"/>
      <c r="BS65" s="1533"/>
      <c r="BT65" s="1533"/>
      <c r="BU65" s="1533"/>
      <c r="BV65" s="1994"/>
      <c r="BW65" s="39"/>
      <c r="BX65" s="39"/>
    </row>
    <row r="66" spans="1:76" ht="7.5" customHeight="1">
      <c r="C66" s="1984"/>
      <c r="D66" s="1985"/>
      <c r="E66" s="1986"/>
      <c r="F66" s="423"/>
      <c r="G66" s="10"/>
      <c r="H66" s="10"/>
      <c r="I66" s="10"/>
      <c r="J66" s="10"/>
      <c r="K66" s="10"/>
      <c r="L66" s="10"/>
      <c r="M66" s="10"/>
      <c r="N66" s="10"/>
      <c r="O66" s="10"/>
      <c r="P66" s="10"/>
      <c r="Q66" s="10"/>
      <c r="R66" s="423"/>
      <c r="S66" s="10"/>
      <c r="T66" s="10"/>
      <c r="U66" s="10"/>
      <c r="V66" s="10"/>
      <c r="W66" s="10"/>
      <c r="X66" s="10"/>
      <c r="Y66" s="10"/>
      <c r="Z66" s="10"/>
      <c r="AA66" s="10"/>
      <c r="AB66" s="10"/>
      <c r="AC66" s="10"/>
      <c r="AD66" s="10"/>
      <c r="AE66" s="10"/>
      <c r="AF66" s="10"/>
      <c r="AG66" s="10"/>
      <c r="AH66" s="10"/>
      <c r="AI66" s="10"/>
      <c r="AJ66" s="10"/>
      <c r="AK66" s="10"/>
      <c r="AL66" s="10"/>
      <c r="AM66" s="10"/>
      <c r="AN66" s="10"/>
      <c r="AO66" s="10"/>
      <c r="AP66" s="10"/>
      <c r="AQ66" s="1999"/>
      <c r="AR66" s="1887"/>
      <c r="AS66" s="1887"/>
      <c r="AT66" s="1887"/>
      <c r="AU66" s="1887"/>
      <c r="AV66" s="2000"/>
      <c r="AW66" s="1958" t="str">
        <f>入力専用!$D$3</f>
        <v>□</v>
      </c>
      <c r="AX66" s="1958"/>
      <c r="AY66" s="1533" t="s">
        <v>1267</v>
      </c>
      <c r="AZ66" s="1533"/>
      <c r="BA66" s="1533"/>
      <c r="BB66" s="1533"/>
      <c r="BC66" s="1533"/>
      <c r="BD66" s="1533"/>
      <c r="BE66" s="1533"/>
      <c r="BF66" s="1533"/>
      <c r="BG66" s="1533"/>
      <c r="BH66" s="1533"/>
      <c r="BI66" s="1533"/>
      <c r="BJ66" s="1533"/>
      <c r="BK66" s="1533"/>
      <c r="BL66" s="1533"/>
      <c r="BM66" s="1533"/>
      <c r="BN66" s="1533"/>
      <c r="BO66" s="1533"/>
      <c r="BP66" s="1533"/>
      <c r="BQ66" s="1533"/>
      <c r="BR66" s="1533"/>
      <c r="BS66" s="1533"/>
      <c r="BT66" s="1533"/>
      <c r="BU66" s="1533"/>
      <c r="BV66" s="1994"/>
    </row>
    <row r="67" spans="1:76" ht="7.5" customHeight="1">
      <c r="C67" s="1984"/>
      <c r="D67" s="1985"/>
      <c r="E67" s="1986"/>
      <c r="R67" s="423"/>
      <c r="S67" s="10"/>
      <c r="T67" s="10"/>
      <c r="U67" s="10"/>
      <c r="V67" s="10"/>
      <c r="W67" s="10"/>
      <c r="X67" s="10"/>
      <c r="Y67" s="10"/>
      <c r="Z67" s="10"/>
      <c r="AA67" s="10"/>
      <c r="AB67" s="10"/>
      <c r="AC67" s="10"/>
      <c r="AD67" s="10"/>
      <c r="AE67" s="10"/>
      <c r="AF67" s="10"/>
      <c r="AG67" s="10"/>
      <c r="AH67" s="10"/>
      <c r="AI67" s="10"/>
      <c r="AJ67" s="10"/>
      <c r="AK67" s="10"/>
      <c r="AL67" s="10"/>
      <c r="AM67" s="10"/>
      <c r="AN67" s="10"/>
      <c r="AO67" s="10"/>
      <c r="AP67" s="10"/>
      <c r="AQ67" s="1999"/>
      <c r="AR67" s="1887"/>
      <c r="AS67" s="1887"/>
      <c r="AT67" s="1887"/>
      <c r="AU67" s="1887"/>
      <c r="AV67" s="2000"/>
      <c r="AW67" s="1958"/>
      <c r="AX67" s="1958"/>
      <c r="AY67" s="1533"/>
      <c r="AZ67" s="1533"/>
      <c r="BA67" s="1533"/>
      <c r="BB67" s="1533"/>
      <c r="BC67" s="1533"/>
      <c r="BD67" s="1533"/>
      <c r="BE67" s="1533"/>
      <c r="BF67" s="1533"/>
      <c r="BG67" s="1533"/>
      <c r="BH67" s="1533"/>
      <c r="BI67" s="1533"/>
      <c r="BJ67" s="1533"/>
      <c r="BK67" s="1533"/>
      <c r="BL67" s="1533"/>
      <c r="BM67" s="1533"/>
      <c r="BN67" s="1533"/>
      <c r="BO67" s="1533"/>
      <c r="BP67" s="1533"/>
      <c r="BQ67" s="1533"/>
      <c r="BR67" s="1533"/>
      <c r="BS67" s="1533"/>
      <c r="BT67" s="1533"/>
      <c r="BU67" s="1533"/>
      <c r="BV67" s="1994"/>
    </row>
    <row r="68" spans="1:76" ht="7.5" customHeight="1">
      <c r="C68" s="1984"/>
      <c r="D68" s="1985"/>
      <c r="E68" s="1986"/>
      <c r="R68" s="423"/>
      <c r="S68" s="1233">
        <f>入力専用!$G$53</f>
        <v>0</v>
      </c>
      <c r="T68" s="1233"/>
      <c r="U68" s="1233"/>
      <c r="V68" s="1233"/>
      <c r="W68" s="1233"/>
      <c r="X68" s="1233"/>
      <c r="Y68" s="1233"/>
      <c r="Z68" s="1233"/>
      <c r="AA68" s="1233"/>
      <c r="AB68" s="1233"/>
      <c r="AC68" s="1233"/>
      <c r="AD68" s="1233"/>
      <c r="AE68" s="1233"/>
      <c r="AF68" s="1233"/>
      <c r="AG68" s="1233"/>
      <c r="AH68" s="1233"/>
      <c r="AI68" s="1233"/>
      <c r="AJ68" s="1233"/>
      <c r="AK68" s="1233"/>
      <c r="AL68" s="1233"/>
      <c r="AM68" s="1233"/>
      <c r="AN68" s="1233"/>
      <c r="AO68" s="1233"/>
      <c r="AP68" s="10"/>
      <c r="AQ68" s="1999"/>
      <c r="AR68" s="1887"/>
      <c r="AS68" s="1887"/>
      <c r="AT68" s="1887"/>
      <c r="AU68" s="1887"/>
      <c r="AV68" s="2000"/>
      <c r="AW68" s="1958" t="str">
        <f>入力専用!$D$4</f>
        <v>□</v>
      </c>
      <c r="AX68" s="1958"/>
      <c r="AY68" s="1533" t="s">
        <v>1268</v>
      </c>
      <c r="AZ68" s="1533"/>
      <c r="BA68" s="1533"/>
      <c r="BB68" s="1533"/>
      <c r="BC68" s="1533"/>
      <c r="BD68" s="1533"/>
      <c r="BE68" s="1533"/>
      <c r="BF68" s="1533"/>
      <c r="BG68" s="1533"/>
      <c r="BH68" s="1533"/>
      <c r="BI68" s="1533"/>
      <c r="BJ68" s="1533"/>
      <c r="BK68" s="1533"/>
      <c r="BL68" s="1533"/>
      <c r="BM68" s="1533"/>
      <c r="BN68" s="1533"/>
      <c r="BO68" s="1533"/>
      <c r="BP68" s="1533"/>
      <c r="BQ68" s="1533"/>
      <c r="BR68" s="1533"/>
      <c r="BS68" s="1533"/>
      <c r="BT68" s="1533"/>
      <c r="BU68" s="1533"/>
      <c r="BV68" s="1994"/>
    </row>
    <row r="69" spans="1:76" ht="7.5" customHeight="1">
      <c r="C69" s="1984"/>
      <c r="D69" s="1985"/>
      <c r="E69" s="1986"/>
      <c r="F69" s="2006" t="s">
        <v>1269</v>
      </c>
      <c r="G69" s="933"/>
      <c r="H69" s="933"/>
      <c r="I69" s="933"/>
      <c r="J69" s="933"/>
      <c r="K69" s="933"/>
      <c r="L69" s="933"/>
      <c r="M69" s="933"/>
      <c r="N69" s="933"/>
      <c r="O69" s="933"/>
      <c r="P69" s="933"/>
      <c r="Q69" s="2007"/>
      <c r="R69" s="423"/>
      <c r="S69" s="1233"/>
      <c r="T69" s="1233"/>
      <c r="U69" s="1233"/>
      <c r="V69" s="1233"/>
      <c r="W69" s="1233"/>
      <c r="X69" s="1233"/>
      <c r="Y69" s="1233"/>
      <c r="Z69" s="1233"/>
      <c r="AA69" s="1233"/>
      <c r="AB69" s="1233"/>
      <c r="AC69" s="1233"/>
      <c r="AD69" s="1233"/>
      <c r="AE69" s="1233"/>
      <c r="AF69" s="1233"/>
      <c r="AG69" s="1233"/>
      <c r="AH69" s="1233"/>
      <c r="AI69" s="1233"/>
      <c r="AJ69" s="1233"/>
      <c r="AK69" s="1233"/>
      <c r="AL69" s="1233"/>
      <c r="AM69" s="1233"/>
      <c r="AN69" s="1233"/>
      <c r="AO69" s="1233"/>
      <c r="AP69" s="10"/>
      <c r="AQ69" s="1999"/>
      <c r="AR69" s="1887"/>
      <c r="AS69" s="1887"/>
      <c r="AT69" s="1887"/>
      <c r="AU69" s="1887"/>
      <c r="AV69" s="2000"/>
      <c r="AW69" s="1958"/>
      <c r="AX69" s="1958"/>
      <c r="AY69" s="1533"/>
      <c r="AZ69" s="1533"/>
      <c r="BA69" s="1533"/>
      <c r="BB69" s="1533"/>
      <c r="BC69" s="1533"/>
      <c r="BD69" s="1533"/>
      <c r="BE69" s="1533"/>
      <c r="BF69" s="1533"/>
      <c r="BG69" s="1533"/>
      <c r="BH69" s="1533"/>
      <c r="BI69" s="1533"/>
      <c r="BJ69" s="1533"/>
      <c r="BK69" s="1533"/>
      <c r="BL69" s="1533"/>
      <c r="BM69" s="1533"/>
      <c r="BN69" s="1533"/>
      <c r="BO69" s="1533"/>
      <c r="BP69" s="1533"/>
      <c r="BQ69" s="1533"/>
      <c r="BR69" s="1533"/>
      <c r="BS69" s="1533"/>
      <c r="BT69" s="1533"/>
      <c r="BU69" s="1533"/>
      <c r="BV69" s="1994"/>
    </row>
    <row r="70" spans="1:76" ht="7.5" customHeight="1">
      <c r="C70" s="1984"/>
      <c r="D70" s="1985"/>
      <c r="E70" s="1986"/>
      <c r="F70" s="2006"/>
      <c r="G70" s="933"/>
      <c r="H70" s="933"/>
      <c r="I70" s="933"/>
      <c r="J70" s="933"/>
      <c r="K70" s="933"/>
      <c r="L70" s="933"/>
      <c r="M70" s="933"/>
      <c r="N70" s="933"/>
      <c r="O70" s="933"/>
      <c r="P70" s="933"/>
      <c r="Q70" s="2007"/>
      <c r="R70" s="423"/>
      <c r="S70" s="1233"/>
      <c r="T70" s="1233"/>
      <c r="U70" s="1233"/>
      <c r="V70" s="1233"/>
      <c r="W70" s="1233"/>
      <c r="X70" s="1233"/>
      <c r="Y70" s="1233"/>
      <c r="Z70" s="1233"/>
      <c r="AA70" s="1233"/>
      <c r="AB70" s="1233"/>
      <c r="AC70" s="1233"/>
      <c r="AD70" s="1233"/>
      <c r="AE70" s="1233"/>
      <c r="AF70" s="1233"/>
      <c r="AG70" s="1233"/>
      <c r="AH70" s="1233"/>
      <c r="AI70" s="1233"/>
      <c r="AJ70" s="1233"/>
      <c r="AK70" s="1233"/>
      <c r="AL70" s="1233"/>
      <c r="AM70" s="1233"/>
      <c r="AN70" s="1233"/>
      <c r="AO70" s="1233"/>
      <c r="AP70" s="10"/>
      <c r="AQ70" s="1999"/>
      <c r="AR70" s="1887"/>
      <c r="AS70" s="1887"/>
      <c r="AT70" s="1887"/>
      <c r="AU70" s="1887"/>
      <c r="AV70" s="2000"/>
      <c r="AW70" s="1972" t="str">
        <f>入力専用!$D$5</f>
        <v>□</v>
      </c>
      <c r="AX70" s="1958"/>
      <c r="AY70" s="1533" t="s">
        <v>1270</v>
      </c>
      <c r="AZ70" s="1533"/>
      <c r="BA70" s="1533"/>
      <c r="BB70" s="1533"/>
      <c r="BC70" s="1533"/>
      <c r="BD70" s="1533"/>
      <c r="BE70" s="1533"/>
      <c r="BF70" s="1533"/>
      <c r="BG70" s="1533"/>
      <c r="BH70" s="1533"/>
      <c r="BI70" s="1533"/>
      <c r="BJ70" s="1533"/>
      <c r="BK70" s="1533"/>
      <c r="BL70" s="1533"/>
      <c r="BM70" s="1533"/>
      <c r="BN70" s="1533"/>
      <c r="BO70" s="1533"/>
      <c r="BP70" s="1533"/>
      <c r="BQ70" s="1533"/>
      <c r="BR70" s="1533"/>
      <c r="BS70" s="1533"/>
      <c r="BT70" s="1533"/>
      <c r="BU70" s="1533"/>
      <c r="BV70" s="1994"/>
    </row>
    <row r="71" spans="1:76" ht="7.5" customHeight="1">
      <c r="C71" s="1984"/>
      <c r="D71" s="1985"/>
      <c r="E71" s="1986"/>
      <c r="R71" s="423"/>
      <c r="S71" s="1233"/>
      <c r="T71" s="1233"/>
      <c r="U71" s="1233"/>
      <c r="V71" s="1233"/>
      <c r="W71" s="1233"/>
      <c r="X71" s="1233"/>
      <c r="Y71" s="1233"/>
      <c r="Z71" s="1233"/>
      <c r="AA71" s="1233"/>
      <c r="AB71" s="1233"/>
      <c r="AC71" s="1233"/>
      <c r="AD71" s="1233"/>
      <c r="AE71" s="1233"/>
      <c r="AF71" s="1233"/>
      <c r="AG71" s="1233"/>
      <c r="AH71" s="1233"/>
      <c r="AI71" s="1233"/>
      <c r="AJ71" s="1233"/>
      <c r="AK71" s="1233"/>
      <c r="AL71" s="1233"/>
      <c r="AM71" s="1233"/>
      <c r="AN71" s="1233"/>
      <c r="AO71" s="1233"/>
      <c r="AP71" s="10"/>
      <c r="AQ71" s="1999"/>
      <c r="AR71" s="1887"/>
      <c r="AS71" s="1887"/>
      <c r="AT71" s="1887"/>
      <c r="AU71" s="1887"/>
      <c r="AV71" s="2000"/>
      <c r="AW71" s="1972"/>
      <c r="AX71" s="1958"/>
      <c r="AY71" s="1533"/>
      <c r="AZ71" s="1533"/>
      <c r="BA71" s="1533"/>
      <c r="BB71" s="1533"/>
      <c r="BC71" s="1533"/>
      <c r="BD71" s="1533"/>
      <c r="BE71" s="1533"/>
      <c r="BF71" s="1533"/>
      <c r="BG71" s="1533"/>
      <c r="BH71" s="1533"/>
      <c r="BI71" s="1533"/>
      <c r="BJ71" s="1533"/>
      <c r="BK71" s="1533"/>
      <c r="BL71" s="1533"/>
      <c r="BM71" s="1533"/>
      <c r="BN71" s="1533"/>
      <c r="BO71" s="1533"/>
      <c r="BP71" s="1533"/>
      <c r="BQ71" s="1533"/>
      <c r="BR71" s="1533"/>
      <c r="BS71" s="1533"/>
      <c r="BT71" s="1533"/>
      <c r="BU71" s="1533"/>
      <c r="BV71" s="1994"/>
    </row>
    <row r="72" spans="1:76" ht="7.5" customHeight="1">
      <c r="C72" s="1984"/>
      <c r="D72" s="1985"/>
      <c r="E72" s="1986"/>
      <c r="R72" s="423"/>
      <c r="AP72" s="10"/>
      <c r="AQ72" s="1999"/>
      <c r="AR72" s="1887"/>
      <c r="AS72" s="1887"/>
      <c r="AT72" s="1887"/>
      <c r="AU72" s="1887"/>
      <c r="AV72" s="2000"/>
      <c r="AW72" s="1972" t="str">
        <f>入力専用!$D$6</f>
        <v>□</v>
      </c>
      <c r="AX72" s="1958"/>
      <c r="AY72" s="1533" t="s">
        <v>1271</v>
      </c>
      <c r="AZ72" s="1533"/>
      <c r="BA72" s="1533"/>
      <c r="BB72" s="1533"/>
      <c r="BC72" s="1533"/>
      <c r="BD72" s="1533"/>
      <c r="BE72" s="1533"/>
      <c r="BF72" s="1533"/>
      <c r="BG72" s="1533"/>
      <c r="BH72" s="1533"/>
      <c r="BI72" s="1533"/>
      <c r="BJ72" s="1533"/>
      <c r="BK72" s="1533"/>
      <c r="BL72" s="1533"/>
      <c r="BM72" s="1533"/>
      <c r="BN72" s="1533"/>
      <c r="BO72" s="1533"/>
      <c r="BP72" s="1533"/>
      <c r="BQ72" s="1533"/>
      <c r="BR72" s="1533"/>
      <c r="BS72" s="1533"/>
      <c r="BT72" s="1533"/>
      <c r="BU72" s="1533"/>
      <c r="BV72" s="1994"/>
    </row>
    <row r="73" spans="1:76" ht="7.5" customHeight="1">
      <c r="C73" s="1984"/>
      <c r="D73" s="1985"/>
      <c r="E73" s="1986"/>
      <c r="R73" s="423"/>
      <c r="AP73" s="10"/>
      <c r="AQ73" s="1999"/>
      <c r="AR73" s="1887"/>
      <c r="AS73" s="1887"/>
      <c r="AT73" s="1887"/>
      <c r="AU73" s="1887"/>
      <c r="AV73" s="2000"/>
      <c r="AW73" s="1972"/>
      <c r="AX73" s="1958"/>
      <c r="AY73" s="1533"/>
      <c r="AZ73" s="1533"/>
      <c r="BA73" s="1533"/>
      <c r="BB73" s="1533"/>
      <c r="BC73" s="1533"/>
      <c r="BD73" s="1533"/>
      <c r="BE73" s="1533"/>
      <c r="BF73" s="1533"/>
      <c r="BG73" s="1533"/>
      <c r="BH73" s="1533"/>
      <c r="BI73" s="1533"/>
      <c r="BJ73" s="1533"/>
      <c r="BK73" s="1533"/>
      <c r="BL73" s="1533"/>
      <c r="BM73" s="1533"/>
      <c r="BN73" s="1533"/>
      <c r="BO73" s="1533"/>
      <c r="BP73" s="1533"/>
      <c r="BQ73" s="1533"/>
      <c r="BR73" s="1533"/>
      <c r="BS73" s="1533"/>
      <c r="BT73" s="1533"/>
      <c r="BU73" s="1533"/>
      <c r="BV73" s="1994"/>
    </row>
    <row r="74" spans="1:76" ht="7.5" customHeight="1">
      <c r="C74" s="1984"/>
      <c r="D74" s="1985"/>
      <c r="E74" s="1986"/>
      <c r="R74" s="423"/>
      <c r="AP74" s="10"/>
      <c r="AQ74" s="1999"/>
      <c r="AR74" s="1887"/>
      <c r="AS74" s="1887"/>
      <c r="AT74" s="1887"/>
      <c r="AU74" s="1887"/>
      <c r="AV74" s="2000"/>
      <c r="AW74" s="1972" t="str">
        <f>入力専用!$D$6</f>
        <v>□</v>
      </c>
      <c r="AX74" s="1958"/>
      <c r="AY74" s="1533" t="s">
        <v>1272</v>
      </c>
      <c r="AZ74" s="1533"/>
      <c r="BA74" s="1533"/>
      <c r="BB74" s="1533"/>
      <c r="BC74" s="1533"/>
      <c r="BD74" s="1533"/>
      <c r="BE74" s="1533"/>
      <c r="BF74" s="1533"/>
      <c r="BG74" s="1533"/>
      <c r="BH74" s="1533"/>
      <c r="BI74" s="1533"/>
      <c r="BJ74" s="1533"/>
      <c r="BK74" s="1533"/>
      <c r="BL74" s="1533"/>
      <c r="BM74" s="1533"/>
      <c r="BN74" s="1533"/>
      <c r="BO74" s="1533"/>
      <c r="BP74" s="1533"/>
      <c r="BQ74" s="1533"/>
      <c r="BR74" s="1533"/>
      <c r="BS74" s="1533"/>
      <c r="BT74" s="1533"/>
      <c r="BU74" s="1533"/>
      <c r="BV74" s="1994"/>
    </row>
    <row r="75" spans="1:76" ht="7.5" customHeight="1">
      <c r="C75" s="1984"/>
      <c r="D75" s="1985"/>
      <c r="E75" s="1986"/>
      <c r="R75" s="423"/>
      <c r="AP75" s="10"/>
      <c r="AQ75" s="1999"/>
      <c r="AR75" s="1887"/>
      <c r="AS75" s="1887"/>
      <c r="AT75" s="1887"/>
      <c r="AU75" s="1887"/>
      <c r="AV75" s="2000"/>
      <c r="AW75" s="1972"/>
      <c r="AX75" s="1958"/>
      <c r="AY75" s="1533"/>
      <c r="AZ75" s="1533"/>
      <c r="BA75" s="1533"/>
      <c r="BB75" s="1533"/>
      <c r="BC75" s="1533"/>
      <c r="BD75" s="1533"/>
      <c r="BE75" s="1533"/>
      <c r="BF75" s="1533"/>
      <c r="BG75" s="1533"/>
      <c r="BH75" s="1533"/>
      <c r="BI75" s="1533"/>
      <c r="BJ75" s="1533"/>
      <c r="BK75" s="1533"/>
      <c r="BL75" s="1533"/>
      <c r="BM75" s="1533"/>
      <c r="BN75" s="1533"/>
      <c r="BO75" s="1533"/>
      <c r="BP75" s="1533"/>
      <c r="BQ75" s="1533"/>
      <c r="BR75" s="1533"/>
      <c r="BS75" s="1533"/>
      <c r="BT75" s="1533"/>
      <c r="BU75" s="1533"/>
      <c r="BV75" s="1994"/>
    </row>
    <row r="76" spans="1:76" ht="7.5" customHeight="1">
      <c r="C76" s="1984"/>
      <c r="D76" s="1985"/>
      <c r="E76" s="1986"/>
      <c r="R76" s="423"/>
      <c r="AP76" s="10"/>
      <c r="AQ76" s="1999"/>
      <c r="AR76" s="1887"/>
      <c r="AS76" s="1887"/>
      <c r="AT76" s="1887"/>
      <c r="AU76" s="1887"/>
      <c r="AV76" s="2000"/>
      <c r="AW76" s="1972" t="str">
        <f>入力専用!$D$7</f>
        <v>□</v>
      </c>
      <c r="AX76" s="1958"/>
      <c r="AY76" s="1533" t="s">
        <v>1273</v>
      </c>
      <c r="AZ76" s="1533"/>
      <c r="BA76" s="1533"/>
      <c r="BB76" s="1533"/>
      <c r="BC76" s="1533"/>
      <c r="BD76" s="1533"/>
      <c r="BE76" s="1533"/>
      <c r="BF76" s="1533"/>
      <c r="BG76" s="1533"/>
      <c r="BH76" s="1533"/>
      <c r="BI76" s="1533"/>
      <c r="BJ76" s="1533"/>
      <c r="BK76" s="1533"/>
      <c r="BL76" s="1533"/>
      <c r="BM76" s="1533"/>
      <c r="BN76" s="1533"/>
      <c r="BO76" s="1533"/>
      <c r="BP76" s="1533"/>
      <c r="BQ76" s="1533"/>
      <c r="BR76" s="1533"/>
      <c r="BS76" s="1533"/>
      <c r="BT76" s="1533"/>
      <c r="BU76" s="1533"/>
      <c r="BV76" s="1994"/>
    </row>
    <row r="77" spans="1:76" ht="7.5" customHeight="1">
      <c r="C77" s="1984"/>
      <c r="D77" s="1985"/>
      <c r="E77" s="1986"/>
      <c r="R77" s="424"/>
      <c r="S77" s="425"/>
      <c r="AP77" s="10"/>
      <c r="AQ77" s="1999"/>
      <c r="AR77" s="1887"/>
      <c r="AS77" s="1887"/>
      <c r="AT77" s="1887"/>
      <c r="AU77" s="1887"/>
      <c r="AV77" s="2000"/>
      <c r="AW77" s="1972"/>
      <c r="AX77" s="1958"/>
      <c r="AY77" s="1533"/>
      <c r="AZ77" s="1533"/>
      <c r="BA77" s="1533"/>
      <c r="BB77" s="1533"/>
      <c r="BC77" s="1533"/>
      <c r="BD77" s="1533"/>
      <c r="BE77" s="1533"/>
      <c r="BF77" s="1533"/>
      <c r="BG77" s="1533"/>
      <c r="BH77" s="1533"/>
      <c r="BI77" s="1533"/>
      <c r="BJ77" s="1533"/>
      <c r="BK77" s="1533"/>
      <c r="BL77" s="1533"/>
      <c r="BM77" s="1533"/>
      <c r="BN77" s="1533"/>
      <c r="BO77" s="1533"/>
      <c r="BP77" s="1533"/>
      <c r="BQ77" s="1533"/>
      <c r="BR77" s="1533"/>
      <c r="BS77" s="1533"/>
      <c r="BT77" s="1533"/>
      <c r="BU77" s="1533"/>
      <c r="BV77" s="1994"/>
    </row>
    <row r="78" spans="1:76" ht="7.5" customHeight="1">
      <c r="C78" s="1984"/>
      <c r="D78" s="1985"/>
      <c r="E78" s="1986"/>
      <c r="F78" s="583"/>
      <c r="G78" s="584"/>
      <c r="H78" s="584"/>
      <c r="I78" s="584"/>
      <c r="J78" s="584"/>
      <c r="K78" s="584"/>
      <c r="L78" s="584"/>
      <c r="M78" s="584"/>
      <c r="N78" s="584"/>
      <c r="O78" s="584"/>
      <c r="P78" s="584"/>
      <c r="Q78" s="585"/>
      <c r="R78" s="584"/>
      <c r="S78" s="584"/>
      <c r="T78" s="584"/>
      <c r="U78" s="584"/>
      <c r="V78" s="584"/>
      <c r="W78" s="584"/>
      <c r="X78" s="584"/>
      <c r="Y78" s="584"/>
      <c r="Z78" s="584"/>
      <c r="AA78" s="584"/>
      <c r="AB78" s="584"/>
      <c r="AC78" s="584"/>
      <c r="AD78" s="584"/>
      <c r="AE78" s="584"/>
      <c r="AF78" s="584"/>
      <c r="AG78" s="584"/>
      <c r="AH78" s="584"/>
      <c r="AI78" s="584"/>
      <c r="AJ78" s="584"/>
      <c r="AK78" s="584"/>
      <c r="AL78" s="584"/>
      <c r="AM78" s="584"/>
      <c r="AN78" s="584"/>
      <c r="AO78" s="584"/>
      <c r="AP78" s="585"/>
      <c r="AQ78" s="1999"/>
      <c r="AR78" s="1887"/>
      <c r="AS78" s="1887"/>
      <c r="AT78" s="1887"/>
      <c r="AU78" s="1887"/>
      <c r="AV78" s="2000"/>
      <c r="AW78" s="1972" t="str">
        <f>入力専用!$D$8</f>
        <v>□</v>
      </c>
      <c r="AX78" s="1958"/>
      <c r="AY78" s="1533" t="s">
        <v>1274</v>
      </c>
      <c r="AZ78" s="1533"/>
      <c r="BA78" s="1533"/>
      <c r="BB78" s="1533"/>
      <c r="BC78" s="1533"/>
      <c r="BD78" s="1533"/>
      <c r="BE78" s="1533"/>
      <c r="BF78" s="1533"/>
      <c r="BG78" s="1533"/>
      <c r="BH78" s="1533"/>
      <c r="BI78" s="1533"/>
      <c r="BJ78" s="1533"/>
      <c r="BK78" s="1533"/>
      <c r="BL78" s="1533"/>
      <c r="BM78" s="1533"/>
      <c r="BN78" s="1533"/>
      <c r="BO78" s="1533"/>
      <c r="BP78" s="1533"/>
      <c r="BQ78" s="1533"/>
      <c r="BR78" s="1533"/>
      <c r="BS78" s="1533"/>
      <c r="BT78" s="1533"/>
      <c r="BU78" s="1533"/>
      <c r="BV78" s="1994"/>
    </row>
    <row r="79" spans="1:76" ht="7.5" customHeight="1">
      <c r="C79" s="1984"/>
      <c r="D79" s="1985"/>
      <c r="E79" s="1986"/>
      <c r="F79" s="1970" t="s">
        <v>1275</v>
      </c>
      <c r="G79" s="963"/>
      <c r="H79" s="963"/>
      <c r="I79" s="963"/>
      <c r="J79" s="963"/>
      <c r="K79" s="963"/>
      <c r="L79" s="963"/>
      <c r="M79" s="963"/>
      <c r="N79" s="963"/>
      <c r="O79" s="963"/>
      <c r="P79" s="963"/>
      <c r="Q79" s="1971"/>
      <c r="R79" s="422">
        <f>入力専用!$G$63</f>
        <v>0</v>
      </c>
      <c r="S79" s="1752">
        <f>$C$3</f>
        <v>0</v>
      </c>
      <c r="T79" s="1752"/>
      <c r="U79" s="1752"/>
      <c r="V79" s="1752"/>
      <c r="W79" s="1752"/>
      <c r="X79" s="1752"/>
      <c r="Y79" s="1752"/>
      <c r="Z79" s="1752"/>
      <c r="AA79" s="1752"/>
      <c r="AB79" s="1752"/>
      <c r="AC79" s="1752"/>
      <c r="AD79" s="1752"/>
      <c r="AE79" s="1752"/>
      <c r="AF79" s="1752"/>
      <c r="AG79" s="1752"/>
      <c r="AH79" s="1752"/>
      <c r="AI79" s="1752"/>
      <c r="AJ79" s="1752"/>
      <c r="AK79" s="1752"/>
      <c r="AL79" s="1752"/>
      <c r="AM79" s="1752"/>
      <c r="AN79" s="1752"/>
      <c r="AO79" s="1752"/>
      <c r="AP79" s="40"/>
      <c r="AQ79" s="1999"/>
      <c r="AR79" s="1887"/>
      <c r="AS79" s="1887"/>
      <c r="AT79" s="1887"/>
      <c r="AU79" s="1887"/>
      <c r="AV79" s="2000"/>
      <c r="AW79" s="1972"/>
      <c r="AX79" s="1958"/>
      <c r="AY79" s="1533"/>
      <c r="AZ79" s="1533"/>
      <c r="BA79" s="1533"/>
      <c r="BB79" s="1533"/>
      <c r="BC79" s="1533"/>
      <c r="BD79" s="1533"/>
      <c r="BE79" s="1533"/>
      <c r="BF79" s="1533"/>
      <c r="BG79" s="1533"/>
      <c r="BH79" s="1533"/>
      <c r="BI79" s="1533"/>
      <c r="BJ79" s="1533"/>
      <c r="BK79" s="1533"/>
      <c r="BL79" s="1533"/>
      <c r="BM79" s="1533"/>
      <c r="BN79" s="1533"/>
      <c r="BO79" s="1533"/>
      <c r="BP79" s="1533"/>
      <c r="BQ79" s="1533"/>
      <c r="BR79" s="1533"/>
      <c r="BS79" s="1533"/>
      <c r="BT79" s="1533"/>
      <c r="BU79" s="1533"/>
      <c r="BV79" s="1994"/>
    </row>
    <row r="80" spans="1:76" ht="7.5" customHeight="1">
      <c r="C80" s="1984"/>
      <c r="D80" s="1985"/>
      <c r="E80" s="1986"/>
      <c r="F80" s="1970"/>
      <c r="G80" s="963"/>
      <c r="H80" s="963"/>
      <c r="I80" s="963"/>
      <c r="J80" s="963"/>
      <c r="K80" s="963"/>
      <c r="L80" s="963"/>
      <c r="M80" s="963"/>
      <c r="N80" s="963"/>
      <c r="O80" s="963"/>
      <c r="P80" s="963"/>
      <c r="Q80" s="1971"/>
      <c r="R80" s="10"/>
      <c r="S80" s="1752"/>
      <c r="T80" s="1752"/>
      <c r="U80" s="1752"/>
      <c r="V80" s="1752"/>
      <c r="W80" s="1752"/>
      <c r="X80" s="1752"/>
      <c r="Y80" s="1752"/>
      <c r="Z80" s="1752"/>
      <c r="AA80" s="1752"/>
      <c r="AB80" s="1752"/>
      <c r="AC80" s="1752"/>
      <c r="AD80" s="1752"/>
      <c r="AE80" s="1752"/>
      <c r="AF80" s="1752"/>
      <c r="AG80" s="1752"/>
      <c r="AH80" s="1752"/>
      <c r="AI80" s="1752"/>
      <c r="AJ80" s="1752"/>
      <c r="AK80" s="1752"/>
      <c r="AL80" s="1752"/>
      <c r="AM80" s="1752"/>
      <c r="AN80" s="1752"/>
      <c r="AO80" s="1752"/>
      <c r="AP80" s="40"/>
      <c r="AQ80" s="1999"/>
      <c r="AR80" s="1887"/>
      <c r="AS80" s="1887"/>
      <c r="AT80" s="1887"/>
      <c r="AU80" s="1887"/>
      <c r="AV80" s="2000"/>
      <c r="AW80" s="1972" t="str">
        <f>入力専用!$D$9</f>
        <v>□</v>
      </c>
      <c r="AX80" s="1958"/>
      <c r="AY80" s="1533" t="s">
        <v>1276</v>
      </c>
      <c r="AZ80" s="1533"/>
      <c r="BA80" s="1533"/>
      <c r="BB80" s="1533"/>
      <c r="BC80" s="1533"/>
      <c r="BD80" s="1533"/>
      <c r="BE80" s="1533"/>
      <c r="BF80" s="1533"/>
      <c r="BG80" s="1533"/>
      <c r="BH80" s="1533"/>
      <c r="BI80" s="1533"/>
      <c r="BJ80" s="1533"/>
      <c r="BK80" s="1533"/>
      <c r="BL80" s="1533"/>
      <c r="BM80" s="1533"/>
      <c r="BN80" s="1533"/>
      <c r="BO80" s="1533"/>
      <c r="BP80" s="1533"/>
      <c r="BQ80" s="1533"/>
      <c r="BR80" s="1533"/>
      <c r="BS80" s="1533"/>
      <c r="BT80" s="1533"/>
      <c r="BU80" s="1533"/>
      <c r="BV80" s="1994"/>
    </row>
    <row r="81" spans="3:113" ht="7.5" customHeight="1">
      <c r="C81" s="1984"/>
      <c r="D81" s="1985"/>
      <c r="E81" s="1986"/>
      <c r="F81" s="1970" t="s">
        <v>1277</v>
      </c>
      <c r="G81" s="963"/>
      <c r="H81" s="963"/>
      <c r="I81" s="963"/>
      <c r="J81" s="963"/>
      <c r="K81" s="963"/>
      <c r="L81" s="963"/>
      <c r="M81" s="963"/>
      <c r="N81" s="963"/>
      <c r="O81" s="963"/>
      <c r="P81" s="963"/>
      <c r="Q81" s="1971"/>
      <c r="R81" s="10"/>
      <c r="S81" s="1752"/>
      <c r="T81" s="1752"/>
      <c r="U81" s="1752"/>
      <c r="V81" s="1752"/>
      <c r="W81" s="1752"/>
      <c r="X81" s="1752"/>
      <c r="Y81" s="1752"/>
      <c r="Z81" s="1752"/>
      <c r="AA81" s="1752"/>
      <c r="AB81" s="1752"/>
      <c r="AC81" s="1752"/>
      <c r="AD81" s="1752"/>
      <c r="AE81" s="1752"/>
      <c r="AF81" s="1752"/>
      <c r="AG81" s="1752"/>
      <c r="AH81" s="1752"/>
      <c r="AI81" s="1752"/>
      <c r="AJ81" s="1752"/>
      <c r="AK81" s="1752"/>
      <c r="AL81" s="1752"/>
      <c r="AM81" s="1752"/>
      <c r="AN81" s="1752"/>
      <c r="AO81" s="1752"/>
      <c r="AP81" s="40"/>
      <c r="AQ81" s="1999"/>
      <c r="AR81" s="1887"/>
      <c r="AS81" s="1887"/>
      <c r="AT81" s="1887"/>
      <c r="AU81" s="1887"/>
      <c r="AV81" s="2000"/>
      <c r="AW81" s="1972"/>
      <c r="AX81" s="1958"/>
      <c r="AY81" s="1533"/>
      <c r="AZ81" s="1533"/>
      <c r="BA81" s="1533"/>
      <c r="BB81" s="1533"/>
      <c r="BC81" s="1533"/>
      <c r="BD81" s="1533"/>
      <c r="BE81" s="1533"/>
      <c r="BF81" s="1533"/>
      <c r="BG81" s="1533"/>
      <c r="BH81" s="1533"/>
      <c r="BI81" s="1533"/>
      <c r="BJ81" s="1533"/>
      <c r="BK81" s="1533"/>
      <c r="BL81" s="1533"/>
      <c r="BM81" s="1533"/>
      <c r="BN81" s="1533"/>
      <c r="BO81" s="1533"/>
      <c r="BP81" s="1533"/>
      <c r="BQ81" s="1533"/>
      <c r="BR81" s="1533"/>
      <c r="BS81" s="1533"/>
      <c r="BT81" s="1533"/>
      <c r="BU81" s="1533"/>
      <c r="BV81" s="1994"/>
    </row>
    <row r="82" spans="3:113" ht="7.5" customHeight="1">
      <c r="C82" s="1984"/>
      <c r="D82" s="1985"/>
      <c r="E82" s="1986"/>
      <c r="F82" s="1970"/>
      <c r="G82" s="963"/>
      <c r="H82" s="963"/>
      <c r="I82" s="963"/>
      <c r="J82" s="963"/>
      <c r="K82" s="963"/>
      <c r="L82" s="963"/>
      <c r="M82" s="963"/>
      <c r="N82" s="963"/>
      <c r="O82" s="963"/>
      <c r="P82" s="963"/>
      <c r="Q82" s="1971"/>
      <c r="R82" s="10"/>
      <c r="S82" s="1752"/>
      <c r="T82" s="1752"/>
      <c r="U82" s="1752"/>
      <c r="V82" s="1752"/>
      <c r="W82" s="1752"/>
      <c r="X82" s="1752"/>
      <c r="Y82" s="1752"/>
      <c r="Z82" s="1752"/>
      <c r="AA82" s="1752"/>
      <c r="AB82" s="1752"/>
      <c r="AC82" s="1752"/>
      <c r="AD82" s="1752"/>
      <c r="AE82" s="1752"/>
      <c r="AF82" s="1752"/>
      <c r="AG82" s="1752"/>
      <c r="AH82" s="1752"/>
      <c r="AI82" s="1752"/>
      <c r="AJ82" s="1752"/>
      <c r="AK82" s="1752"/>
      <c r="AL82" s="1752"/>
      <c r="AM82" s="1752"/>
      <c r="AN82" s="1752"/>
      <c r="AO82" s="1752"/>
      <c r="AP82" s="40"/>
      <c r="AQ82" s="1999"/>
      <c r="AR82" s="1887"/>
      <c r="AS82" s="1887"/>
      <c r="AT82" s="1887"/>
      <c r="AU82" s="1887"/>
      <c r="AV82" s="2000"/>
      <c r="AW82" s="1972" t="str">
        <f>入力専用!$D$10</f>
        <v>□</v>
      </c>
      <c r="AX82" s="1958"/>
      <c r="AY82" s="1533" t="s">
        <v>1278</v>
      </c>
      <c r="AZ82" s="1533"/>
      <c r="BA82" s="1533"/>
      <c r="BB82" s="1533"/>
      <c r="BC82" s="1533"/>
      <c r="BD82" s="1533"/>
      <c r="BE82" s="1533"/>
      <c r="BF82" s="1533"/>
      <c r="BG82" s="1533"/>
      <c r="BH82" s="1533"/>
      <c r="BI82" s="1533"/>
      <c r="BJ82" s="1533"/>
      <c r="BK82" s="1533"/>
      <c r="BL82" s="1533"/>
      <c r="BM82" s="1533"/>
      <c r="BN82" s="1533"/>
      <c r="BO82" s="1533"/>
      <c r="BP82" s="1533"/>
      <c r="BQ82" s="1533"/>
      <c r="BR82" s="1533"/>
      <c r="BS82" s="1533"/>
      <c r="BT82" s="1533"/>
      <c r="BU82" s="1533"/>
      <c r="BV82" s="1994"/>
    </row>
    <row r="83" spans="3:113" ht="7.5" customHeight="1">
      <c r="C83" s="1984"/>
      <c r="D83" s="1985"/>
      <c r="E83" s="1986"/>
      <c r="F83" s="424"/>
      <c r="G83" s="426"/>
      <c r="H83" s="426"/>
      <c r="I83" s="426"/>
      <c r="J83" s="426"/>
      <c r="K83" s="426"/>
      <c r="L83" s="426"/>
      <c r="M83" s="426"/>
      <c r="N83" s="426"/>
      <c r="O83" s="426"/>
      <c r="P83" s="426"/>
      <c r="Q83" s="427"/>
      <c r="R83" s="10"/>
      <c r="S83" s="10"/>
      <c r="T83" s="10"/>
      <c r="U83" s="10"/>
      <c r="V83" s="10"/>
      <c r="W83" s="10"/>
      <c r="X83" s="10"/>
      <c r="Y83" s="10"/>
      <c r="Z83" s="10"/>
      <c r="AA83" s="10"/>
      <c r="AB83" s="10"/>
      <c r="AC83" s="10"/>
      <c r="AD83" s="10"/>
      <c r="AE83" s="10"/>
      <c r="AF83" s="10"/>
      <c r="AG83" s="10"/>
      <c r="AH83" s="10"/>
      <c r="AI83" s="10"/>
      <c r="AJ83" s="10"/>
      <c r="AK83" s="10"/>
      <c r="AL83" s="10"/>
      <c r="AM83" s="10"/>
      <c r="AN83" s="10"/>
      <c r="AO83" s="10"/>
      <c r="AP83" s="10"/>
      <c r="AQ83" s="1999"/>
      <c r="AR83" s="1887"/>
      <c r="AS83" s="1887"/>
      <c r="AT83" s="1887"/>
      <c r="AU83" s="1887"/>
      <c r="AV83" s="2000"/>
      <c r="AW83" s="1972"/>
      <c r="AX83" s="1958"/>
      <c r="AY83" s="1533"/>
      <c r="AZ83" s="1533"/>
      <c r="BA83" s="1533"/>
      <c r="BB83" s="1533"/>
      <c r="BC83" s="1533"/>
      <c r="BD83" s="1533"/>
      <c r="BE83" s="1533"/>
      <c r="BF83" s="1533"/>
      <c r="BG83" s="1533"/>
      <c r="BH83" s="1533"/>
      <c r="BI83" s="1533"/>
      <c r="BJ83" s="1533"/>
      <c r="BK83" s="1533"/>
      <c r="BL83" s="1533"/>
      <c r="BM83" s="1533"/>
      <c r="BN83" s="1533"/>
      <c r="BO83" s="1533"/>
      <c r="BP83" s="1533"/>
      <c r="BQ83" s="1533"/>
      <c r="BR83" s="1533"/>
      <c r="BS83" s="1533"/>
      <c r="BT83" s="1533"/>
      <c r="BU83" s="1533"/>
      <c r="BV83" s="1994"/>
    </row>
    <row r="84" spans="3:113" ht="7.5" customHeight="1">
      <c r="C84" s="1984"/>
      <c r="D84" s="1985"/>
      <c r="E84" s="1986"/>
      <c r="F84" s="583"/>
      <c r="G84" s="584"/>
      <c r="H84" s="584"/>
      <c r="I84" s="584"/>
      <c r="J84" s="584"/>
      <c r="K84" s="584"/>
      <c r="L84" s="584"/>
      <c r="M84" s="584"/>
      <c r="N84" s="584"/>
      <c r="O84" s="584"/>
      <c r="P84" s="584"/>
      <c r="Q84" s="585"/>
      <c r="R84" s="584"/>
      <c r="S84" s="584"/>
      <c r="T84" s="584"/>
      <c r="U84" s="584"/>
      <c r="V84" s="584"/>
      <c r="W84" s="584"/>
      <c r="X84" s="584"/>
      <c r="Y84" s="584"/>
      <c r="Z84" s="584"/>
      <c r="AA84" s="584"/>
      <c r="AB84" s="584"/>
      <c r="AC84" s="584"/>
      <c r="AD84" s="584"/>
      <c r="AE84" s="584"/>
      <c r="AF84" s="584"/>
      <c r="AG84" s="584"/>
      <c r="AH84" s="584"/>
      <c r="AI84" s="584"/>
      <c r="AJ84" s="584"/>
      <c r="AK84" s="584"/>
      <c r="AL84" s="584"/>
      <c r="AM84" s="584"/>
      <c r="AN84" s="584"/>
      <c r="AO84" s="584"/>
      <c r="AP84" s="585"/>
      <c r="AQ84" s="1999"/>
      <c r="AR84" s="1887"/>
      <c r="AS84" s="1887"/>
      <c r="AT84" s="1887"/>
      <c r="AU84" s="1887"/>
      <c r="AV84" s="2000"/>
      <c r="AW84" s="1972" t="str">
        <f>入力専用!$D$11</f>
        <v>□</v>
      </c>
      <c r="AX84" s="1958"/>
      <c r="AY84" s="1533" t="s">
        <v>1279</v>
      </c>
      <c r="AZ84" s="1533"/>
      <c r="BA84" s="1533"/>
      <c r="BB84" s="1533"/>
      <c r="BC84" s="1533"/>
      <c r="BD84" s="1533"/>
      <c r="BE84" s="1533"/>
      <c r="BF84" s="1533"/>
      <c r="BG84" s="1533"/>
      <c r="BH84" s="1533"/>
      <c r="BI84" s="1533"/>
      <c r="BJ84" s="1533"/>
      <c r="BK84" s="1533"/>
      <c r="BL84" s="1533"/>
      <c r="BM84" s="1533"/>
      <c r="BN84" s="1533"/>
      <c r="BO84" s="1533"/>
      <c r="BP84" s="1533"/>
      <c r="BQ84" s="1533"/>
      <c r="BR84" s="1533"/>
      <c r="BS84" s="1533"/>
      <c r="BT84" s="1533"/>
      <c r="BU84" s="1533"/>
      <c r="BV84" s="1994"/>
      <c r="CM84" s="24"/>
      <c r="CN84" s="24"/>
      <c r="CO84" s="24"/>
      <c r="CP84" s="24"/>
      <c r="CQ84" s="24"/>
      <c r="CR84" s="24"/>
      <c r="CS84" s="24"/>
      <c r="CT84" s="24"/>
      <c r="CU84" s="24"/>
      <c r="CV84" s="24"/>
      <c r="CW84" s="24"/>
      <c r="CX84" s="24"/>
      <c r="CY84" s="24"/>
      <c r="CZ84" s="24"/>
      <c r="DA84" s="24"/>
      <c r="DB84" s="24"/>
      <c r="DC84" s="24"/>
      <c r="DD84" s="24"/>
      <c r="DE84" s="24"/>
      <c r="DF84" s="24"/>
      <c r="DG84" s="24"/>
      <c r="DH84" s="24"/>
      <c r="DI84" s="24"/>
    </row>
    <row r="85" spans="3:113" ht="7.5" customHeight="1">
      <c r="C85" s="1984"/>
      <c r="D85" s="1985"/>
      <c r="E85" s="1986"/>
      <c r="F85" s="1970" t="s">
        <v>1280</v>
      </c>
      <c r="G85" s="963"/>
      <c r="H85" s="963"/>
      <c r="I85" s="963"/>
      <c r="J85" s="963"/>
      <c r="K85" s="963"/>
      <c r="L85" s="963"/>
      <c r="M85" s="963"/>
      <c r="N85" s="963"/>
      <c r="O85" s="963"/>
      <c r="P85" s="963"/>
      <c r="Q85" s="1971"/>
      <c r="R85" s="422"/>
      <c r="S85" s="1752">
        <f>入力専用!$G$63</f>
        <v>0</v>
      </c>
      <c r="T85" s="1752"/>
      <c r="U85" s="1752"/>
      <c r="V85" s="1752"/>
      <c r="W85" s="1752"/>
      <c r="X85" s="1752"/>
      <c r="Y85" s="1752"/>
      <c r="Z85" s="1752"/>
      <c r="AA85" s="1752"/>
      <c r="AB85" s="1752"/>
      <c r="AC85" s="1752"/>
      <c r="AD85" s="1752"/>
      <c r="AE85" s="1752"/>
      <c r="AF85" s="1752"/>
      <c r="AG85" s="1752"/>
      <c r="AH85" s="1752"/>
      <c r="AI85" s="1752"/>
      <c r="AJ85" s="1752"/>
      <c r="AK85" s="1752"/>
      <c r="AL85" s="1752"/>
      <c r="AM85" s="1752"/>
      <c r="AN85" s="1752"/>
      <c r="AO85" s="1752"/>
      <c r="AP85" s="40"/>
      <c r="AQ85" s="1999"/>
      <c r="AR85" s="1887"/>
      <c r="AS85" s="1887"/>
      <c r="AT85" s="1887"/>
      <c r="AU85" s="1887"/>
      <c r="AV85" s="2000"/>
      <c r="AW85" s="1972"/>
      <c r="AX85" s="1958"/>
      <c r="AY85" s="1533"/>
      <c r="AZ85" s="1533"/>
      <c r="BA85" s="1533"/>
      <c r="BB85" s="1533"/>
      <c r="BC85" s="1533"/>
      <c r="BD85" s="1533"/>
      <c r="BE85" s="1533"/>
      <c r="BF85" s="1533"/>
      <c r="BG85" s="1533"/>
      <c r="BH85" s="1533"/>
      <c r="BI85" s="1533"/>
      <c r="BJ85" s="1533"/>
      <c r="BK85" s="1533"/>
      <c r="BL85" s="1533"/>
      <c r="BM85" s="1533"/>
      <c r="BN85" s="1533"/>
      <c r="BO85" s="1533"/>
      <c r="BP85" s="1533"/>
      <c r="BQ85" s="1533"/>
      <c r="BR85" s="1533"/>
      <c r="BS85" s="1533"/>
      <c r="BT85" s="1533"/>
      <c r="BU85" s="1533"/>
      <c r="BV85" s="1994"/>
      <c r="CM85" s="24"/>
      <c r="CN85" s="24"/>
      <c r="CO85" s="24"/>
      <c r="CP85" s="24"/>
      <c r="CQ85" s="24"/>
      <c r="CR85" s="24"/>
      <c r="CS85" s="24"/>
      <c r="CT85" s="24"/>
      <c r="CU85" s="24"/>
      <c r="CV85" s="24"/>
      <c r="CW85" s="24"/>
      <c r="CX85" s="24"/>
      <c r="CY85" s="24"/>
      <c r="CZ85" s="24"/>
      <c r="DA85" s="24"/>
      <c r="DB85" s="24"/>
      <c r="DC85" s="24"/>
      <c r="DD85" s="24"/>
      <c r="DE85" s="24"/>
      <c r="DF85" s="24"/>
      <c r="DG85" s="24"/>
      <c r="DH85" s="24"/>
      <c r="DI85" s="24"/>
    </row>
    <row r="86" spans="3:113" ht="7.5" customHeight="1">
      <c r="C86" s="1984"/>
      <c r="D86" s="1985"/>
      <c r="E86" s="1986"/>
      <c r="F86" s="1970"/>
      <c r="G86" s="963"/>
      <c r="H86" s="963"/>
      <c r="I86" s="963"/>
      <c r="J86" s="963"/>
      <c r="K86" s="963"/>
      <c r="L86" s="963"/>
      <c r="M86" s="963"/>
      <c r="N86" s="963"/>
      <c r="O86" s="963"/>
      <c r="P86" s="963"/>
      <c r="Q86" s="1971"/>
      <c r="R86" s="10"/>
      <c r="S86" s="1752"/>
      <c r="T86" s="1752"/>
      <c r="U86" s="1752"/>
      <c r="V86" s="1752"/>
      <c r="W86" s="1752"/>
      <c r="X86" s="1752"/>
      <c r="Y86" s="1752"/>
      <c r="Z86" s="1752"/>
      <c r="AA86" s="1752"/>
      <c r="AB86" s="1752"/>
      <c r="AC86" s="1752"/>
      <c r="AD86" s="1752"/>
      <c r="AE86" s="1752"/>
      <c r="AF86" s="1752"/>
      <c r="AG86" s="1752"/>
      <c r="AH86" s="1752"/>
      <c r="AI86" s="1752"/>
      <c r="AJ86" s="1752"/>
      <c r="AK86" s="1752"/>
      <c r="AL86" s="1752"/>
      <c r="AM86" s="1752"/>
      <c r="AN86" s="1752"/>
      <c r="AO86" s="1752"/>
      <c r="AP86" s="40"/>
      <c r="AQ86" s="1999"/>
      <c r="AR86" s="1887"/>
      <c r="AS86" s="1887"/>
      <c r="AT86" s="1887"/>
      <c r="AU86" s="1887"/>
      <c r="AV86" s="2000"/>
      <c r="AW86" s="1972" t="str">
        <f>入力専用!$D$12</f>
        <v>□</v>
      </c>
      <c r="AX86" s="1958"/>
      <c r="AY86" s="1533" t="s">
        <v>1281</v>
      </c>
      <c r="AZ86" s="1533"/>
      <c r="BA86" s="1533"/>
      <c r="BB86" s="1533"/>
      <c r="BC86" s="1533"/>
      <c r="BD86" s="1533"/>
      <c r="BE86" s="1533"/>
      <c r="BF86" s="1533"/>
      <c r="BG86" s="1533"/>
      <c r="BH86" s="1533"/>
      <c r="BI86" s="1533"/>
      <c r="BJ86" s="1533"/>
      <c r="BK86" s="1533"/>
      <c r="BL86" s="1533"/>
      <c r="BM86" s="1533"/>
      <c r="BN86" s="1533"/>
      <c r="BO86" s="1533"/>
      <c r="BP86" s="1533"/>
      <c r="BQ86" s="1533"/>
      <c r="BR86" s="1533"/>
      <c r="BS86" s="1533"/>
      <c r="BT86" s="1533"/>
      <c r="BU86" s="1533"/>
      <c r="BV86" s="1994"/>
      <c r="CM86" s="10"/>
      <c r="CN86" s="10"/>
      <c r="CO86" s="10"/>
      <c r="CP86" s="10"/>
      <c r="CQ86" s="10"/>
      <c r="CR86" s="10"/>
      <c r="CS86" s="10"/>
      <c r="CT86" s="10"/>
      <c r="CU86" s="10"/>
      <c r="CV86" s="10"/>
      <c r="CW86" s="10"/>
      <c r="CX86" s="10"/>
      <c r="CY86" s="10"/>
      <c r="CZ86" s="10"/>
      <c r="DA86" s="10"/>
      <c r="DB86" s="10"/>
      <c r="DC86" s="10"/>
      <c r="DD86" s="10"/>
      <c r="DE86" s="10"/>
      <c r="DF86" s="10"/>
      <c r="DG86" s="10"/>
      <c r="DH86" s="10"/>
      <c r="DI86" s="10"/>
    </row>
    <row r="87" spans="3:113" ht="7.5" customHeight="1">
      <c r="C87" s="1984"/>
      <c r="D87" s="1985"/>
      <c r="E87" s="1986"/>
      <c r="F87" s="1970" t="s">
        <v>1282</v>
      </c>
      <c r="G87" s="963"/>
      <c r="H87" s="963"/>
      <c r="I87" s="963"/>
      <c r="J87" s="963"/>
      <c r="K87" s="963"/>
      <c r="L87" s="963"/>
      <c r="M87" s="963"/>
      <c r="N87" s="963"/>
      <c r="O87" s="963"/>
      <c r="P87" s="963"/>
      <c r="Q87" s="1971"/>
      <c r="R87" s="10"/>
      <c r="S87" s="1752"/>
      <c r="T87" s="1752"/>
      <c r="U87" s="1752"/>
      <c r="V87" s="1752"/>
      <c r="W87" s="1752"/>
      <c r="X87" s="1752"/>
      <c r="Y87" s="1752"/>
      <c r="Z87" s="1752"/>
      <c r="AA87" s="1752"/>
      <c r="AB87" s="1752"/>
      <c r="AC87" s="1752"/>
      <c r="AD87" s="1752"/>
      <c r="AE87" s="1752"/>
      <c r="AF87" s="1752"/>
      <c r="AG87" s="1752"/>
      <c r="AH87" s="1752"/>
      <c r="AI87" s="1752"/>
      <c r="AJ87" s="1752"/>
      <c r="AK87" s="1752"/>
      <c r="AL87" s="1752"/>
      <c r="AM87" s="1752"/>
      <c r="AN87" s="1752"/>
      <c r="AO87" s="1752"/>
      <c r="AP87" s="40"/>
      <c r="AQ87" s="1999"/>
      <c r="AR87" s="1887"/>
      <c r="AS87" s="1887"/>
      <c r="AT87" s="1887"/>
      <c r="AU87" s="1887"/>
      <c r="AV87" s="2000"/>
      <c r="AW87" s="1972"/>
      <c r="AX87" s="1958"/>
      <c r="AY87" s="1533"/>
      <c r="AZ87" s="1533"/>
      <c r="BA87" s="1533"/>
      <c r="BB87" s="1533"/>
      <c r="BC87" s="1533"/>
      <c r="BD87" s="1533"/>
      <c r="BE87" s="1533"/>
      <c r="BF87" s="1533"/>
      <c r="BG87" s="1533"/>
      <c r="BH87" s="1533"/>
      <c r="BI87" s="1533"/>
      <c r="BJ87" s="1533"/>
      <c r="BK87" s="1533"/>
      <c r="BL87" s="1533"/>
      <c r="BM87" s="1533"/>
      <c r="BN87" s="1533"/>
      <c r="BO87" s="1533"/>
      <c r="BP87" s="1533"/>
      <c r="BQ87" s="1533"/>
      <c r="BR87" s="1533"/>
      <c r="BS87" s="1533"/>
      <c r="BT87" s="1533"/>
      <c r="BU87" s="1533"/>
      <c r="BV87" s="1994"/>
      <c r="CM87" s="10"/>
      <c r="CN87" s="10"/>
      <c r="CO87" s="10"/>
      <c r="CP87" s="10"/>
      <c r="CQ87" s="10"/>
      <c r="CR87" s="10"/>
      <c r="CS87" s="10"/>
      <c r="CT87" s="10"/>
      <c r="CU87" s="10"/>
      <c r="CV87" s="10"/>
      <c r="CW87" s="10"/>
      <c r="CX87" s="10"/>
      <c r="CY87" s="10"/>
      <c r="CZ87" s="10"/>
      <c r="DA87" s="10"/>
      <c r="DB87" s="10"/>
      <c r="DC87" s="10"/>
      <c r="DD87" s="10"/>
      <c r="DE87" s="10"/>
      <c r="DF87" s="10"/>
      <c r="DG87" s="10"/>
      <c r="DH87" s="10"/>
      <c r="DI87" s="10"/>
    </row>
    <row r="88" spans="3:113" ht="7.5" customHeight="1">
      <c r="C88" s="1984"/>
      <c r="D88" s="1985"/>
      <c r="E88" s="1986"/>
      <c r="F88" s="1970"/>
      <c r="G88" s="963"/>
      <c r="H88" s="963"/>
      <c r="I88" s="963"/>
      <c r="J88" s="963"/>
      <c r="K88" s="963"/>
      <c r="L88" s="963"/>
      <c r="M88" s="963"/>
      <c r="N88" s="963"/>
      <c r="O88" s="963"/>
      <c r="P88" s="963"/>
      <c r="Q88" s="1971"/>
      <c r="R88" s="10"/>
      <c r="S88" s="1752"/>
      <c r="T88" s="1752"/>
      <c r="U88" s="1752"/>
      <c r="V88" s="1752"/>
      <c r="W88" s="1752"/>
      <c r="X88" s="1752"/>
      <c r="Y88" s="1752"/>
      <c r="Z88" s="1752"/>
      <c r="AA88" s="1752"/>
      <c r="AB88" s="1752"/>
      <c r="AC88" s="1752"/>
      <c r="AD88" s="1752"/>
      <c r="AE88" s="1752"/>
      <c r="AF88" s="1752"/>
      <c r="AG88" s="1752"/>
      <c r="AH88" s="1752"/>
      <c r="AI88" s="1752"/>
      <c r="AJ88" s="1752"/>
      <c r="AK88" s="1752"/>
      <c r="AL88" s="1752"/>
      <c r="AM88" s="1752"/>
      <c r="AN88" s="1752"/>
      <c r="AO88" s="1752"/>
      <c r="AP88" s="40"/>
      <c r="AQ88" s="1999"/>
      <c r="AR88" s="1887"/>
      <c r="AS88" s="1887"/>
      <c r="AT88" s="1887"/>
      <c r="AU88" s="1887"/>
      <c r="AV88" s="2000"/>
      <c r="AW88" s="1958" t="s">
        <v>111</v>
      </c>
      <c r="AX88" s="1958"/>
      <c r="AY88" s="1533" t="s">
        <v>1283</v>
      </c>
      <c r="AZ88" s="1533"/>
      <c r="BA88" s="1533"/>
      <c r="BB88" s="1533"/>
      <c r="BC88" s="1533"/>
      <c r="BD88" s="1533"/>
      <c r="BE88" s="1533"/>
      <c r="BF88" s="1533"/>
      <c r="BG88" s="1533"/>
      <c r="BH88" s="1533"/>
      <c r="BI88" s="1533"/>
      <c r="BJ88" s="1533"/>
      <c r="BK88" s="1533"/>
      <c r="BL88" s="1533"/>
      <c r="BM88" s="1533"/>
      <c r="BN88" s="1533"/>
      <c r="BO88" s="1533"/>
      <c r="BP88" s="1533"/>
      <c r="BQ88" s="1533"/>
      <c r="BR88" s="1533"/>
      <c r="BS88" s="1533"/>
      <c r="BT88" s="1533"/>
      <c r="BU88" s="1533"/>
      <c r="BV88" s="1994"/>
      <c r="DH88" s="10"/>
      <c r="DI88" s="10"/>
    </row>
    <row r="89" spans="3:113" ht="7.5" customHeight="1">
      <c r="C89" s="1984"/>
      <c r="D89" s="1985"/>
      <c r="E89" s="1986"/>
      <c r="F89" s="424"/>
      <c r="G89" s="426"/>
      <c r="H89" s="426"/>
      <c r="I89" s="426"/>
      <c r="J89" s="426"/>
      <c r="K89" s="426"/>
      <c r="L89" s="426"/>
      <c r="M89" s="426"/>
      <c r="N89" s="426"/>
      <c r="O89" s="426"/>
      <c r="P89" s="426"/>
      <c r="Q89" s="427"/>
      <c r="R89" s="10"/>
      <c r="S89" s="10"/>
      <c r="T89" s="10"/>
      <c r="U89" s="10"/>
      <c r="V89" s="10"/>
      <c r="W89" s="10"/>
      <c r="X89" s="10"/>
      <c r="Y89" s="10"/>
      <c r="Z89" s="10"/>
      <c r="AA89" s="10"/>
      <c r="AB89" s="10"/>
      <c r="AC89" s="10"/>
      <c r="AD89" s="10"/>
      <c r="AE89" s="10"/>
      <c r="AF89" s="10"/>
      <c r="AG89" s="10"/>
      <c r="AH89" s="10"/>
      <c r="AI89" s="10"/>
      <c r="AJ89" s="10"/>
      <c r="AK89" s="10"/>
      <c r="AL89" s="10"/>
      <c r="AM89" s="10"/>
      <c r="AN89" s="10"/>
      <c r="AO89" s="10"/>
      <c r="AP89" s="10"/>
      <c r="AQ89" s="2001"/>
      <c r="AR89" s="2002"/>
      <c r="AS89" s="2002"/>
      <c r="AT89" s="2002"/>
      <c r="AU89" s="2002"/>
      <c r="AV89" s="2003"/>
      <c r="AW89" s="1959"/>
      <c r="AX89" s="1959"/>
      <c r="AY89" s="1995"/>
      <c r="AZ89" s="1995"/>
      <c r="BA89" s="1995"/>
      <c r="BB89" s="1995"/>
      <c r="BC89" s="1995"/>
      <c r="BD89" s="1995"/>
      <c r="BE89" s="1995"/>
      <c r="BF89" s="1995"/>
      <c r="BG89" s="1995"/>
      <c r="BH89" s="1995"/>
      <c r="BI89" s="1995"/>
      <c r="BJ89" s="1995"/>
      <c r="BK89" s="1995"/>
      <c r="BL89" s="1995"/>
      <c r="BM89" s="1995"/>
      <c r="BN89" s="1995"/>
      <c r="BO89" s="1995"/>
      <c r="BP89" s="1995"/>
      <c r="BQ89" s="1995"/>
      <c r="BR89" s="1995"/>
      <c r="BS89" s="1995"/>
      <c r="BT89" s="1995"/>
      <c r="BU89" s="1995"/>
      <c r="BV89" s="1996"/>
      <c r="DH89" s="10"/>
      <c r="DI89" s="10"/>
    </row>
    <row r="90" spans="3:113" ht="6" customHeight="1">
      <c r="C90" s="1984"/>
      <c r="D90" s="1985"/>
      <c r="E90" s="1986"/>
      <c r="F90" s="583"/>
      <c r="G90" s="584"/>
      <c r="H90" s="584"/>
      <c r="I90" s="584"/>
      <c r="J90" s="584"/>
      <c r="K90" s="584"/>
      <c r="L90" s="584"/>
      <c r="M90" s="584"/>
      <c r="N90" s="584"/>
      <c r="O90" s="584"/>
      <c r="P90" s="584"/>
      <c r="Q90" s="585"/>
      <c r="R90" s="583"/>
      <c r="S90" s="584"/>
      <c r="T90" s="584"/>
      <c r="U90" s="584"/>
      <c r="V90" s="584"/>
      <c r="W90" s="584"/>
      <c r="X90" s="584"/>
      <c r="Y90" s="584"/>
      <c r="Z90" s="584"/>
      <c r="AA90" s="584"/>
      <c r="AB90" s="584"/>
      <c r="AC90" s="584"/>
      <c r="AD90" s="584"/>
      <c r="AE90" s="584"/>
      <c r="AF90" s="584"/>
      <c r="AG90" s="584"/>
      <c r="AH90" s="584"/>
      <c r="AI90" s="584"/>
      <c r="AJ90" s="584"/>
      <c r="AK90" s="584"/>
      <c r="AL90" s="584"/>
      <c r="AM90" s="584"/>
      <c r="AN90" s="584"/>
      <c r="AO90" s="584"/>
      <c r="AP90" s="584"/>
      <c r="AQ90" s="584"/>
      <c r="AR90" s="584"/>
      <c r="AS90" s="584"/>
      <c r="AT90" s="584"/>
      <c r="AU90" s="584"/>
      <c r="AV90" s="584"/>
      <c r="AW90" s="584"/>
      <c r="AX90" s="584"/>
      <c r="AY90" s="584"/>
      <c r="AZ90" s="584"/>
      <c r="BA90" s="584"/>
      <c r="BB90" s="584"/>
      <c r="BC90" s="584"/>
      <c r="BD90" s="584"/>
      <c r="BE90" s="584"/>
      <c r="BF90" s="584"/>
      <c r="BG90" s="584"/>
      <c r="BH90" s="584"/>
      <c r="BI90" s="584"/>
      <c r="BJ90" s="584"/>
      <c r="BK90" s="584"/>
      <c r="BL90" s="584"/>
      <c r="BM90" s="584"/>
      <c r="BN90" s="584"/>
      <c r="BO90" s="584"/>
      <c r="BP90" s="584"/>
      <c r="BQ90" s="584"/>
      <c r="BR90" s="584"/>
      <c r="BS90" s="584"/>
      <c r="BT90" s="584"/>
      <c r="BU90" s="584"/>
      <c r="BV90" s="585"/>
      <c r="DH90" s="10"/>
      <c r="DI90" s="10"/>
    </row>
    <row r="91" spans="3:113" ht="7.5" customHeight="1">
      <c r="C91" s="1984"/>
      <c r="D91" s="1985"/>
      <c r="E91" s="1986"/>
      <c r="F91" s="1970" t="s">
        <v>1284</v>
      </c>
      <c r="G91" s="963"/>
      <c r="H91" s="963"/>
      <c r="I91" s="963"/>
      <c r="J91" s="963"/>
      <c r="K91" s="963"/>
      <c r="L91" s="963"/>
      <c r="M91" s="963"/>
      <c r="N91" s="963"/>
      <c r="O91" s="963"/>
      <c r="P91" s="963"/>
      <c r="Q91" s="1971"/>
      <c r="R91" s="423"/>
      <c r="S91" s="1806" t="s">
        <v>1200</v>
      </c>
      <c r="T91" s="1806"/>
      <c r="U91" s="1806"/>
      <c r="V91" s="1752">
        <f>入力専用!$G$55</f>
        <v>0</v>
      </c>
      <c r="W91" s="1752"/>
      <c r="X91" s="1752"/>
      <c r="Y91" s="1752"/>
      <c r="Z91" s="1752"/>
      <c r="AA91" s="1752"/>
      <c r="AB91" s="1752"/>
      <c r="AC91" s="1752"/>
      <c r="AD91" s="1752"/>
      <c r="AE91" s="1752"/>
      <c r="AF91" s="1752"/>
      <c r="AG91" s="1752"/>
      <c r="AH91" s="1752"/>
      <c r="AI91" s="1752"/>
      <c r="AJ91" s="1752"/>
      <c r="AK91" s="1752"/>
      <c r="AL91" s="1752"/>
      <c r="AM91" s="1752"/>
      <c r="AN91" s="1752"/>
      <c r="AO91" s="1752"/>
      <c r="AP91" s="1752"/>
      <c r="AQ91" s="10"/>
      <c r="AR91" s="10"/>
      <c r="AS91" s="10"/>
      <c r="AT91" s="10"/>
      <c r="AU91" s="10"/>
      <c r="AV91" s="10"/>
      <c r="AW91" s="963" t="s">
        <v>594</v>
      </c>
      <c r="AX91" s="963"/>
      <c r="AY91" s="963"/>
      <c r="AZ91" s="963"/>
      <c r="BA91" s="963"/>
      <c r="BB91" s="963"/>
      <c r="BC91" s="963"/>
      <c r="BD91" s="963"/>
      <c r="BF91" s="1752">
        <f>入力専用!$G$57</f>
        <v>0</v>
      </c>
      <c r="BG91" s="1752"/>
      <c r="BH91" s="1752"/>
      <c r="BI91" s="1752"/>
      <c r="BJ91" s="1752"/>
      <c r="BK91" s="1752"/>
      <c r="BL91" s="1752"/>
      <c r="BM91" s="1752"/>
      <c r="BN91" s="1752"/>
      <c r="BO91" s="1752"/>
      <c r="BP91" s="1752"/>
      <c r="BQ91" s="1752"/>
      <c r="BR91" s="1752"/>
      <c r="BS91" s="1752"/>
      <c r="BT91" s="1752"/>
      <c r="BU91" s="1752"/>
      <c r="BV91" s="1980"/>
      <c r="DH91" s="10"/>
      <c r="DI91" s="10"/>
    </row>
    <row r="92" spans="3:113" ht="7.5" customHeight="1">
      <c r="C92" s="1984"/>
      <c r="D92" s="1985"/>
      <c r="E92" s="1986"/>
      <c r="F92" s="1970"/>
      <c r="G92" s="963"/>
      <c r="H92" s="963"/>
      <c r="I92" s="963"/>
      <c r="J92" s="963"/>
      <c r="K92" s="963"/>
      <c r="L92" s="963"/>
      <c r="M92" s="963"/>
      <c r="N92" s="963"/>
      <c r="O92" s="963"/>
      <c r="P92" s="963"/>
      <c r="Q92" s="1971"/>
      <c r="R92" s="423"/>
      <c r="S92" s="1806"/>
      <c r="T92" s="1806"/>
      <c r="U92" s="1806"/>
      <c r="V92" s="1752"/>
      <c r="W92" s="1752"/>
      <c r="X92" s="1752"/>
      <c r="Y92" s="1752"/>
      <c r="Z92" s="1752"/>
      <c r="AA92" s="1752"/>
      <c r="AB92" s="1752"/>
      <c r="AC92" s="1752"/>
      <c r="AD92" s="1752"/>
      <c r="AE92" s="1752"/>
      <c r="AF92" s="1752"/>
      <c r="AG92" s="1752"/>
      <c r="AH92" s="1752"/>
      <c r="AI92" s="1752"/>
      <c r="AJ92" s="1752"/>
      <c r="AK92" s="1752"/>
      <c r="AL92" s="1752"/>
      <c r="AM92" s="1752"/>
      <c r="AN92" s="1752"/>
      <c r="AO92" s="1752"/>
      <c r="AP92" s="1752"/>
      <c r="AQ92" s="10"/>
      <c r="AR92" s="10"/>
      <c r="AS92" s="10"/>
      <c r="AT92" s="10"/>
      <c r="AU92" s="10"/>
      <c r="AV92" s="10"/>
      <c r="AW92" s="963"/>
      <c r="AX92" s="963"/>
      <c r="AY92" s="963"/>
      <c r="AZ92" s="963"/>
      <c r="BA92" s="963"/>
      <c r="BB92" s="963"/>
      <c r="BC92" s="963"/>
      <c r="BD92" s="963"/>
      <c r="BF92" s="1752"/>
      <c r="BG92" s="1752"/>
      <c r="BH92" s="1752"/>
      <c r="BI92" s="1752"/>
      <c r="BJ92" s="1752"/>
      <c r="BK92" s="1752"/>
      <c r="BL92" s="1752"/>
      <c r="BM92" s="1752"/>
      <c r="BN92" s="1752"/>
      <c r="BO92" s="1752"/>
      <c r="BP92" s="1752"/>
      <c r="BQ92" s="1752"/>
      <c r="BR92" s="1752"/>
      <c r="BS92" s="1752"/>
      <c r="BT92" s="1752"/>
      <c r="BU92" s="1752"/>
      <c r="BV92" s="1980"/>
    </row>
    <row r="93" spans="3:113" ht="7.5" customHeight="1">
      <c r="C93" s="1984"/>
      <c r="D93" s="1985"/>
      <c r="E93" s="1986"/>
      <c r="F93" s="1970" t="s">
        <v>1285</v>
      </c>
      <c r="G93" s="963"/>
      <c r="H93" s="963"/>
      <c r="I93" s="963"/>
      <c r="J93" s="963"/>
      <c r="K93" s="963"/>
      <c r="L93" s="963"/>
      <c r="M93" s="963"/>
      <c r="N93" s="963"/>
      <c r="O93" s="963"/>
      <c r="P93" s="963"/>
      <c r="Q93" s="1971"/>
      <c r="R93" s="423"/>
      <c r="S93" s="1752">
        <f>入力専用!$G$56</f>
        <v>0</v>
      </c>
      <c r="T93" s="1752"/>
      <c r="U93" s="1752"/>
      <c r="V93" s="1752"/>
      <c r="W93" s="1752"/>
      <c r="X93" s="1752"/>
      <c r="Y93" s="1752"/>
      <c r="Z93" s="1752"/>
      <c r="AA93" s="1752"/>
      <c r="AB93" s="1752"/>
      <c r="AC93" s="1752"/>
      <c r="AD93" s="1752"/>
      <c r="AE93" s="1752"/>
      <c r="AF93" s="1752"/>
      <c r="AG93" s="1752"/>
      <c r="AH93" s="1752"/>
      <c r="AI93" s="1752"/>
      <c r="AJ93" s="1752"/>
      <c r="AK93" s="1752"/>
      <c r="AL93" s="1752"/>
      <c r="AM93" s="1752"/>
      <c r="AN93" s="1752"/>
      <c r="AO93" s="1752"/>
      <c r="AP93" s="1752"/>
      <c r="AQ93" s="1752"/>
      <c r="AR93" s="1752"/>
      <c r="AS93" s="1752"/>
      <c r="AT93" s="1752"/>
      <c r="AU93" s="1752"/>
      <c r="AV93" s="1752"/>
      <c r="AW93" s="1752"/>
      <c r="AX93" s="1752"/>
      <c r="AY93" s="1752"/>
      <c r="AZ93" s="1752"/>
      <c r="BA93" s="1752"/>
      <c r="BB93" s="1752"/>
      <c r="BC93" s="1752"/>
      <c r="BD93" s="1752"/>
      <c r="BE93" s="1752"/>
      <c r="BF93" s="1752"/>
      <c r="BG93" s="1752"/>
      <c r="BH93" s="1752"/>
      <c r="BI93" s="1752"/>
      <c r="BJ93" s="1752"/>
      <c r="BK93" s="1752"/>
      <c r="BL93" s="1752"/>
      <c r="BM93" s="1752"/>
      <c r="BN93" s="1752"/>
      <c r="BO93" s="1752"/>
      <c r="BP93" s="1752"/>
      <c r="BQ93" s="1752"/>
      <c r="BR93" s="1752"/>
      <c r="BS93" s="1752"/>
      <c r="BT93" s="1752"/>
      <c r="BU93" s="1752"/>
      <c r="BV93" s="1980"/>
    </row>
    <row r="94" spans="3:113" ht="7.5" customHeight="1">
      <c r="C94" s="1984"/>
      <c r="D94" s="1985"/>
      <c r="E94" s="1986"/>
      <c r="F94" s="1970"/>
      <c r="G94" s="963"/>
      <c r="H94" s="963"/>
      <c r="I94" s="963"/>
      <c r="J94" s="963"/>
      <c r="K94" s="963"/>
      <c r="L94" s="963"/>
      <c r="M94" s="963"/>
      <c r="N94" s="963"/>
      <c r="O94" s="963"/>
      <c r="P94" s="963"/>
      <c r="Q94" s="1971"/>
      <c r="R94" s="423"/>
      <c r="S94" s="1752"/>
      <c r="T94" s="1752"/>
      <c r="U94" s="1752"/>
      <c r="V94" s="1752"/>
      <c r="W94" s="1752"/>
      <c r="X94" s="1752"/>
      <c r="Y94" s="1752"/>
      <c r="Z94" s="1752"/>
      <c r="AA94" s="1752"/>
      <c r="AB94" s="1752"/>
      <c r="AC94" s="1752"/>
      <c r="AD94" s="1752"/>
      <c r="AE94" s="1752"/>
      <c r="AF94" s="1752"/>
      <c r="AG94" s="1752"/>
      <c r="AH94" s="1752"/>
      <c r="AI94" s="1752"/>
      <c r="AJ94" s="1752"/>
      <c r="AK94" s="1752"/>
      <c r="AL94" s="1752"/>
      <c r="AM94" s="1752"/>
      <c r="AN94" s="1752"/>
      <c r="AO94" s="1752"/>
      <c r="AP94" s="1752"/>
      <c r="AQ94" s="1752"/>
      <c r="AR94" s="1752"/>
      <c r="AS94" s="1752"/>
      <c r="AT94" s="1752"/>
      <c r="AU94" s="1752"/>
      <c r="AV94" s="1752"/>
      <c r="AW94" s="1752"/>
      <c r="AX94" s="1752"/>
      <c r="AY94" s="1752"/>
      <c r="AZ94" s="1752"/>
      <c r="BA94" s="1752"/>
      <c r="BB94" s="1752"/>
      <c r="BC94" s="1752"/>
      <c r="BD94" s="1752"/>
      <c r="BE94" s="1752"/>
      <c r="BF94" s="1752"/>
      <c r="BG94" s="1752"/>
      <c r="BH94" s="1752"/>
      <c r="BI94" s="1752"/>
      <c r="BJ94" s="1752"/>
      <c r="BK94" s="1752"/>
      <c r="BL94" s="1752"/>
      <c r="BM94" s="1752"/>
      <c r="BN94" s="1752"/>
      <c r="BO94" s="1752"/>
      <c r="BP94" s="1752"/>
      <c r="BQ94" s="1752"/>
      <c r="BR94" s="1752"/>
      <c r="BS94" s="1752"/>
      <c r="BT94" s="1752"/>
      <c r="BU94" s="1752"/>
      <c r="BV94" s="1980"/>
    </row>
    <row r="95" spans="3:113" ht="6" customHeight="1">
      <c r="C95" s="1987"/>
      <c r="D95" s="1988"/>
      <c r="E95" s="1989"/>
      <c r="F95" s="424"/>
      <c r="G95" s="426"/>
      <c r="H95" s="426"/>
      <c r="I95" s="426"/>
      <c r="J95" s="426"/>
      <c r="K95" s="426"/>
      <c r="L95" s="426"/>
      <c r="M95" s="426"/>
      <c r="N95" s="426"/>
      <c r="O95" s="426"/>
      <c r="P95" s="426"/>
      <c r="Q95" s="427"/>
      <c r="R95" s="424"/>
      <c r="S95" s="426"/>
      <c r="T95" s="426"/>
      <c r="U95" s="426"/>
      <c r="V95" s="426"/>
      <c r="W95" s="426"/>
      <c r="X95" s="426"/>
      <c r="Y95" s="426"/>
      <c r="Z95" s="426"/>
      <c r="AA95" s="426"/>
      <c r="AB95" s="426"/>
      <c r="AC95" s="426"/>
      <c r="AD95" s="426"/>
      <c r="AE95" s="426"/>
      <c r="AF95" s="426"/>
      <c r="AG95" s="426"/>
      <c r="AH95" s="426"/>
      <c r="AI95" s="426"/>
      <c r="AJ95" s="426"/>
      <c r="AK95" s="426"/>
      <c r="AL95" s="426"/>
      <c r="AM95" s="426"/>
      <c r="AN95" s="426"/>
      <c r="AO95" s="426"/>
      <c r="AP95" s="426"/>
      <c r="AQ95" s="426"/>
      <c r="AR95" s="426"/>
      <c r="AS95" s="426"/>
      <c r="AT95" s="426"/>
      <c r="AU95" s="426"/>
      <c r="AV95" s="426"/>
      <c r="AW95" s="426"/>
      <c r="AX95" s="426"/>
      <c r="AY95" s="426"/>
      <c r="AZ95" s="426"/>
      <c r="BA95" s="426"/>
      <c r="BB95" s="426"/>
      <c r="BC95" s="426"/>
      <c r="BD95" s="426"/>
      <c r="BE95" s="426"/>
      <c r="BF95" s="426"/>
      <c r="BG95" s="426"/>
      <c r="BH95" s="426"/>
      <c r="BI95" s="426"/>
      <c r="BJ95" s="426"/>
      <c r="BK95" s="426"/>
      <c r="BL95" s="426"/>
      <c r="BM95" s="426"/>
      <c r="BN95" s="426"/>
      <c r="BO95" s="426"/>
      <c r="BP95" s="426"/>
      <c r="BQ95" s="426"/>
      <c r="BR95" s="426"/>
      <c r="BS95" s="426"/>
      <c r="BT95" s="426"/>
      <c r="BU95" s="426"/>
      <c r="BV95" s="427"/>
    </row>
    <row r="96" spans="3:113" ht="3" customHeight="1"/>
    <row r="97" spans="3:74" ht="3" customHeight="1"/>
    <row r="98" spans="3:74" ht="7.5" customHeight="1">
      <c r="C98" s="1981" t="s">
        <v>1286</v>
      </c>
      <c r="D98" s="1982"/>
      <c r="E98" s="1983"/>
      <c r="F98" s="2009" t="s">
        <v>1287</v>
      </c>
      <c r="G98" s="1968"/>
      <c r="H98" s="1968"/>
      <c r="I98" s="1968"/>
      <c r="J98" s="1968"/>
      <c r="K98" s="1968"/>
      <c r="L98" s="1968"/>
      <c r="M98" s="1968"/>
      <c r="N98" s="1968"/>
      <c r="O98" s="1968"/>
      <c r="P98" s="1968"/>
      <c r="Q98" s="1974"/>
      <c r="R98" s="1968">
        <f>入力専用!$G$66</f>
        <v>0</v>
      </c>
      <c r="S98" s="1968"/>
      <c r="T98" s="1968"/>
      <c r="U98" s="1968"/>
      <c r="V98" s="1968"/>
      <c r="W98" s="1968"/>
      <c r="X98" s="1968"/>
      <c r="Y98" s="1968"/>
      <c r="Z98" s="1968"/>
      <c r="AA98" s="1968"/>
      <c r="AB98" s="1968"/>
      <c r="AC98" s="1968"/>
      <c r="AD98" s="1968"/>
      <c r="AE98" s="1968"/>
      <c r="AF98" s="1968"/>
      <c r="AG98" s="1968"/>
      <c r="AH98" s="1968"/>
      <c r="AI98" s="1968"/>
      <c r="AJ98" s="1968"/>
      <c r="AK98" s="1968"/>
      <c r="AL98" s="1974"/>
      <c r="AM98" s="2009" t="s">
        <v>1288</v>
      </c>
      <c r="AN98" s="1968"/>
      <c r="AO98" s="1968"/>
      <c r="AP98" s="1968"/>
      <c r="AQ98" s="1968"/>
      <c r="AR98" s="1968"/>
      <c r="AS98" s="1968"/>
      <c r="AT98" s="1968"/>
      <c r="AU98" s="1968"/>
      <c r="AV98" s="1974"/>
      <c r="AW98" s="586"/>
      <c r="AX98" s="2015" t="str">
        <f>入力専用!$W$3</f>
        <v>0000000000</v>
      </c>
      <c r="AY98" s="2015"/>
      <c r="AZ98" s="2015"/>
      <c r="BA98" s="2015"/>
      <c r="BB98" s="2015"/>
      <c r="BC98" s="2015"/>
      <c r="BD98" s="2015"/>
      <c r="BE98" s="2015"/>
      <c r="BF98" s="2015"/>
      <c r="BG98" s="2015"/>
      <c r="BH98" s="2015"/>
      <c r="BI98" s="2015"/>
      <c r="BJ98" s="2015"/>
      <c r="BK98" s="2015"/>
      <c r="BL98" s="2015"/>
      <c r="BM98" s="2015"/>
      <c r="BN98" s="2015"/>
      <c r="BO98" s="2015"/>
      <c r="BP98" s="2015"/>
      <c r="BQ98" s="2015"/>
      <c r="BR98" s="2015"/>
      <c r="BS98" s="2015"/>
      <c r="BT98" s="2015"/>
      <c r="BU98" s="2015"/>
      <c r="BV98" s="2016"/>
    </row>
    <row r="99" spans="3:74" ht="7.5" customHeight="1">
      <c r="C99" s="1984"/>
      <c r="D99" s="1985"/>
      <c r="E99" s="1986"/>
      <c r="F99" s="2010"/>
      <c r="G99" s="2011"/>
      <c r="H99" s="2011"/>
      <c r="I99" s="2011"/>
      <c r="J99" s="2011"/>
      <c r="K99" s="2011"/>
      <c r="L99" s="2011"/>
      <c r="M99" s="2011"/>
      <c r="N99" s="2011"/>
      <c r="O99" s="2011"/>
      <c r="P99" s="2011"/>
      <c r="Q99" s="2012"/>
      <c r="R99" s="2011"/>
      <c r="S99" s="2011"/>
      <c r="T99" s="2011"/>
      <c r="U99" s="2011"/>
      <c r="V99" s="2011"/>
      <c r="W99" s="2011"/>
      <c r="X99" s="2011"/>
      <c r="Y99" s="2011"/>
      <c r="Z99" s="2011"/>
      <c r="AA99" s="2011"/>
      <c r="AB99" s="2011"/>
      <c r="AC99" s="2011"/>
      <c r="AD99" s="2011"/>
      <c r="AE99" s="2011"/>
      <c r="AF99" s="2011"/>
      <c r="AG99" s="2011"/>
      <c r="AH99" s="2011"/>
      <c r="AI99" s="2011"/>
      <c r="AJ99" s="2011"/>
      <c r="AK99" s="2011"/>
      <c r="AL99" s="2012"/>
      <c r="AM99" s="1970"/>
      <c r="AN99" s="963"/>
      <c r="AO99" s="963"/>
      <c r="AP99" s="963"/>
      <c r="AQ99" s="963"/>
      <c r="AR99" s="963"/>
      <c r="AS99" s="963"/>
      <c r="AT99" s="963"/>
      <c r="AU99" s="963"/>
      <c r="AV99" s="1971"/>
      <c r="AW99" s="428"/>
      <c r="AX99" s="2017"/>
      <c r="AY99" s="2017"/>
      <c r="AZ99" s="2017"/>
      <c r="BA99" s="2017"/>
      <c r="BB99" s="2017"/>
      <c r="BC99" s="2017"/>
      <c r="BD99" s="2017"/>
      <c r="BE99" s="2017"/>
      <c r="BF99" s="2017"/>
      <c r="BG99" s="2017"/>
      <c r="BH99" s="2017"/>
      <c r="BI99" s="2017"/>
      <c r="BJ99" s="2017"/>
      <c r="BK99" s="2017"/>
      <c r="BL99" s="2017"/>
      <c r="BM99" s="2017"/>
      <c r="BN99" s="2017"/>
      <c r="BO99" s="2017"/>
      <c r="BP99" s="2017"/>
      <c r="BQ99" s="2017"/>
      <c r="BR99" s="2017"/>
      <c r="BS99" s="2017"/>
      <c r="BT99" s="2017"/>
      <c r="BU99" s="2017"/>
      <c r="BV99" s="2018"/>
    </row>
    <row r="100" spans="3:74" ht="7.5" customHeight="1">
      <c r="C100" s="1984"/>
      <c r="D100" s="1985"/>
      <c r="E100" s="1986"/>
      <c r="F100" s="1970" t="s">
        <v>1289</v>
      </c>
      <c r="G100" s="963"/>
      <c r="H100" s="963"/>
      <c r="I100" s="963"/>
      <c r="J100" s="963"/>
      <c r="K100" s="963"/>
      <c r="L100" s="963"/>
      <c r="M100" s="963"/>
      <c r="N100" s="963"/>
      <c r="O100" s="963"/>
      <c r="P100" s="963"/>
      <c r="Q100" s="1971"/>
      <c r="R100" s="965">
        <f>入力専用!$G$67</f>
        <v>0</v>
      </c>
      <c r="S100" s="965"/>
      <c r="T100" s="965"/>
      <c r="U100" s="965"/>
      <c r="V100" s="965"/>
      <c r="W100" s="965"/>
      <c r="X100" s="965"/>
      <c r="Y100" s="965"/>
      <c r="Z100" s="965"/>
      <c r="AA100" s="965"/>
      <c r="AB100" s="965"/>
      <c r="AC100" s="965"/>
      <c r="AD100" s="965"/>
      <c r="AE100" s="965"/>
      <c r="AF100" s="965"/>
      <c r="AG100" s="965"/>
      <c r="AH100" s="965"/>
      <c r="AI100" s="965"/>
      <c r="AJ100" s="965"/>
      <c r="AK100" s="965"/>
      <c r="AL100" s="2025"/>
      <c r="AM100" s="1970"/>
      <c r="AN100" s="963"/>
      <c r="AO100" s="963"/>
      <c r="AP100" s="963"/>
      <c r="AQ100" s="963"/>
      <c r="AR100" s="963"/>
      <c r="AS100" s="963"/>
      <c r="AT100" s="963"/>
      <c r="AU100" s="963"/>
      <c r="AV100" s="1971"/>
      <c r="AW100" s="428"/>
      <c r="AX100" s="2017"/>
      <c r="AY100" s="2017"/>
      <c r="AZ100" s="2017"/>
      <c r="BA100" s="2017"/>
      <c r="BB100" s="2017"/>
      <c r="BC100" s="2017"/>
      <c r="BD100" s="2017"/>
      <c r="BE100" s="2017"/>
      <c r="BF100" s="2017"/>
      <c r="BG100" s="2017"/>
      <c r="BH100" s="2017"/>
      <c r="BI100" s="2017"/>
      <c r="BJ100" s="2017"/>
      <c r="BK100" s="2017"/>
      <c r="BL100" s="2017"/>
      <c r="BM100" s="2017"/>
      <c r="BN100" s="2017"/>
      <c r="BO100" s="2017"/>
      <c r="BP100" s="2017"/>
      <c r="BQ100" s="2017"/>
      <c r="BR100" s="2017"/>
      <c r="BS100" s="2017"/>
      <c r="BT100" s="2017"/>
      <c r="BU100" s="2017"/>
      <c r="BV100" s="2018"/>
    </row>
    <row r="101" spans="3:74" ht="7.5" customHeight="1">
      <c r="C101" s="1984"/>
      <c r="D101" s="1985"/>
      <c r="E101" s="1986"/>
      <c r="F101" s="1970"/>
      <c r="G101" s="963"/>
      <c r="H101" s="963"/>
      <c r="I101" s="963"/>
      <c r="J101" s="963"/>
      <c r="K101" s="963"/>
      <c r="L101" s="963"/>
      <c r="M101" s="963"/>
      <c r="N101" s="963"/>
      <c r="O101" s="963"/>
      <c r="P101" s="963"/>
      <c r="Q101" s="1971"/>
      <c r="R101" s="965"/>
      <c r="S101" s="965"/>
      <c r="T101" s="965"/>
      <c r="U101" s="965"/>
      <c r="V101" s="965"/>
      <c r="W101" s="965"/>
      <c r="X101" s="965"/>
      <c r="Y101" s="965"/>
      <c r="Z101" s="965"/>
      <c r="AA101" s="965"/>
      <c r="AB101" s="965"/>
      <c r="AC101" s="965"/>
      <c r="AD101" s="965"/>
      <c r="AE101" s="965"/>
      <c r="AF101" s="965"/>
      <c r="AG101" s="965"/>
      <c r="AH101" s="965"/>
      <c r="AI101" s="965"/>
      <c r="AJ101" s="965"/>
      <c r="AK101" s="965"/>
      <c r="AL101" s="2025"/>
      <c r="AM101" s="1975"/>
      <c r="AN101" s="1976"/>
      <c r="AO101" s="1976"/>
      <c r="AP101" s="1976"/>
      <c r="AQ101" s="1976"/>
      <c r="AR101" s="1976"/>
      <c r="AS101" s="1976"/>
      <c r="AT101" s="1976"/>
      <c r="AU101" s="1976"/>
      <c r="AV101" s="1977"/>
      <c r="AW101" s="429"/>
      <c r="AX101" s="2019"/>
      <c r="AY101" s="2019"/>
      <c r="AZ101" s="2019"/>
      <c r="BA101" s="2019"/>
      <c r="BB101" s="2019"/>
      <c r="BC101" s="2019"/>
      <c r="BD101" s="2019"/>
      <c r="BE101" s="2019"/>
      <c r="BF101" s="2019"/>
      <c r="BG101" s="2019"/>
      <c r="BH101" s="2019"/>
      <c r="BI101" s="2019"/>
      <c r="BJ101" s="2019"/>
      <c r="BK101" s="2019"/>
      <c r="BL101" s="2019"/>
      <c r="BM101" s="2019"/>
      <c r="BN101" s="2019"/>
      <c r="BO101" s="2019"/>
      <c r="BP101" s="2019"/>
      <c r="BQ101" s="2019"/>
      <c r="BR101" s="2019"/>
      <c r="BS101" s="2019"/>
      <c r="BT101" s="2019"/>
      <c r="BU101" s="2019"/>
      <c r="BV101" s="2020"/>
    </row>
    <row r="102" spans="3:74" ht="7.5" customHeight="1">
      <c r="C102" s="1984"/>
      <c r="D102" s="1985"/>
      <c r="E102" s="1986"/>
      <c r="F102" s="1970"/>
      <c r="G102" s="963"/>
      <c r="H102" s="963"/>
      <c r="I102" s="963"/>
      <c r="J102" s="963"/>
      <c r="K102" s="963"/>
      <c r="L102" s="963"/>
      <c r="M102" s="963"/>
      <c r="N102" s="963"/>
      <c r="O102" s="963"/>
      <c r="P102" s="963"/>
      <c r="Q102" s="1971"/>
      <c r="R102" s="965"/>
      <c r="S102" s="965"/>
      <c r="T102" s="965"/>
      <c r="U102" s="965"/>
      <c r="V102" s="965"/>
      <c r="W102" s="965"/>
      <c r="X102" s="965"/>
      <c r="Y102" s="965"/>
      <c r="Z102" s="965"/>
      <c r="AA102" s="965"/>
      <c r="AB102" s="965"/>
      <c r="AC102" s="965"/>
      <c r="AD102" s="965"/>
      <c r="AE102" s="965"/>
      <c r="AF102" s="965"/>
      <c r="AG102" s="965"/>
      <c r="AH102" s="965"/>
      <c r="AI102" s="965"/>
      <c r="AJ102" s="965"/>
      <c r="AK102" s="965"/>
      <c r="AL102" s="2025"/>
      <c r="AM102" s="1970" t="s">
        <v>1196</v>
      </c>
      <c r="AN102" s="963"/>
      <c r="AO102" s="963"/>
      <c r="AP102" s="963"/>
      <c r="AQ102" s="963"/>
      <c r="AR102" s="963"/>
      <c r="AS102" s="963"/>
      <c r="AT102" s="963"/>
      <c r="AU102" s="963"/>
      <c r="AV102" s="1971"/>
      <c r="AX102" s="2021">
        <f>入力専用!$G$69</f>
        <v>0</v>
      </c>
      <c r="AY102" s="2021"/>
      <c r="AZ102" s="2021"/>
      <c r="BA102" s="2021"/>
      <c r="BB102" s="2021"/>
      <c r="BC102" s="2021"/>
      <c r="BD102" s="2021"/>
      <c r="BE102" s="2021"/>
      <c r="BF102" s="2021"/>
      <c r="BG102" s="2021"/>
      <c r="BH102" s="2021"/>
      <c r="BI102" s="2021"/>
      <c r="BJ102" s="2021"/>
      <c r="BK102" s="2021"/>
      <c r="BL102" s="2021"/>
      <c r="BM102" s="2021"/>
      <c r="BN102" s="2021"/>
      <c r="BO102" s="2021"/>
      <c r="BP102" s="2021"/>
      <c r="BQ102" s="2021"/>
      <c r="BR102" s="2021"/>
      <c r="BS102" s="2021"/>
      <c r="BT102" s="2021"/>
      <c r="BU102" s="2021"/>
      <c r="BV102" s="2022"/>
    </row>
    <row r="103" spans="3:74" ht="7.5" customHeight="1">
      <c r="C103" s="1984"/>
      <c r="D103" s="1985"/>
      <c r="E103" s="1986"/>
      <c r="F103" s="1970"/>
      <c r="G103" s="963"/>
      <c r="H103" s="963"/>
      <c r="I103" s="963"/>
      <c r="J103" s="963"/>
      <c r="K103" s="963"/>
      <c r="L103" s="963"/>
      <c r="M103" s="963"/>
      <c r="N103" s="963"/>
      <c r="O103" s="963"/>
      <c r="P103" s="963"/>
      <c r="Q103" s="1971"/>
      <c r="R103" s="965"/>
      <c r="S103" s="965"/>
      <c r="T103" s="965"/>
      <c r="U103" s="965"/>
      <c r="V103" s="965"/>
      <c r="W103" s="965"/>
      <c r="X103" s="965"/>
      <c r="Y103" s="965"/>
      <c r="Z103" s="965"/>
      <c r="AA103" s="965"/>
      <c r="AB103" s="965"/>
      <c r="AC103" s="965"/>
      <c r="AD103" s="965"/>
      <c r="AE103" s="965"/>
      <c r="AF103" s="965"/>
      <c r="AG103" s="965"/>
      <c r="AH103" s="965"/>
      <c r="AI103" s="965"/>
      <c r="AJ103" s="965"/>
      <c r="AK103" s="965"/>
      <c r="AL103" s="2025"/>
      <c r="AM103" s="1975"/>
      <c r="AN103" s="1976"/>
      <c r="AO103" s="1976"/>
      <c r="AP103" s="1976"/>
      <c r="AQ103" s="1976"/>
      <c r="AR103" s="1976"/>
      <c r="AS103" s="1976"/>
      <c r="AT103" s="1976"/>
      <c r="AU103" s="1976"/>
      <c r="AV103" s="1977"/>
      <c r="AX103" s="2023"/>
      <c r="AY103" s="2023"/>
      <c r="AZ103" s="2023"/>
      <c r="BA103" s="2023"/>
      <c r="BB103" s="2023"/>
      <c r="BC103" s="2023"/>
      <c r="BD103" s="2023"/>
      <c r="BE103" s="2023"/>
      <c r="BF103" s="2023"/>
      <c r="BG103" s="2023"/>
      <c r="BH103" s="2023"/>
      <c r="BI103" s="2023"/>
      <c r="BJ103" s="2023"/>
      <c r="BK103" s="2023"/>
      <c r="BL103" s="2023"/>
      <c r="BM103" s="2023"/>
      <c r="BN103" s="2023"/>
      <c r="BO103" s="2023"/>
      <c r="BP103" s="2023"/>
      <c r="BQ103" s="2023"/>
      <c r="BR103" s="2023"/>
      <c r="BS103" s="2023"/>
      <c r="BT103" s="2023"/>
      <c r="BU103" s="2023"/>
      <c r="BV103" s="2024"/>
    </row>
    <row r="104" spans="3:74" ht="6" customHeight="1">
      <c r="C104" s="1984"/>
      <c r="D104" s="1985"/>
      <c r="E104" s="1986"/>
      <c r="F104" s="583"/>
      <c r="G104" s="584"/>
      <c r="H104" s="584"/>
      <c r="I104" s="584"/>
      <c r="J104" s="584"/>
      <c r="K104" s="584"/>
      <c r="L104" s="584"/>
      <c r="M104" s="584"/>
      <c r="N104" s="584"/>
      <c r="O104" s="584"/>
      <c r="P104" s="584"/>
      <c r="Q104" s="585"/>
      <c r="R104" s="583"/>
      <c r="S104" s="584"/>
      <c r="T104" s="584"/>
      <c r="U104" s="584"/>
      <c r="V104" s="584"/>
      <c r="W104" s="584"/>
      <c r="X104" s="584"/>
      <c r="Y104" s="584"/>
      <c r="Z104" s="584"/>
      <c r="AA104" s="584"/>
      <c r="AB104" s="584"/>
      <c r="AC104" s="584"/>
      <c r="AD104" s="584"/>
      <c r="AE104" s="584"/>
      <c r="AF104" s="584"/>
      <c r="AG104" s="584"/>
      <c r="AH104" s="584"/>
      <c r="AI104" s="584"/>
      <c r="AJ104" s="584"/>
      <c r="AK104" s="584"/>
      <c r="AL104" s="584"/>
      <c r="AM104" s="584"/>
      <c r="AN104" s="584"/>
      <c r="AO104" s="584"/>
      <c r="AP104" s="584"/>
      <c r="AQ104" s="584"/>
      <c r="AR104" s="584"/>
      <c r="AS104" s="584"/>
      <c r="AT104" s="584"/>
      <c r="AU104" s="584"/>
      <c r="AV104" s="584"/>
      <c r="AW104" s="584"/>
      <c r="AX104" s="584"/>
      <c r="AY104" s="584"/>
      <c r="AZ104" s="584"/>
      <c r="BA104" s="584"/>
      <c r="BB104" s="584"/>
      <c r="BC104" s="584"/>
      <c r="BD104" s="584"/>
      <c r="BE104" s="584"/>
      <c r="BF104" s="584"/>
      <c r="BG104" s="584"/>
      <c r="BH104" s="584"/>
      <c r="BI104" s="584"/>
      <c r="BJ104" s="584"/>
      <c r="BK104" s="584"/>
      <c r="BL104" s="584"/>
      <c r="BM104" s="584"/>
      <c r="BN104" s="584"/>
      <c r="BO104" s="584"/>
      <c r="BP104" s="584"/>
      <c r="BQ104" s="584"/>
      <c r="BR104" s="584"/>
      <c r="BS104" s="584"/>
      <c r="BT104" s="584"/>
      <c r="BU104" s="584"/>
      <c r="BV104" s="585"/>
    </row>
    <row r="105" spans="3:74" ht="7.5" customHeight="1">
      <c r="C105" s="1984"/>
      <c r="D105" s="1985"/>
      <c r="E105" s="1986"/>
      <c r="F105" s="1970" t="s">
        <v>1284</v>
      </c>
      <c r="G105" s="963"/>
      <c r="H105" s="963"/>
      <c r="I105" s="963"/>
      <c r="J105" s="963"/>
      <c r="K105" s="963"/>
      <c r="L105" s="963"/>
      <c r="M105" s="963"/>
      <c r="N105" s="963"/>
      <c r="O105" s="963"/>
      <c r="P105" s="963"/>
      <c r="Q105" s="1971"/>
      <c r="R105" s="423"/>
      <c r="S105" s="1806" t="s">
        <v>1200</v>
      </c>
      <c r="T105" s="1806"/>
      <c r="U105" s="1806"/>
      <c r="V105" s="1752">
        <f>入力専用!$G$77</f>
        <v>0</v>
      </c>
      <c r="W105" s="1752"/>
      <c r="X105" s="1752"/>
      <c r="Y105" s="1752"/>
      <c r="Z105" s="1752"/>
      <c r="AA105" s="1752"/>
      <c r="AB105" s="1752"/>
      <c r="AC105" s="1752"/>
      <c r="AD105" s="1752"/>
      <c r="AE105" s="1752"/>
      <c r="AF105" s="1752"/>
      <c r="AG105" s="1752"/>
      <c r="AH105" s="1752"/>
      <c r="AI105" s="1752"/>
      <c r="AJ105" s="1752"/>
      <c r="AK105" s="1752"/>
      <c r="AL105" s="1752"/>
      <c r="AM105" s="1752"/>
      <c r="AN105" s="1752"/>
      <c r="AO105" s="1752"/>
      <c r="AP105" s="1752"/>
      <c r="AQ105" s="10"/>
      <c r="AR105" s="10"/>
      <c r="AS105" s="10"/>
      <c r="AT105" s="10"/>
      <c r="AU105" s="10"/>
      <c r="AV105" s="10"/>
      <c r="AW105" s="963" t="s">
        <v>594</v>
      </c>
      <c r="AX105" s="963"/>
      <c r="AY105" s="963"/>
      <c r="AZ105" s="963"/>
      <c r="BA105" s="963"/>
      <c r="BB105" s="963"/>
      <c r="BC105" s="963"/>
      <c r="BD105" s="963"/>
      <c r="BF105" s="1752">
        <f>入力専用!$G$79</f>
        <v>0</v>
      </c>
      <c r="BG105" s="1752"/>
      <c r="BH105" s="1752"/>
      <c r="BI105" s="1752"/>
      <c r="BJ105" s="1752"/>
      <c r="BK105" s="1752"/>
      <c r="BL105" s="1752"/>
      <c r="BM105" s="1752"/>
      <c r="BN105" s="1752"/>
      <c r="BO105" s="1752"/>
      <c r="BP105" s="1752"/>
      <c r="BQ105" s="1752"/>
      <c r="BR105" s="1752"/>
      <c r="BS105" s="1752"/>
      <c r="BT105" s="1752"/>
      <c r="BU105" s="1752"/>
      <c r="BV105" s="1980"/>
    </row>
    <row r="106" spans="3:74" ht="7.5" customHeight="1">
      <c r="C106" s="1984"/>
      <c r="D106" s="1985"/>
      <c r="E106" s="1986"/>
      <c r="F106" s="1970"/>
      <c r="G106" s="963"/>
      <c r="H106" s="963"/>
      <c r="I106" s="963"/>
      <c r="J106" s="963"/>
      <c r="K106" s="963"/>
      <c r="L106" s="963"/>
      <c r="M106" s="963"/>
      <c r="N106" s="963"/>
      <c r="O106" s="963"/>
      <c r="P106" s="963"/>
      <c r="Q106" s="1971"/>
      <c r="R106" s="423"/>
      <c r="S106" s="1806"/>
      <c r="T106" s="1806"/>
      <c r="U106" s="1806"/>
      <c r="V106" s="1752"/>
      <c r="W106" s="1752"/>
      <c r="X106" s="1752"/>
      <c r="Y106" s="1752"/>
      <c r="Z106" s="1752"/>
      <c r="AA106" s="1752"/>
      <c r="AB106" s="1752"/>
      <c r="AC106" s="1752"/>
      <c r="AD106" s="1752"/>
      <c r="AE106" s="1752"/>
      <c r="AF106" s="1752"/>
      <c r="AG106" s="1752"/>
      <c r="AH106" s="1752"/>
      <c r="AI106" s="1752"/>
      <c r="AJ106" s="1752"/>
      <c r="AK106" s="1752"/>
      <c r="AL106" s="1752"/>
      <c r="AM106" s="1752"/>
      <c r="AN106" s="1752"/>
      <c r="AO106" s="1752"/>
      <c r="AP106" s="1752"/>
      <c r="AQ106" s="10"/>
      <c r="AR106" s="10"/>
      <c r="AS106" s="10"/>
      <c r="AT106" s="10"/>
      <c r="AU106" s="10"/>
      <c r="AV106" s="10"/>
      <c r="AW106" s="963"/>
      <c r="AX106" s="963"/>
      <c r="AY106" s="963"/>
      <c r="AZ106" s="963"/>
      <c r="BA106" s="963"/>
      <c r="BB106" s="963"/>
      <c r="BC106" s="963"/>
      <c r="BD106" s="963"/>
      <c r="BF106" s="1752"/>
      <c r="BG106" s="1752"/>
      <c r="BH106" s="1752"/>
      <c r="BI106" s="1752"/>
      <c r="BJ106" s="1752"/>
      <c r="BK106" s="1752"/>
      <c r="BL106" s="1752"/>
      <c r="BM106" s="1752"/>
      <c r="BN106" s="1752"/>
      <c r="BO106" s="1752"/>
      <c r="BP106" s="1752"/>
      <c r="BQ106" s="1752"/>
      <c r="BR106" s="1752"/>
      <c r="BS106" s="1752"/>
      <c r="BT106" s="1752"/>
      <c r="BU106" s="1752"/>
      <c r="BV106" s="1980"/>
    </row>
    <row r="107" spans="3:74" ht="7.5" customHeight="1">
      <c r="C107" s="1984"/>
      <c r="D107" s="1985"/>
      <c r="E107" s="1986"/>
      <c r="F107" s="1970" t="s">
        <v>1285</v>
      </c>
      <c r="G107" s="963"/>
      <c r="H107" s="963"/>
      <c r="I107" s="963"/>
      <c r="J107" s="963"/>
      <c r="K107" s="963"/>
      <c r="L107" s="963"/>
      <c r="M107" s="963"/>
      <c r="N107" s="963"/>
      <c r="O107" s="963"/>
      <c r="P107" s="963"/>
      <c r="Q107" s="1971"/>
      <c r="R107" s="423"/>
      <c r="S107" s="1752">
        <f>入力専用!$G$78</f>
        <v>0</v>
      </c>
      <c r="T107" s="1752"/>
      <c r="U107" s="1752"/>
      <c r="V107" s="1752"/>
      <c r="W107" s="1752"/>
      <c r="X107" s="1752"/>
      <c r="Y107" s="1752"/>
      <c r="Z107" s="1752"/>
      <c r="AA107" s="1752"/>
      <c r="AB107" s="1752"/>
      <c r="AC107" s="1752"/>
      <c r="AD107" s="1752"/>
      <c r="AE107" s="1752"/>
      <c r="AF107" s="1752"/>
      <c r="AG107" s="1752"/>
      <c r="AH107" s="1752"/>
      <c r="AI107" s="1752"/>
      <c r="AJ107" s="1752"/>
      <c r="AK107" s="1752"/>
      <c r="AL107" s="1752"/>
      <c r="AM107" s="1752"/>
      <c r="AN107" s="1752"/>
      <c r="AO107" s="1752"/>
      <c r="AP107" s="1752"/>
      <c r="AQ107" s="1752"/>
      <c r="AR107" s="1752"/>
      <c r="AS107" s="1752"/>
      <c r="AT107" s="1752"/>
      <c r="AU107" s="1752"/>
      <c r="AV107" s="1752"/>
      <c r="AW107" s="1752"/>
      <c r="AX107" s="1752"/>
      <c r="AY107" s="1752"/>
      <c r="AZ107" s="1752"/>
      <c r="BA107" s="1752"/>
      <c r="BB107" s="1752"/>
      <c r="BC107" s="1752"/>
      <c r="BD107" s="1752"/>
      <c r="BE107" s="1752"/>
      <c r="BF107" s="1752"/>
      <c r="BG107" s="1752"/>
      <c r="BH107" s="1752"/>
      <c r="BI107" s="1752"/>
      <c r="BJ107" s="1752"/>
      <c r="BK107" s="1752"/>
      <c r="BL107" s="1752"/>
      <c r="BM107" s="1752"/>
      <c r="BN107" s="1752"/>
      <c r="BO107" s="1752"/>
      <c r="BP107" s="1752"/>
      <c r="BQ107" s="1752"/>
      <c r="BR107" s="1752"/>
      <c r="BS107" s="1752"/>
      <c r="BT107" s="1752"/>
      <c r="BU107" s="1752"/>
      <c r="BV107" s="1980"/>
    </row>
    <row r="108" spans="3:74" ht="7.5" customHeight="1">
      <c r="C108" s="1984"/>
      <c r="D108" s="1985"/>
      <c r="E108" s="1986"/>
      <c r="F108" s="1970"/>
      <c r="G108" s="963"/>
      <c r="H108" s="963"/>
      <c r="I108" s="963"/>
      <c r="J108" s="963"/>
      <c r="K108" s="963"/>
      <c r="L108" s="963"/>
      <c r="M108" s="963"/>
      <c r="N108" s="963"/>
      <c r="O108" s="963"/>
      <c r="P108" s="963"/>
      <c r="Q108" s="1971"/>
      <c r="R108" s="423"/>
      <c r="S108" s="1752"/>
      <c r="T108" s="1752"/>
      <c r="U108" s="1752"/>
      <c r="V108" s="1752"/>
      <c r="W108" s="1752"/>
      <c r="X108" s="1752"/>
      <c r="Y108" s="1752"/>
      <c r="Z108" s="1752"/>
      <c r="AA108" s="1752"/>
      <c r="AB108" s="1752"/>
      <c r="AC108" s="1752"/>
      <c r="AD108" s="1752"/>
      <c r="AE108" s="1752"/>
      <c r="AF108" s="1752"/>
      <c r="AG108" s="1752"/>
      <c r="AH108" s="1752"/>
      <c r="AI108" s="1752"/>
      <c r="AJ108" s="1752"/>
      <c r="AK108" s="1752"/>
      <c r="AL108" s="1752"/>
      <c r="AM108" s="1752"/>
      <c r="AN108" s="1752"/>
      <c r="AO108" s="1752"/>
      <c r="AP108" s="1752"/>
      <c r="AQ108" s="1752"/>
      <c r="AR108" s="1752"/>
      <c r="AS108" s="1752"/>
      <c r="AT108" s="1752"/>
      <c r="AU108" s="1752"/>
      <c r="AV108" s="1752"/>
      <c r="AW108" s="1752"/>
      <c r="AX108" s="1752"/>
      <c r="AY108" s="1752"/>
      <c r="AZ108" s="1752"/>
      <c r="BA108" s="1752"/>
      <c r="BB108" s="1752"/>
      <c r="BC108" s="1752"/>
      <c r="BD108" s="1752"/>
      <c r="BE108" s="1752"/>
      <c r="BF108" s="1752"/>
      <c r="BG108" s="1752"/>
      <c r="BH108" s="1752"/>
      <c r="BI108" s="1752"/>
      <c r="BJ108" s="1752"/>
      <c r="BK108" s="1752"/>
      <c r="BL108" s="1752"/>
      <c r="BM108" s="1752"/>
      <c r="BN108" s="1752"/>
      <c r="BO108" s="1752"/>
      <c r="BP108" s="1752"/>
      <c r="BQ108" s="1752"/>
      <c r="BR108" s="1752"/>
      <c r="BS108" s="1752"/>
      <c r="BT108" s="1752"/>
      <c r="BU108" s="1752"/>
      <c r="BV108" s="1980"/>
    </row>
    <row r="109" spans="3:74" ht="6" customHeight="1">
      <c r="C109" s="1987"/>
      <c r="D109" s="1988"/>
      <c r="E109" s="1989"/>
      <c r="F109" s="424"/>
      <c r="G109" s="426"/>
      <c r="H109" s="426"/>
      <c r="I109" s="426"/>
      <c r="J109" s="426"/>
      <c r="K109" s="426"/>
      <c r="L109" s="426"/>
      <c r="M109" s="426"/>
      <c r="N109" s="426"/>
      <c r="O109" s="426"/>
      <c r="P109" s="426"/>
      <c r="Q109" s="427"/>
      <c r="R109" s="424"/>
      <c r="S109" s="426"/>
      <c r="T109" s="426"/>
      <c r="U109" s="426"/>
      <c r="V109" s="426"/>
      <c r="W109" s="426"/>
      <c r="X109" s="426"/>
      <c r="Y109" s="426"/>
      <c r="Z109" s="426"/>
      <c r="AA109" s="426"/>
      <c r="AB109" s="426"/>
      <c r="AC109" s="426"/>
      <c r="AD109" s="426"/>
      <c r="AE109" s="426"/>
      <c r="AF109" s="426"/>
      <c r="AG109" s="426"/>
      <c r="AH109" s="426"/>
      <c r="AI109" s="426"/>
      <c r="AJ109" s="426"/>
      <c r="AK109" s="426"/>
      <c r="AL109" s="426"/>
      <c r="AM109" s="426"/>
      <c r="AN109" s="426"/>
      <c r="AO109" s="426"/>
      <c r="AP109" s="426"/>
      <c r="AQ109" s="426"/>
      <c r="AR109" s="426"/>
      <c r="AS109" s="426"/>
      <c r="AT109" s="426"/>
      <c r="AU109" s="426"/>
      <c r="AV109" s="426"/>
      <c r="AW109" s="426"/>
      <c r="AX109" s="426"/>
      <c r="AY109" s="426"/>
      <c r="AZ109" s="426"/>
      <c r="BA109" s="426"/>
      <c r="BB109" s="426"/>
      <c r="BC109" s="426"/>
      <c r="BD109" s="426"/>
      <c r="BE109" s="426"/>
      <c r="BF109" s="426"/>
      <c r="BG109" s="426"/>
      <c r="BH109" s="426"/>
      <c r="BI109" s="426"/>
      <c r="BJ109" s="426"/>
      <c r="BK109" s="426"/>
      <c r="BL109" s="426"/>
      <c r="BM109" s="426"/>
      <c r="BN109" s="426"/>
      <c r="BO109" s="426"/>
      <c r="BP109" s="426"/>
      <c r="BQ109" s="426"/>
      <c r="BR109" s="426"/>
      <c r="BS109" s="426"/>
      <c r="BT109" s="426"/>
      <c r="BU109" s="426"/>
      <c r="BV109" s="427"/>
    </row>
    <row r="110" spans="3:74" ht="7.5" customHeight="1">
      <c r="C110" s="1973" t="s">
        <v>1290</v>
      </c>
      <c r="D110" s="1968"/>
      <c r="E110" s="1968"/>
      <c r="F110" s="1968"/>
      <c r="G110" s="1968"/>
      <c r="H110" s="1968"/>
      <c r="I110" s="1968"/>
      <c r="J110" s="1968"/>
      <c r="K110" s="1968"/>
      <c r="L110" s="1968"/>
      <c r="M110" s="1968"/>
      <c r="N110" s="1968"/>
      <c r="O110" s="1968"/>
      <c r="P110" s="1968"/>
      <c r="Q110" s="1974"/>
      <c r="R110" s="583"/>
      <c r="S110" s="584"/>
      <c r="T110" s="1968" t="s">
        <v>1291</v>
      </c>
      <c r="U110" s="1968"/>
      <c r="V110" s="2014">
        <f>入力専用!$G$74</f>
        <v>0</v>
      </c>
      <c r="W110" s="2014"/>
      <c r="X110" s="2014"/>
      <c r="Y110" s="2014"/>
      <c r="Z110" s="2014"/>
      <c r="AA110" s="2014"/>
      <c r="AB110" s="2014"/>
      <c r="AC110" s="2014"/>
      <c r="AD110" s="2014"/>
      <c r="AE110" s="2014"/>
      <c r="AF110" s="2014"/>
      <c r="AG110" s="2014"/>
      <c r="AH110" s="2014"/>
      <c r="AI110" s="2014"/>
      <c r="AJ110" s="2013" t="s">
        <v>1292</v>
      </c>
      <c r="AK110" s="2013"/>
      <c r="AL110" s="2013"/>
      <c r="AM110" s="2013"/>
      <c r="AN110" s="2013"/>
      <c r="AO110" s="2013"/>
      <c r="AP110" s="2013"/>
      <c r="AQ110" s="2013"/>
      <c r="AR110" s="2013"/>
      <c r="AS110" s="2013"/>
      <c r="AT110" s="2013"/>
      <c r="AU110" s="2013"/>
      <c r="AV110" s="2013"/>
      <c r="AW110" s="2013"/>
      <c r="AX110" s="2013"/>
      <c r="AY110" s="2013"/>
      <c r="AZ110" s="2013"/>
      <c r="BA110" s="2013"/>
      <c r="BB110" s="2013"/>
      <c r="BC110" s="2013"/>
      <c r="BD110" s="2013"/>
      <c r="BE110" s="2013"/>
      <c r="BF110" s="584"/>
      <c r="BG110" s="584"/>
      <c r="BH110" s="584"/>
      <c r="BI110" s="584"/>
      <c r="BJ110" s="584"/>
      <c r="BK110" s="584"/>
      <c r="BL110" s="584"/>
      <c r="BM110" s="584"/>
      <c r="BN110" s="584"/>
      <c r="BO110" s="584"/>
      <c r="BP110" s="584"/>
      <c r="BQ110" s="584"/>
      <c r="BR110" s="584"/>
      <c r="BS110" s="584"/>
      <c r="BT110" s="584"/>
      <c r="BU110" s="584"/>
      <c r="BV110" s="585"/>
    </row>
    <row r="111" spans="3:74" ht="7.5" customHeight="1">
      <c r="C111" s="1970"/>
      <c r="D111" s="963"/>
      <c r="E111" s="963"/>
      <c r="F111" s="963"/>
      <c r="G111" s="963"/>
      <c r="H111" s="963"/>
      <c r="I111" s="963"/>
      <c r="J111" s="963"/>
      <c r="K111" s="963"/>
      <c r="L111" s="963"/>
      <c r="M111" s="963"/>
      <c r="N111" s="963"/>
      <c r="O111" s="963"/>
      <c r="P111" s="963"/>
      <c r="Q111" s="1971"/>
      <c r="R111" s="423"/>
      <c r="S111" s="10"/>
      <c r="T111" s="963"/>
      <c r="U111" s="963"/>
      <c r="V111" s="1767"/>
      <c r="W111" s="1767"/>
      <c r="X111" s="1767"/>
      <c r="Y111" s="1767"/>
      <c r="Z111" s="1767"/>
      <c r="AA111" s="1767"/>
      <c r="AB111" s="1767"/>
      <c r="AC111" s="1767"/>
      <c r="AD111" s="1767"/>
      <c r="AE111" s="1767"/>
      <c r="AF111" s="1767"/>
      <c r="AG111" s="1767"/>
      <c r="AH111" s="1767"/>
      <c r="AI111" s="1767"/>
      <c r="AJ111" s="1752"/>
      <c r="AK111" s="1752"/>
      <c r="AL111" s="1752"/>
      <c r="AM111" s="1752"/>
      <c r="AN111" s="1752"/>
      <c r="AO111" s="1752"/>
      <c r="AP111" s="1752"/>
      <c r="AQ111" s="1752"/>
      <c r="AR111" s="1752"/>
      <c r="AS111" s="1752"/>
      <c r="AT111" s="1752"/>
      <c r="AU111" s="1752"/>
      <c r="AV111" s="1752"/>
      <c r="AW111" s="1752"/>
      <c r="AX111" s="1752"/>
      <c r="AY111" s="1752"/>
      <c r="AZ111" s="1752"/>
      <c r="BA111" s="1752"/>
      <c r="BB111" s="1752"/>
      <c r="BC111" s="1752"/>
      <c r="BD111" s="1752"/>
      <c r="BE111" s="1752"/>
      <c r="BF111" s="10"/>
      <c r="BG111" s="10"/>
      <c r="BH111" s="10"/>
      <c r="BI111" s="10"/>
      <c r="BJ111" s="10"/>
      <c r="BK111" s="10"/>
      <c r="BL111" s="10"/>
      <c r="BM111" s="10"/>
      <c r="BN111" s="10"/>
      <c r="BO111" s="10"/>
      <c r="BP111" s="10"/>
      <c r="BQ111" s="10"/>
      <c r="BR111" s="10"/>
      <c r="BS111" s="10"/>
      <c r="BT111" s="10"/>
      <c r="BU111" s="10"/>
      <c r="BV111" s="40"/>
    </row>
    <row r="112" spans="3:74" ht="7.5" customHeight="1">
      <c r="C112" s="1970"/>
      <c r="D112" s="963"/>
      <c r="E112" s="963"/>
      <c r="F112" s="963"/>
      <c r="G112" s="963"/>
      <c r="H112" s="963"/>
      <c r="I112" s="963"/>
      <c r="J112" s="963"/>
      <c r="K112" s="963"/>
      <c r="L112" s="963"/>
      <c r="M112" s="963"/>
      <c r="N112" s="963"/>
      <c r="O112" s="963"/>
      <c r="P112" s="963"/>
      <c r="Q112" s="1971"/>
      <c r="R112" s="423"/>
      <c r="S112" s="10"/>
      <c r="T112" s="963"/>
      <c r="U112" s="963"/>
      <c r="V112" s="1767"/>
      <c r="W112" s="1767"/>
      <c r="X112" s="1767"/>
      <c r="Y112" s="1767"/>
      <c r="Z112" s="1767"/>
      <c r="AA112" s="1767"/>
      <c r="AB112" s="1767"/>
      <c r="AC112" s="1767"/>
      <c r="AD112" s="1767"/>
      <c r="AE112" s="1767"/>
      <c r="AF112" s="1767"/>
      <c r="AG112" s="1767"/>
      <c r="AH112" s="1767"/>
      <c r="AI112" s="1767"/>
      <c r="AJ112" s="1752"/>
      <c r="AK112" s="1752"/>
      <c r="AL112" s="1752"/>
      <c r="AM112" s="1752"/>
      <c r="AN112" s="1752"/>
      <c r="AO112" s="1752"/>
      <c r="AP112" s="1752"/>
      <c r="AQ112" s="1752"/>
      <c r="AR112" s="1752"/>
      <c r="AS112" s="1752"/>
      <c r="AT112" s="1752"/>
      <c r="AU112" s="1752"/>
      <c r="AV112" s="1752"/>
      <c r="AW112" s="1752"/>
      <c r="AX112" s="1752"/>
      <c r="AY112" s="1752"/>
      <c r="AZ112" s="1752"/>
      <c r="BA112" s="1752"/>
      <c r="BB112" s="1752"/>
      <c r="BC112" s="1752"/>
      <c r="BD112" s="1752"/>
      <c r="BE112" s="1752"/>
      <c r="BF112" s="10"/>
      <c r="BG112" s="10"/>
      <c r="BH112" s="10"/>
      <c r="BI112" s="10"/>
      <c r="BJ112" s="10"/>
      <c r="BK112" s="10"/>
      <c r="BL112" s="10"/>
      <c r="BM112" s="10"/>
      <c r="BN112" s="10"/>
      <c r="BO112" s="10"/>
      <c r="BP112" s="10"/>
      <c r="BQ112" s="10"/>
      <c r="BR112" s="10"/>
      <c r="BS112" s="10"/>
      <c r="BT112" s="10"/>
      <c r="BU112" s="10"/>
      <c r="BV112" s="40"/>
    </row>
    <row r="113" spans="3:74" ht="7.5" customHeight="1">
      <c r="C113" s="1970"/>
      <c r="D113" s="963"/>
      <c r="E113" s="963"/>
      <c r="F113" s="963"/>
      <c r="G113" s="963"/>
      <c r="H113" s="963"/>
      <c r="I113" s="963"/>
      <c r="J113" s="963"/>
      <c r="K113" s="963"/>
      <c r="L113" s="963"/>
      <c r="M113" s="963"/>
      <c r="N113" s="963"/>
      <c r="O113" s="963"/>
      <c r="P113" s="963"/>
      <c r="Q113" s="1971"/>
      <c r="R113" s="1972" t="s">
        <v>1293</v>
      </c>
      <c r="S113" s="1958"/>
      <c r="T113" s="1962" t="s">
        <v>1294</v>
      </c>
      <c r="U113" s="1962"/>
      <c r="V113" s="1962"/>
      <c r="W113" s="1962"/>
      <c r="X113" s="1962"/>
      <c r="Y113" s="1962"/>
      <c r="Z113" s="1962"/>
      <c r="AA113" s="1962"/>
      <c r="AB113" s="1962"/>
      <c r="AC113" s="1962"/>
      <c r="AD113" s="1962"/>
      <c r="AE113" s="1962"/>
      <c r="AF113" s="1962"/>
      <c r="AG113" s="1962"/>
      <c r="AH113" s="1962"/>
      <c r="AI113" s="1962"/>
      <c r="AJ113" s="1962"/>
      <c r="AK113" s="1962"/>
      <c r="AL113" s="1962"/>
      <c r="AM113" s="1962"/>
      <c r="AN113" s="1962"/>
      <c r="AO113" s="1962"/>
      <c r="AP113" s="1962"/>
      <c r="AQ113" s="1962"/>
      <c r="AR113" s="1962"/>
      <c r="AS113" s="1962"/>
      <c r="AT113" s="1962"/>
      <c r="AU113" s="1962"/>
      <c r="AV113" s="1962"/>
      <c r="AW113" s="1962"/>
      <c r="AX113" s="1962"/>
      <c r="AY113" s="1962"/>
      <c r="AZ113" s="1962"/>
      <c r="BA113" s="1962"/>
      <c r="BB113" s="1962"/>
      <c r="BC113" s="1962"/>
      <c r="BD113" s="1962"/>
      <c r="BE113" s="1962"/>
      <c r="BF113" s="1962"/>
      <c r="BG113" s="1962"/>
      <c r="BH113" s="1962"/>
      <c r="BI113" s="1962"/>
      <c r="BJ113" s="1962"/>
      <c r="BK113" s="1962"/>
      <c r="BL113" s="1962"/>
      <c r="BM113" s="1962"/>
      <c r="BN113" s="1962"/>
      <c r="BO113" s="1962"/>
      <c r="BP113" s="1962"/>
      <c r="BQ113" s="1962"/>
      <c r="BR113" s="1962"/>
      <c r="BS113" s="1962"/>
      <c r="BT113" s="1962"/>
      <c r="BU113" s="1962"/>
      <c r="BV113" s="1963"/>
    </row>
    <row r="114" spans="3:74" ht="7.5" customHeight="1">
      <c r="C114" s="1970"/>
      <c r="D114" s="963"/>
      <c r="E114" s="963"/>
      <c r="F114" s="963"/>
      <c r="G114" s="963"/>
      <c r="H114" s="963"/>
      <c r="I114" s="963"/>
      <c r="J114" s="963"/>
      <c r="K114" s="963"/>
      <c r="L114" s="963"/>
      <c r="M114" s="963"/>
      <c r="N114" s="963"/>
      <c r="O114" s="963"/>
      <c r="P114" s="963"/>
      <c r="Q114" s="1971"/>
      <c r="R114" s="1972"/>
      <c r="S114" s="1958"/>
      <c r="T114" s="1962"/>
      <c r="U114" s="1962"/>
      <c r="V114" s="1962"/>
      <c r="W114" s="1962"/>
      <c r="X114" s="1962"/>
      <c r="Y114" s="1962"/>
      <c r="Z114" s="1962"/>
      <c r="AA114" s="1962"/>
      <c r="AB114" s="1962"/>
      <c r="AC114" s="1962"/>
      <c r="AD114" s="1962"/>
      <c r="AE114" s="1962"/>
      <c r="AF114" s="1962"/>
      <c r="AG114" s="1962"/>
      <c r="AH114" s="1962"/>
      <c r="AI114" s="1962"/>
      <c r="AJ114" s="1962"/>
      <c r="AK114" s="1962"/>
      <c r="AL114" s="1962"/>
      <c r="AM114" s="1962"/>
      <c r="AN114" s="1962"/>
      <c r="AO114" s="1962"/>
      <c r="AP114" s="1962"/>
      <c r="AQ114" s="1962"/>
      <c r="AR114" s="1962"/>
      <c r="AS114" s="1962"/>
      <c r="AT114" s="1962"/>
      <c r="AU114" s="1962"/>
      <c r="AV114" s="1962"/>
      <c r="AW114" s="1962"/>
      <c r="AX114" s="1962"/>
      <c r="AY114" s="1962"/>
      <c r="AZ114" s="1962"/>
      <c r="BA114" s="1962"/>
      <c r="BB114" s="1962"/>
      <c r="BC114" s="1962"/>
      <c r="BD114" s="1962"/>
      <c r="BE114" s="1962"/>
      <c r="BF114" s="1962"/>
      <c r="BG114" s="1962"/>
      <c r="BH114" s="1962"/>
      <c r="BI114" s="1962"/>
      <c r="BJ114" s="1962"/>
      <c r="BK114" s="1962"/>
      <c r="BL114" s="1962"/>
      <c r="BM114" s="1962"/>
      <c r="BN114" s="1962"/>
      <c r="BO114" s="1962"/>
      <c r="BP114" s="1962"/>
      <c r="BQ114" s="1962"/>
      <c r="BR114" s="1962"/>
      <c r="BS114" s="1962"/>
      <c r="BT114" s="1962"/>
      <c r="BU114" s="1962"/>
      <c r="BV114" s="1963"/>
    </row>
    <row r="115" spans="3:74" ht="7.5" customHeight="1">
      <c r="C115" s="1970"/>
      <c r="D115" s="963"/>
      <c r="E115" s="963"/>
      <c r="F115" s="963"/>
      <c r="G115" s="963"/>
      <c r="H115" s="963"/>
      <c r="I115" s="963"/>
      <c r="J115" s="963"/>
      <c r="K115" s="963"/>
      <c r="L115" s="963"/>
      <c r="M115" s="963"/>
      <c r="N115" s="963"/>
      <c r="O115" s="963"/>
      <c r="P115" s="963"/>
      <c r="Q115" s="1971"/>
      <c r="R115" s="1972" t="s">
        <v>1293</v>
      </c>
      <c r="S115" s="1958"/>
      <c r="T115" s="1962" t="s">
        <v>1295</v>
      </c>
      <c r="U115" s="1962"/>
      <c r="V115" s="1962"/>
      <c r="W115" s="1962"/>
      <c r="X115" s="1962"/>
      <c r="Y115" s="1962"/>
      <c r="Z115" s="1962"/>
      <c r="AA115" s="1962"/>
      <c r="AB115" s="1962"/>
      <c r="AC115" s="1962"/>
      <c r="AD115" s="1962"/>
      <c r="AE115" s="1962"/>
      <c r="AF115" s="1962"/>
      <c r="AG115" s="1962"/>
      <c r="AH115" s="1962"/>
      <c r="AI115" s="1962"/>
      <c r="AJ115" s="1962"/>
      <c r="AK115" s="1962"/>
      <c r="AL115" s="1962"/>
      <c r="AM115" s="1962"/>
      <c r="AN115" s="1962"/>
      <c r="AO115" s="1962"/>
      <c r="AP115" s="1962"/>
      <c r="AQ115" s="1962"/>
      <c r="AR115" s="1962"/>
      <c r="AS115" s="1962"/>
      <c r="AT115" s="1962"/>
      <c r="AU115" s="1962"/>
      <c r="AV115" s="1962"/>
      <c r="AW115" s="1962"/>
      <c r="AX115" s="1962"/>
      <c r="AY115" s="1962"/>
      <c r="AZ115" s="1962"/>
      <c r="BA115" s="1962"/>
      <c r="BB115" s="1962"/>
      <c r="BC115" s="1962"/>
      <c r="BD115" s="1962"/>
      <c r="BE115" s="1962"/>
      <c r="BF115" s="1962"/>
      <c r="BG115" s="1962"/>
      <c r="BH115" s="1962"/>
      <c r="BI115" s="1962"/>
      <c r="BJ115" s="1962"/>
      <c r="BK115" s="1962"/>
      <c r="BL115" s="1962"/>
      <c r="BM115" s="1962"/>
      <c r="BN115" s="1962"/>
      <c r="BO115" s="1962"/>
      <c r="BP115" s="1962"/>
      <c r="BQ115" s="1962"/>
      <c r="BR115" s="1962"/>
      <c r="BS115" s="1962"/>
      <c r="BT115" s="1962"/>
      <c r="BU115" s="1962"/>
      <c r="BV115" s="1963"/>
    </row>
    <row r="116" spans="3:74" ht="7.5" customHeight="1">
      <c r="C116" s="1970"/>
      <c r="D116" s="963"/>
      <c r="E116" s="963"/>
      <c r="F116" s="963"/>
      <c r="G116" s="963"/>
      <c r="H116" s="963"/>
      <c r="I116" s="963"/>
      <c r="J116" s="963"/>
      <c r="K116" s="963"/>
      <c r="L116" s="963"/>
      <c r="M116" s="963"/>
      <c r="N116" s="963"/>
      <c r="O116" s="963"/>
      <c r="P116" s="963"/>
      <c r="Q116" s="1971"/>
      <c r="R116" s="1972"/>
      <c r="S116" s="1958"/>
      <c r="T116" s="1962"/>
      <c r="U116" s="1962"/>
      <c r="V116" s="1962"/>
      <c r="W116" s="1962"/>
      <c r="X116" s="1962"/>
      <c r="Y116" s="1962"/>
      <c r="Z116" s="1962"/>
      <c r="AA116" s="1962"/>
      <c r="AB116" s="1962"/>
      <c r="AC116" s="1962"/>
      <c r="AD116" s="1962"/>
      <c r="AE116" s="1962"/>
      <c r="AF116" s="1962"/>
      <c r="AG116" s="1962"/>
      <c r="AH116" s="1962"/>
      <c r="AI116" s="1962"/>
      <c r="AJ116" s="1962"/>
      <c r="AK116" s="1962"/>
      <c r="AL116" s="1962"/>
      <c r="AM116" s="1962"/>
      <c r="AN116" s="1962"/>
      <c r="AO116" s="1962"/>
      <c r="AP116" s="1962"/>
      <c r="AQ116" s="1962"/>
      <c r="AR116" s="1962"/>
      <c r="AS116" s="1962"/>
      <c r="AT116" s="1962"/>
      <c r="AU116" s="1962"/>
      <c r="AV116" s="1962"/>
      <c r="AW116" s="1962"/>
      <c r="AX116" s="1962"/>
      <c r="AY116" s="1962"/>
      <c r="AZ116" s="1962"/>
      <c r="BA116" s="1962"/>
      <c r="BB116" s="1962"/>
      <c r="BC116" s="1962"/>
      <c r="BD116" s="1962"/>
      <c r="BE116" s="1962"/>
      <c r="BF116" s="1962"/>
      <c r="BG116" s="1962"/>
      <c r="BH116" s="1962"/>
      <c r="BI116" s="1962"/>
      <c r="BJ116" s="1962"/>
      <c r="BK116" s="1962"/>
      <c r="BL116" s="1962"/>
      <c r="BM116" s="1962"/>
      <c r="BN116" s="1962"/>
      <c r="BO116" s="1962"/>
      <c r="BP116" s="1962"/>
      <c r="BQ116" s="1962"/>
      <c r="BR116" s="1962"/>
      <c r="BS116" s="1962"/>
      <c r="BT116" s="1962"/>
      <c r="BU116" s="1962"/>
      <c r="BV116" s="1963"/>
    </row>
    <row r="117" spans="3:74" ht="7.5" customHeight="1">
      <c r="C117" s="1970"/>
      <c r="D117" s="963"/>
      <c r="E117" s="963"/>
      <c r="F117" s="963"/>
      <c r="G117" s="963"/>
      <c r="H117" s="963"/>
      <c r="I117" s="963"/>
      <c r="J117" s="963"/>
      <c r="K117" s="963"/>
      <c r="L117" s="963"/>
      <c r="M117" s="963"/>
      <c r="N117" s="963"/>
      <c r="O117" s="963"/>
      <c r="P117" s="963"/>
      <c r="Q117" s="1971"/>
      <c r="R117" s="1972" t="s">
        <v>1293</v>
      </c>
      <c r="S117" s="1958"/>
      <c r="T117" s="1962" t="s">
        <v>1296</v>
      </c>
      <c r="U117" s="1962"/>
      <c r="V117" s="1962"/>
      <c r="W117" s="1962"/>
      <c r="X117" s="1962"/>
      <c r="Y117" s="1962"/>
      <c r="Z117" s="1962"/>
      <c r="AA117" s="1962"/>
      <c r="AB117" s="1962"/>
      <c r="AC117" s="1962"/>
      <c r="AD117" s="1962"/>
      <c r="AE117" s="1962"/>
      <c r="AF117" s="1962"/>
      <c r="AG117" s="1962"/>
      <c r="AH117" s="1962"/>
      <c r="AI117" s="1962"/>
      <c r="AJ117" s="1962"/>
      <c r="AK117" s="1962"/>
      <c r="AL117" s="1962"/>
      <c r="AM117" s="1962"/>
      <c r="AN117" s="1962"/>
      <c r="AO117" s="1962"/>
      <c r="AP117" s="1962"/>
      <c r="AQ117" s="1962"/>
      <c r="AR117" s="1962"/>
      <c r="AS117" s="1962"/>
      <c r="AT117" s="1962"/>
      <c r="AU117" s="1962"/>
      <c r="AV117" s="1962"/>
      <c r="AW117" s="1962"/>
      <c r="AX117" s="1962"/>
      <c r="AY117" s="1962"/>
      <c r="AZ117" s="1962"/>
      <c r="BA117" s="1962"/>
      <c r="BB117" s="1962"/>
      <c r="BC117" s="1962"/>
      <c r="BD117" s="1962"/>
      <c r="BE117" s="1962"/>
      <c r="BF117" s="1962"/>
      <c r="BG117" s="1962"/>
      <c r="BH117" s="1962"/>
      <c r="BI117" s="1962"/>
      <c r="BJ117" s="1962"/>
      <c r="BK117" s="1962"/>
      <c r="BL117" s="1962"/>
      <c r="BM117" s="1962"/>
      <c r="BN117" s="1962"/>
      <c r="BO117" s="1962"/>
      <c r="BP117" s="1962"/>
      <c r="BQ117" s="1962"/>
      <c r="BR117" s="1962"/>
      <c r="BS117" s="1962"/>
      <c r="BT117" s="1962"/>
      <c r="BU117" s="1962"/>
      <c r="BV117" s="1963"/>
    </row>
    <row r="118" spans="3:74" ht="7.5" customHeight="1">
      <c r="C118" s="1970"/>
      <c r="D118" s="963"/>
      <c r="E118" s="963"/>
      <c r="F118" s="963"/>
      <c r="G118" s="963"/>
      <c r="H118" s="963"/>
      <c r="I118" s="963"/>
      <c r="J118" s="963"/>
      <c r="K118" s="963"/>
      <c r="L118" s="963"/>
      <c r="M118" s="963"/>
      <c r="N118" s="963"/>
      <c r="O118" s="963"/>
      <c r="P118" s="963"/>
      <c r="Q118" s="1971"/>
      <c r="R118" s="1972"/>
      <c r="S118" s="1958"/>
      <c r="T118" s="1962"/>
      <c r="U118" s="1962"/>
      <c r="V118" s="1962"/>
      <c r="W118" s="1962"/>
      <c r="X118" s="1962"/>
      <c r="Y118" s="1962"/>
      <c r="Z118" s="1962"/>
      <c r="AA118" s="1962"/>
      <c r="AB118" s="1962"/>
      <c r="AC118" s="1962"/>
      <c r="AD118" s="1962"/>
      <c r="AE118" s="1962"/>
      <c r="AF118" s="1962"/>
      <c r="AG118" s="1962"/>
      <c r="AH118" s="1962"/>
      <c r="AI118" s="1962"/>
      <c r="AJ118" s="1962"/>
      <c r="AK118" s="1962"/>
      <c r="AL118" s="1962"/>
      <c r="AM118" s="1962"/>
      <c r="AN118" s="1962"/>
      <c r="AO118" s="1962"/>
      <c r="AP118" s="1962"/>
      <c r="AQ118" s="1962"/>
      <c r="AR118" s="1962"/>
      <c r="AS118" s="1962"/>
      <c r="AT118" s="1962"/>
      <c r="AU118" s="1962"/>
      <c r="AV118" s="1962"/>
      <c r="AW118" s="1962"/>
      <c r="AX118" s="1962"/>
      <c r="AY118" s="1962"/>
      <c r="AZ118" s="1962"/>
      <c r="BA118" s="1962"/>
      <c r="BB118" s="1962"/>
      <c r="BC118" s="1962"/>
      <c r="BD118" s="1962"/>
      <c r="BE118" s="1962"/>
      <c r="BF118" s="1962"/>
      <c r="BG118" s="1962"/>
      <c r="BH118" s="1962"/>
      <c r="BI118" s="1962"/>
      <c r="BJ118" s="1962"/>
      <c r="BK118" s="1962"/>
      <c r="BL118" s="1962"/>
      <c r="BM118" s="1962"/>
      <c r="BN118" s="1962"/>
      <c r="BO118" s="1962"/>
      <c r="BP118" s="1962"/>
      <c r="BQ118" s="1962"/>
      <c r="BR118" s="1962"/>
      <c r="BS118" s="1962"/>
      <c r="BT118" s="1962"/>
      <c r="BU118" s="1962"/>
      <c r="BV118" s="1963"/>
    </row>
    <row r="119" spans="3:74" ht="7.5" customHeight="1">
      <c r="C119" s="1970"/>
      <c r="D119" s="963"/>
      <c r="E119" s="963"/>
      <c r="F119" s="963"/>
      <c r="G119" s="963"/>
      <c r="H119" s="963"/>
      <c r="I119" s="963"/>
      <c r="J119" s="963"/>
      <c r="K119" s="963"/>
      <c r="L119" s="963"/>
      <c r="M119" s="963"/>
      <c r="N119" s="963"/>
      <c r="O119" s="963"/>
      <c r="P119" s="963"/>
      <c r="Q119" s="1971"/>
      <c r="R119" s="1972" t="s">
        <v>111</v>
      </c>
      <c r="S119" s="1958"/>
      <c r="T119" s="1962" t="s">
        <v>1297</v>
      </c>
      <c r="U119" s="1962"/>
      <c r="V119" s="1962"/>
      <c r="W119" s="1962"/>
      <c r="X119" s="1962"/>
      <c r="Y119" s="1962"/>
      <c r="Z119" s="1962"/>
      <c r="AA119" s="1962"/>
      <c r="AB119" s="1962"/>
      <c r="AC119" s="1962"/>
      <c r="AD119" s="1962"/>
      <c r="AE119" s="1962"/>
      <c r="AF119" s="1962"/>
      <c r="AG119" s="1962"/>
      <c r="AH119" s="1962"/>
      <c r="AI119" s="1962"/>
      <c r="AJ119" s="1962"/>
      <c r="AK119" s="1962"/>
      <c r="AL119" s="1962"/>
      <c r="AM119" s="1962"/>
      <c r="AN119" s="1962"/>
      <c r="AO119" s="1962"/>
      <c r="AP119" s="1962"/>
      <c r="AQ119" s="1962"/>
      <c r="AR119" s="1962"/>
      <c r="AS119" s="1962"/>
      <c r="AT119" s="1962"/>
      <c r="AU119" s="1962"/>
      <c r="AV119" s="1962"/>
      <c r="AW119" s="1962"/>
      <c r="AX119" s="1962"/>
      <c r="AY119" s="1962"/>
      <c r="AZ119" s="1962"/>
      <c r="BA119" s="1962"/>
      <c r="BB119" s="1962"/>
      <c r="BC119" s="1962"/>
      <c r="BD119" s="1962"/>
      <c r="BE119" s="1962"/>
      <c r="BF119" s="1962"/>
      <c r="BG119" s="1962"/>
      <c r="BH119" s="1962"/>
      <c r="BI119" s="1962"/>
      <c r="BJ119" s="1962"/>
      <c r="BK119" s="1962"/>
      <c r="BL119" s="1962"/>
      <c r="BM119" s="1962"/>
      <c r="BN119" s="1962"/>
      <c r="BO119" s="1962"/>
      <c r="BP119" s="1962"/>
      <c r="BQ119" s="1962"/>
      <c r="BR119" s="1962"/>
      <c r="BS119" s="1962"/>
      <c r="BT119" s="1962"/>
      <c r="BU119" s="1962"/>
      <c r="BV119" s="1963"/>
    </row>
    <row r="120" spans="3:74" ht="7.5" customHeight="1">
      <c r="C120" s="1970"/>
      <c r="D120" s="963"/>
      <c r="E120" s="963"/>
      <c r="F120" s="963"/>
      <c r="G120" s="963"/>
      <c r="H120" s="963"/>
      <c r="I120" s="963"/>
      <c r="J120" s="963"/>
      <c r="K120" s="963"/>
      <c r="L120" s="963"/>
      <c r="M120" s="963"/>
      <c r="N120" s="963"/>
      <c r="O120" s="963"/>
      <c r="P120" s="963"/>
      <c r="Q120" s="1971"/>
      <c r="R120" s="1972"/>
      <c r="S120" s="1958"/>
      <c r="T120" s="1962"/>
      <c r="U120" s="1962"/>
      <c r="V120" s="1962"/>
      <c r="W120" s="1962"/>
      <c r="X120" s="1962"/>
      <c r="Y120" s="1962"/>
      <c r="Z120" s="1962"/>
      <c r="AA120" s="1962"/>
      <c r="AB120" s="1962"/>
      <c r="AC120" s="1962"/>
      <c r="AD120" s="1962"/>
      <c r="AE120" s="1962"/>
      <c r="AF120" s="1962"/>
      <c r="AG120" s="1962"/>
      <c r="AH120" s="1962"/>
      <c r="AI120" s="1962"/>
      <c r="AJ120" s="1962"/>
      <c r="AK120" s="1962"/>
      <c r="AL120" s="1962"/>
      <c r="AM120" s="1962"/>
      <c r="AN120" s="1962"/>
      <c r="AO120" s="1962"/>
      <c r="AP120" s="1962"/>
      <c r="AQ120" s="1962"/>
      <c r="AR120" s="1962"/>
      <c r="AS120" s="1962"/>
      <c r="AT120" s="1962"/>
      <c r="AU120" s="1962"/>
      <c r="AV120" s="1962"/>
      <c r="AW120" s="1962"/>
      <c r="AX120" s="1962"/>
      <c r="AY120" s="1962"/>
      <c r="AZ120" s="1962"/>
      <c r="BA120" s="1962"/>
      <c r="BB120" s="1962"/>
      <c r="BC120" s="1962"/>
      <c r="BD120" s="1962"/>
      <c r="BE120" s="1962"/>
      <c r="BF120" s="1962"/>
      <c r="BG120" s="1962"/>
      <c r="BH120" s="1962"/>
      <c r="BI120" s="1962"/>
      <c r="BJ120" s="1962"/>
      <c r="BK120" s="1962"/>
      <c r="BL120" s="1962"/>
      <c r="BM120" s="1962"/>
      <c r="BN120" s="1962"/>
      <c r="BO120" s="1962"/>
      <c r="BP120" s="1962"/>
      <c r="BQ120" s="1962"/>
      <c r="BR120" s="1962"/>
      <c r="BS120" s="1962"/>
      <c r="BT120" s="1962"/>
      <c r="BU120" s="1962"/>
      <c r="BV120" s="1963"/>
    </row>
    <row r="121" spans="3:74" ht="7.5" customHeight="1">
      <c r="C121" s="1970"/>
      <c r="D121" s="963"/>
      <c r="E121" s="963"/>
      <c r="F121" s="963"/>
      <c r="G121" s="963"/>
      <c r="H121" s="963"/>
      <c r="I121" s="963"/>
      <c r="J121" s="963"/>
      <c r="K121" s="963"/>
      <c r="L121" s="963"/>
      <c r="M121" s="963"/>
      <c r="N121" s="963"/>
      <c r="O121" s="963"/>
      <c r="P121" s="963"/>
      <c r="Q121" s="1971"/>
      <c r="R121" s="1972" t="s">
        <v>111</v>
      </c>
      <c r="S121" s="1958"/>
      <c r="T121" s="1962" t="s">
        <v>1298</v>
      </c>
      <c r="U121" s="1962"/>
      <c r="V121" s="1962"/>
      <c r="W121" s="1962"/>
      <c r="X121" s="1962"/>
      <c r="Y121" s="1962"/>
      <c r="Z121" s="1962"/>
      <c r="AA121" s="1962"/>
      <c r="AB121" s="1962"/>
      <c r="AC121" s="1962"/>
      <c r="AD121" s="1962"/>
      <c r="AE121" s="1962"/>
      <c r="AF121" s="1962"/>
      <c r="AG121" s="1962"/>
      <c r="AH121" s="1962"/>
      <c r="AI121" s="1962"/>
      <c r="AJ121" s="1962"/>
      <c r="AK121" s="1962"/>
      <c r="AL121" s="1962"/>
      <c r="AM121" s="1962"/>
      <c r="AN121" s="1962"/>
      <c r="AO121" s="1962"/>
      <c r="AP121" s="1962"/>
      <c r="AQ121" s="1962"/>
      <c r="AR121" s="1962"/>
      <c r="AS121" s="1962"/>
      <c r="AT121" s="1962"/>
      <c r="AU121" s="1962"/>
      <c r="AV121" s="1962"/>
      <c r="AW121" s="1962"/>
      <c r="AX121" s="1962"/>
      <c r="AY121" s="1962"/>
      <c r="AZ121" s="1962"/>
      <c r="BA121" s="1962"/>
      <c r="BB121" s="1962"/>
      <c r="BC121" s="1962"/>
      <c r="BD121" s="1962"/>
      <c r="BE121" s="1962"/>
      <c r="BF121" s="1962"/>
      <c r="BG121" s="1962"/>
      <c r="BH121" s="1962"/>
      <c r="BI121" s="1962"/>
      <c r="BJ121" s="1962"/>
      <c r="BK121" s="1962"/>
      <c r="BL121" s="1962"/>
      <c r="BM121" s="1962"/>
      <c r="BN121" s="1962"/>
      <c r="BO121" s="1962"/>
      <c r="BP121" s="1962"/>
      <c r="BQ121" s="1962"/>
      <c r="BR121" s="1962"/>
      <c r="BS121" s="1962"/>
      <c r="BT121" s="1962"/>
      <c r="BU121" s="1962"/>
      <c r="BV121" s="1963"/>
    </row>
    <row r="122" spans="3:74" ht="7.5" customHeight="1">
      <c r="C122" s="1970"/>
      <c r="D122" s="963"/>
      <c r="E122" s="963"/>
      <c r="F122" s="963"/>
      <c r="G122" s="963"/>
      <c r="H122" s="963"/>
      <c r="I122" s="963"/>
      <c r="J122" s="963"/>
      <c r="K122" s="963"/>
      <c r="L122" s="963"/>
      <c r="M122" s="963"/>
      <c r="N122" s="963"/>
      <c r="O122" s="963"/>
      <c r="P122" s="963"/>
      <c r="Q122" s="1971"/>
      <c r="R122" s="1972"/>
      <c r="S122" s="1958"/>
      <c r="T122" s="1962"/>
      <c r="U122" s="1962"/>
      <c r="V122" s="1962"/>
      <c r="W122" s="1962"/>
      <c r="X122" s="1962"/>
      <c r="Y122" s="1962"/>
      <c r="Z122" s="1962"/>
      <c r="AA122" s="1962"/>
      <c r="AB122" s="1962"/>
      <c r="AC122" s="1962"/>
      <c r="AD122" s="1962"/>
      <c r="AE122" s="1962"/>
      <c r="AF122" s="1962"/>
      <c r="AG122" s="1962"/>
      <c r="AH122" s="1962"/>
      <c r="AI122" s="1962"/>
      <c r="AJ122" s="1962"/>
      <c r="AK122" s="1962"/>
      <c r="AL122" s="1962"/>
      <c r="AM122" s="1962"/>
      <c r="AN122" s="1962"/>
      <c r="AO122" s="1962"/>
      <c r="AP122" s="1962"/>
      <c r="AQ122" s="1962"/>
      <c r="AR122" s="1962"/>
      <c r="AS122" s="1962"/>
      <c r="AT122" s="1962"/>
      <c r="AU122" s="1962"/>
      <c r="AV122" s="1962"/>
      <c r="AW122" s="1962"/>
      <c r="AX122" s="1962"/>
      <c r="AY122" s="1962"/>
      <c r="AZ122" s="1962"/>
      <c r="BA122" s="1962"/>
      <c r="BB122" s="1962"/>
      <c r="BC122" s="1962"/>
      <c r="BD122" s="1962"/>
      <c r="BE122" s="1962"/>
      <c r="BF122" s="1962"/>
      <c r="BG122" s="1962"/>
      <c r="BH122" s="1962"/>
      <c r="BI122" s="1962"/>
      <c r="BJ122" s="1962"/>
      <c r="BK122" s="1962"/>
      <c r="BL122" s="1962"/>
      <c r="BM122" s="1962"/>
      <c r="BN122" s="1962"/>
      <c r="BO122" s="1962"/>
      <c r="BP122" s="1962"/>
      <c r="BQ122" s="1962"/>
      <c r="BR122" s="1962"/>
      <c r="BS122" s="1962"/>
      <c r="BT122" s="1962"/>
      <c r="BU122" s="1962"/>
      <c r="BV122" s="1963"/>
    </row>
    <row r="123" spans="3:74" ht="7.5" customHeight="1">
      <c r="C123" s="1970"/>
      <c r="D123" s="963"/>
      <c r="E123" s="963"/>
      <c r="F123" s="963"/>
      <c r="G123" s="963"/>
      <c r="H123" s="963"/>
      <c r="I123" s="963"/>
      <c r="J123" s="963"/>
      <c r="K123" s="963"/>
      <c r="L123" s="963"/>
      <c r="M123" s="963"/>
      <c r="N123" s="963"/>
      <c r="O123" s="963"/>
      <c r="P123" s="963"/>
      <c r="Q123" s="1971"/>
      <c r="R123" s="423"/>
      <c r="S123" s="10"/>
      <c r="T123" s="1962" t="s">
        <v>1299</v>
      </c>
      <c r="U123" s="1962"/>
      <c r="V123" s="1962"/>
      <c r="W123" s="1962"/>
      <c r="X123" s="1962"/>
      <c r="Y123" s="1962"/>
      <c r="Z123" s="1962"/>
      <c r="AA123" s="1962"/>
      <c r="AB123" s="1962"/>
      <c r="AC123" s="1962"/>
      <c r="AD123" s="1962"/>
      <c r="AE123" s="1962"/>
      <c r="AF123" s="1962"/>
      <c r="AG123" s="1962"/>
      <c r="AH123" s="1962"/>
      <c r="AI123" s="1962"/>
      <c r="AJ123" s="1962"/>
      <c r="AK123" s="1962"/>
      <c r="AL123" s="1962"/>
      <c r="AM123" s="1962"/>
      <c r="AN123" s="1962"/>
      <c r="AO123" s="1962"/>
      <c r="AP123" s="1962"/>
      <c r="AQ123" s="1962"/>
      <c r="AR123" s="1962"/>
      <c r="AS123" s="1962"/>
      <c r="AT123" s="1962"/>
      <c r="AU123" s="1962"/>
      <c r="AV123" s="1962"/>
      <c r="AW123" s="1962"/>
      <c r="AX123" s="1962"/>
      <c r="AY123" s="1962"/>
      <c r="AZ123" s="1962"/>
      <c r="BA123" s="1962"/>
      <c r="BB123" s="1962"/>
      <c r="BC123" s="1962"/>
      <c r="BD123" s="1962"/>
      <c r="BE123" s="1962"/>
      <c r="BF123" s="1962"/>
      <c r="BG123" s="1962"/>
      <c r="BH123" s="1962"/>
      <c r="BI123" s="1962"/>
      <c r="BJ123" s="1962"/>
      <c r="BK123" s="1962"/>
      <c r="BL123" s="1962"/>
      <c r="BM123" s="1962"/>
      <c r="BN123" s="1962"/>
      <c r="BO123" s="1962"/>
      <c r="BP123" s="1962"/>
      <c r="BQ123" s="1962"/>
      <c r="BR123" s="1962"/>
      <c r="BS123" s="1962"/>
      <c r="BT123" s="1962"/>
      <c r="BU123" s="1962"/>
      <c r="BV123" s="1963"/>
    </row>
    <row r="124" spans="3:74" ht="7.5" customHeight="1">
      <c r="C124" s="1975"/>
      <c r="D124" s="1976"/>
      <c r="E124" s="1976"/>
      <c r="F124" s="1976"/>
      <c r="G124" s="1976"/>
      <c r="H124" s="1976"/>
      <c r="I124" s="1976"/>
      <c r="J124" s="1976"/>
      <c r="K124" s="1976"/>
      <c r="L124" s="1976"/>
      <c r="M124" s="1976"/>
      <c r="N124" s="1976"/>
      <c r="O124" s="1976"/>
      <c r="P124" s="1976"/>
      <c r="Q124" s="1977"/>
      <c r="R124" s="424"/>
      <c r="S124" s="426"/>
      <c r="T124" s="1964"/>
      <c r="U124" s="1964"/>
      <c r="V124" s="1964"/>
      <c r="W124" s="1964"/>
      <c r="X124" s="1964"/>
      <c r="Y124" s="1964"/>
      <c r="Z124" s="1964"/>
      <c r="AA124" s="1964"/>
      <c r="AB124" s="1964"/>
      <c r="AC124" s="1964"/>
      <c r="AD124" s="1964"/>
      <c r="AE124" s="1964"/>
      <c r="AF124" s="1964"/>
      <c r="AG124" s="1964"/>
      <c r="AH124" s="1964"/>
      <c r="AI124" s="1964"/>
      <c r="AJ124" s="1964"/>
      <c r="AK124" s="1964"/>
      <c r="AL124" s="1964"/>
      <c r="AM124" s="1964"/>
      <c r="AN124" s="1964"/>
      <c r="AO124" s="1964"/>
      <c r="AP124" s="1964"/>
      <c r="AQ124" s="1964"/>
      <c r="AR124" s="1964"/>
      <c r="AS124" s="1964"/>
      <c r="AT124" s="1964"/>
      <c r="AU124" s="1964"/>
      <c r="AV124" s="1964"/>
      <c r="AW124" s="1964"/>
      <c r="AX124" s="1964"/>
      <c r="AY124" s="1964"/>
      <c r="AZ124" s="1964"/>
      <c r="BA124" s="1964"/>
      <c r="BB124" s="1964"/>
      <c r="BC124" s="1964"/>
      <c r="BD124" s="1964"/>
      <c r="BE124" s="1964"/>
      <c r="BF124" s="1964"/>
      <c r="BG124" s="1964"/>
      <c r="BH124" s="1964"/>
      <c r="BI124" s="1964"/>
      <c r="BJ124" s="1964"/>
      <c r="BK124" s="1964"/>
      <c r="BL124" s="1964"/>
      <c r="BM124" s="1964"/>
      <c r="BN124" s="1964"/>
      <c r="BO124" s="1964"/>
      <c r="BP124" s="1964"/>
      <c r="BQ124" s="1964"/>
      <c r="BR124" s="1964"/>
      <c r="BS124" s="1964"/>
      <c r="BT124" s="1964"/>
      <c r="BU124" s="1964"/>
      <c r="BV124" s="1965"/>
    </row>
    <row r="125" spans="3:74" ht="7.5" customHeight="1">
      <c r="C125" s="583"/>
      <c r="D125" s="584"/>
      <c r="E125" s="584"/>
      <c r="F125" s="584"/>
      <c r="G125" s="584"/>
      <c r="H125" s="584"/>
      <c r="I125" s="584"/>
      <c r="J125" s="584"/>
      <c r="K125" s="584"/>
      <c r="L125" s="584"/>
      <c r="M125" s="584"/>
      <c r="N125" s="584"/>
      <c r="O125" s="584"/>
      <c r="P125" s="584"/>
      <c r="Q125" s="585"/>
      <c r="R125" s="2026" t="str">
        <f>入力専用!$H$3</f>
        <v>□</v>
      </c>
      <c r="S125" s="2004"/>
      <c r="T125" s="1960" t="s">
        <v>1300</v>
      </c>
      <c r="U125" s="1960"/>
      <c r="V125" s="1960"/>
      <c r="W125" s="1960"/>
      <c r="X125" s="1960"/>
      <c r="Y125" s="1960"/>
      <c r="Z125" s="1960"/>
      <c r="AA125" s="1960"/>
      <c r="AB125" s="1960"/>
      <c r="AC125" s="1960"/>
      <c r="AD125" s="1960"/>
      <c r="AE125" s="1960"/>
      <c r="AF125" s="1960"/>
      <c r="AG125" s="1960"/>
      <c r="AH125" s="1960"/>
      <c r="AI125" s="1960"/>
      <c r="AJ125" s="1960"/>
      <c r="AK125" s="1960"/>
      <c r="AL125" s="1960"/>
      <c r="AM125" s="1960"/>
      <c r="AN125" s="1960"/>
      <c r="AO125" s="1960"/>
      <c r="AP125" s="1960"/>
      <c r="AQ125" s="1960"/>
      <c r="AR125" s="1960"/>
      <c r="AT125" s="2004" t="str">
        <f>入力専用!$H$7</f>
        <v>□</v>
      </c>
      <c r="AU125" s="2004"/>
      <c r="AV125" s="1960" t="s">
        <v>1301</v>
      </c>
      <c r="AW125" s="1960"/>
      <c r="AX125" s="1960"/>
      <c r="AY125" s="1960"/>
      <c r="AZ125" s="1960"/>
      <c r="BA125" s="1960"/>
      <c r="BB125" s="1960"/>
      <c r="BC125" s="1960"/>
      <c r="BD125" s="1960"/>
      <c r="BE125" s="1960"/>
      <c r="BF125" s="1960"/>
      <c r="BG125" s="1960"/>
      <c r="BH125" s="1960"/>
      <c r="BI125" s="1960"/>
      <c r="BJ125" s="1960"/>
      <c r="BK125" s="1960"/>
      <c r="BL125" s="1960"/>
      <c r="BM125" s="1960"/>
      <c r="BN125" s="1960"/>
      <c r="BO125" s="1960"/>
      <c r="BP125" s="1960"/>
      <c r="BQ125" s="1960"/>
      <c r="BR125" s="1960"/>
      <c r="BS125" s="1960"/>
      <c r="BT125" s="1960"/>
      <c r="BU125" s="1960"/>
      <c r="BV125" s="1961"/>
    </row>
    <row r="126" spans="3:74" ht="7.5" customHeight="1">
      <c r="C126" s="428"/>
      <c r="Q126" s="430"/>
      <c r="R126" s="1972"/>
      <c r="S126" s="1958"/>
      <c r="T126" s="1962"/>
      <c r="U126" s="1962"/>
      <c r="V126" s="1962"/>
      <c r="W126" s="1962"/>
      <c r="X126" s="1962"/>
      <c r="Y126" s="1962"/>
      <c r="Z126" s="1962"/>
      <c r="AA126" s="1962"/>
      <c r="AB126" s="1962"/>
      <c r="AC126" s="1962"/>
      <c r="AD126" s="1962"/>
      <c r="AE126" s="1962"/>
      <c r="AF126" s="1962"/>
      <c r="AG126" s="1962"/>
      <c r="AH126" s="1962"/>
      <c r="AI126" s="1962"/>
      <c r="AJ126" s="1962"/>
      <c r="AK126" s="1962"/>
      <c r="AL126" s="1962"/>
      <c r="AM126" s="1962"/>
      <c r="AN126" s="1962"/>
      <c r="AO126" s="1962"/>
      <c r="AP126" s="1962"/>
      <c r="AQ126" s="1962"/>
      <c r="AR126" s="1962"/>
      <c r="AT126" s="1958"/>
      <c r="AU126" s="1958"/>
      <c r="AV126" s="1962"/>
      <c r="AW126" s="1962"/>
      <c r="AX126" s="1962"/>
      <c r="AY126" s="1962"/>
      <c r="AZ126" s="1962"/>
      <c r="BA126" s="1962"/>
      <c r="BB126" s="1962"/>
      <c r="BC126" s="1962"/>
      <c r="BD126" s="1962"/>
      <c r="BE126" s="1962"/>
      <c r="BF126" s="1962"/>
      <c r="BG126" s="1962"/>
      <c r="BH126" s="1962"/>
      <c r="BI126" s="1962"/>
      <c r="BJ126" s="1962"/>
      <c r="BK126" s="1962"/>
      <c r="BL126" s="1962"/>
      <c r="BM126" s="1962"/>
      <c r="BN126" s="1962"/>
      <c r="BO126" s="1962"/>
      <c r="BP126" s="1962"/>
      <c r="BQ126" s="1962"/>
      <c r="BR126" s="1962"/>
      <c r="BS126" s="1962"/>
      <c r="BT126" s="1962"/>
      <c r="BU126" s="1962"/>
      <c r="BV126" s="1963"/>
    </row>
    <row r="127" spans="3:74" ht="7.5" customHeight="1">
      <c r="C127" s="428"/>
      <c r="Q127" s="430"/>
      <c r="R127" s="1972" t="str">
        <f>入力専用!$H$4</f>
        <v>□</v>
      </c>
      <c r="S127" s="1958"/>
      <c r="T127" s="1962" t="s">
        <v>1302</v>
      </c>
      <c r="U127" s="1962"/>
      <c r="V127" s="1962"/>
      <c r="W127" s="1962"/>
      <c r="X127" s="1962"/>
      <c r="Y127" s="1962"/>
      <c r="Z127" s="1962"/>
      <c r="AA127" s="1962"/>
      <c r="AB127" s="1962"/>
      <c r="AC127" s="1962"/>
      <c r="AD127" s="1962"/>
      <c r="AE127" s="1962"/>
      <c r="AF127" s="1962"/>
      <c r="AG127" s="1962"/>
      <c r="AH127" s="1962"/>
      <c r="AI127" s="1962"/>
      <c r="AJ127" s="1962"/>
      <c r="AK127" s="1962"/>
      <c r="AL127" s="1962"/>
      <c r="AM127" s="1962"/>
      <c r="AN127" s="1962"/>
      <c r="AO127" s="1962"/>
      <c r="AP127" s="1962"/>
      <c r="AQ127" s="1962"/>
      <c r="AR127" s="1962"/>
      <c r="AT127" s="1958" t="str">
        <f>入力専用!$H$8</f>
        <v>□</v>
      </c>
      <c r="AU127" s="1958"/>
      <c r="AV127" s="1966" t="s">
        <v>1303</v>
      </c>
      <c r="AW127" s="1966"/>
      <c r="AX127" s="1966"/>
      <c r="AY127" s="1966"/>
      <c r="AZ127" s="1966"/>
      <c r="BA127" s="1966"/>
      <c r="BB127" s="1966"/>
      <c r="BC127" s="1966"/>
      <c r="BD127" s="1966"/>
      <c r="BE127" s="1966"/>
      <c r="BF127" s="1966"/>
      <c r="BG127" s="1966"/>
      <c r="BH127" s="1966"/>
      <c r="BI127" s="1966"/>
      <c r="BJ127" s="1966"/>
      <c r="BK127" s="1966"/>
      <c r="BL127" s="1966"/>
      <c r="BM127" s="1966"/>
      <c r="BN127" s="1966"/>
      <c r="BO127" s="1966"/>
      <c r="BP127" s="1966"/>
      <c r="BQ127" s="1966"/>
      <c r="BR127" s="1966"/>
      <c r="BS127" s="1966"/>
      <c r="BT127" s="1966"/>
      <c r="BU127" s="1966"/>
      <c r="BV127" s="1967"/>
    </row>
    <row r="128" spans="3:74" ht="7.5" customHeight="1">
      <c r="C128" s="1970" t="s">
        <v>1304</v>
      </c>
      <c r="D128" s="963"/>
      <c r="E128" s="963"/>
      <c r="F128" s="963"/>
      <c r="G128" s="963"/>
      <c r="H128" s="963"/>
      <c r="I128" s="963"/>
      <c r="J128" s="963"/>
      <c r="K128" s="963"/>
      <c r="L128" s="963"/>
      <c r="M128" s="963"/>
      <c r="N128" s="963"/>
      <c r="O128" s="963"/>
      <c r="P128" s="963"/>
      <c r="Q128" s="1971"/>
      <c r="R128" s="1972"/>
      <c r="S128" s="1958"/>
      <c r="T128" s="1962"/>
      <c r="U128" s="1962"/>
      <c r="V128" s="1962"/>
      <c r="W128" s="1962"/>
      <c r="X128" s="1962"/>
      <c r="Y128" s="1962"/>
      <c r="Z128" s="1962"/>
      <c r="AA128" s="1962"/>
      <c r="AB128" s="1962"/>
      <c r="AC128" s="1962"/>
      <c r="AD128" s="1962"/>
      <c r="AE128" s="1962"/>
      <c r="AF128" s="1962"/>
      <c r="AG128" s="1962"/>
      <c r="AH128" s="1962"/>
      <c r="AI128" s="1962"/>
      <c r="AJ128" s="1962"/>
      <c r="AK128" s="1962"/>
      <c r="AL128" s="1962"/>
      <c r="AM128" s="1962"/>
      <c r="AN128" s="1962"/>
      <c r="AO128" s="1962"/>
      <c r="AP128" s="1962"/>
      <c r="AQ128" s="1962"/>
      <c r="AR128" s="1962"/>
      <c r="AT128" s="1958"/>
      <c r="AU128" s="1958"/>
      <c r="AV128" s="1966"/>
      <c r="AW128" s="1966"/>
      <c r="AX128" s="1966"/>
      <c r="AY128" s="1966"/>
      <c r="AZ128" s="1966"/>
      <c r="BA128" s="1966"/>
      <c r="BB128" s="1966"/>
      <c r="BC128" s="1966"/>
      <c r="BD128" s="1966"/>
      <c r="BE128" s="1966"/>
      <c r="BF128" s="1966"/>
      <c r="BG128" s="1966"/>
      <c r="BH128" s="1966"/>
      <c r="BI128" s="1966"/>
      <c r="BJ128" s="1966"/>
      <c r="BK128" s="1966"/>
      <c r="BL128" s="1966"/>
      <c r="BM128" s="1966"/>
      <c r="BN128" s="1966"/>
      <c r="BO128" s="1966"/>
      <c r="BP128" s="1966"/>
      <c r="BQ128" s="1966"/>
      <c r="BR128" s="1966"/>
      <c r="BS128" s="1966"/>
      <c r="BT128" s="1966"/>
      <c r="BU128" s="1966"/>
      <c r="BV128" s="1967"/>
    </row>
    <row r="129" spans="1:76" ht="7.5" customHeight="1">
      <c r="C129" s="1970"/>
      <c r="D129" s="963"/>
      <c r="E129" s="963"/>
      <c r="F129" s="963"/>
      <c r="G129" s="963"/>
      <c r="H129" s="963"/>
      <c r="I129" s="963"/>
      <c r="J129" s="963"/>
      <c r="K129" s="963"/>
      <c r="L129" s="963"/>
      <c r="M129" s="963"/>
      <c r="N129" s="963"/>
      <c r="O129" s="963"/>
      <c r="P129" s="963"/>
      <c r="Q129" s="1971"/>
      <c r="R129" s="1972" t="str">
        <f>入力専用!$H$5</f>
        <v>□</v>
      </c>
      <c r="S129" s="1958"/>
      <c r="T129" s="1962" t="s">
        <v>1305</v>
      </c>
      <c r="U129" s="1962"/>
      <c r="V129" s="1962"/>
      <c r="W129" s="1962"/>
      <c r="X129" s="1962"/>
      <c r="Y129" s="1962"/>
      <c r="Z129" s="1962"/>
      <c r="AA129" s="1962"/>
      <c r="AB129" s="1962"/>
      <c r="AC129" s="1962"/>
      <c r="AD129" s="1962"/>
      <c r="AE129" s="1962"/>
      <c r="AF129" s="1962"/>
      <c r="AG129" s="1962"/>
      <c r="AH129" s="1962"/>
      <c r="AI129" s="1962"/>
      <c r="AJ129" s="1962"/>
      <c r="AK129" s="1962"/>
      <c r="AL129" s="1962"/>
      <c r="AM129" s="1962"/>
      <c r="AN129" s="1962"/>
      <c r="AO129" s="1962"/>
      <c r="AP129" s="1962"/>
      <c r="AQ129" s="1962"/>
      <c r="AR129" s="1962"/>
      <c r="AV129" s="1966"/>
      <c r="AW129" s="1966"/>
      <c r="AX129" s="1966"/>
      <c r="AY129" s="1966"/>
      <c r="AZ129" s="1966"/>
      <c r="BA129" s="1966"/>
      <c r="BB129" s="1966"/>
      <c r="BC129" s="1966"/>
      <c r="BD129" s="1966"/>
      <c r="BE129" s="1966"/>
      <c r="BF129" s="1966"/>
      <c r="BG129" s="1966"/>
      <c r="BH129" s="1966"/>
      <c r="BI129" s="1966"/>
      <c r="BJ129" s="1966"/>
      <c r="BK129" s="1966"/>
      <c r="BL129" s="1966"/>
      <c r="BM129" s="1966"/>
      <c r="BN129" s="1966"/>
      <c r="BO129" s="1966"/>
      <c r="BP129" s="1966"/>
      <c r="BQ129" s="1966"/>
      <c r="BR129" s="1966"/>
      <c r="BS129" s="1966"/>
      <c r="BT129" s="1966"/>
      <c r="BU129" s="1966"/>
      <c r="BV129" s="1967"/>
    </row>
    <row r="130" spans="1:76" ht="7.5" customHeight="1">
      <c r="C130" s="1978" t="s">
        <v>1306</v>
      </c>
      <c r="D130" s="1513"/>
      <c r="E130" s="1513"/>
      <c r="F130" s="1513"/>
      <c r="G130" s="1513"/>
      <c r="H130" s="1513"/>
      <c r="I130" s="1513"/>
      <c r="J130" s="1513"/>
      <c r="K130" s="1513"/>
      <c r="L130" s="1513"/>
      <c r="M130" s="1513"/>
      <c r="N130" s="1513"/>
      <c r="O130" s="1513"/>
      <c r="P130" s="1513"/>
      <c r="Q130" s="1979"/>
      <c r="R130" s="1972"/>
      <c r="S130" s="1958"/>
      <c r="T130" s="1962"/>
      <c r="U130" s="1962"/>
      <c r="V130" s="1962"/>
      <c r="W130" s="1962"/>
      <c r="X130" s="1962"/>
      <c r="Y130" s="1962"/>
      <c r="Z130" s="1962"/>
      <c r="AA130" s="1962"/>
      <c r="AB130" s="1962"/>
      <c r="AC130" s="1962"/>
      <c r="AD130" s="1962"/>
      <c r="AE130" s="1962"/>
      <c r="AF130" s="1962"/>
      <c r="AG130" s="1962"/>
      <c r="AH130" s="1962"/>
      <c r="AI130" s="1962"/>
      <c r="AJ130" s="1962"/>
      <c r="AK130" s="1962"/>
      <c r="AL130" s="1962"/>
      <c r="AM130" s="1962"/>
      <c r="AN130" s="1962"/>
      <c r="AO130" s="1962"/>
      <c r="AP130" s="1962"/>
      <c r="AQ130" s="1962"/>
      <c r="AR130" s="1962"/>
      <c r="AV130" s="1966"/>
      <c r="AW130" s="1966"/>
      <c r="AX130" s="1966"/>
      <c r="AY130" s="1966"/>
      <c r="AZ130" s="1966"/>
      <c r="BA130" s="1966"/>
      <c r="BB130" s="1966"/>
      <c r="BC130" s="1966"/>
      <c r="BD130" s="1966"/>
      <c r="BE130" s="1966"/>
      <c r="BF130" s="1966"/>
      <c r="BG130" s="1966"/>
      <c r="BH130" s="1966"/>
      <c r="BI130" s="1966"/>
      <c r="BJ130" s="1966"/>
      <c r="BK130" s="1966"/>
      <c r="BL130" s="1966"/>
      <c r="BM130" s="1966"/>
      <c r="BN130" s="1966"/>
      <c r="BO130" s="1966"/>
      <c r="BP130" s="1966"/>
      <c r="BQ130" s="1966"/>
      <c r="BR130" s="1966"/>
      <c r="BS130" s="1966"/>
      <c r="BT130" s="1966"/>
      <c r="BU130" s="1966"/>
      <c r="BV130" s="1967"/>
    </row>
    <row r="131" spans="1:76" ht="7.5" customHeight="1">
      <c r="C131" s="1978"/>
      <c r="D131" s="1513"/>
      <c r="E131" s="1513"/>
      <c r="F131" s="1513"/>
      <c r="G131" s="1513"/>
      <c r="H131" s="1513"/>
      <c r="I131" s="1513"/>
      <c r="J131" s="1513"/>
      <c r="K131" s="1513"/>
      <c r="L131" s="1513"/>
      <c r="M131" s="1513"/>
      <c r="N131" s="1513"/>
      <c r="O131" s="1513"/>
      <c r="P131" s="1513"/>
      <c r="Q131" s="1979"/>
      <c r="R131" s="1972" t="str">
        <f>入力専用!$H$6</f>
        <v>□</v>
      </c>
      <c r="S131" s="1958"/>
      <c r="T131" s="1966" t="s">
        <v>1307</v>
      </c>
      <c r="U131" s="1966"/>
      <c r="V131" s="1966"/>
      <c r="W131" s="1966"/>
      <c r="X131" s="1966"/>
      <c r="Y131" s="1966"/>
      <c r="Z131" s="1966"/>
      <c r="AA131" s="1966"/>
      <c r="AB131" s="1966"/>
      <c r="AC131" s="1966"/>
      <c r="AD131" s="1966"/>
      <c r="AE131" s="1966"/>
      <c r="AF131" s="1966"/>
      <c r="AG131" s="1966"/>
      <c r="AH131" s="1966"/>
      <c r="AI131" s="1966"/>
      <c r="AJ131" s="1966"/>
      <c r="AK131" s="1966"/>
      <c r="AL131" s="1966"/>
      <c r="AM131" s="1966"/>
      <c r="AN131" s="1966"/>
      <c r="AO131" s="1966"/>
      <c r="AP131" s="1966"/>
      <c r="AQ131" s="1966"/>
      <c r="AR131" s="1966"/>
      <c r="AT131" s="1958" t="str">
        <f>入力専用!$H$9</f>
        <v>□</v>
      </c>
      <c r="AU131" s="1958"/>
      <c r="AV131" s="1962" t="s">
        <v>1308</v>
      </c>
      <c r="AW131" s="1962"/>
      <c r="AX131" s="1962"/>
      <c r="AY131" s="1962"/>
      <c r="AZ131" s="1962"/>
      <c r="BA131" s="1962"/>
      <c r="BB131" s="1962"/>
      <c r="BC131" s="1962"/>
      <c r="BD131" s="1962"/>
      <c r="BE131" s="1962"/>
      <c r="BF131" s="1962"/>
      <c r="BG131" s="1962"/>
      <c r="BH131" s="1962"/>
      <c r="BI131" s="1962"/>
      <c r="BJ131" s="1962"/>
      <c r="BK131" s="1962"/>
      <c r="BL131" s="1962"/>
      <c r="BM131" s="1962"/>
      <c r="BN131" s="1962"/>
      <c r="BO131" s="1962"/>
      <c r="BP131" s="1962"/>
      <c r="BQ131" s="1962"/>
      <c r="BR131" s="1962"/>
      <c r="BS131" s="1962"/>
      <c r="BT131" s="1962"/>
      <c r="BU131" s="1962"/>
      <c r="BV131" s="1963"/>
    </row>
    <row r="132" spans="1:76" ht="7.5" customHeight="1">
      <c r="C132" s="423"/>
      <c r="D132" s="10"/>
      <c r="E132" s="10"/>
      <c r="F132" s="10"/>
      <c r="G132" s="10"/>
      <c r="H132" s="10"/>
      <c r="I132" s="10"/>
      <c r="J132" s="10"/>
      <c r="K132" s="10"/>
      <c r="L132" s="10"/>
      <c r="M132" s="10"/>
      <c r="N132" s="10"/>
      <c r="O132" s="10"/>
      <c r="P132" s="10"/>
      <c r="Q132" s="40"/>
      <c r="R132" s="1972"/>
      <c r="S132" s="1958"/>
      <c r="T132" s="1966"/>
      <c r="U132" s="1966"/>
      <c r="V132" s="1966"/>
      <c r="W132" s="1966"/>
      <c r="X132" s="1966"/>
      <c r="Y132" s="1966"/>
      <c r="Z132" s="1966"/>
      <c r="AA132" s="1966"/>
      <c r="AB132" s="1966"/>
      <c r="AC132" s="1966"/>
      <c r="AD132" s="1966"/>
      <c r="AE132" s="1966"/>
      <c r="AF132" s="1966"/>
      <c r="AG132" s="1966"/>
      <c r="AH132" s="1966"/>
      <c r="AI132" s="1966"/>
      <c r="AJ132" s="1966"/>
      <c r="AK132" s="1966"/>
      <c r="AL132" s="1966"/>
      <c r="AM132" s="1966"/>
      <c r="AN132" s="1966"/>
      <c r="AO132" s="1966"/>
      <c r="AP132" s="1966"/>
      <c r="AQ132" s="1966"/>
      <c r="AR132" s="1966"/>
      <c r="AT132" s="1958"/>
      <c r="AU132" s="1958"/>
      <c r="AV132" s="1962"/>
      <c r="AW132" s="1962"/>
      <c r="AX132" s="1962"/>
      <c r="AY132" s="1962"/>
      <c r="AZ132" s="1962"/>
      <c r="BA132" s="1962"/>
      <c r="BB132" s="1962"/>
      <c r="BC132" s="1962"/>
      <c r="BD132" s="1962"/>
      <c r="BE132" s="1962"/>
      <c r="BF132" s="1962"/>
      <c r="BG132" s="1962"/>
      <c r="BH132" s="1962"/>
      <c r="BI132" s="1962"/>
      <c r="BJ132" s="1962"/>
      <c r="BK132" s="1962"/>
      <c r="BL132" s="1962"/>
      <c r="BM132" s="1962"/>
      <c r="BN132" s="1962"/>
      <c r="BO132" s="1962"/>
      <c r="BP132" s="1962"/>
      <c r="BQ132" s="1962"/>
      <c r="BR132" s="1962"/>
      <c r="BS132" s="1962"/>
      <c r="BT132" s="1962"/>
      <c r="BU132" s="1962"/>
      <c r="BV132" s="1963"/>
    </row>
    <row r="133" spans="1:76" ht="7.5" customHeight="1">
      <c r="C133" s="423"/>
      <c r="D133" s="10"/>
      <c r="E133" s="10"/>
      <c r="F133" s="10"/>
      <c r="G133" s="10"/>
      <c r="H133" s="10"/>
      <c r="I133" s="10"/>
      <c r="J133" s="10"/>
      <c r="K133" s="10"/>
      <c r="L133" s="10"/>
      <c r="M133" s="10"/>
      <c r="N133" s="10"/>
      <c r="O133" s="10"/>
      <c r="P133" s="10"/>
      <c r="Q133" s="40"/>
      <c r="R133" s="428"/>
      <c r="T133" s="1966"/>
      <c r="U133" s="1966"/>
      <c r="V133" s="1966"/>
      <c r="W133" s="1966"/>
      <c r="X133" s="1966"/>
      <c r="Y133" s="1966"/>
      <c r="Z133" s="1966"/>
      <c r="AA133" s="1966"/>
      <c r="AB133" s="1966"/>
      <c r="AC133" s="1966"/>
      <c r="AD133" s="1966"/>
      <c r="AE133" s="1966"/>
      <c r="AF133" s="1966"/>
      <c r="AG133" s="1966"/>
      <c r="AH133" s="1966"/>
      <c r="AI133" s="1966"/>
      <c r="AJ133" s="1966"/>
      <c r="AK133" s="1966"/>
      <c r="AL133" s="1966"/>
      <c r="AM133" s="1966"/>
      <c r="AN133" s="1966"/>
      <c r="AO133" s="1966"/>
      <c r="AP133" s="1966"/>
      <c r="AQ133" s="1966"/>
      <c r="AR133" s="1966"/>
      <c r="AT133" s="1958" t="s">
        <v>1309</v>
      </c>
      <c r="AU133" s="1958"/>
      <c r="AV133" s="1962" t="s">
        <v>1310</v>
      </c>
      <c r="AW133" s="1962"/>
      <c r="AX133" s="1962"/>
      <c r="AY133" s="1962"/>
      <c r="AZ133" s="1962"/>
      <c r="BA133" s="1962"/>
      <c r="BB133" s="1962"/>
      <c r="BC133" s="1962"/>
      <c r="BD133" s="1962"/>
      <c r="BE133" s="1962"/>
      <c r="BF133" s="1962"/>
      <c r="BG133" s="1962"/>
      <c r="BH133" s="1962"/>
      <c r="BI133" s="1962"/>
      <c r="BJ133" s="1962"/>
      <c r="BK133" s="1962"/>
      <c r="BL133" s="1962"/>
      <c r="BM133" s="1962"/>
      <c r="BN133" s="1962"/>
      <c r="BO133" s="1962"/>
      <c r="BP133" s="1962"/>
      <c r="BQ133" s="1962"/>
      <c r="BR133" s="1962"/>
      <c r="BS133" s="1962"/>
      <c r="BT133" s="1962"/>
      <c r="BU133" s="1962"/>
      <c r="BV133" s="1963"/>
    </row>
    <row r="134" spans="1:76" ht="7.5" customHeight="1">
      <c r="C134" s="424"/>
      <c r="D134" s="426"/>
      <c r="E134" s="426"/>
      <c r="F134" s="426"/>
      <c r="G134" s="426"/>
      <c r="H134" s="426"/>
      <c r="I134" s="426"/>
      <c r="J134" s="426"/>
      <c r="K134" s="426"/>
      <c r="L134" s="426"/>
      <c r="M134" s="426"/>
      <c r="N134" s="426"/>
      <c r="O134" s="426"/>
      <c r="P134" s="426"/>
      <c r="Q134" s="427"/>
      <c r="R134" s="429"/>
      <c r="S134" s="425"/>
      <c r="T134" s="1990"/>
      <c r="U134" s="1990"/>
      <c r="V134" s="1990"/>
      <c r="W134" s="1990"/>
      <c r="X134" s="1990"/>
      <c r="Y134" s="1990"/>
      <c r="Z134" s="1990"/>
      <c r="AA134" s="1990"/>
      <c r="AB134" s="1990"/>
      <c r="AC134" s="1990"/>
      <c r="AD134" s="1990"/>
      <c r="AE134" s="1990"/>
      <c r="AF134" s="1990"/>
      <c r="AG134" s="1990"/>
      <c r="AH134" s="1990"/>
      <c r="AI134" s="1990"/>
      <c r="AJ134" s="1990"/>
      <c r="AK134" s="1990"/>
      <c r="AL134" s="1990"/>
      <c r="AM134" s="1990"/>
      <c r="AN134" s="1990"/>
      <c r="AO134" s="1990"/>
      <c r="AP134" s="1990"/>
      <c r="AQ134" s="1990"/>
      <c r="AR134" s="1990"/>
      <c r="AT134" s="1959"/>
      <c r="AU134" s="1959"/>
      <c r="AV134" s="1964"/>
      <c r="AW134" s="1964"/>
      <c r="AX134" s="1964"/>
      <c r="AY134" s="1964"/>
      <c r="AZ134" s="1964"/>
      <c r="BA134" s="1964"/>
      <c r="BB134" s="1964"/>
      <c r="BC134" s="1964"/>
      <c r="BD134" s="1964"/>
      <c r="BE134" s="1964"/>
      <c r="BF134" s="1964"/>
      <c r="BG134" s="1964"/>
      <c r="BH134" s="1964"/>
      <c r="BI134" s="1964"/>
      <c r="BJ134" s="1964"/>
      <c r="BK134" s="1964"/>
      <c r="BL134" s="1964"/>
      <c r="BM134" s="1964"/>
      <c r="BN134" s="1964"/>
      <c r="BO134" s="1964"/>
      <c r="BP134" s="1964"/>
      <c r="BQ134" s="1964"/>
      <c r="BR134" s="1964"/>
      <c r="BS134" s="1964"/>
      <c r="BT134" s="1964"/>
      <c r="BU134" s="1964"/>
      <c r="BV134" s="1965"/>
    </row>
    <row r="135" spans="1:76" ht="7.5" customHeight="1">
      <c r="A135" s="39"/>
      <c r="B135" s="39"/>
      <c r="C135" s="1968" t="s">
        <v>1311</v>
      </c>
      <c r="D135" s="1968"/>
      <c r="E135" s="1968"/>
      <c r="F135" s="1968"/>
      <c r="G135" s="1968">
        <v>1</v>
      </c>
      <c r="H135" s="1968"/>
      <c r="I135" s="1968"/>
      <c r="J135" s="1969" t="s">
        <v>1312</v>
      </c>
      <c r="K135" s="1969"/>
      <c r="L135" s="1969"/>
      <c r="M135" s="1969"/>
      <c r="N135" s="1969"/>
      <c r="O135" s="1969"/>
      <c r="P135" s="1969"/>
      <c r="Q135" s="1969"/>
      <c r="R135" s="1969"/>
      <c r="S135" s="1969"/>
      <c r="T135" s="1969"/>
      <c r="U135" s="1969"/>
      <c r="V135" s="1969"/>
      <c r="W135" s="1969"/>
      <c r="X135" s="1969"/>
      <c r="Y135" s="1969"/>
      <c r="Z135" s="1969"/>
      <c r="AA135" s="1969"/>
      <c r="AB135" s="1969"/>
      <c r="AC135" s="1969"/>
      <c r="AD135" s="1969"/>
      <c r="AE135" s="1969"/>
      <c r="AF135" s="1969"/>
      <c r="AG135" s="1969"/>
      <c r="AH135" s="1969"/>
      <c r="AI135" s="1969"/>
      <c r="AJ135" s="1969"/>
      <c r="AK135" s="1969"/>
      <c r="AL135" s="1969"/>
      <c r="AM135" s="1969"/>
      <c r="AN135" s="1969"/>
      <c r="AO135" s="1969"/>
      <c r="AP135" s="1969"/>
      <c r="AQ135" s="1969"/>
      <c r="AR135" s="1969"/>
      <c r="AS135" s="1969"/>
      <c r="AT135" s="1969"/>
      <c r="AU135" s="1969"/>
      <c r="AV135" s="1969"/>
      <c r="AW135" s="1969"/>
      <c r="AX135" s="1969"/>
      <c r="AY135" s="1969"/>
      <c r="AZ135" s="1969"/>
      <c r="BA135" s="1969"/>
      <c r="BB135" s="1969"/>
      <c r="BC135" s="1969"/>
      <c r="BD135" s="1969"/>
      <c r="BE135" s="1969"/>
      <c r="BF135" s="1969"/>
      <c r="BG135" s="1969"/>
      <c r="BH135" s="1969"/>
      <c r="BI135" s="1969"/>
      <c r="BJ135" s="1969"/>
      <c r="BK135" s="1969"/>
      <c r="BL135" s="1969"/>
      <c r="BM135" s="1969"/>
      <c r="BN135" s="1969"/>
      <c r="BO135" s="1969"/>
      <c r="BP135" s="1969"/>
      <c r="BQ135" s="1969"/>
      <c r="BR135" s="1969"/>
      <c r="BS135" s="1969"/>
      <c r="BT135" s="1969"/>
      <c r="BU135" s="1969"/>
      <c r="BV135" s="1969"/>
      <c r="BW135" s="39"/>
      <c r="BX135" s="39"/>
    </row>
    <row r="136" spans="1:76" ht="7.5" customHeight="1">
      <c r="A136" s="39"/>
      <c r="B136" s="39"/>
      <c r="C136" s="963"/>
      <c r="D136" s="963"/>
      <c r="E136" s="963"/>
      <c r="F136" s="963"/>
      <c r="G136" s="963"/>
      <c r="H136" s="963"/>
      <c r="I136" s="963"/>
      <c r="J136" s="1533"/>
      <c r="K136" s="1533"/>
      <c r="L136" s="1533"/>
      <c r="M136" s="1533"/>
      <c r="N136" s="1533"/>
      <c r="O136" s="1533"/>
      <c r="P136" s="1533"/>
      <c r="Q136" s="1533"/>
      <c r="R136" s="1533"/>
      <c r="S136" s="1533"/>
      <c r="T136" s="1533"/>
      <c r="U136" s="1533"/>
      <c r="V136" s="1533"/>
      <c r="W136" s="1533"/>
      <c r="X136" s="1533"/>
      <c r="Y136" s="1533"/>
      <c r="Z136" s="1533"/>
      <c r="AA136" s="1533"/>
      <c r="AB136" s="1533"/>
      <c r="AC136" s="1533"/>
      <c r="AD136" s="1533"/>
      <c r="AE136" s="1533"/>
      <c r="AF136" s="1533"/>
      <c r="AG136" s="1533"/>
      <c r="AH136" s="1533"/>
      <c r="AI136" s="1533"/>
      <c r="AJ136" s="1533"/>
      <c r="AK136" s="1533"/>
      <c r="AL136" s="1533"/>
      <c r="AM136" s="1533"/>
      <c r="AN136" s="1533"/>
      <c r="AO136" s="1533"/>
      <c r="AP136" s="1533"/>
      <c r="AQ136" s="1533"/>
      <c r="AR136" s="1533"/>
      <c r="AS136" s="1533"/>
      <c r="AT136" s="1533"/>
      <c r="AU136" s="1533"/>
      <c r="AV136" s="1533"/>
      <c r="AW136" s="1533"/>
      <c r="AX136" s="1533"/>
      <c r="AY136" s="1533"/>
      <c r="AZ136" s="1533"/>
      <c r="BA136" s="1533"/>
      <c r="BB136" s="1533"/>
      <c r="BC136" s="1533"/>
      <c r="BD136" s="1533"/>
      <c r="BE136" s="1533"/>
      <c r="BF136" s="1533"/>
      <c r="BG136" s="1533"/>
      <c r="BH136" s="1533"/>
      <c r="BI136" s="1533"/>
      <c r="BJ136" s="1533"/>
      <c r="BK136" s="1533"/>
      <c r="BL136" s="1533"/>
      <c r="BM136" s="1533"/>
      <c r="BN136" s="1533"/>
      <c r="BO136" s="1533"/>
      <c r="BP136" s="1533"/>
      <c r="BQ136" s="1533"/>
      <c r="BR136" s="1533"/>
      <c r="BS136" s="1533"/>
      <c r="BT136" s="1533"/>
      <c r="BU136" s="1533"/>
      <c r="BV136" s="1533"/>
      <c r="BW136" s="39"/>
      <c r="BX136" s="39"/>
    </row>
    <row r="137" spans="1:76" ht="7.5" customHeight="1">
      <c r="A137" s="39"/>
      <c r="B137" s="39"/>
      <c r="C137" s="39"/>
      <c r="D137" s="39"/>
      <c r="E137" s="39"/>
      <c r="F137" s="39"/>
      <c r="G137" s="963">
        <v>2</v>
      </c>
      <c r="H137" s="963"/>
      <c r="I137" s="963"/>
      <c r="J137" s="1533" t="s">
        <v>1313</v>
      </c>
      <c r="K137" s="1533"/>
      <c r="L137" s="1533"/>
      <c r="M137" s="1533"/>
      <c r="N137" s="1533"/>
      <c r="O137" s="1533"/>
      <c r="P137" s="1533"/>
      <c r="Q137" s="1533"/>
      <c r="R137" s="1533"/>
      <c r="S137" s="1533"/>
      <c r="T137" s="1533"/>
      <c r="U137" s="1533"/>
      <c r="V137" s="1533"/>
      <c r="W137" s="1533"/>
      <c r="X137" s="1533"/>
      <c r="Y137" s="1533"/>
      <c r="Z137" s="1533"/>
      <c r="AA137" s="1533"/>
      <c r="AB137" s="1533"/>
      <c r="AC137" s="1533"/>
      <c r="AD137" s="1533"/>
      <c r="AE137" s="1533"/>
      <c r="AF137" s="1533"/>
      <c r="AG137" s="1533"/>
      <c r="AH137" s="1533"/>
      <c r="AI137" s="1533"/>
      <c r="AJ137" s="1533"/>
      <c r="AK137" s="1533"/>
      <c r="AL137" s="1533"/>
      <c r="AM137" s="1533"/>
      <c r="AN137" s="1533"/>
      <c r="AO137" s="1533"/>
      <c r="AP137" s="1533"/>
      <c r="AQ137" s="1533"/>
      <c r="AR137" s="1533"/>
      <c r="AS137" s="1533"/>
      <c r="AT137" s="1533"/>
      <c r="AU137" s="1533"/>
      <c r="AV137" s="1533"/>
      <c r="AW137" s="1533"/>
      <c r="AX137" s="1533"/>
      <c r="AY137" s="1533"/>
      <c r="AZ137" s="1533"/>
      <c r="BA137" s="1533"/>
      <c r="BB137" s="1533"/>
      <c r="BC137" s="1533"/>
      <c r="BD137" s="1533"/>
      <c r="BE137" s="1533"/>
      <c r="BF137" s="1533"/>
      <c r="BG137" s="1533"/>
      <c r="BH137" s="1533"/>
      <c r="BI137" s="1533"/>
      <c r="BJ137" s="1533"/>
      <c r="BK137" s="1533"/>
      <c r="BL137" s="1533"/>
      <c r="BM137" s="1533"/>
      <c r="BN137" s="1533"/>
      <c r="BO137" s="1533"/>
      <c r="BP137" s="1533"/>
      <c r="BQ137" s="1533"/>
      <c r="BR137" s="1533"/>
      <c r="BS137" s="1533"/>
      <c r="BT137" s="1533"/>
      <c r="BU137" s="1533"/>
      <c r="BV137" s="1533"/>
      <c r="BW137" s="39"/>
      <c r="BX137" s="39"/>
    </row>
    <row r="138" spans="1:76" ht="7.5" customHeight="1">
      <c r="A138" s="39"/>
      <c r="B138" s="39"/>
      <c r="C138" s="39"/>
      <c r="D138" s="39"/>
      <c r="E138" s="39"/>
      <c r="F138" s="39"/>
      <c r="G138" s="963"/>
      <c r="H138" s="963"/>
      <c r="I138" s="963"/>
      <c r="J138" s="1533"/>
      <c r="K138" s="1533"/>
      <c r="L138" s="1533"/>
      <c r="M138" s="1533"/>
      <c r="N138" s="1533"/>
      <c r="O138" s="1533"/>
      <c r="P138" s="1533"/>
      <c r="Q138" s="1533"/>
      <c r="R138" s="1533"/>
      <c r="S138" s="1533"/>
      <c r="T138" s="1533"/>
      <c r="U138" s="1533"/>
      <c r="V138" s="1533"/>
      <c r="W138" s="1533"/>
      <c r="X138" s="1533"/>
      <c r="Y138" s="1533"/>
      <c r="Z138" s="1533"/>
      <c r="AA138" s="1533"/>
      <c r="AB138" s="1533"/>
      <c r="AC138" s="1533"/>
      <c r="AD138" s="1533"/>
      <c r="AE138" s="1533"/>
      <c r="AF138" s="1533"/>
      <c r="AG138" s="1533"/>
      <c r="AH138" s="1533"/>
      <c r="AI138" s="1533"/>
      <c r="AJ138" s="1533"/>
      <c r="AK138" s="1533"/>
      <c r="AL138" s="1533"/>
      <c r="AM138" s="1533"/>
      <c r="AN138" s="1533"/>
      <c r="AO138" s="1533"/>
      <c r="AP138" s="1533"/>
      <c r="AQ138" s="1533"/>
      <c r="AR138" s="1533"/>
      <c r="AS138" s="1533"/>
      <c r="AT138" s="1533"/>
      <c r="AU138" s="1533"/>
      <c r="AV138" s="1533"/>
      <c r="AW138" s="1533"/>
      <c r="AX138" s="1533"/>
      <c r="AY138" s="1533"/>
      <c r="AZ138" s="1533"/>
      <c r="BA138" s="1533"/>
      <c r="BB138" s="1533"/>
      <c r="BC138" s="1533"/>
      <c r="BD138" s="1533"/>
      <c r="BE138" s="1533"/>
      <c r="BF138" s="1533"/>
      <c r="BG138" s="1533"/>
      <c r="BH138" s="1533"/>
      <c r="BI138" s="1533"/>
      <c r="BJ138" s="1533"/>
      <c r="BK138" s="1533"/>
      <c r="BL138" s="1533"/>
      <c r="BM138" s="1533"/>
      <c r="BN138" s="1533"/>
      <c r="BO138" s="1533"/>
      <c r="BP138" s="1533"/>
      <c r="BQ138" s="1533"/>
      <c r="BR138" s="1533"/>
      <c r="BS138" s="1533"/>
      <c r="BT138" s="1533"/>
      <c r="BU138" s="1533"/>
      <c r="BV138" s="1533"/>
      <c r="BW138" s="39"/>
      <c r="BX138" s="39"/>
    </row>
    <row r="156" spans="1:76" ht="7.5" customHeight="1">
      <c r="D156" s="1"/>
      <c r="E156" s="1"/>
      <c r="F156" s="1"/>
      <c r="G156" s="1"/>
      <c r="H156" s="1"/>
      <c r="I156" s="1"/>
      <c r="J156" s="1"/>
      <c r="K156" s="1"/>
      <c r="L156" s="1"/>
      <c r="M156" s="1"/>
      <c r="N156" s="1"/>
      <c r="O156" s="1"/>
      <c r="P156" s="1"/>
      <c r="Q156" s="1"/>
      <c r="R156" s="1"/>
      <c r="S156" s="1"/>
      <c r="T156" s="1"/>
      <c r="U156" s="1"/>
      <c r="V156" s="1"/>
      <c r="W156" s="1"/>
      <c r="X156" s="1"/>
      <c r="Y156" s="1"/>
      <c r="Z156" s="1"/>
      <c r="AA156" s="1"/>
      <c r="AB156" s="1"/>
      <c r="AC156" s="1"/>
      <c r="AD156" s="1"/>
      <c r="AE156" s="1"/>
      <c r="AF156" s="1"/>
      <c r="AG156" s="1"/>
      <c r="AH156" s="1"/>
      <c r="AI156" s="1"/>
      <c r="AJ156" s="1"/>
      <c r="AK156" s="1"/>
      <c r="AL156" s="1"/>
      <c r="AM156" s="1"/>
      <c r="AN156" s="1"/>
      <c r="AO156" s="1"/>
      <c r="AP156" s="1"/>
      <c r="AQ156" s="1"/>
      <c r="AR156" s="1"/>
      <c r="AS156" s="1"/>
      <c r="AT156" s="1"/>
      <c r="AU156" s="1"/>
      <c r="AV156" s="1"/>
      <c r="AW156" s="1"/>
      <c r="AX156" s="1"/>
      <c r="AY156" s="1"/>
      <c r="AZ156" s="1"/>
      <c r="BA156" s="1"/>
      <c r="BB156" s="1"/>
      <c r="BC156" s="1"/>
      <c r="BD156" s="1"/>
      <c r="BE156" s="1"/>
      <c r="BF156" s="1"/>
      <c r="BG156" s="1"/>
      <c r="BH156" s="1"/>
      <c r="BI156" s="1"/>
      <c r="BJ156" s="1"/>
      <c r="BK156" s="1"/>
      <c r="BL156" s="1"/>
      <c r="BM156" s="1"/>
      <c r="BN156" s="1"/>
      <c r="BO156" s="1"/>
      <c r="BP156" s="1"/>
      <c r="BQ156" s="1"/>
      <c r="BR156" s="1"/>
      <c r="BS156" s="1"/>
      <c r="BT156" s="1"/>
      <c r="BU156" s="1"/>
      <c r="BV156" s="1"/>
    </row>
    <row r="157" spans="1:76" ht="7.5" customHeight="1">
      <c r="D157" s="1"/>
      <c r="E157" s="1"/>
      <c r="F157" s="1"/>
      <c r="G157" s="1"/>
      <c r="H157" s="1"/>
      <c r="I157" s="1"/>
      <c r="J157" s="1"/>
      <c r="K157" s="1"/>
      <c r="L157" s="1"/>
      <c r="M157" s="1"/>
      <c r="N157" s="1"/>
      <c r="O157" s="1"/>
      <c r="P157" s="1"/>
      <c r="Q157" s="1"/>
      <c r="R157" s="1"/>
      <c r="S157" s="1"/>
      <c r="T157" s="1"/>
      <c r="U157" s="1"/>
      <c r="V157" s="1"/>
      <c r="W157" s="1"/>
      <c r="X157" s="1"/>
      <c r="Y157" s="1"/>
      <c r="Z157" s="1"/>
      <c r="AA157" s="1"/>
      <c r="AB157" s="1"/>
      <c r="AC157" s="1"/>
      <c r="AD157" s="1"/>
      <c r="AE157" s="1"/>
      <c r="AF157" s="1"/>
      <c r="AG157" s="1"/>
      <c r="AH157" s="1"/>
      <c r="AI157" s="1"/>
      <c r="AJ157" s="1"/>
      <c r="AK157" s="1"/>
      <c r="AL157" s="1"/>
      <c r="AM157" s="1"/>
      <c r="AN157" s="1"/>
      <c r="AO157" s="1"/>
      <c r="AP157" s="1"/>
      <c r="AQ157" s="1"/>
      <c r="AR157" s="1"/>
      <c r="AS157" s="1"/>
      <c r="AT157" s="1"/>
      <c r="AU157" s="1"/>
      <c r="AV157" s="1"/>
      <c r="AW157" s="1"/>
      <c r="AX157" s="1"/>
      <c r="AY157" s="1"/>
      <c r="AZ157" s="1"/>
      <c r="BA157" s="1"/>
      <c r="BB157" s="1"/>
      <c r="BC157" s="1"/>
      <c r="BD157" s="1"/>
      <c r="BE157" s="1"/>
      <c r="BF157" s="1"/>
      <c r="BG157" s="1"/>
      <c r="BH157" s="1"/>
      <c r="BI157" s="1"/>
      <c r="BJ157" s="1"/>
      <c r="BK157" s="1"/>
      <c r="BL157" s="1"/>
      <c r="BM157" s="1"/>
      <c r="BN157" s="1"/>
      <c r="BO157" s="1"/>
      <c r="BP157" s="1"/>
      <c r="BQ157" s="1"/>
      <c r="BR157" s="1"/>
      <c r="BS157" s="1"/>
      <c r="BT157" s="1"/>
      <c r="BU157" s="1"/>
      <c r="BV157" s="1"/>
    </row>
    <row r="158" spans="1:76" ht="7.5" customHeight="1">
      <c r="D158" s="1"/>
      <c r="E158" s="1"/>
      <c r="F158" s="1"/>
      <c r="G158" s="1"/>
      <c r="H158" s="1"/>
      <c r="I158" s="1"/>
      <c r="J158" s="1"/>
      <c r="K158" s="1"/>
      <c r="L158" s="1"/>
      <c r="M158" s="1"/>
      <c r="N158" s="1"/>
      <c r="O158" s="1"/>
      <c r="P158" s="1"/>
      <c r="Q158" s="1"/>
      <c r="R158" s="1"/>
      <c r="S158" s="1"/>
      <c r="T158" s="1"/>
      <c r="U158" s="1"/>
      <c r="V158" s="1"/>
      <c r="W158" s="1"/>
      <c r="X158" s="1"/>
      <c r="Y158" s="1"/>
      <c r="Z158" s="1"/>
      <c r="AA158" s="1"/>
      <c r="AB158" s="1"/>
      <c r="AC158" s="1"/>
      <c r="AD158" s="1"/>
      <c r="AE158" s="1"/>
      <c r="AF158" s="1"/>
      <c r="AG158" s="1"/>
      <c r="AH158" s="1"/>
      <c r="AI158" s="1"/>
      <c r="AJ158" s="1"/>
      <c r="AK158" s="1"/>
      <c r="AL158" s="1"/>
      <c r="AM158" s="1"/>
      <c r="AN158" s="1"/>
      <c r="AO158" s="1"/>
      <c r="AP158" s="1"/>
      <c r="AQ158" s="1"/>
      <c r="AR158" s="1"/>
      <c r="AS158" s="1"/>
      <c r="AT158" s="1"/>
      <c r="AU158" s="1"/>
      <c r="AV158" s="1"/>
      <c r="AW158" s="1"/>
      <c r="AX158" s="1"/>
      <c r="AY158" s="1"/>
      <c r="AZ158" s="1"/>
      <c r="BA158" s="1"/>
      <c r="BB158" s="1"/>
      <c r="BC158" s="1"/>
      <c r="BD158" s="1"/>
      <c r="BE158" s="1"/>
      <c r="BF158" s="1"/>
      <c r="BG158" s="1"/>
      <c r="BH158" s="1"/>
      <c r="BI158" s="1"/>
      <c r="BJ158" s="1"/>
      <c r="BK158" s="1"/>
      <c r="BL158" s="1"/>
      <c r="BM158" s="1"/>
      <c r="BN158" s="1"/>
      <c r="BO158" s="1"/>
      <c r="BP158" s="1"/>
      <c r="BQ158" s="1"/>
      <c r="BR158" s="1"/>
      <c r="BS158" s="1"/>
      <c r="BT158" s="1"/>
      <c r="BU158" s="1"/>
      <c r="BV158" s="1"/>
    </row>
    <row r="159" spans="1:76" ht="7.5" customHeight="1">
      <c r="A159" s="41"/>
      <c r="B159" s="41"/>
      <c r="C159" s="41"/>
      <c r="D159" s="1"/>
      <c r="E159" s="1"/>
      <c r="F159" s="1"/>
      <c r="G159" s="1"/>
      <c r="H159" s="1"/>
      <c r="I159" s="1"/>
      <c r="J159" s="1"/>
      <c r="K159" s="1"/>
      <c r="L159" s="1"/>
      <c r="M159" s="1"/>
      <c r="N159" s="1"/>
      <c r="O159" s="1"/>
      <c r="P159" s="1"/>
      <c r="Q159" s="1"/>
      <c r="R159" s="1"/>
      <c r="S159" s="1"/>
      <c r="T159" s="1"/>
      <c r="U159" s="1"/>
      <c r="V159" s="1"/>
      <c r="W159" s="1"/>
      <c r="X159" s="1"/>
      <c r="Y159" s="1"/>
      <c r="Z159" s="1"/>
      <c r="AA159" s="1"/>
      <c r="AB159" s="1"/>
      <c r="AC159" s="1"/>
      <c r="AD159" s="1"/>
      <c r="AE159" s="1"/>
      <c r="AF159" s="1"/>
      <c r="AG159" s="1"/>
      <c r="AH159" s="1"/>
      <c r="AI159" s="1"/>
      <c r="AJ159" s="1"/>
      <c r="AK159" s="1"/>
      <c r="AL159" s="1"/>
      <c r="AM159" s="1"/>
      <c r="AN159" s="1"/>
      <c r="AO159" s="1"/>
      <c r="AP159" s="1"/>
      <c r="AQ159" s="1"/>
      <c r="AR159" s="1"/>
      <c r="AS159" s="1"/>
      <c r="AT159" s="1"/>
      <c r="AU159" s="1"/>
      <c r="AV159" s="1"/>
      <c r="AW159" s="1"/>
      <c r="AX159" s="1"/>
      <c r="AY159" s="1"/>
      <c r="AZ159" s="1"/>
      <c r="BA159" s="1"/>
      <c r="BB159" s="1"/>
      <c r="BC159" s="1"/>
      <c r="BD159" s="1"/>
      <c r="BE159" s="1"/>
      <c r="BF159" s="1"/>
      <c r="BG159" s="1"/>
      <c r="BH159" s="1"/>
      <c r="BI159" s="1"/>
      <c r="BJ159" s="1"/>
      <c r="BK159" s="1"/>
      <c r="BL159" s="1"/>
      <c r="BM159" s="1"/>
      <c r="BN159" s="1"/>
      <c r="BO159" s="1"/>
      <c r="BP159" s="1"/>
      <c r="BQ159" s="1"/>
      <c r="BR159" s="1"/>
      <c r="BS159" s="1"/>
      <c r="BT159" s="1"/>
      <c r="BU159" s="1"/>
      <c r="BV159" s="1"/>
      <c r="BW159" s="41"/>
      <c r="BX159" s="41"/>
    </row>
    <row r="160" spans="1:76" ht="7.5" customHeight="1">
      <c r="A160" s="41"/>
      <c r="B160" s="41"/>
      <c r="C160" s="41"/>
      <c r="D160" s="1"/>
      <c r="E160" s="1"/>
      <c r="F160" s="1"/>
      <c r="G160" s="1"/>
      <c r="H160" s="1"/>
      <c r="I160" s="1"/>
      <c r="J160" s="1"/>
      <c r="K160" s="1"/>
      <c r="L160" s="1"/>
      <c r="M160" s="1"/>
      <c r="N160" s="1"/>
      <c r="O160" s="1"/>
      <c r="P160" s="1"/>
      <c r="Q160" s="1"/>
      <c r="R160" s="1"/>
      <c r="S160" s="1"/>
      <c r="T160" s="1"/>
      <c r="U160" s="1"/>
      <c r="V160" s="1"/>
      <c r="W160" s="1"/>
      <c r="X160" s="1"/>
      <c r="Y160" s="1"/>
      <c r="Z160" s="1"/>
      <c r="AA160" s="1"/>
      <c r="AB160" s="1"/>
      <c r="AC160" s="1"/>
      <c r="AD160" s="1"/>
      <c r="AE160" s="1"/>
      <c r="AF160" s="1"/>
      <c r="AG160" s="1"/>
      <c r="AH160" s="1"/>
      <c r="AI160" s="1"/>
      <c r="AJ160" s="1"/>
      <c r="AK160" s="1"/>
      <c r="AL160" s="1"/>
      <c r="AM160" s="1"/>
      <c r="AN160" s="1"/>
      <c r="AO160" s="1"/>
      <c r="AP160" s="1"/>
      <c r="AQ160" s="1"/>
      <c r="AR160" s="1"/>
      <c r="AS160" s="1"/>
      <c r="AT160" s="1"/>
      <c r="AU160" s="1"/>
      <c r="AV160" s="1"/>
      <c r="AW160" s="1"/>
      <c r="AX160" s="1"/>
      <c r="AY160" s="1"/>
      <c r="AZ160" s="1"/>
      <c r="BA160" s="1"/>
      <c r="BB160" s="1"/>
      <c r="BC160" s="1"/>
      <c r="BD160" s="1"/>
      <c r="BE160" s="1"/>
      <c r="BF160" s="1"/>
      <c r="BG160" s="1"/>
      <c r="BH160" s="1"/>
      <c r="BI160" s="1"/>
      <c r="BJ160" s="1"/>
      <c r="BK160" s="1"/>
      <c r="BL160" s="1"/>
      <c r="BM160" s="1"/>
      <c r="BN160" s="1"/>
      <c r="BO160" s="1"/>
      <c r="BP160" s="1"/>
      <c r="BQ160" s="1"/>
      <c r="BR160" s="1"/>
      <c r="BS160" s="1"/>
      <c r="BT160" s="1"/>
      <c r="BU160" s="1"/>
      <c r="BV160" s="1"/>
      <c r="BW160" s="41"/>
      <c r="BX160" s="41"/>
    </row>
    <row r="161" spans="1:76" ht="7.5" customHeight="1">
      <c r="A161" s="1"/>
      <c r="B161" s="1"/>
      <c r="C161" s="1"/>
      <c r="D161" s="1"/>
      <c r="E161" s="1"/>
      <c r="F161" s="1"/>
      <c r="G161" s="1"/>
      <c r="H161" s="1"/>
      <c r="I161" s="1"/>
      <c r="J161" s="1"/>
      <c r="K161" s="1"/>
      <c r="L161" s="1"/>
      <c r="M161" s="1"/>
      <c r="N161" s="1"/>
      <c r="O161" s="1"/>
      <c r="P161" s="1"/>
      <c r="Q161" s="1"/>
      <c r="R161" s="1"/>
      <c r="S161" s="1"/>
      <c r="T161" s="1"/>
      <c r="U161" s="1"/>
      <c r="V161" s="1"/>
      <c r="W161" s="1"/>
      <c r="X161" s="1"/>
      <c r="Y161" s="1"/>
      <c r="Z161" s="1"/>
      <c r="AA161" s="1"/>
      <c r="AB161" s="1"/>
      <c r="AC161" s="1"/>
      <c r="AD161" s="1"/>
      <c r="AE161" s="1"/>
      <c r="AF161" s="1"/>
      <c r="AG161" s="1"/>
      <c r="AH161" s="1"/>
      <c r="AI161" s="1"/>
      <c r="AJ161" s="1"/>
      <c r="AK161" s="1"/>
      <c r="AL161" s="1"/>
      <c r="AM161" s="1"/>
      <c r="AN161" s="1"/>
      <c r="AO161" s="1"/>
      <c r="AP161" s="1"/>
      <c r="AQ161" s="1"/>
      <c r="AR161" s="1"/>
      <c r="AS161" s="1"/>
      <c r="AT161" s="1"/>
      <c r="AU161" s="1"/>
      <c r="AV161" s="1"/>
      <c r="AW161" s="1"/>
      <c r="AX161" s="1"/>
      <c r="AY161" s="1"/>
      <c r="AZ161" s="1"/>
      <c r="BA161" s="1"/>
      <c r="BB161" s="1"/>
      <c r="BC161" s="1"/>
      <c r="BD161" s="1"/>
      <c r="BE161" s="1"/>
      <c r="BF161" s="1"/>
      <c r="BG161" s="1"/>
      <c r="BH161" s="1"/>
      <c r="BI161" s="1"/>
      <c r="BJ161" s="1"/>
      <c r="BK161" s="1"/>
      <c r="BL161" s="1"/>
      <c r="BM161" s="1"/>
      <c r="BN161" s="1"/>
      <c r="BO161" s="1"/>
      <c r="BP161" s="1"/>
      <c r="BQ161" s="1"/>
      <c r="BR161" s="1"/>
      <c r="BS161" s="1"/>
      <c r="BT161" s="1"/>
      <c r="BU161" s="1"/>
      <c r="BV161" s="1"/>
      <c r="BW161" s="1"/>
      <c r="BX161" s="1"/>
    </row>
    <row r="162" spans="1:76" ht="7.5" customHeight="1">
      <c r="A162" s="1"/>
      <c r="B162" s="1"/>
      <c r="C162" s="1"/>
      <c r="D162" s="1"/>
      <c r="E162" s="1"/>
      <c r="F162" s="1"/>
      <c r="G162" s="1"/>
      <c r="H162" s="1"/>
      <c r="I162" s="1"/>
      <c r="J162" s="1"/>
      <c r="K162" s="1"/>
      <c r="L162" s="1"/>
      <c r="M162" s="1"/>
      <c r="N162" s="1"/>
      <c r="O162" s="1"/>
      <c r="P162" s="1"/>
      <c r="Q162" s="1"/>
      <c r="R162" s="1"/>
      <c r="S162" s="1"/>
      <c r="T162" s="1"/>
      <c r="U162" s="1"/>
      <c r="V162" s="1"/>
      <c r="W162" s="1"/>
      <c r="X162" s="1"/>
      <c r="Y162" s="1"/>
      <c r="Z162" s="1"/>
      <c r="AA162" s="1"/>
      <c r="AB162" s="1"/>
      <c r="AC162" s="1"/>
      <c r="AD162" s="1"/>
      <c r="AE162" s="1"/>
      <c r="AF162" s="1"/>
      <c r="AG162" s="1"/>
      <c r="AH162" s="1"/>
      <c r="AI162" s="1"/>
      <c r="AJ162" s="1"/>
      <c r="AK162" s="1"/>
      <c r="AL162" s="1"/>
      <c r="AM162" s="1"/>
      <c r="AN162" s="1"/>
      <c r="AO162" s="1"/>
      <c r="AP162" s="1"/>
      <c r="AQ162" s="1"/>
      <c r="AR162" s="1"/>
      <c r="AS162" s="1"/>
      <c r="AT162" s="1"/>
      <c r="AU162" s="1"/>
      <c r="AV162" s="1"/>
      <c r="AW162" s="1"/>
      <c r="AX162" s="1"/>
      <c r="AY162" s="1"/>
      <c r="AZ162" s="1"/>
      <c r="BA162" s="1"/>
      <c r="BB162" s="1"/>
      <c r="BC162" s="1"/>
      <c r="BD162" s="1"/>
      <c r="BE162" s="1"/>
      <c r="BF162" s="1"/>
      <c r="BG162" s="1"/>
      <c r="BH162" s="1"/>
      <c r="BI162" s="1"/>
      <c r="BJ162" s="1"/>
      <c r="BK162" s="1"/>
      <c r="BL162" s="1"/>
      <c r="BM162" s="1"/>
      <c r="BN162" s="1"/>
      <c r="BO162" s="1"/>
      <c r="BP162" s="1"/>
      <c r="BQ162" s="1"/>
      <c r="BR162" s="1"/>
      <c r="BS162" s="1"/>
      <c r="BT162" s="1"/>
      <c r="BU162" s="1"/>
      <c r="BV162" s="1"/>
      <c r="BW162" s="1"/>
      <c r="BX162" s="1"/>
    </row>
    <row r="163" spans="1:76" ht="7.5" customHeight="1">
      <c r="A163" s="1"/>
      <c r="B163" s="1"/>
      <c r="C163" s="1"/>
      <c r="D163" s="1"/>
      <c r="E163" s="1"/>
      <c r="F163" s="1"/>
      <c r="G163" s="1"/>
      <c r="H163" s="1"/>
      <c r="I163" s="1"/>
      <c r="J163" s="1"/>
      <c r="K163" s="1"/>
      <c r="L163" s="1"/>
      <c r="M163" s="1"/>
      <c r="N163" s="1"/>
      <c r="O163" s="1"/>
      <c r="P163" s="1"/>
      <c r="Q163" s="1"/>
      <c r="R163" s="1"/>
      <c r="S163" s="1"/>
      <c r="T163" s="1"/>
      <c r="U163" s="1"/>
      <c r="V163" s="1"/>
      <c r="W163" s="1"/>
      <c r="X163" s="1"/>
      <c r="Y163" s="1"/>
      <c r="Z163" s="1"/>
      <c r="AA163" s="1"/>
      <c r="AB163" s="1"/>
      <c r="AC163" s="1"/>
      <c r="AD163" s="1"/>
      <c r="AE163" s="1"/>
      <c r="AF163" s="1"/>
      <c r="AG163" s="1"/>
      <c r="AH163" s="1"/>
      <c r="AI163" s="1"/>
      <c r="AJ163" s="1"/>
      <c r="AK163" s="1"/>
      <c r="AL163" s="1"/>
      <c r="AM163" s="1"/>
      <c r="AN163" s="1"/>
      <c r="AO163" s="1"/>
      <c r="AP163" s="1"/>
      <c r="AQ163" s="1"/>
      <c r="AR163" s="1"/>
      <c r="AS163" s="1"/>
      <c r="AT163" s="1"/>
      <c r="AU163" s="1"/>
      <c r="AV163" s="1"/>
      <c r="AW163" s="1"/>
      <c r="AX163" s="1"/>
      <c r="AY163" s="1"/>
      <c r="AZ163" s="1"/>
      <c r="BA163" s="1"/>
      <c r="BB163" s="1"/>
      <c r="BC163" s="1"/>
      <c r="BD163" s="1"/>
      <c r="BE163" s="1"/>
      <c r="BF163" s="1"/>
      <c r="BG163" s="1"/>
      <c r="BH163" s="1"/>
      <c r="BI163" s="1"/>
      <c r="BJ163" s="1"/>
      <c r="BK163" s="1"/>
      <c r="BL163" s="1"/>
      <c r="BM163" s="1"/>
      <c r="BN163" s="1"/>
      <c r="BO163" s="1"/>
      <c r="BP163" s="1"/>
      <c r="BQ163" s="1"/>
      <c r="BR163" s="1"/>
      <c r="BS163" s="1"/>
      <c r="BT163" s="1"/>
      <c r="BU163" s="1"/>
      <c r="BV163" s="1"/>
      <c r="BW163" s="1"/>
      <c r="BX163" s="1"/>
    </row>
    <row r="164" spans="1:76" ht="7.5" customHeight="1">
      <c r="A164" s="1"/>
      <c r="B164" s="1"/>
      <c r="C164" s="1"/>
      <c r="D164" s="1"/>
      <c r="E164" s="1"/>
      <c r="F164" s="1"/>
      <c r="G164" s="1"/>
      <c r="H164" s="1"/>
      <c r="I164" s="1"/>
      <c r="J164" s="1"/>
      <c r="K164" s="1"/>
      <c r="L164" s="1"/>
      <c r="M164" s="1"/>
      <c r="N164" s="1"/>
      <c r="O164" s="1"/>
      <c r="P164" s="1"/>
      <c r="Q164" s="1"/>
      <c r="R164" s="1"/>
      <c r="S164" s="1"/>
      <c r="T164" s="1"/>
      <c r="U164" s="1"/>
      <c r="V164" s="1"/>
      <c r="W164" s="1"/>
      <c r="X164" s="1"/>
      <c r="Y164" s="1"/>
      <c r="Z164" s="1"/>
      <c r="AA164" s="1"/>
      <c r="AB164" s="1"/>
      <c r="AC164" s="1"/>
      <c r="AD164" s="1"/>
      <c r="AE164" s="1"/>
      <c r="AF164" s="1"/>
      <c r="AG164" s="1"/>
      <c r="AH164" s="1"/>
      <c r="AI164" s="1"/>
      <c r="AJ164" s="1"/>
      <c r="AK164" s="1"/>
      <c r="AL164" s="1"/>
      <c r="AM164" s="1"/>
      <c r="AN164" s="1"/>
      <c r="AO164" s="1"/>
      <c r="AP164" s="1"/>
      <c r="AQ164" s="1"/>
      <c r="AR164" s="1"/>
      <c r="AS164" s="1"/>
      <c r="AT164" s="1"/>
      <c r="AU164" s="1"/>
      <c r="AV164" s="1"/>
      <c r="AW164" s="1"/>
      <c r="AX164" s="1"/>
      <c r="AY164" s="1"/>
      <c r="AZ164" s="1"/>
      <c r="BA164" s="1"/>
      <c r="BB164" s="1"/>
      <c r="BC164" s="1"/>
      <c r="BD164" s="1"/>
      <c r="BE164" s="1"/>
      <c r="BF164" s="1"/>
      <c r="BG164" s="1"/>
      <c r="BH164" s="1"/>
      <c r="BI164" s="1"/>
      <c r="BJ164" s="1"/>
      <c r="BK164" s="1"/>
      <c r="BL164" s="1"/>
      <c r="BM164" s="1"/>
      <c r="BN164" s="1"/>
      <c r="BO164" s="1"/>
      <c r="BP164" s="1"/>
      <c r="BQ164" s="1"/>
      <c r="BR164" s="1"/>
      <c r="BS164" s="1"/>
      <c r="BT164" s="1"/>
      <c r="BU164" s="1"/>
      <c r="BV164" s="1"/>
      <c r="BW164" s="1"/>
      <c r="BX164" s="1"/>
    </row>
    <row r="165" spans="1:76" ht="7.5" customHeight="1">
      <c r="A165" s="1"/>
      <c r="B165" s="1"/>
      <c r="C165" s="1"/>
      <c r="D165" s="1"/>
      <c r="E165" s="1"/>
      <c r="F165" s="1"/>
      <c r="G165" s="1"/>
      <c r="H165" s="1"/>
      <c r="I165" s="1"/>
      <c r="J165" s="1"/>
      <c r="K165" s="1"/>
      <c r="L165" s="1"/>
      <c r="M165" s="1"/>
      <c r="N165" s="1"/>
      <c r="O165" s="1"/>
      <c r="P165" s="1"/>
      <c r="Q165" s="1"/>
      <c r="R165" s="1"/>
      <c r="S165" s="1"/>
      <c r="T165" s="1"/>
      <c r="U165" s="1"/>
      <c r="V165" s="1"/>
      <c r="W165" s="1"/>
      <c r="X165" s="1"/>
      <c r="Y165" s="1"/>
      <c r="Z165" s="1"/>
      <c r="AA165" s="1"/>
      <c r="AB165" s="1"/>
      <c r="AC165" s="1"/>
      <c r="AD165" s="1"/>
      <c r="AE165" s="1"/>
      <c r="AF165" s="1"/>
      <c r="AG165" s="1"/>
      <c r="AH165" s="1"/>
      <c r="AI165" s="1"/>
      <c r="AJ165" s="1"/>
      <c r="AK165" s="1"/>
      <c r="AL165" s="1"/>
      <c r="AM165" s="1"/>
      <c r="AN165" s="1"/>
      <c r="AO165" s="1"/>
      <c r="AP165" s="1"/>
      <c r="AQ165" s="1"/>
      <c r="AR165" s="1"/>
      <c r="AS165" s="1"/>
      <c r="AT165" s="1"/>
      <c r="AU165" s="1"/>
      <c r="AV165" s="1"/>
      <c r="AW165" s="1"/>
      <c r="AX165" s="1"/>
      <c r="AY165" s="1"/>
      <c r="AZ165" s="1"/>
      <c r="BA165" s="1"/>
      <c r="BB165" s="1"/>
      <c r="BC165" s="1"/>
      <c r="BD165" s="1"/>
      <c r="BE165" s="1"/>
      <c r="BF165" s="1"/>
      <c r="BG165" s="1"/>
      <c r="BH165" s="1"/>
      <c r="BI165" s="1"/>
      <c r="BJ165" s="1"/>
      <c r="BK165" s="1"/>
      <c r="BL165" s="1"/>
      <c r="BM165" s="1"/>
      <c r="BN165" s="1"/>
      <c r="BO165" s="1"/>
      <c r="BP165" s="1"/>
      <c r="BQ165" s="1"/>
      <c r="BR165" s="1"/>
      <c r="BS165" s="1"/>
      <c r="BT165" s="1"/>
      <c r="BU165" s="1"/>
      <c r="BV165" s="1"/>
      <c r="BW165" s="1"/>
      <c r="BX165" s="1"/>
    </row>
    <row r="166" spans="1:76" ht="7.5" customHeight="1">
      <c r="A166" s="1"/>
      <c r="B166" s="1"/>
      <c r="C166" s="1"/>
      <c r="D166" s="1"/>
      <c r="E166" s="1"/>
      <c r="F166" s="1"/>
      <c r="G166" s="1"/>
      <c r="H166" s="1"/>
      <c r="I166" s="1"/>
      <c r="J166" s="1"/>
      <c r="K166" s="1"/>
      <c r="L166" s="1"/>
      <c r="M166" s="1"/>
      <c r="N166" s="1"/>
      <c r="O166" s="1"/>
      <c r="P166" s="1"/>
      <c r="Q166" s="1"/>
      <c r="R166" s="1"/>
      <c r="S166" s="1"/>
      <c r="T166" s="1"/>
      <c r="U166" s="1"/>
      <c r="V166" s="1"/>
      <c r="W166" s="1"/>
      <c r="X166" s="1"/>
      <c r="Y166" s="1"/>
      <c r="Z166" s="1"/>
      <c r="AA166" s="1"/>
      <c r="AB166" s="1"/>
      <c r="AC166" s="1"/>
      <c r="AD166" s="1"/>
      <c r="AE166" s="1"/>
      <c r="AF166" s="1"/>
      <c r="AG166" s="1"/>
      <c r="AH166" s="1"/>
      <c r="AI166" s="1"/>
      <c r="AJ166" s="1"/>
      <c r="AK166" s="1"/>
      <c r="AL166" s="1"/>
      <c r="AM166" s="1"/>
      <c r="AN166" s="1"/>
      <c r="AO166" s="1"/>
      <c r="AP166" s="1"/>
      <c r="AQ166" s="1"/>
      <c r="AR166" s="1"/>
      <c r="AS166" s="1"/>
      <c r="AT166" s="1"/>
      <c r="AU166" s="1"/>
      <c r="AV166" s="1"/>
      <c r="AW166" s="1"/>
      <c r="AX166" s="1"/>
      <c r="AY166" s="1"/>
      <c r="AZ166" s="1"/>
      <c r="BA166" s="1"/>
      <c r="BB166" s="1"/>
      <c r="BC166" s="1"/>
      <c r="BD166" s="1"/>
      <c r="BE166" s="1"/>
      <c r="BF166" s="1"/>
      <c r="BG166" s="1"/>
      <c r="BH166" s="1"/>
      <c r="BI166" s="1"/>
      <c r="BJ166" s="1"/>
      <c r="BK166" s="1"/>
      <c r="BL166" s="1"/>
      <c r="BM166" s="1"/>
      <c r="BN166" s="1"/>
      <c r="BO166" s="1"/>
      <c r="BP166" s="1"/>
      <c r="BQ166" s="1"/>
      <c r="BR166" s="1"/>
      <c r="BS166" s="1"/>
      <c r="BT166" s="1"/>
      <c r="BU166" s="1"/>
      <c r="BV166" s="1"/>
      <c r="BW166" s="1"/>
      <c r="BX166" s="1"/>
    </row>
    <row r="167" spans="1:76" ht="7.5" customHeight="1">
      <c r="A167" s="1"/>
      <c r="B167" s="1"/>
      <c r="C167" s="1"/>
      <c r="D167" s="1"/>
      <c r="E167" s="1"/>
      <c r="F167" s="1"/>
      <c r="G167" s="1"/>
      <c r="H167" s="1"/>
      <c r="I167" s="1"/>
      <c r="J167" s="1"/>
      <c r="K167" s="1"/>
      <c r="L167" s="1"/>
      <c r="M167" s="1"/>
      <c r="N167" s="1"/>
      <c r="O167" s="1"/>
      <c r="P167" s="1"/>
      <c r="Q167" s="1"/>
      <c r="R167" s="1"/>
      <c r="S167" s="1"/>
      <c r="T167" s="1"/>
      <c r="U167" s="1"/>
      <c r="V167" s="1"/>
      <c r="W167" s="1"/>
      <c r="X167" s="1"/>
      <c r="Y167" s="1"/>
      <c r="Z167" s="1"/>
      <c r="AA167" s="1"/>
      <c r="AB167" s="1"/>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AZ167" s="1"/>
      <c r="BA167" s="1"/>
      <c r="BB167" s="1"/>
      <c r="BC167" s="1"/>
      <c r="BD167" s="1"/>
      <c r="BE167" s="1"/>
      <c r="BF167" s="1"/>
      <c r="BG167" s="1"/>
      <c r="BH167" s="1"/>
      <c r="BI167" s="1"/>
      <c r="BJ167" s="1"/>
      <c r="BK167" s="1"/>
      <c r="BL167" s="1"/>
      <c r="BM167" s="1"/>
      <c r="BN167" s="1"/>
      <c r="BO167" s="1"/>
      <c r="BP167" s="1"/>
      <c r="BQ167" s="1"/>
      <c r="BR167" s="1"/>
      <c r="BS167" s="1"/>
      <c r="BT167" s="1"/>
      <c r="BU167" s="1"/>
      <c r="BV167" s="1"/>
      <c r="BW167" s="1"/>
      <c r="BX167" s="1"/>
    </row>
    <row r="168" spans="1:76" ht="7.5" customHeight="1">
      <c r="A168" s="1"/>
      <c r="B168" s="1"/>
      <c r="C168" s="1"/>
      <c r="D168" s="1"/>
      <c r="E168" s="1"/>
      <c r="F168" s="1"/>
      <c r="G168" s="1"/>
      <c r="H168" s="1"/>
      <c r="I168" s="1"/>
      <c r="J168" s="1"/>
      <c r="K168" s="1"/>
      <c r="L168" s="1"/>
      <c r="M168" s="1"/>
      <c r="N168" s="1"/>
      <c r="O168" s="1"/>
      <c r="P168" s="1"/>
      <c r="Q168" s="1"/>
      <c r="R168" s="1"/>
      <c r="S168" s="1"/>
      <c r="T168" s="1"/>
      <c r="U168" s="1"/>
      <c r="V168" s="1"/>
      <c r="W168" s="1"/>
      <c r="X168" s="1"/>
      <c r="Y168" s="1"/>
      <c r="Z168" s="1"/>
      <c r="AA168" s="1"/>
      <c r="AB168" s="1"/>
      <c r="AC168" s="1"/>
      <c r="AD168" s="1"/>
      <c r="AE168" s="1"/>
      <c r="AF168" s="1"/>
      <c r="AG168" s="1"/>
      <c r="AH168" s="1"/>
      <c r="AI168" s="1"/>
      <c r="AJ168" s="1"/>
      <c r="AK168" s="1"/>
      <c r="AL168" s="1"/>
      <c r="AM168" s="1"/>
      <c r="AN168" s="1"/>
      <c r="AO168" s="1"/>
      <c r="AP168" s="1"/>
      <c r="AQ168" s="1"/>
      <c r="AR168" s="1"/>
      <c r="AS168" s="1"/>
      <c r="AT168" s="1"/>
      <c r="AU168" s="1"/>
      <c r="AV168" s="1"/>
      <c r="AW168" s="1"/>
      <c r="AX168" s="1"/>
      <c r="AY168" s="1"/>
      <c r="AZ168" s="1"/>
      <c r="BA168" s="1"/>
      <c r="BB168" s="1"/>
      <c r="BC168" s="1"/>
      <c r="BD168" s="1"/>
      <c r="BE168" s="1"/>
      <c r="BF168" s="1"/>
      <c r="BG168" s="1"/>
      <c r="BH168" s="1"/>
      <c r="BI168" s="1"/>
      <c r="BJ168" s="1"/>
      <c r="BK168" s="1"/>
      <c r="BL168" s="1"/>
      <c r="BM168" s="1"/>
      <c r="BN168" s="1"/>
      <c r="BO168" s="1"/>
      <c r="BP168" s="1"/>
      <c r="BQ168" s="1"/>
      <c r="BR168" s="1"/>
      <c r="BS168" s="1"/>
      <c r="BT168" s="1"/>
      <c r="BU168" s="1"/>
      <c r="BV168" s="1"/>
      <c r="BW168" s="1"/>
      <c r="BX168" s="1"/>
    </row>
    <row r="198" spans="3:74" ht="7.5" customHeight="1">
      <c r="C198" s="1"/>
      <c r="D198" s="1"/>
      <c r="E198" s="1"/>
      <c r="F198" s="1"/>
      <c r="G198" s="1"/>
      <c r="H198" s="1"/>
      <c r="I198" s="1"/>
      <c r="J198" s="1"/>
      <c r="K198" s="1"/>
      <c r="L198" s="1"/>
      <c r="M198" s="1"/>
      <c r="N198" s="1"/>
      <c r="O198" s="1"/>
      <c r="P198" s="1"/>
      <c r="Q198" s="1"/>
      <c r="R198" s="1"/>
      <c r="S198" s="1"/>
      <c r="T198" s="1"/>
      <c r="U198" s="1"/>
      <c r="V198" s="1"/>
      <c r="W198" s="1"/>
      <c r="X198" s="1"/>
      <c r="Y198" s="1"/>
      <c r="Z198" s="1"/>
      <c r="AA198" s="1"/>
      <c r="AB198" s="1"/>
      <c r="AC198" s="1"/>
      <c r="AD198" s="1"/>
      <c r="AE198" s="1"/>
      <c r="AF198" s="1"/>
      <c r="AG198" s="1"/>
      <c r="AH198" s="1"/>
      <c r="AI198" s="1"/>
      <c r="AJ198" s="1"/>
      <c r="AK198" s="1"/>
      <c r="AL198" s="1"/>
      <c r="AM198" s="1"/>
      <c r="AN198" s="1"/>
      <c r="AO198" s="1"/>
      <c r="AP198" s="1"/>
      <c r="AQ198" s="1"/>
      <c r="AR198" s="1"/>
      <c r="AS198" s="1"/>
      <c r="AT198" s="1"/>
      <c r="AU198" s="1"/>
      <c r="AV198" s="1"/>
      <c r="AW198" s="1"/>
      <c r="AX198" s="1"/>
      <c r="AY198" s="1"/>
      <c r="AZ198" s="1"/>
      <c r="BA198" s="1"/>
      <c r="BB198" s="1"/>
      <c r="BC198" s="1"/>
      <c r="BD198" s="1"/>
      <c r="BE198" s="1"/>
      <c r="BF198" s="1"/>
      <c r="BG198" s="1"/>
      <c r="BH198" s="1"/>
      <c r="BI198" s="1"/>
      <c r="BJ198" s="1"/>
      <c r="BK198" s="1"/>
      <c r="BL198" s="1"/>
      <c r="BM198" s="1"/>
      <c r="BN198" s="1"/>
      <c r="BO198" s="1"/>
      <c r="BP198" s="1"/>
      <c r="BQ198" s="1"/>
      <c r="BR198" s="1"/>
      <c r="BS198" s="1"/>
      <c r="BT198" s="1"/>
      <c r="BU198" s="1"/>
      <c r="BV198" s="1"/>
    </row>
    <row r="199" spans="3:74" ht="7.5" customHeight="1">
      <c r="C199" s="1"/>
      <c r="D199" s="1"/>
      <c r="E199" s="1"/>
      <c r="F199" s="1"/>
      <c r="G199" s="1"/>
      <c r="H199" s="1"/>
      <c r="I199" s="1"/>
      <c r="J199" s="1"/>
      <c r="K199" s="1"/>
      <c r="L199" s="1"/>
      <c r="M199" s="1"/>
      <c r="N199" s="1"/>
      <c r="O199" s="1"/>
      <c r="P199" s="1"/>
      <c r="Q199" s="1"/>
      <c r="R199" s="1"/>
      <c r="S199" s="1"/>
      <c r="T199" s="1"/>
      <c r="U199" s="1"/>
      <c r="V199" s="1"/>
      <c r="W199" s="1"/>
      <c r="X199" s="1"/>
      <c r="Y199" s="1"/>
      <c r="Z199" s="1"/>
      <c r="AA199" s="1"/>
      <c r="AB199" s="1"/>
      <c r="AC199" s="1"/>
      <c r="AD199" s="1"/>
      <c r="AE199" s="1"/>
      <c r="AF199" s="1"/>
      <c r="AG199" s="1"/>
      <c r="AH199" s="1"/>
      <c r="AI199" s="1"/>
      <c r="AJ199" s="1"/>
      <c r="AK199" s="1"/>
      <c r="AL199" s="1"/>
      <c r="AM199" s="1"/>
      <c r="AN199" s="1"/>
      <c r="AO199" s="1"/>
      <c r="AP199" s="1"/>
      <c r="AQ199" s="1"/>
      <c r="AR199" s="1"/>
      <c r="AS199" s="1"/>
      <c r="AT199" s="1"/>
      <c r="AU199" s="1"/>
      <c r="AV199" s="1"/>
      <c r="AW199" s="1"/>
      <c r="AX199" s="1"/>
      <c r="AY199" s="1"/>
      <c r="AZ199" s="1"/>
      <c r="BA199" s="1"/>
      <c r="BB199" s="1"/>
      <c r="BC199" s="1"/>
      <c r="BD199" s="1"/>
      <c r="BE199" s="1"/>
      <c r="BF199" s="1"/>
      <c r="BG199" s="1"/>
      <c r="BH199" s="1"/>
      <c r="BI199" s="1"/>
      <c r="BJ199" s="1"/>
      <c r="BK199" s="1"/>
      <c r="BL199" s="1"/>
      <c r="BM199" s="1"/>
      <c r="BN199" s="1"/>
      <c r="BO199" s="1"/>
      <c r="BP199" s="1"/>
      <c r="BQ199" s="1"/>
      <c r="BR199" s="1"/>
      <c r="BS199" s="1"/>
      <c r="BT199" s="1"/>
      <c r="BU199" s="1"/>
      <c r="BV199" s="1"/>
    </row>
    <row r="200" spans="3:74" ht="7.5" customHeight="1">
      <c r="C200" s="1"/>
      <c r="D200" s="1"/>
      <c r="E200" s="1"/>
      <c r="F200" s="1"/>
      <c r="G200" s="1"/>
      <c r="H200" s="1"/>
      <c r="I200" s="1"/>
      <c r="J200" s="1"/>
      <c r="K200" s="1"/>
      <c r="L200" s="1"/>
      <c r="M200" s="1"/>
      <c r="N200" s="1"/>
      <c r="O200" s="1"/>
      <c r="P200" s="1"/>
      <c r="Q200" s="1"/>
      <c r="R200" s="1"/>
      <c r="S200" s="1"/>
      <c r="T200" s="1"/>
      <c r="U200" s="1"/>
      <c r="V200" s="1"/>
      <c r="W200" s="1"/>
      <c r="X200" s="1"/>
      <c r="Y200" s="1"/>
      <c r="Z200" s="1"/>
      <c r="AA200" s="1"/>
      <c r="AB200" s="1"/>
      <c r="AC200" s="1"/>
      <c r="AD200" s="1"/>
      <c r="AE200" s="1"/>
      <c r="AF200" s="1"/>
      <c r="AG200" s="1"/>
      <c r="AH200" s="1"/>
      <c r="AI200" s="1"/>
      <c r="AJ200" s="1"/>
      <c r="AK200" s="1"/>
      <c r="AL200" s="1"/>
      <c r="AM200" s="1"/>
      <c r="AN200" s="1"/>
      <c r="AO200" s="1"/>
      <c r="AP200" s="1"/>
      <c r="AQ200" s="1"/>
      <c r="AR200" s="1"/>
      <c r="AS200" s="1"/>
      <c r="AT200" s="1"/>
      <c r="AU200" s="1"/>
      <c r="AV200" s="1"/>
      <c r="AW200" s="1"/>
      <c r="AX200" s="1"/>
      <c r="AY200" s="1"/>
      <c r="AZ200" s="1"/>
      <c r="BA200" s="1"/>
      <c r="BB200" s="1"/>
      <c r="BC200" s="1"/>
      <c r="BD200" s="1"/>
      <c r="BE200" s="1"/>
      <c r="BF200" s="1"/>
      <c r="BG200" s="1"/>
      <c r="BH200" s="1"/>
      <c r="BI200" s="1"/>
      <c r="BJ200" s="1"/>
      <c r="BK200" s="1"/>
      <c r="BL200" s="1"/>
      <c r="BM200" s="1"/>
      <c r="BN200" s="1"/>
      <c r="BO200" s="1"/>
      <c r="BP200" s="1"/>
      <c r="BQ200" s="1"/>
      <c r="BR200" s="1"/>
      <c r="BS200" s="1"/>
      <c r="BT200" s="1"/>
      <c r="BU200" s="1"/>
      <c r="BV200" s="1"/>
    </row>
    <row r="201" spans="3:74" ht="7.5" customHeight="1">
      <c r="C201" s="1"/>
      <c r="D201" s="1"/>
      <c r="E201" s="1"/>
      <c r="F201" s="1"/>
      <c r="G201" s="1"/>
      <c r="H201" s="1"/>
      <c r="I201" s="1"/>
      <c r="J201" s="1"/>
      <c r="K201" s="1"/>
      <c r="L201" s="1"/>
      <c r="M201" s="1"/>
      <c r="N201" s="1"/>
      <c r="O201" s="1"/>
      <c r="P201" s="1"/>
      <c r="Q201" s="1"/>
      <c r="R201" s="1"/>
      <c r="S201" s="1"/>
      <c r="T201" s="1"/>
      <c r="U201" s="1"/>
      <c r="V201" s="1"/>
      <c r="W201" s="1"/>
      <c r="X201" s="1"/>
      <c r="Y201" s="1"/>
      <c r="Z201" s="1"/>
      <c r="AA201" s="1"/>
      <c r="AB201" s="1"/>
      <c r="AC201" s="1"/>
      <c r="AD201" s="1"/>
      <c r="AE201" s="1"/>
      <c r="AF201" s="1"/>
      <c r="AG201" s="1"/>
      <c r="AH201" s="1"/>
      <c r="AI201" s="1"/>
      <c r="AJ201" s="1"/>
      <c r="AK201" s="1"/>
      <c r="AL201" s="1"/>
      <c r="AM201" s="1"/>
      <c r="AN201" s="1"/>
      <c r="AO201" s="1"/>
      <c r="AP201" s="1"/>
      <c r="AQ201" s="1"/>
      <c r="AR201" s="1"/>
      <c r="AS201" s="1"/>
      <c r="AT201" s="1"/>
      <c r="AU201" s="1"/>
      <c r="AV201" s="1"/>
      <c r="AW201" s="1"/>
      <c r="AX201" s="1"/>
      <c r="AY201" s="1"/>
      <c r="AZ201" s="1"/>
      <c r="BA201" s="1"/>
      <c r="BB201" s="1"/>
      <c r="BC201" s="1"/>
      <c r="BD201" s="1"/>
      <c r="BE201" s="1"/>
      <c r="BF201" s="1"/>
      <c r="BG201" s="1"/>
      <c r="BH201" s="1"/>
      <c r="BI201" s="1"/>
      <c r="BJ201" s="1"/>
      <c r="BK201" s="1"/>
      <c r="BL201" s="1"/>
      <c r="BM201" s="1"/>
      <c r="BN201" s="1"/>
      <c r="BO201" s="1"/>
      <c r="BP201" s="1"/>
      <c r="BQ201" s="1"/>
      <c r="BR201" s="1"/>
      <c r="BS201" s="1"/>
      <c r="BT201" s="1"/>
      <c r="BU201" s="1"/>
      <c r="BV201" s="1"/>
    </row>
    <row r="202" spans="3:74" ht="7.5" customHeight="1">
      <c r="C202" s="1"/>
      <c r="D202" s="1"/>
      <c r="E202" s="1"/>
      <c r="F202" s="1"/>
      <c r="G202" s="1"/>
      <c r="H202" s="1"/>
      <c r="I202" s="1"/>
      <c r="J202" s="1"/>
      <c r="K202" s="1"/>
      <c r="L202" s="1"/>
      <c r="M202" s="1"/>
      <c r="N202" s="1"/>
      <c r="O202" s="1"/>
      <c r="P202" s="1"/>
      <c r="Q202" s="1"/>
      <c r="R202" s="1"/>
      <c r="S202" s="1"/>
      <c r="T202" s="1"/>
      <c r="U202" s="1"/>
      <c r="V202" s="1"/>
      <c r="W202" s="1"/>
      <c r="X202" s="1"/>
      <c r="Y202" s="1"/>
      <c r="Z202" s="1"/>
      <c r="AA202" s="1"/>
      <c r="AB202" s="1"/>
      <c r="AC202" s="1"/>
      <c r="AD202" s="1"/>
      <c r="AE202" s="1"/>
      <c r="AF202" s="1"/>
      <c r="AG202" s="1"/>
      <c r="AH202" s="1"/>
      <c r="AI202" s="1"/>
      <c r="AJ202" s="1"/>
      <c r="AK202" s="1"/>
      <c r="AL202" s="1"/>
      <c r="AM202" s="1"/>
      <c r="AN202" s="1"/>
      <c r="AO202" s="1"/>
      <c r="AP202" s="1"/>
      <c r="AQ202" s="1"/>
      <c r="AR202" s="1"/>
      <c r="AS202" s="1"/>
      <c r="AT202" s="1"/>
      <c r="AU202" s="1"/>
      <c r="AV202" s="1"/>
      <c r="AW202" s="1"/>
      <c r="AX202" s="1"/>
      <c r="AY202" s="1"/>
      <c r="AZ202" s="1"/>
      <c r="BA202" s="1"/>
      <c r="BB202" s="1"/>
      <c r="BC202" s="1"/>
      <c r="BD202" s="1"/>
      <c r="BE202" s="1"/>
      <c r="BF202" s="1"/>
      <c r="BG202" s="1"/>
      <c r="BH202" s="1"/>
      <c r="BI202" s="1"/>
      <c r="BJ202" s="1"/>
      <c r="BK202" s="1"/>
      <c r="BL202" s="1"/>
      <c r="BM202" s="1"/>
      <c r="BN202" s="1"/>
      <c r="BO202" s="1"/>
      <c r="BP202" s="1"/>
      <c r="BQ202" s="1"/>
      <c r="BR202" s="1"/>
      <c r="BS202" s="1"/>
      <c r="BT202" s="1"/>
      <c r="BU202" s="1"/>
      <c r="BV202" s="1"/>
    </row>
    <row r="203" spans="3:74" ht="7.5" customHeight="1">
      <c r="C203" s="1"/>
      <c r="D203" s="1"/>
      <c r="E203" s="1"/>
      <c r="F203" s="1"/>
      <c r="G203" s="1"/>
      <c r="H203" s="1"/>
      <c r="I203" s="1"/>
      <c r="J203" s="1"/>
      <c r="K203" s="1"/>
      <c r="L203" s="1"/>
      <c r="M203" s="1"/>
      <c r="N203" s="1"/>
      <c r="O203" s="1"/>
      <c r="P203" s="1"/>
      <c r="Q203" s="1"/>
      <c r="R203" s="1"/>
      <c r="S203" s="1"/>
      <c r="T203" s="1"/>
      <c r="U203" s="1"/>
      <c r="V203" s="1"/>
      <c r="W203" s="1"/>
      <c r="X203" s="1"/>
      <c r="Y203" s="1"/>
      <c r="Z203" s="1"/>
      <c r="AA203" s="1"/>
      <c r="AB203" s="1"/>
      <c r="AC203" s="1"/>
      <c r="AD203" s="1"/>
      <c r="AE203" s="1"/>
      <c r="AF203" s="1"/>
      <c r="AG203" s="1"/>
      <c r="AH203" s="1"/>
      <c r="AI203" s="1"/>
      <c r="AJ203" s="1"/>
      <c r="AK203" s="1"/>
      <c r="AL203" s="1"/>
      <c r="AM203" s="1"/>
      <c r="AN203" s="1"/>
      <c r="AO203" s="1"/>
      <c r="AP203" s="1"/>
      <c r="AQ203" s="1"/>
      <c r="AR203" s="1"/>
      <c r="AS203" s="1"/>
      <c r="AT203" s="1"/>
      <c r="AU203" s="1"/>
      <c r="AV203" s="1"/>
      <c r="AW203" s="1"/>
      <c r="AX203" s="1"/>
      <c r="AY203" s="1"/>
      <c r="AZ203" s="1"/>
      <c r="BA203" s="1"/>
      <c r="BB203" s="1"/>
      <c r="BC203" s="1"/>
      <c r="BD203" s="1"/>
      <c r="BE203" s="1"/>
      <c r="BF203" s="1"/>
      <c r="BG203" s="1"/>
      <c r="BH203" s="1"/>
      <c r="BI203" s="1"/>
      <c r="BJ203" s="1"/>
      <c r="BK203" s="1"/>
      <c r="BL203" s="1"/>
      <c r="BM203" s="1"/>
      <c r="BN203" s="1"/>
      <c r="BO203" s="1"/>
      <c r="BP203" s="1"/>
      <c r="BQ203" s="1"/>
      <c r="BR203" s="1"/>
      <c r="BS203" s="1"/>
      <c r="BT203" s="1"/>
      <c r="BU203" s="1"/>
      <c r="BV203" s="1"/>
    </row>
    <row r="204" spans="3:74" ht="7.5" customHeight="1">
      <c r="C204" s="1"/>
      <c r="D204" s="1"/>
      <c r="E204" s="1"/>
      <c r="F204" s="1"/>
      <c r="G204" s="1"/>
      <c r="H204" s="1"/>
      <c r="I204" s="1"/>
      <c r="J204" s="1"/>
      <c r="K204" s="1"/>
      <c r="L204" s="1"/>
      <c r="M204" s="1"/>
      <c r="N204" s="1"/>
      <c r="O204" s="1"/>
      <c r="P204" s="1"/>
      <c r="Q204" s="1"/>
      <c r="R204" s="1"/>
      <c r="S204" s="1"/>
      <c r="T204" s="1"/>
      <c r="U204" s="1"/>
      <c r="V204" s="1"/>
      <c r="W204" s="1"/>
      <c r="X204" s="1"/>
      <c r="Y204" s="1"/>
      <c r="Z204" s="1"/>
      <c r="AA204" s="1"/>
      <c r="AB204" s="1"/>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AZ204" s="1"/>
      <c r="BA204" s="1"/>
      <c r="BB204" s="1"/>
      <c r="BC204" s="1"/>
      <c r="BD204" s="1"/>
      <c r="BE204" s="1"/>
      <c r="BF204" s="1"/>
      <c r="BG204" s="1"/>
      <c r="BH204" s="1"/>
      <c r="BI204" s="1"/>
      <c r="BJ204" s="1"/>
      <c r="BK204" s="1"/>
      <c r="BL204" s="1"/>
      <c r="BM204" s="1"/>
      <c r="BN204" s="1"/>
      <c r="BO204" s="1"/>
      <c r="BP204" s="1"/>
      <c r="BQ204" s="1"/>
      <c r="BR204" s="1"/>
      <c r="BS204" s="1"/>
      <c r="BT204" s="1"/>
      <c r="BU204" s="1"/>
      <c r="BV204" s="1"/>
    </row>
    <row r="205" spans="3:74" ht="7.5" customHeight="1">
      <c r="C205" s="1"/>
      <c r="D205" s="1"/>
      <c r="E205" s="1"/>
      <c r="F205" s="1"/>
      <c r="G205" s="1"/>
      <c r="H205" s="1"/>
      <c r="I205" s="1"/>
      <c r="J205" s="1"/>
      <c r="K205" s="1"/>
      <c r="L205" s="1"/>
      <c r="M205" s="1"/>
      <c r="N205" s="1"/>
      <c r="O205" s="1"/>
      <c r="P205" s="1"/>
      <c r="Q205" s="1"/>
      <c r="R205" s="1"/>
      <c r="S205" s="1"/>
      <c r="T205" s="1"/>
      <c r="U205" s="1"/>
      <c r="V205" s="1"/>
      <c r="W205" s="1"/>
      <c r="X205" s="1"/>
      <c r="Y205" s="1"/>
      <c r="Z205" s="1"/>
      <c r="AA205" s="1"/>
      <c r="AB205" s="1"/>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AZ205" s="1"/>
      <c r="BA205" s="1"/>
      <c r="BB205" s="1"/>
      <c r="BC205" s="1"/>
      <c r="BD205" s="1"/>
      <c r="BE205" s="1"/>
      <c r="BF205" s="1"/>
      <c r="BG205" s="1"/>
      <c r="BH205" s="1"/>
      <c r="BI205" s="1"/>
      <c r="BJ205" s="1"/>
      <c r="BK205" s="1"/>
      <c r="BL205" s="1"/>
      <c r="BM205" s="1"/>
      <c r="BN205" s="1"/>
      <c r="BO205" s="1"/>
      <c r="BP205" s="1"/>
      <c r="BQ205" s="1"/>
      <c r="BR205" s="1"/>
      <c r="BS205" s="1"/>
      <c r="BT205" s="1"/>
      <c r="BU205" s="1"/>
      <c r="BV205" s="1"/>
    </row>
    <row r="206" spans="3:74" ht="7.5" customHeight="1">
      <c r="C206" s="1"/>
      <c r="D206" s="1"/>
      <c r="E206" s="1"/>
      <c r="F206" s="1"/>
      <c r="G206" s="1"/>
      <c r="H206" s="1"/>
      <c r="I206" s="1"/>
      <c r="J206" s="1"/>
      <c r="K206" s="1"/>
      <c r="L206" s="1"/>
      <c r="M206" s="1"/>
      <c r="N206" s="1"/>
      <c r="O206" s="1"/>
      <c r="P206" s="1"/>
      <c r="Q206" s="1"/>
      <c r="R206" s="1"/>
      <c r="S206" s="1"/>
      <c r="T206" s="1"/>
      <c r="U206" s="1"/>
      <c r="V206" s="1"/>
      <c r="W206" s="1"/>
      <c r="X206" s="1"/>
      <c r="Y206" s="1"/>
      <c r="Z206" s="1"/>
      <c r="AA206" s="1"/>
      <c r="AB206" s="1"/>
      <c r="AC206" s="1"/>
      <c r="AD206" s="1"/>
      <c r="AE206" s="1"/>
      <c r="AF206" s="1"/>
      <c r="AG206" s="1"/>
      <c r="AH206" s="1"/>
      <c r="AI206" s="1"/>
      <c r="AJ206" s="1"/>
      <c r="AK206" s="1"/>
      <c r="AL206" s="1"/>
      <c r="AM206" s="1"/>
      <c r="AN206" s="1"/>
      <c r="AO206" s="1"/>
      <c r="AP206" s="1"/>
      <c r="AQ206" s="1"/>
      <c r="AR206" s="1"/>
      <c r="AS206" s="1"/>
      <c r="AT206" s="1"/>
      <c r="AU206" s="1"/>
      <c r="AV206" s="1"/>
      <c r="AW206" s="1"/>
      <c r="AX206" s="1"/>
      <c r="AY206" s="1"/>
      <c r="AZ206" s="1"/>
      <c r="BA206" s="1"/>
      <c r="BB206" s="1"/>
      <c r="BC206" s="1"/>
      <c r="BD206" s="1"/>
      <c r="BE206" s="1"/>
      <c r="BF206" s="1"/>
      <c r="BG206" s="1"/>
      <c r="BH206" s="1"/>
      <c r="BI206" s="1"/>
      <c r="BJ206" s="1"/>
      <c r="BK206" s="1"/>
      <c r="BL206" s="1"/>
      <c r="BM206" s="1"/>
      <c r="BN206" s="1"/>
      <c r="BO206" s="1"/>
      <c r="BP206" s="1"/>
      <c r="BQ206" s="1"/>
      <c r="BR206" s="1"/>
      <c r="BS206" s="1"/>
      <c r="BT206" s="1"/>
      <c r="BU206" s="1"/>
      <c r="BV206" s="1"/>
    </row>
    <row r="207" spans="3:74" ht="7.5" customHeight="1">
      <c r="C207" s="1"/>
      <c r="D207" s="1"/>
      <c r="E207" s="1"/>
      <c r="F207" s="1"/>
      <c r="G207" s="1"/>
      <c r="H207" s="1"/>
      <c r="I207" s="1"/>
      <c r="J207" s="1"/>
      <c r="K207" s="1"/>
      <c r="L207" s="1"/>
      <c r="M207" s="1"/>
      <c r="N207" s="1"/>
      <c r="O207" s="1"/>
      <c r="P207" s="1"/>
      <c r="Q207" s="1"/>
      <c r="R207" s="1"/>
      <c r="S207" s="1"/>
      <c r="T207" s="1"/>
      <c r="U207" s="1"/>
      <c r="V207" s="1"/>
      <c r="W207" s="1"/>
      <c r="X207" s="1"/>
      <c r="Y207" s="1"/>
      <c r="Z207" s="1"/>
      <c r="AA207" s="1"/>
      <c r="AB207" s="1"/>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AZ207" s="1"/>
      <c r="BA207" s="1"/>
      <c r="BB207" s="1"/>
      <c r="BC207" s="1"/>
      <c r="BD207" s="1"/>
      <c r="BE207" s="1"/>
      <c r="BF207" s="1"/>
      <c r="BG207" s="1"/>
      <c r="BH207" s="1"/>
      <c r="BI207" s="1"/>
      <c r="BJ207" s="1"/>
      <c r="BK207" s="1"/>
      <c r="BL207" s="1"/>
      <c r="BM207" s="1"/>
      <c r="BN207" s="1"/>
      <c r="BO207" s="1"/>
      <c r="BP207" s="1"/>
      <c r="BQ207" s="1"/>
      <c r="BR207" s="1"/>
      <c r="BS207" s="1"/>
      <c r="BT207" s="1"/>
      <c r="BU207" s="1"/>
      <c r="BV207" s="1"/>
    </row>
    <row r="208" spans="3:74" ht="7.5" customHeight="1">
      <c r="C208" s="1"/>
      <c r="D208" s="1"/>
      <c r="E208" s="1"/>
      <c r="F208" s="1"/>
      <c r="G208" s="1"/>
      <c r="H208" s="1"/>
      <c r="I208" s="1"/>
      <c r="J208" s="1"/>
      <c r="K208" s="1"/>
      <c r="L208" s="1"/>
      <c r="M208" s="1"/>
      <c r="N208" s="1"/>
      <c r="O208" s="1"/>
      <c r="P208" s="1"/>
      <c r="Q208" s="1"/>
      <c r="R208" s="1"/>
      <c r="S208" s="1"/>
      <c r="T208" s="1"/>
      <c r="U208" s="1"/>
      <c r="V208" s="1"/>
      <c r="W208" s="1"/>
      <c r="X208" s="1"/>
      <c r="Y208" s="1"/>
      <c r="Z208" s="1"/>
      <c r="AA208" s="1"/>
      <c r="AB208" s="1"/>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AZ208" s="1"/>
      <c r="BA208" s="1"/>
      <c r="BB208" s="1"/>
      <c r="BC208" s="1"/>
      <c r="BD208" s="1"/>
      <c r="BE208" s="1"/>
      <c r="BF208" s="1"/>
      <c r="BG208" s="1"/>
      <c r="BH208" s="1"/>
      <c r="BI208" s="1"/>
      <c r="BJ208" s="1"/>
      <c r="BK208" s="1"/>
      <c r="BL208" s="1"/>
      <c r="BM208" s="1"/>
      <c r="BN208" s="1"/>
      <c r="BO208" s="1"/>
      <c r="BP208" s="1"/>
      <c r="BQ208" s="1"/>
      <c r="BR208" s="1"/>
      <c r="BS208" s="1"/>
      <c r="BT208" s="1"/>
      <c r="BU208" s="1"/>
      <c r="BV208" s="1"/>
    </row>
    <row r="209" spans="1:76" ht="7.5" customHeight="1">
      <c r="C209" s="1"/>
      <c r="D209" s="1"/>
      <c r="E209" s="1"/>
      <c r="F209" s="1"/>
      <c r="G209" s="1"/>
      <c r="H209" s="1"/>
      <c r="I209" s="1"/>
      <c r="J209" s="1"/>
      <c r="K209" s="1"/>
      <c r="L209" s="1"/>
      <c r="M209" s="1"/>
      <c r="N209" s="1"/>
      <c r="O209" s="1"/>
      <c r="P209" s="1"/>
      <c r="Q209" s="1"/>
      <c r="R209" s="1"/>
      <c r="S209" s="1"/>
      <c r="T209" s="1"/>
      <c r="U209" s="1"/>
      <c r="V209" s="1"/>
      <c r="W209" s="1"/>
      <c r="X209" s="1"/>
      <c r="Y209" s="1"/>
      <c r="Z209" s="1"/>
      <c r="AA209" s="1"/>
      <c r="AB209" s="1"/>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AZ209" s="1"/>
      <c r="BA209" s="1"/>
      <c r="BB209" s="1"/>
      <c r="BC209" s="1"/>
      <c r="BD209" s="1"/>
      <c r="BE209" s="1"/>
      <c r="BF209" s="1"/>
      <c r="BG209" s="1"/>
      <c r="BH209" s="1"/>
      <c r="BI209" s="1"/>
      <c r="BJ209" s="1"/>
      <c r="BK209" s="1"/>
      <c r="BL209" s="1"/>
      <c r="BM209" s="1"/>
      <c r="BN209" s="1"/>
      <c r="BO209" s="1"/>
      <c r="BP209" s="1"/>
      <c r="BQ209" s="1"/>
      <c r="BR209" s="1"/>
      <c r="BS209" s="1"/>
      <c r="BT209" s="1"/>
      <c r="BU209" s="1"/>
      <c r="BV209" s="1"/>
    </row>
    <row r="210" spans="1:76" ht="7.5" customHeight="1">
      <c r="C210" s="1"/>
      <c r="D210" s="1"/>
      <c r="E210" s="1"/>
      <c r="F210" s="1"/>
      <c r="G210" s="1"/>
      <c r="H210" s="1"/>
      <c r="I210" s="1"/>
      <c r="J210" s="1"/>
      <c r="K210" s="1"/>
      <c r="L210" s="1"/>
      <c r="M210" s="1"/>
      <c r="N210" s="1"/>
      <c r="O210" s="1"/>
      <c r="P210" s="1"/>
      <c r="Q210" s="1"/>
      <c r="R210" s="1"/>
      <c r="S210" s="1"/>
      <c r="T210" s="1"/>
      <c r="U210" s="1"/>
      <c r="V210" s="1"/>
      <c r="W210" s="1"/>
      <c r="X210" s="1"/>
      <c r="Y210" s="1"/>
      <c r="Z210" s="1"/>
      <c r="AA210" s="1"/>
      <c r="AB210" s="1"/>
      <c r="AC210" s="1"/>
      <c r="AD210" s="1"/>
      <c r="AE210" s="1"/>
      <c r="AF210" s="1"/>
      <c r="AG210" s="1"/>
      <c r="AH210" s="1"/>
      <c r="AI210" s="1"/>
      <c r="AJ210" s="1"/>
      <c r="AK210" s="1"/>
      <c r="AL210" s="1"/>
      <c r="AM210" s="1"/>
      <c r="AN210" s="1"/>
      <c r="AO210" s="1"/>
      <c r="AP210" s="1"/>
      <c r="AQ210" s="1"/>
      <c r="AR210" s="1"/>
      <c r="AS210" s="1"/>
      <c r="AT210" s="1"/>
      <c r="AU210" s="1"/>
      <c r="AV210" s="1"/>
      <c r="AW210" s="1"/>
      <c r="AX210" s="1"/>
      <c r="AY210" s="1"/>
      <c r="AZ210" s="1"/>
      <c r="BA210" s="1"/>
      <c r="BB210" s="1"/>
      <c r="BC210" s="1"/>
      <c r="BD210" s="1"/>
      <c r="BE210" s="1"/>
      <c r="BF210" s="1"/>
      <c r="BG210" s="1"/>
      <c r="BH210" s="1"/>
      <c r="BI210" s="1"/>
      <c r="BJ210" s="1"/>
      <c r="BK210" s="1"/>
      <c r="BL210" s="1"/>
      <c r="BM210" s="1"/>
      <c r="BN210" s="1"/>
      <c r="BO210" s="1"/>
      <c r="BP210" s="1"/>
      <c r="BQ210" s="1"/>
      <c r="BR210" s="1"/>
      <c r="BS210" s="1"/>
      <c r="BT210" s="1"/>
      <c r="BU210" s="1"/>
      <c r="BV210" s="1"/>
    </row>
    <row r="211" spans="1:76" ht="7.5" customHeight="1">
      <c r="C211" s="1"/>
      <c r="D211" s="1"/>
      <c r="E211" s="1"/>
      <c r="F211" s="1"/>
      <c r="G211" s="1"/>
      <c r="H211" s="1"/>
      <c r="I211" s="1"/>
      <c r="J211" s="1"/>
      <c r="K211" s="1"/>
      <c r="L211" s="1"/>
      <c r="M211" s="1"/>
      <c r="N211" s="1"/>
      <c r="O211" s="1"/>
      <c r="P211" s="1"/>
      <c r="Q211" s="1"/>
      <c r="R211" s="1"/>
      <c r="S211" s="1"/>
      <c r="T211" s="1"/>
      <c r="U211" s="1"/>
      <c r="V211" s="1"/>
      <c r="W211" s="1"/>
      <c r="X211" s="1"/>
      <c r="Y211" s="1"/>
      <c r="Z211" s="1"/>
      <c r="AA211" s="1"/>
      <c r="AB211" s="1"/>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AZ211" s="1"/>
      <c r="BA211" s="1"/>
      <c r="BB211" s="1"/>
      <c r="BC211" s="1"/>
      <c r="BD211" s="1"/>
      <c r="BE211" s="1"/>
      <c r="BF211" s="1"/>
      <c r="BG211" s="1"/>
      <c r="BH211" s="1"/>
      <c r="BI211" s="1"/>
      <c r="BJ211" s="1"/>
      <c r="BK211" s="1"/>
      <c r="BL211" s="1"/>
      <c r="BM211" s="1"/>
      <c r="BN211" s="1"/>
      <c r="BO211" s="1"/>
      <c r="BP211" s="1"/>
      <c r="BQ211" s="1"/>
      <c r="BR211" s="1"/>
      <c r="BS211" s="1"/>
      <c r="BT211" s="1"/>
      <c r="BU211" s="1"/>
      <c r="BV211" s="1"/>
    </row>
    <row r="212" spans="1:76" ht="7.5" customHeight="1">
      <c r="C212" s="1"/>
      <c r="D212" s="1"/>
      <c r="E212" s="1"/>
      <c r="F212" s="1"/>
      <c r="G212" s="1"/>
      <c r="H212" s="1"/>
      <c r="I212" s="1"/>
      <c r="J212" s="1"/>
      <c r="K212" s="1"/>
      <c r="L212" s="1"/>
      <c r="M212" s="1"/>
      <c r="N212" s="1"/>
      <c r="O212" s="1"/>
      <c r="P212" s="1"/>
      <c r="Q212" s="1"/>
      <c r="R212" s="1"/>
      <c r="S212" s="1"/>
      <c r="T212" s="1"/>
      <c r="U212" s="1"/>
      <c r="V212" s="1"/>
      <c r="W212" s="1"/>
      <c r="X212" s="1"/>
      <c r="Y212" s="1"/>
      <c r="Z212" s="1"/>
      <c r="AA212" s="1"/>
      <c r="AB212" s="1"/>
      <c r="AC212" s="1"/>
      <c r="AD212" s="1"/>
      <c r="AE212" s="1"/>
      <c r="AF212" s="1"/>
      <c r="AG212" s="1"/>
      <c r="AH212" s="1"/>
      <c r="AI212" s="1"/>
      <c r="AJ212" s="1"/>
      <c r="AK212" s="1"/>
      <c r="AL212" s="1"/>
      <c r="AM212" s="1"/>
      <c r="AN212" s="1"/>
      <c r="AO212" s="1"/>
      <c r="AP212" s="1"/>
      <c r="AQ212" s="1"/>
      <c r="AR212" s="1"/>
      <c r="AS212" s="1"/>
      <c r="AT212" s="1"/>
      <c r="AU212" s="1"/>
      <c r="AV212" s="1"/>
      <c r="AW212" s="1"/>
      <c r="AX212" s="1"/>
      <c r="AY212" s="1"/>
      <c r="AZ212" s="1"/>
      <c r="BA212" s="1"/>
      <c r="BB212" s="1"/>
      <c r="BC212" s="1"/>
      <c r="BD212" s="1"/>
      <c r="BE212" s="1"/>
      <c r="BF212" s="1"/>
      <c r="BG212" s="1"/>
      <c r="BH212" s="1"/>
      <c r="BI212" s="1"/>
      <c r="BJ212" s="1"/>
      <c r="BK212" s="1"/>
      <c r="BL212" s="1"/>
      <c r="BM212" s="1"/>
      <c r="BN212" s="1"/>
      <c r="BO212" s="1"/>
      <c r="BP212" s="1"/>
      <c r="BQ212" s="1"/>
      <c r="BR212" s="1"/>
      <c r="BS212" s="1"/>
      <c r="BT212" s="1"/>
      <c r="BU212" s="1"/>
      <c r="BV212" s="1"/>
    </row>
    <row r="213" spans="1:76" ht="7.5" customHeight="1">
      <c r="A213" s="39"/>
      <c r="B213" s="39"/>
      <c r="C213" s="1"/>
      <c r="D213" s="1"/>
      <c r="E213" s="1"/>
      <c r="F213" s="1"/>
      <c r="G213" s="1"/>
      <c r="H213" s="1"/>
      <c r="I213" s="1"/>
      <c r="J213" s="1"/>
      <c r="K213" s="1"/>
      <c r="L213" s="1"/>
      <c r="M213" s="1"/>
      <c r="N213" s="1"/>
      <c r="O213" s="1"/>
      <c r="P213" s="1"/>
      <c r="Q213" s="1"/>
      <c r="R213" s="1"/>
      <c r="S213" s="1"/>
      <c r="T213" s="1"/>
      <c r="U213" s="1"/>
      <c r="V213" s="1"/>
      <c r="W213" s="1"/>
      <c r="X213" s="1"/>
      <c r="Y213" s="1"/>
      <c r="Z213" s="1"/>
      <c r="AA213" s="1"/>
      <c r="AB213" s="1"/>
      <c r="AC213" s="1"/>
      <c r="AD213" s="1"/>
      <c r="AE213" s="1"/>
      <c r="AF213" s="1"/>
      <c r="AG213" s="1"/>
      <c r="AH213" s="1"/>
      <c r="AI213" s="1"/>
      <c r="AJ213" s="1"/>
      <c r="AK213" s="1"/>
      <c r="AL213" s="1"/>
      <c r="AM213" s="1"/>
      <c r="AN213" s="1"/>
      <c r="AO213" s="1"/>
      <c r="AP213" s="1"/>
      <c r="AQ213" s="1"/>
      <c r="AR213" s="1"/>
      <c r="AS213" s="1"/>
      <c r="AT213" s="1"/>
      <c r="AU213" s="1"/>
      <c r="AV213" s="1"/>
      <c r="AW213" s="1"/>
      <c r="AX213" s="1"/>
      <c r="AY213" s="1"/>
      <c r="AZ213" s="1"/>
      <c r="BA213" s="1"/>
      <c r="BB213" s="1"/>
      <c r="BC213" s="1"/>
      <c r="BD213" s="1"/>
      <c r="BE213" s="1"/>
      <c r="BF213" s="1"/>
      <c r="BG213" s="1"/>
      <c r="BH213" s="1"/>
      <c r="BI213" s="1"/>
      <c r="BJ213" s="1"/>
      <c r="BK213" s="1"/>
      <c r="BL213" s="1"/>
      <c r="BM213" s="1"/>
      <c r="BN213" s="1"/>
      <c r="BO213" s="1"/>
      <c r="BP213" s="1"/>
      <c r="BQ213" s="1"/>
      <c r="BR213" s="1"/>
      <c r="BS213" s="1"/>
      <c r="BT213" s="1"/>
      <c r="BU213" s="1"/>
      <c r="BV213" s="1"/>
      <c r="BW213" s="39"/>
      <c r="BX213" s="39"/>
    </row>
    <row r="214" spans="1:76" ht="7.5" customHeight="1">
      <c r="A214" s="39"/>
      <c r="B214" s="39"/>
      <c r="C214" s="1"/>
      <c r="D214" s="1"/>
      <c r="E214" s="1"/>
      <c r="F214" s="1"/>
      <c r="G214" s="1"/>
      <c r="H214" s="1"/>
      <c r="I214" s="1"/>
      <c r="J214" s="1"/>
      <c r="K214" s="1"/>
      <c r="L214" s="1"/>
      <c r="M214" s="1"/>
      <c r="N214" s="1"/>
      <c r="O214" s="1"/>
      <c r="P214" s="1"/>
      <c r="Q214" s="1"/>
      <c r="R214" s="1"/>
      <c r="S214" s="1"/>
      <c r="T214" s="1"/>
      <c r="U214" s="1"/>
      <c r="V214" s="1"/>
      <c r="W214" s="1"/>
      <c r="X214" s="1"/>
      <c r="Y214" s="1"/>
      <c r="Z214" s="1"/>
      <c r="AA214" s="1"/>
      <c r="AB214" s="1"/>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AZ214" s="1"/>
      <c r="BA214" s="1"/>
      <c r="BB214" s="1"/>
      <c r="BC214" s="1"/>
      <c r="BD214" s="1"/>
      <c r="BE214" s="1"/>
      <c r="BF214" s="1"/>
      <c r="BG214" s="1"/>
      <c r="BH214" s="1"/>
      <c r="BI214" s="1"/>
      <c r="BJ214" s="1"/>
      <c r="BK214" s="1"/>
      <c r="BL214" s="1"/>
      <c r="BM214" s="1"/>
      <c r="BN214" s="1"/>
      <c r="BO214" s="1"/>
      <c r="BP214" s="1"/>
      <c r="BQ214" s="1"/>
      <c r="BR214" s="1"/>
      <c r="BS214" s="1"/>
      <c r="BT214" s="1"/>
      <c r="BU214" s="1"/>
      <c r="BV214" s="1"/>
      <c r="BW214" s="39"/>
      <c r="BX214" s="39"/>
    </row>
    <row r="215" spans="1:76" ht="7.5" customHeight="1">
      <c r="A215" s="39"/>
      <c r="B215" s="39"/>
      <c r="C215" s="1"/>
      <c r="D215" s="1"/>
      <c r="E215" s="1"/>
      <c r="F215" s="1"/>
      <c r="G215" s="1"/>
      <c r="H215" s="1"/>
      <c r="I215" s="1"/>
      <c r="J215" s="1"/>
      <c r="K215" s="1"/>
      <c r="L215" s="1"/>
      <c r="M215" s="1"/>
      <c r="N215" s="1"/>
      <c r="O215" s="1"/>
      <c r="P215" s="1"/>
      <c r="Q215" s="1"/>
      <c r="R215" s="1"/>
      <c r="S215" s="1"/>
      <c r="T215" s="1"/>
      <c r="U215" s="1"/>
      <c r="V215" s="1"/>
      <c r="W215" s="1"/>
      <c r="X215" s="1"/>
      <c r="Y215" s="1"/>
      <c r="Z215" s="1"/>
      <c r="AA215" s="1"/>
      <c r="AB215" s="1"/>
      <c r="AC215" s="1"/>
      <c r="AD215" s="1"/>
      <c r="AE215" s="1"/>
      <c r="AF215" s="1"/>
      <c r="AG215" s="1"/>
      <c r="AH215" s="1"/>
      <c r="AI215" s="1"/>
      <c r="AJ215" s="1"/>
      <c r="AK215" s="1"/>
      <c r="AL215" s="1"/>
      <c r="AM215" s="1"/>
      <c r="AN215" s="1"/>
      <c r="AO215" s="1"/>
      <c r="AP215" s="1"/>
      <c r="AQ215" s="1"/>
      <c r="AR215" s="1"/>
      <c r="AS215" s="1"/>
      <c r="AT215" s="1"/>
      <c r="AU215" s="1"/>
      <c r="AV215" s="1"/>
      <c r="AW215" s="1"/>
      <c r="AX215" s="1"/>
      <c r="AY215" s="1"/>
      <c r="AZ215" s="1"/>
      <c r="BA215" s="1"/>
      <c r="BB215" s="1"/>
      <c r="BC215" s="1"/>
      <c r="BD215" s="1"/>
      <c r="BE215" s="1"/>
      <c r="BF215" s="1"/>
      <c r="BG215" s="1"/>
      <c r="BH215" s="1"/>
      <c r="BI215" s="1"/>
      <c r="BJ215" s="1"/>
      <c r="BK215" s="1"/>
      <c r="BL215" s="1"/>
      <c r="BM215" s="1"/>
      <c r="BN215" s="1"/>
      <c r="BO215" s="1"/>
      <c r="BP215" s="1"/>
      <c r="BQ215" s="1"/>
      <c r="BR215" s="1"/>
      <c r="BS215" s="1"/>
      <c r="BT215" s="1"/>
      <c r="BU215" s="1"/>
      <c r="BV215" s="1"/>
      <c r="BW215" s="39"/>
      <c r="BX215" s="39"/>
    </row>
    <row r="216" spans="1:76" ht="7.5" customHeight="1">
      <c r="A216" s="39"/>
      <c r="B216" s="39"/>
      <c r="C216" s="1"/>
      <c r="D216" s="1"/>
      <c r="E216" s="1"/>
      <c r="F216" s="1"/>
      <c r="G216" s="1"/>
      <c r="H216" s="1"/>
      <c r="I216" s="1"/>
      <c r="J216" s="1"/>
      <c r="K216" s="1"/>
      <c r="L216" s="1"/>
      <c r="M216" s="1"/>
      <c r="N216" s="1"/>
      <c r="O216" s="1"/>
      <c r="P216" s="1"/>
      <c r="Q216" s="1"/>
      <c r="R216" s="1"/>
      <c r="S216" s="1"/>
      <c r="T216" s="1"/>
      <c r="U216" s="1"/>
      <c r="V216" s="1"/>
      <c r="W216" s="1"/>
      <c r="X216" s="1"/>
      <c r="Y216" s="1"/>
      <c r="Z216" s="1"/>
      <c r="AA216" s="1"/>
      <c r="AB216" s="1"/>
      <c r="AC216" s="1"/>
      <c r="AD216" s="1"/>
      <c r="AE216" s="1"/>
      <c r="AF216" s="1"/>
      <c r="AG216" s="1"/>
      <c r="AH216" s="1"/>
      <c r="AI216" s="1"/>
      <c r="AJ216" s="1"/>
      <c r="AK216" s="1"/>
      <c r="AL216" s="1"/>
      <c r="AM216" s="1"/>
      <c r="AN216" s="1"/>
      <c r="AO216" s="1"/>
      <c r="AP216" s="1"/>
      <c r="AQ216" s="1"/>
      <c r="AR216" s="1"/>
      <c r="AS216" s="1"/>
      <c r="AT216" s="1"/>
      <c r="AU216" s="1"/>
      <c r="AV216" s="1"/>
      <c r="AW216" s="1"/>
      <c r="AX216" s="1"/>
      <c r="AY216" s="1"/>
      <c r="AZ216" s="1"/>
      <c r="BA216" s="1"/>
      <c r="BB216" s="1"/>
      <c r="BC216" s="1"/>
      <c r="BD216" s="1"/>
      <c r="BE216" s="1"/>
      <c r="BF216" s="1"/>
      <c r="BG216" s="1"/>
      <c r="BH216" s="1"/>
      <c r="BI216" s="1"/>
      <c r="BJ216" s="1"/>
      <c r="BK216" s="1"/>
      <c r="BL216" s="1"/>
      <c r="BM216" s="1"/>
      <c r="BN216" s="1"/>
      <c r="BO216" s="1"/>
      <c r="BP216" s="1"/>
      <c r="BQ216" s="1"/>
      <c r="BR216" s="1"/>
      <c r="BS216" s="1"/>
      <c r="BT216" s="1"/>
      <c r="BU216" s="1"/>
      <c r="BV216" s="1"/>
      <c r="BW216" s="39"/>
      <c r="BX216" s="39"/>
    </row>
    <row r="217" spans="1:76" ht="7.5" customHeight="1">
      <c r="A217" s="39"/>
      <c r="B217" s="39"/>
      <c r="C217" s="1"/>
      <c r="D217" s="1"/>
      <c r="E217" s="1"/>
      <c r="F217" s="1"/>
      <c r="G217" s="1"/>
      <c r="H217" s="1"/>
      <c r="I217" s="1"/>
      <c r="J217" s="1"/>
      <c r="K217" s="1"/>
      <c r="L217" s="1"/>
      <c r="M217" s="1"/>
      <c r="N217" s="1"/>
      <c r="O217" s="1"/>
      <c r="P217" s="1"/>
      <c r="Q217" s="1"/>
      <c r="R217" s="1"/>
      <c r="S217" s="1"/>
      <c r="T217" s="1"/>
      <c r="U217" s="1"/>
      <c r="V217" s="1"/>
      <c r="W217" s="1"/>
      <c r="X217" s="1"/>
      <c r="Y217" s="1"/>
      <c r="Z217" s="1"/>
      <c r="AA217" s="1"/>
      <c r="AB217" s="1"/>
      <c r="AC217" s="1"/>
      <c r="AD217" s="1"/>
      <c r="AE217" s="1"/>
      <c r="AF217" s="1"/>
      <c r="AG217" s="1"/>
      <c r="AH217" s="1"/>
      <c r="AI217" s="1"/>
      <c r="AJ217" s="1"/>
      <c r="AK217" s="1"/>
      <c r="AL217" s="1"/>
      <c r="AM217" s="1"/>
      <c r="AN217" s="1"/>
      <c r="AO217" s="1"/>
      <c r="AP217" s="1"/>
      <c r="AQ217" s="1"/>
      <c r="AR217" s="1"/>
      <c r="AS217" s="1"/>
      <c r="AT217" s="1"/>
      <c r="AU217" s="1"/>
      <c r="AV217" s="1"/>
      <c r="AW217" s="1"/>
      <c r="AX217" s="1"/>
      <c r="AY217" s="1"/>
      <c r="AZ217" s="1"/>
      <c r="BA217" s="1"/>
      <c r="BB217" s="1"/>
      <c r="BC217" s="1"/>
      <c r="BD217" s="1"/>
      <c r="BE217" s="1"/>
      <c r="BF217" s="1"/>
      <c r="BG217" s="1"/>
      <c r="BH217" s="1"/>
      <c r="BI217" s="1"/>
      <c r="BJ217" s="1"/>
      <c r="BK217" s="1"/>
      <c r="BL217" s="1"/>
      <c r="BM217" s="1"/>
      <c r="BN217" s="1"/>
      <c r="BO217" s="1"/>
      <c r="BP217" s="1"/>
      <c r="BQ217" s="1"/>
      <c r="BR217" s="1"/>
      <c r="BS217" s="1"/>
      <c r="BT217" s="1"/>
      <c r="BU217" s="1"/>
      <c r="BV217" s="1"/>
      <c r="BW217" s="39"/>
      <c r="BX217" s="39"/>
    </row>
    <row r="218" spans="1:76" ht="7.5" customHeight="1">
      <c r="A218" s="39"/>
      <c r="B218" s="39"/>
      <c r="C218" s="1"/>
      <c r="D218" s="1"/>
      <c r="E218" s="1"/>
      <c r="F218" s="1"/>
      <c r="G218" s="1"/>
      <c r="H218" s="1"/>
      <c r="I218" s="1"/>
      <c r="J218" s="1"/>
      <c r="K218" s="1"/>
      <c r="L218" s="1"/>
      <c r="M218" s="1"/>
      <c r="N218" s="1"/>
      <c r="O218" s="1"/>
      <c r="P218" s="1"/>
      <c r="Q218" s="1"/>
      <c r="R218" s="1"/>
      <c r="S218" s="1"/>
      <c r="T218" s="1"/>
      <c r="U218" s="1"/>
      <c r="V218" s="1"/>
      <c r="W218" s="1"/>
      <c r="X218" s="1"/>
      <c r="Y218" s="1"/>
      <c r="Z218" s="1"/>
      <c r="AA218" s="1"/>
      <c r="AB218" s="1"/>
      <c r="AC218" s="1"/>
      <c r="AD218" s="1"/>
      <c r="AE218" s="1"/>
      <c r="AF218" s="1"/>
      <c r="AG218" s="1"/>
      <c r="AH218" s="1"/>
      <c r="AI218" s="1"/>
      <c r="AJ218" s="1"/>
      <c r="AK218" s="1"/>
      <c r="AL218" s="1"/>
      <c r="AM218" s="1"/>
      <c r="AN218" s="1"/>
      <c r="AO218" s="1"/>
      <c r="AP218" s="1"/>
      <c r="AQ218" s="1"/>
      <c r="AR218" s="1"/>
      <c r="AS218" s="1"/>
      <c r="AT218" s="1"/>
      <c r="AU218" s="1"/>
      <c r="AV218" s="1"/>
      <c r="AW218" s="1"/>
      <c r="AX218" s="1"/>
      <c r="AY218" s="1"/>
      <c r="AZ218" s="1"/>
      <c r="BA218" s="1"/>
      <c r="BB218" s="1"/>
      <c r="BC218" s="1"/>
      <c r="BD218" s="1"/>
      <c r="BE218" s="1"/>
      <c r="BF218" s="1"/>
      <c r="BG218" s="1"/>
      <c r="BH218" s="1"/>
      <c r="BI218" s="1"/>
      <c r="BJ218" s="1"/>
      <c r="BK218" s="1"/>
      <c r="BL218" s="1"/>
      <c r="BM218" s="1"/>
      <c r="BN218" s="1"/>
      <c r="BO218" s="1"/>
      <c r="BP218" s="1"/>
      <c r="BQ218" s="1"/>
      <c r="BR218" s="1"/>
      <c r="BS218" s="1"/>
      <c r="BT218" s="1"/>
      <c r="BU218" s="1"/>
      <c r="BV218" s="1"/>
      <c r="BW218" s="39"/>
      <c r="BX218" s="39"/>
    </row>
    <row r="219" spans="1:76" ht="7.5" customHeight="1">
      <c r="A219" s="39"/>
      <c r="B219" s="39"/>
      <c r="C219" s="1"/>
      <c r="D219" s="1"/>
      <c r="E219" s="1"/>
      <c r="F219" s="1"/>
      <c r="G219" s="1"/>
      <c r="H219" s="1"/>
      <c r="I219" s="1"/>
      <c r="J219" s="1"/>
      <c r="K219" s="1"/>
      <c r="L219" s="1"/>
      <c r="M219" s="1"/>
      <c r="N219" s="1"/>
      <c r="O219" s="1"/>
      <c r="P219" s="1"/>
      <c r="Q219" s="1"/>
      <c r="R219" s="1"/>
      <c r="S219" s="1"/>
      <c r="T219" s="1"/>
      <c r="U219" s="1"/>
      <c r="V219" s="1"/>
      <c r="W219" s="1"/>
      <c r="X219" s="1"/>
      <c r="Y219" s="1"/>
      <c r="Z219" s="1"/>
      <c r="AA219" s="1"/>
      <c r="AB219" s="1"/>
      <c r="AC219" s="1"/>
      <c r="AD219" s="1"/>
      <c r="AE219" s="1"/>
      <c r="AF219" s="1"/>
      <c r="AG219" s="1"/>
      <c r="AH219" s="1"/>
      <c r="AI219" s="1"/>
      <c r="AJ219" s="1"/>
      <c r="AK219" s="1"/>
      <c r="AL219" s="1"/>
      <c r="AM219" s="1"/>
      <c r="AN219" s="1"/>
      <c r="AO219" s="1"/>
      <c r="AP219" s="1"/>
      <c r="AQ219" s="1"/>
      <c r="AR219" s="1"/>
      <c r="AS219" s="1"/>
      <c r="AT219" s="1"/>
      <c r="AU219" s="1"/>
      <c r="AV219" s="1"/>
      <c r="AW219" s="1"/>
      <c r="AX219" s="1"/>
      <c r="AY219" s="1"/>
      <c r="AZ219" s="1"/>
      <c r="BA219" s="1"/>
      <c r="BB219" s="1"/>
      <c r="BC219" s="1"/>
      <c r="BD219" s="1"/>
      <c r="BE219" s="1"/>
      <c r="BF219" s="1"/>
      <c r="BG219" s="1"/>
      <c r="BH219" s="1"/>
      <c r="BI219" s="1"/>
      <c r="BJ219" s="1"/>
      <c r="BK219" s="1"/>
      <c r="BL219" s="1"/>
      <c r="BM219" s="1"/>
      <c r="BN219" s="1"/>
      <c r="BO219" s="1"/>
      <c r="BP219" s="1"/>
      <c r="BQ219" s="1"/>
      <c r="BR219" s="1"/>
      <c r="BS219" s="1"/>
      <c r="BT219" s="1"/>
      <c r="BU219" s="1"/>
      <c r="BV219" s="1"/>
      <c r="BW219" s="39"/>
      <c r="BX219" s="39"/>
    </row>
    <row r="220" spans="1:76" ht="7.5" customHeight="1">
      <c r="A220" s="39"/>
      <c r="B220" s="39"/>
      <c r="C220" s="1"/>
      <c r="D220" s="1"/>
      <c r="E220" s="1"/>
      <c r="F220" s="1"/>
      <c r="G220" s="1"/>
      <c r="H220" s="1"/>
      <c r="I220" s="1"/>
      <c r="J220" s="1"/>
      <c r="K220" s="1"/>
      <c r="L220" s="1"/>
      <c r="M220" s="1"/>
      <c r="N220" s="1"/>
      <c r="O220" s="1"/>
      <c r="P220" s="1"/>
      <c r="Q220" s="1"/>
      <c r="R220" s="1"/>
      <c r="S220" s="1"/>
      <c r="T220" s="1"/>
      <c r="U220" s="1"/>
      <c r="V220" s="1"/>
      <c r="W220" s="1"/>
      <c r="X220" s="1"/>
      <c r="Y220" s="1"/>
      <c r="Z220" s="1"/>
      <c r="AA220" s="1"/>
      <c r="AB220" s="1"/>
      <c r="AC220" s="1"/>
      <c r="AD220" s="1"/>
      <c r="AE220" s="1"/>
      <c r="AF220" s="1"/>
      <c r="AG220" s="1"/>
      <c r="AH220" s="1"/>
      <c r="AI220" s="1"/>
      <c r="AJ220" s="1"/>
      <c r="AK220" s="1"/>
      <c r="AL220" s="1"/>
      <c r="AM220" s="1"/>
      <c r="AN220" s="1"/>
      <c r="AO220" s="1"/>
      <c r="AP220" s="1"/>
      <c r="AQ220" s="1"/>
      <c r="AR220" s="1"/>
      <c r="AS220" s="1"/>
      <c r="AT220" s="1"/>
      <c r="AU220" s="1"/>
      <c r="AV220" s="1"/>
      <c r="AW220" s="1"/>
      <c r="AX220" s="1"/>
      <c r="AY220" s="1"/>
      <c r="AZ220" s="1"/>
      <c r="BA220" s="1"/>
      <c r="BB220" s="1"/>
      <c r="BC220" s="1"/>
      <c r="BD220" s="1"/>
      <c r="BE220" s="1"/>
      <c r="BF220" s="1"/>
      <c r="BG220" s="1"/>
      <c r="BH220" s="1"/>
      <c r="BI220" s="1"/>
      <c r="BJ220" s="1"/>
      <c r="BK220" s="1"/>
      <c r="BL220" s="1"/>
      <c r="BM220" s="1"/>
      <c r="BN220" s="1"/>
      <c r="BO220" s="1"/>
      <c r="BP220" s="1"/>
      <c r="BQ220" s="1"/>
      <c r="BR220" s="1"/>
      <c r="BS220" s="1"/>
      <c r="BT220" s="1"/>
      <c r="BU220" s="1"/>
      <c r="BV220" s="1"/>
      <c r="BW220" s="39"/>
      <c r="BX220" s="39"/>
    </row>
    <row r="221" spans="1:76" ht="7.5" customHeight="1">
      <c r="C221" s="1"/>
      <c r="D221" s="1"/>
      <c r="E221" s="1"/>
      <c r="F221" s="1"/>
      <c r="G221" s="1"/>
      <c r="H221" s="1"/>
      <c r="I221" s="1"/>
      <c r="J221" s="1"/>
      <c r="K221" s="1"/>
      <c r="L221" s="1"/>
      <c r="M221" s="1"/>
      <c r="N221" s="1"/>
      <c r="O221" s="1"/>
      <c r="P221" s="1"/>
      <c r="Q221" s="1"/>
      <c r="R221" s="1"/>
      <c r="S221" s="1"/>
      <c r="T221" s="1"/>
      <c r="U221" s="1"/>
      <c r="V221" s="1"/>
      <c r="W221" s="1"/>
      <c r="X221" s="1"/>
      <c r="Y221" s="1"/>
      <c r="Z221" s="1"/>
      <c r="AA221" s="1"/>
      <c r="AB221" s="1"/>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AZ221" s="1"/>
      <c r="BA221" s="1"/>
      <c r="BB221" s="1"/>
      <c r="BC221" s="1"/>
      <c r="BD221" s="1"/>
      <c r="BE221" s="1"/>
      <c r="BF221" s="1"/>
      <c r="BG221" s="1"/>
      <c r="BH221" s="1"/>
      <c r="BI221" s="1"/>
      <c r="BJ221" s="1"/>
      <c r="BK221" s="1"/>
      <c r="BL221" s="1"/>
      <c r="BM221" s="1"/>
      <c r="BN221" s="1"/>
      <c r="BO221" s="1"/>
      <c r="BP221" s="1"/>
      <c r="BQ221" s="1"/>
      <c r="BR221" s="1"/>
      <c r="BS221" s="1"/>
      <c r="BT221" s="1"/>
      <c r="BU221" s="1"/>
      <c r="BV221" s="1"/>
    </row>
    <row r="222" spans="1:76" ht="7.5" customHeight="1">
      <c r="C222" s="1"/>
      <c r="D222" s="1"/>
      <c r="E222" s="1"/>
      <c r="F222" s="1"/>
      <c r="G222" s="1"/>
      <c r="H222" s="1"/>
      <c r="I222" s="1"/>
      <c r="J222" s="1"/>
      <c r="K222" s="1"/>
      <c r="L222" s="1"/>
      <c r="M222" s="1"/>
      <c r="N222" s="1"/>
      <c r="O222" s="1"/>
      <c r="P222" s="1"/>
      <c r="Q222" s="1"/>
      <c r="R222" s="1"/>
      <c r="S222" s="1"/>
      <c r="T222" s="1"/>
      <c r="U222" s="1"/>
      <c r="V222" s="1"/>
      <c r="W222" s="1"/>
      <c r="X222" s="1"/>
      <c r="Y222" s="1"/>
      <c r="Z222" s="1"/>
      <c r="AA222" s="1"/>
      <c r="AB222" s="1"/>
      <c r="AC222" s="1"/>
      <c r="AD222" s="1"/>
      <c r="AE222" s="1"/>
      <c r="AF222" s="1"/>
      <c r="AG222" s="1"/>
      <c r="AH222" s="1"/>
      <c r="AI222" s="1"/>
      <c r="AJ222" s="1"/>
      <c r="AK222" s="1"/>
      <c r="AL222" s="1"/>
      <c r="AM222" s="1"/>
      <c r="AN222" s="1"/>
      <c r="AO222" s="1"/>
      <c r="AP222" s="1"/>
      <c r="AQ222" s="1"/>
      <c r="AR222" s="1"/>
      <c r="AS222" s="1"/>
      <c r="AT222" s="1"/>
      <c r="AU222" s="1"/>
      <c r="AV222" s="1"/>
      <c r="AW222" s="1"/>
      <c r="AX222" s="1"/>
      <c r="AY222" s="1"/>
      <c r="AZ222" s="1"/>
      <c r="BA222" s="1"/>
      <c r="BB222" s="1"/>
      <c r="BC222" s="1"/>
      <c r="BD222" s="1"/>
      <c r="BE222" s="1"/>
      <c r="BF222" s="1"/>
      <c r="BG222" s="1"/>
      <c r="BH222" s="1"/>
      <c r="BI222" s="1"/>
      <c r="BJ222" s="1"/>
      <c r="BK222" s="1"/>
      <c r="BL222" s="1"/>
      <c r="BM222" s="1"/>
      <c r="BN222" s="1"/>
      <c r="BO222" s="1"/>
      <c r="BP222" s="1"/>
      <c r="BQ222" s="1"/>
      <c r="BR222" s="1"/>
      <c r="BS222" s="1"/>
      <c r="BT222" s="1"/>
      <c r="BU222" s="1"/>
      <c r="BV222" s="1"/>
    </row>
    <row r="223" spans="1:76" ht="7.5" customHeight="1">
      <c r="C223" s="1"/>
      <c r="D223" s="1"/>
      <c r="E223" s="1"/>
      <c r="F223" s="1"/>
      <c r="G223" s="1"/>
      <c r="H223" s="1"/>
      <c r="I223" s="1"/>
      <c r="J223" s="1"/>
      <c r="K223" s="1"/>
      <c r="L223" s="1"/>
      <c r="M223" s="1"/>
      <c r="N223" s="1"/>
      <c r="O223" s="1"/>
      <c r="P223" s="1"/>
      <c r="Q223" s="1"/>
      <c r="R223" s="1"/>
      <c r="S223" s="1"/>
      <c r="T223" s="1"/>
      <c r="U223" s="1"/>
      <c r="V223" s="1"/>
      <c r="W223" s="1"/>
      <c r="X223" s="1"/>
      <c r="Y223" s="1"/>
      <c r="Z223" s="1"/>
      <c r="AA223" s="1"/>
      <c r="AB223" s="1"/>
      <c r="AC223" s="1"/>
      <c r="AD223" s="1"/>
      <c r="AE223" s="1"/>
      <c r="AF223" s="1"/>
      <c r="AG223" s="1"/>
      <c r="AH223" s="1"/>
      <c r="AI223" s="1"/>
      <c r="AJ223" s="1"/>
      <c r="AK223" s="1"/>
      <c r="AL223" s="1"/>
      <c r="AM223" s="1"/>
      <c r="AN223" s="1"/>
      <c r="AO223" s="1"/>
      <c r="AP223" s="1"/>
      <c r="AQ223" s="1"/>
      <c r="AR223" s="1"/>
      <c r="AS223" s="1"/>
      <c r="AT223" s="1"/>
      <c r="AU223" s="1"/>
      <c r="AV223" s="1"/>
      <c r="AW223" s="1"/>
      <c r="AX223" s="1"/>
      <c r="AY223" s="1"/>
      <c r="AZ223" s="1"/>
      <c r="BA223" s="1"/>
      <c r="BB223" s="1"/>
      <c r="BC223" s="1"/>
      <c r="BD223" s="1"/>
      <c r="BE223" s="1"/>
      <c r="BF223" s="1"/>
      <c r="BG223" s="1"/>
      <c r="BH223" s="1"/>
      <c r="BI223" s="1"/>
      <c r="BJ223" s="1"/>
      <c r="BK223" s="1"/>
      <c r="BL223" s="1"/>
      <c r="BM223" s="1"/>
      <c r="BN223" s="1"/>
      <c r="BO223" s="1"/>
      <c r="BP223" s="1"/>
      <c r="BQ223" s="1"/>
      <c r="BR223" s="1"/>
      <c r="BS223" s="1"/>
      <c r="BT223" s="1"/>
      <c r="BU223" s="1"/>
      <c r="BV223" s="1"/>
    </row>
    <row r="224" spans="1:76" ht="7.5" customHeight="1">
      <c r="C224" s="1"/>
      <c r="D224" s="1"/>
      <c r="E224" s="1"/>
      <c r="F224" s="1"/>
      <c r="G224" s="1"/>
      <c r="H224" s="1"/>
      <c r="I224" s="1"/>
      <c r="J224" s="1"/>
      <c r="K224" s="1"/>
      <c r="L224" s="1"/>
      <c r="M224" s="1"/>
      <c r="N224" s="1"/>
      <c r="O224" s="1"/>
      <c r="P224" s="1"/>
      <c r="Q224" s="1"/>
      <c r="R224" s="1"/>
      <c r="S224" s="1"/>
      <c r="T224" s="1"/>
      <c r="U224" s="1"/>
      <c r="V224" s="1"/>
      <c r="W224" s="1"/>
      <c r="X224" s="1"/>
      <c r="Y224" s="1"/>
      <c r="Z224" s="1"/>
      <c r="AA224" s="1"/>
      <c r="AB224" s="1"/>
      <c r="AC224" s="1"/>
      <c r="AD224" s="1"/>
      <c r="AE224" s="1"/>
      <c r="AF224" s="1"/>
      <c r="AG224" s="1"/>
      <c r="AH224" s="1"/>
      <c r="AI224" s="1"/>
      <c r="AJ224" s="1"/>
      <c r="AK224" s="1"/>
      <c r="AL224" s="1"/>
      <c r="AM224" s="1"/>
      <c r="AN224" s="1"/>
      <c r="AO224" s="1"/>
      <c r="AP224" s="1"/>
      <c r="AQ224" s="1"/>
      <c r="AR224" s="1"/>
      <c r="AS224" s="1"/>
      <c r="AT224" s="1"/>
      <c r="AU224" s="1"/>
      <c r="AV224" s="1"/>
      <c r="AW224" s="1"/>
      <c r="AX224" s="1"/>
      <c r="AY224" s="1"/>
      <c r="AZ224" s="1"/>
      <c r="BA224" s="1"/>
      <c r="BB224" s="1"/>
      <c r="BC224" s="1"/>
      <c r="BD224" s="1"/>
      <c r="BE224" s="1"/>
      <c r="BF224" s="1"/>
      <c r="BG224" s="1"/>
      <c r="BH224" s="1"/>
      <c r="BI224" s="1"/>
      <c r="BJ224" s="1"/>
      <c r="BK224" s="1"/>
      <c r="BL224" s="1"/>
      <c r="BM224" s="1"/>
      <c r="BN224" s="1"/>
      <c r="BO224" s="1"/>
      <c r="BP224" s="1"/>
      <c r="BQ224" s="1"/>
      <c r="BR224" s="1"/>
      <c r="BS224" s="1"/>
      <c r="BT224" s="1"/>
      <c r="BU224" s="1"/>
      <c r="BV224" s="1"/>
    </row>
    <row r="225" spans="3:74" ht="7.5" customHeight="1">
      <c r="C225" s="1"/>
      <c r="D225" s="1"/>
      <c r="E225" s="1"/>
      <c r="F225" s="1"/>
      <c r="G225" s="1"/>
      <c r="H225" s="1"/>
      <c r="I225" s="1"/>
      <c r="J225" s="1"/>
      <c r="K225" s="1"/>
      <c r="L225" s="1"/>
      <c r="M225" s="1"/>
      <c r="N225" s="1"/>
      <c r="O225" s="1"/>
      <c r="P225" s="1"/>
      <c r="Q225" s="1"/>
      <c r="R225" s="1"/>
      <c r="S225" s="1"/>
      <c r="T225" s="1"/>
      <c r="U225" s="1"/>
      <c r="V225" s="1"/>
      <c r="W225" s="1"/>
      <c r="X225" s="1"/>
      <c r="Y225" s="1"/>
      <c r="Z225" s="1"/>
      <c r="AA225" s="1"/>
      <c r="AB225" s="1"/>
      <c r="AC225" s="1"/>
      <c r="AD225" s="1"/>
      <c r="AE225" s="1"/>
      <c r="AF225" s="1"/>
      <c r="AG225" s="1"/>
      <c r="AH225" s="1"/>
      <c r="AI225" s="1"/>
      <c r="AJ225" s="1"/>
      <c r="AK225" s="1"/>
      <c r="AL225" s="1"/>
      <c r="AM225" s="1"/>
      <c r="AN225" s="1"/>
      <c r="AO225" s="1"/>
      <c r="AP225" s="1"/>
      <c r="AQ225" s="1"/>
      <c r="AR225" s="1"/>
      <c r="AS225" s="1"/>
      <c r="AT225" s="1"/>
      <c r="AU225" s="1"/>
      <c r="AV225" s="1"/>
      <c r="AW225" s="1"/>
      <c r="AX225" s="1"/>
      <c r="AY225" s="1"/>
      <c r="AZ225" s="1"/>
      <c r="BA225" s="1"/>
      <c r="BB225" s="1"/>
      <c r="BC225" s="1"/>
      <c r="BD225" s="1"/>
      <c r="BE225" s="1"/>
      <c r="BF225" s="1"/>
      <c r="BG225" s="1"/>
      <c r="BH225" s="1"/>
      <c r="BI225" s="1"/>
      <c r="BJ225" s="1"/>
      <c r="BK225" s="1"/>
      <c r="BL225" s="1"/>
      <c r="BM225" s="1"/>
      <c r="BN225" s="1"/>
      <c r="BO225" s="1"/>
      <c r="BP225" s="1"/>
      <c r="BQ225" s="1"/>
      <c r="BR225" s="1"/>
      <c r="BS225" s="1"/>
      <c r="BT225" s="1"/>
      <c r="BU225" s="1"/>
      <c r="BV225" s="1"/>
    </row>
    <row r="226" spans="3:74" ht="7.5" customHeight="1">
      <c r="C226" s="1"/>
      <c r="D226" s="1"/>
      <c r="E226" s="1"/>
      <c r="F226" s="1"/>
      <c r="G226" s="1"/>
      <c r="H226" s="1"/>
      <c r="I226" s="1"/>
      <c r="J226" s="1"/>
      <c r="K226" s="1"/>
      <c r="L226" s="1"/>
      <c r="M226" s="1"/>
      <c r="N226" s="1"/>
      <c r="O226" s="1"/>
      <c r="P226" s="1"/>
      <c r="Q226" s="1"/>
      <c r="R226" s="1"/>
      <c r="S226" s="1"/>
      <c r="T226" s="1"/>
      <c r="U226" s="1"/>
      <c r="V226" s="1"/>
      <c r="W226" s="1"/>
      <c r="X226" s="1"/>
      <c r="Y226" s="1"/>
      <c r="Z226" s="1"/>
      <c r="AA226" s="1"/>
      <c r="AB226" s="1"/>
      <c r="AC226" s="1"/>
      <c r="AD226" s="1"/>
      <c r="AE226" s="1"/>
      <c r="AF226" s="1"/>
      <c r="AG226" s="1"/>
      <c r="AH226" s="1"/>
      <c r="AI226" s="1"/>
      <c r="AJ226" s="1"/>
      <c r="AK226" s="1"/>
      <c r="AL226" s="1"/>
      <c r="AM226" s="1"/>
      <c r="AN226" s="1"/>
      <c r="AO226" s="1"/>
      <c r="AP226" s="1"/>
      <c r="AQ226" s="1"/>
      <c r="AR226" s="1"/>
      <c r="AS226" s="1"/>
      <c r="AT226" s="1"/>
      <c r="AU226" s="1"/>
      <c r="AV226" s="1"/>
      <c r="AW226" s="1"/>
      <c r="AX226" s="1"/>
      <c r="AY226" s="1"/>
      <c r="AZ226" s="1"/>
      <c r="BA226" s="1"/>
      <c r="BB226" s="1"/>
      <c r="BC226" s="1"/>
      <c r="BD226" s="1"/>
      <c r="BE226" s="1"/>
      <c r="BF226" s="1"/>
      <c r="BG226" s="1"/>
      <c r="BH226" s="1"/>
      <c r="BI226" s="1"/>
      <c r="BJ226" s="1"/>
      <c r="BK226" s="1"/>
      <c r="BL226" s="1"/>
      <c r="BM226" s="1"/>
      <c r="BN226" s="1"/>
      <c r="BO226" s="1"/>
      <c r="BP226" s="1"/>
      <c r="BQ226" s="1"/>
      <c r="BR226" s="1"/>
      <c r="BS226" s="1"/>
      <c r="BT226" s="1"/>
      <c r="BU226" s="1"/>
      <c r="BV226" s="1"/>
    </row>
    <row r="227" spans="3:74" ht="7.5" customHeight="1">
      <c r="C227" s="1"/>
      <c r="D227" s="1"/>
      <c r="E227" s="1"/>
      <c r="F227" s="1"/>
      <c r="G227" s="1"/>
      <c r="H227" s="1"/>
      <c r="I227" s="1"/>
      <c r="J227" s="1"/>
      <c r="K227" s="1"/>
      <c r="L227" s="1"/>
      <c r="M227" s="1"/>
      <c r="N227" s="1"/>
      <c r="O227" s="1"/>
      <c r="P227" s="1"/>
      <c r="Q227" s="1"/>
      <c r="R227" s="1"/>
      <c r="S227" s="1"/>
      <c r="T227" s="1"/>
      <c r="U227" s="1"/>
      <c r="V227" s="1"/>
      <c r="W227" s="1"/>
      <c r="X227" s="1"/>
      <c r="Y227" s="1"/>
      <c r="Z227" s="1"/>
      <c r="AA227" s="1"/>
      <c r="AB227" s="1"/>
      <c r="AC227" s="1"/>
      <c r="AD227" s="1"/>
      <c r="AE227" s="1"/>
      <c r="AF227" s="1"/>
      <c r="AG227" s="1"/>
      <c r="AH227" s="1"/>
      <c r="AI227" s="1"/>
      <c r="AJ227" s="1"/>
      <c r="AK227" s="1"/>
      <c r="AL227" s="1"/>
      <c r="AM227" s="1"/>
      <c r="AN227" s="1"/>
      <c r="AO227" s="1"/>
      <c r="AP227" s="1"/>
      <c r="AQ227" s="1"/>
      <c r="AR227" s="1"/>
      <c r="AS227" s="1"/>
      <c r="AT227" s="1"/>
      <c r="AU227" s="1"/>
      <c r="AV227" s="1"/>
      <c r="AW227" s="1"/>
      <c r="AX227" s="1"/>
      <c r="AY227" s="1"/>
      <c r="AZ227" s="1"/>
      <c r="BA227" s="1"/>
      <c r="BB227" s="1"/>
      <c r="BC227" s="1"/>
      <c r="BD227" s="1"/>
      <c r="BE227" s="1"/>
      <c r="BF227" s="1"/>
      <c r="BG227" s="1"/>
      <c r="BH227" s="1"/>
      <c r="BI227" s="1"/>
      <c r="BJ227" s="1"/>
      <c r="BK227" s="1"/>
      <c r="BL227" s="1"/>
      <c r="BM227" s="1"/>
      <c r="BN227" s="1"/>
      <c r="BO227" s="1"/>
      <c r="BP227" s="1"/>
      <c r="BQ227" s="1"/>
      <c r="BR227" s="1"/>
      <c r="BS227" s="1"/>
      <c r="BT227" s="1"/>
      <c r="BU227" s="1"/>
      <c r="BV227" s="1"/>
    </row>
    <row r="228" spans="3:74" ht="7.5" customHeight="1">
      <c r="C228" s="1"/>
      <c r="D228" s="1"/>
      <c r="E228" s="1"/>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row>
  </sheetData>
  <sheetProtection algorithmName="SHA-512" hashValue="p7/b4LPB8khRGuZu83qs/nxQEibRiKXVyLIbZUD3sNeh3bNHcktHKYLaYDwc8g1mOkIsU9d9XxLQCQ/Wya2ANw==" saltValue="JHA4FXf+DXUapkTIyCSYLA==" spinCount="100000" sheet="1" selectLockedCells="1"/>
  <mergeCells count="103">
    <mergeCell ref="R121:S122"/>
    <mergeCell ref="T121:BV122"/>
    <mergeCell ref="AT131:AU132"/>
    <mergeCell ref="R129:S130"/>
    <mergeCell ref="T123:BV124"/>
    <mergeCell ref="R115:S116"/>
    <mergeCell ref="T115:BV116"/>
    <mergeCell ref="R125:S126"/>
    <mergeCell ref="T117:BV118"/>
    <mergeCell ref="R119:S120"/>
    <mergeCell ref="T119:BV120"/>
    <mergeCell ref="AT125:AU126"/>
    <mergeCell ref="R127:S128"/>
    <mergeCell ref="F100:Q103"/>
    <mergeCell ref="F98:Q99"/>
    <mergeCell ref="T110:U112"/>
    <mergeCell ref="AJ110:BE112"/>
    <mergeCell ref="V110:AI112"/>
    <mergeCell ref="AX98:BV101"/>
    <mergeCell ref="F105:Q106"/>
    <mergeCell ref="S105:U106"/>
    <mergeCell ref="AY80:BV81"/>
    <mergeCell ref="AY82:BV83"/>
    <mergeCell ref="AY84:BV85"/>
    <mergeCell ref="AY86:BV87"/>
    <mergeCell ref="F91:Q92"/>
    <mergeCell ref="F93:Q94"/>
    <mergeCell ref="S91:U92"/>
    <mergeCell ref="AW86:AX87"/>
    <mergeCell ref="AX102:BV103"/>
    <mergeCell ref="R98:AL99"/>
    <mergeCell ref="R100:AL103"/>
    <mergeCell ref="BF91:BV92"/>
    <mergeCell ref="F107:Q108"/>
    <mergeCell ref="AM98:AV101"/>
    <mergeCell ref="AY62:BV63"/>
    <mergeCell ref="AY64:BV65"/>
    <mergeCell ref="AY66:BV67"/>
    <mergeCell ref="AY68:BV69"/>
    <mergeCell ref="AY70:BV71"/>
    <mergeCell ref="AY72:BV73"/>
    <mergeCell ref="AY76:BV77"/>
    <mergeCell ref="AY78:BV79"/>
    <mergeCell ref="AY74:BV75"/>
    <mergeCell ref="BF54:BX55"/>
    <mergeCell ref="A50:BX52"/>
    <mergeCell ref="C57:BU61"/>
    <mergeCell ref="AW88:AX89"/>
    <mergeCell ref="AY88:BV89"/>
    <mergeCell ref="AQ62:AV89"/>
    <mergeCell ref="AW62:AX63"/>
    <mergeCell ref="C54:AV56"/>
    <mergeCell ref="C62:E95"/>
    <mergeCell ref="S93:BV94"/>
    <mergeCell ref="V91:AP92"/>
    <mergeCell ref="AW91:BD92"/>
    <mergeCell ref="AW64:AX65"/>
    <mergeCell ref="AW66:AX67"/>
    <mergeCell ref="AW68:AX69"/>
    <mergeCell ref="AW70:AX71"/>
    <mergeCell ref="AW76:AX77"/>
    <mergeCell ref="AW80:AX81"/>
    <mergeCell ref="AW82:AX83"/>
    <mergeCell ref="AW84:AX85"/>
    <mergeCell ref="AW72:AX73"/>
    <mergeCell ref="F69:Q70"/>
    <mergeCell ref="S68:AO71"/>
    <mergeCell ref="AW74:AX75"/>
    <mergeCell ref="G137:I138"/>
    <mergeCell ref="J135:BV136"/>
    <mergeCell ref="J137:BV138"/>
    <mergeCell ref="F87:Q88"/>
    <mergeCell ref="F85:Q86"/>
    <mergeCell ref="S85:AO88"/>
    <mergeCell ref="F79:Q80"/>
    <mergeCell ref="F81:Q82"/>
    <mergeCell ref="S79:AO82"/>
    <mergeCell ref="AW78:AX79"/>
    <mergeCell ref="C110:Q124"/>
    <mergeCell ref="C128:Q129"/>
    <mergeCell ref="C130:Q131"/>
    <mergeCell ref="V105:AP106"/>
    <mergeCell ref="R117:S118"/>
    <mergeCell ref="BF105:BV106"/>
    <mergeCell ref="AW105:BD106"/>
    <mergeCell ref="R131:S132"/>
    <mergeCell ref="C98:E109"/>
    <mergeCell ref="R113:S114"/>
    <mergeCell ref="T113:BV114"/>
    <mergeCell ref="T131:AR134"/>
    <mergeCell ref="S107:BV108"/>
    <mergeCell ref="AM102:AV103"/>
    <mergeCell ref="AT133:AU134"/>
    <mergeCell ref="AV125:BV126"/>
    <mergeCell ref="AV133:BV134"/>
    <mergeCell ref="AV127:BV130"/>
    <mergeCell ref="AV131:BV132"/>
    <mergeCell ref="T125:AR126"/>
    <mergeCell ref="T127:AR128"/>
    <mergeCell ref="T129:AR130"/>
    <mergeCell ref="C135:F136"/>
    <mergeCell ref="G135:I136"/>
    <mergeCell ref="AT127:AU128"/>
  </mergeCells>
  <phoneticPr fontId="16"/>
  <dataValidations count="1">
    <dataValidation type="list" allowBlank="1" showInputMessage="1" showErrorMessage="1" sqref="BF54:BX55">
      <formula1>$H$3:$H$4</formula1>
    </dataValidation>
  </dataValidations>
  <hyperlinks>
    <hyperlink ref="A50:BX52" location="目次!A1" display="要 介 護 認 定 情 報 提 供 申 請 書"/>
  </hyperlinks>
  <pageMargins left="0.39370078740157483" right="0.39370078740157483" top="0.59055118110236227" bottom="0.59055118110236227" header="0.31496062992125984" footer="0.31496062992125984"/>
  <pageSetup paperSize="9" orientation="portrait" r:id="rId1"/>
  <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BY268"/>
  <sheetViews>
    <sheetView showZeros="0" topLeftCell="A50" zoomScale="115" zoomScaleNormal="115" workbookViewId="0">
      <selection activeCell="CI81" sqref="CI81"/>
    </sheetView>
  </sheetViews>
  <sheetFormatPr defaultColWidth="1.25" defaultRowHeight="8.25" customHeight="1"/>
  <cols>
    <col min="1" max="1" width="1.25" style="1"/>
    <col min="2" max="2" width="0.625" style="1" customWidth="1"/>
    <col min="3" max="75" width="1.25" style="1"/>
    <col min="76" max="76" width="0.625" style="1" customWidth="1"/>
    <col min="77" max="16384" width="1.25" style="1"/>
  </cols>
  <sheetData>
    <row r="1" spans="2:45" ht="8.25" hidden="1" customHeight="1"/>
    <row r="2" spans="2:45" ht="8.25" hidden="1" customHeight="1">
      <c r="B2" s="2035" t="s">
        <v>1156</v>
      </c>
      <c r="C2" s="2035"/>
      <c r="D2" s="2035"/>
      <c r="E2" s="2035"/>
      <c r="F2" s="2035"/>
      <c r="H2" s="2035" t="s">
        <v>1157</v>
      </c>
      <c r="I2" s="2035"/>
      <c r="J2" s="2035"/>
      <c r="K2" s="2035"/>
      <c r="L2" s="2035"/>
      <c r="M2" s="2035"/>
      <c r="O2" s="1" t="s">
        <v>1158</v>
      </c>
      <c r="Q2" s="1" t="s">
        <v>539</v>
      </c>
      <c r="S2" s="2035" t="s">
        <v>1159</v>
      </c>
      <c r="T2" s="2035"/>
      <c r="U2" s="2035"/>
      <c r="W2" s="2035" t="s">
        <v>232</v>
      </c>
      <c r="X2" s="2035"/>
      <c r="AD2" s="1233" t="s">
        <v>1160</v>
      </c>
      <c r="AE2" s="1233"/>
      <c r="AG2" s="1233" t="s">
        <v>1161</v>
      </c>
      <c r="AH2" s="1233"/>
      <c r="AJ2" s="1233" t="s">
        <v>1162</v>
      </c>
      <c r="AK2" s="1233"/>
      <c r="AM2" s="1" t="s">
        <v>1163</v>
      </c>
      <c r="AO2" s="1" t="s">
        <v>1164</v>
      </c>
      <c r="AQ2" s="1" t="s">
        <v>1165</v>
      </c>
      <c r="AS2" s="1" t="s">
        <v>1166</v>
      </c>
    </row>
    <row r="3" spans="2:45" ht="8.25" hidden="1" customHeight="1">
      <c r="B3" s="147" t="str">
        <f>IF(LEFT(入力専用!D5,2)=LEFT("☑",2),"○","")</f>
        <v/>
      </c>
      <c r="C3" s="147" t="str">
        <f>IF(LEFT(入力専用!D6,2)=LEFT("☑",2),"○","")</f>
        <v/>
      </c>
      <c r="D3" s="147" t="str">
        <f>IF(LEFT(入力専用!D7,2)=LEFT("☑",2),"○","")</f>
        <v/>
      </c>
      <c r="E3" s="147" t="str">
        <f>IF(LEFT(入力専用!D8,2)=LEFT("☑",2),"○","")</f>
        <v/>
      </c>
      <c r="F3" s="156" t="str">
        <f>IF(LEFT("○",2)=LEFT(B3&amp;C3&amp;D3&amp;E3,2),"○","")</f>
        <v/>
      </c>
      <c r="H3" s="450" t="str">
        <f>IF(LEFT(入力専用!D4,2)=LEFT("☑",2),"○","")</f>
        <v/>
      </c>
      <c r="I3" s="450" t="str">
        <f>IF(LEFT(入力専用!D3,2)=LEFT("☑",2),"○","")</f>
        <v/>
      </c>
      <c r="J3" s="451" t="str">
        <f>IF(LEFT(入力専用!D9,2)=LEFT("☑",2),"○",IF(LEFT(入力専用!D10,2)=LEFT("☑",2),"○",""))</f>
        <v/>
      </c>
      <c r="K3" s="450" t="str">
        <f>IF(LEFT(入力専用!D11,2)=LEFT("☑",2),"○","")</f>
        <v/>
      </c>
      <c r="L3" s="450" t="str">
        <f>IF(LEFT(入力専用!D12,2)=LEFT("☑",2),"○","")</f>
        <v/>
      </c>
      <c r="M3" s="156" t="str">
        <f>IF(LEFT("○",2)=LEFT(H3&amp;I3&amp;J3&amp;K3&amp;L3,2),"○","")</f>
        <v/>
      </c>
      <c r="O3" s="569" t="str">
        <f>入力専用!$AB$3</f>
        <v>×</v>
      </c>
      <c r="Q3" s="156" t="str">
        <f>入力専用!$DT$20</f>
        <v>2</v>
      </c>
      <c r="S3" s="147" t="e">
        <f>IF(LEFT(入力専用!$G$146,5)=LEFT(#REF!,5),"1","")</f>
        <v>#REF!</v>
      </c>
      <c r="T3" s="147" t="e">
        <f>IF(LEFT(入力専用!$G$146,5)=LEFT(#REF!,5),"1","")</f>
        <v>#REF!</v>
      </c>
      <c r="U3" s="147" t="e">
        <f>IF(LEFT(入力専用!$G$146,5)=LEFT(#REF!,5),"1","")</f>
        <v>#REF!</v>
      </c>
      <c r="W3" s="156" t="str">
        <f>IF(LEFT("男性",2)=LEFT(入力専用!G68,2),"㊚","男")</f>
        <v>男</v>
      </c>
      <c r="X3" s="156" t="str">
        <f>IF(LEFT("女性",2)=LEFT(入力専用!G68,2),"㊛","女")</f>
        <v>女</v>
      </c>
      <c r="AD3" s="156" t="str">
        <f>IF(LEFT("○",2)=LEFT($F$3,2),入力専用!G53&amp;"　"&amp;入力専用!G63,"")</f>
        <v/>
      </c>
      <c r="AE3" s="156" t="str">
        <f>IF(LEFT("○",2)=LEFT($F$3,2),"介護支援専門員","")</f>
        <v/>
      </c>
      <c r="AG3" s="156" t="str">
        <f>IF(LEFT("○",2)=LEFT($M$3,2),入力専用!G53,"")</f>
        <v/>
      </c>
      <c r="AJ3" s="156" t="str">
        <f ca="1">IF(LEFT("2",3)=LEFT(入力専用!$AE$3,3),入力専用!$G$81,"")</f>
        <v/>
      </c>
      <c r="AK3" s="156" t="str">
        <f ca="1">IF(LEFT("2",3)=LEFT(入力専用!$AE$3,3),入力専用!$G$83,"")</f>
        <v/>
      </c>
      <c r="AM3" s="156" t="str">
        <f>IF(LEFT(入力専用!$G$139,2)=LEFT("有",2),"■ 有","□ 有")</f>
        <v>□ 有</v>
      </c>
      <c r="AO3" s="156" t="e">
        <f>IF(LEFT(U3,2)=LEFT("1",2),入力専用!J146,"")</f>
        <v>#REF!</v>
      </c>
      <c r="AQ3" s="156" t="str">
        <f>入力専用!$G$147&amp;"　"&amp;入力専用!G148</f>
        <v>　</v>
      </c>
      <c r="AS3" s="156" t="str">
        <f>IF(LEFT(入力専用!$G$139,2)=LEFT("",2),"",入力専用!G140)</f>
        <v/>
      </c>
    </row>
    <row r="4" spans="2:45" ht="8.25" hidden="1" customHeight="1">
      <c r="S4" s="147" t="e">
        <f>IF(LEFT(入力専用!$G$144,5)=LEFT(#REF!,5),"1","")</f>
        <v>#REF!</v>
      </c>
      <c r="T4" s="147" t="e">
        <f>IF(LEFT(入力専用!$G$144,5)=LEFT(#REF!,5),"1","")</f>
        <v>#REF!</v>
      </c>
      <c r="U4" s="147" t="e">
        <f>IF(LEFT(入力専用!$G$144,5)=LEFT(#REF!,5),"1","")</f>
        <v>#REF!</v>
      </c>
      <c r="AD4" s="156" t="str">
        <f>IF(LEFT("○",2)=LEFT($F$3,2),入力専用!G55,"")</f>
        <v/>
      </c>
      <c r="AE4" s="156" t="str">
        <f>IF(LEFT("○",2)=LEFT($F$3,2),入力専用!G57,"")</f>
        <v/>
      </c>
      <c r="AG4" s="156" t="str">
        <f>IF(LEFT("○",2)=LEFT($M$3,2),入力専用!G55,"")</f>
        <v/>
      </c>
      <c r="AH4" s="156" t="str">
        <f>IF(LEFT("○",2)=LEFT($M$3,2),入力専用!G57,"")</f>
        <v/>
      </c>
      <c r="AJ4" s="156" t="str">
        <f ca="1">IF(LEFT("2",3)=LEFT(入力専用!$AE$3,3),入力専用!G86,"")</f>
        <v/>
      </c>
      <c r="AM4" s="156" t="str">
        <f>IF(LEFT(入力専用!$G$139,2)=LEFT("有",2),"□ 無","■ 無")</f>
        <v>■ 無</v>
      </c>
      <c r="AO4" s="156" t="e">
        <f>IF(LEFT(U4,2)=LEFT("1",2),入力専用!J144,"")</f>
        <v>#REF!</v>
      </c>
      <c r="AS4" s="156" t="str">
        <f>IF(LEFT(入力専用!$G$139,2)=LEFT("",2),"",入力専用!G141)</f>
        <v/>
      </c>
    </row>
    <row r="5" spans="2:45" ht="8.25" hidden="1" customHeight="1">
      <c r="C5" s="570">
        <f ca="1">入力専用!$B$4</f>
        <v>46119.699162037039</v>
      </c>
      <c r="AD5" s="156" t="str">
        <f>IF(LEFT("○",2)=LEFT($F$3,2),入力専用!G56,"")</f>
        <v/>
      </c>
      <c r="AG5" s="156" t="str">
        <f>IF(LEFT("○",2)=LEFT($M$3,2),入力専用!G56,"")</f>
        <v/>
      </c>
    </row>
    <row r="6" spans="2:45" ht="8.25" hidden="1" customHeight="1">
      <c r="C6" s="156" t="s">
        <v>1167</v>
      </c>
    </row>
    <row r="7" spans="2:45" ht="8.25" hidden="1" customHeight="1"/>
    <row r="8" spans="2:45" ht="8.25" hidden="1" customHeight="1"/>
    <row r="9" spans="2:45" ht="8.25" hidden="1" customHeight="1"/>
    <row r="10" spans="2:45" ht="8.25" hidden="1" customHeight="1"/>
    <row r="11" spans="2:45" ht="8.25" hidden="1" customHeight="1"/>
    <row r="12" spans="2:45" ht="8.25" hidden="1" customHeight="1"/>
    <row r="13" spans="2:45" ht="8.25" hidden="1" customHeight="1"/>
    <row r="14" spans="2:45" ht="8.25" hidden="1" customHeight="1"/>
    <row r="15" spans="2:45" ht="8.25" hidden="1" customHeight="1"/>
    <row r="16" spans="2:45" ht="8.25" hidden="1" customHeight="1"/>
    <row r="17" ht="8.25" hidden="1" customHeight="1"/>
    <row r="18" ht="8.25" hidden="1" customHeight="1"/>
    <row r="19" ht="8.25" hidden="1" customHeight="1"/>
    <row r="20" ht="8.25" hidden="1" customHeight="1"/>
    <row r="21" ht="8.25" hidden="1" customHeight="1"/>
    <row r="22" ht="8.25" hidden="1" customHeight="1"/>
    <row r="23" ht="8.25" hidden="1" customHeight="1"/>
    <row r="24" ht="8.25" hidden="1" customHeight="1"/>
    <row r="25" ht="8.25" hidden="1" customHeight="1"/>
    <row r="26" ht="8.25" hidden="1" customHeight="1"/>
    <row r="27" ht="8.25" hidden="1" customHeight="1"/>
    <row r="28" ht="8.25" hidden="1" customHeight="1"/>
    <row r="29" ht="8.25" hidden="1" customHeight="1"/>
    <row r="30" ht="8.25" hidden="1" customHeight="1"/>
    <row r="31" ht="8.25" hidden="1" customHeight="1"/>
    <row r="32" ht="8.25" hidden="1" customHeight="1"/>
    <row r="33" ht="8.25" hidden="1" customHeight="1"/>
    <row r="34" ht="8.25" hidden="1" customHeight="1"/>
    <row r="35" ht="8.25" hidden="1" customHeight="1"/>
    <row r="36" ht="8.25" hidden="1" customHeight="1"/>
    <row r="37" ht="8.25" hidden="1" customHeight="1"/>
    <row r="38" ht="8.25" hidden="1" customHeight="1"/>
    <row r="39" ht="8.25" hidden="1" customHeight="1"/>
    <row r="40" ht="8.25" hidden="1" customHeight="1"/>
    <row r="41" ht="8.25" hidden="1" customHeight="1"/>
    <row r="42" ht="8.25" hidden="1" customHeight="1"/>
    <row r="43" ht="8.25" hidden="1" customHeight="1"/>
    <row r="44" ht="8.25" hidden="1" customHeight="1"/>
    <row r="45" ht="8.25" hidden="1" customHeight="1"/>
    <row r="46" ht="8.25" hidden="1" customHeight="1"/>
    <row r="47" ht="8.25" hidden="1" customHeight="1"/>
    <row r="48" ht="8.25" hidden="1" customHeight="1"/>
    <row r="49" spans="1:77" ht="8.25" hidden="1" customHeight="1"/>
    <row r="50" spans="1:77" ht="3.75" customHeight="1"/>
    <row r="51" spans="1:77" ht="4.5" customHeight="1">
      <c r="A51" s="228"/>
      <c r="D51" s="1865" t="s">
        <v>1168</v>
      </c>
      <c r="E51" s="1865"/>
      <c r="F51" s="1865"/>
      <c r="G51" s="1865"/>
      <c r="H51" s="1865"/>
      <c r="I51" s="1865"/>
      <c r="J51" s="1865"/>
      <c r="K51" s="1865"/>
      <c r="L51" s="1865"/>
      <c r="M51" s="1865"/>
      <c r="N51" s="1865"/>
      <c r="O51" s="1865"/>
      <c r="P51" s="1865"/>
      <c r="Q51" s="1865"/>
      <c r="R51" s="1865"/>
      <c r="S51" s="1865"/>
      <c r="T51" s="1865"/>
      <c r="U51" s="1865"/>
      <c r="V51" s="1865"/>
      <c r="W51" s="1865"/>
      <c r="X51" s="1865"/>
      <c r="Y51" s="1865"/>
      <c r="Z51" s="1865"/>
      <c r="AA51" s="1865"/>
      <c r="AB51" s="1865"/>
      <c r="AC51" s="1865"/>
      <c r="AD51" s="1865"/>
      <c r="AE51" s="1865"/>
      <c r="AF51" s="1865"/>
      <c r="AG51" s="1865"/>
      <c r="AH51" s="1865"/>
      <c r="AI51" s="1865"/>
      <c r="AJ51" s="1865"/>
      <c r="AK51" s="1865"/>
      <c r="AL51" s="1865"/>
      <c r="AM51" s="1865"/>
      <c r="AN51" s="1865"/>
      <c r="AO51" s="1865"/>
      <c r="AP51" s="1865"/>
      <c r="AQ51" s="1865"/>
      <c r="AR51" s="1865"/>
      <c r="AS51" s="1865"/>
      <c r="AT51" s="1865"/>
      <c r="AU51" s="1865"/>
      <c r="AV51" s="1865"/>
      <c r="AW51" s="1865"/>
      <c r="AX51" s="1865"/>
      <c r="AY51" s="1865"/>
      <c r="AZ51" s="1865"/>
      <c r="BA51" s="1865"/>
      <c r="BB51" s="1865"/>
      <c r="BC51" s="1865"/>
      <c r="BD51" s="1865"/>
      <c r="BE51" s="1865"/>
      <c r="BF51" s="1865"/>
      <c r="BG51" s="1865"/>
      <c r="BH51" s="1865"/>
      <c r="BI51" s="1865"/>
      <c r="BJ51" s="1865"/>
      <c r="BK51" s="1865"/>
      <c r="BL51" s="1865"/>
      <c r="BM51" s="1865"/>
      <c r="BN51" s="1865"/>
      <c r="BO51" s="1865"/>
      <c r="BP51" s="1865"/>
      <c r="BQ51" s="1865"/>
      <c r="BR51" s="1865"/>
      <c r="BS51" s="1865"/>
      <c r="BT51" s="1865"/>
      <c r="BU51" s="1865"/>
      <c r="BV51" s="1865"/>
      <c r="BW51" s="1865"/>
      <c r="BX51" s="1865"/>
      <c r="BY51" s="1865"/>
    </row>
    <row r="52" spans="1:77" ht="8.25" customHeight="1" thickBot="1">
      <c r="A52" s="228"/>
      <c r="D52" s="1866"/>
      <c r="E52" s="1866"/>
      <c r="F52" s="1866"/>
      <c r="G52" s="1866"/>
      <c r="H52" s="1866"/>
      <c r="I52" s="1866"/>
      <c r="J52" s="1866"/>
      <c r="K52" s="1866"/>
      <c r="L52" s="1866"/>
      <c r="M52" s="1866"/>
      <c r="N52" s="1866"/>
      <c r="O52" s="1866"/>
      <c r="P52" s="1866"/>
      <c r="Q52" s="1866"/>
      <c r="R52" s="1866"/>
      <c r="S52" s="1866"/>
      <c r="T52" s="1866"/>
      <c r="U52" s="1866"/>
      <c r="V52" s="1866"/>
      <c r="W52" s="1866"/>
      <c r="X52" s="1866"/>
      <c r="Y52" s="1866"/>
      <c r="Z52" s="1866"/>
      <c r="AA52" s="1866"/>
      <c r="AB52" s="1866"/>
      <c r="AC52" s="1866"/>
      <c r="AD52" s="1866"/>
      <c r="AE52" s="1866"/>
      <c r="AF52" s="1866"/>
      <c r="AG52" s="1866"/>
      <c r="AH52" s="1866"/>
      <c r="AI52" s="1866"/>
      <c r="AJ52" s="1866"/>
      <c r="AK52" s="1866"/>
      <c r="AL52" s="1866"/>
      <c r="AM52" s="1866"/>
      <c r="AN52" s="1866"/>
      <c r="AO52" s="1866"/>
      <c r="AP52" s="1866"/>
      <c r="AQ52" s="1866"/>
      <c r="AR52" s="1866"/>
      <c r="AS52" s="1866"/>
      <c r="AT52" s="1866"/>
      <c r="AU52" s="1866"/>
      <c r="AV52" s="1866"/>
      <c r="AW52" s="1866"/>
      <c r="AX52" s="1866"/>
      <c r="AY52" s="1866"/>
      <c r="AZ52" s="1866"/>
      <c r="BA52" s="1866"/>
      <c r="BB52" s="1866"/>
      <c r="BC52" s="1866"/>
      <c r="BD52" s="1866"/>
      <c r="BE52" s="1866"/>
      <c r="BF52" s="1866"/>
      <c r="BG52" s="1866"/>
      <c r="BH52" s="1866"/>
      <c r="BI52" s="1866"/>
      <c r="BJ52" s="1866"/>
      <c r="BK52" s="1866"/>
      <c r="BL52" s="1866"/>
      <c r="BM52" s="1866"/>
      <c r="BN52" s="1866"/>
      <c r="BO52" s="1866"/>
      <c r="BP52" s="1866"/>
      <c r="BQ52" s="1866"/>
      <c r="BR52" s="1866"/>
      <c r="BS52" s="1866"/>
      <c r="BT52" s="1866"/>
      <c r="BU52" s="1866"/>
      <c r="BV52" s="1866"/>
      <c r="BW52" s="1866"/>
      <c r="BX52" s="1866"/>
      <c r="BY52" s="1866"/>
    </row>
    <row r="53" spans="1:77" ht="8.25" customHeight="1">
      <c r="A53" s="229"/>
      <c r="B53" s="230"/>
      <c r="C53" s="230"/>
      <c r="D53" s="230"/>
      <c r="E53" s="230"/>
      <c r="F53" s="230"/>
      <c r="G53" s="230"/>
      <c r="H53" s="230"/>
      <c r="I53" s="230"/>
      <c r="J53" s="230"/>
      <c r="K53" s="230"/>
      <c r="L53" s="230"/>
      <c r="M53" s="230"/>
      <c r="N53" s="230"/>
      <c r="O53" s="230"/>
      <c r="P53" s="230"/>
      <c r="Q53" s="230"/>
      <c r="R53" s="230"/>
      <c r="S53" s="230"/>
      <c r="T53" s="230"/>
      <c r="U53" s="230"/>
      <c r="V53" s="230"/>
      <c r="W53" s="230"/>
      <c r="X53" s="230"/>
      <c r="Y53" s="230"/>
      <c r="Z53" s="230"/>
      <c r="AA53" s="230"/>
      <c r="AB53" s="230"/>
      <c r="AC53" s="230"/>
      <c r="AD53" s="230"/>
      <c r="AE53" s="230"/>
      <c r="AF53" s="230"/>
      <c r="AG53" s="230"/>
      <c r="AH53" s="230"/>
      <c r="AI53" s="230"/>
      <c r="AJ53" s="230"/>
      <c r="AK53" s="230"/>
      <c r="AL53" s="230"/>
      <c r="AM53" s="230"/>
      <c r="AN53" s="230"/>
      <c r="AO53" s="230"/>
      <c r="AP53" s="230"/>
      <c r="AQ53" s="230"/>
      <c r="AR53" s="230"/>
      <c r="AS53" s="230"/>
      <c r="AT53" s="230"/>
      <c r="AU53" s="230"/>
      <c r="AV53" s="230"/>
      <c r="AW53" s="230"/>
      <c r="AX53" s="230"/>
      <c r="AY53" s="230"/>
      <c r="AZ53" s="230"/>
      <c r="BA53" s="230"/>
      <c r="BB53" s="230"/>
      <c r="BC53" s="230"/>
      <c r="BD53" s="230"/>
      <c r="BE53" s="230"/>
      <c r="BF53" s="230"/>
      <c r="BG53" s="230"/>
      <c r="BH53" s="230"/>
      <c r="BI53" s="230"/>
      <c r="BJ53" s="230"/>
      <c r="BK53" s="230"/>
      <c r="BL53" s="230"/>
      <c r="BM53" s="230"/>
      <c r="BN53" s="230"/>
      <c r="BO53" s="230"/>
      <c r="BP53" s="230"/>
      <c r="BQ53" s="230"/>
      <c r="BR53" s="230"/>
      <c r="BS53" s="230"/>
      <c r="BT53" s="230"/>
      <c r="BU53" s="230"/>
      <c r="BV53" s="230"/>
      <c r="BW53" s="230"/>
      <c r="BX53" s="230"/>
      <c r="BY53" s="231"/>
    </row>
    <row r="54" spans="1:77" ht="8.25" customHeight="1">
      <c r="A54" s="2055" t="s">
        <v>1314</v>
      </c>
      <c r="B54" s="2056"/>
      <c r="C54" s="2056"/>
      <c r="D54" s="2056"/>
      <c r="E54" s="2056"/>
      <c r="F54" s="2056"/>
      <c r="G54" s="2056"/>
      <c r="H54" s="2056"/>
      <c r="I54" s="2056"/>
      <c r="J54" s="2056"/>
      <c r="K54" s="2056"/>
      <c r="L54" s="2056"/>
      <c r="M54" s="2056"/>
      <c r="N54" s="2056"/>
      <c r="O54" s="2056"/>
      <c r="P54" s="2056"/>
      <c r="Q54" s="2056"/>
      <c r="R54" s="2056"/>
      <c r="S54" s="2056"/>
      <c r="T54" s="2056"/>
      <c r="U54" s="2056"/>
      <c r="V54" s="2056"/>
      <c r="W54" s="2056"/>
      <c r="X54" s="2056"/>
      <c r="Y54" s="2056"/>
      <c r="Z54" s="2056"/>
      <c r="AA54" s="2056"/>
      <c r="AB54" s="2056"/>
      <c r="AC54" s="2056"/>
      <c r="AD54" s="2056"/>
      <c r="AE54" s="2056"/>
      <c r="AF54" s="2056"/>
      <c r="AG54" s="2056"/>
      <c r="AH54" s="2056"/>
      <c r="AI54" s="2056"/>
      <c r="AJ54" s="2056"/>
      <c r="AK54" s="2056"/>
      <c r="AL54" s="2056"/>
      <c r="AM54" s="2056"/>
      <c r="AN54" s="2056"/>
      <c r="AO54" s="2056"/>
      <c r="AP54" s="2056"/>
      <c r="AQ54" s="2056"/>
      <c r="AR54" s="2056"/>
      <c r="AS54" s="2056"/>
      <c r="AT54" s="2056"/>
      <c r="AU54" s="2056"/>
      <c r="AV54" s="2056"/>
      <c r="AW54" s="2056"/>
      <c r="AX54" s="2056"/>
      <c r="AY54" s="2056"/>
      <c r="AZ54" s="2056"/>
      <c r="BA54" s="2056"/>
      <c r="BB54" s="2056"/>
      <c r="BC54" s="2056"/>
      <c r="BD54" s="2056"/>
      <c r="BE54" s="2056"/>
      <c r="BF54" s="2056"/>
      <c r="BG54" s="2056"/>
      <c r="BH54" s="2056"/>
      <c r="BI54" s="2056"/>
      <c r="BJ54" s="2056"/>
      <c r="BK54" s="2056"/>
      <c r="BL54" s="2056"/>
      <c r="BM54" s="2056"/>
      <c r="BN54" s="2056"/>
      <c r="BO54" s="2056"/>
      <c r="BP54" s="2056"/>
      <c r="BQ54" s="2056"/>
      <c r="BR54" s="2056"/>
      <c r="BS54" s="2056"/>
      <c r="BT54" s="2056"/>
      <c r="BU54" s="2056"/>
      <c r="BV54" s="2056"/>
      <c r="BW54" s="2056"/>
      <c r="BX54" s="2056"/>
      <c r="BY54" s="2057"/>
    </row>
    <row r="55" spans="1:77" ht="8.25" customHeight="1">
      <c r="A55" s="2055"/>
      <c r="B55" s="2056"/>
      <c r="C55" s="2056"/>
      <c r="D55" s="2056"/>
      <c r="E55" s="2056"/>
      <c r="F55" s="2056"/>
      <c r="G55" s="2056"/>
      <c r="H55" s="2056"/>
      <c r="I55" s="2056"/>
      <c r="J55" s="2056"/>
      <c r="K55" s="2056"/>
      <c r="L55" s="2056"/>
      <c r="M55" s="2056"/>
      <c r="N55" s="2056"/>
      <c r="O55" s="2056"/>
      <c r="P55" s="2056"/>
      <c r="Q55" s="2056"/>
      <c r="R55" s="2056"/>
      <c r="S55" s="2056"/>
      <c r="T55" s="2056"/>
      <c r="U55" s="2056"/>
      <c r="V55" s="2056"/>
      <c r="W55" s="2056"/>
      <c r="X55" s="2056"/>
      <c r="Y55" s="2056"/>
      <c r="Z55" s="2056"/>
      <c r="AA55" s="2056"/>
      <c r="AB55" s="2056"/>
      <c r="AC55" s="2056"/>
      <c r="AD55" s="2056"/>
      <c r="AE55" s="2056"/>
      <c r="AF55" s="2056"/>
      <c r="AG55" s="2056"/>
      <c r="AH55" s="2056"/>
      <c r="AI55" s="2056"/>
      <c r="AJ55" s="2056"/>
      <c r="AK55" s="2056"/>
      <c r="AL55" s="2056"/>
      <c r="AM55" s="2056"/>
      <c r="AN55" s="2056"/>
      <c r="AO55" s="2056"/>
      <c r="AP55" s="2056"/>
      <c r="AQ55" s="2056"/>
      <c r="AR55" s="2056"/>
      <c r="AS55" s="2056"/>
      <c r="AT55" s="2056"/>
      <c r="AU55" s="2056"/>
      <c r="AV55" s="2056"/>
      <c r="AW55" s="2056"/>
      <c r="AX55" s="2056"/>
      <c r="AY55" s="2056"/>
      <c r="AZ55" s="2056"/>
      <c r="BA55" s="2056"/>
      <c r="BB55" s="2056"/>
      <c r="BC55" s="2056"/>
      <c r="BD55" s="2056"/>
      <c r="BE55" s="2056"/>
      <c r="BF55" s="2056"/>
      <c r="BG55" s="2056"/>
      <c r="BH55" s="2056"/>
      <c r="BI55" s="2056"/>
      <c r="BJ55" s="2056"/>
      <c r="BK55" s="2056"/>
      <c r="BL55" s="2056"/>
      <c r="BM55" s="2056"/>
      <c r="BN55" s="2056"/>
      <c r="BO55" s="2056"/>
      <c r="BP55" s="2056"/>
      <c r="BQ55" s="2056"/>
      <c r="BR55" s="2056"/>
      <c r="BS55" s="2056"/>
      <c r="BT55" s="2056"/>
      <c r="BU55" s="2056"/>
      <c r="BV55" s="2056"/>
      <c r="BW55" s="2056"/>
      <c r="BX55" s="2056"/>
      <c r="BY55" s="2057"/>
    </row>
    <row r="56" spans="1:77" ht="8.25" customHeight="1">
      <c r="A56" s="2055"/>
      <c r="B56" s="2056"/>
      <c r="C56" s="2056"/>
      <c r="D56" s="2056"/>
      <c r="E56" s="2056"/>
      <c r="F56" s="2056"/>
      <c r="G56" s="2056"/>
      <c r="H56" s="2056"/>
      <c r="I56" s="2056"/>
      <c r="J56" s="2056"/>
      <c r="K56" s="2056"/>
      <c r="L56" s="2056"/>
      <c r="M56" s="2056"/>
      <c r="N56" s="2056"/>
      <c r="O56" s="2056"/>
      <c r="P56" s="2056"/>
      <c r="Q56" s="2056"/>
      <c r="R56" s="2056"/>
      <c r="S56" s="2056"/>
      <c r="T56" s="2056"/>
      <c r="U56" s="2056"/>
      <c r="V56" s="2056"/>
      <c r="W56" s="2056"/>
      <c r="X56" s="2056"/>
      <c r="Y56" s="2056"/>
      <c r="Z56" s="2056"/>
      <c r="AA56" s="2056"/>
      <c r="AB56" s="2056"/>
      <c r="AC56" s="2056"/>
      <c r="AD56" s="2056"/>
      <c r="AE56" s="2056"/>
      <c r="AF56" s="2056"/>
      <c r="AG56" s="2056"/>
      <c r="AH56" s="2056"/>
      <c r="AI56" s="2056"/>
      <c r="AJ56" s="2056"/>
      <c r="AK56" s="2056"/>
      <c r="AL56" s="2056"/>
      <c r="AM56" s="2056"/>
      <c r="AN56" s="2056"/>
      <c r="AO56" s="2056"/>
      <c r="AP56" s="2056"/>
      <c r="AQ56" s="2056"/>
      <c r="AR56" s="2056"/>
      <c r="AS56" s="2056"/>
      <c r="AT56" s="2056"/>
      <c r="AU56" s="2056"/>
      <c r="AV56" s="2056"/>
      <c r="AW56" s="2056"/>
      <c r="AX56" s="2056"/>
      <c r="AY56" s="2056"/>
      <c r="AZ56" s="2056"/>
      <c r="BA56" s="2056"/>
      <c r="BB56" s="2056"/>
      <c r="BC56" s="2056"/>
      <c r="BD56" s="2056"/>
      <c r="BE56" s="2056"/>
      <c r="BF56" s="2056"/>
      <c r="BG56" s="2056"/>
      <c r="BH56" s="2056"/>
      <c r="BI56" s="2056"/>
      <c r="BJ56" s="2056"/>
      <c r="BK56" s="2056"/>
      <c r="BL56" s="2056"/>
      <c r="BM56" s="2056"/>
      <c r="BN56" s="2056"/>
      <c r="BO56" s="2056"/>
      <c r="BP56" s="2056"/>
      <c r="BQ56" s="2056"/>
      <c r="BR56" s="2056"/>
      <c r="BS56" s="2056"/>
      <c r="BT56" s="2056"/>
      <c r="BU56" s="2056"/>
      <c r="BV56" s="2056"/>
      <c r="BW56" s="2056"/>
      <c r="BX56" s="2056"/>
      <c r="BY56" s="2057"/>
    </row>
    <row r="57" spans="1:77" ht="8.25" customHeight="1">
      <c r="A57" s="280"/>
      <c r="B57" s="279"/>
      <c r="C57" s="279"/>
      <c r="D57" s="279"/>
      <c r="E57" s="279"/>
      <c r="F57" s="279"/>
      <c r="G57" s="279"/>
      <c r="H57" s="279"/>
      <c r="I57" s="279"/>
      <c r="J57" s="279"/>
      <c r="K57" s="279"/>
      <c r="L57" s="279"/>
      <c r="M57" s="279"/>
      <c r="N57" s="279"/>
      <c r="O57" s="279"/>
      <c r="P57" s="279"/>
      <c r="Q57" s="279"/>
      <c r="R57" s="279"/>
      <c r="S57" s="279"/>
      <c r="T57" s="279"/>
      <c r="U57" s="279"/>
      <c r="V57" s="279"/>
      <c r="W57" s="279"/>
      <c r="X57" s="279"/>
      <c r="Y57" s="279"/>
      <c r="Z57" s="279"/>
      <c r="AA57" s="279"/>
      <c r="AB57" s="279"/>
      <c r="AC57" s="279"/>
      <c r="AD57" s="279"/>
      <c r="AE57" s="279"/>
      <c r="AF57" s="279"/>
      <c r="AG57" s="279"/>
      <c r="AH57" s="279"/>
      <c r="AI57" s="279"/>
      <c r="AJ57" s="279"/>
      <c r="AK57" s="279"/>
      <c r="AL57" s="279"/>
      <c r="AM57" s="279"/>
      <c r="AN57" s="279"/>
      <c r="AO57" s="279"/>
      <c r="AP57" s="279"/>
      <c r="AQ57" s="279"/>
      <c r="AR57" s="279"/>
      <c r="AS57" s="279"/>
      <c r="AT57" s="279"/>
      <c r="AU57" s="279"/>
      <c r="AV57" s="279"/>
      <c r="AW57" s="279"/>
      <c r="AX57" s="279"/>
      <c r="AY57" s="279"/>
      <c r="AZ57" s="279"/>
      <c r="BA57" s="279"/>
      <c r="BB57" s="279"/>
      <c r="BC57" s="279"/>
      <c r="BD57" s="279"/>
      <c r="BE57" s="10"/>
      <c r="BF57" s="10"/>
      <c r="BL57" s="10"/>
      <c r="BM57" s="10"/>
      <c r="BN57" s="10"/>
      <c r="BO57" s="10"/>
      <c r="BP57" s="10"/>
      <c r="BQ57" s="10"/>
      <c r="BR57" s="10"/>
      <c r="BS57" s="10"/>
      <c r="BT57" s="10"/>
      <c r="BU57" s="10"/>
      <c r="BV57" s="10"/>
      <c r="BW57" s="10"/>
      <c r="BX57" s="10"/>
      <c r="BY57" s="233"/>
    </row>
    <row r="58" spans="1:77" ht="8.25" customHeight="1">
      <c r="A58" s="280"/>
      <c r="B58" s="279"/>
      <c r="C58" s="279"/>
      <c r="D58" s="279"/>
      <c r="E58" s="279"/>
      <c r="F58" s="279"/>
      <c r="G58" s="279"/>
      <c r="H58" s="279"/>
      <c r="I58" s="279"/>
      <c r="J58" s="279"/>
      <c r="K58" s="279"/>
      <c r="L58" s="279"/>
      <c r="M58" s="279"/>
      <c r="N58" s="279"/>
      <c r="O58" s="279"/>
      <c r="P58" s="279"/>
      <c r="Q58" s="279"/>
      <c r="R58" s="279"/>
      <c r="S58" s="279"/>
      <c r="T58" s="279"/>
      <c r="U58" s="279"/>
      <c r="V58" s="279"/>
      <c r="W58" s="279"/>
      <c r="X58" s="279"/>
      <c r="Y58" s="279"/>
      <c r="Z58" s="279"/>
      <c r="AA58" s="279"/>
      <c r="AB58" s="279"/>
      <c r="AC58" s="279"/>
      <c r="AD58" s="279"/>
      <c r="AE58" s="279"/>
      <c r="AF58" s="279"/>
      <c r="AG58" s="279"/>
      <c r="AH58" s="279"/>
      <c r="AI58" s="279"/>
      <c r="AJ58" s="279"/>
      <c r="AK58" s="279"/>
      <c r="AL58" s="279"/>
      <c r="AM58" s="279"/>
      <c r="AN58" s="279"/>
      <c r="AO58" s="279"/>
      <c r="AP58" s="279"/>
      <c r="AQ58" s="279"/>
      <c r="AR58" s="279"/>
      <c r="AS58" s="279"/>
      <c r="AT58" s="279"/>
      <c r="AU58" s="279"/>
      <c r="AV58" s="279"/>
      <c r="AW58" s="279"/>
      <c r="AX58" s="279"/>
      <c r="AY58" s="279"/>
      <c r="AZ58" s="279"/>
      <c r="BA58" s="279"/>
      <c r="BB58" s="279"/>
      <c r="BC58" s="279"/>
      <c r="BD58" s="279"/>
      <c r="BE58" s="10"/>
      <c r="BF58" s="10"/>
      <c r="BG58" s="10"/>
      <c r="BH58" s="279"/>
      <c r="BI58" s="279"/>
      <c r="BJ58" s="279"/>
      <c r="BK58" s="279"/>
      <c r="BL58" s="279"/>
      <c r="BM58" s="279"/>
      <c r="BN58" s="279"/>
      <c r="BO58" s="279"/>
      <c r="BP58" s="279"/>
      <c r="BQ58" s="279"/>
      <c r="BR58" s="279"/>
      <c r="BS58" s="279"/>
      <c r="BT58" s="279"/>
      <c r="BU58" s="279"/>
      <c r="BV58" s="279"/>
      <c r="BW58" s="279"/>
      <c r="BX58" s="279"/>
      <c r="BY58" s="233"/>
    </row>
    <row r="59" spans="1:77" ht="8.25" customHeight="1">
      <c r="A59" s="280"/>
      <c r="B59" s="279"/>
      <c r="C59" s="279"/>
      <c r="D59" s="279"/>
      <c r="E59" s="279"/>
      <c r="F59" s="279"/>
      <c r="G59" s="279"/>
      <c r="H59" s="279"/>
      <c r="I59" s="279"/>
      <c r="J59" s="279"/>
      <c r="K59" s="279"/>
      <c r="L59" s="279"/>
      <c r="M59" s="279"/>
      <c r="N59" s="279"/>
      <c r="O59" s="279"/>
      <c r="P59" s="279"/>
      <c r="Q59" s="279"/>
      <c r="R59" s="279"/>
      <c r="S59" s="279"/>
      <c r="T59" s="279"/>
      <c r="U59" s="279"/>
      <c r="V59" s="279"/>
      <c r="W59" s="279"/>
      <c r="X59" s="279"/>
      <c r="Y59" s="279"/>
      <c r="Z59" s="279"/>
      <c r="AA59" s="279"/>
      <c r="AB59" s="279"/>
      <c r="AC59" s="279"/>
      <c r="AD59" s="279"/>
      <c r="AE59" s="279"/>
      <c r="AF59" s="279"/>
      <c r="AG59" s="279"/>
      <c r="AH59" s="279"/>
      <c r="AI59" s="279"/>
      <c r="AJ59" s="279"/>
      <c r="AK59" s="279"/>
      <c r="AL59" s="279"/>
      <c r="AM59" s="279"/>
      <c r="AN59" s="279"/>
      <c r="AO59" s="279"/>
      <c r="AP59" s="279"/>
      <c r="AQ59" s="279"/>
      <c r="AR59" s="279"/>
      <c r="AS59" s="279"/>
      <c r="AT59" s="279"/>
      <c r="AU59" s="279"/>
      <c r="AV59" s="279"/>
      <c r="AW59" s="279"/>
      <c r="AX59" s="279"/>
      <c r="AY59" s="279"/>
      <c r="AZ59" s="279"/>
      <c r="BA59" s="279"/>
      <c r="BB59" s="279"/>
      <c r="BC59" s="279"/>
      <c r="BD59" s="279"/>
      <c r="BE59" s="10"/>
      <c r="BY59" s="233"/>
    </row>
    <row r="60" spans="1:77" ht="8.25" customHeight="1">
      <c r="A60" s="232"/>
      <c r="B60" s="10"/>
      <c r="C60" s="10"/>
      <c r="D60" s="10"/>
      <c r="E60" s="10"/>
      <c r="F60" s="10"/>
      <c r="G60" s="10"/>
      <c r="H60" s="10"/>
      <c r="I60" s="10"/>
      <c r="J60" s="10"/>
      <c r="K60" s="10"/>
      <c r="L60" s="10"/>
      <c r="M60" s="10"/>
      <c r="N60" s="10"/>
      <c r="O60" s="10"/>
      <c r="P60" s="10"/>
      <c r="Q60" s="10"/>
      <c r="R60" s="10"/>
      <c r="S60" s="10"/>
      <c r="T60" s="10"/>
      <c r="U60" s="10"/>
      <c r="V60" s="10"/>
      <c r="W60" s="10"/>
      <c r="X60" s="10"/>
      <c r="Y60" s="10"/>
      <c r="Z60" s="10"/>
      <c r="AA60" s="10"/>
      <c r="AB60" s="10"/>
      <c r="AC60" s="10"/>
      <c r="AD60" s="10"/>
      <c r="AE60" s="10"/>
      <c r="AF60" s="10"/>
      <c r="AG60" s="10"/>
      <c r="AH60" s="10"/>
      <c r="AI60" s="10"/>
      <c r="AJ60" s="10"/>
      <c r="AK60" s="10"/>
      <c r="AL60" s="10"/>
      <c r="AM60" s="10"/>
      <c r="AN60" s="10"/>
      <c r="AO60" s="10"/>
      <c r="AP60" s="10"/>
      <c r="AQ60" s="10"/>
      <c r="AR60" s="10"/>
      <c r="AS60" s="10"/>
      <c r="AT60" s="10"/>
      <c r="AU60" s="10"/>
      <c r="AV60" s="10"/>
      <c r="AW60" s="10"/>
      <c r="AX60" s="10"/>
      <c r="AY60" s="10"/>
      <c r="AZ60" s="10"/>
      <c r="BA60" s="10"/>
      <c r="BB60" s="10"/>
      <c r="BC60" s="10"/>
      <c r="BD60" s="10"/>
      <c r="BE60" s="10"/>
      <c r="BF60" s="10"/>
      <c r="BG60" s="10"/>
      <c r="BH60" s="10"/>
      <c r="BI60" s="1868" t="s">
        <v>1177</v>
      </c>
      <c r="BJ60" s="1868"/>
      <c r="BK60" s="1868"/>
      <c r="BL60" s="1868"/>
      <c r="BM60" s="1868"/>
      <c r="BN60" s="1868"/>
      <c r="BO60" s="1868"/>
      <c r="BP60" s="1868"/>
      <c r="BQ60" s="1868"/>
      <c r="BR60" s="1868"/>
      <c r="BS60" s="1868"/>
      <c r="BT60" s="1868"/>
      <c r="BU60" s="1868"/>
      <c r="BV60" s="10"/>
      <c r="BW60" s="10"/>
      <c r="BX60" s="10"/>
      <c r="BY60" s="233"/>
    </row>
    <row r="61" spans="1:77" ht="6" customHeight="1">
      <c r="A61" s="232"/>
      <c r="B61" s="10"/>
      <c r="C61" s="10"/>
      <c r="D61" s="10"/>
      <c r="E61" s="10"/>
      <c r="F61" s="10"/>
      <c r="G61" s="10"/>
      <c r="H61" s="10"/>
      <c r="I61" s="10"/>
      <c r="J61" s="10"/>
      <c r="K61" s="10"/>
      <c r="L61" s="10"/>
      <c r="M61" s="10"/>
      <c r="U61" s="1808" t="s">
        <v>1178</v>
      </c>
      <c r="V61" s="1808"/>
      <c r="W61" s="1808"/>
      <c r="X61" s="1808"/>
      <c r="Y61" s="1808"/>
      <c r="Z61" s="1808"/>
      <c r="AA61" s="1808"/>
      <c r="AB61" s="1808"/>
      <c r="AC61" s="1853" t="s">
        <v>1179</v>
      </c>
      <c r="AD61" s="1854"/>
      <c r="AE61" s="1854"/>
      <c r="AF61" s="1854"/>
      <c r="AG61" s="1854"/>
      <c r="AH61" s="1854"/>
      <c r="AI61" s="1854"/>
      <c r="AJ61" s="1854"/>
      <c r="AK61" s="1854"/>
      <c r="AL61" s="2054"/>
      <c r="AM61" s="1808" t="s">
        <v>1180</v>
      </c>
      <c r="AN61" s="1808"/>
      <c r="AO61" s="1808"/>
      <c r="AP61" s="1808"/>
      <c r="AQ61" s="1808"/>
      <c r="AR61" s="1808"/>
      <c r="AS61" s="1808"/>
      <c r="AT61" s="1808"/>
      <c r="AU61" s="1808"/>
      <c r="AV61" s="1808"/>
      <c r="AW61" s="1808"/>
      <c r="AX61" s="1808"/>
      <c r="AY61" s="1808" t="s">
        <v>1181</v>
      </c>
      <c r="AZ61" s="1808"/>
      <c r="BA61" s="1808"/>
      <c r="BB61" s="1808"/>
      <c r="BC61" s="1808"/>
      <c r="BD61" s="1808"/>
      <c r="BE61" s="1808"/>
      <c r="BF61" s="1808"/>
      <c r="BG61" s="1808" t="s">
        <v>1182</v>
      </c>
      <c r="BH61" s="1808"/>
      <c r="BI61" s="1808"/>
      <c r="BJ61" s="1808"/>
      <c r="BK61" s="1808"/>
      <c r="BL61" s="1808"/>
      <c r="BM61" s="1808"/>
      <c r="BN61" s="1808"/>
      <c r="BO61" s="1808" t="s">
        <v>1183</v>
      </c>
      <c r="BP61" s="1808"/>
      <c r="BQ61" s="1808"/>
      <c r="BR61" s="1808"/>
      <c r="BS61" s="1808"/>
      <c r="BT61" s="1808"/>
      <c r="BU61" s="1808"/>
      <c r="BV61" s="1808"/>
      <c r="BW61" s="10"/>
      <c r="BX61" s="10"/>
      <c r="BY61" s="233"/>
    </row>
    <row r="62" spans="1:77" ht="6" customHeight="1">
      <c r="A62" s="232"/>
      <c r="B62" s="10"/>
      <c r="C62" s="10"/>
      <c r="D62" s="10"/>
      <c r="E62" s="10"/>
      <c r="F62" s="10"/>
      <c r="G62" s="10"/>
      <c r="H62" s="10"/>
      <c r="I62" s="10"/>
      <c r="J62" s="10"/>
      <c r="K62" s="10"/>
      <c r="L62" s="10"/>
      <c r="M62" s="10"/>
      <c r="U62" s="1808"/>
      <c r="V62" s="1808"/>
      <c r="W62" s="1808"/>
      <c r="X62" s="1808"/>
      <c r="Y62" s="1808"/>
      <c r="Z62" s="1808"/>
      <c r="AA62" s="1808"/>
      <c r="AB62" s="1808"/>
      <c r="AC62" s="1856"/>
      <c r="AD62" s="1857"/>
      <c r="AE62" s="1857"/>
      <c r="AF62" s="1857"/>
      <c r="AG62" s="1857"/>
      <c r="AH62" s="1857"/>
      <c r="AI62" s="1857"/>
      <c r="AJ62" s="1857"/>
      <c r="AK62" s="1857"/>
      <c r="AL62" s="1858"/>
      <c r="AM62" s="1808"/>
      <c r="AN62" s="1808"/>
      <c r="AO62" s="1808"/>
      <c r="AP62" s="1808"/>
      <c r="AQ62" s="1808"/>
      <c r="AR62" s="1808"/>
      <c r="AS62" s="1808"/>
      <c r="AT62" s="1808"/>
      <c r="AU62" s="1808"/>
      <c r="AV62" s="1808"/>
      <c r="AW62" s="1808"/>
      <c r="AX62" s="1808"/>
      <c r="AY62" s="1808"/>
      <c r="AZ62" s="1808"/>
      <c r="BA62" s="1808"/>
      <c r="BB62" s="1808"/>
      <c r="BC62" s="1808"/>
      <c r="BD62" s="1808"/>
      <c r="BE62" s="1808"/>
      <c r="BF62" s="1808"/>
      <c r="BG62" s="1808"/>
      <c r="BH62" s="1808"/>
      <c r="BI62" s="1808"/>
      <c r="BJ62" s="1808"/>
      <c r="BK62" s="1808"/>
      <c r="BL62" s="1808"/>
      <c r="BM62" s="1808"/>
      <c r="BN62" s="1808"/>
      <c r="BO62" s="1808"/>
      <c r="BP62" s="1808"/>
      <c r="BQ62" s="1808"/>
      <c r="BR62" s="1808"/>
      <c r="BS62" s="1808"/>
      <c r="BT62" s="1808"/>
      <c r="BU62" s="1808"/>
      <c r="BV62" s="1808"/>
      <c r="BW62" s="10"/>
      <c r="BX62" s="10"/>
      <c r="BY62" s="233"/>
    </row>
    <row r="63" spans="1:77" ht="8.25" customHeight="1">
      <c r="A63" s="232"/>
      <c r="B63" s="10"/>
      <c r="C63" s="10"/>
      <c r="D63" s="10"/>
      <c r="E63" s="10"/>
      <c r="F63" s="10"/>
      <c r="G63" s="10"/>
      <c r="H63" s="10"/>
      <c r="I63" s="10"/>
      <c r="J63" s="10"/>
      <c r="K63" s="10"/>
      <c r="L63" s="10"/>
      <c r="M63" s="10"/>
      <c r="U63" s="958"/>
      <c r="V63" s="958"/>
      <c r="W63" s="958"/>
      <c r="X63" s="958"/>
      <c r="Y63" s="958"/>
      <c r="Z63" s="958"/>
      <c r="AA63" s="958"/>
      <c r="AB63" s="958"/>
      <c r="AC63" s="1784"/>
      <c r="AD63" s="1753"/>
      <c r="AE63" s="1753"/>
      <c r="AF63" s="1753"/>
      <c r="AG63" s="1753"/>
      <c r="AH63" s="1753"/>
      <c r="AI63" s="1753"/>
      <c r="AJ63" s="1753"/>
      <c r="AK63" s="1753"/>
      <c r="AL63" s="2039"/>
      <c r="AM63" s="958"/>
      <c r="AN63" s="958"/>
      <c r="AO63" s="958"/>
      <c r="AP63" s="958"/>
      <c r="AQ63" s="958"/>
      <c r="AR63" s="958"/>
      <c r="AS63" s="958"/>
      <c r="AT63" s="958"/>
      <c r="AU63" s="958"/>
      <c r="AV63" s="958"/>
      <c r="AW63" s="958"/>
      <c r="AX63" s="958"/>
      <c r="AY63" s="958"/>
      <c r="AZ63" s="958"/>
      <c r="BA63" s="958"/>
      <c r="BB63" s="958"/>
      <c r="BC63" s="958"/>
      <c r="BD63" s="958"/>
      <c r="BE63" s="958"/>
      <c r="BF63" s="958"/>
      <c r="BG63" s="958"/>
      <c r="BH63" s="958"/>
      <c r="BI63" s="958"/>
      <c r="BJ63" s="958"/>
      <c r="BK63" s="958"/>
      <c r="BL63" s="958"/>
      <c r="BM63" s="958"/>
      <c r="BN63" s="958"/>
      <c r="BO63" s="958"/>
      <c r="BP63" s="958"/>
      <c r="BQ63" s="958"/>
      <c r="BR63" s="958"/>
      <c r="BS63" s="958"/>
      <c r="BT63" s="958"/>
      <c r="BU63" s="958"/>
      <c r="BV63" s="958"/>
      <c r="BW63" s="10"/>
      <c r="BX63" s="10"/>
      <c r="BY63" s="233"/>
    </row>
    <row r="64" spans="1:77" ht="8.25" customHeight="1">
      <c r="A64" s="232"/>
      <c r="B64" s="10"/>
      <c r="C64" s="10"/>
      <c r="U64" s="958"/>
      <c r="V64" s="958"/>
      <c r="W64" s="958"/>
      <c r="X64" s="958"/>
      <c r="Y64" s="958"/>
      <c r="Z64" s="958"/>
      <c r="AA64" s="958"/>
      <c r="AB64" s="958"/>
      <c r="AC64" s="953"/>
      <c r="AD64" s="963"/>
      <c r="AE64" s="963"/>
      <c r="AF64" s="963"/>
      <c r="AG64" s="963"/>
      <c r="AH64" s="963"/>
      <c r="AI64" s="963"/>
      <c r="AJ64" s="963"/>
      <c r="AK64" s="963"/>
      <c r="AL64" s="1765"/>
      <c r="AM64" s="958"/>
      <c r="AN64" s="958"/>
      <c r="AO64" s="958"/>
      <c r="AP64" s="958"/>
      <c r="AQ64" s="958"/>
      <c r="AR64" s="958"/>
      <c r="AS64" s="958"/>
      <c r="AT64" s="958"/>
      <c r="AU64" s="958"/>
      <c r="AV64" s="958"/>
      <c r="AW64" s="958"/>
      <c r="AX64" s="958"/>
      <c r="AY64" s="958"/>
      <c r="AZ64" s="958"/>
      <c r="BA64" s="958"/>
      <c r="BB64" s="958"/>
      <c r="BC64" s="958"/>
      <c r="BD64" s="958"/>
      <c r="BE64" s="958"/>
      <c r="BF64" s="958"/>
      <c r="BG64" s="958"/>
      <c r="BH64" s="958"/>
      <c r="BI64" s="958"/>
      <c r="BJ64" s="958"/>
      <c r="BK64" s="958"/>
      <c r="BL64" s="958"/>
      <c r="BM64" s="958"/>
      <c r="BN64" s="958"/>
      <c r="BO64" s="958"/>
      <c r="BP64" s="958"/>
      <c r="BQ64" s="958"/>
      <c r="BR64" s="958"/>
      <c r="BS64" s="958"/>
      <c r="BT64" s="958"/>
      <c r="BU64" s="958"/>
      <c r="BV64" s="958"/>
      <c r="BW64" s="10"/>
      <c r="BX64" s="10"/>
      <c r="BY64" s="233"/>
    </row>
    <row r="65" spans="1:77" ht="8.25" customHeight="1">
      <c r="A65" s="232"/>
      <c r="B65" s="10"/>
      <c r="C65" s="10"/>
      <c r="D65" s="10"/>
      <c r="E65" s="10"/>
      <c r="F65" s="10"/>
      <c r="G65" s="10"/>
      <c r="H65" s="10"/>
      <c r="I65" s="10"/>
      <c r="J65" s="10"/>
      <c r="K65" s="10"/>
      <c r="L65" s="10"/>
      <c r="M65" s="10"/>
      <c r="U65" s="958"/>
      <c r="V65" s="958"/>
      <c r="W65" s="958"/>
      <c r="X65" s="958"/>
      <c r="Y65" s="958"/>
      <c r="Z65" s="958"/>
      <c r="AA65" s="958"/>
      <c r="AB65" s="958"/>
      <c r="AC65" s="955"/>
      <c r="AD65" s="964"/>
      <c r="AE65" s="964"/>
      <c r="AF65" s="964"/>
      <c r="AG65" s="964"/>
      <c r="AH65" s="964"/>
      <c r="AI65" s="964"/>
      <c r="AJ65" s="964"/>
      <c r="AK65" s="964"/>
      <c r="AL65" s="1766"/>
      <c r="AM65" s="958"/>
      <c r="AN65" s="958"/>
      <c r="AO65" s="958"/>
      <c r="AP65" s="958"/>
      <c r="AQ65" s="958"/>
      <c r="AR65" s="958"/>
      <c r="AS65" s="958"/>
      <c r="AT65" s="958"/>
      <c r="AU65" s="958"/>
      <c r="AV65" s="958"/>
      <c r="AW65" s="958"/>
      <c r="AX65" s="958"/>
      <c r="AY65" s="958"/>
      <c r="AZ65" s="958"/>
      <c r="BA65" s="958"/>
      <c r="BB65" s="958"/>
      <c r="BC65" s="958"/>
      <c r="BD65" s="958"/>
      <c r="BE65" s="958"/>
      <c r="BF65" s="958"/>
      <c r="BG65" s="958"/>
      <c r="BH65" s="958"/>
      <c r="BI65" s="958"/>
      <c r="BJ65" s="958"/>
      <c r="BK65" s="958"/>
      <c r="BL65" s="958"/>
      <c r="BM65" s="958"/>
      <c r="BN65" s="958"/>
      <c r="BO65" s="958"/>
      <c r="BP65" s="958"/>
      <c r="BQ65" s="958"/>
      <c r="BR65" s="958"/>
      <c r="BS65" s="958"/>
      <c r="BT65" s="958"/>
      <c r="BU65" s="958"/>
      <c r="BV65" s="958"/>
      <c r="BW65" s="10"/>
      <c r="BX65" s="10"/>
      <c r="BY65" s="233"/>
    </row>
    <row r="66" spans="1:77" ht="4.5" customHeight="1">
      <c r="A66" s="232"/>
      <c r="B66" s="10"/>
      <c r="C66" s="10"/>
      <c r="D66" s="10"/>
      <c r="E66" s="10"/>
      <c r="F66" s="10"/>
      <c r="G66" s="10"/>
      <c r="H66" s="10"/>
      <c r="I66" s="10"/>
      <c r="J66" s="10"/>
      <c r="K66" s="10"/>
      <c r="L66" s="10"/>
      <c r="M66" s="10"/>
      <c r="N66" s="10"/>
      <c r="O66" s="10"/>
      <c r="P66" s="10"/>
      <c r="Q66" s="10"/>
      <c r="R66" s="10"/>
      <c r="S66" s="10"/>
      <c r="T66" s="10"/>
      <c r="U66" s="10"/>
      <c r="V66" s="10"/>
      <c r="W66" s="10"/>
      <c r="X66" s="10"/>
      <c r="Y66" s="10"/>
      <c r="Z66" s="10"/>
      <c r="AA66" s="10"/>
      <c r="AB66" s="10"/>
      <c r="AC66" s="10"/>
      <c r="AD66" s="10"/>
      <c r="AE66" s="10"/>
      <c r="AF66" s="10"/>
      <c r="AG66" s="10"/>
      <c r="AH66" s="10"/>
      <c r="AI66" s="10"/>
      <c r="AJ66" s="10"/>
      <c r="AK66" s="10"/>
      <c r="AL66" s="10"/>
      <c r="AM66" s="10"/>
      <c r="AN66" s="10"/>
      <c r="AO66" s="10"/>
      <c r="AP66" s="10"/>
      <c r="AQ66" s="10"/>
      <c r="AR66" s="10"/>
      <c r="AS66" s="10"/>
      <c r="AT66" s="10"/>
      <c r="AU66" s="10"/>
      <c r="AV66" s="10"/>
      <c r="AW66" s="10"/>
      <c r="AX66" s="10"/>
      <c r="AY66" s="10"/>
      <c r="AZ66" s="10"/>
      <c r="BA66" s="10"/>
      <c r="BB66" s="10"/>
      <c r="BC66" s="10"/>
      <c r="BD66" s="10"/>
      <c r="BE66" s="10"/>
      <c r="BF66" s="10"/>
      <c r="BG66" s="10"/>
      <c r="BH66" s="10"/>
      <c r="BI66" s="10"/>
      <c r="BJ66" s="10"/>
      <c r="BK66" s="10"/>
      <c r="BL66" s="10"/>
      <c r="BM66" s="10"/>
      <c r="BN66" s="10"/>
      <c r="BO66" s="10"/>
      <c r="BP66" s="10"/>
      <c r="BQ66" s="10"/>
      <c r="BR66" s="10"/>
      <c r="BS66" s="10"/>
      <c r="BT66" s="10"/>
      <c r="BU66" s="10"/>
      <c r="BV66" s="10"/>
      <c r="BW66" s="10"/>
      <c r="BX66" s="10"/>
      <c r="BY66" s="233"/>
    </row>
    <row r="67" spans="1:77" ht="8.25" customHeight="1">
      <c r="A67" s="232"/>
      <c r="B67" s="10"/>
      <c r="C67" s="10"/>
      <c r="D67" s="1740" t="s">
        <v>1184</v>
      </c>
      <c r="E67" s="1533"/>
      <c r="F67" s="1533"/>
      <c r="G67" s="1533"/>
      <c r="H67" s="1533"/>
      <c r="I67" s="1533"/>
      <c r="J67" s="1533"/>
      <c r="K67" s="1533"/>
      <c r="L67" s="1533"/>
      <c r="M67" s="1533"/>
      <c r="N67" s="1533"/>
      <c r="O67" s="1533"/>
      <c r="P67" s="1533"/>
      <c r="Q67" s="1533"/>
      <c r="R67" s="1533"/>
      <c r="S67" s="1533"/>
      <c r="T67" s="1533"/>
      <c r="U67" s="1533"/>
      <c r="V67" s="1533"/>
      <c r="W67" s="1533"/>
      <c r="X67" s="275"/>
      <c r="Y67" s="275"/>
      <c r="Z67" s="275"/>
      <c r="AA67" s="275"/>
      <c r="AB67" s="275"/>
      <c r="AC67" s="275"/>
      <c r="AD67" s="275"/>
      <c r="AE67" s="275"/>
      <c r="AF67" s="275"/>
      <c r="AG67" s="275"/>
      <c r="AH67" s="275"/>
      <c r="AI67" s="275"/>
      <c r="AJ67" s="275"/>
      <c r="AK67" s="275"/>
      <c r="AL67" s="275"/>
      <c r="AM67" s="275"/>
      <c r="AN67" s="275"/>
      <c r="AO67" s="1851" t="s">
        <v>1185</v>
      </c>
      <c r="AP67" s="1851"/>
      <c r="AQ67" s="1851"/>
      <c r="AR67" s="1851"/>
      <c r="AS67" s="1851"/>
      <c r="AT67" s="1851"/>
      <c r="AU67" s="1851"/>
      <c r="AV67" s="1851"/>
      <c r="AW67" s="1851"/>
      <c r="AX67" s="1851"/>
      <c r="AY67" s="1851"/>
      <c r="AZ67" s="1851"/>
      <c r="BA67" s="1742" t="s">
        <v>1186</v>
      </c>
      <c r="BB67" s="1742"/>
      <c r="BC67" s="1742"/>
      <c r="BD67" s="1742"/>
      <c r="BE67" s="1742"/>
      <c r="BF67" s="1742"/>
      <c r="BG67" s="1742"/>
      <c r="BH67" s="1742"/>
      <c r="BI67" s="1742"/>
      <c r="BJ67" s="1742"/>
      <c r="BK67" s="1742"/>
      <c r="BL67" s="1742"/>
      <c r="BM67" s="1742"/>
      <c r="BN67" s="1742"/>
      <c r="BO67" s="1742"/>
      <c r="BP67" s="1742"/>
      <c r="BQ67" s="1742"/>
      <c r="BR67" s="1742"/>
      <c r="BS67" s="1742"/>
      <c r="BT67" s="1742"/>
      <c r="BU67" s="1742"/>
      <c r="BV67" s="1742"/>
      <c r="BW67" s="10"/>
      <c r="BX67" s="10"/>
      <c r="BY67" s="233"/>
    </row>
    <row r="68" spans="1:77" ht="8.25" customHeight="1">
      <c r="A68" s="232"/>
      <c r="B68" s="10"/>
      <c r="C68" s="10"/>
      <c r="D68" s="1740"/>
      <c r="E68" s="1533"/>
      <c r="F68" s="1533"/>
      <c r="G68" s="1533"/>
      <c r="H68" s="1533"/>
      <c r="I68" s="1533"/>
      <c r="J68" s="1533"/>
      <c r="K68" s="1533"/>
      <c r="L68" s="1533"/>
      <c r="M68" s="1533"/>
      <c r="N68" s="1533"/>
      <c r="O68" s="1533"/>
      <c r="P68" s="1533"/>
      <c r="Q68" s="1533"/>
      <c r="R68" s="1533"/>
      <c r="S68" s="1533"/>
      <c r="T68" s="1533"/>
      <c r="U68" s="1533"/>
      <c r="V68" s="1533"/>
      <c r="W68" s="1533"/>
      <c r="X68" s="275"/>
      <c r="Y68" s="275"/>
      <c r="Z68" s="275"/>
      <c r="AA68" s="275"/>
      <c r="AB68" s="275"/>
      <c r="AC68" s="275"/>
      <c r="AD68" s="275"/>
      <c r="AE68" s="275"/>
      <c r="AF68" s="275"/>
      <c r="AG68" s="275"/>
      <c r="AH68" s="275"/>
      <c r="AI68" s="275"/>
      <c r="AJ68" s="275"/>
      <c r="AK68" s="275"/>
      <c r="AL68" s="275"/>
      <c r="AM68" s="275"/>
      <c r="AN68" s="275"/>
      <c r="AO68" s="1851"/>
      <c r="AP68" s="1851"/>
      <c r="AQ68" s="1851"/>
      <c r="AR68" s="1851"/>
      <c r="AS68" s="1851"/>
      <c r="AT68" s="1851"/>
      <c r="AU68" s="1851"/>
      <c r="AV68" s="1851"/>
      <c r="AW68" s="1851"/>
      <c r="AX68" s="1851"/>
      <c r="AY68" s="1851"/>
      <c r="AZ68" s="1851"/>
      <c r="BA68" s="1742"/>
      <c r="BB68" s="1742"/>
      <c r="BC68" s="1742"/>
      <c r="BD68" s="1742"/>
      <c r="BE68" s="1742"/>
      <c r="BF68" s="1742"/>
      <c r="BG68" s="1742"/>
      <c r="BH68" s="1742"/>
      <c r="BI68" s="1742"/>
      <c r="BJ68" s="1742"/>
      <c r="BK68" s="1742"/>
      <c r="BL68" s="1742"/>
      <c r="BM68" s="1742"/>
      <c r="BN68" s="1742"/>
      <c r="BO68" s="1742"/>
      <c r="BP68" s="1742"/>
      <c r="BQ68" s="1742"/>
      <c r="BR68" s="1742"/>
      <c r="BS68" s="1742"/>
      <c r="BT68" s="1742"/>
      <c r="BU68" s="1742"/>
      <c r="BV68" s="1742"/>
      <c r="BW68" s="10"/>
      <c r="BX68" s="10"/>
      <c r="BY68" s="233"/>
    </row>
    <row r="69" spans="1:77" ht="8.25" customHeight="1">
      <c r="A69" s="232"/>
      <c r="B69" s="10"/>
      <c r="C69" s="10"/>
      <c r="D69" s="1533"/>
      <c r="E69" s="1533"/>
      <c r="F69" s="1533"/>
      <c r="G69" s="1533"/>
      <c r="H69" s="1533"/>
      <c r="I69" s="1533"/>
      <c r="J69" s="1533"/>
      <c r="K69" s="1533"/>
      <c r="L69" s="1533"/>
      <c r="M69" s="1533"/>
      <c r="N69" s="1533"/>
      <c r="O69" s="1533"/>
      <c r="P69" s="1533"/>
      <c r="Q69" s="1533"/>
      <c r="R69" s="1533"/>
      <c r="S69" s="1533"/>
      <c r="T69" s="1533"/>
      <c r="U69" s="1533"/>
      <c r="V69" s="1533"/>
      <c r="W69" s="1533"/>
      <c r="X69" s="571"/>
      <c r="Y69" s="571"/>
      <c r="Z69" s="571"/>
      <c r="AA69" s="571"/>
      <c r="AB69" s="571"/>
      <c r="AC69" s="571"/>
      <c r="AD69" s="571"/>
      <c r="AE69" s="571"/>
      <c r="AF69" s="571"/>
      <c r="AG69" s="571"/>
      <c r="AH69" s="571"/>
      <c r="AI69" s="571"/>
      <c r="AJ69" s="571"/>
      <c r="AK69" s="571"/>
      <c r="AL69" s="571"/>
      <c r="AM69" s="571"/>
      <c r="AN69" s="571"/>
      <c r="AO69" s="1852"/>
      <c r="AP69" s="1852"/>
      <c r="AQ69" s="1852"/>
      <c r="AR69" s="1852"/>
      <c r="AS69" s="1852"/>
      <c r="AT69" s="1852"/>
      <c r="AU69" s="1852"/>
      <c r="AV69" s="1852"/>
      <c r="AW69" s="1852"/>
      <c r="AX69" s="1852"/>
      <c r="AY69" s="1852"/>
      <c r="AZ69" s="1852"/>
      <c r="BA69" s="1742"/>
      <c r="BB69" s="1742"/>
      <c r="BC69" s="1742"/>
      <c r="BD69" s="1742"/>
      <c r="BE69" s="1742"/>
      <c r="BF69" s="1742"/>
      <c r="BG69" s="1742"/>
      <c r="BH69" s="1742"/>
      <c r="BI69" s="1742"/>
      <c r="BJ69" s="1742"/>
      <c r="BK69" s="1742"/>
      <c r="BL69" s="1742"/>
      <c r="BM69" s="1742"/>
      <c r="BN69" s="1742"/>
      <c r="BO69" s="1742"/>
      <c r="BP69" s="1742"/>
      <c r="BQ69" s="1742"/>
      <c r="BR69" s="1742"/>
      <c r="BS69" s="1742"/>
      <c r="BT69" s="1742"/>
      <c r="BU69" s="1742"/>
      <c r="BV69" s="1742"/>
      <c r="BW69" s="10"/>
      <c r="BX69" s="10"/>
      <c r="BY69" s="233"/>
    </row>
    <row r="70" spans="1:77" ht="8.25" customHeight="1">
      <c r="A70" s="232"/>
      <c r="B70" s="10"/>
      <c r="D70" s="1828" t="s">
        <v>1187</v>
      </c>
      <c r="E70" s="1828"/>
      <c r="F70" s="1828"/>
      <c r="G70" s="1807" t="s">
        <v>1188</v>
      </c>
      <c r="H70" s="1808"/>
      <c r="I70" s="1808"/>
      <c r="J70" s="1808"/>
      <c r="K70" s="1808"/>
      <c r="L70" s="1808"/>
      <c r="M70" s="1808"/>
      <c r="N70" s="1808"/>
      <c r="O70" s="1808"/>
      <c r="P70" s="1808"/>
      <c r="Q70" s="1808"/>
      <c r="R70" s="1808"/>
      <c r="S70" s="1808"/>
      <c r="T70" s="1808"/>
      <c r="U70" s="1797" t="str">
        <f>入力専用!$V$3</f>
        <v>0</v>
      </c>
      <c r="V70" s="1024"/>
      <c r="W70" s="1024" t="str">
        <f>入力専用!$V$4</f>
        <v>0</v>
      </c>
      <c r="X70" s="1024"/>
      <c r="Y70" s="1024" t="str">
        <f>入力専用!$V$5</f>
        <v>0</v>
      </c>
      <c r="Z70" s="1024"/>
      <c r="AA70" s="1024" t="str">
        <f>入力専用!$V$6</f>
        <v>0</v>
      </c>
      <c r="AB70" s="1024"/>
      <c r="AC70" s="1024" t="str">
        <f>入力専用!$V$7</f>
        <v>0</v>
      </c>
      <c r="AD70" s="1024"/>
      <c r="AE70" s="1024" t="str">
        <f>入力専用!$V$8</f>
        <v>0</v>
      </c>
      <c r="AF70" s="1024"/>
      <c r="AG70" s="1024" t="str">
        <f>入力専用!$V$9</f>
        <v>0</v>
      </c>
      <c r="AH70" s="1024"/>
      <c r="AI70" s="1024" t="str">
        <f>入力専用!$V$10</f>
        <v>0</v>
      </c>
      <c r="AJ70" s="1024"/>
      <c r="AK70" s="1024" t="str">
        <f>入力専用!$V$11</f>
        <v>0</v>
      </c>
      <c r="AL70" s="1024"/>
      <c r="AM70" s="1024" t="str">
        <f>入力専用!$V$12</f>
        <v>0</v>
      </c>
      <c r="AN70" s="1025"/>
      <c r="AO70" s="960" t="s">
        <v>1189</v>
      </c>
      <c r="AP70" s="960"/>
      <c r="AQ70" s="960"/>
      <c r="AR70" s="960"/>
      <c r="AS70" s="960"/>
      <c r="AT70" s="960"/>
      <c r="AU70" s="960"/>
      <c r="AV70" s="960"/>
      <c r="AW70" s="960"/>
      <c r="AX70" s="960"/>
      <c r="AY70" s="1741"/>
      <c r="AZ70" s="1013"/>
      <c r="BA70" s="1013"/>
      <c r="BB70" s="1013"/>
      <c r="BC70" s="1013"/>
      <c r="BD70" s="1013"/>
      <c r="BE70" s="1013"/>
      <c r="BF70" s="1013"/>
      <c r="BG70" s="1013"/>
      <c r="BH70" s="1013"/>
      <c r="BI70" s="1013"/>
      <c r="BJ70" s="1013"/>
      <c r="BK70" s="1013"/>
      <c r="BL70" s="1013"/>
      <c r="BM70" s="1013"/>
      <c r="BN70" s="1013"/>
      <c r="BO70" s="1013"/>
      <c r="BP70" s="1013"/>
      <c r="BQ70" s="1013"/>
      <c r="BR70" s="1013"/>
      <c r="BS70" s="1013"/>
      <c r="BT70" s="1013"/>
      <c r="BU70" s="1013"/>
      <c r="BV70" s="1014"/>
      <c r="BW70" s="10"/>
      <c r="BX70" s="10"/>
      <c r="BY70" s="233"/>
    </row>
    <row r="71" spans="1:77" ht="8.25" customHeight="1">
      <c r="A71" s="232"/>
      <c r="B71" s="10"/>
      <c r="D71" s="1828"/>
      <c r="E71" s="1828"/>
      <c r="F71" s="1828"/>
      <c r="G71" s="1809"/>
      <c r="H71" s="1808"/>
      <c r="I71" s="1808"/>
      <c r="J71" s="1808"/>
      <c r="K71" s="1808"/>
      <c r="L71" s="1808"/>
      <c r="M71" s="1808"/>
      <c r="N71" s="1808"/>
      <c r="O71" s="1808"/>
      <c r="P71" s="1808"/>
      <c r="Q71" s="1808"/>
      <c r="R71" s="1808"/>
      <c r="S71" s="1808"/>
      <c r="T71" s="1808"/>
      <c r="U71" s="1797"/>
      <c r="V71" s="1024"/>
      <c r="W71" s="1024"/>
      <c r="X71" s="1024"/>
      <c r="Y71" s="1024"/>
      <c r="Z71" s="1024"/>
      <c r="AA71" s="1024"/>
      <c r="AB71" s="1024"/>
      <c r="AC71" s="1024"/>
      <c r="AD71" s="1024"/>
      <c r="AE71" s="1024"/>
      <c r="AF71" s="1024"/>
      <c r="AG71" s="1024"/>
      <c r="AH71" s="1024"/>
      <c r="AI71" s="1024"/>
      <c r="AJ71" s="1024"/>
      <c r="AK71" s="1024"/>
      <c r="AL71" s="1024"/>
      <c r="AM71" s="1024"/>
      <c r="AN71" s="1025"/>
      <c r="AO71" s="960"/>
      <c r="AP71" s="960"/>
      <c r="AQ71" s="960"/>
      <c r="AR71" s="960"/>
      <c r="AS71" s="960"/>
      <c r="AT71" s="960"/>
      <c r="AU71" s="960"/>
      <c r="AV71" s="960"/>
      <c r="AW71" s="960"/>
      <c r="AX71" s="960"/>
      <c r="AY71" s="1741"/>
      <c r="AZ71" s="1013"/>
      <c r="BA71" s="1013"/>
      <c r="BB71" s="1013"/>
      <c r="BC71" s="1013"/>
      <c r="BD71" s="1013"/>
      <c r="BE71" s="1013"/>
      <c r="BF71" s="1013"/>
      <c r="BG71" s="1013"/>
      <c r="BH71" s="1013"/>
      <c r="BI71" s="1013"/>
      <c r="BJ71" s="1013"/>
      <c r="BK71" s="1013"/>
      <c r="BL71" s="1013"/>
      <c r="BM71" s="1013"/>
      <c r="BN71" s="1013"/>
      <c r="BO71" s="1013"/>
      <c r="BP71" s="1013"/>
      <c r="BQ71" s="1013"/>
      <c r="BR71" s="1013"/>
      <c r="BS71" s="1013"/>
      <c r="BT71" s="1013"/>
      <c r="BU71" s="1013"/>
      <c r="BV71" s="1014"/>
      <c r="BW71" s="10"/>
      <c r="BX71" s="10"/>
      <c r="BY71" s="233"/>
    </row>
    <row r="72" spans="1:77" ht="8.25" customHeight="1">
      <c r="A72" s="232"/>
      <c r="B72" s="10"/>
      <c r="D72" s="1828"/>
      <c r="E72" s="1828"/>
      <c r="F72" s="1828"/>
      <c r="G72" s="1809"/>
      <c r="H72" s="1808"/>
      <c r="I72" s="1808"/>
      <c r="J72" s="1808"/>
      <c r="K72" s="1808"/>
      <c r="L72" s="1808"/>
      <c r="M72" s="1808"/>
      <c r="N72" s="1808"/>
      <c r="O72" s="1808"/>
      <c r="P72" s="1808"/>
      <c r="Q72" s="1808"/>
      <c r="R72" s="1808"/>
      <c r="S72" s="1808"/>
      <c r="T72" s="1808"/>
      <c r="U72" s="1797"/>
      <c r="V72" s="1024"/>
      <c r="W72" s="1024"/>
      <c r="X72" s="1024"/>
      <c r="Y72" s="1024"/>
      <c r="Z72" s="1024"/>
      <c r="AA72" s="1024"/>
      <c r="AB72" s="1024"/>
      <c r="AC72" s="1024"/>
      <c r="AD72" s="1024"/>
      <c r="AE72" s="1024"/>
      <c r="AF72" s="1024"/>
      <c r="AG72" s="1024"/>
      <c r="AH72" s="1024"/>
      <c r="AI72" s="1024"/>
      <c r="AJ72" s="1024"/>
      <c r="AK72" s="1024"/>
      <c r="AL72" s="1024"/>
      <c r="AM72" s="1024"/>
      <c r="AN72" s="1025"/>
      <c r="AO72" s="960"/>
      <c r="AP72" s="960"/>
      <c r="AQ72" s="960"/>
      <c r="AR72" s="960"/>
      <c r="AS72" s="960"/>
      <c r="AT72" s="960"/>
      <c r="AU72" s="960"/>
      <c r="AV72" s="960"/>
      <c r="AW72" s="960"/>
      <c r="AX72" s="960"/>
      <c r="AY72" s="1741"/>
      <c r="AZ72" s="1013"/>
      <c r="BA72" s="1013"/>
      <c r="BB72" s="1013"/>
      <c r="BC72" s="1013"/>
      <c r="BD72" s="1013"/>
      <c r="BE72" s="1013"/>
      <c r="BF72" s="1013"/>
      <c r="BG72" s="1013"/>
      <c r="BH72" s="1013"/>
      <c r="BI72" s="1013"/>
      <c r="BJ72" s="1013"/>
      <c r="BK72" s="1013"/>
      <c r="BL72" s="1013"/>
      <c r="BM72" s="1013"/>
      <c r="BN72" s="1013"/>
      <c r="BO72" s="1013"/>
      <c r="BP72" s="1013"/>
      <c r="BQ72" s="1013"/>
      <c r="BR72" s="1013"/>
      <c r="BS72" s="1013"/>
      <c r="BT72" s="1013"/>
      <c r="BU72" s="1013"/>
      <c r="BV72" s="1014"/>
      <c r="BW72" s="10"/>
      <c r="BX72" s="10"/>
      <c r="BY72" s="233"/>
    </row>
    <row r="73" spans="1:77" ht="8.25" customHeight="1">
      <c r="A73" s="232"/>
      <c r="B73" s="10"/>
      <c r="D73" s="1828"/>
      <c r="E73" s="1828"/>
      <c r="F73" s="1828"/>
      <c r="G73" s="1841" t="s">
        <v>928</v>
      </c>
      <c r="H73" s="1842"/>
      <c r="I73" s="2052"/>
      <c r="J73" s="1808" t="s">
        <v>1190</v>
      </c>
      <c r="K73" s="1808"/>
      <c r="L73" s="1808"/>
      <c r="M73" s="1808"/>
      <c r="N73" s="1808"/>
      <c r="O73" s="1808"/>
      <c r="P73" s="1808"/>
      <c r="Q73" s="1808"/>
      <c r="R73" s="1808"/>
      <c r="S73" s="1808"/>
      <c r="T73" s="1808"/>
      <c r="U73" s="572"/>
      <c r="V73" s="1531">
        <f>入力専用!$G$81</f>
        <v>0</v>
      </c>
      <c r="W73" s="1531"/>
      <c r="X73" s="1531"/>
      <c r="Y73" s="1531"/>
      <c r="Z73" s="1531"/>
      <c r="AA73" s="1531"/>
      <c r="AB73" s="1531"/>
      <c r="AC73" s="1531"/>
      <c r="AD73" s="1531"/>
      <c r="AE73" s="1531"/>
      <c r="AF73" s="1531"/>
      <c r="AG73" s="1531"/>
      <c r="AH73" s="1531"/>
      <c r="AI73" s="1531"/>
      <c r="AJ73" s="1531"/>
      <c r="AK73" s="1531"/>
      <c r="AL73" s="1531"/>
      <c r="AM73" s="1531"/>
      <c r="AN73" s="2053"/>
      <c r="AO73" s="1811" t="s">
        <v>38</v>
      </c>
      <c r="AP73" s="1526"/>
      <c r="AQ73" s="1526"/>
      <c r="AR73" s="1526"/>
      <c r="AS73" s="1526"/>
      <c r="AT73" s="1526"/>
      <c r="AU73" s="1526"/>
      <c r="AV73" s="1526"/>
      <c r="AW73" s="1526"/>
      <c r="AX73" s="2034"/>
      <c r="AY73" s="573"/>
      <c r="AZ73" s="1859"/>
      <c r="BA73" s="1859"/>
      <c r="BB73" s="1859"/>
      <c r="BC73" s="1859"/>
      <c r="BD73" s="1859"/>
      <c r="BE73" s="1859"/>
      <c r="BF73" s="1859"/>
      <c r="BG73" s="1859"/>
      <c r="BH73" s="1859"/>
      <c r="BI73" s="1859"/>
      <c r="BJ73" s="1859"/>
      <c r="BK73" s="1859"/>
      <c r="BL73" s="1859"/>
      <c r="BM73" s="1859"/>
      <c r="BN73" s="1859"/>
      <c r="BO73" s="1859"/>
      <c r="BP73" s="1859"/>
      <c r="BQ73" s="1859"/>
      <c r="BR73" s="1859"/>
      <c r="BS73" s="1859"/>
      <c r="BT73" s="1859"/>
      <c r="BU73" s="1859"/>
      <c r="BV73" s="2047"/>
      <c r="BW73" s="10"/>
      <c r="BX73" s="10"/>
      <c r="BY73" s="233"/>
    </row>
    <row r="74" spans="1:77" ht="8.25" customHeight="1">
      <c r="A74" s="232"/>
      <c r="B74" s="10"/>
      <c r="D74" s="1828"/>
      <c r="E74" s="1828"/>
      <c r="F74" s="1828"/>
      <c r="G74" s="1844"/>
      <c r="H74" s="1845"/>
      <c r="I74" s="1846"/>
      <c r="J74" s="1808"/>
      <c r="K74" s="1808"/>
      <c r="L74" s="1808"/>
      <c r="M74" s="1808"/>
      <c r="N74" s="1808"/>
      <c r="O74" s="1808"/>
      <c r="P74" s="1808"/>
      <c r="Q74" s="1808"/>
      <c r="R74" s="1808"/>
      <c r="S74" s="1808"/>
      <c r="T74" s="1808"/>
      <c r="U74" s="277"/>
      <c r="V74" s="1535"/>
      <c r="W74" s="1535"/>
      <c r="X74" s="1535"/>
      <c r="Y74" s="1535"/>
      <c r="Z74" s="1535"/>
      <c r="AA74" s="1535"/>
      <c r="AB74" s="1535"/>
      <c r="AC74" s="1535"/>
      <c r="AD74" s="1535"/>
      <c r="AE74" s="1535"/>
      <c r="AF74" s="1535"/>
      <c r="AG74" s="1535"/>
      <c r="AH74" s="1535"/>
      <c r="AI74" s="1535"/>
      <c r="AJ74" s="1535"/>
      <c r="AK74" s="1535"/>
      <c r="AL74" s="1535"/>
      <c r="AM74" s="1535"/>
      <c r="AN74" s="1850"/>
      <c r="AO74" s="1812"/>
      <c r="AP74" s="1527"/>
      <c r="AQ74" s="1527"/>
      <c r="AR74" s="1527"/>
      <c r="AS74" s="1527"/>
      <c r="AT74" s="1527"/>
      <c r="AU74" s="1527"/>
      <c r="AV74" s="1527"/>
      <c r="AW74" s="1527"/>
      <c r="AX74" s="1834"/>
      <c r="AY74" s="278"/>
      <c r="AZ74" s="1863"/>
      <c r="BA74" s="1863"/>
      <c r="BB74" s="1863"/>
      <c r="BC74" s="1863"/>
      <c r="BD74" s="1863"/>
      <c r="BE74" s="1863"/>
      <c r="BF74" s="1863"/>
      <c r="BG74" s="1863"/>
      <c r="BH74" s="1863"/>
      <c r="BI74" s="1863"/>
      <c r="BJ74" s="1863"/>
      <c r="BK74" s="1863"/>
      <c r="BL74" s="1863"/>
      <c r="BM74" s="1863"/>
      <c r="BN74" s="1863"/>
      <c r="BO74" s="1863"/>
      <c r="BP74" s="1863"/>
      <c r="BQ74" s="1863"/>
      <c r="BR74" s="1863"/>
      <c r="BS74" s="1863"/>
      <c r="BT74" s="1863"/>
      <c r="BU74" s="1863"/>
      <c r="BV74" s="1864"/>
      <c r="BW74" s="10"/>
      <c r="BX74" s="10"/>
      <c r="BY74" s="233"/>
    </row>
    <row r="75" spans="1:77" ht="8.25" customHeight="1">
      <c r="A75" s="232"/>
      <c r="B75" s="10"/>
      <c r="D75" s="1828"/>
      <c r="E75" s="1828"/>
      <c r="F75" s="1828"/>
      <c r="G75" s="1844"/>
      <c r="H75" s="1845"/>
      <c r="I75" s="1846"/>
      <c r="J75" s="1810" t="s">
        <v>1315</v>
      </c>
      <c r="K75" s="1808"/>
      <c r="L75" s="1808"/>
      <c r="M75" s="1808"/>
      <c r="N75" s="1808"/>
      <c r="O75" s="1808"/>
      <c r="P75" s="1808"/>
      <c r="Q75" s="1808"/>
      <c r="R75" s="1808"/>
      <c r="S75" s="1808"/>
      <c r="T75" s="1808"/>
      <c r="U75" s="1811" t="s">
        <v>1192</v>
      </c>
      <c r="V75" s="1526"/>
      <c r="W75" s="1526"/>
      <c r="X75" s="1526"/>
      <c r="Y75" s="2034"/>
      <c r="Z75" s="572"/>
      <c r="AA75" s="1859"/>
      <c r="AB75" s="1859"/>
      <c r="AC75" s="1859"/>
      <c r="AD75" s="1859"/>
      <c r="AE75" s="1859"/>
      <c r="AF75" s="1859"/>
      <c r="AG75" s="1859"/>
      <c r="AH75" s="1859"/>
      <c r="AI75" s="1859"/>
      <c r="AJ75" s="1859"/>
      <c r="AK75" s="1859"/>
      <c r="AL75" s="1859"/>
      <c r="AM75" s="1859"/>
      <c r="AN75" s="2047"/>
      <c r="AO75" s="1811" t="s">
        <v>1193</v>
      </c>
      <c r="AP75" s="1526"/>
      <c r="AQ75" s="1526"/>
      <c r="AR75" s="1526"/>
      <c r="AS75" s="2034"/>
      <c r="AT75" s="572"/>
      <c r="AU75" s="1859"/>
      <c r="AV75" s="1859"/>
      <c r="AW75" s="1859"/>
      <c r="AX75" s="1859"/>
      <c r="AY75" s="1859"/>
      <c r="AZ75" s="1859"/>
      <c r="BA75" s="1859"/>
      <c r="BB75" s="1859"/>
      <c r="BC75" s="1859"/>
      <c r="BD75" s="1859"/>
      <c r="BE75" s="1859"/>
      <c r="BF75" s="1859"/>
      <c r="BG75" s="1859"/>
      <c r="BH75" s="1859"/>
      <c r="BI75" s="1859"/>
      <c r="BJ75" s="1859"/>
      <c r="BK75" s="2047"/>
      <c r="BL75" s="1811" t="s">
        <v>1194</v>
      </c>
      <c r="BM75" s="1526"/>
      <c r="BN75" s="1526"/>
      <c r="BO75" s="1526"/>
      <c r="BP75" s="2034"/>
      <c r="BR75" s="1379"/>
      <c r="BS75" s="1379"/>
      <c r="BT75" s="1379"/>
      <c r="BU75" s="1379"/>
      <c r="BV75" s="2050"/>
      <c r="BW75" s="10"/>
      <c r="BX75" s="10"/>
      <c r="BY75" s="233"/>
    </row>
    <row r="76" spans="1:77" ht="8.25" customHeight="1">
      <c r="A76" s="232"/>
      <c r="B76" s="10"/>
      <c r="D76" s="1828"/>
      <c r="E76" s="1828"/>
      <c r="F76" s="1828"/>
      <c r="G76" s="1844"/>
      <c r="H76" s="1845"/>
      <c r="I76" s="1846"/>
      <c r="J76" s="1808"/>
      <c r="K76" s="1808"/>
      <c r="L76" s="1808"/>
      <c r="M76" s="1808"/>
      <c r="N76" s="1808"/>
      <c r="O76" s="1808"/>
      <c r="P76" s="1808"/>
      <c r="Q76" s="1808"/>
      <c r="R76" s="1808"/>
      <c r="S76" s="1808"/>
      <c r="T76" s="1808"/>
      <c r="U76" s="1869"/>
      <c r="V76" s="1513"/>
      <c r="W76" s="1513"/>
      <c r="X76" s="1513"/>
      <c r="Y76" s="1870"/>
      <c r="Z76" s="447"/>
      <c r="AA76" s="1861"/>
      <c r="AB76" s="1861"/>
      <c r="AC76" s="1861"/>
      <c r="AD76" s="1861"/>
      <c r="AE76" s="1861"/>
      <c r="AF76" s="1861"/>
      <c r="AG76" s="1861"/>
      <c r="AH76" s="1861"/>
      <c r="AI76" s="1861"/>
      <c r="AJ76" s="1861"/>
      <c r="AK76" s="1861"/>
      <c r="AL76" s="1861"/>
      <c r="AM76" s="1861"/>
      <c r="AN76" s="1862"/>
      <c r="AO76" s="1869"/>
      <c r="AP76" s="1513"/>
      <c r="AQ76" s="1513"/>
      <c r="AR76" s="1513"/>
      <c r="AS76" s="1870"/>
      <c r="AT76" s="447"/>
      <c r="AU76" s="1861"/>
      <c r="AV76" s="1861"/>
      <c r="AW76" s="1861"/>
      <c r="AX76" s="1861"/>
      <c r="AY76" s="1861"/>
      <c r="AZ76" s="1861"/>
      <c r="BA76" s="1861"/>
      <c r="BB76" s="1861"/>
      <c r="BC76" s="1861"/>
      <c r="BD76" s="1861"/>
      <c r="BE76" s="1861"/>
      <c r="BF76" s="1861"/>
      <c r="BG76" s="1861"/>
      <c r="BH76" s="1861"/>
      <c r="BI76" s="1861"/>
      <c r="BJ76" s="1861"/>
      <c r="BK76" s="1862"/>
      <c r="BL76" s="1869"/>
      <c r="BM76" s="1513"/>
      <c r="BN76" s="1513"/>
      <c r="BO76" s="1513"/>
      <c r="BP76" s="1870"/>
      <c r="BR76" s="1675"/>
      <c r="BS76" s="1675"/>
      <c r="BT76" s="1675"/>
      <c r="BU76" s="1675"/>
      <c r="BV76" s="1676"/>
      <c r="BW76" s="10"/>
      <c r="BX76" s="10"/>
      <c r="BY76" s="233"/>
    </row>
    <row r="77" spans="1:77" ht="8.25" customHeight="1">
      <c r="A77" s="232"/>
      <c r="B77" s="10"/>
      <c r="D77" s="1828"/>
      <c r="E77" s="1828"/>
      <c r="F77" s="1828"/>
      <c r="G77" s="1847"/>
      <c r="H77" s="1848"/>
      <c r="I77" s="1849"/>
      <c r="J77" s="1808"/>
      <c r="K77" s="1808"/>
      <c r="L77" s="1808"/>
      <c r="M77" s="1808"/>
      <c r="N77" s="1808"/>
      <c r="O77" s="1808"/>
      <c r="P77" s="1808"/>
      <c r="Q77" s="1808"/>
      <c r="R77" s="1808"/>
      <c r="S77" s="1808"/>
      <c r="T77" s="1808"/>
      <c r="U77" s="1812"/>
      <c r="V77" s="1527"/>
      <c r="W77" s="1527"/>
      <c r="X77" s="1527"/>
      <c r="Y77" s="1834"/>
      <c r="Z77" s="277"/>
      <c r="AA77" s="1863"/>
      <c r="AB77" s="1863"/>
      <c r="AC77" s="1863"/>
      <c r="AD77" s="1863"/>
      <c r="AE77" s="1863"/>
      <c r="AF77" s="1863"/>
      <c r="AG77" s="1863"/>
      <c r="AH77" s="1863"/>
      <c r="AI77" s="1863"/>
      <c r="AJ77" s="1863"/>
      <c r="AK77" s="1863"/>
      <c r="AL77" s="1863"/>
      <c r="AM77" s="1863"/>
      <c r="AN77" s="1864"/>
      <c r="AO77" s="1812"/>
      <c r="AP77" s="1527"/>
      <c r="AQ77" s="1527"/>
      <c r="AR77" s="1527"/>
      <c r="AS77" s="1834"/>
      <c r="AT77" s="277"/>
      <c r="AU77" s="1863"/>
      <c r="AV77" s="1863"/>
      <c r="AW77" s="1863"/>
      <c r="AX77" s="1863"/>
      <c r="AY77" s="1863"/>
      <c r="AZ77" s="1863"/>
      <c r="BA77" s="1863"/>
      <c r="BB77" s="1863"/>
      <c r="BC77" s="1863"/>
      <c r="BD77" s="1863"/>
      <c r="BE77" s="1863"/>
      <c r="BF77" s="1863"/>
      <c r="BG77" s="1863"/>
      <c r="BH77" s="1863"/>
      <c r="BI77" s="1863"/>
      <c r="BJ77" s="1863"/>
      <c r="BK77" s="1864"/>
      <c r="BL77" s="1812"/>
      <c r="BM77" s="1527"/>
      <c r="BN77" s="1527"/>
      <c r="BO77" s="1527"/>
      <c r="BP77" s="1834"/>
      <c r="BR77" s="1381"/>
      <c r="BS77" s="1381"/>
      <c r="BT77" s="1381"/>
      <c r="BU77" s="1381"/>
      <c r="BV77" s="1382"/>
      <c r="BW77" s="10"/>
      <c r="BX77" s="10"/>
      <c r="BY77" s="233"/>
    </row>
    <row r="78" spans="1:77" ht="8.25" customHeight="1">
      <c r="A78" s="232"/>
      <c r="B78" s="10"/>
      <c r="D78" s="1828"/>
      <c r="E78" s="1828"/>
      <c r="F78" s="1828"/>
      <c r="G78" s="1784" t="s">
        <v>1195</v>
      </c>
      <c r="H78" s="1753"/>
      <c r="I78" s="1753"/>
      <c r="J78" s="1753"/>
      <c r="K78" s="1753"/>
      <c r="L78" s="1753"/>
      <c r="M78" s="1753"/>
      <c r="N78" s="1753"/>
      <c r="O78" s="1753"/>
      <c r="P78" s="1753"/>
      <c r="Q78" s="1753"/>
      <c r="R78" s="1753"/>
      <c r="S78" s="1753"/>
      <c r="T78" s="2039"/>
      <c r="U78" s="440"/>
      <c r="V78" s="1751">
        <f>入力専用!$G$66</f>
        <v>0</v>
      </c>
      <c r="W78" s="1751"/>
      <c r="X78" s="1751"/>
      <c r="Y78" s="1751"/>
      <c r="Z78" s="1751"/>
      <c r="AA78" s="1751"/>
      <c r="AB78" s="1751"/>
      <c r="AC78" s="1751"/>
      <c r="AD78" s="1751"/>
      <c r="AE78" s="1751"/>
      <c r="AF78" s="1751"/>
      <c r="AG78" s="1751"/>
      <c r="AH78" s="1751"/>
      <c r="AI78" s="1751"/>
      <c r="AJ78" s="1751"/>
      <c r="AK78" s="1751"/>
      <c r="AL78" s="1751"/>
      <c r="AM78" s="1751"/>
      <c r="AN78" s="2038"/>
      <c r="AO78" s="1784" t="s">
        <v>1196</v>
      </c>
      <c r="AP78" s="1753"/>
      <c r="AQ78" s="1753"/>
      <c r="AR78" s="1753"/>
      <c r="AS78" s="1753"/>
      <c r="AT78" s="1753"/>
      <c r="AU78" s="1753"/>
      <c r="AV78" s="1753"/>
      <c r="AW78" s="1753"/>
      <c r="AX78" s="2039"/>
      <c r="AY78" s="439"/>
      <c r="AZ78" s="1829">
        <f>入力専用!$G$69</f>
        <v>0</v>
      </c>
      <c r="BA78" s="1829"/>
      <c r="BB78" s="1829"/>
      <c r="BC78" s="1829"/>
      <c r="BD78" s="1829"/>
      <c r="BE78" s="1829"/>
      <c r="BF78" s="1829"/>
      <c r="BG78" s="1829"/>
      <c r="BH78" s="1829"/>
      <c r="BI78" s="1829"/>
      <c r="BJ78" s="1829"/>
      <c r="BK78" s="1829"/>
      <c r="BL78" s="1829"/>
      <c r="BM78" s="1829"/>
      <c r="BN78" s="1829"/>
      <c r="BO78" s="1829"/>
      <c r="BP78" s="1829"/>
      <c r="BQ78" s="1829"/>
      <c r="BR78" s="1829"/>
      <c r="BS78" s="1829"/>
      <c r="BT78" s="1829"/>
      <c r="BU78" s="1829"/>
      <c r="BV78" s="2051"/>
      <c r="BW78" s="10"/>
      <c r="BX78" s="10"/>
      <c r="BY78" s="233"/>
    </row>
    <row r="79" spans="1:77" ht="8.25" customHeight="1">
      <c r="A79" s="232"/>
      <c r="B79" s="10"/>
      <c r="D79" s="1828"/>
      <c r="E79" s="1828"/>
      <c r="F79" s="1828"/>
      <c r="G79" s="1794"/>
      <c r="H79" s="1795"/>
      <c r="I79" s="1795"/>
      <c r="J79" s="1795"/>
      <c r="K79" s="1795"/>
      <c r="L79" s="1795"/>
      <c r="M79" s="1795"/>
      <c r="N79" s="1795"/>
      <c r="O79" s="1795"/>
      <c r="P79" s="1795"/>
      <c r="Q79" s="1795"/>
      <c r="R79" s="1795"/>
      <c r="S79" s="1795"/>
      <c r="T79" s="1796"/>
      <c r="U79" s="234"/>
      <c r="V79" s="1799"/>
      <c r="W79" s="1799"/>
      <c r="X79" s="1799"/>
      <c r="Y79" s="1799"/>
      <c r="Z79" s="1799"/>
      <c r="AA79" s="1799"/>
      <c r="AB79" s="1799"/>
      <c r="AC79" s="1799"/>
      <c r="AD79" s="1799"/>
      <c r="AE79" s="1799"/>
      <c r="AF79" s="1799"/>
      <c r="AG79" s="1799"/>
      <c r="AH79" s="1799"/>
      <c r="AI79" s="1799"/>
      <c r="AJ79" s="1799"/>
      <c r="AK79" s="1799"/>
      <c r="AL79" s="1799"/>
      <c r="AM79" s="1799"/>
      <c r="AN79" s="1800"/>
      <c r="AO79" s="955"/>
      <c r="AP79" s="964"/>
      <c r="AQ79" s="964"/>
      <c r="AR79" s="964"/>
      <c r="AS79" s="964"/>
      <c r="AT79" s="964"/>
      <c r="AU79" s="964"/>
      <c r="AV79" s="964"/>
      <c r="AW79" s="964"/>
      <c r="AX79" s="1766"/>
      <c r="AY79" s="150"/>
      <c r="AZ79" s="1831"/>
      <c r="BA79" s="1831"/>
      <c r="BB79" s="1831"/>
      <c r="BC79" s="1831"/>
      <c r="BD79" s="1831"/>
      <c r="BE79" s="1831"/>
      <c r="BF79" s="1831"/>
      <c r="BG79" s="1831"/>
      <c r="BH79" s="1831"/>
      <c r="BI79" s="1831"/>
      <c r="BJ79" s="1831"/>
      <c r="BK79" s="1831"/>
      <c r="BL79" s="1831"/>
      <c r="BM79" s="1831"/>
      <c r="BN79" s="1831"/>
      <c r="BO79" s="1831"/>
      <c r="BP79" s="1831"/>
      <c r="BQ79" s="1831"/>
      <c r="BR79" s="1831"/>
      <c r="BS79" s="1831"/>
      <c r="BT79" s="1831"/>
      <c r="BU79" s="1831"/>
      <c r="BV79" s="1832"/>
      <c r="BW79" s="10"/>
      <c r="BX79" s="10"/>
      <c r="BY79" s="233"/>
    </row>
    <row r="80" spans="1:77" ht="8.25" customHeight="1">
      <c r="A80" s="232"/>
      <c r="B80" s="10"/>
      <c r="D80" s="1828"/>
      <c r="E80" s="1828"/>
      <c r="F80" s="1828"/>
      <c r="G80" s="963" t="s">
        <v>1197</v>
      </c>
      <c r="H80" s="963"/>
      <c r="I80" s="963"/>
      <c r="J80" s="963"/>
      <c r="K80" s="963"/>
      <c r="L80" s="963"/>
      <c r="M80" s="963"/>
      <c r="N80" s="963"/>
      <c r="O80" s="963"/>
      <c r="P80" s="963"/>
      <c r="Q80" s="963"/>
      <c r="R80" s="963"/>
      <c r="S80" s="963"/>
      <c r="T80" s="1765"/>
      <c r="V80" s="1801">
        <f>入力専用!$G$67</f>
        <v>0</v>
      </c>
      <c r="W80" s="1801"/>
      <c r="X80" s="1801"/>
      <c r="Y80" s="1801"/>
      <c r="Z80" s="1801"/>
      <c r="AA80" s="1801"/>
      <c r="AB80" s="1801"/>
      <c r="AC80" s="1801"/>
      <c r="AD80" s="1801"/>
      <c r="AE80" s="1801"/>
      <c r="AF80" s="1801"/>
      <c r="AG80" s="1801"/>
      <c r="AH80" s="1801"/>
      <c r="AI80" s="1801"/>
      <c r="AJ80" s="1801"/>
      <c r="AK80" s="1801"/>
      <c r="AL80" s="1801"/>
      <c r="AM80" s="1801"/>
      <c r="AN80" s="1802"/>
      <c r="AO80" s="1784" t="s">
        <v>1198</v>
      </c>
      <c r="AP80" s="1753"/>
      <c r="AQ80" s="1753"/>
      <c r="AR80" s="1753"/>
      <c r="AS80" s="1753"/>
      <c r="AT80" s="1753"/>
      <c r="AU80" s="1753"/>
      <c r="AV80" s="1753"/>
      <c r="AW80" s="1753"/>
      <c r="AX80" s="2039"/>
      <c r="AY80" s="1835" t="str">
        <f>入力専用!$BD$3</f>
        <v>男</v>
      </c>
      <c r="AZ80" s="1836"/>
      <c r="BA80" s="1836"/>
      <c r="BB80" s="1836"/>
      <c r="BC80" s="1836"/>
      <c r="BD80" s="1836"/>
      <c r="BE80" s="1836"/>
      <c r="BF80" s="1836"/>
      <c r="BG80" s="1836"/>
      <c r="BH80" s="1836"/>
      <c r="BI80" s="1753" t="s">
        <v>1171</v>
      </c>
      <c r="BJ80" s="1753"/>
      <c r="BK80" s="1753"/>
      <c r="BL80" s="1753"/>
      <c r="BM80" s="1805" t="str">
        <f>入力専用!$BE$3</f>
        <v>女</v>
      </c>
      <c r="BN80" s="1805"/>
      <c r="BO80" s="1805"/>
      <c r="BP80" s="1805"/>
      <c r="BQ80" s="1805"/>
      <c r="BR80" s="1805"/>
      <c r="BS80" s="1805"/>
      <c r="BT80" s="1805"/>
      <c r="BU80" s="1805"/>
      <c r="BV80" s="2049"/>
      <c r="BW80" s="10"/>
      <c r="BX80" s="10"/>
      <c r="BY80" s="233"/>
    </row>
    <row r="81" spans="1:77" ht="8.25" customHeight="1">
      <c r="A81" s="232"/>
      <c r="B81" s="10"/>
      <c r="D81" s="1828"/>
      <c r="E81" s="1828"/>
      <c r="F81" s="1828"/>
      <c r="G81" s="963"/>
      <c r="H81" s="963"/>
      <c r="I81" s="963"/>
      <c r="J81" s="963"/>
      <c r="K81" s="963"/>
      <c r="L81" s="963"/>
      <c r="M81" s="963"/>
      <c r="N81" s="963"/>
      <c r="O81" s="963"/>
      <c r="P81" s="963"/>
      <c r="Q81" s="963"/>
      <c r="R81" s="963"/>
      <c r="S81" s="963"/>
      <c r="T81" s="1765"/>
      <c r="V81" s="1801"/>
      <c r="W81" s="1801"/>
      <c r="X81" s="1801"/>
      <c r="Y81" s="1801"/>
      <c r="Z81" s="1801"/>
      <c r="AA81" s="1801"/>
      <c r="AB81" s="1801"/>
      <c r="AC81" s="1801"/>
      <c r="AD81" s="1801"/>
      <c r="AE81" s="1801"/>
      <c r="AF81" s="1801"/>
      <c r="AG81" s="1801"/>
      <c r="AH81" s="1801"/>
      <c r="AI81" s="1801"/>
      <c r="AJ81" s="1801"/>
      <c r="AK81" s="1801"/>
      <c r="AL81" s="1801"/>
      <c r="AM81" s="1801"/>
      <c r="AN81" s="1802"/>
      <c r="AO81" s="953"/>
      <c r="AP81" s="963"/>
      <c r="AQ81" s="963"/>
      <c r="AR81" s="963"/>
      <c r="AS81" s="963"/>
      <c r="AT81" s="963"/>
      <c r="AU81" s="963"/>
      <c r="AV81" s="963"/>
      <c r="AW81" s="963"/>
      <c r="AX81" s="1765"/>
      <c r="AY81" s="1837"/>
      <c r="AZ81" s="1838"/>
      <c r="BA81" s="1838"/>
      <c r="BB81" s="1838"/>
      <c r="BC81" s="1838"/>
      <c r="BD81" s="1838"/>
      <c r="BE81" s="1838"/>
      <c r="BF81" s="1838"/>
      <c r="BG81" s="1838"/>
      <c r="BH81" s="1838"/>
      <c r="BI81" s="963"/>
      <c r="BJ81" s="963"/>
      <c r="BK81" s="963"/>
      <c r="BL81" s="963"/>
      <c r="BM81" s="1806"/>
      <c r="BN81" s="1806"/>
      <c r="BO81" s="1806"/>
      <c r="BP81" s="1806"/>
      <c r="BQ81" s="1806"/>
      <c r="BR81" s="1806"/>
      <c r="BS81" s="1806"/>
      <c r="BT81" s="1806"/>
      <c r="BU81" s="1806"/>
      <c r="BV81" s="1818"/>
      <c r="BW81" s="10"/>
      <c r="BX81" s="10"/>
      <c r="BY81" s="233"/>
    </row>
    <row r="82" spans="1:77" ht="8.25" customHeight="1">
      <c r="A82" s="232"/>
      <c r="B82" s="10"/>
      <c r="D82" s="1828"/>
      <c r="E82" s="1828"/>
      <c r="F82" s="1828"/>
      <c r="G82" s="964"/>
      <c r="H82" s="964"/>
      <c r="I82" s="964"/>
      <c r="J82" s="964"/>
      <c r="K82" s="964"/>
      <c r="L82" s="964"/>
      <c r="M82" s="964"/>
      <c r="N82" s="964"/>
      <c r="O82" s="964"/>
      <c r="P82" s="964"/>
      <c r="Q82" s="964"/>
      <c r="R82" s="964"/>
      <c r="S82" s="964"/>
      <c r="T82" s="1766"/>
      <c r="V82" s="1803"/>
      <c r="W82" s="1803"/>
      <c r="X82" s="1803"/>
      <c r="Y82" s="1803"/>
      <c r="Z82" s="1803"/>
      <c r="AA82" s="1803"/>
      <c r="AB82" s="1803"/>
      <c r="AC82" s="1803"/>
      <c r="AD82" s="1803"/>
      <c r="AE82" s="1803"/>
      <c r="AF82" s="1803"/>
      <c r="AG82" s="1803"/>
      <c r="AH82" s="1803"/>
      <c r="AI82" s="1803"/>
      <c r="AJ82" s="1803"/>
      <c r="AK82" s="1803"/>
      <c r="AL82" s="1803"/>
      <c r="AM82" s="1803"/>
      <c r="AN82" s="1804"/>
      <c r="AO82" s="955"/>
      <c r="AP82" s="964"/>
      <c r="AQ82" s="964"/>
      <c r="AR82" s="964"/>
      <c r="AS82" s="964"/>
      <c r="AT82" s="964"/>
      <c r="AU82" s="964"/>
      <c r="AV82" s="964"/>
      <c r="AW82" s="964"/>
      <c r="AX82" s="1766"/>
      <c r="AY82" s="1839"/>
      <c r="AZ82" s="1840"/>
      <c r="BA82" s="1840"/>
      <c r="BB82" s="1840"/>
      <c r="BC82" s="1840"/>
      <c r="BD82" s="1840"/>
      <c r="BE82" s="1840"/>
      <c r="BF82" s="1840"/>
      <c r="BG82" s="1840"/>
      <c r="BH82" s="1840"/>
      <c r="BI82" s="964"/>
      <c r="BJ82" s="964"/>
      <c r="BK82" s="964"/>
      <c r="BL82" s="964"/>
      <c r="BM82" s="1819"/>
      <c r="BN82" s="1819"/>
      <c r="BO82" s="1819"/>
      <c r="BP82" s="1819"/>
      <c r="BQ82" s="1819"/>
      <c r="BR82" s="1819"/>
      <c r="BS82" s="1819"/>
      <c r="BT82" s="1819"/>
      <c r="BU82" s="1819"/>
      <c r="BV82" s="1820"/>
      <c r="BW82" s="10"/>
      <c r="BX82" s="10"/>
      <c r="BY82" s="233"/>
    </row>
    <row r="83" spans="1:77" ht="8.25" customHeight="1">
      <c r="A83" s="232"/>
      <c r="B83" s="10"/>
      <c r="D83" s="1828"/>
      <c r="E83" s="1828"/>
      <c r="F83" s="1828"/>
      <c r="G83" s="1753" t="s">
        <v>1199</v>
      </c>
      <c r="H83" s="1753"/>
      <c r="I83" s="1753"/>
      <c r="J83" s="1753"/>
      <c r="K83" s="1753"/>
      <c r="L83" s="1753"/>
      <c r="M83" s="1753"/>
      <c r="N83" s="1753"/>
      <c r="O83" s="1753"/>
      <c r="P83" s="1753"/>
      <c r="Q83" s="1753"/>
      <c r="R83" s="1753"/>
      <c r="S83" s="1753"/>
      <c r="T83" s="2039"/>
      <c r="U83" s="439"/>
      <c r="V83" s="1805" t="s">
        <v>1200</v>
      </c>
      <c r="W83" s="1805"/>
      <c r="X83" s="1805"/>
      <c r="Y83" s="1751">
        <f>入力専用!$G$77</f>
        <v>0</v>
      </c>
      <c r="Z83" s="1751"/>
      <c r="AA83" s="1751"/>
      <c r="AB83" s="1751"/>
      <c r="AC83" s="1751"/>
      <c r="AD83" s="1751"/>
      <c r="AE83" s="1751"/>
      <c r="AF83" s="1751"/>
      <c r="AG83" s="1751"/>
      <c r="AH83" s="1751"/>
      <c r="AI83" s="1751"/>
      <c r="AJ83" s="1751"/>
      <c r="AK83" s="1751"/>
      <c r="AL83" s="1751"/>
      <c r="AM83" s="1751"/>
      <c r="AN83" s="1751"/>
      <c r="AO83" s="1751"/>
      <c r="AP83" s="1751"/>
      <c r="AQ83" s="1751"/>
      <c r="AR83" s="1751"/>
      <c r="AS83" s="1751"/>
      <c r="AT83" s="1751"/>
      <c r="AU83" s="1753" t="s">
        <v>594</v>
      </c>
      <c r="AV83" s="1753"/>
      <c r="AW83" s="1753"/>
      <c r="AX83" s="1753"/>
      <c r="AY83" s="1753"/>
      <c r="AZ83" s="1753"/>
      <c r="BA83" s="1753"/>
      <c r="BB83" s="1753"/>
      <c r="BD83" s="918">
        <f>入力専用!$G$79</f>
        <v>0</v>
      </c>
      <c r="BE83" s="918"/>
      <c r="BF83" s="918"/>
      <c r="BG83" s="918"/>
      <c r="BH83" s="918"/>
      <c r="BI83" s="918"/>
      <c r="BJ83" s="918"/>
      <c r="BK83" s="918"/>
      <c r="BL83" s="918"/>
      <c r="BM83" s="918"/>
      <c r="BN83" s="918"/>
      <c r="BO83" s="918"/>
      <c r="BP83" s="918"/>
      <c r="BQ83" s="918"/>
      <c r="BR83" s="918"/>
      <c r="BS83" s="918"/>
      <c r="BT83" s="918"/>
      <c r="BU83" s="918"/>
      <c r="BV83" s="2033"/>
      <c r="BY83" s="233"/>
    </row>
    <row r="84" spans="1:77" ht="8.25" customHeight="1">
      <c r="A84" s="232"/>
      <c r="B84" s="10"/>
      <c r="D84" s="1828"/>
      <c r="E84" s="1828"/>
      <c r="F84" s="1828"/>
      <c r="G84" s="963"/>
      <c r="H84" s="963"/>
      <c r="I84" s="963"/>
      <c r="J84" s="963"/>
      <c r="K84" s="963"/>
      <c r="L84" s="963"/>
      <c r="M84" s="963"/>
      <c r="N84" s="963"/>
      <c r="O84" s="963"/>
      <c r="P84" s="963"/>
      <c r="Q84" s="963"/>
      <c r="R84" s="963"/>
      <c r="S84" s="963"/>
      <c r="T84" s="1765"/>
      <c r="U84" s="306"/>
      <c r="V84" s="1806"/>
      <c r="W84" s="1806"/>
      <c r="X84" s="1806"/>
      <c r="Y84" s="1752"/>
      <c r="Z84" s="1752"/>
      <c r="AA84" s="1752"/>
      <c r="AB84" s="1752"/>
      <c r="AC84" s="1752"/>
      <c r="AD84" s="1752"/>
      <c r="AE84" s="1752"/>
      <c r="AF84" s="1752"/>
      <c r="AG84" s="1752"/>
      <c r="AH84" s="1752"/>
      <c r="AI84" s="1752"/>
      <c r="AJ84" s="1752"/>
      <c r="AK84" s="1752"/>
      <c r="AL84" s="1752"/>
      <c r="AM84" s="1752"/>
      <c r="AN84" s="1752"/>
      <c r="AO84" s="1752"/>
      <c r="AP84" s="1752"/>
      <c r="AQ84" s="1752"/>
      <c r="AR84" s="1752"/>
      <c r="AS84" s="1752"/>
      <c r="AT84" s="1752"/>
      <c r="AU84" s="963"/>
      <c r="AV84" s="963"/>
      <c r="AW84" s="963"/>
      <c r="AX84" s="963"/>
      <c r="AY84" s="963"/>
      <c r="AZ84" s="963"/>
      <c r="BA84" s="963"/>
      <c r="BB84" s="963"/>
      <c r="BD84" s="933"/>
      <c r="BE84" s="933"/>
      <c r="BF84" s="933"/>
      <c r="BG84" s="933"/>
      <c r="BH84" s="933"/>
      <c r="BI84" s="933"/>
      <c r="BJ84" s="933"/>
      <c r="BK84" s="933"/>
      <c r="BL84" s="933"/>
      <c r="BM84" s="933"/>
      <c r="BN84" s="933"/>
      <c r="BO84" s="933"/>
      <c r="BP84" s="933"/>
      <c r="BQ84" s="933"/>
      <c r="BR84" s="933"/>
      <c r="BS84" s="933"/>
      <c r="BT84" s="933"/>
      <c r="BU84" s="933"/>
      <c r="BV84" s="935"/>
      <c r="BY84" s="233"/>
    </row>
    <row r="85" spans="1:77" ht="8.25" customHeight="1">
      <c r="A85" s="232"/>
      <c r="B85" s="10"/>
      <c r="D85" s="1828"/>
      <c r="E85" s="1828"/>
      <c r="F85" s="1828"/>
      <c r="G85" s="963"/>
      <c r="H85" s="963"/>
      <c r="I85" s="963"/>
      <c r="J85" s="963"/>
      <c r="K85" s="963"/>
      <c r="L85" s="963"/>
      <c r="M85" s="963"/>
      <c r="N85" s="963"/>
      <c r="O85" s="963"/>
      <c r="P85" s="963"/>
      <c r="Q85" s="963"/>
      <c r="R85" s="963"/>
      <c r="S85" s="963"/>
      <c r="T85" s="1765"/>
      <c r="U85" s="306"/>
      <c r="V85" s="1813">
        <f>入力専用!$G$78</f>
        <v>0</v>
      </c>
      <c r="W85" s="1813"/>
      <c r="X85" s="1813"/>
      <c r="Y85" s="1813"/>
      <c r="Z85" s="1813"/>
      <c r="AA85" s="1813"/>
      <c r="AB85" s="1813"/>
      <c r="AC85" s="1813"/>
      <c r="AD85" s="1813"/>
      <c r="AE85" s="1813"/>
      <c r="AF85" s="1813"/>
      <c r="AG85" s="1813"/>
      <c r="AH85" s="1813"/>
      <c r="AI85" s="1813"/>
      <c r="AJ85" s="1813"/>
      <c r="AK85" s="1813"/>
      <c r="AL85" s="1813"/>
      <c r="AM85" s="1813"/>
      <c r="AN85" s="1813"/>
      <c r="AO85" s="1813"/>
      <c r="AP85" s="1813"/>
      <c r="AQ85" s="1813"/>
      <c r="AR85" s="1813"/>
      <c r="AS85" s="1813"/>
      <c r="AT85" s="1813"/>
      <c r="AU85" s="1813"/>
      <c r="AV85" s="1813"/>
      <c r="AW85" s="1813"/>
      <c r="AX85" s="1813"/>
      <c r="AY85" s="1813"/>
      <c r="AZ85" s="1813"/>
      <c r="BA85" s="1813"/>
      <c r="BB85" s="1813"/>
      <c r="BC85" s="1813"/>
      <c r="BD85" s="1813"/>
      <c r="BE85" s="1813"/>
      <c r="BF85" s="1813"/>
      <c r="BG85" s="1813"/>
      <c r="BH85" s="1813"/>
      <c r="BI85" s="1813"/>
      <c r="BJ85" s="1813"/>
      <c r="BK85" s="1813"/>
      <c r="BL85" s="1813"/>
      <c r="BM85" s="1813"/>
      <c r="BN85" s="1813"/>
      <c r="BO85" s="1813"/>
      <c r="BP85" s="1813"/>
      <c r="BQ85" s="1813"/>
      <c r="BR85" s="1813"/>
      <c r="BS85" s="1813"/>
      <c r="BT85" s="1813"/>
      <c r="BU85" s="1813"/>
      <c r="BV85" s="1814"/>
      <c r="BW85" s="10"/>
      <c r="BX85" s="10"/>
      <c r="BY85" s="233"/>
    </row>
    <row r="86" spans="1:77" ht="8.25" customHeight="1">
      <c r="A86" s="232"/>
      <c r="B86" s="10"/>
      <c r="D86" s="1828"/>
      <c r="E86" s="1828"/>
      <c r="F86" s="1828"/>
      <c r="G86" s="964"/>
      <c r="H86" s="964"/>
      <c r="I86" s="964"/>
      <c r="J86" s="964"/>
      <c r="K86" s="964"/>
      <c r="L86" s="964"/>
      <c r="M86" s="964"/>
      <c r="N86" s="964"/>
      <c r="O86" s="964"/>
      <c r="P86" s="964"/>
      <c r="Q86" s="964"/>
      <c r="R86" s="964"/>
      <c r="S86" s="964"/>
      <c r="T86" s="1766"/>
      <c r="U86" s="150"/>
      <c r="V86" s="1815"/>
      <c r="W86" s="1815"/>
      <c r="X86" s="1815"/>
      <c r="Y86" s="1815"/>
      <c r="Z86" s="1815"/>
      <c r="AA86" s="1815"/>
      <c r="AB86" s="1815"/>
      <c r="AC86" s="1815"/>
      <c r="AD86" s="1815"/>
      <c r="AE86" s="1815"/>
      <c r="AF86" s="1815"/>
      <c r="AG86" s="1815"/>
      <c r="AH86" s="1815"/>
      <c r="AI86" s="1815"/>
      <c r="AJ86" s="1815"/>
      <c r="AK86" s="1815"/>
      <c r="AL86" s="1815"/>
      <c r="AM86" s="1815"/>
      <c r="AN86" s="1815"/>
      <c r="AO86" s="1815"/>
      <c r="AP86" s="1815"/>
      <c r="AQ86" s="1815"/>
      <c r="AR86" s="1815"/>
      <c r="AS86" s="1815"/>
      <c r="AT86" s="1815"/>
      <c r="AU86" s="1815"/>
      <c r="AV86" s="1815"/>
      <c r="AW86" s="1815"/>
      <c r="AX86" s="1815"/>
      <c r="AY86" s="1815"/>
      <c r="AZ86" s="1815"/>
      <c r="BA86" s="1815"/>
      <c r="BB86" s="1815"/>
      <c r="BC86" s="1815"/>
      <c r="BD86" s="1815"/>
      <c r="BE86" s="1815"/>
      <c r="BF86" s="1815"/>
      <c r="BG86" s="1815"/>
      <c r="BH86" s="1815"/>
      <c r="BI86" s="1815"/>
      <c r="BJ86" s="1815"/>
      <c r="BK86" s="1815"/>
      <c r="BL86" s="1815"/>
      <c r="BM86" s="1815"/>
      <c r="BN86" s="1815"/>
      <c r="BO86" s="1815"/>
      <c r="BP86" s="1815"/>
      <c r="BQ86" s="1815"/>
      <c r="BR86" s="1815"/>
      <c r="BS86" s="1815"/>
      <c r="BT86" s="1815"/>
      <c r="BU86" s="1815"/>
      <c r="BV86" s="1816"/>
      <c r="BW86" s="10"/>
      <c r="BX86" s="10"/>
      <c r="BY86" s="233"/>
    </row>
    <row r="87" spans="1:77" ht="8.25" customHeight="1">
      <c r="A87" s="232"/>
      <c r="B87" s="10"/>
      <c r="D87" s="1828"/>
      <c r="E87" s="1828"/>
      <c r="F87" s="1828"/>
      <c r="G87" s="951" t="s">
        <v>1201</v>
      </c>
      <c r="H87" s="1886"/>
      <c r="I87" s="1886"/>
      <c r="J87" s="1886"/>
      <c r="K87" s="1886"/>
      <c r="L87" s="1886"/>
      <c r="M87" s="1886"/>
      <c r="N87" s="1886"/>
      <c r="O87" s="1886"/>
      <c r="P87" s="1886"/>
      <c r="Q87" s="1886"/>
      <c r="R87" s="1886"/>
      <c r="S87" s="1886"/>
      <c r="T87" s="2046"/>
      <c r="U87" s="1877" t="s">
        <v>1202</v>
      </c>
      <c r="V87" s="1878"/>
      <c r="W87" s="1878"/>
      <c r="X87" s="1878"/>
      <c r="Y87" s="1878"/>
      <c r="Z87" s="1878"/>
      <c r="AA87" s="1878"/>
      <c r="AB87" s="1878"/>
      <c r="AC87" s="1878"/>
      <c r="AD87" s="1878"/>
      <c r="AE87" s="2048"/>
      <c r="AF87" s="1811" t="s">
        <v>1203</v>
      </c>
      <c r="AG87" s="1526"/>
      <c r="AH87" s="1526"/>
      <c r="AI87" s="1526"/>
      <c r="AJ87" s="1526"/>
      <c r="AK87" s="1526"/>
      <c r="AL87" s="1526"/>
      <c r="AM87" s="1526"/>
      <c r="AN87" s="1526"/>
      <c r="AO87" s="1526"/>
      <c r="AP87" s="1526"/>
      <c r="AQ87" s="1753" t="str">
        <f>入力専用!$Y$3</f>
        <v>１</v>
      </c>
      <c r="AR87" s="1753"/>
      <c r="AS87" s="1753"/>
      <c r="AT87" s="1753" t="str">
        <f>入力専用!$Y$4</f>
        <v>２</v>
      </c>
      <c r="AU87" s="1753"/>
      <c r="AV87" s="1753"/>
      <c r="AW87" s="1753" t="str">
        <f>入力専用!$Y$5</f>
        <v>３</v>
      </c>
      <c r="AX87" s="1753"/>
      <c r="AY87" s="1753"/>
      <c r="AZ87" s="1753" t="str">
        <f>入力専用!$Y$6</f>
        <v>４</v>
      </c>
      <c r="BA87" s="1753"/>
      <c r="BB87" s="1753"/>
      <c r="BC87" s="1753" t="str">
        <f>入力専用!$Y$7</f>
        <v>５</v>
      </c>
      <c r="BD87" s="1753"/>
      <c r="BE87" s="1753"/>
      <c r="BF87" s="440"/>
      <c r="BG87" s="1526" t="s">
        <v>1204</v>
      </c>
      <c r="BH87" s="1526"/>
      <c r="BI87" s="1526"/>
      <c r="BJ87" s="1526"/>
      <c r="BK87" s="1526"/>
      <c r="BL87" s="1526"/>
      <c r="BM87" s="1526"/>
      <c r="BN87" s="1526"/>
      <c r="BO87" s="1526"/>
      <c r="BP87" s="1526"/>
      <c r="BQ87" s="1753" t="str">
        <f>入力専用!$Z$3</f>
        <v>１</v>
      </c>
      <c r="BR87" s="1753"/>
      <c r="BS87" s="1753"/>
      <c r="BT87" s="1753" t="str">
        <f>入力専用!$Z$4</f>
        <v>２</v>
      </c>
      <c r="BU87" s="1753"/>
      <c r="BV87" s="2039"/>
      <c r="BW87" s="10"/>
      <c r="BX87" s="10"/>
      <c r="BY87" s="233"/>
    </row>
    <row r="88" spans="1:77" ht="8.25" customHeight="1">
      <c r="A88" s="232"/>
      <c r="B88" s="10"/>
      <c r="D88" s="1828"/>
      <c r="E88" s="1828"/>
      <c r="F88" s="1828"/>
      <c r="G88" s="1047"/>
      <c r="H88" s="1887"/>
      <c r="I88" s="1887"/>
      <c r="J88" s="1887"/>
      <c r="K88" s="1887"/>
      <c r="L88" s="1887"/>
      <c r="M88" s="1887"/>
      <c r="N88" s="1887"/>
      <c r="O88" s="1887"/>
      <c r="P88" s="1887"/>
      <c r="Q88" s="1887"/>
      <c r="R88" s="1887"/>
      <c r="S88" s="1887"/>
      <c r="T88" s="1048"/>
      <c r="U88" s="1880"/>
      <c r="V88" s="1881"/>
      <c r="W88" s="1881"/>
      <c r="X88" s="1881"/>
      <c r="Y88" s="1881"/>
      <c r="Z88" s="1881"/>
      <c r="AA88" s="1881"/>
      <c r="AB88" s="1881"/>
      <c r="AC88" s="1881"/>
      <c r="AD88" s="1881"/>
      <c r="AE88" s="1882"/>
      <c r="AF88" s="1812"/>
      <c r="AG88" s="1527"/>
      <c r="AH88" s="1527"/>
      <c r="AI88" s="1527"/>
      <c r="AJ88" s="1527"/>
      <c r="AK88" s="1527"/>
      <c r="AL88" s="1527"/>
      <c r="AM88" s="1527"/>
      <c r="AN88" s="1527"/>
      <c r="AO88" s="1527"/>
      <c r="AP88" s="1527"/>
      <c r="AQ88" s="964"/>
      <c r="AR88" s="964"/>
      <c r="AS88" s="964"/>
      <c r="AT88" s="964"/>
      <c r="AU88" s="964"/>
      <c r="AV88" s="964"/>
      <c r="AW88" s="964"/>
      <c r="AX88" s="964"/>
      <c r="AY88" s="964"/>
      <c r="AZ88" s="964"/>
      <c r="BA88" s="964"/>
      <c r="BB88" s="964"/>
      <c r="BC88" s="964"/>
      <c r="BD88" s="964"/>
      <c r="BE88" s="964"/>
      <c r="BF88" s="438"/>
      <c r="BG88" s="1527"/>
      <c r="BH88" s="1527"/>
      <c r="BI88" s="1527"/>
      <c r="BJ88" s="1527"/>
      <c r="BK88" s="1527"/>
      <c r="BL88" s="1527"/>
      <c r="BM88" s="1527"/>
      <c r="BN88" s="1527"/>
      <c r="BO88" s="1527"/>
      <c r="BP88" s="1527"/>
      <c r="BQ88" s="964"/>
      <c r="BR88" s="964"/>
      <c r="BS88" s="964"/>
      <c r="BT88" s="964"/>
      <c r="BU88" s="964"/>
      <c r="BV88" s="1766"/>
      <c r="BW88" s="10"/>
      <c r="BX88" s="10"/>
      <c r="BY88" s="233"/>
    </row>
    <row r="89" spans="1:77" ht="8.25" customHeight="1">
      <c r="A89" s="232"/>
      <c r="B89" s="10"/>
      <c r="D89" s="1828"/>
      <c r="E89" s="1828"/>
      <c r="F89" s="1828"/>
      <c r="G89" s="1047"/>
      <c r="H89" s="1887"/>
      <c r="I89" s="1887"/>
      <c r="J89" s="1887"/>
      <c r="K89" s="1887"/>
      <c r="L89" s="1887"/>
      <c r="M89" s="1887"/>
      <c r="N89" s="1887"/>
      <c r="O89" s="1887"/>
      <c r="P89" s="1887"/>
      <c r="Q89" s="1887"/>
      <c r="R89" s="1887"/>
      <c r="S89" s="1887"/>
      <c r="T89" s="1048"/>
      <c r="U89" s="1880"/>
      <c r="V89" s="1881"/>
      <c r="W89" s="1881"/>
      <c r="X89" s="1881"/>
      <c r="Y89" s="1881"/>
      <c r="Z89" s="1881"/>
      <c r="AA89" s="1881"/>
      <c r="AB89" s="1881"/>
      <c r="AC89" s="1881"/>
      <c r="AD89" s="1881"/>
      <c r="AE89" s="1882"/>
      <c r="AF89" s="1811" t="s">
        <v>1205</v>
      </c>
      <c r="AG89" s="1526"/>
      <c r="AH89" s="1526"/>
      <c r="AI89" s="1526"/>
      <c r="AJ89" s="1526"/>
      <c r="AK89" s="1526"/>
      <c r="AL89" s="1526"/>
      <c r="AM89" s="1873">
        <f>入力専用!$G$75</f>
        <v>0</v>
      </c>
      <c r="AN89" s="1873"/>
      <c r="AO89" s="1873"/>
      <c r="AP89" s="1873"/>
      <c r="AQ89" s="1873"/>
      <c r="AR89" s="1873"/>
      <c r="AS89" s="1873"/>
      <c r="AT89" s="1873"/>
      <c r="AU89" s="1873"/>
      <c r="AV89" s="1873"/>
      <c r="AW89" s="1873"/>
      <c r="AX89" s="1873"/>
      <c r="AY89" s="1873"/>
      <c r="AZ89" s="1873"/>
      <c r="BA89" s="1873"/>
      <c r="BB89" s="1873"/>
      <c r="BC89" s="1753" t="s">
        <v>1206</v>
      </c>
      <c r="BD89" s="1753"/>
      <c r="BE89" s="1753"/>
      <c r="BF89" s="1753"/>
      <c r="BG89" s="1873">
        <f>入力専用!$O$75</f>
        <v>0</v>
      </c>
      <c r="BH89" s="1873"/>
      <c r="BI89" s="1873"/>
      <c r="BJ89" s="1873"/>
      <c r="BK89" s="1873"/>
      <c r="BL89" s="1873"/>
      <c r="BM89" s="1873"/>
      <c r="BN89" s="1873"/>
      <c r="BO89" s="1873"/>
      <c r="BP89" s="1873"/>
      <c r="BQ89" s="1873"/>
      <c r="BR89" s="1873"/>
      <c r="BS89" s="1873"/>
      <c r="BT89" s="1873"/>
      <c r="BU89" s="1873"/>
      <c r="BV89" s="2045"/>
      <c r="BW89" s="10"/>
      <c r="BX89" s="10"/>
      <c r="BY89" s="233"/>
    </row>
    <row r="90" spans="1:77" ht="8.25" customHeight="1">
      <c r="A90" s="232"/>
      <c r="B90" s="10"/>
      <c r="D90" s="1828"/>
      <c r="E90" s="1828"/>
      <c r="F90" s="1828"/>
      <c r="G90" s="1047"/>
      <c r="H90" s="1887"/>
      <c r="I90" s="1887"/>
      <c r="J90" s="1887"/>
      <c r="K90" s="1887"/>
      <c r="L90" s="1887"/>
      <c r="M90" s="1887"/>
      <c r="N90" s="1887"/>
      <c r="O90" s="1887"/>
      <c r="P90" s="1887"/>
      <c r="Q90" s="1887"/>
      <c r="R90" s="1887"/>
      <c r="S90" s="1887"/>
      <c r="T90" s="1048"/>
      <c r="U90" s="1883"/>
      <c r="V90" s="1884"/>
      <c r="W90" s="1884"/>
      <c r="X90" s="1884"/>
      <c r="Y90" s="1884"/>
      <c r="Z90" s="1884"/>
      <c r="AA90" s="1884"/>
      <c r="AB90" s="1884"/>
      <c r="AC90" s="1884"/>
      <c r="AD90" s="1884"/>
      <c r="AE90" s="1885"/>
      <c r="AF90" s="1812"/>
      <c r="AG90" s="1527"/>
      <c r="AH90" s="1527"/>
      <c r="AI90" s="1527"/>
      <c r="AJ90" s="1527"/>
      <c r="AK90" s="1527"/>
      <c r="AL90" s="1527"/>
      <c r="AM90" s="1874"/>
      <c r="AN90" s="1874"/>
      <c r="AO90" s="1874"/>
      <c r="AP90" s="1874"/>
      <c r="AQ90" s="1874"/>
      <c r="AR90" s="1874"/>
      <c r="AS90" s="1874"/>
      <c r="AT90" s="1874"/>
      <c r="AU90" s="1874"/>
      <c r="AV90" s="1874"/>
      <c r="AW90" s="1874"/>
      <c r="AX90" s="1874"/>
      <c r="AY90" s="1874"/>
      <c r="AZ90" s="1874"/>
      <c r="BA90" s="1874"/>
      <c r="BB90" s="1874"/>
      <c r="BC90" s="964"/>
      <c r="BD90" s="964"/>
      <c r="BE90" s="964"/>
      <c r="BF90" s="964"/>
      <c r="BG90" s="1874"/>
      <c r="BH90" s="1874"/>
      <c r="BI90" s="1874"/>
      <c r="BJ90" s="1874"/>
      <c r="BK90" s="1874"/>
      <c r="BL90" s="1874"/>
      <c r="BM90" s="1874"/>
      <c r="BN90" s="1874"/>
      <c r="BO90" s="1874"/>
      <c r="BP90" s="1874"/>
      <c r="BQ90" s="1874"/>
      <c r="BR90" s="1874"/>
      <c r="BS90" s="1874"/>
      <c r="BT90" s="1874"/>
      <c r="BU90" s="1874"/>
      <c r="BV90" s="1876"/>
      <c r="BW90" s="10"/>
      <c r="BX90" s="10"/>
      <c r="BY90" s="233"/>
    </row>
    <row r="91" spans="1:77" ht="8.25" customHeight="1">
      <c r="A91" s="232"/>
      <c r="B91" s="10"/>
      <c r="D91" s="1828"/>
      <c r="E91" s="1828"/>
      <c r="F91" s="1828"/>
      <c r="G91" s="969" t="s">
        <v>1316</v>
      </c>
      <c r="H91" s="969"/>
      <c r="I91" s="969"/>
      <c r="J91" s="969"/>
      <c r="K91" s="969"/>
      <c r="L91" s="969"/>
      <c r="M91" s="969"/>
      <c r="N91" s="969"/>
      <c r="O91" s="969"/>
      <c r="P91" s="969"/>
      <c r="Q91" s="969"/>
      <c r="R91" s="969"/>
      <c r="S91" s="969"/>
      <c r="T91" s="969"/>
      <c r="U91" s="2027"/>
      <c r="V91" s="2027"/>
      <c r="W91" s="2027"/>
      <c r="X91" s="2027"/>
      <c r="Y91" s="2027"/>
      <c r="Z91" s="2027"/>
      <c r="AA91" s="2027"/>
      <c r="AB91" s="2027"/>
      <c r="AC91" s="2027"/>
      <c r="AD91" s="2027"/>
      <c r="AE91" s="2027"/>
      <c r="AF91" s="2027"/>
      <c r="AG91" s="2027"/>
      <c r="AH91" s="2027"/>
      <c r="AI91" s="2027"/>
      <c r="AJ91" s="2027"/>
      <c r="AK91" s="2027"/>
      <c r="AL91" s="2027"/>
      <c r="AM91" s="2027"/>
      <c r="AN91" s="2027"/>
      <c r="AO91" s="2027"/>
      <c r="AP91" s="2027"/>
      <c r="AQ91" s="2027"/>
      <c r="AR91" s="2027"/>
      <c r="AS91" s="2027"/>
      <c r="AT91" s="2027"/>
      <c r="AU91" s="2027"/>
      <c r="AV91" s="2027"/>
      <c r="AW91" s="2027"/>
      <c r="AX91" s="2027"/>
      <c r="AY91" s="2027"/>
      <c r="AZ91" s="2027"/>
      <c r="BA91" s="2027"/>
      <c r="BB91" s="2027"/>
      <c r="BC91" s="2027"/>
      <c r="BD91" s="2027"/>
      <c r="BE91" s="2027"/>
      <c r="BF91" s="2027"/>
      <c r="BG91" s="2027"/>
      <c r="BH91" s="2027"/>
      <c r="BI91" s="2027"/>
      <c r="BJ91" s="2027"/>
      <c r="BK91" s="2027"/>
      <c r="BL91" s="2027"/>
      <c r="BM91" s="2027"/>
      <c r="BN91" s="2027"/>
      <c r="BO91" s="2027"/>
      <c r="BP91" s="2027"/>
      <c r="BQ91" s="2027"/>
      <c r="BR91" s="2027"/>
      <c r="BS91" s="2027"/>
      <c r="BT91" s="2027"/>
      <c r="BU91" s="2027"/>
      <c r="BV91" s="2027"/>
      <c r="BW91" s="10"/>
      <c r="BX91" s="10"/>
      <c r="BY91" s="233"/>
    </row>
    <row r="92" spans="1:77" ht="8.25" customHeight="1">
      <c r="A92" s="232"/>
      <c r="B92" s="10"/>
      <c r="D92" s="1828"/>
      <c r="E92" s="1828"/>
      <c r="F92" s="1828"/>
      <c r="G92" s="969"/>
      <c r="H92" s="969"/>
      <c r="I92" s="969"/>
      <c r="J92" s="969"/>
      <c r="K92" s="969"/>
      <c r="L92" s="969"/>
      <c r="M92" s="969"/>
      <c r="N92" s="969"/>
      <c r="O92" s="969"/>
      <c r="P92" s="969"/>
      <c r="Q92" s="969"/>
      <c r="R92" s="969"/>
      <c r="S92" s="969"/>
      <c r="T92" s="969"/>
      <c r="U92" s="2027"/>
      <c r="V92" s="2027"/>
      <c r="W92" s="2027"/>
      <c r="X92" s="2027"/>
      <c r="Y92" s="2027"/>
      <c r="Z92" s="2027"/>
      <c r="AA92" s="2027"/>
      <c r="AB92" s="2027"/>
      <c r="AC92" s="2027"/>
      <c r="AD92" s="2027"/>
      <c r="AE92" s="2027"/>
      <c r="AF92" s="2027"/>
      <c r="AG92" s="2027"/>
      <c r="AH92" s="2027"/>
      <c r="AI92" s="2027"/>
      <c r="AJ92" s="2027"/>
      <c r="AK92" s="2027"/>
      <c r="AL92" s="2027"/>
      <c r="AM92" s="2027"/>
      <c r="AN92" s="2027"/>
      <c r="AO92" s="2027"/>
      <c r="AP92" s="2027"/>
      <c r="AQ92" s="2027"/>
      <c r="AR92" s="2027"/>
      <c r="AS92" s="2027"/>
      <c r="AT92" s="2027"/>
      <c r="AU92" s="2027"/>
      <c r="AV92" s="2027"/>
      <c r="AW92" s="2027"/>
      <c r="AX92" s="2027"/>
      <c r="AY92" s="2027"/>
      <c r="AZ92" s="2027"/>
      <c r="BA92" s="2027"/>
      <c r="BB92" s="2027"/>
      <c r="BC92" s="2027"/>
      <c r="BD92" s="2027"/>
      <c r="BE92" s="2027"/>
      <c r="BF92" s="2027"/>
      <c r="BG92" s="2027"/>
      <c r="BH92" s="2027"/>
      <c r="BI92" s="2027"/>
      <c r="BJ92" s="2027"/>
      <c r="BK92" s="2027"/>
      <c r="BL92" s="2027"/>
      <c r="BM92" s="2027"/>
      <c r="BN92" s="2027"/>
      <c r="BO92" s="2027"/>
      <c r="BP92" s="2027"/>
      <c r="BQ92" s="2027"/>
      <c r="BR92" s="2027"/>
      <c r="BS92" s="2027"/>
      <c r="BT92" s="2027"/>
      <c r="BU92" s="2027"/>
      <c r="BV92" s="2027"/>
      <c r="BW92" s="10"/>
      <c r="BX92" s="10"/>
      <c r="BY92" s="233"/>
    </row>
    <row r="93" spans="1:77" ht="8.25" customHeight="1">
      <c r="A93" s="232"/>
      <c r="B93" s="10"/>
      <c r="D93" s="1828"/>
      <c r="E93" s="1828"/>
      <c r="F93" s="1828"/>
      <c r="G93" s="969"/>
      <c r="H93" s="969"/>
      <c r="I93" s="969"/>
      <c r="J93" s="969"/>
      <c r="K93" s="969"/>
      <c r="L93" s="969"/>
      <c r="M93" s="969"/>
      <c r="N93" s="969"/>
      <c r="O93" s="969"/>
      <c r="P93" s="969"/>
      <c r="Q93" s="969"/>
      <c r="R93" s="969"/>
      <c r="S93" s="969"/>
      <c r="T93" s="969"/>
      <c r="U93" s="2027"/>
      <c r="V93" s="2027"/>
      <c r="W93" s="2027"/>
      <c r="X93" s="2027"/>
      <c r="Y93" s="2027"/>
      <c r="Z93" s="2027"/>
      <c r="AA93" s="2027"/>
      <c r="AB93" s="2027"/>
      <c r="AC93" s="2027"/>
      <c r="AD93" s="2027"/>
      <c r="AE93" s="2027"/>
      <c r="AF93" s="2027"/>
      <c r="AG93" s="2027"/>
      <c r="AH93" s="2027"/>
      <c r="AI93" s="2027"/>
      <c r="AJ93" s="2027"/>
      <c r="AK93" s="2027"/>
      <c r="AL93" s="2027"/>
      <c r="AM93" s="2027"/>
      <c r="AN93" s="2027"/>
      <c r="AO93" s="2027"/>
      <c r="AP93" s="2027"/>
      <c r="AQ93" s="2027"/>
      <c r="AR93" s="2027"/>
      <c r="AS93" s="2027"/>
      <c r="AT93" s="2027"/>
      <c r="AU93" s="2027"/>
      <c r="AV93" s="2027"/>
      <c r="AW93" s="2027"/>
      <c r="AX93" s="2027"/>
      <c r="AY93" s="2027"/>
      <c r="AZ93" s="2027"/>
      <c r="BA93" s="2027"/>
      <c r="BB93" s="2027"/>
      <c r="BC93" s="2027"/>
      <c r="BD93" s="2027"/>
      <c r="BE93" s="2027"/>
      <c r="BF93" s="2027"/>
      <c r="BG93" s="2027"/>
      <c r="BH93" s="2027"/>
      <c r="BI93" s="2027"/>
      <c r="BJ93" s="2027"/>
      <c r="BK93" s="2027"/>
      <c r="BL93" s="2027"/>
      <c r="BM93" s="2027"/>
      <c r="BN93" s="2027"/>
      <c r="BO93" s="2027"/>
      <c r="BP93" s="2027"/>
      <c r="BQ93" s="2027"/>
      <c r="BR93" s="2027"/>
      <c r="BS93" s="2027"/>
      <c r="BT93" s="2027"/>
      <c r="BU93" s="2027"/>
      <c r="BV93" s="2027"/>
      <c r="BW93" s="10"/>
      <c r="BX93" s="10"/>
      <c r="BY93" s="233"/>
    </row>
    <row r="94" spans="1:77" ht="8.25" customHeight="1">
      <c r="A94" s="232"/>
      <c r="B94" s="10"/>
      <c r="D94" s="1828"/>
      <c r="E94" s="1828"/>
      <c r="F94" s="1828"/>
      <c r="G94" s="969"/>
      <c r="H94" s="969"/>
      <c r="I94" s="969"/>
      <c r="J94" s="969"/>
      <c r="K94" s="969"/>
      <c r="L94" s="969"/>
      <c r="M94" s="969"/>
      <c r="N94" s="969"/>
      <c r="O94" s="969"/>
      <c r="P94" s="969"/>
      <c r="Q94" s="969"/>
      <c r="R94" s="969"/>
      <c r="S94" s="969"/>
      <c r="T94" s="969"/>
      <c r="U94" s="2027"/>
      <c r="V94" s="2027"/>
      <c r="W94" s="2027"/>
      <c r="X94" s="2027"/>
      <c r="Y94" s="2027"/>
      <c r="Z94" s="2027"/>
      <c r="AA94" s="2027"/>
      <c r="AB94" s="2027"/>
      <c r="AC94" s="2027"/>
      <c r="AD94" s="2027"/>
      <c r="AE94" s="2027"/>
      <c r="AF94" s="2027"/>
      <c r="AG94" s="2027"/>
      <c r="AH94" s="2027"/>
      <c r="AI94" s="2027"/>
      <c r="AJ94" s="2027"/>
      <c r="AK94" s="2027"/>
      <c r="AL94" s="2027"/>
      <c r="AM94" s="2027"/>
      <c r="AN94" s="2027"/>
      <c r="AO94" s="2027"/>
      <c r="AP94" s="2027"/>
      <c r="AQ94" s="2027"/>
      <c r="AR94" s="2027"/>
      <c r="AS94" s="2027"/>
      <c r="AT94" s="2027"/>
      <c r="AU94" s="2027"/>
      <c r="AV94" s="2027"/>
      <c r="AW94" s="2027"/>
      <c r="AX94" s="2027"/>
      <c r="AY94" s="2027"/>
      <c r="AZ94" s="2027"/>
      <c r="BA94" s="2027"/>
      <c r="BB94" s="2027"/>
      <c r="BC94" s="2027"/>
      <c r="BD94" s="2027"/>
      <c r="BE94" s="2027"/>
      <c r="BF94" s="2027"/>
      <c r="BG94" s="2027"/>
      <c r="BH94" s="2027"/>
      <c r="BI94" s="2027"/>
      <c r="BJ94" s="2027"/>
      <c r="BK94" s="2027"/>
      <c r="BL94" s="2027"/>
      <c r="BM94" s="2027"/>
      <c r="BN94" s="2027"/>
      <c r="BO94" s="2027"/>
      <c r="BP94" s="2027"/>
      <c r="BQ94" s="2027"/>
      <c r="BR94" s="2027"/>
      <c r="BS94" s="2027"/>
      <c r="BT94" s="2027"/>
      <c r="BU94" s="2027"/>
      <c r="BV94" s="2027"/>
      <c r="BW94" s="10"/>
      <c r="BX94" s="10"/>
      <c r="BY94" s="233"/>
    </row>
    <row r="95" spans="1:77" ht="8.25" customHeight="1">
      <c r="A95" s="232"/>
      <c r="B95" s="10"/>
      <c r="D95" s="1828"/>
      <c r="E95" s="1828"/>
      <c r="F95" s="1828"/>
      <c r="G95" s="969"/>
      <c r="H95" s="969"/>
      <c r="I95" s="969"/>
      <c r="J95" s="969"/>
      <c r="K95" s="969"/>
      <c r="L95" s="969"/>
      <c r="M95" s="969"/>
      <c r="N95" s="969"/>
      <c r="O95" s="969"/>
      <c r="P95" s="969"/>
      <c r="Q95" s="969"/>
      <c r="R95" s="969"/>
      <c r="S95" s="969"/>
      <c r="T95" s="969"/>
      <c r="U95" s="2027"/>
      <c r="V95" s="2027"/>
      <c r="W95" s="2027"/>
      <c r="X95" s="2027"/>
      <c r="Y95" s="2027"/>
      <c r="Z95" s="2027"/>
      <c r="AA95" s="2027"/>
      <c r="AB95" s="2027"/>
      <c r="AC95" s="2027"/>
      <c r="AD95" s="2027"/>
      <c r="AE95" s="2027"/>
      <c r="AF95" s="2027"/>
      <c r="AG95" s="2027"/>
      <c r="AH95" s="2027"/>
      <c r="AI95" s="2027"/>
      <c r="AJ95" s="2027"/>
      <c r="AK95" s="2027"/>
      <c r="AL95" s="2027"/>
      <c r="AM95" s="2027"/>
      <c r="AN95" s="2027"/>
      <c r="AO95" s="2027"/>
      <c r="AP95" s="2027"/>
      <c r="AQ95" s="2027"/>
      <c r="AR95" s="2027"/>
      <c r="AS95" s="2027"/>
      <c r="AT95" s="2027"/>
      <c r="AU95" s="2027"/>
      <c r="AV95" s="2027"/>
      <c r="AW95" s="2027"/>
      <c r="AX95" s="2027"/>
      <c r="AY95" s="2027"/>
      <c r="AZ95" s="2027"/>
      <c r="BA95" s="2027"/>
      <c r="BB95" s="2027"/>
      <c r="BC95" s="2027"/>
      <c r="BD95" s="2027"/>
      <c r="BE95" s="2027"/>
      <c r="BF95" s="2027"/>
      <c r="BG95" s="2027"/>
      <c r="BH95" s="2027"/>
      <c r="BI95" s="2027"/>
      <c r="BJ95" s="2027"/>
      <c r="BK95" s="2027"/>
      <c r="BL95" s="2027"/>
      <c r="BM95" s="2027"/>
      <c r="BN95" s="2027"/>
      <c r="BO95" s="2027"/>
      <c r="BP95" s="2027"/>
      <c r="BQ95" s="2027"/>
      <c r="BR95" s="2027"/>
      <c r="BS95" s="2027"/>
      <c r="BT95" s="2027"/>
      <c r="BU95" s="2027"/>
      <c r="BV95" s="2027"/>
      <c r="BW95" s="10"/>
      <c r="BX95" s="10"/>
      <c r="BY95" s="233"/>
    </row>
    <row r="96" spans="1:77" ht="8.25" customHeight="1">
      <c r="A96" s="232"/>
      <c r="B96" s="10"/>
      <c r="D96" s="1828"/>
      <c r="E96" s="1828"/>
      <c r="F96" s="1828"/>
      <c r="G96" s="969"/>
      <c r="H96" s="969"/>
      <c r="I96" s="969"/>
      <c r="J96" s="969"/>
      <c r="K96" s="969"/>
      <c r="L96" s="969"/>
      <c r="M96" s="969"/>
      <c r="N96" s="969"/>
      <c r="O96" s="969"/>
      <c r="P96" s="969"/>
      <c r="Q96" s="969"/>
      <c r="R96" s="969"/>
      <c r="S96" s="969"/>
      <c r="T96" s="969"/>
      <c r="U96" s="2027"/>
      <c r="V96" s="2027"/>
      <c r="W96" s="2027"/>
      <c r="X96" s="2027"/>
      <c r="Y96" s="2027"/>
      <c r="Z96" s="2027"/>
      <c r="AA96" s="2027"/>
      <c r="AB96" s="2027"/>
      <c r="AC96" s="2027"/>
      <c r="AD96" s="2027"/>
      <c r="AE96" s="2027"/>
      <c r="AF96" s="2027"/>
      <c r="AG96" s="2027"/>
      <c r="AH96" s="2027"/>
      <c r="AI96" s="2027"/>
      <c r="AJ96" s="2027"/>
      <c r="AK96" s="2027"/>
      <c r="AL96" s="2027"/>
      <c r="AM96" s="2027"/>
      <c r="AN96" s="2027"/>
      <c r="AO96" s="2027"/>
      <c r="AP96" s="2027"/>
      <c r="AQ96" s="2027"/>
      <c r="AR96" s="2027"/>
      <c r="AS96" s="2027"/>
      <c r="AT96" s="2027"/>
      <c r="AU96" s="2027"/>
      <c r="AV96" s="2027"/>
      <c r="AW96" s="2027"/>
      <c r="AX96" s="2027"/>
      <c r="AY96" s="2027"/>
      <c r="AZ96" s="2027"/>
      <c r="BA96" s="2027"/>
      <c r="BB96" s="2027"/>
      <c r="BC96" s="2027"/>
      <c r="BD96" s="2027"/>
      <c r="BE96" s="2027"/>
      <c r="BF96" s="2027"/>
      <c r="BG96" s="2027"/>
      <c r="BH96" s="2027"/>
      <c r="BI96" s="2027"/>
      <c r="BJ96" s="2027"/>
      <c r="BK96" s="2027"/>
      <c r="BL96" s="2027"/>
      <c r="BM96" s="2027"/>
      <c r="BN96" s="2027"/>
      <c r="BO96" s="2027"/>
      <c r="BP96" s="2027"/>
      <c r="BQ96" s="2027"/>
      <c r="BR96" s="2027"/>
      <c r="BS96" s="2027"/>
      <c r="BT96" s="2027"/>
      <c r="BU96" s="2027"/>
      <c r="BV96" s="2027"/>
      <c r="BW96" s="10"/>
      <c r="BX96" s="10"/>
      <c r="BY96" s="233"/>
    </row>
    <row r="97" spans="1:77" ht="8.25" customHeight="1">
      <c r="A97" s="232"/>
      <c r="B97" s="10"/>
      <c r="D97" s="1828"/>
      <c r="E97" s="1828"/>
      <c r="F97" s="1828"/>
      <c r="G97" s="969"/>
      <c r="H97" s="969"/>
      <c r="I97" s="969"/>
      <c r="J97" s="969"/>
      <c r="K97" s="969"/>
      <c r="L97" s="969"/>
      <c r="M97" s="969"/>
      <c r="N97" s="969"/>
      <c r="O97" s="969"/>
      <c r="P97" s="969"/>
      <c r="Q97" s="969"/>
      <c r="R97" s="969"/>
      <c r="S97" s="969"/>
      <c r="T97" s="969"/>
      <c r="U97" s="2027"/>
      <c r="V97" s="2027"/>
      <c r="W97" s="2027"/>
      <c r="X97" s="2027"/>
      <c r="Y97" s="2027"/>
      <c r="Z97" s="2027"/>
      <c r="AA97" s="2027"/>
      <c r="AB97" s="2027"/>
      <c r="AC97" s="2027"/>
      <c r="AD97" s="2027"/>
      <c r="AE97" s="2027"/>
      <c r="AF97" s="2027"/>
      <c r="AG97" s="2027"/>
      <c r="AH97" s="2027"/>
      <c r="AI97" s="2027"/>
      <c r="AJ97" s="2027"/>
      <c r="AK97" s="2027"/>
      <c r="AL97" s="2027"/>
      <c r="AM97" s="2027"/>
      <c r="AN97" s="2027"/>
      <c r="AO97" s="2027"/>
      <c r="AP97" s="2027"/>
      <c r="AQ97" s="2027"/>
      <c r="AR97" s="2027"/>
      <c r="AS97" s="2027"/>
      <c r="AT97" s="2027"/>
      <c r="AU97" s="2027"/>
      <c r="AV97" s="2027"/>
      <c r="AW97" s="2027"/>
      <c r="AX97" s="2027"/>
      <c r="AY97" s="2027"/>
      <c r="AZ97" s="2027"/>
      <c r="BA97" s="2027"/>
      <c r="BB97" s="2027"/>
      <c r="BC97" s="2027"/>
      <c r="BD97" s="2027"/>
      <c r="BE97" s="2027"/>
      <c r="BF97" s="2027"/>
      <c r="BG97" s="2027"/>
      <c r="BH97" s="2027"/>
      <c r="BI97" s="2027"/>
      <c r="BJ97" s="2027"/>
      <c r="BK97" s="2027"/>
      <c r="BL97" s="2027"/>
      <c r="BM97" s="2027"/>
      <c r="BN97" s="2027"/>
      <c r="BO97" s="2027"/>
      <c r="BP97" s="2027"/>
      <c r="BQ97" s="2027"/>
      <c r="BR97" s="2027"/>
      <c r="BS97" s="2027"/>
      <c r="BT97" s="2027"/>
      <c r="BU97" s="2027"/>
      <c r="BV97" s="2027"/>
      <c r="BW97" s="10"/>
      <c r="BX97" s="10"/>
      <c r="BY97" s="233"/>
    </row>
    <row r="98" spans="1:77" ht="8.25" customHeight="1">
      <c r="A98" s="232"/>
      <c r="B98" s="10"/>
      <c r="D98" s="1828"/>
      <c r="E98" s="1828"/>
      <c r="F98" s="1828"/>
      <c r="G98" s="969"/>
      <c r="H98" s="969"/>
      <c r="I98" s="969"/>
      <c r="J98" s="969"/>
      <c r="K98" s="969"/>
      <c r="L98" s="969"/>
      <c r="M98" s="969"/>
      <c r="N98" s="969"/>
      <c r="O98" s="969"/>
      <c r="P98" s="969"/>
      <c r="Q98" s="969"/>
      <c r="R98" s="969"/>
      <c r="S98" s="969"/>
      <c r="T98" s="969"/>
      <c r="U98" s="2027"/>
      <c r="V98" s="2027"/>
      <c r="W98" s="2027"/>
      <c r="X98" s="2027"/>
      <c r="Y98" s="2027"/>
      <c r="Z98" s="2027"/>
      <c r="AA98" s="2027"/>
      <c r="AB98" s="2027"/>
      <c r="AC98" s="2027"/>
      <c r="AD98" s="2027"/>
      <c r="AE98" s="2027"/>
      <c r="AF98" s="2027"/>
      <c r="AG98" s="2027"/>
      <c r="AH98" s="2027"/>
      <c r="AI98" s="2027"/>
      <c r="AJ98" s="2027"/>
      <c r="AK98" s="2027"/>
      <c r="AL98" s="2027"/>
      <c r="AM98" s="2027"/>
      <c r="AN98" s="2027"/>
      <c r="AO98" s="2027"/>
      <c r="AP98" s="2027"/>
      <c r="AQ98" s="2027"/>
      <c r="AR98" s="2027"/>
      <c r="AS98" s="2027"/>
      <c r="AT98" s="2027"/>
      <c r="AU98" s="2027"/>
      <c r="AV98" s="2027"/>
      <c r="AW98" s="2027"/>
      <c r="AX98" s="2027"/>
      <c r="AY98" s="2027"/>
      <c r="AZ98" s="2027"/>
      <c r="BA98" s="2027"/>
      <c r="BB98" s="2027"/>
      <c r="BC98" s="2027"/>
      <c r="BD98" s="2027"/>
      <c r="BE98" s="2027"/>
      <c r="BF98" s="2027"/>
      <c r="BG98" s="2027"/>
      <c r="BH98" s="2027"/>
      <c r="BI98" s="2027"/>
      <c r="BJ98" s="2027"/>
      <c r="BK98" s="2027"/>
      <c r="BL98" s="2027"/>
      <c r="BM98" s="2027"/>
      <c r="BN98" s="2027"/>
      <c r="BO98" s="2027"/>
      <c r="BP98" s="2027"/>
      <c r="BQ98" s="2027"/>
      <c r="BR98" s="2027"/>
      <c r="BS98" s="2027"/>
      <c r="BT98" s="2027"/>
      <c r="BU98" s="2027"/>
      <c r="BV98" s="2027"/>
      <c r="BW98" s="10"/>
      <c r="BX98" s="10"/>
      <c r="BY98" s="233"/>
    </row>
    <row r="99" spans="1:77" ht="8.25" customHeight="1">
      <c r="A99" s="232"/>
      <c r="B99" s="10"/>
      <c r="D99" s="1828"/>
      <c r="E99" s="1828"/>
      <c r="F99" s="1828"/>
      <c r="H99" s="1907" t="s">
        <v>1211</v>
      </c>
      <c r="I99" s="1907"/>
      <c r="J99" s="1907"/>
      <c r="K99" s="1907"/>
      <c r="L99" s="1907"/>
      <c r="M99" s="1907"/>
      <c r="N99" s="1907"/>
      <c r="O99" s="1907"/>
      <c r="P99" s="1907"/>
      <c r="Q99" s="1907"/>
      <c r="R99" s="1907"/>
      <c r="S99" s="1907"/>
      <c r="T99" s="2042"/>
      <c r="U99" s="439"/>
      <c r="V99" s="1792" t="s">
        <v>634</v>
      </c>
      <c r="W99" s="1792"/>
      <c r="X99" s="1792"/>
      <c r="Y99" s="1792"/>
      <c r="Z99" s="1792"/>
      <c r="AA99" s="1792"/>
      <c r="AB99" s="1792"/>
      <c r="AC99" s="1792"/>
      <c r="AD99" s="1792"/>
      <c r="AE99" s="1792"/>
      <c r="AF99" s="1792"/>
      <c r="AG99" s="1792"/>
      <c r="AH99" s="1792"/>
      <c r="AI99" s="1792"/>
      <c r="AJ99" s="1792"/>
      <c r="AK99" s="1792"/>
      <c r="AL99" s="1792"/>
      <c r="AM99" s="1792"/>
      <c r="AN99" s="1792"/>
      <c r="AO99" s="1792"/>
      <c r="AP99" s="1792"/>
      <c r="AQ99" s="1792"/>
      <c r="AR99" s="1792"/>
      <c r="AS99" s="2043"/>
      <c r="AT99" s="1771" t="s">
        <v>1212</v>
      </c>
      <c r="AU99" s="1772"/>
      <c r="AV99" s="1772"/>
      <c r="AW99" s="1772"/>
      <c r="AX99" s="1772"/>
      <c r="AY99" s="1824" t="str">
        <f>入力専用!$DV$20</f>
        <v/>
      </c>
      <c r="AZ99" s="1824"/>
      <c r="BA99" s="1824"/>
      <c r="BB99" s="1824"/>
      <c r="BC99" s="1824"/>
      <c r="BD99" s="1824"/>
      <c r="BE99" s="1824"/>
      <c r="BF99" s="1824"/>
      <c r="BG99" s="1824"/>
      <c r="BH99" s="1824"/>
      <c r="BI99" s="1824"/>
      <c r="BJ99" s="1753" t="s">
        <v>886</v>
      </c>
      <c r="BK99" s="1753"/>
      <c r="BL99" s="1824" t="str">
        <f>入力専用!$DW$20</f>
        <v/>
      </c>
      <c r="BM99" s="1824"/>
      <c r="BN99" s="1824"/>
      <c r="BO99" s="1824"/>
      <c r="BP99" s="1824"/>
      <c r="BQ99" s="1824"/>
      <c r="BR99" s="1824"/>
      <c r="BS99" s="1824"/>
      <c r="BT99" s="1824"/>
      <c r="BU99" s="1824"/>
      <c r="BV99" s="2044"/>
      <c r="BW99" s="10"/>
      <c r="BX99" s="10"/>
      <c r="BY99" s="233"/>
    </row>
    <row r="100" spans="1:77" ht="3.75" customHeight="1">
      <c r="A100" s="232"/>
      <c r="B100" s="10"/>
      <c r="D100" s="1828"/>
      <c r="E100" s="1828"/>
      <c r="F100" s="1828"/>
      <c r="H100" s="1909"/>
      <c r="I100" s="1909"/>
      <c r="J100" s="1909"/>
      <c r="K100" s="1909"/>
      <c r="L100" s="1909"/>
      <c r="M100" s="1909"/>
      <c r="N100" s="1909"/>
      <c r="O100" s="1909"/>
      <c r="P100" s="1909"/>
      <c r="Q100" s="1909"/>
      <c r="R100" s="1909"/>
      <c r="S100" s="1909"/>
      <c r="T100" s="1910"/>
      <c r="U100" s="306"/>
      <c r="V100" s="1793"/>
      <c r="W100" s="1793"/>
      <c r="X100" s="1793"/>
      <c r="Y100" s="1793"/>
      <c r="Z100" s="1793"/>
      <c r="AA100" s="1793"/>
      <c r="AB100" s="1793"/>
      <c r="AC100" s="1793"/>
      <c r="AD100" s="1793"/>
      <c r="AE100" s="1793"/>
      <c r="AF100" s="1793"/>
      <c r="AG100" s="1793"/>
      <c r="AH100" s="1793"/>
      <c r="AI100" s="1793"/>
      <c r="AJ100" s="1793"/>
      <c r="AK100" s="1793"/>
      <c r="AL100" s="1793"/>
      <c r="AM100" s="1793"/>
      <c r="AN100" s="1793"/>
      <c r="AO100" s="1793"/>
      <c r="AP100" s="1793"/>
      <c r="AQ100" s="1793"/>
      <c r="AR100" s="1793"/>
      <c r="AS100" s="1916"/>
      <c r="AT100" s="1773"/>
      <c r="AU100" s="1774"/>
      <c r="AV100" s="1774"/>
      <c r="AW100" s="1774"/>
      <c r="AX100" s="1774"/>
      <c r="AY100" s="1767"/>
      <c r="AZ100" s="1767"/>
      <c r="BA100" s="1767"/>
      <c r="BB100" s="1767"/>
      <c r="BC100" s="1767"/>
      <c r="BD100" s="1767"/>
      <c r="BE100" s="1767"/>
      <c r="BF100" s="1767"/>
      <c r="BG100" s="1767"/>
      <c r="BH100" s="1767"/>
      <c r="BI100" s="1767"/>
      <c r="BJ100" s="963"/>
      <c r="BK100" s="963"/>
      <c r="BL100" s="1767"/>
      <c r="BM100" s="1767"/>
      <c r="BN100" s="1767"/>
      <c r="BO100" s="1767"/>
      <c r="BP100" s="1767"/>
      <c r="BQ100" s="1767"/>
      <c r="BR100" s="1767"/>
      <c r="BS100" s="1767"/>
      <c r="BT100" s="1767"/>
      <c r="BU100" s="1767"/>
      <c r="BV100" s="1768"/>
      <c r="BW100" s="10"/>
      <c r="BX100" s="10"/>
      <c r="BY100" s="233"/>
    </row>
    <row r="101" spans="1:77" ht="8.25" customHeight="1">
      <c r="A101" s="232"/>
      <c r="B101" s="10"/>
      <c r="D101" s="1828"/>
      <c r="E101" s="1828"/>
      <c r="F101" s="1828"/>
      <c r="G101" s="574"/>
      <c r="H101" s="1909"/>
      <c r="I101" s="1909"/>
      <c r="J101" s="1909"/>
      <c r="K101" s="1909"/>
      <c r="L101" s="1909"/>
      <c r="M101" s="1909"/>
      <c r="N101" s="1909"/>
      <c r="O101" s="1909"/>
      <c r="P101" s="1909"/>
      <c r="Q101" s="1909"/>
      <c r="R101" s="1909"/>
      <c r="S101" s="1909"/>
      <c r="T101" s="1910"/>
      <c r="U101" s="562"/>
      <c r="V101" s="1533" t="str">
        <f>入力専用!$DU$20</f>
        <v/>
      </c>
      <c r="W101" s="1533"/>
      <c r="X101" s="1533"/>
      <c r="Y101" s="1533"/>
      <c r="Z101" s="1533"/>
      <c r="AA101" s="1533"/>
      <c r="AB101" s="1533"/>
      <c r="AC101" s="1533"/>
      <c r="AD101" s="1533"/>
      <c r="AE101" s="1533"/>
      <c r="AF101" s="1533"/>
      <c r="AG101" s="1533"/>
      <c r="AH101" s="1533"/>
      <c r="AI101" s="1533"/>
      <c r="AJ101" s="1533"/>
      <c r="AK101" s="1533"/>
      <c r="AL101" s="1533"/>
      <c r="AM101" s="1533"/>
      <c r="AN101" s="1533"/>
      <c r="AO101" s="1533"/>
      <c r="AP101" s="1533"/>
      <c r="AQ101" s="1533"/>
      <c r="AR101" s="1533"/>
      <c r="AS101" s="1533"/>
      <c r="AT101" s="1773"/>
      <c r="AU101" s="1774"/>
      <c r="AV101" s="1774"/>
      <c r="AW101" s="1774"/>
      <c r="AX101" s="1774"/>
      <c r="AY101" s="1767"/>
      <c r="AZ101" s="1767"/>
      <c r="BA101" s="1767"/>
      <c r="BB101" s="1767"/>
      <c r="BC101" s="1767"/>
      <c r="BD101" s="1767"/>
      <c r="BE101" s="1767"/>
      <c r="BF101" s="1767"/>
      <c r="BG101" s="1767"/>
      <c r="BH101" s="1767"/>
      <c r="BI101" s="1767"/>
      <c r="BJ101" s="963"/>
      <c r="BK101" s="963"/>
      <c r="BL101" s="1767"/>
      <c r="BM101" s="1767"/>
      <c r="BN101" s="1767"/>
      <c r="BO101" s="1767"/>
      <c r="BP101" s="1767"/>
      <c r="BQ101" s="1767"/>
      <c r="BR101" s="1767"/>
      <c r="BS101" s="1767"/>
      <c r="BT101" s="1767"/>
      <c r="BU101" s="1767"/>
      <c r="BV101" s="1768"/>
      <c r="BW101" s="10"/>
      <c r="BX101" s="10"/>
      <c r="BY101" s="233"/>
    </row>
    <row r="102" spans="1:77" ht="8.25" customHeight="1">
      <c r="A102" s="232"/>
      <c r="B102" s="10"/>
      <c r="D102" s="1828"/>
      <c r="E102" s="1828"/>
      <c r="F102" s="1828"/>
      <c r="G102" s="574"/>
      <c r="H102" s="1909"/>
      <c r="I102" s="1909"/>
      <c r="J102" s="1909"/>
      <c r="K102" s="1909"/>
      <c r="L102" s="1909"/>
      <c r="M102" s="1909"/>
      <c r="N102" s="1909"/>
      <c r="O102" s="1909"/>
      <c r="P102" s="1909"/>
      <c r="Q102" s="1909"/>
      <c r="R102" s="1909"/>
      <c r="S102" s="1909"/>
      <c r="T102" s="1910"/>
      <c r="U102" s="271"/>
      <c r="V102" s="1785"/>
      <c r="W102" s="1785"/>
      <c r="X102" s="1785"/>
      <c r="Y102" s="1785"/>
      <c r="Z102" s="1785"/>
      <c r="AA102" s="1785"/>
      <c r="AB102" s="1785"/>
      <c r="AC102" s="1785"/>
      <c r="AD102" s="1785"/>
      <c r="AE102" s="1785"/>
      <c r="AF102" s="1785"/>
      <c r="AG102" s="1785"/>
      <c r="AH102" s="1785"/>
      <c r="AI102" s="1785"/>
      <c r="AJ102" s="1785"/>
      <c r="AK102" s="1785"/>
      <c r="AL102" s="1785"/>
      <c r="AM102" s="1785"/>
      <c r="AN102" s="1785"/>
      <c r="AO102" s="1785"/>
      <c r="AP102" s="1785"/>
      <c r="AQ102" s="1785"/>
      <c r="AR102" s="1785"/>
      <c r="AS102" s="1785"/>
      <c r="AT102" s="1775"/>
      <c r="AU102" s="1776"/>
      <c r="AV102" s="1776"/>
      <c r="AW102" s="1776"/>
      <c r="AX102" s="1776"/>
      <c r="AY102" s="1787"/>
      <c r="AZ102" s="1787"/>
      <c r="BA102" s="1787"/>
      <c r="BB102" s="1787"/>
      <c r="BC102" s="1787"/>
      <c r="BD102" s="1787"/>
      <c r="BE102" s="1787"/>
      <c r="BF102" s="1787"/>
      <c r="BG102" s="1787"/>
      <c r="BH102" s="1787"/>
      <c r="BI102" s="1787"/>
      <c r="BJ102" s="1795"/>
      <c r="BK102" s="1795"/>
      <c r="BL102" s="1787"/>
      <c r="BM102" s="1787"/>
      <c r="BN102" s="1787"/>
      <c r="BO102" s="1787"/>
      <c r="BP102" s="1787"/>
      <c r="BQ102" s="1787"/>
      <c r="BR102" s="1787"/>
      <c r="BS102" s="1787"/>
      <c r="BT102" s="1787"/>
      <c r="BU102" s="1787"/>
      <c r="BV102" s="1789"/>
      <c r="BW102" s="10"/>
      <c r="BX102" s="10"/>
      <c r="BY102" s="233"/>
    </row>
    <row r="103" spans="1:77" ht="8.25" customHeight="1">
      <c r="A103" s="232"/>
      <c r="B103" s="10"/>
      <c r="D103" s="1828"/>
      <c r="E103" s="1828"/>
      <c r="F103" s="1828"/>
      <c r="G103" s="574"/>
      <c r="H103" s="1909"/>
      <c r="I103" s="1909"/>
      <c r="J103" s="1909"/>
      <c r="K103" s="1909"/>
      <c r="L103" s="1909"/>
      <c r="M103" s="1909"/>
      <c r="N103" s="1909"/>
      <c r="O103" s="1909"/>
      <c r="P103" s="1909"/>
      <c r="Q103" s="1909"/>
      <c r="R103" s="1909"/>
      <c r="S103" s="1909"/>
      <c r="T103" s="1910"/>
      <c r="U103" s="306"/>
      <c r="V103" s="1917" t="s">
        <v>634</v>
      </c>
      <c r="W103" s="1917"/>
      <c r="X103" s="1917"/>
      <c r="Y103" s="1917"/>
      <c r="Z103" s="1917"/>
      <c r="AA103" s="1917"/>
      <c r="AB103" s="1917"/>
      <c r="AC103" s="1917"/>
      <c r="AD103" s="1917"/>
      <c r="AE103" s="1917"/>
      <c r="AF103" s="1917"/>
      <c r="AG103" s="1917"/>
      <c r="AH103" s="1917"/>
      <c r="AI103" s="1917"/>
      <c r="AJ103" s="1917"/>
      <c r="AK103" s="1917"/>
      <c r="AL103" s="1917"/>
      <c r="AM103" s="1917"/>
      <c r="AN103" s="1917"/>
      <c r="AO103" s="1917"/>
      <c r="AP103" s="1917"/>
      <c r="AQ103" s="1917"/>
      <c r="AR103" s="1917"/>
      <c r="AS103" s="1918"/>
      <c r="AT103" s="1773" t="s">
        <v>1212</v>
      </c>
      <c r="AU103" s="1774"/>
      <c r="AV103" s="1774"/>
      <c r="AW103" s="1774"/>
      <c r="AX103" s="1774"/>
      <c r="AY103" s="1767" t="str">
        <f>入力専用!$DV$21</f>
        <v/>
      </c>
      <c r="AZ103" s="1767"/>
      <c r="BA103" s="1767"/>
      <c r="BB103" s="1767"/>
      <c r="BC103" s="1767"/>
      <c r="BD103" s="1767"/>
      <c r="BE103" s="1767"/>
      <c r="BF103" s="1767"/>
      <c r="BG103" s="1767"/>
      <c r="BH103" s="1767"/>
      <c r="BI103" s="1767"/>
      <c r="BJ103" s="963" t="s">
        <v>886</v>
      </c>
      <c r="BK103" s="963"/>
      <c r="BL103" s="1767" t="str">
        <f>入力専用!$DW$21</f>
        <v/>
      </c>
      <c r="BM103" s="1767"/>
      <c r="BN103" s="1767"/>
      <c r="BO103" s="1767"/>
      <c r="BP103" s="1767"/>
      <c r="BQ103" s="1767"/>
      <c r="BR103" s="1767"/>
      <c r="BS103" s="1767"/>
      <c r="BT103" s="1767"/>
      <c r="BU103" s="1767"/>
      <c r="BV103" s="1768"/>
      <c r="BW103" s="10"/>
      <c r="BX103" s="10"/>
      <c r="BY103" s="233"/>
    </row>
    <row r="104" spans="1:77" ht="3.75" customHeight="1">
      <c r="A104" s="232"/>
      <c r="B104" s="10"/>
      <c r="D104" s="1828"/>
      <c r="E104" s="1828"/>
      <c r="F104" s="1828"/>
      <c r="G104" s="574"/>
      <c r="H104" s="1909"/>
      <c r="I104" s="1909"/>
      <c r="J104" s="1909"/>
      <c r="K104" s="1909"/>
      <c r="L104" s="1909"/>
      <c r="M104" s="1909"/>
      <c r="N104" s="1909"/>
      <c r="O104" s="1909"/>
      <c r="P104" s="1909"/>
      <c r="Q104" s="1909"/>
      <c r="R104" s="1909"/>
      <c r="S104" s="1909"/>
      <c r="T104" s="1910"/>
      <c r="U104" s="306"/>
      <c r="V104" s="1793"/>
      <c r="W104" s="1793"/>
      <c r="X104" s="1793"/>
      <c r="Y104" s="1793"/>
      <c r="Z104" s="1793"/>
      <c r="AA104" s="1793"/>
      <c r="AB104" s="1793"/>
      <c r="AC104" s="1793"/>
      <c r="AD104" s="1793"/>
      <c r="AE104" s="1793"/>
      <c r="AF104" s="1793"/>
      <c r="AG104" s="1793"/>
      <c r="AH104" s="1793"/>
      <c r="AI104" s="1793"/>
      <c r="AJ104" s="1793"/>
      <c r="AK104" s="1793"/>
      <c r="AL104" s="1793"/>
      <c r="AM104" s="1793"/>
      <c r="AN104" s="1793"/>
      <c r="AO104" s="1793"/>
      <c r="AP104" s="1793"/>
      <c r="AQ104" s="1793"/>
      <c r="AR104" s="1793"/>
      <c r="AS104" s="1916"/>
      <c r="AT104" s="1773"/>
      <c r="AU104" s="1774"/>
      <c r="AV104" s="1774"/>
      <c r="AW104" s="1774"/>
      <c r="AX104" s="1774"/>
      <c r="AY104" s="1767"/>
      <c r="AZ104" s="1767"/>
      <c r="BA104" s="1767"/>
      <c r="BB104" s="1767"/>
      <c r="BC104" s="1767"/>
      <c r="BD104" s="1767"/>
      <c r="BE104" s="1767"/>
      <c r="BF104" s="1767"/>
      <c r="BG104" s="1767"/>
      <c r="BH104" s="1767"/>
      <c r="BI104" s="1767"/>
      <c r="BJ104" s="963"/>
      <c r="BK104" s="963"/>
      <c r="BL104" s="1767"/>
      <c r="BM104" s="1767"/>
      <c r="BN104" s="1767"/>
      <c r="BO104" s="1767"/>
      <c r="BP104" s="1767"/>
      <c r="BQ104" s="1767"/>
      <c r="BR104" s="1767"/>
      <c r="BS104" s="1767"/>
      <c r="BT104" s="1767"/>
      <c r="BU104" s="1767"/>
      <c r="BV104" s="1768"/>
      <c r="BW104" s="10"/>
      <c r="BX104" s="10"/>
      <c r="BY104" s="233"/>
    </row>
    <row r="105" spans="1:77" ht="8.25" customHeight="1">
      <c r="A105" s="232"/>
      <c r="B105" s="10"/>
      <c r="D105" s="1828"/>
      <c r="E105" s="1828"/>
      <c r="F105" s="1828"/>
      <c r="G105" s="574"/>
      <c r="H105" s="1909"/>
      <c r="I105" s="1909"/>
      <c r="J105" s="1909"/>
      <c r="K105" s="1909"/>
      <c r="L105" s="1909"/>
      <c r="M105" s="1909"/>
      <c r="N105" s="1909"/>
      <c r="O105" s="1909"/>
      <c r="P105" s="1909"/>
      <c r="Q105" s="1909"/>
      <c r="R105" s="1909"/>
      <c r="S105" s="1909"/>
      <c r="T105" s="1910"/>
      <c r="U105" s="562"/>
      <c r="V105" s="1533" t="str">
        <f>入力専用!$DU$21</f>
        <v/>
      </c>
      <c r="W105" s="1533"/>
      <c r="X105" s="1533"/>
      <c r="Y105" s="1533"/>
      <c r="Z105" s="1533"/>
      <c r="AA105" s="1533"/>
      <c r="AB105" s="1533"/>
      <c r="AC105" s="1533"/>
      <c r="AD105" s="1533"/>
      <c r="AE105" s="1533"/>
      <c r="AF105" s="1533"/>
      <c r="AG105" s="1533"/>
      <c r="AH105" s="1533"/>
      <c r="AI105" s="1533"/>
      <c r="AJ105" s="1533"/>
      <c r="AK105" s="1533"/>
      <c r="AL105" s="1533"/>
      <c r="AM105" s="1533"/>
      <c r="AN105" s="1533"/>
      <c r="AO105" s="1533"/>
      <c r="AP105" s="1533"/>
      <c r="AQ105" s="1533"/>
      <c r="AR105" s="1533"/>
      <c r="AS105" s="1533"/>
      <c r="AT105" s="1773"/>
      <c r="AU105" s="1774"/>
      <c r="AV105" s="1774"/>
      <c r="AW105" s="1774"/>
      <c r="AX105" s="1774"/>
      <c r="AY105" s="1767"/>
      <c r="AZ105" s="1767"/>
      <c r="BA105" s="1767"/>
      <c r="BB105" s="1767"/>
      <c r="BC105" s="1767"/>
      <c r="BD105" s="1767"/>
      <c r="BE105" s="1767"/>
      <c r="BF105" s="1767"/>
      <c r="BG105" s="1767"/>
      <c r="BH105" s="1767"/>
      <c r="BI105" s="1767"/>
      <c r="BJ105" s="963"/>
      <c r="BK105" s="963"/>
      <c r="BL105" s="1767"/>
      <c r="BM105" s="1767"/>
      <c r="BN105" s="1767"/>
      <c r="BO105" s="1767"/>
      <c r="BP105" s="1767"/>
      <c r="BQ105" s="1767"/>
      <c r="BR105" s="1767"/>
      <c r="BS105" s="1767"/>
      <c r="BT105" s="1767"/>
      <c r="BU105" s="1767"/>
      <c r="BV105" s="1768"/>
      <c r="BW105" s="10"/>
      <c r="BX105" s="10"/>
      <c r="BY105" s="233"/>
    </row>
    <row r="106" spans="1:77" ht="8.25" customHeight="1" thickBot="1">
      <c r="A106" s="232"/>
      <c r="B106" s="10"/>
      <c r="D106" s="1828"/>
      <c r="E106" s="1828"/>
      <c r="F106" s="1828"/>
      <c r="G106" s="574"/>
      <c r="H106" s="1909"/>
      <c r="I106" s="1909"/>
      <c r="J106" s="1909"/>
      <c r="K106" s="1909"/>
      <c r="L106" s="1909"/>
      <c r="M106" s="1909"/>
      <c r="N106" s="1909"/>
      <c r="O106" s="1909"/>
      <c r="P106" s="1909"/>
      <c r="Q106" s="1909"/>
      <c r="R106" s="1909"/>
      <c r="S106" s="1909"/>
      <c r="T106" s="1910"/>
      <c r="U106" s="235"/>
      <c r="V106" s="1827"/>
      <c r="W106" s="1827"/>
      <c r="X106" s="1827"/>
      <c r="Y106" s="1827"/>
      <c r="Z106" s="1827"/>
      <c r="AA106" s="1827"/>
      <c r="AB106" s="1827"/>
      <c r="AC106" s="1827"/>
      <c r="AD106" s="1827"/>
      <c r="AE106" s="1827"/>
      <c r="AF106" s="1827"/>
      <c r="AG106" s="1827"/>
      <c r="AH106" s="1827"/>
      <c r="AI106" s="1827"/>
      <c r="AJ106" s="1827"/>
      <c r="AK106" s="1827"/>
      <c r="AL106" s="1827"/>
      <c r="AM106" s="1827"/>
      <c r="AN106" s="1827"/>
      <c r="AO106" s="1827"/>
      <c r="AP106" s="1827"/>
      <c r="AQ106" s="1827"/>
      <c r="AR106" s="1827"/>
      <c r="AS106" s="1827"/>
      <c r="AT106" s="1777"/>
      <c r="AU106" s="1778"/>
      <c r="AV106" s="1778"/>
      <c r="AW106" s="1778"/>
      <c r="AX106" s="1778"/>
      <c r="AY106" s="1769"/>
      <c r="AZ106" s="1769"/>
      <c r="BA106" s="1769"/>
      <c r="BB106" s="1769"/>
      <c r="BC106" s="1769"/>
      <c r="BD106" s="1769"/>
      <c r="BE106" s="1769"/>
      <c r="BF106" s="1769"/>
      <c r="BG106" s="1769"/>
      <c r="BH106" s="1769"/>
      <c r="BI106" s="1769"/>
      <c r="BJ106" s="1826"/>
      <c r="BK106" s="1826"/>
      <c r="BL106" s="1769"/>
      <c r="BM106" s="1769"/>
      <c r="BN106" s="1769"/>
      <c r="BO106" s="1769"/>
      <c r="BP106" s="1769"/>
      <c r="BQ106" s="1769"/>
      <c r="BR106" s="1769"/>
      <c r="BS106" s="1769"/>
      <c r="BT106" s="1769"/>
      <c r="BU106" s="1769"/>
      <c r="BV106" s="1770"/>
      <c r="BW106" s="10"/>
      <c r="BX106" s="10"/>
      <c r="BY106" s="233"/>
    </row>
    <row r="107" spans="1:77" ht="8.25" customHeight="1" thickTop="1">
      <c r="A107" s="232"/>
      <c r="B107" s="10"/>
      <c r="D107" s="1828"/>
      <c r="E107" s="1828"/>
      <c r="F107" s="1828"/>
      <c r="G107" s="574"/>
      <c r="H107" s="1909"/>
      <c r="I107" s="1909"/>
      <c r="J107" s="1909"/>
      <c r="K107" s="1909"/>
      <c r="L107" s="1909"/>
      <c r="M107" s="1909"/>
      <c r="N107" s="1909"/>
      <c r="O107" s="1909"/>
      <c r="P107" s="1909"/>
      <c r="Q107" s="1909"/>
      <c r="R107" s="1909"/>
      <c r="S107" s="1909"/>
      <c r="T107" s="1910"/>
      <c r="U107" s="272"/>
      <c r="V107" s="1919" t="s">
        <v>639</v>
      </c>
      <c r="W107" s="1919"/>
      <c r="X107" s="1919"/>
      <c r="Y107" s="1919"/>
      <c r="Z107" s="1919"/>
      <c r="AA107" s="1919"/>
      <c r="AB107" s="1919"/>
      <c r="AC107" s="1919"/>
      <c r="AD107" s="1919"/>
      <c r="AE107" s="1919"/>
      <c r="AF107" s="1919"/>
      <c r="AG107" s="1919"/>
      <c r="AH107" s="1919"/>
      <c r="AI107" s="1919"/>
      <c r="AJ107" s="1919"/>
      <c r="AK107" s="1919"/>
      <c r="AL107" s="1919"/>
      <c r="AM107" s="1919"/>
      <c r="AN107" s="1919"/>
      <c r="AO107" s="1919"/>
      <c r="AP107" s="1919"/>
      <c r="AQ107" s="1919"/>
      <c r="AR107" s="1919"/>
      <c r="AS107" s="1920"/>
      <c r="AT107" s="1790" t="s">
        <v>1212</v>
      </c>
      <c r="AU107" s="1791"/>
      <c r="AV107" s="1791"/>
      <c r="AW107" s="1791"/>
      <c r="AX107" s="1791"/>
      <c r="AY107" s="1786" t="str">
        <f>入力専用!$DV$22</f>
        <v/>
      </c>
      <c r="AZ107" s="1786"/>
      <c r="BA107" s="1786"/>
      <c r="BB107" s="1786"/>
      <c r="BC107" s="1786"/>
      <c r="BD107" s="1786"/>
      <c r="BE107" s="1786"/>
      <c r="BF107" s="1786"/>
      <c r="BG107" s="1786"/>
      <c r="BH107" s="1786"/>
      <c r="BI107" s="1786"/>
      <c r="BJ107" s="983" t="s">
        <v>886</v>
      </c>
      <c r="BK107" s="983"/>
      <c r="BL107" s="1786" t="str">
        <f>入力専用!$DW$22</f>
        <v/>
      </c>
      <c r="BM107" s="1786"/>
      <c r="BN107" s="1786"/>
      <c r="BO107" s="1786"/>
      <c r="BP107" s="1786"/>
      <c r="BQ107" s="1786"/>
      <c r="BR107" s="1786"/>
      <c r="BS107" s="1786"/>
      <c r="BT107" s="1786"/>
      <c r="BU107" s="1786"/>
      <c r="BV107" s="1788"/>
      <c r="BW107" s="10"/>
      <c r="BX107" s="10"/>
      <c r="BY107" s="233"/>
    </row>
    <row r="108" spans="1:77" ht="3.75" customHeight="1">
      <c r="A108" s="232"/>
      <c r="B108" s="10"/>
      <c r="D108" s="1828"/>
      <c r="E108" s="1828"/>
      <c r="F108" s="1828"/>
      <c r="G108" s="574"/>
      <c r="H108" s="1909"/>
      <c r="I108" s="1909"/>
      <c r="J108" s="1909"/>
      <c r="K108" s="1909"/>
      <c r="L108" s="1909"/>
      <c r="M108" s="1909"/>
      <c r="N108" s="1909"/>
      <c r="O108" s="1909"/>
      <c r="P108" s="1909"/>
      <c r="Q108" s="1909"/>
      <c r="R108" s="1909"/>
      <c r="S108" s="1909"/>
      <c r="T108" s="1910"/>
      <c r="U108" s="306"/>
      <c r="V108" s="1793"/>
      <c r="W108" s="1793"/>
      <c r="X108" s="1793"/>
      <c r="Y108" s="1793"/>
      <c r="Z108" s="1793"/>
      <c r="AA108" s="1793"/>
      <c r="AB108" s="1793"/>
      <c r="AC108" s="1793"/>
      <c r="AD108" s="1793"/>
      <c r="AE108" s="1793"/>
      <c r="AF108" s="1793"/>
      <c r="AG108" s="1793"/>
      <c r="AH108" s="1793"/>
      <c r="AI108" s="1793"/>
      <c r="AJ108" s="1793"/>
      <c r="AK108" s="1793"/>
      <c r="AL108" s="1793"/>
      <c r="AM108" s="1793"/>
      <c r="AN108" s="1793"/>
      <c r="AO108" s="1793"/>
      <c r="AP108" s="1793"/>
      <c r="AQ108" s="1793"/>
      <c r="AR108" s="1793"/>
      <c r="AS108" s="1916"/>
      <c r="AT108" s="1773"/>
      <c r="AU108" s="1774"/>
      <c r="AV108" s="1774"/>
      <c r="AW108" s="1774"/>
      <c r="AX108" s="1774"/>
      <c r="AY108" s="1767"/>
      <c r="AZ108" s="1767"/>
      <c r="BA108" s="1767"/>
      <c r="BB108" s="1767"/>
      <c r="BC108" s="1767"/>
      <c r="BD108" s="1767"/>
      <c r="BE108" s="1767"/>
      <c r="BF108" s="1767"/>
      <c r="BG108" s="1767"/>
      <c r="BH108" s="1767"/>
      <c r="BI108" s="1767"/>
      <c r="BJ108" s="963"/>
      <c r="BK108" s="963"/>
      <c r="BL108" s="1767"/>
      <c r="BM108" s="1767"/>
      <c r="BN108" s="1767"/>
      <c r="BO108" s="1767"/>
      <c r="BP108" s="1767"/>
      <c r="BQ108" s="1767"/>
      <c r="BR108" s="1767"/>
      <c r="BS108" s="1767"/>
      <c r="BT108" s="1767"/>
      <c r="BU108" s="1767"/>
      <c r="BV108" s="1768"/>
      <c r="BW108" s="10"/>
      <c r="BX108" s="10"/>
      <c r="BY108" s="233"/>
    </row>
    <row r="109" spans="1:77" ht="8.25" customHeight="1">
      <c r="A109" s="232"/>
      <c r="B109" s="10"/>
      <c r="D109" s="1828"/>
      <c r="E109" s="1828"/>
      <c r="F109" s="1828"/>
      <c r="G109" s="281"/>
      <c r="H109" s="1911"/>
      <c r="I109" s="1911"/>
      <c r="J109" s="1911"/>
      <c r="K109" s="1911"/>
      <c r="L109" s="1911"/>
      <c r="M109" s="1911"/>
      <c r="N109" s="1911"/>
      <c r="O109" s="1911"/>
      <c r="P109" s="1911"/>
      <c r="Q109" s="1911"/>
      <c r="R109" s="1911"/>
      <c r="S109" s="1911"/>
      <c r="T109" s="1912"/>
      <c r="U109" s="562"/>
      <c r="V109" s="1533" t="str">
        <f>入力専用!$DU$22</f>
        <v/>
      </c>
      <c r="W109" s="1533"/>
      <c r="X109" s="1533"/>
      <c r="Y109" s="1533"/>
      <c r="Z109" s="1533"/>
      <c r="AA109" s="1533"/>
      <c r="AB109" s="1533"/>
      <c r="AC109" s="1533"/>
      <c r="AD109" s="1533"/>
      <c r="AE109" s="1533"/>
      <c r="AF109" s="1533"/>
      <c r="AG109" s="1533"/>
      <c r="AH109" s="1533"/>
      <c r="AI109" s="1533"/>
      <c r="AJ109" s="1533"/>
      <c r="AK109" s="1533"/>
      <c r="AL109" s="1533"/>
      <c r="AM109" s="1533"/>
      <c r="AN109" s="1533"/>
      <c r="AO109" s="1533"/>
      <c r="AP109" s="1533"/>
      <c r="AQ109" s="1533"/>
      <c r="AR109" s="1533"/>
      <c r="AS109" s="1533"/>
      <c r="AT109" s="1773"/>
      <c r="AU109" s="1774"/>
      <c r="AV109" s="1774"/>
      <c r="AW109" s="1774"/>
      <c r="AX109" s="1774"/>
      <c r="AY109" s="1767"/>
      <c r="AZ109" s="1767"/>
      <c r="BA109" s="1767"/>
      <c r="BB109" s="1767"/>
      <c r="BC109" s="1767"/>
      <c r="BD109" s="1767"/>
      <c r="BE109" s="1767"/>
      <c r="BF109" s="1767"/>
      <c r="BG109" s="1767"/>
      <c r="BH109" s="1767"/>
      <c r="BI109" s="1767"/>
      <c r="BJ109" s="963"/>
      <c r="BK109" s="963"/>
      <c r="BL109" s="1767"/>
      <c r="BM109" s="1767"/>
      <c r="BN109" s="1767"/>
      <c r="BO109" s="1767"/>
      <c r="BP109" s="1767"/>
      <c r="BQ109" s="1767"/>
      <c r="BR109" s="1767"/>
      <c r="BS109" s="1767"/>
      <c r="BT109" s="1767"/>
      <c r="BU109" s="1767"/>
      <c r="BV109" s="1768"/>
      <c r="BW109" s="10"/>
      <c r="BX109" s="10"/>
      <c r="BY109" s="233"/>
    </row>
    <row r="110" spans="1:77" ht="8.25" customHeight="1" thickBot="1">
      <c r="A110" s="232"/>
      <c r="B110" s="10"/>
      <c r="D110" s="1828"/>
      <c r="E110" s="1828"/>
      <c r="F110" s="1828"/>
      <c r="G110" s="572"/>
      <c r="H110" s="440"/>
      <c r="I110" s="440"/>
      <c r="J110" s="440"/>
      <c r="K110" s="440"/>
      <c r="L110" s="575"/>
      <c r="M110" s="1921" t="s">
        <v>45</v>
      </c>
      <c r="N110" s="1921"/>
      <c r="O110" s="575"/>
      <c r="P110" s="440"/>
      <c r="Q110" s="440"/>
      <c r="R110" s="440"/>
      <c r="S110" s="440"/>
      <c r="T110" s="587"/>
      <c r="U110" s="271"/>
      <c r="V110" s="1785"/>
      <c r="W110" s="1785"/>
      <c r="X110" s="1785"/>
      <c r="Y110" s="1785"/>
      <c r="Z110" s="1785"/>
      <c r="AA110" s="1785"/>
      <c r="AB110" s="1785"/>
      <c r="AC110" s="1785"/>
      <c r="AD110" s="1785"/>
      <c r="AE110" s="1785"/>
      <c r="AF110" s="1785"/>
      <c r="AG110" s="1785"/>
      <c r="AH110" s="1785"/>
      <c r="AI110" s="1785"/>
      <c r="AJ110" s="1785"/>
      <c r="AK110" s="1785"/>
      <c r="AL110" s="1785"/>
      <c r="AM110" s="1785"/>
      <c r="AN110" s="1785"/>
      <c r="AO110" s="1785"/>
      <c r="AP110" s="1785"/>
      <c r="AQ110" s="1785"/>
      <c r="AR110" s="1785"/>
      <c r="AS110" s="1785"/>
      <c r="AT110" s="1775"/>
      <c r="AU110" s="1776"/>
      <c r="AV110" s="1776"/>
      <c r="AW110" s="1776"/>
      <c r="AX110" s="1776"/>
      <c r="AY110" s="1787"/>
      <c r="AZ110" s="1787"/>
      <c r="BA110" s="1787"/>
      <c r="BB110" s="1787"/>
      <c r="BC110" s="1787"/>
      <c r="BD110" s="1787"/>
      <c r="BE110" s="1787"/>
      <c r="BF110" s="1787"/>
      <c r="BG110" s="1787"/>
      <c r="BH110" s="1787"/>
      <c r="BI110" s="1787"/>
      <c r="BJ110" s="1795"/>
      <c r="BK110" s="1795"/>
      <c r="BL110" s="1787"/>
      <c r="BM110" s="1787"/>
      <c r="BN110" s="1787"/>
      <c r="BO110" s="1787"/>
      <c r="BP110" s="1787"/>
      <c r="BQ110" s="1787"/>
      <c r="BR110" s="1787"/>
      <c r="BS110" s="1787"/>
      <c r="BT110" s="1787"/>
      <c r="BU110" s="1787"/>
      <c r="BV110" s="1789"/>
      <c r="BW110" s="10"/>
      <c r="BX110" s="10"/>
      <c r="BY110" s="233"/>
    </row>
    <row r="111" spans="1:77" ht="8.25" customHeight="1">
      <c r="A111" s="232"/>
      <c r="B111" s="10"/>
      <c r="D111" s="1828"/>
      <c r="E111" s="1828"/>
      <c r="F111" s="1828"/>
      <c r="G111" s="447"/>
      <c r="H111" s="1756" t="s">
        <v>962</v>
      </c>
      <c r="I111" s="1757"/>
      <c r="J111" s="1757"/>
      <c r="K111" s="1758"/>
      <c r="L111" s="25"/>
      <c r="M111" s="1233"/>
      <c r="N111" s="1233"/>
      <c r="O111" s="25"/>
      <c r="P111" s="1756" t="s">
        <v>963</v>
      </c>
      <c r="Q111" s="1757"/>
      <c r="R111" s="1757"/>
      <c r="S111" s="1758"/>
      <c r="T111" s="276"/>
      <c r="U111" s="306"/>
      <c r="V111" s="1793" t="s">
        <v>639</v>
      </c>
      <c r="W111" s="1793"/>
      <c r="X111" s="1793"/>
      <c r="Y111" s="1793"/>
      <c r="Z111" s="1793"/>
      <c r="AA111" s="1793"/>
      <c r="AB111" s="1793"/>
      <c r="AC111" s="1793"/>
      <c r="AD111" s="1793"/>
      <c r="AE111" s="1793"/>
      <c r="AF111" s="1793"/>
      <c r="AG111" s="1793"/>
      <c r="AH111" s="1793"/>
      <c r="AI111" s="1793"/>
      <c r="AJ111" s="1793"/>
      <c r="AK111" s="1793"/>
      <c r="AL111" s="1793"/>
      <c r="AM111" s="1793"/>
      <c r="AN111" s="1793"/>
      <c r="AO111" s="1793"/>
      <c r="AP111" s="1793"/>
      <c r="AQ111" s="1793"/>
      <c r="AR111" s="1793"/>
      <c r="AS111" s="1916"/>
      <c r="AT111" s="1773" t="s">
        <v>1212</v>
      </c>
      <c r="AU111" s="1774"/>
      <c r="AV111" s="1774"/>
      <c r="AW111" s="1774"/>
      <c r="AX111" s="1774"/>
      <c r="AY111" s="1767" t="str">
        <f>入力専用!$DV$23</f>
        <v/>
      </c>
      <c r="AZ111" s="1767"/>
      <c r="BA111" s="1767"/>
      <c r="BB111" s="1767"/>
      <c r="BC111" s="1767"/>
      <c r="BD111" s="1767"/>
      <c r="BE111" s="1767"/>
      <c r="BF111" s="1767"/>
      <c r="BG111" s="1767"/>
      <c r="BH111" s="1767"/>
      <c r="BI111" s="1767"/>
      <c r="BJ111" s="963" t="s">
        <v>886</v>
      </c>
      <c r="BK111" s="963"/>
      <c r="BL111" s="1767" t="str">
        <f>入力専用!$DW$23</f>
        <v/>
      </c>
      <c r="BM111" s="1767"/>
      <c r="BN111" s="1767"/>
      <c r="BO111" s="1767"/>
      <c r="BP111" s="1767"/>
      <c r="BQ111" s="1767"/>
      <c r="BR111" s="1767"/>
      <c r="BS111" s="1767"/>
      <c r="BT111" s="1767"/>
      <c r="BU111" s="1767"/>
      <c r="BV111" s="1768"/>
      <c r="BW111" s="10"/>
      <c r="BX111" s="10"/>
      <c r="BY111" s="233"/>
    </row>
    <row r="112" spans="1:77" ht="3.75" customHeight="1">
      <c r="A112" s="232"/>
      <c r="B112" s="10"/>
      <c r="D112" s="1828"/>
      <c r="E112" s="1828"/>
      <c r="F112" s="1828"/>
      <c r="G112" s="447"/>
      <c r="H112" s="1759"/>
      <c r="I112" s="963"/>
      <c r="J112" s="963"/>
      <c r="K112" s="1760"/>
      <c r="L112" s="25"/>
      <c r="M112" s="1233"/>
      <c r="N112" s="1233"/>
      <c r="O112" s="25"/>
      <c r="P112" s="1759"/>
      <c r="Q112" s="963"/>
      <c r="R112" s="963"/>
      <c r="S112" s="1760"/>
      <c r="T112" s="276"/>
      <c r="U112" s="306"/>
      <c r="V112" s="1793"/>
      <c r="W112" s="1793"/>
      <c r="X112" s="1793"/>
      <c r="Y112" s="1793"/>
      <c r="Z112" s="1793"/>
      <c r="AA112" s="1793"/>
      <c r="AB112" s="1793"/>
      <c r="AC112" s="1793"/>
      <c r="AD112" s="1793"/>
      <c r="AE112" s="1793"/>
      <c r="AF112" s="1793"/>
      <c r="AG112" s="1793"/>
      <c r="AH112" s="1793"/>
      <c r="AI112" s="1793"/>
      <c r="AJ112" s="1793"/>
      <c r="AK112" s="1793"/>
      <c r="AL112" s="1793"/>
      <c r="AM112" s="1793"/>
      <c r="AN112" s="1793"/>
      <c r="AO112" s="1793"/>
      <c r="AP112" s="1793"/>
      <c r="AQ112" s="1793"/>
      <c r="AR112" s="1793"/>
      <c r="AS112" s="1916"/>
      <c r="AT112" s="1773"/>
      <c r="AU112" s="1774"/>
      <c r="AV112" s="1774"/>
      <c r="AW112" s="1774"/>
      <c r="AX112" s="1774"/>
      <c r="AY112" s="1767"/>
      <c r="AZ112" s="1767"/>
      <c r="BA112" s="1767"/>
      <c r="BB112" s="1767"/>
      <c r="BC112" s="1767"/>
      <c r="BD112" s="1767"/>
      <c r="BE112" s="1767"/>
      <c r="BF112" s="1767"/>
      <c r="BG112" s="1767"/>
      <c r="BH112" s="1767"/>
      <c r="BI112" s="1767"/>
      <c r="BJ112" s="963"/>
      <c r="BK112" s="963"/>
      <c r="BL112" s="1767"/>
      <c r="BM112" s="1767"/>
      <c r="BN112" s="1767"/>
      <c r="BO112" s="1767"/>
      <c r="BP112" s="1767"/>
      <c r="BQ112" s="1767"/>
      <c r="BR112" s="1767"/>
      <c r="BS112" s="1767"/>
      <c r="BT112" s="1767"/>
      <c r="BU112" s="1767"/>
      <c r="BV112" s="1768"/>
      <c r="BW112" s="10"/>
      <c r="BX112" s="10"/>
      <c r="BY112" s="233"/>
    </row>
    <row r="113" spans="1:77" ht="8.25" customHeight="1" thickBot="1">
      <c r="A113" s="232"/>
      <c r="B113" s="10"/>
      <c r="D113" s="1828"/>
      <c r="E113" s="1828"/>
      <c r="F113" s="1828"/>
      <c r="G113" s="447"/>
      <c r="H113" s="1761"/>
      <c r="I113" s="1762"/>
      <c r="J113" s="1762"/>
      <c r="K113" s="1763"/>
      <c r="L113" s="25"/>
      <c r="M113" s="1233"/>
      <c r="N113" s="1233"/>
      <c r="O113" s="25"/>
      <c r="P113" s="1761"/>
      <c r="Q113" s="1762"/>
      <c r="R113" s="1762"/>
      <c r="S113" s="1763"/>
      <c r="T113" s="276"/>
      <c r="U113" s="562"/>
      <c r="V113" s="1533" t="str">
        <f>入力専用!$DU$23</f>
        <v/>
      </c>
      <c r="W113" s="1533"/>
      <c r="X113" s="1533"/>
      <c r="Y113" s="1533"/>
      <c r="Z113" s="1533"/>
      <c r="AA113" s="1533"/>
      <c r="AB113" s="1533"/>
      <c r="AC113" s="1533"/>
      <c r="AD113" s="1533"/>
      <c r="AE113" s="1533"/>
      <c r="AF113" s="1533"/>
      <c r="AG113" s="1533"/>
      <c r="AH113" s="1533"/>
      <c r="AI113" s="1533"/>
      <c r="AJ113" s="1533"/>
      <c r="AK113" s="1533"/>
      <c r="AL113" s="1533"/>
      <c r="AM113" s="1533"/>
      <c r="AN113" s="1533"/>
      <c r="AO113" s="1533"/>
      <c r="AP113" s="1533"/>
      <c r="AQ113" s="1533"/>
      <c r="AR113" s="1533"/>
      <c r="AS113" s="1533"/>
      <c r="AT113" s="1773"/>
      <c r="AU113" s="1774"/>
      <c r="AV113" s="1774"/>
      <c r="AW113" s="1774"/>
      <c r="AX113" s="1774"/>
      <c r="AY113" s="1767"/>
      <c r="AZ113" s="1767"/>
      <c r="BA113" s="1767"/>
      <c r="BB113" s="1767"/>
      <c r="BC113" s="1767"/>
      <c r="BD113" s="1767"/>
      <c r="BE113" s="1767"/>
      <c r="BF113" s="1767"/>
      <c r="BG113" s="1767"/>
      <c r="BH113" s="1767"/>
      <c r="BI113" s="1767"/>
      <c r="BJ113" s="963"/>
      <c r="BK113" s="963"/>
      <c r="BL113" s="1767"/>
      <c r="BM113" s="1767"/>
      <c r="BN113" s="1767"/>
      <c r="BO113" s="1767"/>
      <c r="BP113" s="1767"/>
      <c r="BQ113" s="1767"/>
      <c r="BR113" s="1767"/>
      <c r="BS113" s="1767"/>
      <c r="BT113" s="1767"/>
      <c r="BU113" s="1767"/>
      <c r="BV113" s="1768"/>
      <c r="BW113" s="10"/>
      <c r="BX113" s="10"/>
      <c r="BY113" s="233"/>
    </row>
    <row r="114" spans="1:77" ht="8.25" customHeight="1">
      <c r="A114" s="232"/>
      <c r="B114" s="10"/>
      <c r="D114" s="1828"/>
      <c r="E114" s="1828"/>
      <c r="F114" s="1828"/>
      <c r="G114" s="277"/>
      <c r="H114" s="438"/>
      <c r="I114" s="438"/>
      <c r="J114" s="438"/>
      <c r="K114" s="438"/>
      <c r="L114" s="577"/>
      <c r="M114" s="2035"/>
      <c r="N114" s="2035"/>
      <c r="O114" s="577"/>
      <c r="P114" s="438"/>
      <c r="Q114" s="438"/>
      <c r="R114" s="438"/>
      <c r="S114" s="438"/>
      <c r="T114" s="578"/>
      <c r="U114" s="240"/>
      <c r="V114" s="1535"/>
      <c r="W114" s="1535"/>
      <c r="X114" s="1535"/>
      <c r="Y114" s="1535"/>
      <c r="Z114" s="1535"/>
      <c r="AA114" s="1535"/>
      <c r="AB114" s="1535"/>
      <c r="AC114" s="1535"/>
      <c r="AD114" s="1535"/>
      <c r="AE114" s="1535"/>
      <c r="AF114" s="1535"/>
      <c r="AG114" s="1535"/>
      <c r="AH114" s="1535"/>
      <c r="AI114" s="1535"/>
      <c r="AJ114" s="1535"/>
      <c r="AK114" s="1535"/>
      <c r="AL114" s="1535"/>
      <c r="AM114" s="1535"/>
      <c r="AN114" s="1535"/>
      <c r="AO114" s="1535"/>
      <c r="AP114" s="1535"/>
      <c r="AQ114" s="1535"/>
      <c r="AR114" s="1535"/>
      <c r="AS114" s="1535"/>
      <c r="AT114" s="1779"/>
      <c r="AU114" s="1780"/>
      <c r="AV114" s="1780"/>
      <c r="AW114" s="1780"/>
      <c r="AX114" s="1780"/>
      <c r="AY114" s="1822"/>
      <c r="AZ114" s="1822"/>
      <c r="BA114" s="1822"/>
      <c r="BB114" s="1822"/>
      <c r="BC114" s="1822"/>
      <c r="BD114" s="1822"/>
      <c r="BE114" s="1822"/>
      <c r="BF114" s="1822"/>
      <c r="BG114" s="1822"/>
      <c r="BH114" s="1822"/>
      <c r="BI114" s="1822"/>
      <c r="BJ114" s="964"/>
      <c r="BK114" s="964"/>
      <c r="BL114" s="1822"/>
      <c r="BM114" s="1822"/>
      <c r="BN114" s="1822"/>
      <c r="BO114" s="1822"/>
      <c r="BP114" s="1822"/>
      <c r="BQ114" s="1822"/>
      <c r="BR114" s="1822"/>
      <c r="BS114" s="1822"/>
      <c r="BT114" s="1822"/>
      <c r="BU114" s="1822"/>
      <c r="BV114" s="1823"/>
      <c r="BW114" s="10"/>
      <c r="BX114" s="10"/>
      <c r="BY114" s="233"/>
    </row>
    <row r="115" spans="1:77" ht="8.25" customHeight="1">
      <c r="A115" s="232"/>
      <c r="B115" s="10"/>
      <c r="D115" s="10"/>
      <c r="E115" s="10"/>
      <c r="F115" s="10"/>
      <c r="G115" s="10"/>
      <c r="H115" s="10"/>
      <c r="I115" s="10"/>
      <c r="J115" s="10"/>
      <c r="K115" s="10"/>
      <c r="L115" s="10"/>
      <c r="M115" s="10"/>
      <c r="N115" s="10"/>
      <c r="O115" s="10"/>
      <c r="P115" s="10"/>
      <c r="Q115" s="10"/>
      <c r="R115" s="10"/>
      <c r="S115" s="10"/>
      <c r="T115" s="10"/>
      <c r="U115" s="10"/>
      <c r="V115" s="10"/>
      <c r="W115" s="10"/>
      <c r="X115" s="10"/>
      <c r="Y115" s="10"/>
      <c r="Z115" s="10"/>
      <c r="AA115" s="10"/>
      <c r="AB115" s="10"/>
      <c r="AC115" s="10"/>
      <c r="AD115" s="10"/>
      <c r="AE115" s="10"/>
      <c r="AF115" s="10"/>
      <c r="AG115" s="10"/>
      <c r="AH115" s="10"/>
      <c r="AI115" s="10"/>
      <c r="AJ115" s="10"/>
      <c r="AK115" s="10"/>
      <c r="AL115" s="10"/>
      <c r="AM115" s="10"/>
      <c r="AN115" s="10"/>
      <c r="AO115" s="10"/>
      <c r="AP115" s="10"/>
      <c r="AQ115" s="10"/>
      <c r="AR115" s="10"/>
      <c r="AS115" s="10"/>
      <c r="AT115" s="10"/>
      <c r="AU115" s="10"/>
      <c r="AV115" s="10"/>
      <c r="AW115" s="10"/>
      <c r="AX115" s="10"/>
      <c r="AY115" s="10"/>
      <c r="AZ115" s="10"/>
      <c r="BA115" s="10"/>
      <c r="BB115" s="10"/>
      <c r="BC115" s="10"/>
      <c r="BD115" s="10"/>
      <c r="BE115" s="10"/>
      <c r="BF115" s="10"/>
      <c r="BG115" s="10"/>
      <c r="BH115" s="10"/>
      <c r="BI115" s="10"/>
      <c r="BJ115" s="10"/>
      <c r="BK115" s="10"/>
      <c r="BL115" s="10"/>
      <c r="BM115" s="10"/>
      <c r="BN115" s="10"/>
      <c r="BO115" s="10"/>
      <c r="BP115" s="10"/>
      <c r="BQ115" s="10"/>
      <c r="BR115" s="10"/>
      <c r="BS115" s="10"/>
      <c r="BT115" s="10"/>
      <c r="BU115" s="10"/>
      <c r="BV115" s="10"/>
      <c r="BW115" s="10"/>
      <c r="BX115" s="10"/>
      <c r="BY115" s="233"/>
    </row>
    <row r="116" spans="1:77" ht="8.25" customHeight="1">
      <c r="A116" s="232"/>
      <c r="B116" s="10"/>
      <c r="D116" s="1821" t="s">
        <v>1213</v>
      </c>
      <c r="E116" s="1821"/>
      <c r="F116" s="1821"/>
      <c r="G116" s="958" t="s">
        <v>1214</v>
      </c>
      <c r="H116" s="958"/>
      <c r="I116" s="958"/>
      <c r="J116" s="958"/>
      <c r="K116" s="958"/>
      <c r="L116" s="958"/>
      <c r="M116" s="958"/>
      <c r="N116" s="958"/>
      <c r="O116" s="439"/>
      <c r="P116" s="1792" t="s">
        <v>1215</v>
      </c>
      <c r="Q116" s="1792"/>
      <c r="R116" s="1792"/>
      <c r="S116" s="1792"/>
      <c r="T116" s="1792"/>
      <c r="U116" s="1792"/>
      <c r="V116" s="1792"/>
      <c r="W116" s="1792"/>
      <c r="X116" s="1792"/>
      <c r="Y116" s="1792"/>
      <c r="Z116" s="1792"/>
      <c r="AA116" s="1792"/>
      <c r="AB116" s="1792"/>
      <c r="AC116" s="1792"/>
      <c r="AD116" s="1792"/>
      <c r="AE116" s="1792"/>
      <c r="AF116" s="1792"/>
      <c r="AG116" s="1792"/>
      <c r="AH116" s="1792"/>
      <c r="AI116" s="1792"/>
      <c r="AJ116" s="1792"/>
      <c r="AK116" s="1792"/>
      <c r="AL116" s="1792"/>
      <c r="AM116" s="1792"/>
      <c r="AN116" s="1792"/>
      <c r="AO116" s="1792"/>
      <c r="AP116" s="1792"/>
      <c r="AQ116" s="1792"/>
      <c r="AR116" s="1792"/>
      <c r="AS116" s="1792"/>
      <c r="AT116" s="1792"/>
      <c r="AU116" s="1792"/>
      <c r="AV116" s="1792"/>
      <c r="AW116" s="1792"/>
      <c r="AX116" s="1792"/>
      <c r="AY116" s="1784" t="s">
        <v>1216</v>
      </c>
      <c r="AZ116" s="1753"/>
      <c r="BA116" s="1753"/>
      <c r="BB116" s="1753"/>
      <c r="BC116" s="1753"/>
      <c r="BD116" s="1753"/>
      <c r="BE116" s="1753"/>
      <c r="BF116" s="1753"/>
      <c r="BG116" s="1753"/>
      <c r="BH116" s="1753"/>
      <c r="BI116" s="1753"/>
      <c r="BJ116" s="2039"/>
      <c r="BK116" s="1753" t="str">
        <f>$AE$3</f>
        <v/>
      </c>
      <c r="BL116" s="1753"/>
      <c r="BM116" s="1753"/>
      <c r="BN116" s="1753"/>
      <c r="BO116" s="1753"/>
      <c r="BP116" s="1753"/>
      <c r="BQ116" s="1753"/>
      <c r="BR116" s="1753"/>
      <c r="BS116" s="1753"/>
      <c r="BT116" s="1753"/>
      <c r="BU116" s="1753"/>
      <c r="BV116" s="2039"/>
      <c r="BW116" s="10"/>
      <c r="BX116" s="10"/>
      <c r="BY116" s="233"/>
    </row>
    <row r="117" spans="1:77" ht="3.75" customHeight="1">
      <c r="A117" s="232"/>
      <c r="B117" s="10"/>
      <c r="D117" s="1821"/>
      <c r="E117" s="1821"/>
      <c r="F117" s="1821"/>
      <c r="G117" s="958"/>
      <c r="H117" s="958"/>
      <c r="I117" s="958"/>
      <c r="J117" s="958"/>
      <c r="K117" s="958"/>
      <c r="L117" s="958"/>
      <c r="M117" s="958"/>
      <c r="N117" s="958"/>
      <c r="O117" s="579"/>
      <c r="P117" s="1793"/>
      <c r="Q117" s="1793"/>
      <c r="R117" s="1793"/>
      <c r="S117" s="1793"/>
      <c r="T117" s="1793"/>
      <c r="U117" s="1793"/>
      <c r="V117" s="1793"/>
      <c r="W117" s="1793"/>
      <c r="X117" s="1793"/>
      <c r="Y117" s="1793"/>
      <c r="Z117" s="1793"/>
      <c r="AA117" s="1793"/>
      <c r="AB117" s="1793"/>
      <c r="AC117" s="1793"/>
      <c r="AD117" s="1793"/>
      <c r="AE117" s="1793"/>
      <c r="AF117" s="1793"/>
      <c r="AG117" s="1793"/>
      <c r="AH117" s="1793"/>
      <c r="AI117" s="1793"/>
      <c r="AJ117" s="1793"/>
      <c r="AK117" s="1793"/>
      <c r="AL117" s="1793"/>
      <c r="AM117" s="1793"/>
      <c r="AN117" s="1793"/>
      <c r="AO117" s="1793"/>
      <c r="AP117" s="1793"/>
      <c r="AQ117" s="1793"/>
      <c r="AR117" s="1793"/>
      <c r="AS117" s="1793"/>
      <c r="AT117" s="1793"/>
      <c r="AU117" s="1793"/>
      <c r="AV117" s="1793"/>
      <c r="AW117" s="1793"/>
      <c r="AX117" s="1793"/>
      <c r="AY117" s="953"/>
      <c r="AZ117" s="963"/>
      <c r="BA117" s="963"/>
      <c r="BB117" s="963"/>
      <c r="BC117" s="963"/>
      <c r="BD117" s="963"/>
      <c r="BE117" s="963"/>
      <c r="BF117" s="963"/>
      <c r="BG117" s="963"/>
      <c r="BH117" s="963"/>
      <c r="BI117" s="963"/>
      <c r="BJ117" s="1765"/>
      <c r="BK117" s="963"/>
      <c r="BL117" s="963"/>
      <c r="BM117" s="963"/>
      <c r="BN117" s="963"/>
      <c r="BO117" s="963"/>
      <c r="BP117" s="963"/>
      <c r="BQ117" s="963"/>
      <c r="BR117" s="963"/>
      <c r="BS117" s="963"/>
      <c r="BT117" s="963"/>
      <c r="BU117" s="963"/>
      <c r="BV117" s="1765"/>
      <c r="BW117" s="10"/>
      <c r="BX117" s="10"/>
      <c r="BY117" s="233"/>
    </row>
    <row r="118" spans="1:77" ht="8.25" customHeight="1">
      <c r="A118" s="232"/>
      <c r="B118" s="10"/>
      <c r="D118" s="1821"/>
      <c r="E118" s="1821"/>
      <c r="F118" s="1821"/>
      <c r="G118" s="958"/>
      <c r="H118" s="958"/>
      <c r="I118" s="958"/>
      <c r="J118" s="958"/>
      <c r="K118" s="958"/>
      <c r="L118" s="958"/>
      <c r="M118" s="958"/>
      <c r="N118" s="958"/>
      <c r="O118" s="580"/>
      <c r="P118" s="1752" t="str">
        <f>$AD$3</f>
        <v/>
      </c>
      <c r="Q118" s="1752"/>
      <c r="R118" s="1752"/>
      <c r="S118" s="1752"/>
      <c r="T118" s="1752"/>
      <c r="U118" s="1752"/>
      <c r="V118" s="1752"/>
      <c r="W118" s="1752"/>
      <c r="X118" s="1752"/>
      <c r="Y118" s="1752"/>
      <c r="Z118" s="1752"/>
      <c r="AA118" s="1752"/>
      <c r="AB118" s="1752"/>
      <c r="AC118" s="1752"/>
      <c r="AD118" s="1752"/>
      <c r="AE118" s="1752"/>
      <c r="AF118" s="1752"/>
      <c r="AG118" s="1752"/>
      <c r="AH118" s="1752"/>
      <c r="AI118" s="1752"/>
      <c r="AJ118" s="1752"/>
      <c r="AK118" s="1752"/>
      <c r="AL118" s="1752"/>
      <c r="AM118" s="1752"/>
      <c r="AN118" s="1752"/>
      <c r="AO118" s="1752"/>
      <c r="AP118" s="1752"/>
      <c r="AQ118" s="1752"/>
      <c r="AR118" s="1752"/>
      <c r="AS118" s="1752"/>
      <c r="AT118" s="1752"/>
      <c r="AU118" s="1752"/>
      <c r="AV118" s="1752"/>
      <c r="AW118" s="1752"/>
      <c r="AX118" s="1752"/>
      <c r="AY118" s="953"/>
      <c r="AZ118" s="963"/>
      <c r="BA118" s="963"/>
      <c r="BB118" s="963"/>
      <c r="BC118" s="963"/>
      <c r="BD118" s="963"/>
      <c r="BE118" s="963"/>
      <c r="BF118" s="963"/>
      <c r="BG118" s="963"/>
      <c r="BH118" s="963"/>
      <c r="BI118" s="963"/>
      <c r="BJ118" s="1765"/>
      <c r="BK118" s="963"/>
      <c r="BL118" s="963"/>
      <c r="BM118" s="963"/>
      <c r="BN118" s="963"/>
      <c r="BO118" s="963"/>
      <c r="BP118" s="963"/>
      <c r="BQ118" s="963"/>
      <c r="BR118" s="963"/>
      <c r="BS118" s="963"/>
      <c r="BT118" s="963"/>
      <c r="BU118" s="963"/>
      <c r="BV118" s="1765"/>
      <c r="BW118" s="10"/>
      <c r="BX118" s="10"/>
      <c r="BY118" s="233"/>
    </row>
    <row r="119" spans="1:77" ht="8.25" customHeight="1">
      <c r="A119" s="232"/>
      <c r="B119" s="10"/>
      <c r="D119" s="1821"/>
      <c r="E119" s="1821"/>
      <c r="F119" s="1821"/>
      <c r="G119" s="958"/>
      <c r="H119" s="958"/>
      <c r="I119" s="958"/>
      <c r="J119" s="958"/>
      <c r="K119" s="958"/>
      <c r="L119" s="958"/>
      <c r="M119" s="958"/>
      <c r="N119" s="958"/>
      <c r="O119" s="150"/>
      <c r="P119" s="1782"/>
      <c r="Q119" s="1782"/>
      <c r="R119" s="1782"/>
      <c r="S119" s="1782"/>
      <c r="T119" s="1782"/>
      <c r="U119" s="1782"/>
      <c r="V119" s="1782"/>
      <c r="W119" s="1782"/>
      <c r="X119" s="1782"/>
      <c r="Y119" s="1782"/>
      <c r="Z119" s="1782"/>
      <c r="AA119" s="1782"/>
      <c r="AB119" s="1782"/>
      <c r="AC119" s="1782"/>
      <c r="AD119" s="1782"/>
      <c r="AE119" s="1782"/>
      <c r="AF119" s="1782"/>
      <c r="AG119" s="1782"/>
      <c r="AH119" s="1782"/>
      <c r="AI119" s="1782"/>
      <c r="AJ119" s="1782"/>
      <c r="AK119" s="1782"/>
      <c r="AL119" s="1782"/>
      <c r="AM119" s="1782"/>
      <c r="AN119" s="1782"/>
      <c r="AO119" s="1782"/>
      <c r="AP119" s="1782"/>
      <c r="AQ119" s="1782"/>
      <c r="AR119" s="1782"/>
      <c r="AS119" s="1782"/>
      <c r="AT119" s="1782"/>
      <c r="AU119" s="1782"/>
      <c r="AV119" s="1782"/>
      <c r="AW119" s="1782"/>
      <c r="AX119" s="1782"/>
      <c r="AY119" s="955"/>
      <c r="AZ119" s="964"/>
      <c r="BA119" s="964"/>
      <c r="BB119" s="964"/>
      <c r="BC119" s="964"/>
      <c r="BD119" s="964"/>
      <c r="BE119" s="964"/>
      <c r="BF119" s="964"/>
      <c r="BG119" s="964"/>
      <c r="BH119" s="964"/>
      <c r="BI119" s="964"/>
      <c r="BJ119" s="1766"/>
      <c r="BK119" s="964"/>
      <c r="BL119" s="964"/>
      <c r="BM119" s="964"/>
      <c r="BN119" s="964"/>
      <c r="BO119" s="964"/>
      <c r="BP119" s="964"/>
      <c r="BQ119" s="964"/>
      <c r="BR119" s="964"/>
      <c r="BS119" s="964"/>
      <c r="BT119" s="964"/>
      <c r="BU119" s="964"/>
      <c r="BV119" s="1766"/>
      <c r="BW119" s="10"/>
      <c r="BX119" s="10"/>
      <c r="BY119" s="233"/>
    </row>
    <row r="120" spans="1:77" ht="8.25" customHeight="1">
      <c r="A120" s="232"/>
      <c r="B120" s="10"/>
      <c r="D120" s="1821"/>
      <c r="E120" s="1821"/>
      <c r="F120" s="1821"/>
      <c r="G120" s="958" t="s">
        <v>1217</v>
      </c>
      <c r="H120" s="958"/>
      <c r="I120" s="958"/>
      <c r="J120" s="958"/>
      <c r="K120" s="958"/>
      <c r="L120" s="958"/>
      <c r="M120" s="958"/>
      <c r="N120" s="958"/>
      <c r="O120" s="581"/>
      <c r="P120" s="1751" t="s">
        <v>23</v>
      </c>
      <c r="Q120" s="1751"/>
      <c r="R120" s="1751"/>
      <c r="S120" s="1751" t="str">
        <f>$AD$4</f>
        <v/>
      </c>
      <c r="T120" s="1751"/>
      <c r="U120" s="1751"/>
      <c r="V120" s="1751"/>
      <c r="W120" s="1751"/>
      <c r="X120" s="1751"/>
      <c r="Y120" s="1751"/>
      <c r="Z120" s="1751"/>
      <c r="AA120" s="1751"/>
      <c r="AB120" s="1751"/>
      <c r="AC120" s="1751"/>
      <c r="AD120" s="1751"/>
      <c r="AE120" s="1751"/>
      <c r="AF120" s="1751"/>
      <c r="AG120" s="1751"/>
      <c r="AH120" s="1751"/>
      <c r="AI120" s="1751"/>
      <c r="AJ120" s="1751"/>
      <c r="AK120" s="1751"/>
      <c r="AL120" s="1751"/>
      <c r="AM120" s="1751"/>
      <c r="AN120" s="1751"/>
      <c r="AO120" s="1751"/>
      <c r="AP120" s="1751"/>
      <c r="AQ120" s="1751"/>
      <c r="AR120" s="1751"/>
      <c r="AS120" s="1751"/>
      <c r="AT120" s="1753" t="s">
        <v>594</v>
      </c>
      <c r="AU120" s="1753"/>
      <c r="AV120" s="1753"/>
      <c r="AW120" s="1753"/>
      <c r="AX120" s="1753"/>
      <c r="AY120" s="1753"/>
      <c r="AZ120" s="1753"/>
      <c r="BA120" s="1753"/>
      <c r="BC120" s="918" t="str">
        <f>$AE$4</f>
        <v/>
      </c>
      <c r="BD120" s="918"/>
      <c r="BE120" s="918"/>
      <c r="BF120" s="918"/>
      <c r="BG120" s="918"/>
      <c r="BH120" s="918"/>
      <c r="BI120" s="918"/>
      <c r="BJ120" s="918"/>
      <c r="BK120" s="918"/>
      <c r="BL120" s="918"/>
      <c r="BM120" s="918"/>
      <c r="BN120" s="918"/>
      <c r="BO120" s="918"/>
      <c r="BP120" s="918"/>
      <c r="BQ120" s="918"/>
      <c r="BR120" s="918"/>
      <c r="BS120" s="918"/>
      <c r="BT120" s="918"/>
      <c r="BU120" s="918"/>
      <c r="BV120" s="2033"/>
      <c r="BW120" s="10"/>
      <c r="BX120" s="10"/>
      <c r="BY120" s="233"/>
    </row>
    <row r="121" spans="1:77" ht="8.25" customHeight="1">
      <c r="A121" s="232"/>
      <c r="B121" s="10"/>
      <c r="D121" s="1821"/>
      <c r="E121" s="1821"/>
      <c r="F121" s="1821"/>
      <c r="G121" s="958"/>
      <c r="H121" s="958"/>
      <c r="I121" s="958"/>
      <c r="J121" s="958"/>
      <c r="K121" s="958"/>
      <c r="L121" s="958"/>
      <c r="M121" s="958"/>
      <c r="N121" s="958"/>
      <c r="O121" s="580"/>
      <c r="P121" s="1752"/>
      <c r="Q121" s="1752"/>
      <c r="R121" s="1752"/>
      <c r="S121" s="1752"/>
      <c r="T121" s="1752"/>
      <c r="U121" s="1752"/>
      <c r="V121" s="1752"/>
      <c r="W121" s="1752"/>
      <c r="X121" s="1752"/>
      <c r="Y121" s="1752"/>
      <c r="Z121" s="1752"/>
      <c r="AA121" s="1752"/>
      <c r="AB121" s="1752"/>
      <c r="AC121" s="1752"/>
      <c r="AD121" s="1752"/>
      <c r="AE121" s="1752"/>
      <c r="AF121" s="1752"/>
      <c r="AG121" s="1752"/>
      <c r="AH121" s="1752"/>
      <c r="AI121" s="1752"/>
      <c r="AJ121" s="1752"/>
      <c r="AK121" s="1752"/>
      <c r="AL121" s="1752"/>
      <c r="AM121" s="1752"/>
      <c r="AN121" s="1752"/>
      <c r="AO121" s="1752"/>
      <c r="AP121" s="1752"/>
      <c r="AQ121" s="1752"/>
      <c r="AR121" s="1752"/>
      <c r="AS121" s="1752"/>
      <c r="AT121" s="963"/>
      <c r="AU121" s="963"/>
      <c r="AV121" s="963"/>
      <c r="AW121" s="963"/>
      <c r="AX121" s="963"/>
      <c r="AY121" s="963"/>
      <c r="AZ121" s="963"/>
      <c r="BA121" s="963"/>
      <c r="BC121" s="933"/>
      <c r="BD121" s="933"/>
      <c r="BE121" s="933"/>
      <c r="BF121" s="933"/>
      <c r="BG121" s="933"/>
      <c r="BH121" s="933"/>
      <c r="BI121" s="933"/>
      <c r="BJ121" s="933"/>
      <c r="BK121" s="933"/>
      <c r="BL121" s="933"/>
      <c r="BM121" s="933"/>
      <c r="BN121" s="933"/>
      <c r="BO121" s="933"/>
      <c r="BP121" s="933"/>
      <c r="BQ121" s="933"/>
      <c r="BR121" s="933"/>
      <c r="BS121" s="933"/>
      <c r="BT121" s="933"/>
      <c r="BU121" s="933"/>
      <c r="BV121" s="935"/>
      <c r="BW121" s="10"/>
      <c r="BX121" s="10"/>
      <c r="BY121" s="233"/>
    </row>
    <row r="122" spans="1:77" ht="8.25" customHeight="1">
      <c r="A122" s="232"/>
      <c r="B122" s="10"/>
      <c r="D122" s="1821"/>
      <c r="E122" s="1821"/>
      <c r="F122" s="1821"/>
      <c r="G122" s="958"/>
      <c r="H122" s="958"/>
      <c r="I122" s="958"/>
      <c r="J122" s="958"/>
      <c r="K122" s="958"/>
      <c r="L122" s="958"/>
      <c r="M122" s="958"/>
      <c r="N122" s="958"/>
      <c r="O122" s="580"/>
      <c r="P122" s="1752" t="str">
        <f>$AD$5</f>
        <v/>
      </c>
      <c r="Q122" s="1752"/>
      <c r="R122" s="1752"/>
      <c r="S122" s="1752"/>
      <c r="T122" s="1752"/>
      <c r="U122" s="1752"/>
      <c r="V122" s="1752"/>
      <c r="W122" s="1752"/>
      <c r="X122" s="1752"/>
      <c r="Y122" s="1752"/>
      <c r="Z122" s="1752"/>
      <c r="AA122" s="1752"/>
      <c r="AB122" s="1752"/>
      <c r="AC122" s="1752"/>
      <c r="AD122" s="1752"/>
      <c r="AE122" s="1752"/>
      <c r="AF122" s="1752"/>
      <c r="AG122" s="1752"/>
      <c r="AH122" s="1752"/>
      <c r="AI122" s="1752"/>
      <c r="AJ122" s="1752"/>
      <c r="AK122" s="1752"/>
      <c r="AL122" s="1752"/>
      <c r="AM122" s="1752"/>
      <c r="AN122" s="1752"/>
      <c r="AO122" s="1752"/>
      <c r="AP122" s="1752"/>
      <c r="AQ122" s="1752"/>
      <c r="AR122" s="1752"/>
      <c r="AS122" s="1752"/>
      <c r="AT122" s="1752"/>
      <c r="AU122" s="1752"/>
      <c r="AV122" s="1752"/>
      <c r="AW122" s="1752"/>
      <c r="AX122" s="1752"/>
      <c r="AY122" s="1752"/>
      <c r="AZ122" s="1752"/>
      <c r="BA122" s="1752"/>
      <c r="BB122" s="1752"/>
      <c r="BC122" s="1752"/>
      <c r="BD122" s="1752"/>
      <c r="BE122" s="1752"/>
      <c r="BF122" s="1752"/>
      <c r="BG122" s="1752"/>
      <c r="BH122" s="1752"/>
      <c r="BI122" s="1752"/>
      <c r="BJ122" s="1752"/>
      <c r="BK122" s="1752"/>
      <c r="BL122" s="1752"/>
      <c r="BM122" s="1752"/>
      <c r="BN122" s="1752"/>
      <c r="BO122" s="1752"/>
      <c r="BP122" s="1752"/>
      <c r="BQ122" s="1752"/>
      <c r="BR122" s="1752"/>
      <c r="BS122" s="1752"/>
      <c r="BT122" s="1752"/>
      <c r="BU122" s="1752"/>
      <c r="BV122" s="1781"/>
      <c r="BW122" s="10"/>
      <c r="BX122" s="10"/>
      <c r="BY122" s="233"/>
    </row>
    <row r="123" spans="1:77" ht="8.25" customHeight="1">
      <c r="A123" s="232"/>
      <c r="B123" s="10"/>
      <c r="D123" s="1821"/>
      <c r="E123" s="1821"/>
      <c r="F123" s="1821"/>
      <c r="G123" s="958"/>
      <c r="H123" s="958"/>
      <c r="I123" s="958"/>
      <c r="J123" s="958"/>
      <c r="K123" s="958"/>
      <c r="L123" s="958"/>
      <c r="M123" s="958"/>
      <c r="N123" s="958"/>
      <c r="O123" s="150"/>
      <c r="P123" s="1782"/>
      <c r="Q123" s="1782"/>
      <c r="R123" s="1782"/>
      <c r="S123" s="1782"/>
      <c r="T123" s="1782"/>
      <c r="U123" s="1782"/>
      <c r="V123" s="1782"/>
      <c r="W123" s="1782"/>
      <c r="X123" s="1782"/>
      <c r="Y123" s="1782"/>
      <c r="Z123" s="1782"/>
      <c r="AA123" s="1782"/>
      <c r="AB123" s="1782"/>
      <c r="AC123" s="1782"/>
      <c r="AD123" s="1782"/>
      <c r="AE123" s="1782"/>
      <c r="AF123" s="1782"/>
      <c r="AG123" s="1782"/>
      <c r="AH123" s="1782"/>
      <c r="AI123" s="1782"/>
      <c r="AJ123" s="1782"/>
      <c r="AK123" s="1782"/>
      <c r="AL123" s="1782"/>
      <c r="AM123" s="1782"/>
      <c r="AN123" s="1782"/>
      <c r="AO123" s="1782"/>
      <c r="AP123" s="1782"/>
      <c r="AQ123" s="1782"/>
      <c r="AR123" s="1782"/>
      <c r="AS123" s="1782"/>
      <c r="AT123" s="1782"/>
      <c r="AU123" s="1782"/>
      <c r="AV123" s="1782"/>
      <c r="AW123" s="1782"/>
      <c r="AX123" s="1782"/>
      <c r="AY123" s="1782"/>
      <c r="AZ123" s="1782"/>
      <c r="BA123" s="1782"/>
      <c r="BB123" s="1782"/>
      <c r="BC123" s="1782"/>
      <c r="BD123" s="1782"/>
      <c r="BE123" s="1782"/>
      <c r="BF123" s="1782"/>
      <c r="BG123" s="1782"/>
      <c r="BH123" s="1782"/>
      <c r="BI123" s="1782"/>
      <c r="BJ123" s="1782"/>
      <c r="BK123" s="1782"/>
      <c r="BL123" s="1782"/>
      <c r="BM123" s="1782"/>
      <c r="BN123" s="1782"/>
      <c r="BO123" s="1782"/>
      <c r="BP123" s="1782"/>
      <c r="BQ123" s="1782"/>
      <c r="BR123" s="1782"/>
      <c r="BS123" s="1782"/>
      <c r="BT123" s="1782"/>
      <c r="BU123" s="1782"/>
      <c r="BV123" s="1783"/>
      <c r="BW123" s="10"/>
      <c r="BX123" s="10"/>
      <c r="BY123" s="233"/>
    </row>
    <row r="124" spans="1:77" ht="8.25" customHeight="1">
      <c r="A124" s="232"/>
      <c r="B124" s="10"/>
      <c r="D124" s="10"/>
      <c r="E124" s="10"/>
      <c r="F124" s="10"/>
      <c r="G124" s="10"/>
      <c r="H124" s="10"/>
      <c r="I124" s="10"/>
      <c r="J124" s="10"/>
      <c r="K124" s="10"/>
      <c r="L124" s="10"/>
      <c r="M124" s="10"/>
      <c r="N124" s="10"/>
      <c r="U124" s="10"/>
      <c r="V124" s="10"/>
      <c r="W124" s="10"/>
      <c r="X124" s="10"/>
      <c r="Y124" s="10"/>
      <c r="Z124" s="10"/>
      <c r="AA124" s="10"/>
      <c r="AB124" s="10"/>
      <c r="AC124" s="10"/>
      <c r="AD124" s="10"/>
      <c r="AE124" s="10"/>
      <c r="AF124" s="10"/>
      <c r="AG124" s="10"/>
      <c r="AH124" s="10"/>
      <c r="AI124" s="10"/>
      <c r="AJ124" s="10"/>
      <c r="AK124" s="10"/>
      <c r="AL124" s="10"/>
      <c r="AM124" s="10"/>
      <c r="AN124" s="10"/>
      <c r="AO124" s="10"/>
      <c r="AP124" s="10"/>
      <c r="AQ124" s="10"/>
      <c r="AR124" s="10"/>
      <c r="AS124" s="10"/>
      <c r="AT124" s="10"/>
      <c r="AU124" s="10"/>
      <c r="AV124" s="10"/>
      <c r="AW124" s="10"/>
      <c r="AX124" s="10"/>
      <c r="AY124" s="10"/>
      <c r="AZ124" s="10"/>
      <c r="BA124" s="10"/>
      <c r="BB124" s="10"/>
      <c r="BC124" s="10"/>
      <c r="BD124" s="10"/>
      <c r="BE124" s="10"/>
      <c r="BF124" s="10"/>
      <c r="BG124" s="10"/>
      <c r="BH124" s="10"/>
      <c r="BI124" s="10"/>
      <c r="BJ124" s="10"/>
      <c r="BK124" s="10"/>
      <c r="BL124" s="10"/>
      <c r="BM124" s="582"/>
      <c r="BN124" s="582"/>
      <c r="BO124" s="582"/>
      <c r="BP124" s="582"/>
      <c r="BQ124" s="582"/>
      <c r="BR124" s="582"/>
      <c r="BS124" s="582"/>
      <c r="BT124" s="582"/>
      <c r="BU124" s="582"/>
      <c r="BV124" s="10"/>
      <c r="BW124" s="10"/>
      <c r="BX124" s="10"/>
      <c r="BY124" s="233"/>
    </row>
    <row r="125" spans="1:77" ht="8.25" customHeight="1">
      <c r="A125" s="232"/>
      <c r="B125" s="10"/>
      <c r="D125" s="1821" t="s">
        <v>1218</v>
      </c>
      <c r="E125" s="1821"/>
      <c r="F125" s="1821"/>
      <c r="G125" s="958" t="s">
        <v>1219</v>
      </c>
      <c r="H125" s="958"/>
      <c r="I125" s="958"/>
      <c r="J125" s="958"/>
      <c r="K125" s="958"/>
      <c r="L125" s="958"/>
      <c r="M125" s="958"/>
      <c r="N125" s="958"/>
      <c r="O125" s="439"/>
      <c r="P125" s="1792" t="s">
        <v>1220</v>
      </c>
      <c r="Q125" s="1792"/>
      <c r="R125" s="1792"/>
      <c r="S125" s="1792"/>
      <c r="T125" s="1905" t="s">
        <v>44</v>
      </c>
      <c r="U125" s="1905" t="s">
        <v>1221</v>
      </c>
      <c r="V125" s="1905"/>
      <c r="W125" s="1905"/>
      <c r="X125" s="1905"/>
      <c r="Y125" s="1905"/>
      <c r="Z125" s="1905"/>
      <c r="AA125" s="1905"/>
      <c r="AB125" s="1905"/>
      <c r="AC125" s="1905"/>
      <c r="AD125" s="1905"/>
      <c r="AE125" s="1905"/>
      <c r="AF125" s="1905" t="s">
        <v>45</v>
      </c>
      <c r="AG125" s="1905" t="s">
        <v>1222</v>
      </c>
      <c r="AH125" s="1905"/>
      <c r="AI125" s="1905"/>
      <c r="AJ125" s="1905"/>
      <c r="AK125" s="1905"/>
      <c r="AL125" s="1905"/>
      <c r="AM125" s="1905"/>
      <c r="AN125" s="1905"/>
      <c r="AO125" s="1905"/>
      <c r="AP125" s="1905"/>
      <c r="AQ125" s="1905"/>
      <c r="AR125" s="1905" t="s">
        <v>45</v>
      </c>
      <c r="AS125" s="1905" t="s">
        <v>1223</v>
      </c>
      <c r="AT125" s="1905"/>
      <c r="AU125" s="1905"/>
      <c r="AV125" s="1905"/>
      <c r="AW125" s="1905"/>
      <c r="AX125" s="1905"/>
      <c r="AY125" s="1905"/>
      <c r="AZ125" s="1905"/>
      <c r="BA125" s="1905"/>
      <c r="BB125" s="1905"/>
      <c r="BC125" s="1905"/>
      <c r="BD125" s="1905"/>
      <c r="BE125" s="1905" t="s">
        <v>45</v>
      </c>
      <c r="BF125" s="1905" t="s">
        <v>1224</v>
      </c>
      <c r="BG125" s="1905"/>
      <c r="BH125" s="1905"/>
      <c r="BI125" s="1905"/>
      <c r="BJ125" s="1905"/>
      <c r="BK125" s="1905"/>
      <c r="BL125" s="1905"/>
      <c r="BM125" s="1905"/>
      <c r="BN125" s="1905"/>
      <c r="BO125" s="1905" t="s">
        <v>45</v>
      </c>
      <c r="BP125" s="1913" t="s">
        <v>1225</v>
      </c>
      <c r="BQ125" s="1913"/>
      <c r="BR125" s="1913"/>
      <c r="BS125" s="1913"/>
      <c r="BT125" s="1913"/>
      <c r="BU125" s="1913"/>
      <c r="BV125" s="2041" t="s">
        <v>8</v>
      </c>
      <c r="BW125" s="10"/>
      <c r="BX125" s="10"/>
      <c r="BY125" s="233"/>
    </row>
    <row r="126" spans="1:77" ht="3.75" customHeight="1">
      <c r="A126" s="232"/>
      <c r="B126" s="10"/>
      <c r="D126" s="1821"/>
      <c r="E126" s="1821"/>
      <c r="F126" s="1821"/>
      <c r="G126" s="958"/>
      <c r="H126" s="958"/>
      <c r="I126" s="958"/>
      <c r="J126" s="958"/>
      <c r="K126" s="958"/>
      <c r="L126" s="958"/>
      <c r="M126" s="958"/>
      <c r="N126" s="958"/>
      <c r="O126" s="579"/>
      <c r="P126" s="1793"/>
      <c r="Q126" s="1793"/>
      <c r="R126" s="1793"/>
      <c r="S126" s="1793"/>
      <c r="T126" s="1906"/>
      <c r="U126" s="1906"/>
      <c r="V126" s="1906"/>
      <c r="W126" s="1906"/>
      <c r="X126" s="1906"/>
      <c r="Y126" s="1906"/>
      <c r="Z126" s="1906"/>
      <c r="AA126" s="1906"/>
      <c r="AB126" s="1906"/>
      <c r="AC126" s="1906"/>
      <c r="AD126" s="1906"/>
      <c r="AE126" s="1906"/>
      <c r="AF126" s="1906"/>
      <c r="AG126" s="1906"/>
      <c r="AH126" s="1906"/>
      <c r="AI126" s="1906"/>
      <c r="AJ126" s="1906"/>
      <c r="AK126" s="1906"/>
      <c r="AL126" s="1906"/>
      <c r="AM126" s="1906"/>
      <c r="AN126" s="1906"/>
      <c r="AO126" s="1906"/>
      <c r="AP126" s="1906"/>
      <c r="AQ126" s="1906"/>
      <c r="AR126" s="1906"/>
      <c r="AS126" s="1906"/>
      <c r="AT126" s="1906"/>
      <c r="AU126" s="1906"/>
      <c r="AV126" s="1906"/>
      <c r="AW126" s="1906"/>
      <c r="AX126" s="1906"/>
      <c r="AY126" s="1906"/>
      <c r="AZ126" s="1906"/>
      <c r="BA126" s="1906"/>
      <c r="BB126" s="1906"/>
      <c r="BC126" s="1906"/>
      <c r="BD126" s="1906"/>
      <c r="BE126" s="1906"/>
      <c r="BF126" s="1906"/>
      <c r="BG126" s="1906"/>
      <c r="BH126" s="1906"/>
      <c r="BI126" s="1906"/>
      <c r="BJ126" s="1906"/>
      <c r="BK126" s="1906"/>
      <c r="BL126" s="1906"/>
      <c r="BM126" s="1906"/>
      <c r="BN126" s="1906"/>
      <c r="BO126" s="1906"/>
      <c r="BP126" s="1914"/>
      <c r="BQ126" s="1914"/>
      <c r="BR126" s="1914"/>
      <c r="BS126" s="1914"/>
      <c r="BT126" s="1914"/>
      <c r="BU126" s="1914"/>
      <c r="BV126" s="1904"/>
      <c r="BW126" s="10"/>
      <c r="BX126" s="10"/>
      <c r="BY126" s="233"/>
    </row>
    <row r="127" spans="1:77" ht="11.25" customHeight="1">
      <c r="A127" s="232"/>
      <c r="B127" s="10"/>
      <c r="D127" s="1821"/>
      <c r="E127" s="1821"/>
      <c r="F127" s="1821"/>
      <c r="G127" s="958"/>
      <c r="H127" s="958"/>
      <c r="I127" s="958"/>
      <c r="J127" s="958"/>
      <c r="K127" s="958"/>
      <c r="L127" s="958"/>
      <c r="M127" s="958"/>
      <c r="N127" s="958"/>
      <c r="O127" s="580"/>
      <c r="P127" s="1752" t="str">
        <f>$AG$3</f>
        <v/>
      </c>
      <c r="Q127" s="1752"/>
      <c r="R127" s="1752"/>
      <c r="S127" s="1752"/>
      <c r="T127" s="1752"/>
      <c r="U127" s="1752"/>
      <c r="V127" s="1752"/>
      <c r="W127" s="1752"/>
      <c r="X127" s="1752"/>
      <c r="Y127" s="1752"/>
      <c r="Z127" s="1752"/>
      <c r="AA127" s="1752"/>
      <c r="AB127" s="1752"/>
      <c r="AC127" s="1752"/>
      <c r="AD127" s="1752"/>
      <c r="AE127" s="1752"/>
      <c r="AF127" s="1752"/>
      <c r="AG127" s="1752"/>
      <c r="AH127" s="1752"/>
      <c r="AI127" s="1752"/>
      <c r="AJ127" s="1752"/>
      <c r="AK127" s="1752"/>
      <c r="AL127" s="1752"/>
      <c r="AM127" s="1752"/>
      <c r="AN127" s="1752"/>
      <c r="AO127" s="1752"/>
      <c r="AP127" s="1752"/>
      <c r="AQ127" s="1752"/>
      <c r="AR127" s="1752"/>
      <c r="AS127" s="1752"/>
      <c r="AT127" s="1752"/>
      <c r="AU127" s="1752"/>
      <c r="AV127" s="1752"/>
      <c r="AW127" s="1752"/>
      <c r="AX127" s="1752"/>
      <c r="AY127" s="1752"/>
      <c r="AZ127" s="1752"/>
      <c r="BA127" s="1752"/>
      <c r="BB127" s="1752"/>
      <c r="BC127" s="1752"/>
      <c r="BD127" s="1752"/>
      <c r="BE127" s="1752"/>
      <c r="BF127" s="1752"/>
      <c r="BG127" s="1752"/>
      <c r="BH127" s="1752"/>
      <c r="BI127" s="1752"/>
      <c r="BJ127" s="1752"/>
      <c r="BK127" s="1752"/>
      <c r="BL127" s="1752"/>
      <c r="BM127" s="1752"/>
      <c r="BN127" s="1752"/>
      <c r="BO127" s="1752"/>
      <c r="BP127" s="1752"/>
      <c r="BQ127" s="1752"/>
      <c r="BR127" s="1752"/>
      <c r="BS127" s="1752"/>
      <c r="BT127" s="1752"/>
      <c r="BU127" s="1752"/>
      <c r="BV127" s="1781"/>
      <c r="BW127" s="10"/>
      <c r="BX127" s="10"/>
      <c r="BY127" s="233"/>
    </row>
    <row r="128" spans="1:77" ht="8.25" customHeight="1">
      <c r="A128" s="232"/>
      <c r="B128" s="10"/>
      <c r="D128" s="1821"/>
      <c r="E128" s="1821"/>
      <c r="F128" s="1821"/>
      <c r="G128" s="958"/>
      <c r="H128" s="958"/>
      <c r="I128" s="958"/>
      <c r="J128" s="958"/>
      <c r="K128" s="958"/>
      <c r="L128" s="958"/>
      <c r="M128" s="958"/>
      <c r="N128" s="958"/>
      <c r="O128" s="150"/>
      <c r="P128" s="1782"/>
      <c r="Q128" s="1782"/>
      <c r="R128" s="1782"/>
      <c r="S128" s="1782"/>
      <c r="T128" s="1782"/>
      <c r="U128" s="1782"/>
      <c r="V128" s="1782"/>
      <c r="W128" s="1782"/>
      <c r="X128" s="1782"/>
      <c r="Y128" s="1782"/>
      <c r="Z128" s="1782"/>
      <c r="AA128" s="1782"/>
      <c r="AB128" s="1782"/>
      <c r="AC128" s="1782"/>
      <c r="AD128" s="1782"/>
      <c r="AE128" s="1782"/>
      <c r="AF128" s="1782"/>
      <c r="AG128" s="1782"/>
      <c r="AH128" s="1782"/>
      <c r="AI128" s="1782"/>
      <c r="AJ128" s="1782"/>
      <c r="AK128" s="1782"/>
      <c r="AL128" s="1782"/>
      <c r="AM128" s="1782"/>
      <c r="AN128" s="1782"/>
      <c r="AO128" s="1782"/>
      <c r="AP128" s="1782"/>
      <c r="AQ128" s="1782"/>
      <c r="AR128" s="1782"/>
      <c r="AS128" s="1782"/>
      <c r="AT128" s="1782"/>
      <c r="AU128" s="1782"/>
      <c r="AV128" s="1782"/>
      <c r="AW128" s="1782"/>
      <c r="AX128" s="1782"/>
      <c r="AY128" s="1782"/>
      <c r="AZ128" s="1782"/>
      <c r="BA128" s="1782"/>
      <c r="BB128" s="1782"/>
      <c r="BC128" s="1782"/>
      <c r="BD128" s="1782"/>
      <c r="BE128" s="1782"/>
      <c r="BF128" s="1782"/>
      <c r="BG128" s="1782"/>
      <c r="BH128" s="1782"/>
      <c r="BI128" s="1782"/>
      <c r="BJ128" s="1782"/>
      <c r="BK128" s="1782"/>
      <c r="BL128" s="1782"/>
      <c r="BM128" s="1782"/>
      <c r="BN128" s="1782"/>
      <c r="BO128" s="1782"/>
      <c r="BP128" s="1782"/>
      <c r="BQ128" s="1782"/>
      <c r="BR128" s="1782"/>
      <c r="BS128" s="1782"/>
      <c r="BT128" s="1782"/>
      <c r="BU128" s="1782"/>
      <c r="BV128" s="1783"/>
      <c r="BW128" s="10"/>
      <c r="BX128" s="10"/>
      <c r="BY128" s="233"/>
    </row>
    <row r="129" spans="1:77" ht="8.25" customHeight="1">
      <c r="A129" s="232"/>
      <c r="B129" s="10"/>
      <c r="D129" s="1821"/>
      <c r="E129" s="1821"/>
      <c r="F129" s="1821"/>
      <c r="G129" s="958" t="s">
        <v>1217</v>
      </c>
      <c r="H129" s="958"/>
      <c r="I129" s="958"/>
      <c r="J129" s="958"/>
      <c r="K129" s="958"/>
      <c r="L129" s="958"/>
      <c r="M129" s="958"/>
      <c r="N129" s="958"/>
      <c r="O129" s="581"/>
      <c r="P129" s="1752" t="s">
        <v>23</v>
      </c>
      <c r="Q129" s="1752"/>
      <c r="R129" s="1752"/>
      <c r="S129" s="1752" t="str">
        <f>$AG$4</f>
        <v/>
      </c>
      <c r="T129" s="1752"/>
      <c r="U129" s="1752"/>
      <c r="V129" s="1752"/>
      <c r="W129" s="1752"/>
      <c r="X129" s="1752"/>
      <c r="Y129" s="1752"/>
      <c r="Z129" s="1752"/>
      <c r="AA129" s="1752"/>
      <c r="AB129" s="1752"/>
      <c r="AC129" s="1752"/>
      <c r="AD129" s="1752"/>
      <c r="AE129" s="1752"/>
      <c r="AF129" s="1752"/>
      <c r="AG129" s="1752"/>
      <c r="AH129" s="1752"/>
      <c r="AI129" s="1752"/>
      <c r="AJ129" s="1752"/>
      <c r="AK129" s="1752"/>
      <c r="AL129" s="1752"/>
      <c r="AM129" s="1752"/>
      <c r="AN129" s="1752"/>
      <c r="AO129" s="1752"/>
      <c r="AP129" s="1752"/>
      <c r="AQ129" s="1752"/>
      <c r="AR129" s="1752"/>
      <c r="AS129" s="1752"/>
      <c r="AT129" s="963" t="s">
        <v>594</v>
      </c>
      <c r="AU129" s="963"/>
      <c r="AV129" s="963"/>
      <c r="AW129" s="963"/>
      <c r="AX129" s="963"/>
      <c r="AY129" s="963"/>
      <c r="AZ129" s="963"/>
      <c r="BA129" s="963"/>
      <c r="BC129" s="933" t="str">
        <f>$AH$4</f>
        <v/>
      </c>
      <c r="BD129" s="933"/>
      <c r="BE129" s="933"/>
      <c r="BF129" s="933"/>
      <c r="BG129" s="933"/>
      <c r="BH129" s="933"/>
      <c r="BI129" s="933"/>
      <c r="BJ129" s="933"/>
      <c r="BK129" s="933"/>
      <c r="BL129" s="933"/>
      <c r="BM129" s="933"/>
      <c r="BN129" s="933"/>
      <c r="BO129" s="933"/>
      <c r="BP129" s="933"/>
      <c r="BQ129" s="933"/>
      <c r="BR129" s="933"/>
      <c r="BS129" s="933"/>
      <c r="BT129" s="933"/>
      <c r="BU129" s="933"/>
      <c r="BV129" s="935"/>
      <c r="BW129" s="10"/>
      <c r="BX129" s="10"/>
      <c r="BY129" s="233"/>
    </row>
    <row r="130" spans="1:77" ht="8.25" customHeight="1">
      <c r="A130" s="232"/>
      <c r="B130" s="10"/>
      <c r="D130" s="1821"/>
      <c r="E130" s="1821"/>
      <c r="F130" s="1821"/>
      <c r="G130" s="958"/>
      <c r="H130" s="958"/>
      <c r="I130" s="958"/>
      <c r="J130" s="958"/>
      <c r="K130" s="958"/>
      <c r="L130" s="958"/>
      <c r="M130" s="958"/>
      <c r="N130" s="958"/>
      <c r="O130" s="580"/>
      <c r="P130" s="1752"/>
      <c r="Q130" s="1752"/>
      <c r="R130" s="1752"/>
      <c r="S130" s="1752"/>
      <c r="T130" s="1752"/>
      <c r="U130" s="1752"/>
      <c r="V130" s="1752"/>
      <c r="W130" s="1752"/>
      <c r="X130" s="1752"/>
      <c r="Y130" s="1752"/>
      <c r="Z130" s="1752"/>
      <c r="AA130" s="1752"/>
      <c r="AB130" s="1752"/>
      <c r="AC130" s="1752"/>
      <c r="AD130" s="1752"/>
      <c r="AE130" s="1752"/>
      <c r="AF130" s="1752"/>
      <c r="AG130" s="1752"/>
      <c r="AH130" s="1752"/>
      <c r="AI130" s="1752"/>
      <c r="AJ130" s="1752"/>
      <c r="AK130" s="1752"/>
      <c r="AL130" s="1752"/>
      <c r="AM130" s="1752"/>
      <c r="AN130" s="1752"/>
      <c r="AO130" s="1752"/>
      <c r="AP130" s="1752"/>
      <c r="AQ130" s="1752"/>
      <c r="AR130" s="1752"/>
      <c r="AS130" s="1752"/>
      <c r="AT130" s="963"/>
      <c r="AU130" s="963"/>
      <c r="AV130" s="963"/>
      <c r="AW130" s="963"/>
      <c r="AX130" s="963"/>
      <c r="AY130" s="963"/>
      <c r="AZ130" s="963"/>
      <c r="BA130" s="963"/>
      <c r="BC130" s="933"/>
      <c r="BD130" s="933"/>
      <c r="BE130" s="933"/>
      <c r="BF130" s="933"/>
      <c r="BG130" s="933"/>
      <c r="BH130" s="933"/>
      <c r="BI130" s="933"/>
      <c r="BJ130" s="933"/>
      <c r="BK130" s="933"/>
      <c r="BL130" s="933"/>
      <c r="BM130" s="933"/>
      <c r="BN130" s="933"/>
      <c r="BO130" s="933"/>
      <c r="BP130" s="933"/>
      <c r="BQ130" s="933"/>
      <c r="BR130" s="933"/>
      <c r="BS130" s="933"/>
      <c r="BT130" s="933"/>
      <c r="BU130" s="933"/>
      <c r="BV130" s="935"/>
      <c r="BW130" s="10"/>
      <c r="BX130" s="10"/>
      <c r="BY130" s="233"/>
    </row>
    <row r="131" spans="1:77" ht="8.25" customHeight="1">
      <c r="A131" s="232"/>
      <c r="B131" s="10"/>
      <c r="D131" s="1821"/>
      <c r="E131" s="1821"/>
      <c r="F131" s="1821"/>
      <c r="G131" s="958"/>
      <c r="H131" s="958"/>
      <c r="I131" s="958"/>
      <c r="J131" s="958"/>
      <c r="K131" s="958"/>
      <c r="L131" s="958"/>
      <c r="M131" s="958"/>
      <c r="N131" s="958"/>
      <c r="O131" s="580"/>
      <c r="P131" s="1752" t="str">
        <f>$AG$5</f>
        <v/>
      </c>
      <c r="Q131" s="1752"/>
      <c r="R131" s="1752"/>
      <c r="S131" s="1752"/>
      <c r="T131" s="1752"/>
      <c r="U131" s="1752"/>
      <c r="V131" s="1752"/>
      <c r="W131" s="1752"/>
      <c r="X131" s="1752"/>
      <c r="Y131" s="1752"/>
      <c r="Z131" s="1752"/>
      <c r="AA131" s="1752"/>
      <c r="AB131" s="1752"/>
      <c r="AC131" s="1752"/>
      <c r="AD131" s="1752"/>
      <c r="AE131" s="1752"/>
      <c r="AF131" s="1752"/>
      <c r="AG131" s="1752"/>
      <c r="AH131" s="1752"/>
      <c r="AI131" s="1752"/>
      <c r="AJ131" s="1752"/>
      <c r="AK131" s="1752"/>
      <c r="AL131" s="1752"/>
      <c r="AM131" s="1752"/>
      <c r="AN131" s="1752"/>
      <c r="AO131" s="1752"/>
      <c r="AP131" s="1752"/>
      <c r="AQ131" s="1752"/>
      <c r="AR131" s="1752"/>
      <c r="AS131" s="1752"/>
      <c r="AT131" s="1752"/>
      <c r="AU131" s="1752"/>
      <c r="AV131" s="1752"/>
      <c r="AW131" s="1752"/>
      <c r="AX131" s="1752"/>
      <c r="AY131" s="1752"/>
      <c r="AZ131" s="1752"/>
      <c r="BA131" s="1752"/>
      <c r="BB131" s="1752"/>
      <c r="BC131" s="1752"/>
      <c r="BD131" s="1752"/>
      <c r="BE131" s="1752"/>
      <c r="BF131" s="1752"/>
      <c r="BG131" s="1752"/>
      <c r="BH131" s="1752"/>
      <c r="BI131" s="1752"/>
      <c r="BJ131" s="1752"/>
      <c r="BK131" s="1752"/>
      <c r="BL131" s="1752"/>
      <c r="BM131" s="1752"/>
      <c r="BN131" s="1752"/>
      <c r="BO131" s="1752"/>
      <c r="BP131" s="1752"/>
      <c r="BQ131" s="1752"/>
      <c r="BR131" s="1752"/>
      <c r="BS131" s="1752"/>
      <c r="BT131" s="1752"/>
      <c r="BU131" s="1752"/>
      <c r="BV131" s="1781"/>
      <c r="BW131" s="10"/>
      <c r="BX131" s="10"/>
      <c r="BY131" s="233"/>
    </row>
    <row r="132" spans="1:77" ht="8.25" customHeight="1">
      <c r="A132" s="232"/>
      <c r="B132" s="10"/>
      <c r="D132" s="1821"/>
      <c r="E132" s="1821"/>
      <c r="F132" s="1821"/>
      <c r="G132" s="958"/>
      <c r="H132" s="958"/>
      <c r="I132" s="958"/>
      <c r="J132" s="958"/>
      <c r="K132" s="958"/>
      <c r="L132" s="958"/>
      <c r="M132" s="958"/>
      <c r="N132" s="958"/>
      <c r="O132" s="150"/>
      <c r="P132" s="1782"/>
      <c r="Q132" s="1782"/>
      <c r="R132" s="1782"/>
      <c r="S132" s="1782"/>
      <c r="T132" s="1782"/>
      <c r="U132" s="1782"/>
      <c r="V132" s="1782"/>
      <c r="W132" s="1782"/>
      <c r="X132" s="1782"/>
      <c r="Y132" s="1782"/>
      <c r="Z132" s="1782"/>
      <c r="AA132" s="1782"/>
      <c r="AB132" s="1782"/>
      <c r="AC132" s="1782"/>
      <c r="AD132" s="1782"/>
      <c r="AE132" s="1782"/>
      <c r="AF132" s="1782"/>
      <c r="AG132" s="1782"/>
      <c r="AH132" s="1782"/>
      <c r="AI132" s="1782"/>
      <c r="AJ132" s="1782"/>
      <c r="AK132" s="1782"/>
      <c r="AL132" s="1782"/>
      <c r="AM132" s="1782"/>
      <c r="AN132" s="1782"/>
      <c r="AO132" s="1782"/>
      <c r="AP132" s="1782"/>
      <c r="AQ132" s="1782"/>
      <c r="AR132" s="1782"/>
      <c r="AS132" s="1782"/>
      <c r="AT132" s="1782"/>
      <c r="AU132" s="1782"/>
      <c r="AV132" s="1782"/>
      <c r="AW132" s="1782"/>
      <c r="AX132" s="1782"/>
      <c r="AY132" s="1782"/>
      <c r="AZ132" s="1782"/>
      <c r="BA132" s="1782"/>
      <c r="BB132" s="1782"/>
      <c r="BC132" s="1782"/>
      <c r="BD132" s="1782"/>
      <c r="BE132" s="1782"/>
      <c r="BF132" s="1782"/>
      <c r="BG132" s="1782"/>
      <c r="BH132" s="1782"/>
      <c r="BI132" s="1782"/>
      <c r="BJ132" s="1782"/>
      <c r="BK132" s="1782"/>
      <c r="BL132" s="1782"/>
      <c r="BM132" s="1782"/>
      <c r="BN132" s="1782"/>
      <c r="BO132" s="1782"/>
      <c r="BP132" s="1782"/>
      <c r="BQ132" s="1782"/>
      <c r="BR132" s="1782"/>
      <c r="BS132" s="1782"/>
      <c r="BT132" s="1782"/>
      <c r="BU132" s="1782"/>
      <c r="BV132" s="1783"/>
      <c r="BW132" s="10"/>
      <c r="BX132" s="10"/>
      <c r="BY132" s="233"/>
    </row>
    <row r="133" spans="1:77" ht="8.25" customHeight="1">
      <c r="A133" s="232"/>
      <c r="B133" s="10"/>
      <c r="D133" s="10"/>
      <c r="E133" s="10"/>
      <c r="F133" s="10"/>
      <c r="G133" s="10"/>
      <c r="H133" s="10"/>
      <c r="I133" s="10"/>
      <c r="J133" s="10"/>
      <c r="K133" s="10"/>
      <c r="L133" s="10"/>
      <c r="M133" s="10"/>
      <c r="N133" s="10"/>
      <c r="U133" s="10"/>
      <c r="V133" s="10"/>
      <c r="W133" s="10"/>
      <c r="X133" s="10"/>
      <c r="Y133" s="10"/>
      <c r="Z133" s="10"/>
      <c r="AA133" s="10"/>
      <c r="AB133" s="10"/>
      <c r="AC133" s="10"/>
      <c r="AD133" s="10"/>
      <c r="AE133" s="10"/>
      <c r="AF133" s="10"/>
      <c r="AG133" s="10"/>
      <c r="AH133" s="10"/>
      <c r="AI133" s="10"/>
      <c r="AJ133" s="10"/>
      <c r="AK133" s="10"/>
      <c r="AL133" s="10"/>
      <c r="AM133" s="10"/>
      <c r="AN133" s="10"/>
      <c r="AO133" s="10"/>
      <c r="AP133" s="10"/>
      <c r="AQ133" s="10"/>
      <c r="AR133" s="10"/>
      <c r="AS133" s="10"/>
      <c r="AT133" s="10"/>
      <c r="AU133" s="10"/>
      <c r="AV133" s="10"/>
      <c r="AW133" s="10"/>
      <c r="AX133" s="10"/>
      <c r="AY133" s="10"/>
      <c r="AZ133" s="10"/>
      <c r="BA133" s="10"/>
      <c r="BB133" s="10"/>
      <c r="BC133" s="10"/>
      <c r="BD133" s="10"/>
      <c r="BE133" s="10"/>
      <c r="BF133" s="10"/>
      <c r="BG133" s="10"/>
      <c r="BH133" s="10"/>
      <c r="BI133" s="10"/>
      <c r="BJ133" s="10"/>
      <c r="BK133" s="10"/>
      <c r="BL133" s="10"/>
      <c r="BM133" s="10"/>
      <c r="BN133" s="10"/>
      <c r="BO133" s="10"/>
      <c r="BP133" s="10"/>
      <c r="BQ133" s="10"/>
      <c r="BR133" s="10"/>
      <c r="BS133" s="10"/>
      <c r="BT133" s="10"/>
      <c r="BU133" s="10"/>
      <c r="BV133" s="10"/>
      <c r="BW133" s="10"/>
      <c r="BX133" s="10"/>
      <c r="BY133" s="233"/>
    </row>
    <row r="134" spans="1:77" ht="8.25" customHeight="1">
      <c r="A134" s="232"/>
      <c r="B134" s="10"/>
      <c r="D134" s="958" t="s">
        <v>1226</v>
      </c>
      <c r="E134" s="958"/>
      <c r="F134" s="958"/>
      <c r="G134" s="958"/>
      <c r="H134" s="958"/>
      <c r="I134" s="958"/>
      <c r="J134" s="958"/>
      <c r="K134" s="958"/>
      <c r="L134" s="958"/>
      <c r="M134" s="958"/>
      <c r="N134" s="958"/>
      <c r="O134" s="1755" t="s">
        <v>1227</v>
      </c>
      <c r="P134" s="1755"/>
      <c r="Q134" s="1755"/>
      <c r="R134" s="1755"/>
      <c r="S134" s="1755"/>
      <c r="T134" s="1755"/>
      <c r="U134" s="1755"/>
      <c r="V134" s="1755"/>
      <c r="W134" s="1755"/>
      <c r="X134" s="1755"/>
      <c r="Y134" s="439"/>
      <c r="Z134" s="918">
        <f>入力専用!$G$187</f>
        <v>0</v>
      </c>
      <c r="AA134" s="918"/>
      <c r="AB134" s="918"/>
      <c r="AC134" s="918"/>
      <c r="AD134" s="918"/>
      <c r="AE134" s="918"/>
      <c r="AF134" s="918"/>
      <c r="AG134" s="918"/>
      <c r="AH134" s="918"/>
      <c r="AI134" s="918"/>
      <c r="AJ134" s="918"/>
      <c r="AK134" s="918"/>
      <c r="AL134" s="918"/>
      <c r="AM134" s="918"/>
      <c r="AN134" s="918"/>
      <c r="AO134" s="918"/>
      <c r="AP134" s="918"/>
      <c r="AQ134" s="918"/>
      <c r="AR134" s="1424" t="s">
        <v>1228</v>
      </c>
      <c r="AS134" s="1386"/>
      <c r="AT134" s="1386"/>
      <c r="AU134" s="1386"/>
      <c r="AV134" s="1386"/>
      <c r="AW134" s="1386"/>
      <c r="AX134" s="1386"/>
      <c r="AY134" s="1386"/>
      <c r="AZ134" s="2040"/>
      <c r="BA134" s="440"/>
      <c r="BB134" s="918">
        <f>入力専用!$G$188</f>
        <v>0</v>
      </c>
      <c r="BC134" s="918"/>
      <c r="BD134" s="918"/>
      <c r="BE134" s="918"/>
      <c r="BF134" s="918"/>
      <c r="BG134" s="918"/>
      <c r="BH134" s="918"/>
      <c r="BI134" s="918"/>
      <c r="BJ134" s="918"/>
      <c r="BK134" s="918"/>
      <c r="BL134" s="918"/>
      <c r="BM134" s="918"/>
      <c r="BN134" s="918"/>
      <c r="BO134" s="918"/>
      <c r="BP134" s="918"/>
      <c r="BQ134" s="918"/>
      <c r="BR134" s="918"/>
      <c r="BS134" s="918"/>
      <c r="BT134" s="918"/>
      <c r="BU134" s="918"/>
      <c r="BV134" s="2033"/>
      <c r="BW134" s="10"/>
      <c r="BX134" s="10"/>
      <c r="BY134" s="233"/>
    </row>
    <row r="135" spans="1:77" ht="8.25" customHeight="1">
      <c r="A135" s="232"/>
      <c r="B135" s="10"/>
      <c r="D135" s="958"/>
      <c r="E135" s="958"/>
      <c r="F135" s="958"/>
      <c r="G135" s="958"/>
      <c r="H135" s="958"/>
      <c r="I135" s="958"/>
      <c r="J135" s="958"/>
      <c r="K135" s="958"/>
      <c r="L135" s="958"/>
      <c r="M135" s="958"/>
      <c r="N135" s="958"/>
      <c r="O135" s="1755"/>
      <c r="P135" s="1755"/>
      <c r="Q135" s="1755"/>
      <c r="R135" s="1755"/>
      <c r="S135" s="1755"/>
      <c r="T135" s="1755"/>
      <c r="U135" s="1755"/>
      <c r="V135" s="1755"/>
      <c r="W135" s="1755"/>
      <c r="X135" s="1755"/>
      <c r="Y135" s="150"/>
      <c r="Z135" s="921"/>
      <c r="AA135" s="921"/>
      <c r="AB135" s="921"/>
      <c r="AC135" s="921"/>
      <c r="AD135" s="921"/>
      <c r="AE135" s="921"/>
      <c r="AF135" s="921"/>
      <c r="AG135" s="921"/>
      <c r="AH135" s="921"/>
      <c r="AI135" s="921"/>
      <c r="AJ135" s="921"/>
      <c r="AK135" s="921"/>
      <c r="AL135" s="921"/>
      <c r="AM135" s="921"/>
      <c r="AN135" s="921"/>
      <c r="AO135" s="921"/>
      <c r="AP135" s="921"/>
      <c r="AQ135" s="921"/>
      <c r="AR135" s="1426"/>
      <c r="AS135" s="1387"/>
      <c r="AT135" s="1387"/>
      <c r="AU135" s="1387"/>
      <c r="AV135" s="1387"/>
      <c r="AW135" s="1387"/>
      <c r="AX135" s="1387"/>
      <c r="AY135" s="1387"/>
      <c r="AZ135" s="1427"/>
      <c r="BA135" s="438"/>
      <c r="BB135" s="921"/>
      <c r="BC135" s="921"/>
      <c r="BD135" s="921"/>
      <c r="BE135" s="921"/>
      <c r="BF135" s="921"/>
      <c r="BG135" s="921"/>
      <c r="BH135" s="921"/>
      <c r="BI135" s="921"/>
      <c r="BJ135" s="921"/>
      <c r="BK135" s="921"/>
      <c r="BL135" s="921"/>
      <c r="BM135" s="921"/>
      <c r="BN135" s="921"/>
      <c r="BO135" s="921"/>
      <c r="BP135" s="921"/>
      <c r="BQ135" s="921"/>
      <c r="BR135" s="921"/>
      <c r="BS135" s="921"/>
      <c r="BT135" s="921"/>
      <c r="BU135" s="921"/>
      <c r="BV135" s="936"/>
      <c r="BW135" s="10"/>
      <c r="BX135" s="10"/>
      <c r="BY135" s="233"/>
    </row>
    <row r="136" spans="1:77" ht="8.25" customHeight="1">
      <c r="A136" s="232"/>
      <c r="B136" s="10"/>
      <c r="D136" s="958"/>
      <c r="E136" s="958"/>
      <c r="F136" s="958"/>
      <c r="G136" s="958"/>
      <c r="H136" s="958"/>
      <c r="I136" s="958"/>
      <c r="J136" s="958"/>
      <c r="K136" s="958"/>
      <c r="L136" s="958"/>
      <c r="M136" s="958"/>
      <c r="N136" s="958"/>
      <c r="O136" s="958" t="s">
        <v>1229</v>
      </c>
      <c r="P136" s="958"/>
      <c r="Q136" s="958"/>
      <c r="R136" s="958"/>
      <c r="S136" s="958"/>
      <c r="T136" s="958"/>
      <c r="U136" s="958"/>
      <c r="V136" s="958"/>
      <c r="W136" s="958"/>
      <c r="X136" s="958"/>
      <c r="Y136" s="439"/>
      <c r="Z136" s="1751" t="s">
        <v>23</v>
      </c>
      <c r="AA136" s="1751"/>
      <c r="AB136" s="1751"/>
      <c r="AC136" s="918">
        <f>入力専用!$G$189</f>
        <v>0</v>
      </c>
      <c r="AD136" s="918"/>
      <c r="AE136" s="918"/>
      <c r="AF136" s="918"/>
      <c r="AG136" s="918"/>
      <c r="AH136" s="918"/>
      <c r="AI136" s="918"/>
      <c r="AJ136" s="918"/>
      <c r="AK136" s="918"/>
      <c r="AL136" s="918"/>
      <c r="AM136" s="918"/>
      <c r="AN136" s="918"/>
      <c r="AO136" s="918"/>
      <c r="AP136" s="918"/>
      <c r="AQ136" s="918"/>
      <c r="AR136" s="918"/>
      <c r="AS136" s="918"/>
      <c r="AT136" s="918"/>
      <c r="AU136" s="918"/>
      <c r="AV136" s="918"/>
      <c r="AW136" s="918"/>
      <c r="AX136" s="1753" t="s">
        <v>594</v>
      </c>
      <c r="AY136" s="1753"/>
      <c r="AZ136" s="1753"/>
      <c r="BA136" s="1753"/>
      <c r="BB136" s="1753"/>
      <c r="BC136" s="1753"/>
      <c r="BD136" s="1753"/>
      <c r="BE136" s="1753"/>
      <c r="BG136" s="918">
        <f>入力専用!$G$191</f>
        <v>0</v>
      </c>
      <c r="BH136" s="918"/>
      <c r="BI136" s="918"/>
      <c r="BJ136" s="918"/>
      <c r="BK136" s="918"/>
      <c r="BL136" s="918"/>
      <c r="BM136" s="918"/>
      <c r="BN136" s="918"/>
      <c r="BO136" s="918"/>
      <c r="BP136" s="918"/>
      <c r="BQ136" s="918"/>
      <c r="BR136" s="918"/>
      <c r="BS136" s="918"/>
      <c r="BT136" s="918"/>
      <c r="BU136" s="918"/>
      <c r="BV136" s="2033"/>
      <c r="BW136" s="10"/>
      <c r="BX136" s="10"/>
      <c r="BY136" s="233"/>
    </row>
    <row r="137" spans="1:77" ht="8.25" customHeight="1">
      <c r="A137" s="232"/>
      <c r="B137" s="10"/>
      <c r="D137" s="958"/>
      <c r="E137" s="958"/>
      <c r="F137" s="958"/>
      <c r="G137" s="958"/>
      <c r="H137" s="958"/>
      <c r="I137" s="958"/>
      <c r="J137" s="958"/>
      <c r="K137" s="958"/>
      <c r="L137" s="958"/>
      <c r="M137" s="958"/>
      <c r="N137" s="958"/>
      <c r="O137" s="958"/>
      <c r="P137" s="958"/>
      <c r="Q137" s="958"/>
      <c r="R137" s="958"/>
      <c r="S137" s="958"/>
      <c r="T137" s="958"/>
      <c r="U137" s="958"/>
      <c r="V137" s="958"/>
      <c r="W137" s="958"/>
      <c r="X137" s="958"/>
      <c r="Y137" s="306"/>
      <c r="Z137" s="1752"/>
      <c r="AA137" s="1752"/>
      <c r="AB137" s="1752"/>
      <c r="AC137" s="933"/>
      <c r="AD137" s="933"/>
      <c r="AE137" s="933"/>
      <c r="AF137" s="933"/>
      <c r="AG137" s="933"/>
      <c r="AH137" s="933"/>
      <c r="AI137" s="933"/>
      <c r="AJ137" s="933"/>
      <c r="AK137" s="933"/>
      <c r="AL137" s="933"/>
      <c r="AM137" s="933"/>
      <c r="AN137" s="933"/>
      <c r="AO137" s="933"/>
      <c r="AP137" s="933"/>
      <c r="AQ137" s="933"/>
      <c r="AR137" s="933"/>
      <c r="AS137" s="933"/>
      <c r="AT137" s="933"/>
      <c r="AU137" s="933"/>
      <c r="AV137" s="933"/>
      <c r="AW137" s="933"/>
      <c r="AX137" s="963"/>
      <c r="AY137" s="963"/>
      <c r="AZ137" s="963"/>
      <c r="BA137" s="963"/>
      <c r="BB137" s="963"/>
      <c r="BC137" s="963"/>
      <c r="BD137" s="963"/>
      <c r="BE137" s="963"/>
      <c r="BG137" s="933"/>
      <c r="BH137" s="933"/>
      <c r="BI137" s="933"/>
      <c r="BJ137" s="933"/>
      <c r="BK137" s="933"/>
      <c r="BL137" s="933"/>
      <c r="BM137" s="933"/>
      <c r="BN137" s="933"/>
      <c r="BO137" s="933"/>
      <c r="BP137" s="933"/>
      <c r="BQ137" s="933"/>
      <c r="BR137" s="933"/>
      <c r="BS137" s="933"/>
      <c r="BT137" s="933"/>
      <c r="BU137" s="933"/>
      <c r="BV137" s="935"/>
      <c r="BW137" s="10"/>
      <c r="BX137" s="10"/>
      <c r="BY137" s="233"/>
    </row>
    <row r="138" spans="1:77" ht="8.25" customHeight="1">
      <c r="A138" s="232"/>
      <c r="B138" s="10"/>
      <c r="D138" s="958"/>
      <c r="E138" s="958"/>
      <c r="F138" s="958"/>
      <c r="G138" s="958"/>
      <c r="H138" s="958"/>
      <c r="I138" s="958"/>
      <c r="J138" s="958"/>
      <c r="K138" s="958"/>
      <c r="L138" s="958"/>
      <c r="M138" s="958"/>
      <c r="N138" s="958"/>
      <c r="O138" s="958"/>
      <c r="P138" s="958"/>
      <c r="Q138" s="958"/>
      <c r="R138" s="958"/>
      <c r="S138" s="958"/>
      <c r="T138" s="958"/>
      <c r="U138" s="958"/>
      <c r="V138" s="958"/>
      <c r="W138" s="958"/>
      <c r="X138" s="958"/>
      <c r="Y138" s="306"/>
      <c r="Z138" s="933">
        <f>入力専用!$G$190</f>
        <v>0</v>
      </c>
      <c r="AA138" s="933"/>
      <c r="AB138" s="933"/>
      <c r="AC138" s="933"/>
      <c r="AD138" s="933"/>
      <c r="AE138" s="933"/>
      <c r="AF138" s="933"/>
      <c r="AG138" s="933"/>
      <c r="AH138" s="933"/>
      <c r="AI138" s="933"/>
      <c r="AJ138" s="933"/>
      <c r="AK138" s="933"/>
      <c r="AL138" s="933"/>
      <c r="AM138" s="933"/>
      <c r="AN138" s="933"/>
      <c r="AO138" s="933"/>
      <c r="AP138" s="933"/>
      <c r="AQ138" s="933"/>
      <c r="AR138" s="933"/>
      <c r="AS138" s="933"/>
      <c r="AT138" s="933"/>
      <c r="AU138" s="933"/>
      <c r="AV138" s="933"/>
      <c r="AW138" s="933"/>
      <c r="AX138" s="933"/>
      <c r="AY138" s="933"/>
      <c r="AZ138" s="933"/>
      <c r="BA138" s="933"/>
      <c r="BB138" s="933"/>
      <c r="BC138" s="933"/>
      <c r="BD138" s="933"/>
      <c r="BE138" s="933"/>
      <c r="BF138" s="933"/>
      <c r="BG138" s="933"/>
      <c r="BH138" s="933"/>
      <c r="BI138" s="933"/>
      <c r="BJ138" s="933"/>
      <c r="BK138" s="933"/>
      <c r="BL138" s="933"/>
      <c r="BM138" s="933"/>
      <c r="BN138" s="933"/>
      <c r="BO138" s="933"/>
      <c r="BP138" s="933"/>
      <c r="BQ138" s="933"/>
      <c r="BR138" s="933"/>
      <c r="BS138" s="933"/>
      <c r="BT138" s="933"/>
      <c r="BU138" s="933"/>
      <c r="BV138" s="935"/>
      <c r="BW138" s="10"/>
      <c r="BX138" s="10"/>
      <c r="BY138" s="233"/>
    </row>
    <row r="139" spans="1:77" ht="8.25" customHeight="1">
      <c r="A139" s="232"/>
      <c r="B139" s="10"/>
      <c r="D139" s="958"/>
      <c r="E139" s="958"/>
      <c r="F139" s="958"/>
      <c r="G139" s="958"/>
      <c r="H139" s="958"/>
      <c r="I139" s="958"/>
      <c r="J139" s="958"/>
      <c r="K139" s="958"/>
      <c r="L139" s="958"/>
      <c r="M139" s="958"/>
      <c r="N139" s="958"/>
      <c r="O139" s="958"/>
      <c r="P139" s="958"/>
      <c r="Q139" s="958"/>
      <c r="R139" s="958"/>
      <c r="S139" s="958"/>
      <c r="T139" s="958"/>
      <c r="U139" s="958"/>
      <c r="V139" s="958"/>
      <c r="W139" s="958"/>
      <c r="X139" s="958"/>
      <c r="Y139" s="150"/>
      <c r="Z139" s="921"/>
      <c r="AA139" s="921"/>
      <c r="AB139" s="921"/>
      <c r="AC139" s="921"/>
      <c r="AD139" s="921"/>
      <c r="AE139" s="921"/>
      <c r="AF139" s="921"/>
      <c r="AG139" s="921"/>
      <c r="AH139" s="921"/>
      <c r="AI139" s="921"/>
      <c r="AJ139" s="921"/>
      <c r="AK139" s="921"/>
      <c r="AL139" s="921"/>
      <c r="AM139" s="921"/>
      <c r="AN139" s="921"/>
      <c r="AO139" s="921"/>
      <c r="AP139" s="921"/>
      <c r="AQ139" s="921"/>
      <c r="AR139" s="921"/>
      <c r="AS139" s="921"/>
      <c r="AT139" s="921"/>
      <c r="AU139" s="921"/>
      <c r="AV139" s="921"/>
      <c r="AW139" s="921"/>
      <c r="AX139" s="921"/>
      <c r="AY139" s="921"/>
      <c r="AZ139" s="921"/>
      <c r="BA139" s="921"/>
      <c r="BB139" s="921"/>
      <c r="BC139" s="921"/>
      <c r="BD139" s="921"/>
      <c r="BE139" s="921"/>
      <c r="BF139" s="921"/>
      <c r="BG139" s="921"/>
      <c r="BH139" s="921"/>
      <c r="BI139" s="921"/>
      <c r="BJ139" s="921"/>
      <c r="BK139" s="921"/>
      <c r="BL139" s="921"/>
      <c r="BM139" s="921"/>
      <c r="BN139" s="921"/>
      <c r="BO139" s="921"/>
      <c r="BP139" s="921"/>
      <c r="BQ139" s="921"/>
      <c r="BR139" s="921"/>
      <c r="BS139" s="921"/>
      <c r="BT139" s="921"/>
      <c r="BU139" s="921"/>
      <c r="BV139" s="936"/>
      <c r="BW139" s="10"/>
      <c r="BX139" s="10"/>
      <c r="BY139" s="233"/>
    </row>
    <row r="140" spans="1:77" ht="8.25" customHeight="1">
      <c r="A140" s="232"/>
      <c r="B140" s="10"/>
      <c r="D140" s="10"/>
      <c r="E140" s="10"/>
      <c r="F140" s="10"/>
      <c r="G140" s="10"/>
      <c r="H140" s="10"/>
      <c r="I140" s="10"/>
      <c r="J140" s="10"/>
      <c r="K140" s="10"/>
      <c r="L140" s="10"/>
      <c r="M140" s="10"/>
      <c r="N140" s="10"/>
      <c r="O140" s="10"/>
      <c r="P140" s="10"/>
      <c r="Q140" s="10"/>
      <c r="R140" s="10"/>
      <c r="S140" s="10"/>
      <c r="T140" s="10"/>
      <c r="U140" s="10"/>
      <c r="V140" s="10"/>
      <c r="W140" s="10"/>
      <c r="X140" s="10"/>
      <c r="Y140" s="10"/>
      <c r="Z140" s="10"/>
      <c r="AA140" s="10"/>
      <c r="AO140" s="10"/>
      <c r="AP140" s="10"/>
      <c r="BR140" s="10"/>
      <c r="BS140" s="10"/>
      <c r="BT140" s="10"/>
      <c r="BU140" s="10"/>
      <c r="BV140" s="10"/>
      <c r="BW140" s="10"/>
      <c r="BX140" s="10"/>
      <c r="BY140" s="233"/>
    </row>
    <row r="141" spans="1:77" ht="8.25" customHeight="1">
      <c r="A141" s="232"/>
      <c r="B141" s="10"/>
      <c r="E141" s="1750" t="s">
        <v>1230</v>
      </c>
      <c r="F141" s="1750"/>
      <c r="G141" s="1750"/>
      <c r="H141" s="1750"/>
      <c r="I141" s="1750"/>
      <c r="J141" s="1750"/>
      <c r="K141" s="1750"/>
      <c r="L141" s="1750"/>
      <c r="M141" s="1750"/>
      <c r="N141" s="1750"/>
      <c r="O141" s="1750"/>
      <c r="P141" s="1750"/>
      <c r="Q141" s="1750"/>
      <c r="R141" s="1750"/>
      <c r="S141" s="1750"/>
      <c r="T141" s="1750"/>
      <c r="U141" s="1750"/>
      <c r="V141" s="1750"/>
      <c r="W141" s="1750"/>
      <c r="X141" s="1750"/>
      <c r="Y141" s="1750"/>
      <c r="Z141" s="1750"/>
      <c r="AA141" s="1750"/>
      <c r="AB141" s="1750"/>
      <c r="AC141" s="1750"/>
      <c r="AD141" s="1750"/>
      <c r="AE141" s="1750"/>
      <c r="AF141" s="1750"/>
      <c r="AG141" s="1750"/>
      <c r="AH141" s="1750"/>
      <c r="AI141" s="1750"/>
      <c r="AJ141" s="1750"/>
      <c r="AK141" s="1750"/>
      <c r="AL141" s="1750"/>
      <c r="AM141" s="1750"/>
      <c r="AN141" s="1750"/>
      <c r="AO141" s="1750"/>
      <c r="AP141" s="1750"/>
      <c r="AQ141" s="1750"/>
      <c r="AR141" s="1750"/>
      <c r="AS141" s="1750"/>
      <c r="AT141" s="1750"/>
      <c r="AU141" s="236"/>
      <c r="AV141" s="236"/>
      <c r="AW141" s="236"/>
      <c r="AX141" s="236"/>
      <c r="AY141" s="236"/>
      <c r="AZ141" s="236"/>
      <c r="BA141" s="236"/>
      <c r="BB141" s="236"/>
      <c r="BC141" s="236"/>
      <c r="BD141" s="236"/>
      <c r="BE141" s="236"/>
      <c r="BF141" s="236"/>
      <c r="BG141" s="236"/>
      <c r="BH141" s="236"/>
      <c r="BI141" s="236"/>
      <c r="BJ141" s="236"/>
      <c r="BK141" s="236"/>
      <c r="BL141" s="236"/>
      <c r="BM141" s="236"/>
      <c r="BN141" s="236"/>
      <c r="BO141" s="236"/>
      <c r="BP141" s="236"/>
      <c r="BQ141" s="236"/>
      <c r="BR141" s="236"/>
      <c r="BS141" s="236"/>
      <c r="BT141" s="236"/>
      <c r="BU141" s="236"/>
      <c r="BV141" s="236"/>
      <c r="BW141" s="10"/>
      <c r="BX141" s="10"/>
      <c r="BY141" s="233"/>
    </row>
    <row r="142" spans="1:77" ht="8.25" customHeight="1">
      <c r="A142" s="232"/>
      <c r="B142" s="10"/>
      <c r="E142" s="1750"/>
      <c r="F142" s="1750"/>
      <c r="G142" s="1750"/>
      <c r="H142" s="1750"/>
      <c r="I142" s="1750"/>
      <c r="J142" s="1750"/>
      <c r="K142" s="1750"/>
      <c r="L142" s="1750"/>
      <c r="M142" s="1750"/>
      <c r="N142" s="1750"/>
      <c r="O142" s="1750"/>
      <c r="P142" s="1750"/>
      <c r="Q142" s="1750"/>
      <c r="R142" s="1750"/>
      <c r="S142" s="1750"/>
      <c r="T142" s="1750"/>
      <c r="U142" s="1750"/>
      <c r="V142" s="1750"/>
      <c r="W142" s="1750"/>
      <c r="X142" s="1750"/>
      <c r="Y142" s="1750"/>
      <c r="Z142" s="1750"/>
      <c r="AA142" s="1750"/>
      <c r="AB142" s="1750"/>
      <c r="AC142" s="1750"/>
      <c r="AD142" s="1750"/>
      <c r="AE142" s="1750"/>
      <c r="AF142" s="1750"/>
      <c r="AG142" s="1750"/>
      <c r="AH142" s="1750"/>
      <c r="AI142" s="1750"/>
      <c r="AJ142" s="1750"/>
      <c r="AK142" s="1750"/>
      <c r="AL142" s="1750"/>
      <c r="AM142" s="1750"/>
      <c r="AN142" s="1750"/>
      <c r="AO142" s="1750"/>
      <c r="AP142" s="1750"/>
      <c r="AQ142" s="1750"/>
      <c r="AR142" s="1750"/>
      <c r="AS142" s="1750"/>
      <c r="AT142" s="1750"/>
      <c r="AU142" s="236"/>
      <c r="AV142" s="236"/>
      <c r="AW142" s="236"/>
      <c r="AX142" s="236"/>
      <c r="AY142" s="236"/>
      <c r="AZ142" s="236"/>
      <c r="BA142" s="236"/>
      <c r="BB142" s="236"/>
      <c r="BC142" s="236"/>
      <c r="BD142" s="236"/>
      <c r="BE142" s="236"/>
      <c r="BF142" s="236"/>
      <c r="BG142" s="236"/>
      <c r="BH142" s="236"/>
      <c r="BI142" s="236"/>
      <c r="BJ142" s="236"/>
      <c r="BK142" s="236"/>
      <c r="BL142" s="236"/>
      <c r="BM142" s="236"/>
      <c r="BN142" s="236"/>
      <c r="BO142" s="236"/>
      <c r="BP142" s="236"/>
      <c r="BQ142" s="236"/>
      <c r="BR142" s="236"/>
      <c r="BS142" s="236"/>
      <c r="BT142" s="236"/>
      <c r="BU142" s="236"/>
      <c r="BV142" s="236"/>
      <c r="BW142" s="10"/>
      <c r="BX142" s="10"/>
      <c r="BY142" s="233"/>
    </row>
    <row r="143" spans="1:77" ht="8.25" customHeight="1">
      <c r="A143" s="232"/>
      <c r="B143" s="10"/>
      <c r="D143" s="958" t="s">
        <v>614</v>
      </c>
      <c r="E143" s="958"/>
      <c r="F143" s="958"/>
      <c r="G143" s="958"/>
      <c r="H143" s="958"/>
      <c r="I143" s="958"/>
      <c r="J143" s="958"/>
      <c r="K143" s="958"/>
      <c r="L143" s="958"/>
      <c r="M143" s="958"/>
      <c r="N143" s="958"/>
      <c r="O143" s="439"/>
      <c r="P143" s="1751" t="str">
        <f ca="1">$AJ$4</f>
        <v/>
      </c>
      <c r="Q143" s="1751"/>
      <c r="R143" s="1751"/>
      <c r="S143" s="1751"/>
      <c r="T143" s="1751"/>
      <c r="U143" s="1751"/>
      <c r="V143" s="1751"/>
      <c r="W143" s="1751"/>
      <c r="X143" s="1751"/>
      <c r="Y143" s="1751"/>
      <c r="Z143" s="1751"/>
      <c r="AA143" s="1751"/>
      <c r="AB143" s="1751"/>
      <c r="AC143" s="1751"/>
      <c r="AD143" s="1751"/>
      <c r="AE143" s="1751"/>
      <c r="AF143" s="1751"/>
      <c r="AG143" s="1751"/>
      <c r="AH143" s="1751"/>
      <c r="AI143" s="1751"/>
      <c r="AJ143" s="1751"/>
      <c r="AK143" s="1751"/>
      <c r="AL143" s="1751"/>
      <c r="AM143" s="1751"/>
      <c r="AN143" s="1751"/>
      <c r="AO143" s="1751"/>
      <c r="AP143" s="1751"/>
      <c r="AQ143" s="1751"/>
      <c r="AR143" s="1751"/>
      <c r="AS143" s="1751"/>
      <c r="AT143" s="1751"/>
      <c r="AU143" s="1751"/>
      <c r="AV143" s="1751"/>
      <c r="AW143" s="1751"/>
      <c r="AX143" s="1751"/>
      <c r="AY143" s="1751"/>
      <c r="AZ143" s="1751"/>
      <c r="BA143" s="1751"/>
      <c r="BB143" s="1751"/>
      <c r="BC143" s="1751"/>
      <c r="BD143" s="1751"/>
      <c r="BE143" s="1751"/>
      <c r="BF143" s="1751"/>
      <c r="BG143" s="1751"/>
      <c r="BH143" s="1751"/>
      <c r="BI143" s="1751"/>
      <c r="BJ143" s="1751"/>
      <c r="BK143" s="1751"/>
      <c r="BL143" s="1751"/>
      <c r="BM143" s="1751"/>
      <c r="BN143" s="1751"/>
      <c r="BO143" s="1751"/>
      <c r="BP143" s="1751"/>
      <c r="BQ143" s="1751"/>
      <c r="BR143" s="1751"/>
      <c r="BS143" s="1751"/>
      <c r="BT143" s="1751"/>
      <c r="BU143" s="1751"/>
      <c r="BV143" s="2038"/>
      <c r="BW143" s="10"/>
      <c r="BX143" s="10"/>
      <c r="BY143" s="233"/>
    </row>
    <row r="144" spans="1:77" ht="8.25" customHeight="1">
      <c r="A144" s="232"/>
      <c r="B144" s="10"/>
      <c r="D144" s="958"/>
      <c r="E144" s="958"/>
      <c r="F144" s="958"/>
      <c r="G144" s="958"/>
      <c r="H144" s="958"/>
      <c r="I144" s="958"/>
      <c r="J144" s="958"/>
      <c r="K144" s="958"/>
      <c r="L144" s="958"/>
      <c r="M144" s="958"/>
      <c r="N144" s="958"/>
      <c r="O144" s="150"/>
      <c r="P144" s="1782"/>
      <c r="Q144" s="1782"/>
      <c r="R144" s="1782"/>
      <c r="S144" s="1782"/>
      <c r="T144" s="1782"/>
      <c r="U144" s="1782"/>
      <c r="V144" s="1782"/>
      <c r="W144" s="1782"/>
      <c r="X144" s="1782"/>
      <c r="Y144" s="1782"/>
      <c r="Z144" s="1782"/>
      <c r="AA144" s="1782"/>
      <c r="AB144" s="1782"/>
      <c r="AC144" s="1782"/>
      <c r="AD144" s="1782"/>
      <c r="AE144" s="1782"/>
      <c r="AF144" s="1782"/>
      <c r="AG144" s="1782"/>
      <c r="AH144" s="1782"/>
      <c r="AI144" s="1782"/>
      <c r="AJ144" s="1782"/>
      <c r="AK144" s="1782"/>
      <c r="AL144" s="1782"/>
      <c r="AM144" s="1782"/>
      <c r="AN144" s="1782"/>
      <c r="AO144" s="1782"/>
      <c r="AP144" s="1782"/>
      <c r="AQ144" s="1782"/>
      <c r="AR144" s="1782"/>
      <c r="AS144" s="1782"/>
      <c r="AT144" s="1782"/>
      <c r="AU144" s="1782"/>
      <c r="AV144" s="1782"/>
      <c r="AW144" s="1782"/>
      <c r="AX144" s="1782"/>
      <c r="AY144" s="1782"/>
      <c r="AZ144" s="1782"/>
      <c r="BA144" s="1782"/>
      <c r="BB144" s="1782"/>
      <c r="BC144" s="1782"/>
      <c r="BD144" s="1782"/>
      <c r="BE144" s="1782"/>
      <c r="BF144" s="1782"/>
      <c r="BG144" s="1782"/>
      <c r="BH144" s="1782"/>
      <c r="BI144" s="1782"/>
      <c r="BJ144" s="1782"/>
      <c r="BK144" s="1782"/>
      <c r="BL144" s="1782"/>
      <c r="BM144" s="1782"/>
      <c r="BN144" s="1782"/>
      <c r="BO144" s="1782"/>
      <c r="BP144" s="1782"/>
      <c r="BQ144" s="1782"/>
      <c r="BR144" s="1782"/>
      <c r="BS144" s="1782"/>
      <c r="BT144" s="1782"/>
      <c r="BU144" s="1782"/>
      <c r="BV144" s="1783"/>
      <c r="BW144" s="10"/>
      <c r="BX144" s="10"/>
      <c r="BY144" s="233"/>
    </row>
    <row r="145" spans="1:77" ht="6.75" customHeight="1">
      <c r="A145" s="232"/>
      <c r="B145" s="10"/>
      <c r="D145" s="10"/>
      <c r="E145" s="10"/>
      <c r="F145" s="10"/>
      <c r="BW145" s="10"/>
      <c r="BX145" s="10"/>
      <c r="BY145" s="233"/>
    </row>
    <row r="146" spans="1:77" ht="7.5" customHeight="1">
      <c r="A146" s="232"/>
      <c r="B146" s="10"/>
      <c r="D146" s="1740" t="s">
        <v>1317</v>
      </c>
      <c r="E146" s="1740"/>
      <c r="F146" s="1740"/>
      <c r="G146" s="1740"/>
      <c r="H146" s="1740"/>
      <c r="I146" s="1740"/>
      <c r="J146" s="1740"/>
      <c r="K146" s="1740"/>
      <c r="L146" s="1740"/>
      <c r="M146" s="1740"/>
      <c r="N146" s="1740"/>
      <c r="O146" s="1740"/>
      <c r="P146" s="1740"/>
      <c r="Q146" s="1740"/>
      <c r="R146" s="1740"/>
      <c r="S146" s="1740"/>
      <c r="T146" s="1740"/>
      <c r="U146" s="1740"/>
      <c r="V146" s="1740"/>
      <c r="W146" s="1740"/>
      <c r="X146" s="1740"/>
      <c r="Y146" s="1740"/>
      <c r="Z146" s="1740"/>
      <c r="AA146" s="1740"/>
      <c r="AB146" s="1740"/>
      <c r="AC146" s="1740"/>
      <c r="AD146" s="1740"/>
      <c r="AE146" s="1740"/>
      <c r="AF146" s="1740"/>
      <c r="AG146" s="1740"/>
      <c r="AH146" s="1740"/>
      <c r="AI146" s="1740"/>
      <c r="AJ146" s="1740"/>
      <c r="AK146" s="1740"/>
      <c r="AL146" s="1740"/>
      <c r="AM146" s="1740"/>
      <c r="AN146" s="1740"/>
      <c r="AO146" s="1740"/>
      <c r="AP146" s="1740"/>
      <c r="AQ146" s="1740"/>
      <c r="AR146" s="1740"/>
      <c r="AS146" s="1740"/>
      <c r="AT146" s="1740"/>
      <c r="AU146" s="1740"/>
      <c r="AV146" s="1740"/>
      <c r="AW146" s="1740"/>
      <c r="AX146" s="1740"/>
      <c r="AY146" s="1740"/>
      <c r="AZ146" s="1740"/>
      <c r="BA146" s="1740"/>
      <c r="BB146" s="1740"/>
      <c r="BC146" s="1740"/>
      <c r="BD146" s="1740"/>
      <c r="BE146" s="1740"/>
      <c r="BF146" s="1740"/>
      <c r="BG146" s="1740"/>
      <c r="BH146" s="1740"/>
      <c r="BI146" s="1740"/>
      <c r="BJ146" s="1740"/>
      <c r="BK146" s="1740"/>
      <c r="BL146" s="1740"/>
      <c r="BM146" s="1740"/>
      <c r="BN146" s="1740"/>
      <c r="BO146" s="1740"/>
      <c r="BP146" s="1740"/>
      <c r="BQ146" s="1740"/>
      <c r="BR146" s="1740"/>
      <c r="BS146" s="1740"/>
      <c r="BT146" s="1740"/>
      <c r="BU146" s="1740"/>
      <c r="BV146" s="1740"/>
      <c r="BW146" s="10"/>
      <c r="BX146" s="10"/>
      <c r="BY146" s="233"/>
    </row>
    <row r="147" spans="1:77" ht="7.5" customHeight="1">
      <c r="A147" s="232"/>
      <c r="B147" s="10"/>
      <c r="D147" s="1740"/>
      <c r="E147" s="1740"/>
      <c r="F147" s="1740"/>
      <c r="G147" s="1740"/>
      <c r="H147" s="1740"/>
      <c r="I147" s="1740"/>
      <c r="J147" s="1740"/>
      <c r="K147" s="1740"/>
      <c r="L147" s="1740"/>
      <c r="M147" s="1740"/>
      <c r="N147" s="1740"/>
      <c r="O147" s="1740"/>
      <c r="P147" s="1740"/>
      <c r="Q147" s="1740"/>
      <c r="R147" s="1740"/>
      <c r="S147" s="1740"/>
      <c r="T147" s="1740"/>
      <c r="U147" s="1740"/>
      <c r="V147" s="1740"/>
      <c r="W147" s="1740"/>
      <c r="X147" s="1740"/>
      <c r="Y147" s="1740"/>
      <c r="Z147" s="1740"/>
      <c r="AA147" s="1740"/>
      <c r="AB147" s="1740"/>
      <c r="AC147" s="1740"/>
      <c r="AD147" s="1740"/>
      <c r="AE147" s="1740"/>
      <c r="AF147" s="1740"/>
      <c r="AG147" s="1740"/>
      <c r="AH147" s="1740"/>
      <c r="AI147" s="1740"/>
      <c r="AJ147" s="1740"/>
      <c r="AK147" s="1740"/>
      <c r="AL147" s="1740"/>
      <c r="AM147" s="1740"/>
      <c r="AN147" s="1740"/>
      <c r="AO147" s="1740"/>
      <c r="AP147" s="1740"/>
      <c r="AQ147" s="1740"/>
      <c r="AR147" s="1740"/>
      <c r="AS147" s="1740"/>
      <c r="AT147" s="1740"/>
      <c r="AU147" s="1740"/>
      <c r="AV147" s="1740"/>
      <c r="AW147" s="1740"/>
      <c r="AX147" s="1740"/>
      <c r="AY147" s="1740"/>
      <c r="AZ147" s="1740"/>
      <c r="BA147" s="1740"/>
      <c r="BB147" s="1740"/>
      <c r="BC147" s="1740"/>
      <c r="BD147" s="1740"/>
      <c r="BE147" s="1740"/>
      <c r="BF147" s="1740"/>
      <c r="BG147" s="1740"/>
      <c r="BH147" s="1740"/>
      <c r="BI147" s="1740"/>
      <c r="BJ147" s="1740"/>
      <c r="BK147" s="1740"/>
      <c r="BL147" s="1740"/>
      <c r="BM147" s="1740"/>
      <c r="BN147" s="1740"/>
      <c r="BO147" s="1740"/>
      <c r="BP147" s="1740"/>
      <c r="BQ147" s="1740"/>
      <c r="BR147" s="1740"/>
      <c r="BS147" s="1740"/>
      <c r="BT147" s="1740"/>
      <c r="BU147" s="1740"/>
      <c r="BV147" s="1740"/>
      <c r="BW147" s="10"/>
      <c r="BX147" s="10"/>
      <c r="BY147" s="233"/>
    </row>
    <row r="148" spans="1:77" ht="7.5" customHeight="1">
      <c r="A148" s="232"/>
      <c r="B148" s="10"/>
      <c r="D148" s="1740"/>
      <c r="E148" s="1740"/>
      <c r="F148" s="1740"/>
      <c r="G148" s="1740"/>
      <c r="H148" s="1740"/>
      <c r="I148" s="1740"/>
      <c r="J148" s="1740"/>
      <c r="K148" s="1740"/>
      <c r="L148" s="1740"/>
      <c r="M148" s="1740"/>
      <c r="N148" s="1740"/>
      <c r="O148" s="1740"/>
      <c r="P148" s="1740"/>
      <c r="Q148" s="1740"/>
      <c r="R148" s="1740"/>
      <c r="S148" s="1740"/>
      <c r="T148" s="1740"/>
      <c r="U148" s="1740"/>
      <c r="V148" s="1740"/>
      <c r="W148" s="1740"/>
      <c r="X148" s="1740"/>
      <c r="Y148" s="1740"/>
      <c r="Z148" s="1740"/>
      <c r="AA148" s="1740"/>
      <c r="AB148" s="1740"/>
      <c r="AC148" s="1740"/>
      <c r="AD148" s="1740"/>
      <c r="AE148" s="1740"/>
      <c r="AF148" s="1740"/>
      <c r="AG148" s="1740"/>
      <c r="AH148" s="1740"/>
      <c r="AI148" s="1740"/>
      <c r="AJ148" s="1740"/>
      <c r="AK148" s="1740"/>
      <c r="AL148" s="1740"/>
      <c r="AM148" s="1740"/>
      <c r="AN148" s="1740"/>
      <c r="AO148" s="1740"/>
      <c r="AP148" s="1740"/>
      <c r="AQ148" s="1740"/>
      <c r="AR148" s="1740"/>
      <c r="AS148" s="1740"/>
      <c r="AT148" s="1740"/>
      <c r="AU148" s="1740"/>
      <c r="AV148" s="1740"/>
      <c r="AW148" s="1740"/>
      <c r="AX148" s="1740"/>
      <c r="AY148" s="1740"/>
      <c r="AZ148" s="1740"/>
      <c r="BA148" s="1740"/>
      <c r="BB148" s="1740"/>
      <c r="BC148" s="1740"/>
      <c r="BD148" s="1740"/>
      <c r="BE148" s="1740"/>
      <c r="BF148" s="1740"/>
      <c r="BG148" s="1740"/>
      <c r="BH148" s="1740"/>
      <c r="BI148" s="1740"/>
      <c r="BJ148" s="1740"/>
      <c r="BK148" s="1740"/>
      <c r="BL148" s="1740"/>
      <c r="BM148" s="1740"/>
      <c r="BN148" s="1740"/>
      <c r="BO148" s="1740"/>
      <c r="BP148" s="1740"/>
      <c r="BQ148" s="1740"/>
      <c r="BR148" s="1740"/>
      <c r="BS148" s="1740"/>
      <c r="BT148" s="1740"/>
      <c r="BU148" s="1740"/>
      <c r="BV148" s="1740"/>
      <c r="BW148" s="10"/>
      <c r="BX148" s="10"/>
      <c r="BY148" s="233"/>
    </row>
    <row r="149" spans="1:77" ht="7.5" customHeight="1">
      <c r="A149" s="232"/>
      <c r="B149" s="10"/>
      <c r="D149" s="1740"/>
      <c r="E149" s="1740"/>
      <c r="F149" s="1740"/>
      <c r="G149" s="1740"/>
      <c r="H149" s="1740"/>
      <c r="I149" s="1740"/>
      <c r="J149" s="1740"/>
      <c r="K149" s="1740"/>
      <c r="L149" s="1740"/>
      <c r="M149" s="1740"/>
      <c r="N149" s="1740"/>
      <c r="O149" s="1740"/>
      <c r="P149" s="1740"/>
      <c r="Q149" s="1740"/>
      <c r="R149" s="1740"/>
      <c r="S149" s="1740"/>
      <c r="T149" s="1740"/>
      <c r="U149" s="1740"/>
      <c r="V149" s="1740"/>
      <c r="W149" s="1740"/>
      <c r="X149" s="1740"/>
      <c r="Y149" s="1740"/>
      <c r="Z149" s="1740"/>
      <c r="AA149" s="1740"/>
      <c r="AB149" s="1740"/>
      <c r="AC149" s="1740"/>
      <c r="AD149" s="1740"/>
      <c r="AE149" s="1740"/>
      <c r="AF149" s="1740"/>
      <c r="AG149" s="1740"/>
      <c r="AH149" s="1740"/>
      <c r="AI149" s="1740"/>
      <c r="AJ149" s="1740"/>
      <c r="AK149" s="1740"/>
      <c r="AL149" s="1740"/>
      <c r="AM149" s="1740"/>
      <c r="AN149" s="1740"/>
      <c r="AO149" s="1740"/>
      <c r="AP149" s="1740"/>
      <c r="AQ149" s="1740"/>
      <c r="AR149" s="1740"/>
      <c r="AS149" s="1740"/>
      <c r="AT149" s="1740"/>
      <c r="AU149" s="1740"/>
      <c r="AV149" s="1740"/>
      <c r="AW149" s="1740"/>
      <c r="AX149" s="1740"/>
      <c r="AY149" s="1740"/>
      <c r="AZ149" s="1740"/>
      <c r="BA149" s="1740"/>
      <c r="BB149" s="1740"/>
      <c r="BC149" s="1740"/>
      <c r="BD149" s="1740"/>
      <c r="BE149" s="1740"/>
      <c r="BF149" s="1740"/>
      <c r="BG149" s="1740"/>
      <c r="BH149" s="1740"/>
      <c r="BI149" s="1740"/>
      <c r="BJ149" s="1740"/>
      <c r="BK149" s="1740"/>
      <c r="BL149" s="1740"/>
      <c r="BM149" s="1740"/>
      <c r="BN149" s="1740"/>
      <c r="BO149" s="1740"/>
      <c r="BP149" s="1740"/>
      <c r="BQ149" s="1740"/>
      <c r="BR149" s="1740"/>
      <c r="BS149" s="1740"/>
      <c r="BT149" s="1740"/>
      <c r="BU149" s="1740"/>
      <c r="BV149" s="1740"/>
      <c r="BW149" s="10"/>
      <c r="BX149" s="10"/>
      <c r="BY149" s="233"/>
    </row>
    <row r="150" spans="1:77" ht="7.5" customHeight="1">
      <c r="A150" s="232"/>
      <c r="B150" s="10"/>
      <c r="D150" s="1740"/>
      <c r="E150" s="1740"/>
      <c r="F150" s="1740"/>
      <c r="G150" s="1740"/>
      <c r="H150" s="1740"/>
      <c r="I150" s="1740"/>
      <c r="J150" s="1740"/>
      <c r="K150" s="1740"/>
      <c r="L150" s="1740"/>
      <c r="M150" s="1740"/>
      <c r="N150" s="1740"/>
      <c r="O150" s="1740"/>
      <c r="P150" s="1740"/>
      <c r="Q150" s="1740"/>
      <c r="R150" s="1740"/>
      <c r="S150" s="1740"/>
      <c r="T150" s="1740"/>
      <c r="U150" s="1740"/>
      <c r="V150" s="1740"/>
      <c r="W150" s="1740"/>
      <c r="X150" s="1740"/>
      <c r="Y150" s="1740"/>
      <c r="Z150" s="1740"/>
      <c r="AA150" s="1740"/>
      <c r="AB150" s="1740"/>
      <c r="AC150" s="1740"/>
      <c r="AD150" s="1740"/>
      <c r="AE150" s="1740"/>
      <c r="AF150" s="1740"/>
      <c r="AG150" s="1740"/>
      <c r="AH150" s="1740"/>
      <c r="AI150" s="1740"/>
      <c r="AJ150" s="1740"/>
      <c r="AK150" s="1740"/>
      <c r="AL150" s="1740"/>
      <c r="AM150" s="1740"/>
      <c r="AN150" s="1740"/>
      <c r="AO150" s="1740"/>
      <c r="AP150" s="1740"/>
      <c r="AQ150" s="1740"/>
      <c r="AR150" s="1740"/>
      <c r="AS150" s="1740"/>
      <c r="AT150" s="1740"/>
      <c r="AU150" s="1740"/>
      <c r="AV150" s="1740"/>
      <c r="AW150" s="1740"/>
      <c r="AX150" s="1740"/>
      <c r="AY150" s="1740"/>
      <c r="AZ150" s="1740"/>
      <c r="BA150" s="1740"/>
      <c r="BB150" s="1740"/>
      <c r="BC150" s="1740"/>
      <c r="BD150" s="1740"/>
      <c r="BE150" s="1740"/>
      <c r="BF150" s="1740"/>
      <c r="BG150" s="1740"/>
      <c r="BH150" s="1740"/>
      <c r="BI150" s="1740"/>
      <c r="BJ150" s="1740"/>
      <c r="BK150" s="1740"/>
      <c r="BL150" s="1740"/>
      <c r="BM150" s="1740"/>
      <c r="BN150" s="1740"/>
      <c r="BO150" s="1740"/>
      <c r="BP150" s="1740"/>
      <c r="BQ150" s="1740"/>
      <c r="BR150" s="1740"/>
      <c r="BS150" s="1740"/>
      <c r="BT150" s="1740"/>
      <c r="BU150" s="1740"/>
      <c r="BV150" s="1740"/>
      <c r="BW150" s="10"/>
      <c r="BX150" s="10"/>
      <c r="BY150" s="233"/>
    </row>
    <row r="151" spans="1:77" ht="7.5" customHeight="1">
      <c r="A151" s="232"/>
      <c r="B151" s="10"/>
      <c r="D151" s="1740"/>
      <c r="E151" s="1740"/>
      <c r="F151" s="1740"/>
      <c r="G151" s="1740"/>
      <c r="H151" s="1740"/>
      <c r="I151" s="1740"/>
      <c r="J151" s="1740"/>
      <c r="K151" s="1740"/>
      <c r="L151" s="1740"/>
      <c r="M151" s="1740"/>
      <c r="N151" s="1740"/>
      <c r="O151" s="1740"/>
      <c r="P151" s="1740"/>
      <c r="Q151" s="1740"/>
      <c r="R151" s="1740"/>
      <c r="S151" s="1740"/>
      <c r="T151" s="1740"/>
      <c r="U151" s="1740"/>
      <c r="V151" s="1740"/>
      <c r="W151" s="1740"/>
      <c r="X151" s="1740"/>
      <c r="Y151" s="1740"/>
      <c r="Z151" s="1740"/>
      <c r="AA151" s="1740"/>
      <c r="AB151" s="1740"/>
      <c r="AC151" s="1740"/>
      <c r="AD151" s="1740"/>
      <c r="AE151" s="1740"/>
      <c r="AF151" s="1740"/>
      <c r="AG151" s="1740"/>
      <c r="AH151" s="1740"/>
      <c r="AI151" s="1740"/>
      <c r="AJ151" s="1740"/>
      <c r="AK151" s="1740"/>
      <c r="AL151" s="1740"/>
      <c r="AM151" s="1740"/>
      <c r="AN151" s="1740"/>
      <c r="AO151" s="1740"/>
      <c r="AP151" s="1740"/>
      <c r="AQ151" s="1740"/>
      <c r="AR151" s="1740"/>
      <c r="AS151" s="1740"/>
      <c r="AT151" s="1740"/>
      <c r="AU151" s="1740"/>
      <c r="AV151" s="1740"/>
      <c r="AW151" s="1740"/>
      <c r="AX151" s="1740"/>
      <c r="AY151" s="1740"/>
      <c r="AZ151" s="1740"/>
      <c r="BA151" s="1740"/>
      <c r="BB151" s="1740"/>
      <c r="BC151" s="1740"/>
      <c r="BD151" s="1740"/>
      <c r="BE151" s="1740"/>
      <c r="BF151" s="1740"/>
      <c r="BG151" s="1740"/>
      <c r="BH151" s="1740"/>
      <c r="BI151" s="1740"/>
      <c r="BJ151" s="1740"/>
      <c r="BK151" s="1740"/>
      <c r="BL151" s="1740"/>
      <c r="BM151" s="1740"/>
      <c r="BN151" s="1740"/>
      <c r="BO151" s="1740"/>
      <c r="BP151" s="1740"/>
      <c r="BQ151" s="1740"/>
      <c r="BR151" s="1740"/>
      <c r="BS151" s="1740"/>
      <c r="BT151" s="1740"/>
      <c r="BU151" s="1740"/>
      <c r="BV151" s="1740"/>
      <c r="BW151" s="10"/>
      <c r="BX151" s="10"/>
      <c r="BY151" s="233"/>
    </row>
    <row r="152" spans="1:77" ht="7.5" customHeight="1">
      <c r="A152" s="232"/>
      <c r="B152" s="10"/>
      <c r="D152" s="1740"/>
      <c r="E152" s="1740"/>
      <c r="F152" s="1740"/>
      <c r="G152" s="1740"/>
      <c r="H152" s="1740"/>
      <c r="I152" s="1740"/>
      <c r="J152" s="1740"/>
      <c r="K152" s="1740"/>
      <c r="L152" s="1740"/>
      <c r="M152" s="1740"/>
      <c r="N152" s="1740"/>
      <c r="O152" s="1740"/>
      <c r="P152" s="1740"/>
      <c r="Q152" s="1740"/>
      <c r="R152" s="1740"/>
      <c r="S152" s="1740"/>
      <c r="T152" s="1740"/>
      <c r="U152" s="1740"/>
      <c r="V152" s="1740"/>
      <c r="W152" s="1740"/>
      <c r="X152" s="1740"/>
      <c r="Y152" s="1740"/>
      <c r="Z152" s="1740"/>
      <c r="AA152" s="1740"/>
      <c r="AB152" s="1740"/>
      <c r="AC152" s="1740"/>
      <c r="AD152" s="1740"/>
      <c r="AE152" s="1740"/>
      <c r="AF152" s="1740"/>
      <c r="AG152" s="1740"/>
      <c r="AH152" s="1740"/>
      <c r="AI152" s="1740"/>
      <c r="AJ152" s="1740"/>
      <c r="AK152" s="1740"/>
      <c r="AL152" s="1740"/>
      <c r="AM152" s="1740"/>
      <c r="AN152" s="1740"/>
      <c r="AO152" s="1740"/>
      <c r="AP152" s="1740"/>
      <c r="AQ152" s="1740"/>
      <c r="AR152" s="1740"/>
      <c r="AS152" s="1740"/>
      <c r="AT152" s="1740"/>
      <c r="AU152" s="1740"/>
      <c r="AV152" s="1740"/>
      <c r="AW152" s="1740"/>
      <c r="AX152" s="1740"/>
      <c r="AY152" s="1740"/>
      <c r="AZ152" s="1740"/>
      <c r="BA152" s="1740"/>
      <c r="BB152" s="1740"/>
      <c r="BC152" s="1740"/>
      <c r="BD152" s="1740"/>
      <c r="BE152" s="1740"/>
      <c r="BF152" s="1740"/>
      <c r="BG152" s="1740"/>
      <c r="BH152" s="1740"/>
      <c r="BI152" s="1740"/>
      <c r="BJ152" s="1740"/>
      <c r="BK152" s="1740"/>
      <c r="BL152" s="1740"/>
      <c r="BM152" s="1740"/>
      <c r="BN152" s="1740"/>
      <c r="BO152" s="1740"/>
      <c r="BP152" s="1740"/>
      <c r="BQ152" s="1740"/>
      <c r="BR152" s="1740"/>
      <c r="BS152" s="1740"/>
      <c r="BT152" s="1740"/>
      <c r="BU152" s="1740"/>
      <c r="BV152" s="1740"/>
      <c r="BW152" s="10"/>
      <c r="BX152" s="10"/>
      <c r="BY152" s="233"/>
    </row>
    <row r="153" spans="1:77" ht="7.5" customHeight="1">
      <c r="A153" s="232"/>
      <c r="B153" s="10"/>
      <c r="D153" s="1740"/>
      <c r="E153" s="1740"/>
      <c r="F153" s="1740"/>
      <c r="G153" s="1740"/>
      <c r="H153" s="1740"/>
      <c r="I153" s="1740"/>
      <c r="J153" s="1740"/>
      <c r="K153" s="1740"/>
      <c r="L153" s="1740"/>
      <c r="M153" s="1740"/>
      <c r="N153" s="1740"/>
      <c r="O153" s="1740"/>
      <c r="P153" s="1740"/>
      <c r="Q153" s="1740"/>
      <c r="R153" s="1740"/>
      <c r="S153" s="1740"/>
      <c r="T153" s="1740"/>
      <c r="U153" s="1740"/>
      <c r="V153" s="1740"/>
      <c r="W153" s="1740"/>
      <c r="X153" s="1740"/>
      <c r="Y153" s="1740"/>
      <c r="Z153" s="1740"/>
      <c r="AA153" s="1740"/>
      <c r="AB153" s="1740"/>
      <c r="AC153" s="1740"/>
      <c r="AD153" s="1740"/>
      <c r="AE153" s="1740"/>
      <c r="AF153" s="1740"/>
      <c r="AG153" s="1740"/>
      <c r="AH153" s="1740"/>
      <c r="AI153" s="1740"/>
      <c r="AJ153" s="1740"/>
      <c r="AK153" s="1740"/>
      <c r="AL153" s="1740"/>
      <c r="AM153" s="1740"/>
      <c r="AN153" s="1740"/>
      <c r="AO153" s="1740"/>
      <c r="AP153" s="1740"/>
      <c r="AQ153" s="1740"/>
      <c r="AR153" s="1740"/>
      <c r="AS153" s="1740"/>
      <c r="AT153" s="1740"/>
      <c r="AU153" s="1740"/>
      <c r="AV153" s="1740"/>
      <c r="AW153" s="1740"/>
      <c r="AX153" s="1740"/>
      <c r="AY153" s="1740"/>
      <c r="AZ153" s="1740"/>
      <c r="BA153" s="1740"/>
      <c r="BB153" s="1740"/>
      <c r="BC153" s="1740"/>
      <c r="BD153" s="1740"/>
      <c r="BE153" s="1740"/>
      <c r="BF153" s="1740"/>
      <c r="BG153" s="1740"/>
      <c r="BH153" s="1740"/>
      <c r="BI153" s="1740"/>
      <c r="BJ153" s="1740"/>
      <c r="BK153" s="1740"/>
      <c r="BL153" s="1740"/>
      <c r="BM153" s="1740"/>
      <c r="BN153" s="1740"/>
      <c r="BO153" s="1740"/>
      <c r="BP153" s="1740"/>
      <c r="BQ153" s="1740"/>
      <c r="BR153" s="1740"/>
      <c r="BS153" s="1740"/>
      <c r="BT153" s="1740"/>
      <c r="BU153" s="1740"/>
      <c r="BV153" s="1740"/>
      <c r="BW153" s="10"/>
      <c r="BX153" s="10"/>
      <c r="BY153" s="233"/>
    </row>
    <row r="154" spans="1:77" ht="7.5" customHeight="1">
      <c r="A154" s="232"/>
      <c r="B154" s="10"/>
      <c r="D154" s="1740"/>
      <c r="E154" s="1740"/>
      <c r="F154" s="1740"/>
      <c r="G154" s="1740"/>
      <c r="H154" s="1740"/>
      <c r="I154" s="1740"/>
      <c r="J154" s="1740"/>
      <c r="K154" s="1740"/>
      <c r="L154" s="1740"/>
      <c r="M154" s="1740"/>
      <c r="N154" s="1740"/>
      <c r="O154" s="1740"/>
      <c r="P154" s="1740"/>
      <c r="Q154" s="1740"/>
      <c r="R154" s="1740"/>
      <c r="S154" s="1740"/>
      <c r="T154" s="1740"/>
      <c r="U154" s="1740"/>
      <c r="V154" s="1740"/>
      <c r="W154" s="1740"/>
      <c r="X154" s="1740"/>
      <c r="Y154" s="1740"/>
      <c r="Z154" s="1740"/>
      <c r="AA154" s="1740"/>
      <c r="AB154" s="1740"/>
      <c r="AC154" s="1740"/>
      <c r="AD154" s="1740"/>
      <c r="AE154" s="1740"/>
      <c r="AF154" s="1740"/>
      <c r="AG154" s="1740"/>
      <c r="AH154" s="1740"/>
      <c r="AI154" s="1740"/>
      <c r="AJ154" s="1740"/>
      <c r="AK154" s="1740"/>
      <c r="AL154" s="1740"/>
      <c r="AM154" s="1740"/>
      <c r="AN154" s="1740"/>
      <c r="AO154" s="1740"/>
      <c r="AP154" s="1740"/>
      <c r="AQ154" s="1740"/>
      <c r="AR154" s="1740"/>
      <c r="AS154" s="1740"/>
      <c r="AT154" s="1740"/>
      <c r="AU154" s="1740"/>
      <c r="AV154" s="1740"/>
      <c r="AW154" s="1740"/>
      <c r="AX154" s="1740"/>
      <c r="AY154" s="1740"/>
      <c r="AZ154" s="1740"/>
      <c r="BA154" s="1740"/>
      <c r="BB154" s="1740"/>
      <c r="BC154" s="1740"/>
      <c r="BD154" s="1740"/>
      <c r="BE154" s="1740"/>
      <c r="BF154" s="1740"/>
      <c r="BG154" s="1740"/>
      <c r="BH154" s="1740"/>
      <c r="BI154" s="1740"/>
      <c r="BJ154" s="1740"/>
      <c r="BK154" s="1740"/>
      <c r="BL154" s="1740"/>
      <c r="BM154" s="1740"/>
      <c r="BN154" s="1740"/>
      <c r="BO154" s="1740"/>
      <c r="BP154" s="1740"/>
      <c r="BQ154" s="1740"/>
      <c r="BR154" s="1740"/>
      <c r="BS154" s="1740"/>
      <c r="BT154" s="1740"/>
      <c r="BU154" s="1740"/>
      <c r="BV154" s="1740"/>
      <c r="BW154" s="10"/>
      <c r="BX154" s="10"/>
      <c r="BY154" s="233"/>
    </row>
    <row r="155" spans="1:77" ht="7.5" customHeight="1">
      <c r="A155" s="232"/>
      <c r="B155" s="10"/>
      <c r="D155" s="1740"/>
      <c r="E155" s="1740"/>
      <c r="F155" s="1740"/>
      <c r="G155" s="1740"/>
      <c r="H155" s="1740"/>
      <c r="I155" s="1740"/>
      <c r="J155" s="1740"/>
      <c r="K155" s="1740"/>
      <c r="L155" s="1740"/>
      <c r="M155" s="1740"/>
      <c r="N155" s="1740"/>
      <c r="O155" s="1740"/>
      <c r="P155" s="1740"/>
      <c r="Q155" s="1740"/>
      <c r="R155" s="1740"/>
      <c r="S155" s="1740"/>
      <c r="T155" s="1740"/>
      <c r="U155" s="1740"/>
      <c r="V155" s="1740"/>
      <c r="W155" s="1740"/>
      <c r="X155" s="1740"/>
      <c r="Y155" s="1740"/>
      <c r="Z155" s="1740"/>
      <c r="AA155" s="1740"/>
      <c r="AB155" s="1740"/>
      <c r="AC155" s="1740"/>
      <c r="AD155" s="1740"/>
      <c r="AE155" s="1740"/>
      <c r="AF155" s="1740"/>
      <c r="AG155" s="1740"/>
      <c r="AH155" s="1740"/>
      <c r="AI155" s="1740"/>
      <c r="AJ155" s="1740"/>
      <c r="AK155" s="1740"/>
      <c r="AL155" s="1740"/>
      <c r="AM155" s="1740"/>
      <c r="AN155" s="1740"/>
      <c r="AO155" s="1740"/>
      <c r="AP155" s="1740"/>
      <c r="AQ155" s="1740"/>
      <c r="AR155" s="1740"/>
      <c r="AS155" s="1740"/>
      <c r="AT155" s="1740"/>
      <c r="AU155" s="1740"/>
      <c r="AV155" s="1740"/>
      <c r="AW155" s="1740"/>
      <c r="AX155" s="1740"/>
      <c r="AY155" s="1740"/>
      <c r="AZ155" s="1740"/>
      <c r="BA155" s="1740"/>
      <c r="BB155" s="1740"/>
      <c r="BC155" s="1740"/>
      <c r="BD155" s="1740"/>
      <c r="BE155" s="1740"/>
      <c r="BF155" s="1740"/>
      <c r="BG155" s="1740"/>
      <c r="BH155" s="1740"/>
      <c r="BI155" s="1740"/>
      <c r="BJ155" s="1740"/>
      <c r="BK155" s="1740"/>
      <c r="BL155" s="1740"/>
      <c r="BM155" s="1740"/>
      <c r="BN155" s="1740"/>
      <c r="BO155" s="1740"/>
      <c r="BP155" s="1740"/>
      <c r="BQ155" s="1740"/>
      <c r="BR155" s="1740"/>
      <c r="BS155" s="1740"/>
      <c r="BT155" s="1740"/>
      <c r="BU155" s="1740"/>
      <c r="BV155" s="1740"/>
      <c r="BW155" s="10"/>
      <c r="BX155" s="10"/>
      <c r="BY155" s="233"/>
    </row>
    <row r="156" spans="1:77" ht="7.5" customHeight="1">
      <c r="A156" s="232"/>
      <c r="B156" s="10"/>
      <c r="D156" s="1740"/>
      <c r="E156" s="1740"/>
      <c r="F156" s="1740"/>
      <c r="G156" s="1740"/>
      <c r="H156" s="1740"/>
      <c r="I156" s="1740"/>
      <c r="J156" s="1740"/>
      <c r="K156" s="1740"/>
      <c r="L156" s="1740"/>
      <c r="M156" s="1740"/>
      <c r="N156" s="1740"/>
      <c r="O156" s="1740"/>
      <c r="P156" s="1740"/>
      <c r="Q156" s="1740"/>
      <c r="R156" s="1740"/>
      <c r="S156" s="1740"/>
      <c r="T156" s="1740"/>
      <c r="U156" s="1740"/>
      <c r="V156" s="1740"/>
      <c r="W156" s="1740"/>
      <c r="X156" s="1740"/>
      <c r="Y156" s="1740"/>
      <c r="Z156" s="1740"/>
      <c r="AA156" s="1740"/>
      <c r="AB156" s="1740"/>
      <c r="AC156" s="1740"/>
      <c r="AD156" s="1740"/>
      <c r="AE156" s="1740"/>
      <c r="AF156" s="1740"/>
      <c r="AG156" s="1740"/>
      <c r="AH156" s="1740"/>
      <c r="AI156" s="1740"/>
      <c r="AJ156" s="1740"/>
      <c r="AK156" s="1740"/>
      <c r="AL156" s="1740"/>
      <c r="AM156" s="1740"/>
      <c r="AN156" s="1740"/>
      <c r="AO156" s="1740"/>
      <c r="AP156" s="1740"/>
      <c r="AQ156" s="1740"/>
      <c r="AR156" s="1740"/>
      <c r="AS156" s="1740"/>
      <c r="AT156" s="1740"/>
      <c r="AU156" s="1740"/>
      <c r="AV156" s="1740"/>
      <c r="AW156" s="1740"/>
      <c r="AX156" s="1740"/>
      <c r="AY156" s="1740"/>
      <c r="AZ156" s="1740"/>
      <c r="BA156" s="1740"/>
      <c r="BB156" s="1740"/>
      <c r="BC156" s="1740"/>
      <c r="BD156" s="1740"/>
      <c r="BE156" s="1740"/>
      <c r="BF156" s="1740"/>
      <c r="BG156" s="1740"/>
      <c r="BH156" s="1740"/>
      <c r="BI156" s="1740"/>
      <c r="BJ156" s="1740"/>
      <c r="BK156" s="1740"/>
      <c r="BL156" s="1740"/>
      <c r="BM156" s="1740"/>
      <c r="BN156" s="1740"/>
      <c r="BO156" s="1740"/>
      <c r="BP156" s="1740"/>
      <c r="BQ156" s="1740"/>
      <c r="BR156" s="1740"/>
      <c r="BS156" s="1740"/>
      <c r="BT156" s="1740"/>
      <c r="BU156" s="1740"/>
      <c r="BV156" s="1740"/>
      <c r="BW156" s="10"/>
      <c r="BX156" s="10"/>
      <c r="BY156" s="233"/>
    </row>
    <row r="157" spans="1:77" ht="7.5" customHeight="1">
      <c r="A157" s="232"/>
      <c r="B157" s="10"/>
      <c r="D157" s="1740"/>
      <c r="E157" s="1740"/>
      <c r="F157" s="1740"/>
      <c r="G157" s="1740"/>
      <c r="H157" s="1740"/>
      <c r="I157" s="1740"/>
      <c r="J157" s="1740"/>
      <c r="K157" s="1740"/>
      <c r="L157" s="1740"/>
      <c r="M157" s="1740"/>
      <c r="N157" s="1740"/>
      <c r="O157" s="1740"/>
      <c r="P157" s="1740"/>
      <c r="Q157" s="1740"/>
      <c r="R157" s="1740"/>
      <c r="S157" s="1740"/>
      <c r="T157" s="1740"/>
      <c r="U157" s="1740"/>
      <c r="V157" s="1740"/>
      <c r="W157" s="1740"/>
      <c r="X157" s="1740"/>
      <c r="Y157" s="1740"/>
      <c r="Z157" s="1740"/>
      <c r="AA157" s="1740"/>
      <c r="AB157" s="1740"/>
      <c r="AC157" s="1740"/>
      <c r="AD157" s="1740"/>
      <c r="AE157" s="1740"/>
      <c r="AF157" s="1740"/>
      <c r="AG157" s="1740"/>
      <c r="AH157" s="1740"/>
      <c r="AI157" s="1740"/>
      <c r="AJ157" s="1740"/>
      <c r="AK157" s="1740"/>
      <c r="AL157" s="1740"/>
      <c r="AM157" s="1740"/>
      <c r="AN157" s="1740"/>
      <c r="AO157" s="1740"/>
      <c r="AP157" s="1740"/>
      <c r="AQ157" s="1740"/>
      <c r="AR157" s="1740"/>
      <c r="AS157" s="1740"/>
      <c r="AT157" s="1740"/>
      <c r="AU157" s="1740"/>
      <c r="AV157" s="1740"/>
      <c r="AW157" s="1740"/>
      <c r="AX157" s="1740"/>
      <c r="AY157" s="1740"/>
      <c r="AZ157" s="1740"/>
      <c r="BA157" s="1740"/>
      <c r="BB157" s="1740"/>
      <c r="BC157" s="1740"/>
      <c r="BD157" s="1740"/>
      <c r="BE157" s="1740"/>
      <c r="BF157" s="1740"/>
      <c r="BG157" s="1740"/>
      <c r="BH157" s="1740"/>
      <c r="BI157" s="1740"/>
      <c r="BJ157" s="1740"/>
      <c r="BK157" s="1740"/>
      <c r="BL157" s="1740"/>
      <c r="BM157" s="1740"/>
      <c r="BN157" s="1740"/>
      <c r="BO157" s="1740"/>
      <c r="BP157" s="1740"/>
      <c r="BQ157" s="1740"/>
      <c r="BR157" s="1740"/>
      <c r="BS157" s="1740"/>
      <c r="BT157" s="1740"/>
      <c r="BU157" s="1740"/>
      <c r="BV157" s="1740"/>
      <c r="BW157" s="10"/>
      <c r="BX157" s="10"/>
      <c r="BY157" s="233"/>
    </row>
    <row r="158" spans="1:77" ht="8.25" customHeight="1">
      <c r="A158" s="232"/>
      <c r="B158" s="10"/>
      <c r="D158" s="963" t="s">
        <v>1232</v>
      </c>
      <c r="E158" s="963"/>
      <c r="F158" s="963"/>
      <c r="G158" s="963"/>
      <c r="H158" s="963"/>
      <c r="I158" s="963"/>
      <c r="J158" s="963"/>
      <c r="K158" s="963"/>
      <c r="L158" s="963"/>
      <c r="M158" s="963"/>
      <c r="N158" s="10"/>
      <c r="O158" s="10"/>
      <c r="P158" s="10"/>
      <c r="Q158" s="10"/>
      <c r="R158" s="10"/>
      <c r="S158" s="10"/>
      <c r="T158" s="10"/>
      <c r="U158" s="10"/>
      <c r="V158" s="10"/>
      <c r="W158" s="10"/>
      <c r="X158" s="10"/>
      <c r="Y158" s="10"/>
      <c r="Z158" s="10"/>
      <c r="AA158" s="10"/>
      <c r="AB158" s="10"/>
      <c r="AC158" s="10"/>
      <c r="AD158" s="10"/>
      <c r="AE158" s="10"/>
      <c r="AG158" s="963" t="s">
        <v>8</v>
      </c>
      <c r="AH158" s="963"/>
      <c r="AI158" s="10"/>
      <c r="AJ158" s="10"/>
      <c r="AK158" s="963" t="s">
        <v>1233</v>
      </c>
      <c r="AL158" s="963"/>
      <c r="AM158" s="963"/>
      <c r="AN158" s="963"/>
      <c r="AO158" s="963"/>
      <c r="AP158" s="963"/>
      <c r="AQ158" s="963"/>
      <c r="AR158" s="963"/>
      <c r="AS158" s="963"/>
      <c r="AT158" s="963"/>
      <c r="AX158" s="10"/>
      <c r="AY158" s="10"/>
      <c r="AZ158" s="10"/>
      <c r="BA158" s="10"/>
      <c r="BB158" s="10"/>
      <c r="BC158" s="10"/>
      <c r="BD158" s="10"/>
      <c r="BE158" s="10"/>
      <c r="BF158" s="10"/>
      <c r="BG158" s="10"/>
      <c r="BH158" s="10"/>
      <c r="BI158" s="10"/>
      <c r="BK158" s="10"/>
      <c r="BL158" s="10"/>
      <c r="BM158" s="10"/>
      <c r="BN158" s="10"/>
      <c r="BO158" s="10"/>
      <c r="BP158" s="10"/>
      <c r="BQ158" s="10"/>
      <c r="BR158" s="10"/>
      <c r="BU158" s="10"/>
      <c r="BV158" s="10"/>
      <c r="BW158" s="10"/>
      <c r="BX158" s="10"/>
      <c r="BY158" s="233"/>
    </row>
    <row r="159" spans="1:77" ht="8.25" customHeight="1">
      <c r="A159" s="232"/>
      <c r="B159" s="10"/>
      <c r="D159" s="963"/>
      <c r="E159" s="963"/>
      <c r="F159" s="963"/>
      <c r="G159" s="963"/>
      <c r="H159" s="963"/>
      <c r="I159" s="963"/>
      <c r="J159" s="963"/>
      <c r="K159" s="963"/>
      <c r="L159" s="963"/>
      <c r="M159" s="963"/>
      <c r="N159" s="10"/>
      <c r="O159" s="10"/>
      <c r="P159" s="10"/>
      <c r="Q159" s="10"/>
      <c r="R159" s="10"/>
      <c r="S159" s="10"/>
      <c r="T159" s="10"/>
      <c r="U159" s="10"/>
      <c r="V159" s="10"/>
      <c r="W159" s="10"/>
      <c r="X159" s="10"/>
      <c r="Y159" s="10"/>
      <c r="Z159" s="10"/>
      <c r="AA159" s="10"/>
      <c r="AB159" s="10"/>
      <c r="AC159" s="10"/>
      <c r="AD159" s="10"/>
      <c r="AE159" s="10"/>
      <c r="AG159" s="963"/>
      <c r="AH159" s="963"/>
      <c r="AI159" s="10"/>
      <c r="AJ159" s="10"/>
      <c r="AK159" s="963"/>
      <c r="AL159" s="963"/>
      <c r="AM159" s="963"/>
      <c r="AN159" s="963"/>
      <c r="AO159" s="963"/>
      <c r="AP159" s="963"/>
      <c r="AQ159" s="963"/>
      <c r="AR159" s="963"/>
      <c r="AS159" s="963"/>
      <c r="AT159" s="963"/>
      <c r="AX159" s="10"/>
      <c r="AY159" s="10"/>
      <c r="AZ159" s="10"/>
      <c r="BA159" s="10"/>
      <c r="BB159" s="10"/>
      <c r="BC159" s="10"/>
      <c r="BD159" s="10"/>
      <c r="BE159" s="10"/>
      <c r="BF159" s="10"/>
      <c r="BG159" s="10"/>
      <c r="BH159" s="10"/>
      <c r="BI159" s="10"/>
      <c r="BK159" s="10"/>
      <c r="BL159" s="10"/>
      <c r="BM159" s="10"/>
      <c r="BN159" s="10"/>
      <c r="BO159" s="10"/>
      <c r="BP159" s="10"/>
      <c r="BQ159" s="10"/>
      <c r="BR159" s="10"/>
      <c r="BU159" s="10"/>
      <c r="BV159" s="10"/>
      <c r="BW159" s="10"/>
      <c r="BX159" s="10"/>
      <c r="BY159" s="233"/>
    </row>
    <row r="160" spans="1:77" ht="8.25" customHeight="1" thickBot="1">
      <c r="A160" s="237"/>
      <c r="B160" s="238"/>
      <c r="C160" s="238"/>
      <c r="D160" s="1762"/>
      <c r="E160" s="1762"/>
      <c r="F160" s="1762"/>
      <c r="G160" s="1762"/>
      <c r="H160" s="1762"/>
      <c r="I160" s="1762"/>
      <c r="J160" s="1762"/>
      <c r="K160" s="1762"/>
      <c r="L160" s="1762"/>
      <c r="M160" s="1762"/>
      <c r="N160" s="238"/>
      <c r="O160" s="238"/>
      <c r="P160" s="238"/>
      <c r="Q160" s="238"/>
      <c r="R160" s="238"/>
      <c r="S160" s="238"/>
      <c r="T160" s="238"/>
      <c r="U160" s="238"/>
      <c r="V160" s="238"/>
      <c r="W160" s="238"/>
      <c r="X160" s="238"/>
      <c r="Y160" s="238"/>
      <c r="Z160" s="238"/>
      <c r="AA160" s="238"/>
      <c r="AB160" s="238"/>
      <c r="AC160" s="238"/>
      <c r="AD160" s="238"/>
      <c r="AE160" s="238"/>
      <c r="AG160" s="1762"/>
      <c r="AH160" s="1762"/>
      <c r="AI160" s="238"/>
      <c r="AJ160" s="238"/>
      <c r="AK160" s="1762"/>
      <c r="AL160" s="1762"/>
      <c r="AM160" s="1762"/>
      <c r="AN160" s="1762"/>
      <c r="AO160" s="1762"/>
      <c r="AP160" s="1762"/>
      <c r="AQ160" s="1762"/>
      <c r="AR160" s="1762"/>
      <c r="AS160" s="1762"/>
      <c r="AT160" s="1762"/>
      <c r="AU160" s="238"/>
      <c r="AV160" s="238"/>
      <c r="AW160" s="238"/>
      <c r="AX160" s="238"/>
      <c r="AY160" s="238"/>
      <c r="AZ160" s="238"/>
      <c r="BA160" s="238"/>
      <c r="BB160" s="238"/>
      <c r="BC160" s="238"/>
      <c r="BD160" s="238"/>
      <c r="BE160" s="238"/>
      <c r="BF160" s="238"/>
      <c r="BG160" s="238"/>
      <c r="BH160" s="238"/>
      <c r="BI160" s="238"/>
      <c r="BJ160" s="238"/>
      <c r="BK160" s="238"/>
      <c r="BL160" s="238"/>
      <c r="BM160" s="238"/>
      <c r="BN160" s="238"/>
      <c r="BO160" s="238"/>
      <c r="BP160" s="238"/>
      <c r="BQ160" s="238"/>
      <c r="BR160" s="238"/>
      <c r="BS160" s="238"/>
      <c r="BT160" s="238"/>
      <c r="BU160" s="238"/>
      <c r="BV160" s="238"/>
      <c r="BW160" s="238"/>
      <c r="BX160" s="238"/>
      <c r="BY160" s="239"/>
    </row>
    <row r="161" spans="1:77" ht="7.5" customHeight="1">
      <c r="A161" s="1922" t="s">
        <v>1234</v>
      </c>
      <c r="B161" s="1922"/>
      <c r="C161" s="1922"/>
      <c r="D161" s="1922"/>
      <c r="E161" s="1922"/>
      <c r="F161" s="1922"/>
      <c r="G161" s="1922"/>
      <c r="H161" s="1922"/>
      <c r="I161" s="1922"/>
      <c r="J161" s="1922"/>
      <c r="K161" s="1922"/>
      <c r="L161" s="1922"/>
      <c r="M161" s="1922"/>
      <c r="N161" s="1922"/>
      <c r="O161" s="1922"/>
      <c r="P161" s="1922"/>
      <c r="Q161" s="1922"/>
      <c r="R161" s="1922"/>
      <c r="S161" s="1922"/>
      <c r="T161" s="1922"/>
      <c r="U161" s="1922"/>
      <c r="V161" s="1922"/>
      <c r="W161" s="1922"/>
      <c r="X161" s="1922"/>
      <c r="Y161" s="1922"/>
      <c r="Z161" s="1922"/>
      <c r="AA161" s="1922"/>
      <c r="AB161" s="1922"/>
      <c r="AC161" s="1922"/>
      <c r="AD161" s="1922"/>
      <c r="AE161" s="1922"/>
      <c r="AF161" s="1922"/>
      <c r="AG161" s="1922"/>
      <c r="AH161" s="1922"/>
      <c r="AI161" s="1922"/>
      <c r="AJ161" s="1922"/>
      <c r="AK161" s="1922"/>
      <c r="AL161" s="1922"/>
      <c r="AM161" s="1922"/>
      <c r="AN161" s="1922"/>
      <c r="AO161" s="1922"/>
      <c r="AP161" s="1922"/>
      <c r="AQ161" s="1922"/>
      <c r="AR161" s="1922"/>
      <c r="AS161" s="1922"/>
      <c r="AT161" s="1922"/>
      <c r="AU161" s="1922"/>
      <c r="AV161" s="1922"/>
      <c r="AW161" s="1922"/>
      <c r="AX161" s="1922"/>
      <c r="AY161" s="1922"/>
      <c r="AZ161" s="1922"/>
      <c r="BA161" s="1922"/>
      <c r="BB161" s="1922"/>
      <c r="BC161" s="1922"/>
      <c r="BD161" s="1922"/>
      <c r="BE161" s="1922"/>
      <c r="BF161" s="1922"/>
      <c r="BG161" s="1922"/>
      <c r="BH161" s="1922"/>
      <c r="BI161" s="1922"/>
      <c r="BJ161" s="1922"/>
      <c r="BK161" s="1922"/>
      <c r="BL161" s="1922"/>
      <c r="BM161" s="1922"/>
      <c r="BN161" s="1922"/>
      <c r="BO161" s="1922"/>
      <c r="BP161" s="1922"/>
      <c r="BQ161" s="1922"/>
      <c r="BR161" s="1922"/>
      <c r="BS161" s="1922"/>
      <c r="BT161" s="1922"/>
      <c r="BU161" s="1922"/>
      <c r="BV161" s="1922"/>
      <c r="BW161" s="1922"/>
      <c r="BX161" s="1922"/>
      <c r="BY161" s="1922"/>
    </row>
    <row r="162" spans="1:77" ht="7.5" customHeight="1">
      <c r="A162" s="1923"/>
      <c r="B162" s="1923"/>
      <c r="C162" s="1923"/>
      <c r="D162" s="1923"/>
      <c r="E162" s="1923"/>
      <c r="F162" s="1923"/>
      <c r="G162" s="1923"/>
      <c r="H162" s="1923"/>
      <c r="I162" s="1923"/>
      <c r="J162" s="1923"/>
      <c r="K162" s="1923"/>
      <c r="L162" s="1923"/>
      <c r="M162" s="1923"/>
      <c r="N162" s="1923"/>
      <c r="O162" s="1923"/>
      <c r="P162" s="1923"/>
      <c r="Q162" s="1923"/>
      <c r="R162" s="1923"/>
      <c r="S162" s="1923"/>
      <c r="T162" s="1923"/>
      <c r="U162" s="1923"/>
      <c r="V162" s="1923"/>
      <c r="W162" s="1923"/>
      <c r="X162" s="1923"/>
      <c r="Y162" s="1923"/>
      <c r="Z162" s="1923"/>
      <c r="AA162" s="1923"/>
      <c r="AB162" s="1923"/>
      <c r="AC162" s="1923"/>
      <c r="AD162" s="1923"/>
      <c r="AE162" s="1923"/>
      <c r="AF162" s="1923"/>
      <c r="AG162" s="1923"/>
      <c r="AH162" s="1923"/>
      <c r="AI162" s="1923"/>
      <c r="AJ162" s="1923"/>
      <c r="AK162" s="1923"/>
      <c r="AL162" s="1923"/>
      <c r="AM162" s="1923"/>
      <c r="AN162" s="1923"/>
      <c r="AO162" s="1923"/>
      <c r="AP162" s="1923"/>
      <c r="AQ162" s="1923"/>
      <c r="AR162" s="1923"/>
      <c r="AS162" s="1923"/>
      <c r="AT162" s="1923"/>
      <c r="AU162" s="1923"/>
      <c r="AV162" s="1923"/>
      <c r="AW162" s="1923"/>
      <c r="AX162" s="1923"/>
      <c r="AY162" s="1923"/>
      <c r="AZ162" s="1923"/>
      <c r="BA162" s="1923"/>
      <c r="BB162" s="1923"/>
      <c r="BC162" s="1923"/>
      <c r="BD162" s="1923"/>
      <c r="BE162" s="1923"/>
      <c r="BF162" s="1923"/>
      <c r="BG162" s="1923"/>
      <c r="BH162" s="1923"/>
      <c r="BI162" s="1923"/>
      <c r="BJ162" s="1923"/>
      <c r="BK162" s="1923"/>
      <c r="BL162" s="1923"/>
      <c r="BM162" s="1923"/>
      <c r="BN162" s="1923"/>
      <c r="BO162" s="1923"/>
      <c r="BP162" s="1923"/>
      <c r="BQ162" s="1923"/>
      <c r="BR162" s="1923"/>
      <c r="BS162" s="1923"/>
      <c r="BT162" s="1923"/>
      <c r="BU162" s="1923"/>
      <c r="BV162" s="1923"/>
      <c r="BW162" s="1923"/>
      <c r="BX162" s="1923"/>
      <c r="BY162" s="1923"/>
    </row>
    <row r="163" spans="1:77" ht="3" customHeight="1"/>
    <row r="164" spans="1:77" ht="8.25" customHeight="1" thickBot="1"/>
    <row r="165" spans="1:77" ht="8.25" customHeight="1">
      <c r="A165" s="5"/>
      <c r="B165" s="6"/>
      <c r="C165" s="6"/>
      <c r="D165" s="6"/>
      <c r="E165" s="6"/>
      <c r="F165" s="6"/>
      <c r="G165" s="6"/>
      <c r="H165" s="6"/>
      <c r="I165" s="6"/>
      <c r="J165" s="6"/>
      <c r="K165" s="6"/>
      <c r="L165" s="6"/>
      <c r="M165" s="6"/>
      <c r="N165" s="6"/>
      <c r="O165" s="6"/>
      <c r="P165" s="6"/>
      <c r="Q165" s="6"/>
      <c r="R165" s="6"/>
      <c r="S165" s="6"/>
      <c r="T165" s="6"/>
      <c r="U165" s="6"/>
      <c r="V165" s="6"/>
      <c r="W165" s="6"/>
      <c r="X165" s="6"/>
      <c r="Y165" s="6"/>
      <c r="Z165" s="6"/>
      <c r="AA165" s="6"/>
      <c r="AB165" s="6"/>
      <c r="AC165" s="6"/>
      <c r="AD165" s="6"/>
      <c r="AE165" s="6"/>
      <c r="AF165" s="6"/>
      <c r="AG165" s="6"/>
      <c r="AH165" s="6"/>
      <c r="AI165" s="6"/>
      <c r="AJ165" s="6"/>
      <c r="AK165" s="6"/>
      <c r="AL165" s="6"/>
      <c r="AM165" s="6"/>
      <c r="AN165" s="6"/>
      <c r="AO165" s="6"/>
      <c r="AP165" s="6"/>
      <c r="AQ165" s="6"/>
      <c r="AR165" s="6"/>
      <c r="AS165" s="6"/>
      <c r="AT165" s="6"/>
      <c r="AU165" s="6"/>
      <c r="AV165" s="6"/>
      <c r="AW165" s="6"/>
      <c r="AX165" s="6"/>
      <c r="AY165" s="6"/>
      <c r="AZ165" s="6"/>
      <c r="BA165" s="6"/>
      <c r="BB165" s="6"/>
      <c r="BC165" s="6"/>
      <c r="BD165" s="6"/>
      <c r="BE165" s="6"/>
      <c r="BF165" s="6"/>
      <c r="BG165" s="6"/>
      <c r="BH165" s="6"/>
      <c r="BI165" s="6"/>
      <c r="BJ165" s="6"/>
      <c r="BK165" s="6"/>
      <c r="BL165" s="6"/>
      <c r="BM165" s="6"/>
      <c r="BN165" s="6"/>
      <c r="BO165" s="6"/>
      <c r="BP165" s="6"/>
      <c r="BQ165" s="6"/>
      <c r="BR165" s="6"/>
      <c r="BS165" s="6"/>
      <c r="BT165" s="6"/>
      <c r="BU165" s="6"/>
      <c r="BV165" s="6"/>
      <c r="BW165" s="6"/>
      <c r="BX165" s="6"/>
      <c r="BY165" s="7"/>
    </row>
    <row r="166" spans="1:77" ht="8.25" customHeight="1">
      <c r="A166" s="36"/>
      <c r="C166" s="1924" t="s">
        <v>1235</v>
      </c>
      <c r="D166" s="1924"/>
      <c r="E166" s="1871" t="s">
        <v>1236</v>
      </c>
      <c r="F166" s="1871"/>
      <c r="G166" s="1871"/>
      <c r="H166" s="1871"/>
      <c r="I166" s="1871"/>
      <c r="J166" s="1871"/>
      <c r="K166" s="1871"/>
      <c r="L166" s="1871"/>
      <c r="M166" s="1871"/>
      <c r="N166" s="1871"/>
      <c r="O166" s="1871"/>
      <c r="P166" s="1871"/>
      <c r="Q166" s="1871"/>
      <c r="R166" s="1871"/>
      <c r="S166" s="1871"/>
      <c r="T166" s="1871"/>
      <c r="U166" s="1871"/>
      <c r="V166" s="1871"/>
      <c r="W166" s="1871"/>
      <c r="X166" s="1871"/>
      <c r="Y166" s="1871"/>
      <c r="Z166" s="1871"/>
      <c r="AA166" s="1871"/>
      <c r="AB166" s="1871"/>
      <c r="AC166" s="1871"/>
      <c r="AD166" s="1871"/>
      <c r="AE166" s="1871"/>
      <c r="AF166" s="1871"/>
      <c r="AG166" s="1871"/>
      <c r="AH166" s="1871"/>
      <c r="AI166" s="1871"/>
      <c r="AJ166" s="1871"/>
      <c r="AK166" s="1871"/>
      <c r="AL166" s="1871"/>
      <c r="AM166" s="1871"/>
      <c r="AN166" s="1871"/>
      <c r="AO166" s="1871"/>
      <c r="AP166" s="1871"/>
      <c r="AQ166" s="1871"/>
      <c r="AR166" s="1871"/>
      <c r="AS166" s="1871"/>
      <c r="AT166" s="1871"/>
      <c r="AU166" s="1871"/>
      <c r="AV166" s="1871"/>
      <c r="AW166" s="1871"/>
      <c r="AX166" s="1871"/>
      <c r="AY166" s="1871"/>
      <c r="AZ166" s="1871"/>
      <c r="BA166" s="1871"/>
      <c r="BB166" s="1871"/>
      <c r="BC166" s="1871"/>
      <c r="BD166" s="1871"/>
      <c r="BE166" s="1871"/>
      <c r="BF166" s="1871"/>
      <c r="BG166" s="1871"/>
      <c r="BH166" s="1871"/>
      <c r="BI166" s="1871"/>
      <c r="BJ166" s="1871"/>
      <c r="BK166" s="1871"/>
      <c r="BL166" s="1871"/>
      <c r="BM166" s="1871"/>
      <c r="BN166" s="1871"/>
      <c r="BO166" s="1871"/>
      <c r="BP166" s="1871"/>
      <c r="BQ166" s="1871"/>
      <c r="BR166" s="1871"/>
      <c r="BS166" s="1871"/>
      <c r="BT166" s="1871"/>
      <c r="BU166" s="1871"/>
      <c r="BV166" s="1871"/>
      <c r="BY166" s="8"/>
    </row>
    <row r="167" spans="1:77" ht="8.25" customHeight="1">
      <c r="A167" s="36"/>
      <c r="C167" s="1924"/>
      <c r="D167" s="1924"/>
      <c r="E167" s="1871"/>
      <c r="F167" s="1871"/>
      <c r="G167" s="1871"/>
      <c r="H167" s="1871"/>
      <c r="I167" s="1871"/>
      <c r="J167" s="1871"/>
      <c r="K167" s="1871"/>
      <c r="L167" s="1871"/>
      <c r="M167" s="1871"/>
      <c r="N167" s="1871"/>
      <c r="O167" s="1871"/>
      <c r="P167" s="1871"/>
      <c r="Q167" s="1871"/>
      <c r="R167" s="1871"/>
      <c r="S167" s="1871"/>
      <c r="T167" s="1871"/>
      <c r="U167" s="1871"/>
      <c r="V167" s="1871"/>
      <c r="W167" s="1871"/>
      <c r="X167" s="1871"/>
      <c r="Y167" s="1871"/>
      <c r="Z167" s="1871"/>
      <c r="AA167" s="1871"/>
      <c r="AB167" s="1871"/>
      <c r="AC167" s="1871"/>
      <c r="AD167" s="1871"/>
      <c r="AE167" s="1871"/>
      <c r="AF167" s="1871"/>
      <c r="AG167" s="1871"/>
      <c r="AH167" s="1871"/>
      <c r="AI167" s="1871"/>
      <c r="AJ167" s="1871"/>
      <c r="AK167" s="1871"/>
      <c r="AL167" s="1871"/>
      <c r="AM167" s="1871"/>
      <c r="AN167" s="1871"/>
      <c r="AO167" s="1871"/>
      <c r="AP167" s="1871"/>
      <c r="AQ167" s="1871"/>
      <c r="AR167" s="1871"/>
      <c r="AS167" s="1871"/>
      <c r="AT167" s="1871"/>
      <c r="AU167" s="1871"/>
      <c r="AV167" s="1871"/>
      <c r="AW167" s="1871"/>
      <c r="AX167" s="1871"/>
      <c r="AY167" s="1871"/>
      <c r="AZ167" s="1871"/>
      <c r="BA167" s="1871"/>
      <c r="BB167" s="1871"/>
      <c r="BC167" s="1871"/>
      <c r="BD167" s="1871"/>
      <c r="BE167" s="1871"/>
      <c r="BF167" s="1871"/>
      <c r="BG167" s="1871"/>
      <c r="BH167" s="1871"/>
      <c r="BI167" s="1871"/>
      <c r="BJ167" s="1871"/>
      <c r="BK167" s="1871"/>
      <c r="BL167" s="1871"/>
      <c r="BM167" s="1871"/>
      <c r="BN167" s="1871"/>
      <c r="BO167" s="1871"/>
      <c r="BP167" s="1871"/>
      <c r="BQ167" s="1871"/>
      <c r="BR167" s="1871"/>
      <c r="BS167" s="1871"/>
      <c r="BT167" s="1871"/>
      <c r="BU167" s="1871"/>
      <c r="BV167" s="1871"/>
      <c r="BY167" s="8"/>
    </row>
    <row r="168" spans="1:77" ht="8.25" customHeight="1">
      <c r="A168" s="36"/>
      <c r="C168" s="1872"/>
      <c r="D168" s="1872"/>
      <c r="E168" s="1871" t="s">
        <v>1237</v>
      </c>
      <c r="F168" s="1871"/>
      <c r="G168" s="1871"/>
      <c r="H168" s="1871"/>
      <c r="I168" s="1871"/>
      <c r="J168" s="1871"/>
      <c r="K168" s="1871"/>
      <c r="L168" s="1871"/>
      <c r="M168" s="1871"/>
      <c r="N168" s="1871"/>
      <c r="O168" s="1871"/>
      <c r="P168" s="1871"/>
      <c r="Q168" s="1871"/>
      <c r="R168" s="1871"/>
      <c r="S168" s="1871"/>
      <c r="T168" s="1871"/>
      <c r="U168" s="1871"/>
      <c r="V168" s="1871"/>
      <c r="W168" s="1871"/>
      <c r="X168" s="1871"/>
      <c r="Y168" s="1871"/>
      <c r="Z168" s="1871"/>
      <c r="AA168" s="1871"/>
      <c r="AB168" s="1871"/>
      <c r="AC168" s="1871"/>
      <c r="AD168" s="1871"/>
      <c r="AE168" s="1871"/>
      <c r="AF168" s="1871"/>
      <c r="AG168" s="1871"/>
      <c r="AH168" s="1871"/>
      <c r="AI168" s="1871"/>
      <c r="AJ168" s="1871"/>
      <c r="AK168" s="1871"/>
      <c r="AL168" s="1871"/>
      <c r="AM168" s="1871"/>
      <c r="AN168" s="1871"/>
      <c r="AO168" s="1871"/>
      <c r="AP168" s="1871"/>
      <c r="AQ168" s="1871"/>
      <c r="AR168" s="1871"/>
      <c r="AS168" s="1871"/>
      <c r="AT168" s="1871"/>
      <c r="AU168" s="1871"/>
      <c r="AV168" s="1871"/>
      <c r="AW168" s="1871"/>
      <c r="AX168" s="1871"/>
      <c r="AY168" s="1871"/>
      <c r="AZ168" s="1871"/>
      <c r="BA168" s="1871"/>
      <c r="BB168" s="1871"/>
      <c r="BC168" s="1871"/>
      <c r="BD168" s="1871"/>
      <c r="BE168" s="1871"/>
      <c r="BF168" s="1871"/>
      <c r="BG168" s="1871"/>
      <c r="BH168" s="1871"/>
      <c r="BI168" s="1871"/>
      <c r="BJ168" s="1871"/>
      <c r="BK168" s="1871"/>
      <c r="BL168" s="1871"/>
      <c r="BM168" s="1871"/>
      <c r="BN168" s="1871"/>
      <c r="BO168" s="1871"/>
      <c r="BP168" s="1871"/>
      <c r="BQ168" s="1871"/>
      <c r="BR168" s="1871"/>
      <c r="BS168" s="1871"/>
      <c r="BT168" s="1871"/>
      <c r="BU168" s="1871"/>
      <c r="BV168" s="1871"/>
      <c r="BY168" s="8"/>
    </row>
    <row r="169" spans="1:77" ht="8.25" customHeight="1">
      <c r="A169" s="36"/>
      <c r="C169" s="1872"/>
      <c r="D169" s="1872"/>
      <c r="E169" s="1871"/>
      <c r="F169" s="1871"/>
      <c r="G169" s="1871"/>
      <c r="H169" s="1871"/>
      <c r="I169" s="1871"/>
      <c r="J169" s="1871"/>
      <c r="K169" s="1871"/>
      <c r="L169" s="1871"/>
      <c r="M169" s="1871"/>
      <c r="N169" s="1871"/>
      <c r="O169" s="1871"/>
      <c r="P169" s="1871"/>
      <c r="Q169" s="1871"/>
      <c r="R169" s="1871"/>
      <c r="S169" s="1871"/>
      <c r="T169" s="1871"/>
      <c r="U169" s="1871"/>
      <c r="V169" s="1871"/>
      <c r="W169" s="1871"/>
      <c r="X169" s="1871"/>
      <c r="Y169" s="1871"/>
      <c r="Z169" s="1871"/>
      <c r="AA169" s="1871"/>
      <c r="AB169" s="1871"/>
      <c r="AC169" s="1871"/>
      <c r="AD169" s="1871"/>
      <c r="AE169" s="1871"/>
      <c r="AF169" s="1871"/>
      <c r="AG169" s="1871"/>
      <c r="AH169" s="1871"/>
      <c r="AI169" s="1871"/>
      <c r="AJ169" s="1871"/>
      <c r="AK169" s="1871"/>
      <c r="AL169" s="1871"/>
      <c r="AM169" s="1871"/>
      <c r="AN169" s="1871"/>
      <c r="AO169" s="1871"/>
      <c r="AP169" s="1871"/>
      <c r="AQ169" s="1871"/>
      <c r="AR169" s="1871"/>
      <c r="AS169" s="1871"/>
      <c r="AT169" s="1871"/>
      <c r="AU169" s="1871"/>
      <c r="AV169" s="1871"/>
      <c r="AW169" s="1871"/>
      <c r="AX169" s="1871"/>
      <c r="AY169" s="1871"/>
      <c r="AZ169" s="1871"/>
      <c r="BA169" s="1871"/>
      <c r="BB169" s="1871"/>
      <c r="BC169" s="1871"/>
      <c r="BD169" s="1871"/>
      <c r="BE169" s="1871"/>
      <c r="BF169" s="1871"/>
      <c r="BG169" s="1871"/>
      <c r="BH169" s="1871"/>
      <c r="BI169" s="1871"/>
      <c r="BJ169" s="1871"/>
      <c r="BK169" s="1871"/>
      <c r="BL169" s="1871"/>
      <c r="BM169" s="1871"/>
      <c r="BN169" s="1871"/>
      <c r="BO169" s="1871"/>
      <c r="BP169" s="1871"/>
      <c r="BQ169" s="1871"/>
      <c r="BR169" s="1871"/>
      <c r="BS169" s="1871"/>
      <c r="BT169" s="1871"/>
      <c r="BU169" s="1871"/>
      <c r="BV169" s="1871"/>
      <c r="BY169" s="8"/>
    </row>
    <row r="170" spans="1:77" ht="8.25" customHeight="1">
      <c r="A170" s="36"/>
      <c r="C170" s="1872"/>
      <c r="D170" s="1872"/>
      <c r="E170" s="1871" t="s">
        <v>1238</v>
      </c>
      <c r="F170" s="1871"/>
      <c r="G170" s="1871"/>
      <c r="H170" s="1871"/>
      <c r="I170" s="1871"/>
      <c r="J170" s="1871"/>
      <c r="K170" s="1871"/>
      <c r="L170" s="1871"/>
      <c r="M170" s="1871"/>
      <c r="N170" s="1871"/>
      <c r="O170" s="1871"/>
      <c r="P170" s="1871"/>
      <c r="Q170" s="1871"/>
      <c r="R170" s="1871"/>
      <c r="S170" s="1871"/>
      <c r="T170" s="1871"/>
      <c r="U170" s="1871"/>
      <c r="V170" s="1871"/>
      <c r="W170" s="1871"/>
      <c r="X170" s="1871"/>
      <c r="Y170" s="1871"/>
      <c r="Z170" s="1871"/>
      <c r="AA170" s="1871"/>
      <c r="AB170" s="1871"/>
      <c r="AC170" s="1871"/>
      <c r="AD170" s="1871"/>
      <c r="AE170" s="1871"/>
      <c r="AF170" s="1871"/>
      <c r="AG170" s="1871"/>
      <c r="AH170" s="1871"/>
      <c r="AI170" s="1871"/>
      <c r="AJ170" s="1871"/>
      <c r="AK170" s="1871"/>
      <c r="AL170" s="1871"/>
      <c r="AM170" s="1871"/>
      <c r="AN170" s="1871"/>
      <c r="AO170" s="1871"/>
      <c r="AP170" s="1871"/>
      <c r="AQ170" s="1871"/>
      <c r="AR170" s="1871"/>
      <c r="AS170" s="1871"/>
      <c r="AT170" s="1871"/>
      <c r="AU170" s="1871"/>
      <c r="AV170" s="1871"/>
      <c r="AW170" s="1871"/>
      <c r="AX170" s="1871"/>
      <c r="AY170" s="1871"/>
      <c r="AZ170" s="1871"/>
      <c r="BA170" s="1871"/>
      <c r="BB170" s="1871"/>
      <c r="BC170" s="1871"/>
      <c r="BD170" s="1871"/>
      <c r="BE170" s="1871"/>
      <c r="BF170" s="1871"/>
      <c r="BG170" s="1871"/>
      <c r="BH170" s="1871"/>
      <c r="BI170" s="1871"/>
      <c r="BJ170" s="1871"/>
      <c r="BK170" s="1871"/>
      <c r="BL170" s="1871"/>
      <c r="BM170" s="1871"/>
      <c r="BN170" s="1871"/>
      <c r="BO170" s="1871"/>
      <c r="BP170" s="1871"/>
      <c r="BQ170" s="1871"/>
      <c r="BR170" s="1871"/>
      <c r="BS170" s="1871"/>
      <c r="BT170" s="1871"/>
      <c r="BU170" s="1871"/>
      <c r="BV170" s="1871"/>
      <c r="BY170" s="8"/>
    </row>
    <row r="171" spans="1:77" ht="8.25" customHeight="1">
      <c r="A171" s="36"/>
      <c r="C171" s="1872"/>
      <c r="D171" s="1872"/>
      <c r="E171" s="1871"/>
      <c r="F171" s="1871"/>
      <c r="G171" s="1871"/>
      <c r="H171" s="1871"/>
      <c r="I171" s="1871"/>
      <c r="J171" s="1871"/>
      <c r="K171" s="1871"/>
      <c r="L171" s="1871"/>
      <c r="M171" s="1871"/>
      <c r="N171" s="1871"/>
      <c r="O171" s="1871"/>
      <c r="P171" s="1871"/>
      <c r="Q171" s="1871"/>
      <c r="R171" s="1871"/>
      <c r="S171" s="1871"/>
      <c r="T171" s="1871"/>
      <c r="U171" s="1871"/>
      <c r="V171" s="1871"/>
      <c r="W171" s="1871"/>
      <c r="X171" s="1871"/>
      <c r="Y171" s="1871"/>
      <c r="Z171" s="1871"/>
      <c r="AA171" s="1871"/>
      <c r="AB171" s="1871"/>
      <c r="AC171" s="1871"/>
      <c r="AD171" s="1871"/>
      <c r="AE171" s="1871"/>
      <c r="AF171" s="1871"/>
      <c r="AG171" s="1871"/>
      <c r="AH171" s="1871"/>
      <c r="AI171" s="1871"/>
      <c r="AJ171" s="1871"/>
      <c r="AK171" s="1871"/>
      <c r="AL171" s="1871"/>
      <c r="AM171" s="1871"/>
      <c r="AN171" s="1871"/>
      <c r="AO171" s="1871"/>
      <c r="AP171" s="1871"/>
      <c r="AQ171" s="1871"/>
      <c r="AR171" s="1871"/>
      <c r="AS171" s="1871"/>
      <c r="AT171" s="1871"/>
      <c r="AU171" s="1871"/>
      <c r="AV171" s="1871"/>
      <c r="AW171" s="1871"/>
      <c r="AX171" s="1871"/>
      <c r="AY171" s="1871"/>
      <c r="AZ171" s="1871"/>
      <c r="BA171" s="1871"/>
      <c r="BB171" s="1871"/>
      <c r="BC171" s="1871"/>
      <c r="BD171" s="1871"/>
      <c r="BE171" s="1871"/>
      <c r="BF171" s="1871"/>
      <c r="BG171" s="1871"/>
      <c r="BH171" s="1871"/>
      <c r="BI171" s="1871"/>
      <c r="BJ171" s="1871"/>
      <c r="BK171" s="1871"/>
      <c r="BL171" s="1871"/>
      <c r="BM171" s="1871"/>
      <c r="BN171" s="1871"/>
      <c r="BO171" s="1871"/>
      <c r="BP171" s="1871"/>
      <c r="BQ171" s="1871"/>
      <c r="BR171" s="1871"/>
      <c r="BS171" s="1871"/>
      <c r="BT171" s="1871"/>
      <c r="BU171" s="1871"/>
      <c r="BV171" s="1871"/>
      <c r="BY171" s="8"/>
    </row>
    <row r="172" spans="1:77" ht="8.25" customHeight="1">
      <c r="A172" s="36"/>
      <c r="BY172" s="8"/>
    </row>
    <row r="173" spans="1:77" ht="8.25" customHeight="1">
      <c r="A173" s="36"/>
      <c r="D173" s="1928" t="s">
        <v>1239</v>
      </c>
      <c r="E173" s="1716"/>
      <c r="F173" s="1716"/>
      <c r="G173" s="1716"/>
      <c r="H173" s="1716"/>
      <c r="I173" s="1716"/>
      <c r="J173" s="1716"/>
      <c r="K173" s="1716"/>
      <c r="L173" s="1716"/>
      <c r="M173" s="1716"/>
      <c r="N173" s="1716"/>
      <c r="O173" s="1716"/>
      <c r="P173" s="1716"/>
      <c r="Q173" s="2028"/>
      <c r="R173" s="1784" t="s">
        <v>1195</v>
      </c>
      <c r="S173" s="1753"/>
      <c r="T173" s="1753"/>
      <c r="U173" s="1753"/>
      <c r="V173" s="1753"/>
      <c r="W173" s="1753"/>
      <c r="X173" s="1753"/>
      <c r="Y173" s="1753"/>
      <c r="Z173" s="1753"/>
      <c r="AA173" s="1753"/>
      <c r="AB173" s="1753"/>
      <c r="AC173" s="1753"/>
      <c r="AD173" s="1753"/>
      <c r="AE173" s="2039"/>
      <c r="AF173" s="439"/>
      <c r="AG173" s="1751">
        <f>入力専用!$G$66</f>
        <v>0</v>
      </c>
      <c r="AH173" s="1751"/>
      <c r="AI173" s="1751"/>
      <c r="AJ173" s="1751"/>
      <c r="AK173" s="1751"/>
      <c r="AL173" s="1751"/>
      <c r="AM173" s="1751"/>
      <c r="AN173" s="1751"/>
      <c r="AO173" s="1751"/>
      <c r="AP173" s="1751"/>
      <c r="AQ173" s="1751"/>
      <c r="AR173" s="1751"/>
      <c r="AS173" s="1751"/>
      <c r="AT173" s="1751"/>
      <c r="AU173" s="1751"/>
      <c r="AV173" s="1751"/>
      <c r="AW173" s="1751"/>
      <c r="AX173" s="1751"/>
      <c r="AY173" s="1751"/>
      <c r="AZ173" s="1751"/>
      <c r="BA173" s="1751"/>
      <c r="BB173" s="1751"/>
      <c r="BC173" s="1751"/>
      <c r="BD173" s="1751"/>
      <c r="BE173" s="1751"/>
      <c r="BF173" s="1751"/>
      <c r="BG173" s="1751"/>
      <c r="BH173" s="1751"/>
      <c r="BI173" s="1751"/>
      <c r="BJ173" s="1751"/>
      <c r="BK173" s="1751"/>
      <c r="BL173" s="1751"/>
      <c r="BM173" s="1751"/>
      <c r="BN173" s="1751"/>
      <c r="BO173" s="1751"/>
      <c r="BP173" s="1751"/>
      <c r="BQ173" s="1751"/>
      <c r="BR173" s="1751"/>
      <c r="BS173" s="1751"/>
      <c r="BT173" s="1751"/>
      <c r="BU173" s="1751"/>
      <c r="BV173" s="2038"/>
      <c r="BY173" s="8"/>
    </row>
    <row r="174" spans="1:77" ht="8.25" customHeight="1">
      <c r="A174" s="36"/>
      <c r="D174" s="1721"/>
      <c r="E174" s="1719"/>
      <c r="F174" s="1719"/>
      <c r="G174" s="1719"/>
      <c r="H174" s="1719"/>
      <c r="I174" s="1719"/>
      <c r="J174" s="1719"/>
      <c r="K174" s="1719"/>
      <c r="L174" s="1719"/>
      <c r="M174" s="1719"/>
      <c r="N174" s="1719"/>
      <c r="O174" s="1719"/>
      <c r="P174" s="1719"/>
      <c r="Q174" s="1720"/>
      <c r="R174" s="1794"/>
      <c r="S174" s="1795"/>
      <c r="T174" s="1795"/>
      <c r="U174" s="1795"/>
      <c r="V174" s="1795"/>
      <c r="W174" s="1795"/>
      <c r="X174" s="1795"/>
      <c r="Y174" s="1795"/>
      <c r="Z174" s="1795"/>
      <c r="AA174" s="1795"/>
      <c r="AB174" s="1795"/>
      <c r="AC174" s="1795"/>
      <c r="AD174" s="1795"/>
      <c r="AE174" s="1796"/>
      <c r="AF174" s="282"/>
      <c r="AG174" s="1799"/>
      <c r="AH174" s="1799"/>
      <c r="AI174" s="1799"/>
      <c r="AJ174" s="1799"/>
      <c r="AK174" s="1799"/>
      <c r="AL174" s="1799"/>
      <c r="AM174" s="1799"/>
      <c r="AN174" s="1799"/>
      <c r="AO174" s="1799"/>
      <c r="AP174" s="1799"/>
      <c r="AQ174" s="1799"/>
      <c r="AR174" s="1799"/>
      <c r="AS174" s="1799"/>
      <c r="AT174" s="1799"/>
      <c r="AU174" s="1799"/>
      <c r="AV174" s="1799"/>
      <c r="AW174" s="1799"/>
      <c r="AX174" s="1799"/>
      <c r="AY174" s="1799"/>
      <c r="AZ174" s="1799"/>
      <c r="BA174" s="1799"/>
      <c r="BB174" s="1799"/>
      <c r="BC174" s="1799"/>
      <c r="BD174" s="1799"/>
      <c r="BE174" s="1799"/>
      <c r="BF174" s="1799"/>
      <c r="BG174" s="1799"/>
      <c r="BH174" s="1799"/>
      <c r="BI174" s="1799"/>
      <c r="BJ174" s="1799"/>
      <c r="BK174" s="1799"/>
      <c r="BL174" s="1799"/>
      <c r="BM174" s="1799"/>
      <c r="BN174" s="1799"/>
      <c r="BO174" s="1799"/>
      <c r="BP174" s="1799"/>
      <c r="BQ174" s="1799"/>
      <c r="BR174" s="1799"/>
      <c r="BS174" s="1799"/>
      <c r="BT174" s="1799"/>
      <c r="BU174" s="1799"/>
      <c r="BV174" s="1800"/>
      <c r="BY174" s="8"/>
    </row>
    <row r="175" spans="1:77" ht="8.25" customHeight="1">
      <c r="A175" s="36"/>
      <c r="D175" s="1721"/>
      <c r="E175" s="1719"/>
      <c r="F175" s="1719"/>
      <c r="G175" s="1719"/>
      <c r="H175" s="1719"/>
      <c r="I175" s="1719"/>
      <c r="J175" s="1719"/>
      <c r="K175" s="1719"/>
      <c r="L175" s="1719"/>
      <c r="M175" s="1719"/>
      <c r="N175" s="1719"/>
      <c r="O175" s="1719"/>
      <c r="P175" s="1719"/>
      <c r="Q175" s="1720"/>
      <c r="R175" s="1931" t="s">
        <v>1197</v>
      </c>
      <c r="S175" s="1932"/>
      <c r="T175" s="1932"/>
      <c r="U175" s="1932"/>
      <c r="V175" s="1932"/>
      <c r="W175" s="1932"/>
      <c r="X175" s="1932"/>
      <c r="Y175" s="1932"/>
      <c r="Z175" s="1932"/>
      <c r="AA175" s="1932"/>
      <c r="AB175" s="1932"/>
      <c r="AC175" s="1932"/>
      <c r="AD175" s="1932"/>
      <c r="AE175" s="1933"/>
      <c r="AF175" s="306"/>
      <c r="AG175" s="1801">
        <f>入力専用!$G$67</f>
        <v>0</v>
      </c>
      <c r="AH175" s="1801"/>
      <c r="AI175" s="1801"/>
      <c r="AJ175" s="1801"/>
      <c r="AK175" s="1801"/>
      <c r="AL175" s="1801"/>
      <c r="AM175" s="1801"/>
      <c r="AN175" s="1801"/>
      <c r="AO175" s="1801"/>
      <c r="AP175" s="1801"/>
      <c r="AQ175" s="1801"/>
      <c r="AR175" s="1801"/>
      <c r="AS175" s="1801"/>
      <c r="AT175" s="1801"/>
      <c r="AU175" s="1801"/>
      <c r="AV175" s="1801"/>
      <c r="AW175" s="1801"/>
      <c r="AX175" s="1801"/>
      <c r="AY175" s="1801"/>
      <c r="AZ175" s="1801"/>
      <c r="BA175" s="1801"/>
      <c r="BB175" s="1801"/>
      <c r="BC175" s="1801"/>
      <c r="BD175" s="1801"/>
      <c r="BE175" s="1801"/>
      <c r="BF175" s="1801"/>
      <c r="BG175" s="1801"/>
      <c r="BH175" s="1801"/>
      <c r="BI175" s="1801"/>
      <c r="BJ175" s="1801"/>
      <c r="BK175" s="1801"/>
      <c r="BL175" s="1801"/>
      <c r="BM175" s="1801"/>
      <c r="BN175" s="1801"/>
      <c r="BO175" s="1801"/>
      <c r="BP175" s="1801"/>
      <c r="BQ175" s="1801"/>
      <c r="BR175" s="1801"/>
      <c r="BS175" s="1801"/>
      <c r="BT175" s="1801"/>
      <c r="BU175" s="1801"/>
      <c r="BV175" s="1802"/>
      <c r="BY175" s="8"/>
    </row>
    <row r="176" spans="1:77" ht="8.25" customHeight="1">
      <c r="A176" s="36"/>
      <c r="D176" s="1721"/>
      <c r="E176" s="1719"/>
      <c r="F176" s="1719"/>
      <c r="G176" s="1719"/>
      <c r="H176" s="1719"/>
      <c r="I176" s="1719"/>
      <c r="J176" s="1719"/>
      <c r="K176" s="1719"/>
      <c r="L176" s="1719"/>
      <c r="M176" s="1719"/>
      <c r="N176" s="1719"/>
      <c r="O176" s="1719"/>
      <c r="P176" s="1719"/>
      <c r="Q176" s="1720"/>
      <c r="R176" s="953"/>
      <c r="S176" s="963"/>
      <c r="T176" s="963"/>
      <c r="U176" s="963"/>
      <c r="V176" s="963"/>
      <c r="W176" s="963"/>
      <c r="X176" s="963"/>
      <c r="Y176" s="963"/>
      <c r="Z176" s="963"/>
      <c r="AA176" s="963"/>
      <c r="AB176" s="963"/>
      <c r="AC176" s="963"/>
      <c r="AD176" s="963"/>
      <c r="AE176" s="1765"/>
      <c r="AF176" s="306"/>
      <c r="AG176" s="1801"/>
      <c r="AH176" s="1801"/>
      <c r="AI176" s="1801"/>
      <c r="AJ176" s="1801"/>
      <c r="AK176" s="1801"/>
      <c r="AL176" s="1801"/>
      <c r="AM176" s="1801"/>
      <c r="AN176" s="1801"/>
      <c r="AO176" s="1801"/>
      <c r="AP176" s="1801"/>
      <c r="AQ176" s="1801"/>
      <c r="AR176" s="1801"/>
      <c r="AS176" s="1801"/>
      <c r="AT176" s="1801"/>
      <c r="AU176" s="1801"/>
      <c r="AV176" s="1801"/>
      <c r="AW176" s="1801"/>
      <c r="AX176" s="1801"/>
      <c r="AY176" s="1801"/>
      <c r="AZ176" s="1801"/>
      <c r="BA176" s="1801"/>
      <c r="BB176" s="1801"/>
      <c r="BC176" s="1801"/>
      <c r="BD176" s="1801"/>
      <c r="BE176" s="1801"/>
      <c r="BF176" s="1801"/>
      <c r="BG176" s="1801"/>
      <c r="BH176" s="1801"/>
      <c r="BI176" s="1801"/>
      <c r="BJ176" s="1801"/>
      <c r="BK176" s="1801"/>
      <c r="BL176" s="1801"/>
      <c r="BM176" s="1801"/>
      <c r="BN176" s="1801"/>
      <c r="BO176" s="1801"/>
      <c r="BP176" s="1801"/>
      <c r="BQ176" s="1801"/>
      <c r="BR176" s="1801"/>
      <c r="BS176" s="1801"/>
      <c r="BT176" s="1801"/>
      <c r="BU176" s="1801"/>
      <c r="BV176" s="1802"/>
      <c r="BY176" s="8"/>
    </row>
    <row r="177" spans="1:77" ht="8.25" customHeight="1">
      <c r="A177" s="36"/>
      <c r="D177" s="1722"/>
      <c r="E177" s="1723"/>
      <c r="F177" s="1723"/>
      <c r="G177" s="1723"/>
      <c r="H177" s="1723"/>
      <c r="I177" s="1723"/>
      <c r="J177" s="1723"/>
      <c r="K177" s="1723"/>
      <c r="L177" s="1723"/>
      <c r="M177" s="1723"/>
      <c r="N177" s="1723"/>
      <c r="O177" s="1723"/>
      <c r="P177" s="1723"/>
      <c r="Q177" s="1724"/>
      <c r="R177" s="955"/>
      <c r="S177" s="964"/>
      <c r="T177" s="964"/>
      <c r="U177" s="964"/>
      <c r="V177" s="964"/>
      <c r="W177" s="964"/>
      <c r="X177" s="964"/>
      <c r="Y177" s="964"/>
      <c r="Z177" s="964"/>
      <c r="AA177" s="964"/>
      <c r="AB177" s="964"/>
      <c r="AC177" s="964"/>
      <c r="AD177" s="964"/>
      <c r="AE177" s="1766"/>
      <c r="AF177" s="150"/>
      <c r="AG177" s="1803"/>
      <c r="AH177" s="1803"/>
      <c r="AI177" s="1803"/>
      <c r="AJ177" s="1803"/>
      <c r="AK177" s="1803"/>
      <c r="AL177" s="1803"/>
      <c r="AM177" s="1803"/>
      <c r="AN177" s="1803"/>
      <c r="AO177" s="1803"/>
      <c r="AP177" s="1803"/>
      <c r="AQ177" s="1803"/>
      <c r="AR177" s="1803"/>
      <c r="AS177" s="1803"/>
      <c r="AT177" s="1803"/>
      <c r="AU177" s="1803"/>
      <c r="AV177" s="1803"/>
      <c r="AW177" s="1803"/>
      <c r="AX177" s="1803"/>
      <c r="AY177" s="1803"/>
      <c r="AZ177" s="1803"/>
      <c r="BA177" s="1803"/>
      <c r="BB177" s="1803"/>
      <c r="BC177" s="1803"/>
      <c r="BD177" s="1803"/>
      <c r="BE177" s="1803"/>
      <c r="BF177" s="1803"/>
      <c r="BG177" s="1803"/>
      <c r="BH177" s="1803"/>
      <c r="BI177" s="1803"/>
      <c r="BJ177" s="1803"/>
      <c r="BK177" s="1803"/>
      <c r="BL177" s="1803"/>
      <c r="BM177" s="1803"/>
      <c r="BN177" s="1803"/>
      <c r="BO177" s="1803"/>
      <c r="BP177" s="1803"/>
      <c r="BQ177" s="1803"/>
      <c r="BR177" s="1803"/>
      <c r="BS177" s="1803"/>
      <c r="BT177" s="1803"/>
      <c r="BU177" s="1803"/>
      <c r="BV177" s="1804"/>
      <c r="BY177" s="8"/>
    </row>
    <row r="178" spans="1:77" ht="8.25" customHeight="1">
      <c r="A178" s="36"/>
      <c r="D178" s="1715" t="s">
        <v>1240</v>
      </c>
      <c r="E178" s="1921"/>
      <c r="F178" s="1921"/>
      <c r="G178" s="1921"/>
      <c r="H178" s="1921"/>
      <c r="I178" s="1921"/>
      <c r="J178" s="1921"/>
      <c r="K178" s="1921"/>
      <c r="L178" s="1921"/>
      <c r="M178" s="1921"/>
      <c r="N178" s="1921"/>
      <c r="O178" s="1921"/>
      <c r="P178" s="1921"/>
      <c r="Q178" s="2036"/>
      <c r="R178" s="572"/>
      <c r="S178" s="1751" t="s">
        <v>1241</v>
      </c>
      <c r="T178" s="1751"/>
      <c r="U178" s="1751"/>
      <c r="V178" s="1751"/>
      <c r="W178" s="1751"/>
      <c r="X178" s="1751"/>
      <c r="Y178" s="1751"/>
      <c r="Z178" s="1751"/>
      <c r="AA178" s="1751"/>
      <c r="AB178" s="1751"/>
      <c r="AC178" s="1751"/>
      <c r="AD178" s="1751"/>
      <c r="AE178" s="1751"/>
      <c r="AF178" s="1751"/>
      <c r="AG178" s="1751"/>
      <c r="AH178" s="1751"/>
      <c r="AI178" s="1751"/>
      <c r="AJ178" s="1751"/>
      <c r="AK178" s="1751"/>
      <c r="AL178" s="1751"/>
      <c r="AM178" s="1751"/>
      <c r="AN178" s="1751"/>
      <c r="AO178" s="1751"/>
      <c r="AP178" s="1751"/>
      <c r="AQ178" s="1751"/>
      <c r="AR178" s="1751"/>
      <c r="AS178" s="1751"/>
      <c r="AT178" s="1751"/>
      <c r="AU178" s="1751"/>
      <c r="AV178" s="1751"/>
      <c r="AW178" s="1751"/>
      <c r="AX178" s="1751"/>
      <c r="AY178" s="1751"/>
      <c r="AZ178" s="1751"/>
      <c r="BA178" s="1751"/>
      <c r="BB178" s="1751"/>
      <c r="BC178" s="1751"/>
      <c r="BD178" s="1751"/>
      <c r="BE178" s="1751"/>
      <c r="BF178" s="1751"/>
      <c r="BG178" s="1751"/>
      <c r="BH178" s="1751"/>
      <c r="BI178" s="1751"/>
      <c r="BJ178" s="1751"/>
      <c r="BK178" s="1751"/>
      <c r="BL178" s="1751"/>
      <c r="BM178" s="1751"/>
      <c r="BN178" s="1751"/>
      <c r="BO178" s="1751"/>
      <c r="BP178" s="1751"/>
      <c r="BQ178" s="1751"/>
      <c r="BR178" s="1751"/>
      <c r="BS178" s="1751"/>
      <c r="BT178" s="1751"/>
      <c r="BU178" s="1751"/>
      <c r="BV178" s="2038"/>
      <c r="BY178" s="8"/>
    </row>
    <row r="179" spans="1:77" ht="8.25" customHeight="1">
      <c r="A179" s="36"/>
      <c r="D179" s="1721"/>
      <c r="E179" s="1233"/>
      <c r="F179" s="1233"/>
      <c r="G179" s="1233"/>
      <c r="H179" s="1233"/>
      <c r="I179" s="1233"/>
      <c r="J179" s="1233"/>
      <c r="K179" s="1233"/>
      <c r="L179" s="1233"/>
      <c r="M179" s="1233"/>
      <c r="N179" s="1233"/>
      <c r="O179" s="1233"/>
      <c r="P179" s="1233"/>
      <c r="Q179" s="1926"/>
      <c r="R179" s="447"/>
      <c r="S179" s="1752"/>
      <c r="T179" s="1752"/>
      <c r="U179" s="1752"/>
      <c r="V179" s="1752"/>
      <c r="W179" s="1752"/>
      <c r="X179" s="1752"/>
      <c r="Y179" s="1752"/>
      <c r="Z179" s="1752"/>
      <c r="AA179" s="1752"/>
      <c r="AB179" s="1752"/>
      <c r="AC179" s="1752"/>
      <c r="AD179" s="1752"/>
      <c r="AE179" s="1752"/>
      <c r="AF179" s="1752"/>
      <c r="AG179" s="1752"/>
      <c r="AH179" s="1752"/>
      <c r="AI179" s="1752"/>
      <c r="AJ179" s="1752"/>
      <c r="AK179" s="1752"/>
      <c r="AL179" s="1752"/>
      <c r="AM179" s="1752"/>
      <c r="AN179" s="1752"/>
      <c r="AO179" s="1752"/>
      <c r="AP179" s="1752"/>
      <c r="AQ179" s="1752"/>
      <c r="AR179" s="1752"/>
      <c r="AS179" s="1752"/>
      <c r="AT179" s="1752"/>
      <c r="AU179" s="1752"/>
      <c r="AV179" s="1752"/>
      <c r="AW179" s="1752"/>
      <c r="AX179" s="1752"/>
      <c r="AY179" s="1752"/>
      <c r="AZ179" s="1752"/>
      <c r="BA179" s="1752"/>
      <c r="BB179" s="1752"/>
      <c r="BC179" s="1752"/>
      <c r="BD179" s="1752"/>
      <c r="BE179" s="1752"/>
      <c r="BF179" s="1752"/>
      <c r="BG179" s="1752"/>
      <c r="BH179" s="1752"/>
      <c r="BI179" s="1752"/>
      <c r="BJ179" s="1752"/>
      <c r="BK179" s="1752"/>
      <c r="BL179" s="1752"/>
      <c r="BM179" s="1752"/>
      <c r="BN179" s="1752"/>
      <c r="BO179" s="1752"/>
      <c r="BP179" s="1752"/>
      <c r="BQ179" s="1752"/>
      <c r="BR179" s="1752"/>
      <c r="BS179" s="1752"/>
      <c r="BT179" s="1752"/>
      <c r="BU179" s="1752"/>
      <c r="BV179" s="1781"/>
      <c r="BY179" s="8"/>
    </row>
    <row r="180" spans="1:77" ht="8.25" customHeight="1">
      <c r="A180" s="36"/>
      <c r="D180" s="1721"/>
      <c r="E180" s="1233"/>
      <c r="F180" s="1233"/>
      <c r="G180" s="1233"/>
      <c r="H180" s="1233"/>
      <c r="I180" s="1233"/>
      <c r="J180" s="1233"/>
      <c r="K180" s="1233"/>
      <c r="L180" s="1233"/>
      <c r="M180" s="1233"/>
      <c r="N180" s="1233"/>
      <c r="O180" s="1233"/>
      <c r="P180" s="1233"/>
      <c r="Q180" s="1926"/>
      <c r="R180" s="447"/>
      <c r="S180" s="1165" t="s">
        <v>23</v>
      </c>
      <c r="T180" s="1165"/>
      <c r="U180" s="1165"/>
      <c r="V180" s="1165"/>
      <c r="W180" s="1165"/>
      <c r="X180" s="1165"/>
      <c r="Y180" s="1165"/>
      <c r="Z180" s="1165"/>
      <c r="AA180" s="1165"/>
      <c r="AB180" s="1165"/>
      <c r="AC180" s="1165"/>
      <c r="AD180" s="1165"/>
      <c r="AE180" s="1165"/>
      <c r="AF180" s="1165"/>
      <c r="AG180" s="1165"/>
      <c r="AH180" s="1165"/>
      <c r="AI180" s="1165"/>
      <c r="AJ180" s="1165"/>
      <c r="AK180" s="1165"/>
      <c r="AL180" s="1165"/>
      <c r="AM180" s="1165"/>
      <c r="AN180" s="1165"/>
      <c r="AO180" s="1165"/>
      <c r="AP180" s="1165"/>
      <c r="AQ180" s="1165"/>
      <c r="AR180" s="1165"/>
      <c r="AS180" s="1165"/>
      <c r="AT180" s="1165"/>
      <c r="AU180" s="1165"/>
      <c r="AV180" s="1165"/>
      <c r="AW180" s="1165"/>
      <c r="AX180" s="1165"/>
      <c r="AY180" s="1165"/>
      <c r="AZ180" s="1165"/>
      <c r="BA180" s="1165"/>
      <c r="BB180" s="1165"/>
      <c r="BC180" s="1165"/>
      <c r="BD180" s="1165"/>
      <c r="BE180" s="1165"/>
      <c r="BF180" s="1165"/>
      <c r="BG180" s="1165"/>
      <c r="BH180" s="1165"/>
      <c r="BI180" s="1165"/>
      <c r="BJ180" s="1165"/>
      <c r="BK180" s="1165"/>
      <c r="BL180" s="1165"/>
      <c r="BM180" s="1165"/>
      <c r="BN180" s="1165"/>
      <c r="BO180" s="1165"/>
      <c r="BP180" s="1165"/>
      <c r="BQ180" s="1165"/>
      <c r="BR180" s="1165"/>
      <c r="BS180" s="1165"/>
      <c r="BT180" s="1165"/>
      <c r="BU180" s="1165"/>
      <c r="BV180" s="1929"/>
      <c r="BY180" s="8"/>
    </row>
    <row r="181" spans="1:77" ht="8.25" customHeight="1">
      <c r="A181" s="36"/>
      <c r="D181" s="1721"/>
      <c r="E181" s="1233"/>
      <c r="F181" s="1233"/>
      <c r="G181" s="1233"/>
      <c r="H181" s="1233"/>
      <c r="I181" s="1233"/>
      <c r="J181" s="1233"/>
      <c r="K181" s="1233"/>
      <c r="L181" s="1233"/>
      <c r="M181" s="1233"/>
      <c r="N181" s="1233"/>
      <c r="O181" s="1233"/>
      <c r="P181" s="1233"/>
      <c r="Q181" s="1926"/>
      <c r="R181" s="447"/>
      <c r="S181" s="1165"/>
      <c r="T181" s="1165"/>
      <c r="U181" s="1165"/>
      <c r="V181" s="1165"/>
      <c r="W181" s="1165"/>
      <c r="X181" s="1165"/>
      <c r="Y181" s="1165"/>
      <c r="Z181" s="1165"/>
      <c r="AA181" s="1165"/>
      <c r="AB181" s="1165"/>
      <c r="AC181" s="1165"/>
      <c r="AD181" s="1165"/>
      <c r="AE181" s="1165"/>
      <c r="AF181" s="1165"/>
      <c r="AG181" s="1165"/>
      <c r="AH181" s="1165"/>
      <c r="AI181" s="1165"/>
      <c r="AJ181" s="1165"/>
      <c r="AK181" s="1165"/>
      <c r="AL181" s="1165"/>
      <c r="AM181" s="1165"/>
      <c r="AN181" s="1165"/>
      <c r="AO181" s="1165"/>
      <c r="AP181" s="1165"/>
      <c r="AQ181" s="1165"/>
      <c r="AR181" s="1165"/>
      <c r="AS181" s="1165"/>
      <c r="AT181" s="1165"/>
      <c r="AU181" s="1165"/>
      <c r="AV181" s="1165"/>
      <c r="AW181" s="1165"/>
      <c r="AX181" s="1165"/>
      <c r="AY181" s="1165"/>
      <c r="AZ181" s="1165"/>
      <c r="BA181" s="1165"/>
      <c r="BB181" s="1165"/>
      <c r="BC181" s="1165"/>
      <c r="BD181" s="1165"/>
      <c r="BE181" s="1165"/>
      <c r="BF181" s="1165"/>
      <c r="BG181" s="1165"/>
      <c r="BH181" s="1165"/>
      <c r="BI181" s="1165"/>
      <c r="BJ181" s="1165"/>
      <c r="BK181" s="1165"/>
      <c r="BL181" s="1165"/>
      <c r="BM181" s="1165"/>
      <c r="BN181" s="1165"/>
      <c r="BO181" s="1165"/>
      <c r="BP181" s="1165"/>
      <c r="BQ181" s="1165"/>
      <c r="BR181" s="1165"/>
      <c r="BS181" s="1165"/>
      <c r="BT181" s="1165"/>
      <c r="BU181" s="1165"/>
      <c r="BV181" s="1929"/>
      <c r="BY181" s="8"/>
    </row>
    <row r="182" spans="1:77" ht="8.25" customHeight="1">
      <c r="A182" s="36"/>
      <c r="D182" s="1721"/>
      <c r="E182" s="1233"/>
      <c r="F182" s="1233"/>
      <c r="G182" s="1233"/>
      <c r="H182" s="1233"/>
      <c r="I182" s="1233"/>
      <c r="J182" s="1233"/>
      <c r="K182" s="1233"/>
      <c r="L182" s="1233"/>
      <c r="M182" s="1233"/>
      <c r="N182" s="1233"/>
      <c r="O182" s="1233"/>
      <c r="P182" s="1233"/>
      <c r="Q182" s="1926"/>
      <c r="R182" s="447"/>
      <c r="S182" s="1165" t="s">
        <v>1242</v>
      </c>
      <c r="T182" s="1165"/>
      <c r="U182" s="1165"/>
      <c r="V182" s="1165"/>
      <c r="W182" s="1165"/>
      <c r="X182" s="1165"/>
      <c r="Y182" s="1165"/>
      <c r="Z182" s="1165"/>
      <c r="AA182" s="1165"/>
      <c r="AB182" s="1165"/>
      <c r="AC182" s="1165"/>
      <c r="AD182" s="1165"/>
      <c r="AE182" s="1165"/>
      <c r="AF182" s="1165"/>
      <c r="AG182" s="1165"/>
      <c r="AH182" s="1165"/>
      <c r="AI182" s="1165"/>
      <c r="AJ182" s="1165"/>
      <c r="AK182" s="1165"/>
      <c r="AL182" s="1165"/>
      <c r="AM182" s="1165"/>
      <c r="AN182" s="1165"/>
      <c r="AO182" s="1165"/>
      <c r="AP182" s="1165"/>
      <c r="AQ182" s="1165"/>
      <c r="AR182" s="1165"/>
      <c r="AS182" s="1165"/>
      <c r="AT182" s="1165"/>
      <c r="AU182" s="1165"/>
      <c r="AV182" s="1165"/>
      <c r="AW182" s="1165"/>
      <c r="AX182" s="1165"/>
      <c r="AY182" s="1165"/>
      <c r="AZ182" s="1165"/>
      <c r="BA182" s="1165"/>
      <c r="BB182" s="1165"/>
      <c r="BC182" s="1165"/>
      <c r="BD182" s="1165"/>
      <c r="BE182" s="1165"/>
      <c r="BF182" s="1165"/>
      <c r="BG182" s="1165"/>
      <c r="BH182" s="1165"/>
      <c r="BI182" s="1165"/>
      <c r="BJ182" s="1165" t="s">
        <v>1243</v>
      </c>
      <c r="BK182" s="1165"/>
      <c r="BL182" s="1165"/>
      <c r="BM182" s="1165"/>
      <c r="BN182" s="1165"/>
      <c r="BO182" s="1165"/>
      <c r="BP182" s="1165"/>
      <c r="BQ182" s="1165"/>
      <c r="BR182" s="1165"/>
      <c r="BS182" s="1165"/>
      <c r="BT182" s="1165"/>
      <c r="BU182" s="1165"/>
      <c r="BV182" s="1929"/>
      <c r="BY182" s="8"/>
    </row>
    <row r="183" spans="1:77" ht="8.25" customHeight="1">
      <c r="A183" s="36"/>
      <c r="D183" s="1721"/>
      <c r="E183" s="1233"/>
      <c r="F183" s="1233"/>
      <c r="G183" s="1233"/>
      <c r="H183" s="1233"/>
      <c r="I183" s="1233"/>
      <c r="J183" s="1233"/>
      <c r="K183" s="1233"/>
      <c r="L183" s="1233"/>
      <c r="M183" s="1233"/>
      <c r="N183" s="1233"/>
      <c r="O183" s="1233"/>
      <c r="P183" s="1233"/>
      <c r="Q183" s="1926"/>
      <c r="R183" s="277"/>
      <c r="S183" s="1545"/>
      <c r="T183" s="1545"/>
      <c r="U183" s="1545"/>
      <c r="V183" s="1545"/>
      <c r="W183" s="1545"/>
      <c r="X183" s="1545"/>
      <c r="Y183" s="1545"/>
      <c r="Z183" s="1545"/>
      <c r="AA183" s="1545"/>
      <c r="AB183" s="1545"/>
      <c r="AC183" s="1545"/>
      <c r="AD183" s="1545"/>
      <c r="AE183" s="1545"/>
      <c r="AF183" s="1545"/>
      <c r="AG183" s="1545"/>
      <c r="AH183" s="1545"/>
      <c r="AI183" s="1545"/>
      <c r="AJ183" s="1545"/>
      <c r="AK183" s="1545"/>
      <c r="AL183" s="1545"/>
      <c r="AM183" s="1545"/>
      <c r="AN183" s="1545"/>
      <c r="AO183" s="1545"/>
      <c r="AP183" s="1545"/>
      <c r="AQ183" s="1545"/>
      <c r="AR183" s="1545"/>
      <c r="AS183" s="1545"/>
      <c r="AT183" s="1545"/>
      <c r="AU183" s="1545"/>
      <c r="AV183" s="1545"/>
      <c r="AW183" s="1545"/>
      <c r="AX183" s="1545"/>
      <c r="AY183" s="1545"/>
      <c r="AZ183" s="1545"/>
      <c r="BA183" s="1545"/>
      <c r="BB183" s="1545"/>
      <c r="BC183" s="1545"/>
      <c r="BD183" s="1545"/>
      <c r="BE183" s="1545"/>
      <c r="BF183" s="1545"/>
      <c r="BG183" s="1545"/>
      <c r="BH183" s="1545"/>
      <c r="BI183" s="1545"/>
      <c r="BJ183" s="1545"/>
      <c r="BK183" s="1545"/>
      <c r="BL183" s="1545"/>
      <c r="BM183" s="1545"/>
      <c r="BN183" s="1545"/>
      <c r="BO183" s="1545"/>
      <c r="BP183" s="1545"/>
      <c r="BQ183" s="1545"/>
      <c r="BR183" s="1545"/>
      <c r="BS183" s="1545"/>
      <c r="BT183" s="1545"/>
      <c r="BU183" s="1545"/>
      <c r="BV183" s="1930"/>
      <c r="BY183" s="8"/>
    </row>
    <row r="184" spans="1:77" ht="8.25" customHeight="1">
      <c r="A184" s="36"/>
      <c r="D184" s="1721"/>
      <c r="E184" s="1233"/>
      <c r="F184" s="1233"/>
      <c r="G184" s="1233"/>
      <c r="H184" s="1233"/>
      <c r="I184" s="1233"/>
      <c r="J184" s="1233"/>
      <c r="K184" s="1233"/>
      <c r="L184" s="1233"/>
      <c r="M184" s="1233"/>
      <c r="N184" s="1233"/>
      <c r="O184" s="1233"/>
      <c r="P184" s="1233"/>
      <c r="Q184" s="1926"/>
      <c r="R184" s="572"/>
      <c r="S184" s="1751" t="s">
        <v>1244</v>
      </c>
      <c r="T184" s="1751"/>
      <c r="U184" s="1751"/>
      <c r="V184" s="1751"/>
      <c r="W184" s="1751"/>
      <c r="X184" s="1751"/>
      <c r="Y184" s="1751"/>
      <c r="Z184" s="1751"/>
      <c r="AA184" s="1751"/>
      <c r="AB184" s="1751"/>
      <c r="AC184" s="1751"/>
      <c r="AD184" s="1751"/>
      <c r="AE184" s="1751"/>
      <c r="AF184" s="1751"/>
      <c r="AG184" s="1751"/>
      <c r="AH184" s="1751"/>
      <c r="AI184" s="1751"/>
      <c r="AJ184" s="1751"/>
      <c r="AK184" s="1751"/>
      <c r="AL184" s="1751"/>
      <c r="AM184" s="1751"/>
      <c r="AN184" s="1751"/>
      <c r="AO184" s="1751"/>
      <c r="AP184" s="1751"/>
      <c r="AQ184" s="1751"/>
      <c r="AR184" s="1751"/>
      <c r="AS184" s="1751"/>
      <c r="AT184" s="1751"/>
      <c r="AU184" s="1751"/>
      <c r="AV184" s="1751"/>
      <c r="AW184" s="1751"/>
      <c r="AX184" s="1751"/>
      <c r="AY184" s="1751"/>
      <c r="AZ184" s="1751"/>
      <c r="BA184" s="1751"/>
      <c r="BB184" s="1751"/>
      <c r="BC184" s="1751"/>
      <c r="BD184" s="1751"/>
      <c r="BE184" s="1751"/>
      <c r="BF184" s="1751"/>
      <c r="BG184" s="1751"/>
      <c r="BH184" s="1751"/>
      <c r="BI184" s="1751"/>
      <c r="BJ184" s="1751"/>
      <c r="BK184" s="1751"/>
      <c r="BL184" s="1751"/>
      <c r="BM184" s="1751"/>
      <c r="BN184" s="1751"/>
      <c r="BO184" s="1751"/>
      <c r="BP184" s="1751"/>
      <c r="BQ184" s="1751"/>
      <c r="BR184" s="1751"/>
      <c r="BS184" s="1751"/>
      <c r="BT184" s="1751"/>
      <c r="BU184" s="1751"/>
      <c r="BV184" s="2038"/>
      <c r="BY184" s="8"/>
    </row>
    <row r="185" spans="1:77" ht="8.25" customHeight="1">
      <c r="A185" s="36"/>
      <c r="D185" s="1721"/>
      <c r="E185" s="1233"/>
      <c r="F185" s="1233"/>
      <c r="G185" s="1233"/>
      <c r="H185" s="1233"/>
      <c r="I185" s="1233"/>
      <c r="J185" s="1233"/>
      <c r="K185" s="1233"/>
      <c r="L185" s="1233"/>
      <c r="M185" s="1233"/>
      <c r="N185" s="1233"/>
      <c r="O185" s="1233"/>
      <c r="P185" s="1233"/>
      <c r="Q185" s="1926"/>
      <c r="R185" s="447"/>
      <c r="S185" s="1752"/>
      <c r="T185" s="1752"/>
      <c r="U185" s="1752"/>
      <c r="V185" s="1752"/>
      <c r="W185" s="1752"/>
      <c r="X185" s="1752"/>
      <c r="Y185" s="1752"/>
      <c r="Z185" s="1752"/>
      <c r="AA185" s="1752"/>
      <c r="AB185" s="1752"/>
      <c r="AC185" s="1752"/>
      <c r="AD185" s="1752"/>
      <c r="AE185" s="1752"/>
      <c r="AF185" s="1752"/>
      <c r="AG185" s="1752"/>
      <c r="AH185" s="1752"/>
      <c r="AI185" s="1752"/>
      <c r="AJ185" s="1752"/>
      <c r="AK185" s="1752"/>
      <c r="AL185" s="1752"/>
      <c r="AM185" s="1752"/>
      <c r="AN185" s="1752"/>
      <c r="AO185" s="1752"/>
      <c r="AP185" s="1752"/>
      <c r="AQ185" s="1752"/>
      <c r="AR185" s="1752"/>
      <c r="AS185" s="1752"/>
      <c r="AT185" s="1752"/>
      <c r="AU185" s="1752"/>
      <c r="AV185" s="1752"/>
      <c r="AW185" s="1752"/>
      <c r="AX185" s="1752"/>
      <c r="AY185" s="1752"/>
      <c r="AZ185" s="1752"/>
      <c r="BA185" s="1752"/>
      <c r="BB185" s="1752"/>
      <c r="BC185" s="1752"/>
      <c r="BD185" s="1752"/>
      <c r="BE185" s="1752"/>
      <c r="BF185" s="1752"/>
      <c r="BG185" s="1752"/>
      <c r="BH185" s="1752"/>
      <c r="BI185" s="1752"/>
      <c r="BJ185" s="1752"/>
      <c r="BK185" s="1752"/>
      <c r="BL185" s="1752"/>
      <c r="BM185" s="1752"/>
      <c r="BN185" s="1752"/>
      <c r="BO185" s="1752"/>
      <c r="BP185" s="1752"/>
      <c r="BQ185" s="1752"/>
      <c r="BR185" s="1752"/>
      <c r="BS185" s="1752"/>
      <c r="BT185" s="1752"/>
      <c r="BU185" s="1752"/>
      <c r="BV185" s="1781"/>
      <c r="BY185" s="8"/>
    </row>
    <row r="186" spans="1:77" ht="8.25" customHeight="1">
      <c r="A186" s="36"/>
      <c r="D186" s="1721"/>
      <c r="E186" s="1233"/>
      <c r="F186" s="1233"/>
      <c r="G186" s="1233"/>
      <c r="H186" s="1233"/>
      <c r="I186" s="1233"/>
      <c r="J186" s="1233"/>
      <c r="K186" s="1233"/>
      <c r="L186" s="1233"/>
      <c r="M186" s="1233"/>
      <c r="N186" s="1233"/>
      <c r="O186" s="1233"/>
      <c r="P186" s="1233"/>
      <c r="Q186" s="1926"/>
      <c r="R186" s="447"/>
      <c r="S186" s="1752">
        <f>入力専用!$G$147</f>
        <v>0</v>
      </c>
      <c r="T186" s="1752"/>
      <c r="U186" s="1752"/>
      <c r="V186" s="1752"/>
      <c r="W186" s="1752"/>
      <c r="X186" s="1752"/>
      <c r="Y186" s="1752"/>
      <c r="Z186" s="1752"/>
      <c r="AA186" s="1752"/>
      <c r="AB186" s="1752"/>
      <c r="AC186" s="1752"/>
      <c r="AD186" s="1752"/>
      <c r="AE186" s="1752"/>
      <c r="AF186" s="1752"/>
      <c r="AG186" s="1752"/>
      <c r="AH186" s="1752"/>
      <c r="AI186" s="1752"/>
      <c r="AJ186" s="1752"/>
      <c r="AK186" s="1752"/>
      <c r="AL186" s="1752"/>
      <c r="AM186" s="1752"/>
      <c r="AN186" s="1752"/>
      <c r="AO186" s="1752"/>
      <c r="AP186" s="1752"/>
      <c r="AQ186" s="1752"/>
      <c r="AR186" s="1752"/>
      <c r="AS186" s="1752"/>
      <c r="AT186" s="1752"/>
      <c r="AU186" s="1752"/>
      <c r="AV186" s="1752"/>
      <c r="AW186" s="1752"/>
      <c r="AX186" s="1752"/>
      <c r="AY186" s="1752"/>
      <c r="AZ186" s="1752"/>
      <c r="BA186" s="1752"/>
      <c r="BB186" s="1752"/>
      <c r="BC186" s="1752"/>
      <c r="BD186" s="1752"/>
      <c r="BE186" s="10"/>
      <c r="BF186" s="1806">
        <f>入力専用!$G$148</f>
        <v>0</v>
      </c>
      <c r="BG186" s="1806"/>
      <c r="BH186" s="1806"/>
      <c r="BI186" s="1806"/>
      <c r="BJ186" s="1806"/>
      <c r="BK186" s="1806"/>
      <c r="BL186" s="1806"/>
      <c r="BM186" s="1806"/>
      <c r="BN186" s="1806"/>
      <c r="BO186" s="1806"/>
      <c r="BP186" s="1806"/>
      <c r="BQ186" s="1806"/>
      <c r="BR186" s="1806"/>
      <c r="BS186" s="1806"/>
      <c r="BT186" s="1806"/>
      <c r="BU186" s="1806"/>
      <c r="BV186" s="1818"/>
      <c r="BY186" s="8"/>
    </row>
    <row r="187" spans="1:77" ht="8.25" customHeight="1">
      <c r="A187" s="36"/>
      <c r="D187" s="1721"/>
      <c r="E187" s="1233"/>
      <c r="F187" s="1233"/>
      <c r="G187" s="1233"/>
      <c r="H187" s="1233"/>
      <c r="I187" s="1233"/>
      <c r="J187" s="1233"/>
      <c r="K187" s="1233"/>
      <c r="L187" s="1233"/>
      <c r="M187" s="1233"/>
      <c r="N187" s="1233"/>
      <c r="O187" s="1233"/>
      <c r="P187" s="1233"/>
      <c r="Q187" s="1926"/>
      <c r="R187" s="447"/>
      <c r="S187" s="1752"/>
      <c r="T187" s="1752"/>
      <c r="U187" s="1752"/>
      <c r="V187" s="1752"/>
      <c r="W187" s="1752"/>
      <c r="X187" s="1752"/>
      <c r="Y187" s="1752"/>
      <c r="Z187" s="1752"/>
      <c r="AA187" s="1752"/>
      <c r="AB187" s="1752"/>
      <c r="AC187" s="1752"/>
      <c r="AD187" s="1752"/>
      <c r="AE187" s="1752"/>
      <c r="AF187" s="1752"/>
      <c r="AG187" s="1752"/>
      <c r="AH187" s="1752"/>
      <c r="AI187" s="1752"/>
      <c r="AJ187" s="1752"/>
      <c r="AK187" s="1752"/>
      <c r="AL187" s="1752"/>
      <c r="AM187" s="1752"/>
      <c r="AN187" s="1752"/>
      <c r="AO187" s="1752"/>
      <c r="AP187" s="1752"/>
      <c r="AQ187" s="1752"/>
      <c r="AR187" s="1752"/>
      <c r="AS187" s="1752"/>
      <c r="AT187" s="1752"/>
      <c r="AU187" s="1752"/>
      <c r="AV187" s="1752"/>
      <c r="AW187" s="1752"/>
      <c r="AX187" s="1752"/>
      <c r="AY187" s="1752"/>
      <c r="AZ187" s="1752"/>
      <c r="BA187" s="1752"/>
      <c r="BB187" s="1752"/>
      <c r="BC187" s="1752"/>
      <c r="BD187" s="1752"/>
      <c r="BE187" s="10"/>
      <c r="BF187" s="1806"/>
      <c r="BG187" s="1806"/>
      <c r="BH187" s="1806"/>
      <c r="BI187" s="1806"/>
      <c r="BJ187" s="1806"/>
      <c r="BK187" s="1806"/>
      <c r="BL187" s="1806"/>
      <c r="BM187" s="1806"/>
      <c r="BN187" s="1806"/>
      <c r="BO187" s="1806"/>
      <c r="BP187" s="1806"/>
      <c r="BQ187" s="1806"/>
      <c r="BR187" s="1806"/>
      <c r="BS187" s="1806"/>
      <c r="BT187" s="1806"/>
      <c r="BU187" s="1806"/>
      <c r="BV187" s="1818"/>
      <c r="BY187" s="8"/>
    </row>
    <row r="188" spans="1:77" ht="8.25" customHeight="1">
      <c r="A188" s="36"/>
      <c r="D188" s="1721"/>
      <c r="E188" s="1233"/>
      <c r="F188" s="1233"/>
      <c r="G188" s="1233"/>
      <c r="H188" s="1233"/>
      <c r="I188" s="1233"/>
      <c r="J188" s="1233"/>
      <c r="K188" s="1233"/>
      <c r="L188" s="1233"/>
      <c r="M188" s="1233"/>
      <c r="N188" s="1233"/>
      <c r="O188" s="1233"/>
      <c r="P188" s="1233"/>
      <c r="Q188" s="1926"/>
      <c r="R188" s="447"/>
      <c r="S188" s="1752" t="s">
        <v>1245</v>
      </c>
      <c r="T188" s="1752"/>
      <c r="U188" s="1752"/>
      <c r="V188" s="1752"/>
      <c r="W188" s="1752"/>
      <c r="X188" s="1752"/>
      <c r="Y188" s="1752"/>
      <c r="Z188" s="1752"/>
      <c r="AA188" s="1752"/>
      <c r="AB188" s="1752"/>
      <c r="AC188" s="1752"/>
      <c r="AD188" s="1752"/>
      <c r="AE188" s="1752"/>
      <c r="AF188" s="1752"/>
      <c r="AG188" s="1752"/>
      <c r="AH188" s="1752"/>
      <c r="AI188" s="1752"/>
      <c r="AJ188" s="1752"/>
      <c r="AK188" s="1752"/>
      <c r="AL188" s="1752"/>
      <c r="AM188" s="1752"/>
      <c r="AN188" s="1752"/>
      <c r="AO188" s="1752"/>
      <c r="AP188" s="1752"/>
      <c r="AQ188" s="1752"/>
      <c r="AR188" s="1752"/>
      <c r="AS188" s="1752"/>
      <c r="AT188" s="1752"/>
      <c r="AU188" s="1752"/>
      <c r="AV188" s="1752"/>
      <c r="AW188" s="1752"/>
      <c r="AX188" s="1752"/>
      <c r="AY188" s="1752"/>
      <c r="AZ188" s="1752"/>
      <c r="BA188" s="1752"/>
      <c r="BB188" s="1752"/>
      <c r="BC188" s="1752"/>
      <c r="BD188" s="1752"/>
      <c r="BE188" s="1752"/>
      <c r="BF188" s="1752"/>
      <c r="BG188" s="1752"/>
      <c r="BH188" s="1752"/>
      <c r="BI188" s="1752"/>
      <c r="BJ188" s="1752"/>
      <c r="BK188" s="1752"/>
      <c r="BL188" s="1752"/>
      <c r="BM188" s="1752"/>
      <c r="BN188" s="1752"/>
      <c r="BO188" s="1752"/>
      <c r="BP188" s="1752"/>
      <c r="BQ188" s="1752"/>
      <c r="BR188" s="1752"/>
      <c r="BS188" s="1752"/>
      <c r="BT188" s="1752"/>
      <c r="BU188" s="1752"/>
      <c r="BV188" s="1781"/>
      <c r="BY188" s="8"/>
    </row>
    <row r="189" spans="1:77" ht="8.25" customHeight="1">
      <c r="A189" s="36"/>
      <c r="D189" s="1722"/>
      <c r="E189" s="2035"/>
      <c r="F189" s="2035"/>
      <c r="G189" s="2035"/>
      <c r="H189" s="2035"/>
      <c r="I189" s="2035"/>
      <c r="J189" s="2035"/>
      <c r="K189" s="2035"/>
      <c r="L189" s="2035"/>
      <c r="M189" s="2035"/>
      <c r="N189" s="2035"/>
      <c r="O189" s="2035"/>
      <c r="P189" s="2035"/>
      <c r="Q189" s="1927"/>
      <c r="R189" s="277"/>
      <c r="S189" s="1782"/>
      <c r="T189" s="1782"/>
      <c r="U189" s="1782"/>
      <c r="V189" s="1782"/>
      <c r="W189" s="1782"/>
      <c r="X189" s="1782"/>
      <c r="Y189" s="1782"/>
      <c r="Z189" s="1782"/>
      <c r="AA189" s="1782"/>
      <c r="AB189" s="1782"/>
      <c r="AC189" s="1782"/>
      <c r="AD189" s="1782"/>
      <c r="AE189" s="1782"/>
      <c r="AF189" s="1782"/>
      <c r="AG189" s="1782"/>
      <c r="AH189" s="1782"/>
      <c r="AI189" s="1782"/>
      <c r="AJ189" s="1782"/>
      <c r="AK189" s="1782"/>
      <c r="AL189" s="1782"/>
      <c r="AM189" s="1782"/>
      <c r="AN189" s="1782"/>
      <c r="AO189" s="1782"/>
      <c r="AP189" s="1782"/>
      <c r="AQ189" s="1782"/>
      <c r="AR189" s="1782"/>
      <c r="AS189" s="1782"/>
      <c r="AT189" s="1782"/>
      <c r="AU189" s="1782"/>
      <c r="AV189" s="1782"/>
      <c r="AW189" s="1782"/>
      <c r="AX189" s="1782"/>
      <c r="AY189" s="1782"/>
      <c r="AZ189" s="1782"/>
      <c r="BA189" s="1782"/>
      <c r="BB189" s="1782"/>
      <c r="BC189" s="1782"/>
      <c r="BD189" s="1782"/>
      <c r="BE189" s="1782"/>
      <c r="BF189" s="1782"/>
      <c r="BG189" s="1782"/>
      <c r="BH189" s="1782"/>
      <c r="BI189" s="1782"/>
      <c r="BJ189" s="1782"/>
      <c r="BK189" s="1782"/>
      <c r="BL189" s="1782"/>
      <c r="BM189" s="1782"/>
      <c r="BN189" s="1782"/>
      <c r="BO189" s="1782"/>
      <c r="BP189" s="1782"/>
      <c r="BQ189" s="1782"/>
      <c r="BR189" s="1782"/>
      <c r="BS189" s="1782"/>
      <c r="BT189" s="1782"/>
      <c r="BU189" s="1782"/>
      <c r="BV189" s="1783"/>
      <c r="BY189" s="8"/>
    </row>
    <row r="190" spans="1:77" ht="8.25" customHeight="1">
      <c r="A190" s="36"/>
      <c r="D190" s="1928" t="s">
        <v>1246</v>
      </c>
      <c r="E190" s="1921"/>
      <c r="F190" s="1921"/>
      <c r="G190" s="1921"/>
      <c r="H190" s="1921"/>
      <c r="I190" s="1921"/>
      <c r="J190" s="1921"/>
      <c r="K190" s="1921"/>
      <c r="L190" s="1921"/>
      <c r="M190" s="1921"/>
      <c r="N190" s="1921"/>
      <c r="O190" s="1921"/>
      <c r="P190" s="1921"/>
      <c r="Q190" s="2036"/>
      <c r="R190" s="572"/>
      <c r="S190" s="1447"/>
      <c r="T190" s="1447"/>
      <c r="U190" s="1447"/>
      <c r="V190" s="1447"/>
      <c r="W190" s="1447"/>
      <c r="X190" s="1447"/>
      <c r="Y190" s="1447"/>
      <c r="Z190" s="1447"/>
      <c r="AA190" s="1447"/>
      <c r="AB190" s="1447"/>
      <c r="AC190" s="1447"/>
      <c r="AD190" s="1447"/>
      <c r="AE190" s="1447"/>
      <c r="AF190" s="1447"/>
      <c r="AG190" s="1447"/>
      <c r="AH190" s="1447"/>
      <c r="AI190" s="1447"/>
      <c r="AJ190" s="1447"/>
      <c r="AK190" s="1447"/>
      <c r="AL190" s="1447"/>
      <c r="AM190" s="1447"/>
      <c r="AN190" s="1447"/>
      <c r="AO190" s="1447"/>
      <c r="AP190" s="1447"/>
      <c r="AQ190" s="1447"/>
      <c r="AR190" s="1447"/>
      <c r="AS190" s="1447"/>
      <c r="AT190" s="1447"/>
      <c r="AU190" s="1447"/>
      <c r="AV190" s="1447"/>
      <c r="AW190" s="1447"/>
      <c r="AX190" s="1447"/>
      <c r="AY190" s="1447"/>
      <c r="AZ190" s="1447"/>
      <c r="BA190" s="1447"/>
      <c r="BB190" s="1447"/>
      <c r="BC190" s="1447"/>
      <c r="BD190" s="1447"/>
      <c r="BE190" s="1447"/>
      <c r="BF190" s="1447"/>
      <c r="BG190" s="1447"/>
      <c r="BH190" s="1447"/>
      <c r="BI190" s="1447"/>
      <c r="BJ190" s="1447"/>
      <c r="BK190" s="1447"/>
      <c r="BL190" s="1447"/>
      <c r="BM190" s="1447"/>
      <c r="BN190" s="1447"/>
      <c r="BO190" s="1447"/>
      <c r="BP190" s="1447"/>
      <c r="BQ190" s="1447"/>
      <c r="BR190" s="1447"/>
      <c r="BS190" s="1447"/>
      <c r="BT190" s="1447"/>
      <c r="BU190" s="1447"/>
      <c r="BV190" s="2037"/>
      <c r="BY190" s="8"/>
    </row>
    <row r="191" spans="1:77" ht="8.25" customHeight="1">
      <c r="A191" s="36"/>
      <c r="D191" s="1722"/>
      <c r="E191" s="2035"/>
      <c r="F191" s="2035"/>
      <c r="G191" s="2035"/>
      <c r="H191" s="2035"/>
      <c r="I191" s="2035"/>
      <c r="J191" s="2035"/>
      <c r="K191" s="2035"/>
      <c r="L191" s="2035"/>
      <c r="M191" s="2035"/>
      <c r="N191" s="2035"/>
      <c r="O191" s="2035"/>
      <c r="P191" s="2035"/>
      <c r="Q191" s="1927"/>
      <c r="R191" s="277"/>
      <c r="S191" s="1545"/>
      <c r="T191" s="1545"/>
      <c r="U191" s="1545"/>
      <c r="V191" s="1545"/>
      <c r="W191" s="1545"/>
      <c r="X191" s="1545"/>
      <c r="Y191" s="1545"/>
      <c r="Z191" s="1545"/>
      <c r="AA191" s="1545"/>
      <c r="AB191" s="1545"/>
      <c r="AC191" s="1545"/>
      <c r="AD191" s="1545"/>
      <c r="AE191" s="1545"/>
      <c r="AF191" s="1545"/>
      <c r="AG191" s="1545"/>
      <c r="AH191" s="1545"/>
      <c r="AI191" s="1545"/>
      <c r="AJ191" s="1545"/>
      <c r="AK191" s="1545"/>
      <c r="AL191" s="1545"/>
      <c r="AM191" s="1545"/>
      <c r="AN191" s="1545"/>
      <c r="AO191" s="1545"/>
      <c r="AP191" s="1545"/>
      <c r="AQ191" s="1545"/>
      <c r="AR191" s="1545"/>
      <c r="AS191" s="1545"/>
      <c r="AT191" s="1545"/>
      <c r="AU191" s="1545"/>
      <c r="AV191" s="1545"/>
      <c r="AW191" s="1545"/>
      <c r="AX191" s="1545"/>
      <c r="AY191" s="1545"/>
      <c r="AZ191" s="1545"/>
      <c r="BA191" s="1545"/>
      <c r="BB191" s="1545"/>
      <c r="BC191" s="1545"/>
      <c r="BD191" s="1545"/>
      <c r="BE191" s="1545"/>
      <c r="BF191" s="1545"/>
      <c r="BG191" s="1545"/>
      <c r="BH191" s="1545"/>
      <c r="BI191" s="1545"/>
      <c r="BJ191" s="1545"/>
      <c r="BK191" s="1545"/>
      <c r="BL191" s="1545"/>
      <c r="BM191" s="1545"/>
      <c r="BN191" s="1545"/>
      <c r="BO191" s="1545"/>
      <c r="BP191" s="1545"/>
      <c r="BQ191" s="1545"/>
      <c r="BR191" s="1545"/>
      <c r="BS191" s="1545"/>
      <c r="BT191" s="1545"/>
      <c r="BU191" s="1545"/>
      <c r="BV191" s="1930"/>
      <c r="BY191" s="8"/>
    </row>
    <row r="192" spans="1:77" ht="8.25" customHeight="1">
      <c r="A192" s="36"/>
      <c r="D192" s="1928" t="s">
        <v>1247</v>
      </c>
      <c r="E192" s="1921"/>
      <c r="F192" s="1921"/>
      <c r="G192" s="1921"/>
      <c r="H192" s="1921"/>
      <c r="I192" s="1921"/>
      <c r="J192" s="1921"/>
      <c r="K192" s="1921"/>
      <c r="L192" s="1921"/>
      <c r="M192" s="1921"/>
      <c r="N192" s="1921"/>
      <c r="O192" s="1921"/>
      <c r="P192" s="1921"/>
      <c r="Q192" s="2036"/>
      <c r="R192" s="1928" t="str">
        <f>$AM$3</f>
        <v>□ 有</v>
      </c>
      <c r="S192" s="1921"/>
      <c r="T192" s="1921"/>
      <c r="U192" s="1921"/>
      <c r="V192" s="1921"/>
      <c r="W192" s="2036"/>
      <c r="X192" s="1579" t="s">
        <v>14</v>
      </c>
      <c r="Y192" s="1579"/>
      <c r="Z192" s="1579"/>
      <c r="AA192" s="1579"/>
      <c r="AB192" s="1579"/>
      <c r="AC192" s="1579"/>
      <c r="AD192" s="581"/>
      <c r="AE192" s="1751">
        <f>入力専用!$T$140</f>
        <v>0</v>
      </c>
      <c r="AF192" s="1751"/>
      <c r="AG192" s="1751"/>
      <c r="AH192" s="1751"/>
      <c r="AI192" s="1751"/>
      <c r="AJ192" s="1751"/>
      <c r="AK192" s="1751"/>
      <c r="AL192" s="1751"/>
      <c r="AM192" s="1751"/>
      <c r="AN192" s="1751"/>
      <c r="AO192" s="1751"/>
      <c r="AP192" s="1751"/>
      <c r="AQ192" s="1751"/>
      <c r="AR192" s="1751"/>
      <c r="AS192" s="1751"/>
      <c r="AT192" s="1751"/>
      <c r="AU192" s="1751"/>
      <c r="AV192" s="1751"/>
      <c r="AW192" s="1751"/>
      <c r="AX192" s="1751"/>
      <c r="AY192" s="1751"/>
      <c r="AZ192" s="1751"/>
      <c r="BA192" s="1751"/>
      <c r="BB192" s="2038"/>
      <c r="BC192" s="1811" t="s">
        <v>1248</v>
      </c>
      <c r="BD192" s="1526"/>
      <c r="BE192" s="1526"/>
      <c r="BF192" s="1526"/>
      <c r="BG192" s="1526"/>
      <c r="BH192" s="1526"/>
      <c r="BI192" s="1526"/>
      <c r="BJ192" s="1526"/>
      <c r="BK192" s="1526"/>
      <c r="BL192" s="1526"/>
      <c r="BM192" s="1526"/>
      <c r="BN192" s="1526"/>
      <c r="BO192" s="1526"/>
      <c r="BP192" s="1526"/>
      <c r="BQ192" s="1526"/>
      <c r="BR192" s="1526"/>
      <c r="BS192" s="1526"/>
      <c r="BT192" s="1526"/>
      <c r="BU192" s="1526"/>
      <c r="BV192" s="2034"/>
      <c r="BY192" s="8"/>
    </row>
    <row r="193" spans="1:77" ht="8.25" customHeight="1">
      <c r="A193" s="36"/>
      <c r="D193" s="1721"/>
      <c r="E193" s="1233"/>
      <c r="F193" s="1233"/>
      <c r="G193" s="1233"/>
      <c r="H193" s="1233"/>
      <c r="I193" s="1233"/>
      <c r="J193" s="1233"/>
      <c r="K193" s="1233"/>
      <c r="L193" s="1233"/>
      <c r="M193" s="1233"/>
      <c r="N193" s="1233"/>
      <c r="O193" s="1233"/>
      <c r="P193" s="1233"/>
      <c r="Q193" s="1926"/>
      <c r="R193" s="1721"/>
      <c r="S193" s="1233"/>
      <c r="T193" s="1233"/>
      <c r="U193" s="1233"/>
      <c r="V193" s="1233"/>
      <c r="W193" s="1926"/>
      <c r="X193" s="1934"/>
      <c r="Y193" s="1934"/>
      <c r="Z193" s="1934"/>
      <c r="AA193" s="1934"/>
      <c r="AB193" s="1934"/>
      <c r="AC193" s="1934"/>
      <c r="AD193" s="282"/>
      <c r="AE193" s="1799"/>
      <c r="AF193" s="1799"/>
      <c r="AG193" s="1799"/>
      <c r="AH193" s="1799"/>
      <c r="AI193" s="1799"/>
      <c r="AJ193" s="1799"/>
      <c r="AK193" s="1799"/>
      <c r="AL193" s="1799"/>
      <c r="AM193" s="1799"/>
      <c r="AN193" s="1799"/>
      <c r="AO193" s="1799"/>
      <c r="AP193" s="1799"/>
      <c r="AQ193" s="1799"/>
      <c r="AR193" s="1799"/>
      <c r="AS193" s="1799"/>
      <c r="AT193" s="1799"/>
      <c r="AU193" s="1799"/>
      <c r="AV193" s="1799"/>
      <c r="AW193" s="1799"/>
      <c r="AX193" s="1799"/>
      <c r="AY193" s="1799"/>
      <c r="AZ193" s="1799"/>
      <c r="BA193" s="1799"/>
      <c r="BB193" s="1800"/>
      <c r="BC193" s="1869"/>
      <c r="BD193" s="1513"/>
      <c r="BE193" s="1513"/>
      <c r="BF193" s="1513"/>
      <c r="BG193" s="1513"/>
      <c r="BH193" s="1513"/>
      <c r="BI193" s="1513"/>
      <c r="BJ193" s="1513"/>
      <c r="BK193" s="1513"/>
      <c r="BL193" s="1513"/>
      <c r="BM193" s="1513"/>
      <c r="BN193" s="1513"/>
      <c r="BO193" s="1513"/>
      <c r="BP193" s="1513"/>
      <c r="BQ193" s="1513"/>
      <c r="BR193" s="1513"/>
      <c r="BS193" s="1513"/>
      <c r="BT193" s="1513"/>
      <c r="BU193" s="1513"/>
      <c r="BV193" s="1870"/>
      <c r="BY193" s="8"/>
    </row>
    <row r="194" spans="1:77" ht="8.25" customHeight="1">
      <c r="A194" s="36"/>
      <c r="D194" s="1945" t="s">
        <v>1249</v>
      </c>
      <c r="E194" s="1914"/>
      <c r="F194" s="1914"/>
      <c r="G194" s="1914"/>
      <c r="H194" s="1914"/>
      <c r="I194" s="1914"/>
      <c r="J194" s="1914"/>
      <c r="K194" s="1914"/>
      <c r="L194" s="1914"/>
      <c r="M194" s="1914"/>
      <c r="N194" s="1914"/>
      <c r="O194" s="1914"/>
      <c r="P194" s="1914"/>
      <c r="Q194" s="1946"/>
      <c r="R194" s="1721"/>
      <c r="S194" s="1233"/>
      <c r="T194" s="1233"/>
      <c r="U194" s="1233"/>
      <c r="V194" s="1233"/>
      <c r="W194" s="1926"/>
      <c r="X194" s="1935" t="s">
        <v>950</v>
      </c>
      <c r="Y194" s="1935"/>
      <c r="Z194" s="1935"/>
      <c r="AA194" s="1935"/>
      <c r="AB194" s="1935"/>
      <c r="AC194" s="1935"/>
      <c r="AD194" s="306"/>
      <c r="AE194" s="933">
        <f>入力専用!$G$140</f>
        <v>0</v>
      </c>
      <c r="AF194" s="933"/>
      <c r="AG194" s="933"/>
      <c r="AH194" s="933"/>
      <c r="AI194" s="933"/>
      <c r="AJ194" s="933"/>
      <c r="AK194" s="933"/>
      <c r="AL194" s="933"/>
      <c r="AM194" s="933"/>
      <c r="AN194" s="933"/>
      <c r="AO194" s="933"/>
      <c r="AP194" s="933"/>
      <c r="AQ194" s="933"/>
      <c r="AR194" s="933"/>
      <c r="AS194" s="933"/>
      <c r="AT194" s="933"/>
      <c r="AU194" s="933"/>
      <c r="AV194" s="933"/>
      <c r="AW194" s="933"/>
      <c r="AX194" s="933"/>
      <c r="AY194" s="933"/>
      <c r="AZ194" s="933"/>
      <c r="BA194" s="933"/>
      <c r="BB194" s="935"/>
      <c r="BC194" s="1951" t="s">
        <v>1250</v>
      </c>
      <c r="BD194" s="1199"/>
      <c r="BE194" s="1199"/>
      <c r="BF194" s="1199"/>
      <c r="BG194" s="1199"/>
      <c r="BH194" s="1199"/>
      <c r="BI194" s="1199"/>
      <c r="BJ194" s="1199"/>
      <c r="BK194" s="1199"/>
      <c r="BL194" s="1199"/>
      <c r="BM194" s="1118" t="str">
        <f>$AS$4</f>
        <v/>
      </c>
      <c r="BN194" s="1118"/>
      <c r="BO194" s="1118"/>
      <c r="BP194" s="1118"/>
      <c r="BQ194" s="1118"/>
      <c r="BR194" s="1118"/>
      <c r="BS194" s="1118"/>
      <c r="BT194" s="1118"/>
      <c r="BU194" s="1233" t="s">
        <v>8</v>
      </c>
      <c r="BV194" s="1926"/>
      <c r="BY194" s="8"/>
    </row>
    <row r="195" spans="1:77" ht="8.25" customHeight="1">
      <c r="A195" s="36"/>
      <c r="D195" s="1947"/>
      <c r="E195" s="1914"/>
      <c r="F195" s="1914"/>
      <c r="G195" s="1914"/>
      <c r="H195" s="1914"/>
      <c r="I195" s="1914"/>
      <c r="J195" s="1914"/>
      <c r="K195" s="1914"/>
      <c r="L195" s="1914"/>
      <c r="M195" s="1914"/>
      <c r="N195" s="1914"/>
      <c r="O195" s="1914"/>
      <c r="P195" s="1914"/>
      <c r="Q195" s="1946"/>
      <c r="R195" s="1721" t="str">
        <f>$AM$4</f>
        <v>■ 無</v>
      </c>
      <c r="S195" s="1233"/>
      <c r="T195" s="1233"/>
      <c r="U195" s="1233"/>
      <c r="V195" s="1233"/>
      <c r="W195" s="1926"/>
      <c r="X195" s="1579"/>
      <c r="Y195" s="1579"/>
      <c r="Z195" s="1579"/>
      <c r="AA195" s="1579"/>
      <c r="AB195" s="1579"/>
      <c r="AC195" s="1579"/>
      <c r="AD195" s="306"/>
      <c r="AE195" s="933"/>
      <c r="AF195" s="933"/>
      <c r="AG195" s="933"/>
      <c r="AH195" s="933"/>
      <c r="AI195" s="933"/>
      <c r="AJ195" s="933"/>
      <c r="AK195" s="933"/>
      <c r="AL195" s="933"/>
      <c r="AM195" s="933"/>
      <c r="AN195" s="933"/>
      <c r="AO195" s="933"/>
      <c r="AP195" s="933"/>
      <c r="AQ195" s="933"/>
      <c r="AR195" s="933"/>
      <c r="AS195" s="933"/>
      <c r="AT195" s="933"/>
      <c r="AU195" s="933"/>
      <c r="AV195" s="933"/>
      <c r="AW195" s="933"/>
      <c r="AX195" s="933"/>
      <c r="AY195" s="933"/>
      <c r="AZ195" s="933"/>
      <c r="BA195" s="933"/>
      <c r="BB195" s="935"/>
      <c r="BC195" s="1951"/>
      <c r="BD195" s="1199"/>
      <c r="BE195" s="1199"/>
      <c r="BF195" s="1199"/>
      <c r="BG195" s="1199"/>
      <c r="BH195" s="1199"/>
      <c r="BI195" s="1199"/>
      <c r="BJ195" s="1199"/>
      <c r="BK195" s="1199"/>
      <c r="BL195" s="1199"/>
      <c r="BM195" s="1118"/>
      <c r="BN195" s="1118"/>
      <c r="BO195" s="1118"/>
      <c r="BP195" s="1118"/>
      <c r="BQ195" s="1118"/>
      <c r="BR195" s="1118"/>
      <c r="BS195" s="1118"/>
      <c r="BT195" s="1118"/>
      <c r="BU195" s="1233"/>
      <c r="BV195" s="1926"/>
      <c r="BY195" s="8"/>
    </row>
    <row r="196" spans="1:77" ht="8.25" customHeight="1">
      <c r="A196" s="36"/>
      <c r="D196" s="1947"/>
      <c r="E196" s="1914"/>
      <c r="F196" s="1914"/>
      <c r="G196" s="1914"/>
      <c r="H196" s="1914"/>
      <c r="I196" s="1914"/>
      <c r="J196" s="1914"/>
      <c r="K196" s="1914"/>
      <c r="L196" s="1914"/>
      <c r="M196" s="1914"/>
      <c r="N196" s="1914"/>
      <c r="O196" s="1914"/>
      <c r="P196" s="1914"/>
      <c r="Q196" s="1946"/>
      <c r="R196" s="1721"/>
      <c r="S196" s="1233"/>
      <c r="T196" s="1233"/>
      <c r="U196" s="1233"/>
      <c r="V196" s="1233"/>
      <c r="W196" s="1926"/>
      <c r="X196" s="1579"/>
      <c r="Y196" s="1579"/>
      <c r="Z196" s="1579"/>
      <c r="AA196" s="1579"/>
      <c r="AB196" s="1579"/>
      <c r="AC196" s="1579"/>
      <c r="AD196" s="306"/>
      <c r="AE196" s="933"/>
      <c r="AF196" s="933"/>
      <c r="AG196" s="933"/>
      <c r="AH196" s="933"/>
      <c r="AI196" s="933"/>
      <c r="AJ196" s="933"/>
      <c r="AK196" s="933"/>
      <c r="AL196" s="933"/>
      <c r="AM196" s="933"/>
      <c r="AN196" s="933"/>
      <c r="AO196" s="933"/>
      <c r="AP196" s="933"/>
      <c r="AQ196" s="933"/>
      <c r="AR196" s="933"/>
      <c r="AS196" s="933"/>
      <c r="AT196" s="933"/>
      <c r="AU196" s="933"/>
      <c r="AV196" s="933"/>
      <c r="AW196" s="933"/>
      <c r="AX196" s="933"/>
      <c r="AY196" s="933"/>
      <c r="AZ196" s="933"/>
      <c r="BA196" s="933"/>
      <c r="BB196" s="935"/>
      <c r="BC196" s="1951" t="s">
        <v>1251</v>
      </c>
      <c r="BD196" s="1199"/>
      <c r="BE196" s="1199"/>
      <c r="BF196" s="1199"/>
      <c r="BG196" s="1199"/>
      <c r="BH196" s="1199"/>
      <c r="BI196" s="1199"/>
      <c r="BJ196" s="1199"/>
      <c r="BK196" s="1199"/>
      <c r="BL196" s="1199"/>
      <c r="BM196" s="1118"/>
      <c r="BN196" s="1118"/>
      <c r="BO196" s="1118"/>
      <c r="BP196" s="1118"/>
      <c r="BQ196" s="1118"/>
      <c r="BR196" s="1118"/>
      <c r="BS196" s="1118"/>
      <c r="BT196" s="1118"/>
      <c r="BU196" s="1233" t="s">
        <v>8</v>
      </c>
      <c r="BV196" s="1926"/>
      <c r="BY196" s="8"/>
    </row>
    <row r="197" spans="1:77" ht="8.25" customHeight="1">
      <c r="A197" s="36"/>
      <c r="D197" s="1948"/>
      <c r="E197" s="1949"/>
      <c r="F197" s="1949"/>
      <c r="G197" s="1949"/>
      <c r="H197" s="1949"/>
      <c r="I197" s="1949"/>
      <c r="J197" s="1949"/>
      <c r="K197" s="1949"/>
      <c r="L197" s="1949"/>
      <c r="M197" s="1949"/>
      <c r="N197" s="1949"/>
      <c r="O197" s="1949"/>
      <c r="P197" s="1949"/>
      <c r="Q197" s="1950"/>
      <c r="R197" s="1722"/>
      <c r="S197" s="2035"/>
      <c r="T197" s="2035"/>
      <c r="U197" s="2035"/>
      <c r="V197" s="2035"/>
      <c r="W197" s="1927"/>
      <c r="X197" s="1579"/>
      <c r="Y197" s="1579"/>
      <c r="Z197" s="1579"/>
      <c r="AA197" s="1579"/>
      <c r="AB197" s="1579"/>
      <c r="AC197" s="1579"/>
      <c r="AD197" s="150"/>
      <c r="AE197" s="921"/>
      <c r="AF197" s="921"/>
      <c r="AG197" s="921"/>
      <c r="AH197" s="921"/>
      <c r="AI197" s="921"/>
      <c r="AJ197" s="921"/>
      <c r="AK197" s="921"/>
      <c r="AL197" s="921"/>
      <c r="AM197" s="921"/>
      <c r="AN197" s="921"/>
      <c r="AO197" s="921"/>
      <c r="AP197" s="921"/>
      <c r="AQ197" s="921"/>
      <c r="AR197" s="921"/>
      <c r="AS197" s="921"/>
      <c r="AT197" s="921"/>
      <c r="AU197" s="921"/>
      <c r="AV197" s="921"/>
      <c r="AW197" s="921"/>
      <c r="AX197" s="921"/>
      <c r="AY197" s="921"/>
      <c r="AZ197" s="921"/>
      <c r="BA197" s="921"/>
      <c r="BB197" s="936"/>
      <c r="BC197" s="1952"/>
      <c r="BD197" s="904"/>
      <c r="BE197" s="904"/>
      <c r="BF197" s="904"/>
      <c r="BG197" s="904"/>
      <c r="BH197" s="904"/>
      <c r="BI197" s="904"/>
      <c r="BJ197" s="904"/>
      <c r="BK197" s="904"/>
      <c r="BL197" s="904"/>
      <c r="BM197" s="1121"/>
      <c r="BN197" s="1121"/>
      <c r="BO197" s="1121"/>
      <c r="BP197" s="1121"/>
      <c r="BQ197" s="1121"/>
      <c r="BR197" s="1121"/>
      <c r="BS197" s="1121"/>
      <c r="BT197" s="1121"/>
      <c r="BU197" s="2035"/>
      <c r="BV197" s="1927"/>
      <c r="BY197" s="8"/>
    </row>
    <row r="198" spans="1:77" ht="8.25" customHeight="1">
      <c r="A198" s="36"/>
      <c r="D198" s="1715" t="s">
        <v>1252</v>
      </c>
      <c r="E198" s="1729"/>
      <c r="F198" s="1729"/>
      <c r="G198" s="1729"/>
      <c r="H198" s="1729"/>
      <c r="I198" s="1729"/>
      <c r="J198" s="1729"/>
      <c r="K198" s="1729"/>
      <c r="L198" s="1729"/>
      <c r="M198" s="1729"/>
      <c r="N198" s="1729"/>
      <c r="O198" s="1729"/>
      <c r="P198" s="1729"/>
      <c r="Q198" s="2031"/>
      <c r="R198" s="1579" t="s">
        <v>14</v>
      </c>
      <c r="S198" s="1579"/>
      <c r="T198" s="1579"/>
      <c r="U198" s="1579"/>
      <c r="V198" s="1579"/>
      <c r="W198" s="1579"/>
      <c r="X198" s="581"/>
      <c r="Y198" s="1936">
        <f>入力専用!$G$142</f>
        <v>0</v>
      </c>
      <c r="Z198" s="1936"/>
      <c r="AA198" s="1936"/>
      <c r="AB198" s="1936"/>
      <c r="AC198" s="1936"/>
      <c r="AD198" s="1936"/>
      <c r="AE198" s="1936"/>
      <c r="AF198" s="1936"/>
      <c r="AG198" s="1936"/>
      <c r="AH198" s="1936"/>
      <c r="AI198" s="1936"/>
      <c r="AJ198" s="1936"/>
      <c r="AK198" s="1936"/>
      <c r="AL198" s="1936"/>
      <c r="AM198" s="1936"/>
      <c r="AN198" s="1936"/>
      <c r="AO198" s="1936"/>
      <c r="AP198" s="1936"/>
      <c r="AQ198" s="1936"/>
      <c r="AR198" s="1936"/>
      <c r="AS198" s="1936"/>
      <c r="AT198" s="1936"/>
      <c r="AU198" s="1936"/>
      <c r="AV198" s="1936"/>
      <c r="AW198" s="1936"/>
      <c r="AX198" s="1936"/>
      <c r="AY198" s="1936"/>
      <c r="AZ198" s="1936"/>
      <c r="BA198" s="1936"/>
      <c r="BB198" s="1937"/>
      <c r="BC198" s="1811" t="s">
        <v>1248</v>
      </c>
      <c r="BD198" s="1526"/>
      <c r="BE198" s="1526"/>
      <c r="BF198" s="1526"/>
      <c r="BG198" s="1526"/>
      <c r="BH198" s="1526"/>
      <c r="BI198" s="1526"/>
      <c r="BJ198" s="1526"/>
      <c r="BK198" s="1526"/>
      <c r="BL198" s="1526"/>
      <c r="BM198" s="1526"/>
      <c r="BN198" s="1526"/>
      <c r="BO198" s="1526"/>
      <c r="BP198" s="1526"/>
      <c r="BQ198" s="1526"/>
      <c r="BR198" s="1526"/>
      <c r="BS198" s="1526"/>
      <c r="BT198" s="1526"/>
      <c r="BU198" s="1526"/>
      <c r="BV198" s="2034"/>
      <c r="BY198" s="8"/>
    </row>
    <row r="199" spans="1:77" ht="8.25" customHeight="1">
      <c r="A199" s="36"/>
      <c r="D199" s="1718"/>
      <c r="E199" s="1731"/>
      <c r="F199" s="1731"/>
      <c r="G199" s="1731"/>
      <c r="H199" s="1731"/>
      <c r="I199" s="1731"/>
      <c r="J199" s="1731"/>
      <c r="K199" s="1731"/>
      <c r="L199" s="1731"/>
      <c r="M199" s="1731"/>
      <c r="N199" s="1731"/>
      <c r="O199" s="1731"/>
      <c r="P199" s="1731"/>
      <c r="Q199" s="1732"/>
      <c r="R199" s="1934"/>
      <c r="S199" s="1934"/>
      <c r="T199" s="1934"/>
      <c r="U199" s="1934"/>
      <c r="V199" s="1934"/>
      <c r="W199" s="1934"/>
      <c r="X199" s="282"/>
      <c r="Y199" s="1938"/>
      <c r="Z199" s="1938"/>
      <c r="AA199" s="1938"/>
      <c r="AB199" s="1938"/>
      <c r="AC199" s="1938"/>
      <c r="AD199" s="1938"/>
      <c r="AE199" s="1938"/>
      <c r="AF199" s="1938"/>
      <c r="AG199" s="1938"/>
      <c r="AH199" s="1938"/>
      <c r="AI199" s="1938"/>
      <c r="AJ199" s="1938"/>
      <c r="AK199" s="1938"/>
      <c r="AL199" s="1938"/>
      <c r="AM199" s="1938"/>
      <c r="AN199" s="1938"/>
      <c r="AO199" s="1938"/>
      <c r="AP199" s="1938"/>
      <c r="AQ199" s="1938"/>
      <c r="AR199" s="1938"/>
      <c r="AS199" s="1938"/>
      <c r="AT199" s="1938"/>
      <c r="AU199" s="1938"/>
      <c r="AV199" s="1938"/>
      <c r="AW199" s="1938"/>
      <c r="AX199" s="1938"/>
      <c r="AY199" s="1938"/>
      <c r="AZ199" s="1938"/>
      <c r="BA199" s="1938"/>
      <c r="BB199" s="1939"/>
      <c r="BC199" s="1869"/>
      <c r="BD199" s="1513"/>
      <c r="BE199" s="1513"/>
      <c r="BF199" s="1513"/>
      <c r="BG199" s="1513"/>
      <c r="BH199" s="1513"/>
      <c r="BI199" s="1513"/>
      <c r="BJ199" s="1513"/>
      <c r="BK199" s="1513"/>
      <c r="BL199" s="1513"/>
      <c r="BM199" s="1513"/>
      <c r="BN199" s="1513"/>
      <c r="BO199" s="1513"/>
      <c r="BP199" s="1513"/>
      <c r="BQ199" s="1513"/>
      <c r="BR199" s="1513"/>
      <c r="BS199" s="1513"/>
      <c r="BT199" s="1513"/>
      <c r="BU199" s="1513"/>
      <c r="BV199" s="1870"/>
      <c r="BY199" s="8"/>
    </row>
    <row r="200" spans="1:77" ht="8.25" customHeight="1">
      <c r="A200" s="36"/>
      <c r="D200" s="1718"/>
      <c r="E200" s="1731"/>
      <c r="F200" s="1731"/>
      <c r="G200" s="1731"/>
      <c r="H200" s="1731"/>
      <c r="I200" s="1731"/>
      <c r="J200" s="1731"/>
      <c r="K200" s="1731"/>
      <c r="L200" s="1731"/>
      <c r="M200" s="1731"/>
      <c r="N200" s="1731"/>
      <c r="O200" s="1731"/>
      <c r="P200" s="1731"/>
      <c r="Q200" s="1732"/>
      <c r="R200" s="1935" t="s">
        <v>950</v>
      </c>
      <c r="S200" s="1935"/>
      <c r="T200" s="1935"/>
      <c r="U200" s="1935"/>
      <c r="V200" s="1935"/>
      <c r="W200" s="1935"/>
      <c r="X200" s="306"/>
      <c r="Y200" s="1940">
        <f>入力専用!$G$143</f>
        <v>0</v>
      </c>
      <c r="Z200" s="1940"/>
      <c r="AA200" s="1940"/>
      <c r="AB200" s="1940"/>
      <c r="AC200" s="1940"/>
      <c r="AD200" s="1940"/>
      <c r="AE200" s="1940"/>
      <c r="AF200" s="1940"/>
      <c r="AG200" s="1940"/>
      <c r="AH200" s="1940"/>
      <c r="AI200" s="1940"/>
      <c r="AJ200" s="1940"/>
      <c r="AK200" s="1940"/>
      <c r="AL200" s="1940"/>
      <c r="AM200" s="1940"/>
      <c r="AN200" s="1940"/>
      <c r="AO200" s="1940"/>
      <c r="AP200" s="1940"/>
      <c r="AQ200" s="1940"/>
      <c r="AR200" s="1940"/>
      <c r="AS200" s="1940"/>
      <c r="AT200" s="1940"/>
      <c r="AU200" s="1940"/>
      <c r="AV200" s="1940"/>
      <c r="AW200" s="1940"/>
      <c r="AX200" s="1940"/>
      <c r="AY200" s="1940"/>
      <c r="AZ200" s="1940"/>
      <c r="BA200" s="1940"/>
      <c r="BB200" s="1941"/>
      <c r="BC200" s="1954" t="s">
        <v>1253</v>
      </c>
      <c r="BD200" s="1675"/>
      <c r="BE200" s="1675"/>
      <c r="BF200" s="1675"/>
      <c r="BG200" s="1675"/>
      <c r="BH200" s="1675"/>
      <c r="BI200" s="1675"/>
      <c r="BJ200" s="1675"/>
      <c r="BK200" s="1675"/>
      <c r="BL200" s="1675"/>
      <c r="BM200" s="1675"/>
      <c r="BN200" s="1675"/>
      <c r="BO200" s="1956"/>
      <c r="BP200" s="1956"/>
      <c r="BQ200" s="1956"/>
      <c r="BR200" s="1956"/>
      <c r="BS200" s="1956"/>
      <c r="BT200" s="1956"/>
      <c r="BU200" s="1519" t="s">
        <v>8</v>
      </c>
      <c r="BV200" s="1953"/>
      <c r="BY200" s="8"/>
    </row>
    <row r="201" spans="1:77" ht="8.25" customHeight="1">
      <c r="A201" s="36"/>
      <c r="D201" s="1718"/>
      <c r="E201" s="1731"/>
      <c r="F201" s="1731"/>
      <c r="G201" s="1731"/>
      <c r="H201" s="1731"/>
      <c r="I201" s="1731"/>
      <c r="J201" s="1731"/>
      <c r="K201" s="1731"/>
      <c r="L201" s="1731"/>
      <c r="M201" s="1731"/>
      <c r="N201" s="1731"/>
      <c r="O201" s="1731"/>
      <c r="P201" s="1731"/>
      <c r="Q201" s="1732"/>
      <c r="R201" s="1935"/>
      <c r="S201" s="1935"/>
      <c r="T201" s="1935"/>
      <c r="U201" s="1935"/>
      <c r="V201" s="1935"/>
      <c r="W201" s="1935"/>
      <c r="X201" s="306"/>
      <c r="Y201" s="1940"/>
      <c r="Z201" s="1940"/>
      <c r="AA201" s="1940"/>
      <c r="AB201" s="1940"/>
      <c r="AC201" s="1940"/>
      <c r="AD201" s="1940"/>
      <c r="AE201" s="1940"/>
      <c r="AF201" s="1940"/>
      <c r="AG201" s="1940"/>
      <c r="AH201" s="1940"/>
      <c r="AI201" s="1940"/>
      <c r="AJ201" s="1940"/>
      <c r="AK201" s="1940"/>
      <c r="AL201" s="1940"/>
      <c r="AM201" s="1940"/>
      <c r="AN201" s="1940"/>
      <c r="AO201" s="1940"/>
      <c r="AP201" s="1940"/>
      <c r="AQ201" s="1940"/>
      <c r="AR201" s="1940"/>
      <c r="AS201" s="1940"/>
      <c r="AT201" s="1940"/>
      <c r="AU201" s="1940"/>
      <c r="AV201" s="1940"/>
      <c r="AW201" s="1940"/>
      <c r="AX201" s="1940"/>
      <c r="AY201" s="1940"/>
      <c r="AZ201" s="1940"/>
      <c r="BA201" s="1940"/>
      <c r="BB201" s="1941"/>
      <c r="BC201" s="1954"/>
      <c r="BD201" s="1675"/>
      <c r="BE201" s="1675"/>
      <c r="BF201" s="1675"/>
      <c r="BG201" s="1675"/>
      <c r="BH201" s="1675"/>
      <c r="BI201" s="1675"/>
      <c r="BJ201" s="1675"/>
      <c r="BK201" s="1675"/>
      <c r="BL201" s="1675"/>
      <c r="BM201" s="1675"/>
      <c r="BN201" s="1675"/>
      <c r="BO201" s="1956"/>
      <c r="BP201" s="1956"/>
      <c r="BQ201" s="1956"/>
      <c r="BR201" s="1956"/>
      <c r="BS201" s="1956"/>
      <c r="BT201" s="1956"/>
      <c r="BU201" s="1519"/>
      <c r="BV201" s="1953"/>
      <c r="BY201" s="8"/>
    </row>
    <row r="202" spans="1:77" ht="8.25" customHeight="1">
      <c r="A202" s="36"/>
      <c r="D202" s="1718"/>
      <c r="E202" s="1731"/>
      <c r="F202" s="1731"/>
      <c r="G202" s="1731"/>
      <c r="H202" s="1731"/>
      <c r="I202" s="1731"/>
      <c r="J202" s="1731"/>
      <c r="K202" s="1731"/>
      <c r="L202" s="1731"/>
      <c r="M202" s="1731"/>
      <c r="N202" s="1731"/>
      <c r="O202" s="1731"/>
      <c r="P202" s="1731"/>
      <c r="Q202" s="1732"/>
      <c r="R202" s="1579"/>
      <c r="S202" s="1579"/>
      <c r="T202" s="1579"/>
      <c r="U202" s="1579"/>
      <c r="V202" s="1579"/>
      <c r="W202" s="1579"/>
      <c r="X202" s="306"/>
      <c r="Y202" s="1940"/>
      <c r="Z202" s="1940"/>
      <c r="AA202" s="1940"/>
      <c r="AB202" s="1940"/>
      <c r="AC202" s="1940"/>
      <c r="AD202" s="1940"/>
      <c r="AE202" s="1940"/>
      <c r="AF202" s="1940"/>
      <c r="AG202" s="1940"/>
      <c r="AH202" s="1940"/>
      <c r="AI202" s="1940"/>
      <c r="AJ202" s="1940"/>
      <c r="AK202" s="1940"/>
      <c r="AL202" s="1940"/>
      <c r="AM202" s="1940"/>
      <c r="AN202" s="1940"/>
      <c r="AO202" s="1940"/>
      <c r="AP202" s="1940"/>
      <c r="AQ202" s="1940"/>
      <c r="AR202" s="1940"/>
      <c r="AS202" s="1940"/>
      <c r="AT202" s="1940"/>
      <c r="AU202" s="1940"/>
      <c r="AV202" s="1940"/>
      <c r="AW202" s="1940"/>
      <c r="AX202" s="1940"/>
      <c r="AY202" s="1940"/>
      <c r="AZ202" s="1940"/>
      <c r="BA202" s="1940"/>
      <c r="BB202" s="1941"/>
      <c r="BC202" s="1954" t="s">
        <v>1251</v>
      </c>
      <c r="BD202" s="1675"/>
      <c r="BE202" s="1675"/>
      <c r="BF202" s="1675"/>
      <c r="BG202" s="1675"/>
      <c r="BH202" s="1675"/>
      <c r="BI202" s="1675"/>
      <c r="BJ202" s="1675"/>
      <c r="BK202" s="1675"/>
      <c r="BL202" s="1956"/>
      <c r="BM202" s="1956"/>
      <c r="BN202" s="1956"/>
      <c r="BO202" s="1956"/>
      <c r="BP202" s="1956"/>
      <c r="BQ202" s="1956"/>
      <c r="BR202" s="1956"/>
      <c r="BS202" s="1956"/>
      <c r="BT202" s="1956"/>
      <c r="BU202" s="1519" t="s">
        <v>8</v>
      </c>
      <c r="BV202" s="1953"/>
      <c r="BY202" s="8"/>
    </row>
    <row r="203" spans="1:77" ht="8.25" customHeight="1">
      <c r="A203" s="36"/>
      <c r="D203" s="1718"/>
      <c r="E203" s="1731"/>
      <c r="F203" s="1731"/>
      <c r="G203" s="1731"/>
      <c r="H203" s="1731"/>
      <c r="I203" s="1731"/>
      <c r="J203" s="1731"/>
      <c r="K203" s="1731"/>
      <c r="L203" s="1731"/>
      <c r="M203" s="1731"/>
      <c r="N203" s="1731"/>
      <c r="O203" s="1731"/>
      <c r="P203" s="1731"/>
      <c r="Q203" s="1732"/>
      <c r="R203" s="1579"/>
      <c r="S203" s="1579"/>
      <c r="T203" s="1579"/>
      <c r="U203" s="1579"/>
      <c r="V203" s="1579"/>
      <c r="W203" s="1579"/>
      <c r="X203" s="150"/>
      <c r="Y203" s="1942"/>
      <c r="Z203" s="1942"/>
      <c r="AA203" s="1942"/>
      <c r="AB203" s="1942"/>
      <c r="AC203" s="1942"/>
      <c r="AD203" s="1942"/>
      <c r="AE203" s="1942"/>
      <c r="AF203" s="1942"/>
      <c r="AG203" s="1942"/>
      <c r="AH203" s="1942"/>
      <c r="AI203" s="1942"/>
      <c r="AJ203" s="1942"/>
      <c r="AK203" s="1942"/>
      <c r="AL203" s="1942"/>
      <c r="AM203" s="1942"/>
      <c r="AN203" s="1942"/>
      <c r="AO203" s="1942"/>
      <c r="AP203" s="1942"/>
      <c r="AQ203" s="1942"/>
      <c r="AR203" s="1942"/>
      <c r="AS203" s="1942"/>
      <c r="AT203" s="1942"/>
      <c r="AU203" s="1942"/>
      <c r="AV203" s="1942"/>
      <c r="AW203" s="1942"/>
      <c r="AX203" s="1942"/>
      <c r="AY203" s="1942"/>
      <c r="AZ203" s="1942"/>
      <c r="BA203" s="1942"/>
      <c r="BB203" s="1943"/>
      <c r="BC203" s="1955"/>
      <c r="BD203" s="1381"/>
      <c r="BE203" s="1381"/>
      <c r="BF203" s="1381"/>
      <c r="BG203" s="1381"/>
      <c r="BH203" s="1381"/>
      <c r="BI203" s="1381"/>
      <c r="BJ203" s="1381"/>
      <c r="BK203" s="1381"/>
      <c r="BL203" s="1957"/>
      <c r="BM203" s="1957"/>
      <c r="BN203" s="1957"/>
      <c r="BO203" s="1957"/>
      <c r="BP203" s="1957"/>
      <c r="BQ203" s="1957"/>
      <c r="BR203" s="1957"/>
      <c r="BS203" s="1957"/>
      <c r="BT203" s="1957"/>
      <c r="BU203" s="1520"/>
      <c r="BV203" s="1624"/>
      <c r="BY203" s="8"/>
    </row>
    <row r="204" spans="1:77" ht="8.25" customHeight="1">
      <c r="A204" s="36"/>
      <c r="D204" s="1718"/>
      <c r="E204" s="1731"/>
      <c r="F204" s="1731"/>
      <c r="G204" s="1731"/>
      <c r="H204" s="1731"/>
      <c r="I204" s="1731"/>
      <c r="J204" s="1731"/>
      <c r="K204" s="1731"/>
      <c r="L204" s="1731"/>
      <c r="M204" s="1731"/>
      <c r="N204" s="1731"/>
      <c r="O204" s="1731"/>
      <c r="P204" s="1731"/>
      <c r="Q204" s="1732"/>
      <c r="R204" s="439"/>
      <c r="S204" s="1414" t="str">
        <f>IF(LEFT(入力専用!$G$144,20)=LEFT("自宅",20),"日中に連絡が取れる電話番号 【 ■ 自宅 □ 携帯 □ 勤務先 □その他（",IF(LEFT(入力専用!$G$144,20)=LEFT("携帯",20),"日中に連絡が取れる電話番号 【 □ 自宅 ■ 携帯 □ 勤務先 □その他（",IF(LEFT(入力専用!$G$144,20)=LEFT("勤務先",20),"日中に連絡が取れる電話番号 【 □ 自宅 □ 携帯 ■ 勤務先 □その他（",IF(LEFT(入力専用!$G$144,20)=LEFT("その他",20),"日中に連絡が取れる電話番号 【 □ 自宅 □ 携帯 □ 勤務先 ■その他（","日中に連絡が取れる電話番号 【 □ 自宅 □ 携帯 □ 勤務先 □その他（"))))</f>
        <v>日中に連絡が取れる電話番号 【 □ 自宅 □ 携帯 □ 勤務先 □その他（</v>
      </c>
      <c r="T204" s="1414"/>
      <c r="U204" s="1414"/>
      <c r="V204" s="1414"/>
      <c r="W204" s="1414"/>
      <c r="X204" s="1414"/>
      <c r="Y204" s="1414"/>
      <c r="Z204" s="1414"/>
      <c r="AA204" s="1414"/>
      <c r="AB204" s="1414"/>
      <c r="AC204" s="1414"/>
      <c r="AD204" s="1414"/>
      <c r="AE204" s="1414"/>
      <c r="AF204" s="1414"/>
      <c r="AG204" s="1414"/>
      <c r="AH204" s="1414"/>
      <c r="AI204" s="1414"/>
      <c r="AJ204" s="1414"/>
      <c r="AK204" s="1414"/>
      <c r="AL204" s="1414"/>
      <c r="AM204" s="1414"/>
      <c r="AN204" s="1414"/>
      <c r="AO204" s="1414"/>
      <c r="AP204" s="1414"/>
      <c r="AQ204" s="1414"/>
      <c r="AR204" s="1414"/>
      <c r="AS204" s="1414"/>
      <c r="AT204" s="1414"/>
      <c r="AU204" s="1414"/>
      <c r="AV204" s="1414"/>
      <c r="AW204" s="1414"/>
      <c r="AX204" s="1414"/>
      <c r="AY204" s="1414"/>
      <c r="AZ204" s="1414"/>
      <c r="BA204" s="1414"/>
      <c r="BB204" s="1414"/>
      <c r="BC204" s="1414"/>
      <c r="BD204" s="1414"/>
      <c r="BE204" s="1414"/>
      <c r="BF204" s="1414"/>
      <c r="BG204" s="1414"/>
      <c r="BH204" s="1414"/>
      <c r="BI204" s="1414"/>
      <c r="BJ204" s="1414">
        <f>入力専用!$J$144</f>
        <v>0</v>
      </c>
      <c r="BK204" s="1414"/>
      <c r="BL204" s="1414"/>
      <c r="BM204" s="1414"/>
      <c r="BN204" s="1414"/>
      <c r="BO204" s="1414"/>
      <c r="BP204" s="1414"/>
      <c r="BQ204" s="1414"/>
      <c r="BR204" s="1414"/>
      <c r="BS204" s="1414"/>
      <c r="BT204" s="918" t="s">
        <v>1254</v>
      </c>
      <c r="BU204" s="918"/>
      <c r="BV204" s="2033"/>
      <c r="BY204" s="8"/>
    </row>
    <row r="205" spans="1:77" ht="8.25" customHeight="1">
      <c r="A205" s="36"/>
      <c r="D205" s="1718"/>
      <c r="E205" s="1731"/>
      <c r="F205" s="1731"/>
      <c r="G205" s="1731"/>
      <c r="H205" s="1731"/>
      <c r="I205" s="1731"/>
      <c r="J205" s="1731"/>
      <c r="K205" s="1731"/>
      <c r="L205" s="1731"/>
      <c r="M205" s="1731"/>
      <c r="N205" s="1731"/>
      <c r="O205" s="1731"/>
      <c r="P205" s="1731"/>
      <c r="Q205" s="1732"/>
      <c r="R205" s="306"/>
      <c r="S205" s="1375"/>
      <c r="T205" s="1375"/>
      <c r="U205" s="1375"/>
      <c r="V205" s="1375"/>
      <c r="W205" s="1375"/>
      <c r="X205" s="1375"/>
      <c r="Y205" s="1375"/>
      <c r="Z205" s="1375"/>
      <c r="AA205" s="1375"/>
      <c r="AB205" s="1375"/>
      <c r="AC205" s="1375"/>
      <c r="AD205" s="1375"/>
      <c r="AE205" s="1375"/>
      <c r="AF205" s="1375"/>
      <c r="AG205" s="1375"/>
      <c r="AH205" s="1375"/>
      <c r="AI205" s="1375"/>
      <c r="AJ205" s="1375"/>
      <c r="AK205" s="1375"/>
      <c r="AL205" s="1375"/>
      <c r="AM205" s="1375"/>
      <c r="AN205" s="1375"/>
      <c r="AO205" s="1375"/>
      <c r="AP205" s="1375"/>
      <c r="AQ205" s="1375"/>
      <c r="AR205" s="1375"/>
      <c r="AS205" s="1375"/>
      <c r="AT205" s="1375"/>
      <c r="AU205" s="1375"/>
      <c r="AV205" s="1375"/>
      <c r="AW205" s="1375"/>
      <c r="AX205" s="1375"/>
      <c r="AY205" s="1375"/>
      <c r="AZ205" s="1375"/>
      <c r="BA205" s="1375"/>
      <c r="BB205" s="1375"/>
      <c r="BC205" s="1375"/>
      <c r="BD205" s="1375"/>
      <c r="BE205" s="1375"/>
      <c r="BF205" s="1375"/>
      <c r="BG205" s="1375"/>
      <c r="BH205" s="1375"/>
      <c r="BI205" s="1375"/>
      <c r="BJ205" s="1375"/>
      <c r="BK205" s="1375"/>
      <c r="BL205" s="1375"/>
      <c r="BM205" s="1375"/>
      <c r="BN205" s="1375"/>
      <c r="BO205" s="1375"/>
      <c r="BP205" s="1375"/>
      <c r="BQ205" s="1375"/>
      <c r="BR205" s="1375"/>
      <c r="BS205" s="1375"/>
      <c r="BT205" s="933"/>
      <c r="BU205" s="933"/>
      <c r="BV205" s="935"/>
      <c r="BY205" s="8"/>
    </row>
    <row r="206" spans="1:77" ht="8.25" customHeight="1">
      <c r="A206" s="36"/>
      <c r="D206" s="1718"/>
      <c r="E206" s="1731"/>
      <c r="F206" s="1731"/>
      <c r="G206" s="1731"/>
      <c r="H206" s="1731"/>
      <c r="I206" s="1731"/>
      <c r="J206" s="1731"/>
      <c r="K206" s="1731"/>
      <c r="L206" s="1731"/>
      <c r="M206" s="1731"/>
      <c r="N206" s="1731"/>
      <c r="O206" s="1731"/>
      <c r="P206" s="1731"/>
      <c r="Q206" s="1732"/>
      <c r="R206" s="306"/>
      <c r="S206" s="933">
        <f>入力専用!$G$145</f>
        <v>0</v>
      </c>
      <c r="T206" s="933"/>
      <c r="U206" s="933"/>
      <c r="V206" s="933"/>
      <c r="W206" s="933"/>
      <c r="X206" s="933"/>
      <c r="Y206" s="933"/>
      <c r="Z206" s="933"/>
      <c r="AA206" s="933"/>
      <c r="AB206" s="933"/>
      <c r="AC206" s="933"/>
      <c r="AD206" s="933"/>
      <c r="AE206" s="933"/>
      <c r="AF206" s="933"/>
      <c r="AG206" s="933"/>
      <c r="AH206" s="933"/>
      <c r="AI206" s="933"/>
      <c r="AJ206" s="933"/>
      <c r="AK206" s="933"/>
      <c r="AL206" s="933"/>
      <c r="AM206" s="933"/>
      <c r="AN206" s="933"/>
      <c r="AO206" s="933"/>
      <c r="AP206" s="933"/>
      <c r="AQ206" s="933"/>
      <c r="AR206" s="933"/>
      <c r="AS206" s="933"/>
      <c r="AT206" s="933"/>
      <c r="AU206" s="933"/>
      <c r="AV206" s="933"/>
      <c r="AW206" s="933"/>
      <c r="AX206" s="933"/>
      <c r="AY206" s="933"/>
      <c r="AZ206" s="933"/>
      <c r="BA206" s="933"/>
      <c r="BB206" s="933"/>
      <c r="BC206" s="933"/>
      <c r="BD206" s="933"/>
      <c r="BE206" s="933"/>
      <c r="BF206" s="933"/>
      <c r="BG206" s="933"/>
      <c r="BH206" s="933"/>
      <c r="BI206" s="933"/>
      <c r="BJ206" s="933"/>
      <c r="BK206" s="933"/>
      <c r="BL206" s="933"/>
      <c r="BM206" s="933"/>
      <c r="BN206" s="933"/>
      <c r="BO206" s="933"/>
      <c r="BP206" s="933"/>
      <c r="BQ206" s="933"/>
      <c r="BR206" s="933"/>
      <c r="BS206" s="933"/>
      <c r="BT206" s="933"/>
      <c r="BU206" s="933"/>
      <c r="BV206" s="935"/>
      <c r="BY206" s="8"/>
    </row>
    <row r="207" spans="1:77" ht="8.25" customHeight="1">
      <c r="A207" s="36"/>
      <c r="D207" s="1733"/>
      <c r="E207" s="1734"/>
      <c r="F207" s="1734"/>
      <c r="G207" s="1734"/>
      <c r="H207" s="1734"/>
      <c r="I207" s="1734"/>
      <c r="J207" s="1734"/>
      <c r="K207" s="1734"/>
      <c r="L207" s="1734"/>
      <c r="M207" s="1734"/>
      <c r="N207" s="1734"/>
      <c r="O207" s="1734"/>
      <c r="P207" s="1734"/>
      <c r="Q207" s="1735"/>
      <c r="R207" s="150"/>
      <c r="S207" s="921"/>
      <c r="T207" s="921"/>
      <c r="U207" s="921"/>
      <c r="V207" s="921"/>
      <c r="W207" s="921"/>
      <c r="X207" s="921"/>
      <c r="Y207" s="921"/>
      <c r="Z207" s="921"/>
      <c r="AA207" s="921"/>
      <c r="AB207" s="921"/>
      <c r="AC207" s="921"/>
      <c r="AD207" s="921"/>
      <c r="AE207" s="921"/>
      <c r="AF207" s="921"/>
      <c r="AG207" s="921"/>
      <c r="AH207" s="921"/>
      <c r="AI207" s="921"/>
      <c r="AJ207" s="921"/>
      <c r="AK207" s="921"/>
      <c r="AL207" s="921"/>
      <c r="AM207" s="921"/>
      <c r="AN207" s="921"/>
      <c r="AO207" s="921"/>
      <c r="AP207" s="921"/>
      <c r="AQ207" s="921"/>
      <c r="AR207" s="921"/>
      <c r="AS207" s="921"/>
      <c r="AT207" s="921"/>
      <c r="AU207" s="921"/>
      <c r="AV207" s="921"/>
      <c r="AW207" s="921"/>
      <c r="AX207" s="921"/>
      <c r="AY207" s="921"/>
      <c r="AZ207" s="921"/>
      <c r="BA207" s="921"/>
      <c r="BB207" s="921"/>
      <c r="BC207" s="921"/>
      <c r="BD207" s="921"/>
      <c r="BE207" s="921"/>
      <c r="BF207" s="921"/>
      <c r="BG207" s="921"/>
      <c r="BH207" s="921"/>
      <c r="BI207" s="921"/>
      <c r="BJ207" s="921"/>
      <c r="BK207" s="921"/>
      <c r="BL207" s="921"/>
      <c r="BM207" s="921"/>
      <c r="BN207" s="921"/>
      <c r="BO207" s="921"/>
      <c r="BP207" s="921"/>
      <c r="BQ207" s="921"/>
      <c r="BR207" s="921"/>
      <c r="BS207" s="921"/>
      <c r="BT207" s="921"/>
      <c r="BU207" s="921"/>
      <c r="BV207" s="936"/>
      <c r="BY207" s="8"/>
    </row>
    <row r="208" spans="1:77" ht="8.25" customHeight="1">
      <c r="A208" s="36"/>
      <c r="D208" s="1715" t="s">
        <v>1255</v>
      </c>
      <c r="E208" s="1716"/>
      <c r="F208" s="1716"/>
      <c r="G208" s="1716"/>
      <c r="H208" s="1716"/>
      <c r="I208" s="1716"/>
      <c r="J208" s="1716"/>
      <c r="K208" s="1716"/>
      <c r="L208" s="1716"/>
      <c r="M208" s="1716"/>
      <c r="N208" s="1716"/>
      <c r="O208" s="1716"/>
      <c r="P208" s="1716"/>
      <c r="Q208" s="2028"/>
      <c r="R208" s="440"/>
      <c r="S208" s="902"/>
      <c r="T208" s="902"/>
      <c r="U208" s="902"/>
      <c r="V208" s="902"/>
      <c r="W208" s="902"/>
      <c r="X208" s="902"/>
      <c r="Y208" s="902"/>
      <c r="Z208" s="902"/>
      <c r="AA208" s="902"/>
      <c r="AB208" s="902"/>
      <c r="AC208" s="902"/>
      <c r="AD208" s="902"/>
      <c r="AE208" s="902"/>
      <c r="AF208" s="902"/>
      <c r="AG208" s="902"/>
      <c r="AH208" s="902"/>
      <c r="AI208" s="902"/>
      <c r="AJ208" s="902"/>
      <c r="AK208" s="902"/>
      <c r="AL208" s="902"/>
      <c r="AM208" s="902"/>
      <c r="AN208" s="902"/>
      <c r="AO208" s="902"/>
      <c r="AP208" s="902"/>
      <c r="AQ208" s="902"/>
      <c r="AR208" s="902"/>
      <c r="AS208" s="902"/>
      <c r="AT208" s="902"/>
      <c r="AU208" s="902"/>
      <c r="AV208" s="902"/>
      <c r="AW208" s="902"/>
      <c r="AX208" s="902"/>
      <c r="AY208" s="902"/>
      <c r="AZ208" s="902"/>
      <c r="BA208" s="902"/>
      <c r="BB208" s="902"/>
      <c r="BC208" s="902"/>
      <c r="BD208" s="902"/>
      <c r="BE208" s="902"/>
      <c r="BF208" s="902"/>
      <c r="BG208" s="902"/>
      <c r="BH208" s="902"/>
      <c r="BI208" s="902"/>
      <c r="BJ208" s="902"/>
      <c r="BK208" s="902"/>
      <c r="BL208" s="902"/>
      <c r="BM208" s="902"/>
      <c r="BN208" s="902"/>
      <c r="BO208" s="902"/>
      <c r="BP208" s="902"/>
      <c r="BQ208" s="902"/>
      <c r="BR208" s="902"/>
      <c r="BS208" s="902"/>
      <c r="BT208" s="902"/>
      <c r="BU208" s="902"/>
      <c r="BV208" s="2029"/>
      <c r="BY208" s="8"/>
    </row>
    <row r="209" spans="1:77" ht="8.25" customHeight="1">
      <c r="A209" s="36"/>
      <c r="D209" s="1718"/>
      <c r="E209" s="1719"/>
      <c r="F209" s="1719"/>
      <c r="G209" s="1719"/>
      <c r="H209" s="1719"/>
      <c r="I209" s="1719"/>
      <c r="J209" s="1719"/>
      <c r="K209" s="1719"/>
      <c r="L209" s="1719"/>
      <c r="M209" s="1719"/>
      <c r="N209" s="1719"/>
      <c r="O209" s="1719"/>
      <c r="P209" s="1719"/>
      <c r="Q209" s="1720"/>
      <c r="S209" s="1199"/>
      <c r="T209" s="1199"/>
      <c r="U209" s="1199"/>
      <c r="V209" s="1199"/>
      <c r="W209" s="1199"/>
      <c r="X209" s="1199"/>
      <c r="Y209" s="1199"/>
      <c r="Z209" s="1199"/>
      <c r="AA209" s="1199"/>
      <c r="AB209" s="1199"/>
      <c r="AC209" s="1199"/>
      <c r="AD209" s="1199"/>
      <c r="AE209" s="1199"/>
      <c r="AF209" s="1199"/>
      <c r="AG209" s="1199"/>
      <c r="AH209" s="1199"/>
      <c r="AI209" s="1199"/>
      <c r="AJ209" s="1199"/>
      <c r="AK209" s="1199"/>
      <c r="AL209" s="1199"/>
      <c r="AM209" s="1199"/>
      <c r="AN209" s="1199"/>
      <c r="AO209" s="1199"/>
      <c r="AP209" s="1199"/>
      <c r="AQ209" s="1199"/>
      <c r="AR209" s="1199"/>
      <c r="AS209" s="1199"/>
      <c r="AT209" s="1199"/>
      <c r="AU209" s="1199"/>
      <c r="AV209" s="1199"/>
      <c r="AW209" s="1199"/>
      <c r="AX209" s="1199"/>
      <c r="AY209" s="1199"/>
      <c r="AZ209" s="1199"/>
      <c r="BA209" s="1199"/>
      <c r="BB209" s="1199"/>
      <c r="BC209" s="1199"/>
      <c r="BD209" s="1199"/>
      <c r="BE209" s="1199"/>
      <c r="BF209" s="1199"/>
      <c r="BG209" s="1199"/>
      <c r="BH209" s="1199"/>
      <c r="BI209" s="1199"/>
      <c r="BJ209" s="1199"/>
      <c r="BK209" s="1199"/>
      <c r="BL209" s="1199"/>
      <c r="BM209" s="1199"/>
      <c r="BN209" s="1199"/>
      <c r="BO209" s="1199"/>
      <c r="BP209" s="1199"/>
      <c r="BQ209" s="1199"/>
      <c r="BR209" s="1199"/>
      <c r="BS209" s="1199"/>
      <c r="BT209" s="1199"/>
      <c r="BU209" s="1199"/>
      <c r="BV209" s="1725"/>
      <c r="BY209" s="8"/>
    </row>
    <row r="210" spans="1:77" ht="8.25" customHeight="1">
      <c r="A210" s="36"/>
      <c r="D210" s="1721"/>
      <c r="E210" s="1719"/>
      <c r="F210" s="1719"/>
      <c r="G210" s="1719"/>
      <c r="H210" s="1719"/>
      <c r="I210" s="1719"/>
      <c r="J210" s="1719"/>
      <c r="K210" s="1719"/>
      <c r="L210" s="1719"/>
      <c r="M210" s="1719"/>
      <c r="N210" s="1719"/>
      <c r="O210" s="1719"/>
      <c r="P210" s="1719"/>
      <c r="Q210" s="1720"/>
      <c r="S210" s="1199"/>
      <c r="T210" s="1199"/>
      <c r="U210" s="1199"/>
      <c r="V210" s="1199"/>
      <c r="W210" s="1199"/>
      <c r="X210" s="1199"/>
      <c r="Y210" s="1199"/>
      <c r="Z210" s="1199"/>
      <c r="AA210" s="1199"/>
      <c r="AB210" s="1199"/>
      <c r="AC210" s="1199"/>
      <c r="AD210" s="1199"/>
      <c r="AE210" s="1199"/>
      <c r="AF210" s="1199"/>
      <c r="AG210" s="1199"/>
      <c r="AH210" s="1199"/>
      <c r="AI210" s="1199"/>
      <c r="AJ210" s="1199"/>
      <c r="AK210" s="1199"/>
      <c r="AL210" s="1199"/>
      <c r="AM210" s="1199"/>
      <c r="AN210" s="1199"/>
      <c r="AO210" s="1199"/>
      <c r="AP210" s="1199"/>
      <c r="AQ210" s="1199"/>
      <c r="AR210" s="1199"/>
      <c r="AS210" s="1199"/>
      <c r="AT210" s="1199"/>
      <c r="AU210" s="1199"/>
      <c r="AV210" s="1199"/>
      <c r="AW210" s="1199"/>
      <c r="AX210" s="1199"/>
      <c r="AY210" s="1199"/>
      <c r="AZ210" s="1199"/>
      <c r="BA210" s="1199"/>
      <c r="BB210" s="1199"/>
      <c r="BC210" s="1199"/>
      <c r="BD210" s="1199"/>
      <c r="BE210" s="1199"/>
      <c r="BF210" s="1199"/>
      <c r="BG210" s="1199"/>
      <c r="BH210" s="1199"/>
      <c r="BI210" s="1199"/>
      <c r="BJ210" s="1199"/>
      <c r="BK210" s="1199"/>
      <c r="BL210" s="1199"/>
      <c r="BM210" s="1199"/>
      <c r="BN210" s="1199"/>
      <c r="BO210" s="1199"/>
      <c r="BP210" s="1199"/>
      <c r="BQ210" s="1199"/>
      <c r="BR210" s="1199"/>
      <c r="BS210" s="1199"/>
      <c r="BT210" s="1199"/>
      <c r="BU210" s="1199"/>
      <c r="BV210" s="1725"/>
      <c r="BY210" s="8"/>
    </row>
    <row r="211" spans="1:77" ht="8.25" customHeight="1">
      <c r="A211" s="36"/>
      <c r="D211" s="1722"/>
      <c r="E211" s="1723"/>
      <c r="F211" s="1723"/>
      <c r="G211" s="1723"/>
      <c r="H211" s="1723"/>
      <c r="I211" s="1723"/>
      <c r="J211" s="1723"/>
      <c r="K211" s="1723"/>
      <c r="L211" s="1723"/>
      <c r="M211" s="1723"/>
      <c r="N211" s="1723"/>
      <c r="O211" s="1723"/>
      <c r="P211" s="1723"/>
      <c r="Q211" s="1724"/>
      <c r="R211" s="438"/>
      <c r="S211" s="904"/>
      <c r="T211" s="904"/>
      <c r="U211" s="904"/>
      <c r="V211" s="904"/>
      <c r="W211" s="904"/>
      <c r="X211" s="904"/>
      <c r="Y211" s="904"/>
      <c r="Z211" s="904"/>
      <c r="AA211" s="904"/>
      <c r="AB211" s="904"/>
      <c r="AC211" s="904"/>
      <c r="AD211" s="904"/>
      <c r="AE211" s="904"/>
      <c r="AF211" s="904"/>
      <c r="AG211" s="904"/>
      <c r="AH211" s="904"/>
      <c r="AI211" s="904"/>
      <c r="AJ211" s="904"/>
      <c r="AK211" s="904"/>
      <c r="AL211" s="904"/>
      <c r="AM211" s="904"/>
      <c r="AN211" s="904"/>
      <c r="AO211" s="904"/>
      <c r="AP211" s="904"/>
      <c r="AQ211" s="904"/>
      <c r="AR211" s="904"/>
      <c r="AS211" s="904"/>
      <c r="AT211" s="904"/>
      <c r="AU211" s="904"/>
      <c r="AV211" s="904"/>
      <c r="AW211" s="904"/>
      <c r="AX211" s="904"/>
      <c r="AY211" s="904"/>
      <c r="AZ211" s="904"/>
      <c r="BA211" s="904"/>
      <c r="BB211" s="904"/>
      <c r="BC211" s="904"/>
      <c r="BD211" s="904"/>
      <c r="BE211" s="904"/>
      <c r="BF211" s="904"/>
      <c r="BG211" s="904"/>
      <c r="BH211" s="904"/>
      <c r="BI211" s="904"/>
      <c r="BJ211" s="904"/>
      <c r="BK211" s="904"/>
      <c r="BL211" s="904"/>
      <c r="BM211" s="904"/>
      <c r="BN211" s="904"/>
      <c r="BO211" s="904"/>
      <c r="BP211" s="904"/>
      <c r="BQ211" s="904"/>
      <c r="BR211" s="904"/>
      <c r="BS211" s="904"/>
      <c r="BT211" s="904"/>
      <c r="BU211" s="904"/>
      <c r="BV211" s="905"/>
      <c r="BY211" s="8"/>
    </row>
    <row r="212" spans="1:77" ht="8.25" customHeight="1">
      <c r="A212" s="36"/>
      <c r="D212" s="1715" t="s">
        <v>1256</v>
      </c>
      <c r="E212" s="1716"/>
      <c r="F212" s="1716"/>
      <c r="G212" s="1716"/>
      <c r="H212" s="1716"/>
      <c r="I212" s="1716"/>
      <c r="J212" s="1716"/>
      <c r="K212" s="1716"/>
      <c r="L212" s="1716"/>
      <c r="M212" s="1716"/>
      <c r="N212" s="1716"/>
      <c r="O212" s="1716"/>
      <c r="P212" s="1716"/>
      <c r="Q212" s="2028"/>
      <c r="R212" s="440"/>
      <c r="S212" s="1523" t="s">
        <v>1257</v>
      </c>
      <c r="T212" s="1523"/>
      <c r="U212" s="1523"/>
      <c r="V212" s="1523"/>
      <c r="W212" s="1523"/>
      <c r="X212" s="1523"/>
      <c r="Y212" s="1523"/>
      <c r="Z212" s="1523"/>
      <c r="AA212" s="1523"/>
      <c r="AB212" s="1523"/>
      <c r="AC212" s="1523"/>
      <c r="AD212" s="1523"/>
      <c r="AE212" s="1523"/>
      <c r="AF212" s="1523"/>
      <c r="AG212" s="1523"/>
      <c r="AH212" s="1523"/>
      <c r="AI212" s="1523"/>
      <c r="AJ212" s="1523"/>
      <c r="AK212" s="1523"/>
      <c r="AL212" s="1523"/>
      <c r="AM212" s="1523"/>
      <c r="AN212" s="1523"/>
      <c r="AO212" s="1523"/>
      <c r="AP212" s="1523"/>
      <c r="AQ212" s="1523"/>
      <c r="AR212" s="1523"/>
      <c r="AS212" s="1523"/>
      <c r="AT212" s="1523"/>
      <c r="AU212" s="1523"/>
      <c r="AV212" s="1523"/>
      <c r="AW212" s="1523"/>
      <c r="AX212" s="1523"/>
      <c r="AY212" s="1523"/>
      <c r="AZ212" s="1523"/>
      <c r="BA212" s="1523"/>
      <c r="BB212" s="1523"/>
      <c r="BC212" s="1523"/>
      <c r="BD212" s="1523"/>
      <c r="BE212" s="1523"/>
      <c r="BF212" s="1523"/>
      <c r="BG212" s="1523"/>
      <c r="BH212" s="1523"/>
      <c r="BI212" s="1523"/>
      <c r="BJ212" s="1523"/>
      <c r="BK212" s="1523"/>
      <c r="BL212" s="1523"/>
      <c r="BM212" s="1523"/>
      <c r="BN212" s="1523"/>
      <c r="BO212" s="1523"/>
      <c r="BP212" s="1523"/>
      <c r="BQ212" s="1523"/>
      <c r="BR212" s="1523"/>
      <c r="BS212" s="1523"/>
      <c r="BT212" s="1523"/>
      <c r="BU212" s="1523"/>
      <c r="BV212" s="2030"/>
      <c r="BY212" s="8"/>
    </row>
    <row r="213" spans="1:77" ht="8.25" customHeight="1">
      <c r="A213" s="36"/>
      <c r="D213" s="1718"/>
      <c r="E213" s="1719"/>
      <c r="F213" s="1719"/>
      <c r="G213" s="1719"/>
      <c r="H213" s="1719"/>
      <c r="I213" s="1719"/>
      <c r="J213" s="1719"/>
      <c r="K213" s="1719"/>
      <c r="L213" s="1719"/>
      <c r="M213" s="1719"/>
      <c r="N213" s="1719"/>
      <c r="O213" s="1719"/>
      <c r="P213" s="1719"/>
      <c r="Q213" s="1720"/>
      <c r="S213" s="1711"/>
      <c r="T213" s="1711"/>
      <c r="U213" s="1711"/>
      <c r="V213" s="1711"/>
      <c r="W213" s="1711"/>
      <c r="X213" s="1711"/>
      <c r="Y213" s="1711"/>
      <c r="Z213" s="1711"/>
      <c r="AA213" s="1711"/>
      <c r="AB213" s="1711"/>
      <c r="AC213" s="1711"/>
      <c r="AD213" s="1711"/>
      <c r="AE213" s="1711"/>
      <c r="AF213" s="1711"/>
      <c r="AG213" s="1711"/>
      <c r="AH213" s="1711"/>
      <c r="AI213" s="1711"/>
      <c r="AJ213" s="1711"/>
      <c r="AK213" s="1711"/>
      <c r="AL213" s="1711"/>
      <c r="AM213" s="1711"/>
      <c r="AN213" s="1711"/>
      <c r="AO213" s="1711"/>
      <c r="AP213" s="1711"/>
      <c r="AQ213" s="1711"/>
      <c r="AR213" s="1711"/>
      <c r="AS213" s="1711"/>
      <c r="AT213" s="1711"/>
      <c r="AU213" s="1711"/>
      <c r="AV213" s="1711"/>
      <c r="AW213" s="1711"/>
      <c r="AX213" s="1711"/>
      <c r="AY213" s="1711"/>
      <c r="AZ213" s="1711"/>
      <c r="BA213" s="1711"/>
      <c r="BB213" s="1711"/>
      <c r="BC213" s="1711"/>
      <c r="BD213" s="1711"/>
      <c r="BE213" s="1711"/>
      <c r="BF213" s="1711"/>
      <c r="BG213" s="1711"/>
      <c r="BH213" s="1711"/>
      <c r="BI213" s="1711"/>
      <c r="BJ213" s="1711"/>
      <c r="BK213" s="1711"/>
      <c r="BL213" s="1711"/>
      <c r="BM213" s="1711"/>
      <c r="BN213" s="1711"/>
      <c r="BO213" s="1711"/>
      <c r="BP213" s="1711"/>
      <c r="BQ213" s="1711"/>
      <c r="BR213" s="1711"/>
      <c r="BS213" s="1711"/>
      <c r="BT213" s="1711"/>
      <c r="BU213" s="1711"/>
      <c r="BV213" s="1727"/>
      <c r="BY213" s="8"/>
    </row>
    <row r="214" spans="1:77" ht="8.25" customHeight="1">
      <c r="A214" s="36"/>
      <c r="D214" s="1721"/>
      <c r="E214" s="1719"/>
      <c r="F214" s="1719"/>
      <c r="G214" s="1719"/>
      <c r="H214" s="1719"/>
      <c r="I214" s="1719"/>
      <c r="J214" s="1719"/>
      <c r="K214" s="1719"/>
      <c r="L214" s="1719"/>
      <c r="M214" s="1719"/>
      <c r="N214" s="1719"/>
      <c r="O214" s="1719"/>
      <c r="P214" s="1719"/>
      <c r="Q214" s="1720"/>
      <c r="S214" s="1711"/>
      <c r="T214" s="1711"/>
      <c r="U214" s="1711"/>
      <c r="V214" s="1711"/>
      <c r="W214" s="1711"/>
      <c r="X214" s="1711"/>
      <c r="Y214" s="1711"/>
      <c r="Z214" s="1711"/>
      <c r="AA214" s="1711"/>
      <c r="AB214" s="1711"/>
      <c r="AC214" s="1711"/>
      <c r="AD214" s="1711"/>
      <c r="AE214" s="1711"/>
      <c r="AF214" s="1711"/>
      <c r="AG214" s="1711"/>
      <c r="AH214" s="1711"/>
      <c r="AI214" s="1711"/>
      <c r="AJ214" s="1711"/>
      <c r="AK214" s="1711"/>
      <c r="AL214" s="1711"/>
      <c r="AM214" s="1711"/>
      <c r="AN214" s="1711"/>
      <c r="AO214" s="1711"/>
      <c r="AP214" s="1711"/>
      <c r="AQ214" s="1711"/>
      <c r="AR214" s="1711"/>
      <c r="AS214" s="1711"/>
      <c r="AT214" s="1711"/>
      <c r="AU214" s="1711"/>
      <c r="AV214" s="1711"/>
      <c r="AW214" s="1711"/>
      <c r="AX214" s="1711"/>
      <c r="AY214" s="1711"/>
      <c r="AZ214" s="1711"/>
      <c r="BA214" s="1711"/>
      <c r="BB214" s="1711"/>
      <c r="BC214" s="1711"/>
      <c r="BD214" s="1711"/>
      <c r="BE214" s="1711"/>
      <c r="BF214" s="1711"/>
      <c r="BG214" s="1711"/>
      <c r="BH214" s="1711"/>
      <c r="BI214" s="1711"/>
      <c r="BJ214" s="1711"/>
      <c r="BK214" s="1711"/>
      <c r="BL214" s="1711"/>
      <c r="BM214" s="1711"/>
      <c r="BN214" s="1711"/>
      <c r="BO214" s="1711"/>
      <c r="BP214" s="1711"/>
      <c r="BQ214" s="1711"/>
      <c r="BR214" s="1711"/>
      <c r="BS214" s="1711"/>
      <c r="BT214" s="1711"/>
      <c r="BU214" s="1711"/>
      <c r="BV214" s="1727"/>
      <c r="BY214" s="8"/>
    </row>
    <row r="215" spans="1:77" ht="8.25" customHeight="1">
      <c r="A215" s="36"/>
      <c r="D215" s="1722"/>
      <c r="E215" s="1723"/>
      <c r="F215" s="1723"/>
      <c r="G215" s="1723"/>
      <c r="H215" s="1723"/>
      <c r="I215" s="1723"/>
      <c r="J215" s="1723"/>
      <c r="K215" s="1723"/>
      <c r="L215" s="1723"/>
      <c r="M215" s="1723"/>
      <c r="N215" s="1723"/>
      <c r="O215" s="1723"/>
      <c r="P215" s="1723"/>
      <c r="Q215" s="1724"/>
      <c r="R215" s="438"/>
      <c r="S215" s="1712"/>
      <c r="T215" s="1712"/>
      <c r="U215" s="1712"/>
      <c r="V215" s="1712"/>
      <c r="W215" s="1712"/>
      <c r="X215" s="1712"/>
      <c r="Y215" s="1712"/>
      <c r="Z215" s="1712"/>
      <c r="AA215" s="1712"/>
      <c r="AB215" s="1712"/>
      <c r="AC215" s="1712"/>
      <c r="AD215" s="1712"/>
      <c r="AE215" s="1712"/>
      <c r="AF215" s="1712"/>
      <c r="AG215" s="1712"/>
      <c r="AH215" s="1712"/>
      <c r="AI215" s="1712"/>
      <c r="AJ215" s="1712"/>
      <c r="AK215" s="1712"/>
      <c r="AL215" s="1712"/>
      <c r="AM215" s="1712"/>
      <c r="AN215" s="1712"/>
      <c r="AO215" s="1712"/>
      <c r="AP215" s="1712"/>
      <c r="AQ215" s="1712"/>
      <c r="AR215" s="1712"/>
      <c r="AS215" s="1712"/>
      <c r="AT215" s="1712"/>
      <c r="AU215" s="1712"/>
      <c r="AV215" s="1712"/>
      <c r="AW215" s="1712"/>
      <c r="AX215" s="1712"/>
      <c r="AY215" s="1712"/>
      <c r="AZ215" s="1712"/>
      <c r="BA215" s="1712"/>
      <c r="BB215" s="1712"/>
      <c r="BC215" s="1712"/>
      <c r="BD215" s="1712"/>
      <c r="BE215" s="1712"/>
      <c r="BF215" s="1712"/>
      <c r="BG215" s="1712"/>
      <c r="BH215" s="1712"/>
      <c r="BI215" s="1712"/>
      <c r="BJ215" s="1712"/>
      <c r="BK215" s="1712"/>
      <c r="BL215" s="1712"/>
      <c r="BM215" s="1712"/>
      <c r="BN215" s="1712"/>
      <c r="BO215" s="1712"/>
      <c r="BP215" s="1712"/>
      <c r="BQ215" s="1712"/>
      <c r="BR215" s="1712"/>
      <c r="BS215" s="1712"/>
      <c r="BT215" s="1712"/>
      <c r="BU215" s="1712"/>
      <c r="BV215" s="1728"/>
      <c r="BY215" s="8"/>
    </row>
    <row r="216" spans="1:77" ht="8.25" customHeight="1">
      <c r="A216" s="36"/>
      <c r="D216" s="1715" t="s">
        <v>1258</v>
      </c>
      <c r="E216" s="1729"/>
      <c r="F216" s="1729"/>
      <c r="G216" s="1729"/>
      <c r="H216" s="1729"/>
      <c r="I216" s="1729"/>
      <c r="J216" s="1729"/>
      <c r="K216" s="1729"/>
      <c r="L216" s="1729"/>
      <c r="M216" s="1729"/>
      <c r="N216" s="1729"/>
      <c r="O216" s="1729"/>
      <c r="P216" s="1729"/>
      <c r="Q216" s="2031"/>
      <c r="R216" s="439"/>
      <c r="S216" s="1736" t="s">
        <v>1259</v>
      </c>
      <c r="T216" s="1736"/>
      <c r="U216" s="1736"/>
      <c r="V216" s="1736"/>
      <c r="W216" s="1736"/>
      <c r="X216" s="1736"/>
      <c r="Y216" s="1736"/>
      <c r="Z216" s="1736"/>
      <c r="AA216" s="1736"/>
      <c r="AB216" s="1736"/>
      <c r="AC216" s="1736"/>
      <c r="AD216" s="1736"/>
      <c r="AE216" s="1736"/>
      <c r="AF216" s="1736"/>
      <c r="AG216" s="1736"/>
      <c r="AH216" s="1736"/>
      <c r="AI216" s="1736"/>
      <c r="AJ216" s="1736"/>
      <c r="AK216" s="1736"/>
      <c r="AL216" s="1736"/>
      <c r="AM216" s="1736"/>
      <c r="AN216" s="1736"/>
      <c r="AO216" s="1736"/>
      <c r="AP216" s="1736"/>
      <c r="AQ216" s="1736"/>
      <c r="AR216" s="1736"/>
      <c r="AS216" s="1736"/>
      <c r="AT216" s="1736"/>
      <c r="AU216" s="1736"/>
      <c r="AV216" s="1736"/>
      <c r="AW216" s="1736"/>
      <c r="AX216" s="1736"/>
      <c r="AY216" s="1736"/>
      <c r="AZ216" s="1736"/>
      <c r="BA216" s="1736"/>
      <c r="BB216" s="1736"/>
      <c r="BC216" s="1736"/>
      <c r="BD216" s="1736"/>
      <c r="BE216" s="1736"/>
      <c r="BF216" s="1736"/>
      <c r="BG216" s="1736"/>
      <c r="BH216" s="1736"/>
      <c r="BI216" s="1736"/>
      <c r="BJ216" s="1736"/>
      <c r="BK216" s="1736"/>
      <c r="BL216" s="1736"/>
      <c r="BM216" s="1736"/>
      <c r="BN216" s="1736"/>
      <c r="BO216" s="1736"/>
      <c r="BP216" s="1736"/>
      <c r="BQ216" s="1736"/>
      <c r="BR216" s="1736"/>
      <c r="BS216" s="1736"/>
      <c r="BT216" s="1736"/>
      <c r="BU216" s="1736"/>
      <c r="BV216" s="2032"/>
      <c r="BY216" s="8"/>
    </row>
    <row r="217" spans="1:77" ht="8.25" customHeight="1">
      <c r="A217" s="36"/>
      <c r="D217" s="1718"/>
      <c r="E217" s="1731"/>
      <c r="F217" s="1731"/>
      <c r="G217" s="1731"/>
      <c r="H217" s="1731"/>
      <c r="I217" s="1731"/>
      <c r="J217" s="1731"/>
      <c r="K217" s="1731"/>
      <c r="L217" s="1731"/>
      <c r="M217" s="1731"/>
      <c r="N217" s="1731"/>
      <c r="O217" s="1731"/>
      <c r="P217" s="1731"/>
      <c r="Q217" s="1732"/>
      <c r="R217" s="306"/>
      <c r="S217" s="1738"/>
      <c r="T217" s="1738"/>
      <c r="U217" s="1738"/>
      <c r="V217" s="1738"/>
      <c r="W217" s="1738"/>
      <c r="X217" s="1738"/>
      <c r="Y217" s="1738"/>
      <c r="Z217" s="1738"/>
      <c r="AA217" s="1738"/>
      <c r="AB217" s="1738"/>
      <c r="AC217" s="1738"/>
      <c r="AD217" s="1738"/>
      <c r="AE217" s="1738"/>
      <c r="AF217" s="1738"/>
      <c r="AG217" s="1738"/>
      <c r="AH217" s="1738"/>
      <c r="AI217" s="1738"/>
      <c r="AJ217" s="1738"/>
      <c r="AK217" s="1738"/>
      <c r="AL217" s="1738"/>
      <c r="AM217" s="1738"/>
      <c r="AN217" s="1738"/>
      <c r="AO217" s="1738"/>
      <c r="AP217" s="1738"/>
      <c r="AQ217" s="1738"/>
      <c r="AR217" s="1738"/>
      <c r="AS217" s="1738"/>
      <c r="AT217" s="1738"/>
      <c r="AU217" s="1738"/>
      <c r="AV217" s="1738"/>
      <c r="AW217" s="1738"/>
      <c r="AX217" s="1738"/>
      <c r="AY217" s="1738"/>
      <c r="AZ217" s="1738"/>
      <c r="BA217" s="1738"/>
      <c r="BB217" s="1738"/>
      <c r="BC217" s="1738"/>
      <c r="BD217" s="1738"/>
      <c r="BE217" s="1738"/>
      <c r="BF217" s="1738"/>
      <c r="BG217" s="1738"/>
      <c r="BH217" s="1738"/>
      <c r="BI217" s="1738"/>
      <c r="BJ217" s="1738"/>
      <c r="BK217" s="1738"/>
      <c r="BL217" s="1738"/>
      <c r="BM217" s="1738"/>
      <c r="BN217" s="1738"/>
      <c r="BO217" s="1738"/>
      <c r="BP217" s="1738"/>
      <c r="BQ217" s="1738"/>
      <c r="BR217" s="1738"/>
      <c r="BS217" s="1738"/>
      <c r="BT217" s="1738"/>
      <c r="BU217" s="1738"/>
      <c r="BV217" s="1739"/>
      <c r="BY217" s="8"/>
    </row>
    <row r="218" spans="1:77" ht="8.25" customHeight="1">
      <c r="A218" s="36"/>
      <c r="D218" s="1718"/>
      <c r="E218" s="1731"/>
      <c r="F218" s="1731"/>
      <c r="G218" s="1731"/>
      <c r="H218" s="1731"/>
      <c r="I218" s="1731"/>
      <c r="J218" s="1731"/>
      <c r="K218" s="1731"/>
      <c r="L218" s="1731"/>
      <c r="M218" s="1731"/>
      <c r="N218" s="1731"/>
      <c r="O218" s="1731"/>
      <c r="P218" s="1731"/>
      <c r="Q218" s="1732"/>
      <c r="R218" s="306"/>
      <c r="S218" s="1738"/>
      <c r="T218" s="1738"/>
      <c r="U218" s="1738"/>
      <c r="V218" s="1738"/>
      <c r="W218" s="1738"/>
      <c r="X218" s="1738"/>
      <c r="Y218" s="1738"/>
      <c r="Z218" s="1738"/>
      <c r="AA218" s="1738"/>
      <c r="AB218" s="1738"/>
      <c r="AC218" s="1738"/>
      <c r="AD218" s="1738"/>
      <c r="AE218" s="1738"/>
      <c r="AF218" s="1738"/>
      <c r="AG218" s="1738"/>
      <c r="AH218" s="1738"/>
      <c r="AI218" s="1738"/>
      <c r="AJ218" s="1738"/>
      <c r="AK218" s="1738"/>
      <c r="AL218" s="1738"/>
      <c r="AM218" s="1738"/>
      <c r="AN218" s="1738"/>
      <c r="AO218" s="1738"/>
      <c r="AP218" s="1738"/>
      <c r="AQ218" s="1738"/>
      <c r="AR218" s="1738"/>
      <c r="AS218" s="1738"/>
      <c r="AT218" s="1738"/>
      <c r="AU218" s="1738"/>
      <c r="AV218" s="1738"/>
      <c r="AW218" s="1738"/>
      <c r="AX218" s="1738"/>
      <c r="AY218" s="1738"/>
      <c r="AZ218" s="1738"/>
      <c r="BA218" s="1738"/>
      <c r="BB218" s="1738"/>
      <c r="BC218" s="1738"/>
      <c r="BD218" s="1738"/>
      <c r="BE218" s="1738"/>
      <c r="BF218" s="1738"/>
      <c r="BG218" s="1738"/>
      <c r="BH218" s="1738"/>
      <c r="BI218" s="1738"/>
      <c r="BJ218" s="1738"/>
      <c r="BK218" s="1738"/>
      <c r="BL218" s="1738"/>
      <c r="BM218" s="1738"/>
      <c r="BN218" s="1738"/>
      <c r="BO218" s="1738"/>
      <c r="BP218" s="1738"/>
      <c r="BQ218" s="1738"/>
      <c r="BR218" s="1738"/>
      <c r="BS218" s="1738"/>
      <c r="BT218" s="1738"/>
      <c r="BU218" s="1738"/>
      <c r="BV218" s="1739"/>
      <c r="BY218" s="8"/>
    </row>
    <row r="219" spans="1:77" ht="8.25" customHeight="1">
      <c r="A219" s="36"/>
      <c r="D219" s="1718"/>
      <c r="E219" s="1731"/>
      <c r="F219" s="1731"/>
      <c r="G219" s="1731"/>
      <c r="H219" s="1731"/>
      <c r="I219" s="1731"/>
      <c r="J219" s="1731"/>
      <c r="K219" s="1731"/>
      <c r="L219" s="1731"/>
      <c r="M219" s="1731"/>
      <c r="N219" s="1731"/>
      <c r="O219" s="1731"/>
      <c r="P219" s="1731"/>
      <c r="Q219" s="1732"/>
      <c r="R219" s="306"/>
      <c r="S219" s="1738"/>
      <c r="T219" s="1738"/>
      <c r="U219" s="1738"/>
      <c r="V219" s="1738"/>
      <c r="W219" s="1738"/>
      <c r="X219" s="1738"/>
      <c r="Y219" s="1738"/>
      <c r="Z219" s="1738"/>
      <c r="AA219" s="1738"/>
      <c r="AB219" s="1738"/>
      <c r="AC219" s="1738"/>
      <c r="AD219" s="1738"/>
      <c r="AE219" s="1738"/>
      <c r="AF219" s="1738"/>
      <c r="AG219" s="1738"/>
      <c r="AH219" s="1738"/>
      <c r="AI219" s="1738"/>
      <c r="AJ219" s="1738"/>
      <c r="AK219" s="1738"/>
      <c r="AL219" s="1738"/>
      <c r="AM219" s="1738"/>
      <c r="AN219" s="1738"/>
      <c r="AO219" s="1738"/>
      <c r="AP219" s="1738"/>
      <c r="AQ219" s="1738"/>
      <c r="AR219" s="1738"/>
      <c r="AS219" s="1738"/>
      <c r="AT219" s="1738"/>
      <c r="AU219" s="1738"/>
      <c r="AV219" s="1738"/>
      <c r="AW219" s="1738"/>
      <c r="AX219" s="1738"/>
      <c r="AY219" s="1738"/>
      <c r="AZ219" s="1738"/>
      <c r="BA219" s="1738"/>
      <c r="BB219" s="1738"/>
      <c r="BC219" s="1738"/>
      <c r="BD219" s="1738"/>
      <c r="BE219" s="1738"/>
      <c r="BF219" s="1738"/>
      <c r="BG219" s="1738"/>
      <c r="BH219" s="1738"/>
      <c r="BI219" s="1738"/>
      <c r="BJ219" s="1738"/>
      <c r="BK219" s="1738"/>
      <c r="BL219" s="1738"/>
      <c r="BM219" s="1738"/>
      <c r="BN219" s="1738"/>
      <c r="BO219" s="1738"/>
      <c r="BP219" s="1738"/>
      <c r="BQ219" s="1738"/>
      <c r="BR219" s="1738"/>
      <c r="BS219" s="1738"/>
      <c r="BT219" s="1738"/>
      <c r="BU219" s="1738"/>
      <c r="BV219" s="1739"/>
      <c r="BY219" s="8"/>
    </row>
    <row r="220" spans="1:77" ht="8.25" customHeight="1">
      <c r="A220" s="36"/>
      <c r="D220" s="1718"/>
      <c r="E220" s="1731"/>
      <c r="F220" s="1731"/>
      <c r="G220" s="1731"/>
      <c r="H220" s="1731"/>
      <c r="I220" s="1731"/>
      <c r="J220" s="1731"/>
      <c r="K220" s="1731"/>
      <c r="L220" s="1731"/>
      <c r="M220" s="1731"/>
      <c r="N220" s="1731"/>
      <c r="O220" s="1731"/>
      <c r="P220" s="1731"/>
      <c r="Q220" s="1732"/>
      <c r="R220" s="306"/>
      <c r="S220" s="1738"/>
      <c r="T220" s="1738"/>
      <c r="U220" s="1738"/>
      <c r="V220" s="1738"/>
      <c r="W220" s="1738"/>
      <c r="X220" s="1738"/>
      <c r="Y220" s="1738"/>
      <c r="Z220" s="1738"/>
      <c r="AA220" s="1738"/>
      <c r="AB220" s="1738"/>
      <c r="AC220" s="1738"/>
      <c r="AD220" s="1738"/>
      <c r="AE220" s="1738"/>
      <c r="AF220" s="1738"/>
      <c r="AG220" s="1738"/>
      <c r="AH220" s="1738"/>
      <c r="AI220" s="1738"/>
      <c r="AJ220" s="1738"/>
      <c r="AK220" s="1738"/>
      <c r="AL220" s="1738"/>
      <c r="AM220" s="1738"/>
      <c r="AN220" s="1738"/>
      <c r="AO220" s="1738"/>
      <c r="AP220" s="1738"/>
      <c r="AQ220" s="1738"/>
      <c r="AR220" s="1738"/>
      <c r="AS220" s="1738"/>
      <c r="AT220" s="1738"/>
      <c r="AU220" s="1738"/>
      <c r="AV220" s="1738"/>
      <c r="AW220" s="1738"/>
      <c r="AX220" s="1738"/>
      <c r="AY220" s="1738"/>
      <c r="AZ220" s="1738"/>
      <c r="BA220" s="1738"/>
      <c r="BB220" s="1738"/>
      <c r="BC220" s="1738"/>
      <c r="BD220" s="1738"/>
      <c r="BE220" s="1738"/>
      <c r="BF220" s="1738"/>
      <c r="BG220" s="1738"/>
      <c r="BH220" s="1738"/>
      <c r="BI220" s="1738"/>
      <c r="BJ220" s="1738"/>
      <c r="BK220" s="1738"/>
      <c r="BL220" s="1738"/>
      <c r="BM220" s="1738"/>
      <c r="BN220" s="1738"/>
      <c r="BO220" s="1738"/>
      <c r="BP220" s="1738"/>
      <c r="BQ220" s="1738"/>
      <c r="BR220" s="1738"/>
      <c r="BS220" s="1738"/>
      <c r="BT220" s="1738"/>
      <c r="BU220" s="1738"/>
      <c r="BV220" s="1739"/>
      <c r="BY220" s="8"/>
    </row>
    <row r="221" spans="1:77" ht="8.25" customHeight="1">
      <c r="A221" s="36"/>
      <c r="D221" s="1718"/>
      <c r="E221" s="1731"/>
      <c r="F221" s="1731"/>
      <c r="G221" s="1731"/>
      <c r="H221" s="1731"/>
      <c r="I221" s="1731"/>
      <c r="J221" s="1731"/>
      <c r="K221" s="1731"/>
      <c r="L221" s="1731"/>
      <c r="M221" s="1731"/>
      <c r="N221" s="1731"/>
      <c r="O221" s="1731"/>
      <c r="P221" s="1731"/>
      <c r="Q221" s="1732"/>
      <c r="R221" s="306"/>
      <c r="BV221" s="23"/>
      <c r="BY221" s="8"/>
    </row>
    <row r="222" spans="1:77" ht="8.25" customHeight="1">
      <c r="A222" s="36"/>
      <c r="D222" s="1718"/>
      <c r="E222" s="1731"/>
      <c r="F222" s="1731"/>
      <c r="G222" s="1731"/>
      <c r="H222" s="1731"/>
      <c r="I222" s="1731"/>
      <c r="J222" s="1731"/>
      <c r="K222" s="1731"/>
      <c r="L222" s="1731"/>
      <c r="M222" s="1731"/>
      <c r="N222" s="1731"/>
      <c r="O222" s="1731"/>
      <c r="P222" s="1731"/>
      <c r="Q222" s="1732"/>
      <c r="R222" s="306"/>
      <c r="BV222" s="23"/>
      <c r="BY222" s="8"/>
    </row>
    <row r="223" spans="1:77" ht="8.25" customHeight="1">
      <c r="A223" s="36"/>
      <c r="D223" s="1718"/>
      <c r="E223" s="1731"/>
      <c r="F223" s="1731"/>
      <c r="G223" s="1731"/>
      <c r="H223" s="1731"/>
      <c r="I223" s="1731"/>
      <c r="J223" s="1731"/>
      <c r="K223" s="1731"/>
      <c r="L223" s="1731"/>
      <c r="M223" s="1731"/>
      <c r="N223" s="1731"/>
      <c r="O223" s="1731"/>
      <c r="P223" s="1731"/>
      <c r="Q223" s="1732"/>
      <c r="R223" s="306"/>
      <c r="BV223" s="23"/>
      <c r="BY223" s="8"/>
    </row>
    <row r="224" spans="1:77" ht="8.25" customHeight="1">
      <c r="A224" s="36"/>
      <c r="D224" s="1718"/>
      <c r="E224" s="1731"/>
      <c r="F224" s="1731"/>
      <c r="G224" s="1731"/>
      <c r="H224" s="1731"/>
      <c r="I224" s="1731"/>
      <c r="J224" s="1731"/>
      <c r="K224" s="1731"/>
      <c r="L224" s="1731"/>
      <c r="M224" s="1731"/>
      <c r="N224" s="1731"/>
      <c r="O224" s="1731"/>
      <c r="P224" s="1731"/>
      <c r="Q224" s="1732"/>
      <c r="R224" s="306"/>
      <c r="BV224" s="23"/>
      <c r="BY224" s="8"/>
    </row>
    <row r="225" spans="1:77" ht="8.25" customHeight="1">
      <c r="A225" s="36"/>
      <c r="D225" s="1718"/>
      <c r="E225" s="1731"/>
      <c r="F225" s="1731"/>
      <c r="G225" s="1731"/>
      <c r="H225" s="1731"/>
      <c r="I225" s="1731"/>
      <c r="J225" s="1731"/>
      <c r="K225" s="1731"/>
      <c r="L225" s="1731"/>
      <c r="M225" s="1731"/>
      <c r="N225" s="1731"/>
      <c r="O225" s="1731"/>
      <c r="P225" s="1731"/>
      <c r="Q225" s="1732"/>
      <c r="R225" s="306"/>
      <c r="BV225" s="23"/>
      <c r="BY225" s="8"/>
    </row>
    <row r="226" spans="1:77" ht="8.25" customHeight="1">
      <c r="A226" s="36"/>
      <c r="D226" s="1718"/>
      <c r="E226" s="1731"/>
      <c r="F226" s="1731"/>
      <c r="G226" s="1731"/>
      <c r="H226" s="1731"/>
      <c r="I226" s="1731"/>
      <c r="J226" s="1731"/>
      <c r="K226" s="1731"/>
      <c r="L226" s="1731"/>
      <c r="M226" s="1731"/>
      <c r="N226" s="1731"/>
      <c r="O226" s="1731"/>
      <c r="P226" s="1731"/>
      <c r="Q226" s="1732"/>
      <c r="R226" s="306"/>
      <c r="BV226" s="23"/>
      <c r="BY226" s="8"/>
    </row>
    <row r="227" spans="1:77" ht="8.25" customHeight="1">
      <c r="A227" s="36"/>
      <c r="D227" s="1718"/>
      <c r="E227" s="1731"/>
      <c r="F227" s="1731"/>
      <c r="G227" s="1731"/>
      <c r="H227" s="1731"/>
      <c r="I227" s="1731"/>
      <c r="J227" s="1731"/>
      <c r="K227" s="1731"/>
      <c r="L227" s="1731"/>
      <c r="M227" s="1731"/>
      <c r="N227" s="1731"/>
      <c r="O227" s="1731"/>
      <c r="P227" s="1731"/>
      <c r="Q227" s="1732"/>
      <c r="R227" s="306"/>
      <c r="BV227" s="23"/>
      <c r="BY227" s="8"/>
    </row>
    <row r="228" spans="1:77" ht="8.25" customHeight="1">
      <c r="A228" s="36"/>
      <c r="D228" s="1718"/>
      <c r="E228" s="1731"/>
      <c r="F228" s="1731"/>
      <c r="G228" s="1731"/>
      <c r="H228" s="1731"/>
      <c r="I228" s="1731"/>
      <c r="J228" s="1731"/>
      <c r="K228" s="1731"/>
      <c r="L228" s="1731"/>
      <c r="M228" s="1731"/>
      <c r="N228" s="1731"/>
      <c r="O228" s="1731"/>
      <c r="P228" s="1731"/>
      <c r="Q228" s="1732"/>
      <c r="R228" s="306"/>
      <c r="BV228" s="23"/>
      <c r="BY228" s="8"/>
    </row>
    <row r="229" spans="1:77" ht="8.25" customHeight="1">
      <c r="A229" s="36"/>
      <c r="D229" s="1718"/>
      <c r="E229" s="1731"/>
      <c r="F229" s="1731"/>
      <c r="G229" s="1731"/>
      <c r="H229" s="1731"/>
      <c r="I229" s="1731"/>
      <c r="J229" s="1731"/>
      <c r="K229" s="1731"/>
      <c r="L229" s="1731"/>
      <c r="M229" s="1731"/>
      <c r="N229" s="1731"/>
      <c r="O229" s="1731"/>
      <c r="P229" s="1731"/>
      <c r="Q229" s="1732"/>
      <c r="R229" s="306"/>
      <c r="BV229" s="23"/>
      <c r="BY229" s="8"/>
    </row>
    <row r="230" spans="1:77" ht="8.25" customHeight="1">
      <c r="A230" s="36"/>
      <c r="D230" s="1718"/>
      <c r="E230" s="1731"/>
      <c r="F230" s="1731"/>
      <c r="G230" s="1731"/>
      <c r="H230" s="1731"/>
      <c r="I230" s="1731"/>
      <c r="J230" s="1731"/>
      <c r="K230" s="1731"/>
      <c r="L230" s="1731"/>
      <c r="M230" s="1731"/>
      <c r="N230" s="1731"/>
      <c r="O230" s="1731"/>
      <c r="P230" s="1731"/>
      <c r="Q230" s="1732"/>
      <c r="R230" s="306"/>
      <c r="BV230" s="23"/>
      <c r="BY230" s="8"/>
    </row>
    <row r="231" spans="1:77" ht="8.25" customHeight="1">
      <c r="A231" s="36"/>
      <c r="D231" s="1718"/>
      <c r="E231" s="1731"/>
      <c r="F231" s="1731"/>
      <c r="G231" s="1731"/>
      <c r="H231" s="1731"/>
      <c r="I231" s="1731"/>
      <c r="J231" s="1731"/>
      <c r="K231" s="1731"/>
      <c r="L231" s="1731"/>
      <c r="M231" s="1731"/>
      <c r="N231" s="1731"/>
      <c r="O231" s="1731"/>
      <c r="P231" s="1731"/>
      <c r="Q231" s="1732"/>
      <c r="R231" s="306"/>
      <c r="BV231" s="23"/>
      <c r="BY231" s="8"/>
    </row>
    <row r="232" spans="1:77" ht="8.25" customHeight="1">
      <c r="A232" s="36"/>
      <c r="D232" s="1718"/>
      <c r="E232" s="1731"/>
      <c r="F232" s="1731"/>
      <c r="G232" s="1731"/>
      <c r="H232" s="1731"/>
      <c r="I232" s="1731"/>
      <c r="J232" s="1731"/>
      <c r="K232" s="1731"/>
      <c r="L232" s="1731"/>
      <c r="M232" s="1731"/>
      <c r="N232" s="1731"/>
      <c r="O232" s="1731"/>
      <c r="P232" s="1731"/>
      <c r="Q232" s="1732"/>
      <c r="R232" s="306"/>
      <c r="BV232" s="23"/>
      <c r="BY232" s="8"/>
    </row>
    <row r="233" spans="1:77" ht="8.25" customHeight="1">
      <c r="A233" s="36"/>
      <c r="D233" s="1718"/>
      <c r="E233" s="1731"/>
      <c r="F233" s="1731"/>
      <c r="G233" s="1731"/>
      <c r="H233" s="1731"/>
      <c r="I233" s="1731"/>
      <c r="J233" s="1731"/>
      <c r="K233" s="1731"/>
      <c r="L233" s="1731"/>
      <c r="M233" s="1731"/>
      <c r="N233" s="1731"/>
      <c r="O233" s="1731"/>
      <c r="P233" s="1731"/>
      <c r="Q233" s="1732"/>
      <c r="R233" s="306"/>
      <c r="BV233" s="23"/>
      <c r="BY233" s="8"/>
    </row>
    <row r="234" spans="1:77" ht="8.25" customHeight="1">
      <c r="A234" s="36"/>
      <c r="D234" s="1718"/>
      <c r="E234" s="1731"/>
      <c r="F234" s="1731"/>
      <c r="G234" s="1731"/>
      <c r="H234" s="1731"/>
      <c r="I234" s="1731"/>
      <c r="J234" s="1731"/>
      <c r="K234" s="1731"/>
      <c r="L234" s="1731"/>
      <c r="M234" s="1731"/>
      <c r="N234" s="1731"/>
      <c r="O234" s="1731"/>
      <c r="P234" s="1731"/>
      <c r="Q234" s="1732"/>
      <c r="R234" s="306"/>
      <c r="BV234" s="23"/>
      <c r="BY234" s="8"/>
    </row>
    <row r="235" spans="1:77" ht="8.25" customHeight="1">
      <c r="A235" s="36"/>
      <c r="D235" s="1718"/>
      <c r="E235" s="1731"/>
      <c r="F235" s="1731"/>
      <c r="G235" s="1731"/>
      <c r="H235" s="1731"/>
      <c r="I235" s="1731"/>
      <c r="J235" s="1731"/>
      <c r="K235" s="1731"/>
      <c r="L235" s="1731"/>
      <c r="M235" s="1731"/>
      <c r="N235" s="1731"/>
      <c r="O235" s="1731"/>
      <c r="P235" s="1731"/>
      <c r="Q235" s="1732"/>
      <c r="R235" s="306"/>
      <c r="BV235" s="23"/>
      <c r="BY235" s="8"/>
    </row>
    <row r="236" spans="1:77" ht="8.25" customHeight="1">
      <c r="A236" s="36"/>
      <c r="D236" s="1718"/>
      <c r="E236" s="1731"/>
      <c r="F236" s="1731"/>
      <c r="G236" s="1731"/>
      <c r="H236" s="1731"/>
      <c r="I236" s="1731"/>
      <c r="J236" s="1731"/>
      <c r="K236" s="1731"/>
      <c r="L236" s="1731"/>
      <c r="M236" s="1731"/>
      <c r="N236" s="1731"/>
      <c r="O236" s="1731"/>
      <c r="P236" s="1731"/>
      <c r="Q236" s="1732"/>
      <c r="R236" s="306"/>
      <c r="BV236" s="23"/>
      <c r="BY236" s="8"/>
    </row>
    <row r="237" spans="1:77" ht="8.25" customHeight="1">
      <c r="A237" s="36"/>
      <c r="D237" s="1718"/>
      <c r="E237" s="1731"/>
      <c r="F237" s="1731"/>
      <c r="G237" s="1731"/>
      <c r="H237" s="1731"/>
      <c r="I237" s="1731"/>
      <c r="J237" s="1731"/>
      <c r="K237" s="1731"/>
      <c r="L237" s="1731"/>
      <c r="M237" s="1731"/>
      <c r="N237" s="1731"/>
      <c r="O237" s="1731"/>
      <c r="P237" s="1731"/>
      <c r="Q237" s="1732"/>
      <c r="R237" s="306"/>
      <c r="BV237" s="23"/>
      <c r="BY237" s="8"/>
    </row>
    <row r="238" spans="1:77" ht="8.25" customHeight="1">
      <c r="A238" s="36"/>
      <c r="D238" s="1718"/>
      <c r="E238" s="1731"/>
      <c r="F238" s="1731"/>
      <c r="G238" s="1731"/>
      <c r="H238" s="1731"/>
      <c r="I238" s="1731"/>
      <c r="J238" s="1731"/>
      <c r="K238" s="1731"/>
      <c r="L238" s="1731"/>
      <c r="M238" s="1731"/>
      <c r="N238" s="1731"/>
      <c r="O238" s="1731"/>
      <c r="P238" s="1731"/>
      <c r="Q238" s="1732"/>
      <c r="R238" s="306"/>
      <c r="BV238" s="23"/>
      <c r="BY238" s="8"/>
    </row>
    <row r="239" spans="1:77" ht="8.25" customHeight="1">
      <c r="A239" s="36"/>
      <c r="D239" s="1718"/>
      <c r="E239" s="1731"/>
      <c r="F239" s="1731"/>
      <c r="G239" s="1731"/>
      <c r="H239" s="1731"/>
      <c r="I239" s="1731"/>
      <c r="J239" s="1731"/>
      <c r="K239" s="1731"/>
      <c r="L239" s="1731"/>
      <c r="M239" s="1731"/>
      <c r="N239" s="1731"/>
      <c r="O239" s="1731"/>
      <c r="P239" s="1731"/>
      <c r="Q239" s="1732"/>
      <c r="R239" s="306"/>
      <c r="BV239" s="23"/>
      <c r="BY239" s="8"/>
    </row>
    <row r="240" spans="1:77" ht="8.25" customHeight="1">
      <c r="A240" s="36"/>
      <c r="D240" s="1718"/>
      <c r="E240" s="1731"/>
      <c r="F240" s="1731"/>
      <c r="G240" s="1731"/>
      <c r="H240" s="1731"/>
      <c r="I240" s="1731"/>
      <c r="J240" s="1731"/>
      <c r="K240" s="1731"/>
      <c r="L240" s="1731"/>
      <c r="M240" s="1731"/>
      <c r="N240" s="1731"/>
      <c r="O240" s="1731"/>
      <c r="P240" s="1731"/>
      <c r="Q240" s="1732"/>
      <c r="R240" s="306"/>
      <c r="BV240" s="23"/>
      <c r="BY240" s="8"/>
    </row>
    <row r="241" spans="1:77" ht="8.25" customHeight="1">
      <c r="A241" s="36"/>
      <c r="D241" s="1718"/>
      <c r="E241" s="1731"/>
      <c r="F241" s="1731"/>
      <c r="G241" s="1731"/>
      <c r="H241" s="1731"/>
      <c r="I241" s="1731"/>
      <c r="J241" s="1731"/>
      <c r="K241" s="1731"/>
      <c r="L241" s="1731"/>
      <c r="M241" s="1731"/>
      <c r="N241" s="1731"/>
      <c r="O241" s="1731"/>
      <c r="P241" s="1731"/>
      <c r="Q241" s="1732"/>
      <c r="R241" s="306"/>
      <c r="BV241" s="23"/>
      <c r="BY241" s="8"/>
    </row>
    <row r="242" spans="1:77" ht="8.25" customHeight="1">
      <c r="A242" s="36"/>
      <c r="D242" s="1718"/>
      <c r="E242" s="1731"/>
      <c r="F242" s="1731"/>
      <c r="G242" s="1731"/>
      <c r="H242" s="1731"/>
      <c r="I242" s="1731"/>
      <c r="J242" s="1731"/>
      <c r="K242" s="1731"/>
      <c r="L242" s="1731"/>
      <c r="M242" s="1731"/>
      <c r="N242" s="1731"/>
      <c r="O242" s="1731"/>
      <c r="P242" s="1731"/>
      <c r="Q242" s="1732"/>
      <c r="R242" s="306"/>
      <c r="BV242" s="23"/>
      <c r="BY242" s="8"/>
    </row>
    <row r="243" spans="1:77" ht="8.25" customHeight="1">
      <c r="A243" s="36"/>
      <c r="D243" s="1718"/>
      <c r="E243" s="1731"/>
      <c r="F243" s="1731"/>
      <c r="G243" s="1731"/>
      <c r="H243" s="1731"/>
      <c r="I243" s="1731"/>
      <c r="J243" s="1731"/>
      <c r="K243" s="1731"/>
      <c r="L243" s="1731"/>
      <c r="M243" s="1731"/>
      <c r="N243" s="1731"/>
      <c r="O243" s="1731"/>
      <c r="P243" s="1731"/>
      <c r="Q243" s="1732"/>
      <c r="R243" s="306"/>
      <c r="BV243" s="23"/>
      <c r="BY243" s="8"/>
    </row>
    <row r="244" spans="1:77" ht="8.25" customHeight="1">
      <c r="A244" s="36"/>
      <c r="D244" s="1718"/>
      <c r="E244" s="1731"/>
      <c r="F244" s="1731"/>
      <c r="G244" s="1731"/>
      <c r="H244" s="1731"/>
      <c r="I244" s="1731"/>
      <c r="J244" s="1731"/>
      <c r="K244" s="1731"/>
      <c r="L244" s="1731"/>
      <c r="M244" s="1731"/>
      <c r="N244" s="1731"/>
      <c r="O244" s="1731"/>
      <c r="P244" s="1731"/>
      <c r="Q244" s="1732"/>
      <c r="R244" s="306"/>
      <c r="BV244" s="23"/>
      <c r="BY244" s="8"/>
    </row>
    <row r="245" spans="1:77" ht="8.25" customHeight="1">
      <c r="A245" s="36"/>
      <c r="D245" s="1718"/>
      <c r="E245" s="1731"/>
      <c r="F245" s="1731"/>
      <c r="G245" s="1731"/>
      <c r="H245" s="1731"/>
      <c r="I245" s="1731"/>
      <c r="J245" s="1731"/>
      <c r="K245" s="1731"/>
      <c r="L245" s="1731"/>
      <c r="M245" s="1731"/>
      <c r="N245" s="1731"/>
      <c r="O245" s="1731"/>
      <c r="P245" s="1731"/>
      <c r="Q245" s="1732"/>
      <c r="R245" s="306"/>
      <c r="BV245" s="23"/>
      <c r="BY245" s="8"/>
    </row>
    <row r="246" spans="1:77" ht="8.25" customHeight="1">
      <c r="A246" s="36"/>
      <c r="D246" s="1718"/>
      <c r="E246" s="1731"/>
      <c r="F246" s="1731"/>
      <c r="G246" s="1731"/>
      <c r="H246" s="1731"/>
      <c r="I246" s="1731"/>
      <c r="J246" s="1731"/>
      <c r="K246" s="1731"/>
      <c r="L246" s="1731"/>
      <c r="M246" s="1731"/>
      <c r="N246" s="1731"/>
      <c r="O246" s="1731"/>
      <c r="P246" s="1731"/>
      <c r="Q246" s="1732"/>
      <c r="R246" s="306"/>
      <c r="BV246" s="23"/>
      <c r="BY246" s="8"/>
    </row>
    <row r="247" spans="1:77" ht="8.25" customHeight="1">
      <c r="A247" s="36"/>
      <c r="D247" s="1718"/>
      <c r="E247" s="1731"/>
      <c r="F247" s="1731"/>
      <c r="G247" s="1731"/>
      <c r="H247" s="1731"/>
      <c r="I247" s="1731"/>
      <c r="J247" s="1731"/>
      <c r="K247" s="1731"/>
      <c r="L247" s="1731"/>
      <c r="M247" s="1731"/>
      <c r="N247" s="1731"/>
      <c r="O247" s="1731"/>
      <c r="P247" s="1731"/>
      <c r="Q247" s="1732"/>
      <c r="R247" s="306"/>
      <c r="BV247" s="23"/>
      <c r="BY247" s="8"/>
    </row>
    <row r="248" spans="1:77" ht="8.25" customHeight="1">
      <c r="A248" s="36"/>
      <c r="D248" s="1718"/>
      <c r="E248" s="1731"/>
      <c r="F248" s="1731"/>
      <c r="G248" s="1731"/>
      <c r="H248" s="1731"/>
      <c r="I248" s="1731"/>
      <c r="J248" s="1731"/>
      <c r="K248" s="1731"/>
      <c r="L248" s="1731"/>
      <c r="M248" s="1731"/>
      <c r="N248" s="1731"/>
      <c r="O248" s="1731"/>
      <c r="P248" s="1731"/>
      <c r="Q248" s="1732"/>
      <c r="R248" s="306"/>
      <c r="BV248" s="23"/>
      <c r="BY248" s="8"/>
    </row>
    <row r="249" spans="1:77" ht="8.25" customHeight="1">
      <c r="A249" s="36"/>
      <c r="D249" s="1718"/>
      <c r="E249" s="1731"/>
      <c r="F249" s="1731"/>
      <c r="G249" s="1731"/>
      <c r="H249" s="1731"/>
      <c r="I249" s="1731"/>
      <c r="J249" s="1731"/>
      <c r="K249" s="1731"/>
      <c r="L249" s="1731"/>
      <c r="M249" s="1731"/>
      <c r="N249" s="1731"/>
      <c r="O249" s="1731"/>
      <c r="P249" s="1731"/>
      <c r="Q249" s="1732"/>
      <c r="R249" s="306"/>
      <c r="BV249" s="23"/>
      <c r="BY249" s="8"/>
    </row>
    <row r="250" spans="1:77" ht="8.25" customHeight="1">
      <c r="A250" s="36"/>
      <c r="D250" s="1718"/>
      <c r="E250" s="1731"/>
      <c r="F250" s="1731"/>
      <c r="G250" s="1731"/>
      <c r="H250" s="1731"/>
      <c r="I250" s="1731"/>
      <c r="J250" s="1731"/>
      <c r="K250" s="1731"/>
      <c r="L250" s="1731"/>
      <c r="M250" s="1731"/>
      <c r="N250" s="1731"/>
      <c r="O250" s="1731"/>
      <c r="P250" s="1731"/>
      <c r="Q250" s="1732"/>
      <c r="R250" s="306"/>
      <c r="BV250" s="23"/>
      <c r="BY250" s="8"/>
    </row>
    <row r="251" spans="1:77" ht="8.25" customHeight="1">
      <c r="A251" s="36"/>
      <c r="D251" s="1718"/>
      <c r="E251" s="1731"/>
      <c r="F251" s="1731"/>
      <c r="G251" s="1731"/>
      <c r="H251" s="1731"/>
      <c r="I251" s="1731"/>
      <c r="J251" s="1731"/>
      <c r="K251" s="1731"/>
      <c r="L251" s="1731"/>
      <c r="M251" s="1731"/>
      <c r="N251" s="1731"/>
      <c r="O251" s="1731"/>
      <c r="P251" s="1731"/>
      <c r="Q251" s="1732"/>
      <c r="R251" s="306"/>
      <c r="BV251" s="23"/>
      <c r="BY251" s="8"/>
    </row>
    <row r="252" spans="1:77" ht="8.25" customHeight="1">
      <c r="A252" s="36"/>
      <c r="D252" s="1718"/>
      <c r="E252" s="1731"/>
      <c r="F252" s="1731"/>
      <c r="G252" s="1731"/>
      <c r="H252" s="1731"/>
      <c r="I252" s="1731"/>
      <c r="J252" s="1731"/>
      <c r="K252" s="1731"/>
      <c r="L252" s="1731"/>
      <c r="M252" s="1731"/>
      <c r="N252" s="1731"/>
      <c r="O252" s="1731"/>
      <c r="P252" s="1731"/>
      <c r="Q252" s="1732"/>
      <c r="R252" s="306"/>
      <c r="BV252" s="23"/>
      <c r="BY252" s="8"/>
    </row>
    <row r="253" spans="1:77" ht="8.25" customHeight="1">
      <c r="A253" s="36"/>
      <c r="D253" s="1718"/>
      <c r="E253" s="1731"/>
      <c r="F253" s="1731"/>
      <c r="G253" s="1731"/>
      <c r="H253" s="1731"/>
      <c r="I253" s="1731"/>
      <c r="J253" s="1731"/>
      <c r="K253" s="1731"/>
      <c r="L253" s="1731"/>
      <c r="M253" s="1731"/>
      <c r="N253" s="1731"/>
      <c r="O253" s="1731"/>
      <c r="P253" s="1731"/>
      <c r="Q253" s="1732"/>
      <c r="R253" s="306"/>
      <c r="BV253" s="23"/>
      <c r="BY253" s="8"/>
    </row>
    <row r="254" spans="1:77" ht="8.25" customHeight="1">
      <c r="A254" s="36"/>
      <c r="D254" s="1718"/>
      <c r="E254" s="1731"/>
      <c r="F254" s="1731"/>
      <c r="G254" s="1731"/>
      <c r="H254" s="1731"/>
      <c r="I254" s="1731"/>
      <c r="J254" s="1731"/>
      <c r="K254" s="1731"/>
      <c r="L254" s="1731"/>
      <c r="M254" s="1731"/>
      <c r="N254" s="1731"/>
      <c r="O254" s="1731"/>
      <c r="P254" s="1731"/>
      <c r="Q254" s="1732"/>
      <c r="R254" s="306"/>
      <c r="BV254" s="23"/>
      <c r="BY254" s="8"/>
    </row>
    <row r="255" spans="1:77" ht="8.25" customHeight="1">
      <c r="A255" s="36"/>
      <c r="D255" s="1718"/>
      <c r="E255" s="1731"/>
      <c r="F255" s="1731"/>
      <c r="G255" s="1731"/>
      <c r="H255" s="1731"/>
      <c r="I255" s="1731"/>
      <c r="J255" s="1731"/>
      <c r="K255" s="1731"/>
      <c r="L255" s="1731"/>
      <c r="M255" s="1731"/>
      <c r="N255" s="1731"/>
      <c r="O255" s="1731"/>
      <c r="P255" s="1731"/>
      <c r="Q255" s="1732"/>
      <c r="R255" s="306"/>
      <c r="BV255" s="23"/>
      <c r="BY255" s="8"/>
    </row>
    <row r="256" spans="1:77" ht="8.25" customHeight="1">
      <c r="A256" s="36"/>
      <c r="D256" s="1718"/>
      <c r="E256" s="1731"/>
      <c r="F256" s="1731"/>
      <c r="G256" s="1731"/>
      <c r="H256" s="1731"/>
      <c r="I256" s="1731"/>
      <c r="J256" s="1731"/>
      <c r="K256" s="1731"/>
      <c r="L256" s="1731"/>
      <c r="M256" s="1731"/>
      <c r="N256" s="1731"/>
      <c r="O256" s="1731"/>
      <c r="P256" s="1731"/>
      <c r="Q256" s="1732"/>
      <c r="R256" s="306"/>
      <c r="BV256" s="23"/>
      <c r="BY256" s="8"/>
    </row>
    <row r="257" spans="1:77" ht="8.25" customHeight="1">
      <c r="A257" s="36"/>
      <c r="D257" s="1718"/>
      <c r="E257" s="1731"/>
      <c r="F257" s="1731"/>
      <c r="G257" s="1731"/>
      <c r="H257" s="1731"/>
      <c r="I257" s="1731"/>
      <c r="J257" s="1731"/>
      <c r="K257" s="1731"/>
      <c r="L257" s="1731"/>
      <c r="M257" s="1731"/>
      <c r="N257" s="1731"/>
      <c r="O257" s="1731"/>
      <c r="P257" s="1731"/>
      <c r="Q257" s="1732"/>
      <c r="R257" s="306"/>
      <c r="BV257" s="23"/>
      <c r="BY257" s="8"/>
    </row>
    <row r="258" spans="1:77" ht="8.25" customHeight="1">
      <c r="A258" s="36"/>
      <c r="D258" s="1718"/>
      <c r="E258" s="1731"/>
      <c r="F258" s="1731"/>
      <c r="G258" s="1731"/>
      <c r="H258" s="1731"/>
      <c r="I258" s="1731"/>
      <c r="J258" s="1731"/>
      <c r="K258" s="1731"/>
      <c r="L258" s="1731"/>
      <c r="M258" s="1731"/>
      <c r="N258" s="1731"/>
      <c r="O258" s="1731"/>
      <c r="P258" s="1731"/>
      <c r="Q258" s="1732"/>
      <c r="R258" s="306"/>
      <c r="BV258" s="23"/>
      <c r="BY258" s="8"/>
    </row>
    <row r="259" spans="1:77" ht="8.25" customHeight="1">
      <c r="A259" s="36"/>
      <c r="D259" s="1718"/>
      <c r="E259" s="1731"/>
      <c r="F259" s="1731"/>
      <c r="G259" s="1731"/>
      <c r="H259" s="1731"/>
      <c r="I259" s="1731"/>
      <c r="J259" s="1731"/>
      <c r="K259" s="1731"/>
      <c r="L259" s="1731"/>
      <c r="M259" s="1731"/>
      <c r="N259" s="1731"/>
      <c r="O259" s="1731"/>
      <c r="P259" s="1731"/>
      <c r="Q259" s="1732"/>
      <c r="R259" s="306"/>
      <c r="BV259" s="23"/>
      <c r="BY259" s="8"/>
    </row>
    <row r="260" spans="1:77" ht="8.25" customHeight="1">
      <c r="A260" s="36"/>
      <c r="D260" s="1718"/>
      <c r="E260" s="1731"/>
      <c r="F260" s="1731"/>
      <c r="G260" s="1731"/>
      <c r="H260" s="1731"/>
      <c r="I260" s="1731"/>
      <c r="J260" s="1731"/>
      <c r="K260" s="1731"/>
      <c r="L260" s="1731"/>
      <c r="M260" s="1731"/>
      <c r="N260" s="1731"/>
      <c r="O260" s="1731"/>
      <c r="P260" s="1731"/>
      <c r="Q260" s="1732"/>
      <c r="R260" s="306"/>
      <c r="BV260" s="23"/>
      <c r="BY260" s="8"/>
    </row>
    <row r="261" spans="1:77" ht="8.25" customHeight="1">
      <c r="A261" s="36"/>
      <c r="D261" s="1718"/>
      <c r="E261" s="1731"/>
      <c r="F261" s="1731"/>
      <c r="G261" s="1731"/>
      <c r="H261" s="1731"/>
      <c r="I261" s="1731"/>
      <c r="J261" s="1731"/>
      <c r="K261" s="1731"/>
      <c r="L261" s="1731"/>
      <c r="M261" s="1731"/>
      <c r="N261" s="1731"/>
      <c r="O261" s="1731"/>
      <c r="P261" s="1731"/>
      <c r="Q261" s="1732"/>
      <c r="R261" s="306"/>
      <c r="BV261" s="23"/>
      <c r="BY261" s="8"/>
    </row>
    <row r="262" spans="1:77" ht="8.25" customHeight="1">
      <c r="A262" s="36"/>
      <c r="D262" s="1718"/>
      <c r="E262" s="1731"/>
      <c r="F262" s="1731"/>
      <c r="G262" s="1731"/>
      <c r="H262" s="1731"/>
      <c r="I262" s="1731"/>
      <c r="J262" s="1731"/>
      <c r="K262" s="1731"/>
      <c r="L262" s="1731"/>
      <c r="M262" s="1731"/>
      <c r="N262" s="1731"/>
      <c r="O262" s="1731"/>
      <c r="P262" s="1731"/>
      <c r="Q262" s="1732"/>
      <c r="R262" s="306"/>
      <c r="BV262" s="23"/>
      <c r="BY262" s="8"/>
    </row>
    <row r="263" spans="1:77" ht="8.25" customHeight="1">
      <c r="A263" s="36"/>
      <c r="D263" s="1718"/>
      <c r="E263" s="1731"/>
      <c r="F263" s="1731"/>
      <c r="G263" s="1731"/>
      <c r="H263" s="1731"/>
      <c r="I263" s="1731"/>
      <c r="J263" s="1731"/>
      <c r="K263" s="1731"/>
      <c r="L263" s="1731"/>
      <c r="M263" s="1731"/>
      <c r="N263" s="1731"/>
      <c r="O263" s="1731"/>
      <c r="P263" s="1731"/>
      <c r="Q263" s="1732"/>
      <c r="R263" s="306"/>
      <c r="BV263" s="23"/>
      <c r="BY263" s="8"/>
    </row>
    <row r="264" spans="1:77" ht="8.25" customHeight="1">
      <c r="A264" s="36"/>
      <c r="D264" s="1718"/>
      <c r="E264" s="1731"/>
      <c r="F264" s="1731"/>
      <c r="G264" s="1731"/>
      <c r="H264" s="1731"/>
      <c r="I264" s="1731"/>
      <c r="J264" s="1731"/>
      <c r="K264" s="1731"/>
      <c r="L264" s="1731"/>
      <c r="M264" s="1731"/>
      <c r="N264" s="1731"/>
      <c r="O264" s="1731"/>
      <c r="P264" s="1731"/>
      <c r="Q264" s="1732"/>
      <c r="R264" s="306"/>
      <c r="BV264" s="23"/>
      <c r="BY264" s="8"/>
    </row>
    <row r="265" spans="1:77" ht="8.25" customHeight="1">
      <c r="A265" s="36"/>
      <c r="D265" s="1718"/>
      <c r="E265" s="1731"/>
      <c r="F265" s="1731"/>
      <c r="G265" s="1731"/>
      <c r="H265" s="1731"/>
      <c r="I265" s="1731"/>
      <c r="J265" s="1731"/>
      <c r="K265" s="1731"/>
      <c r="L265" s="1731"/>
      <c r="M265" s="1731"/>
      <c r="N265" s="1731"/>
      <c r="O265" s="1731"/>
      <c r="P265" s="1731"/>
      <c r="Q265" s="1732"/>
      <c r="R265" s="306"/>
      <c r="BV265" s="23"/>
      <c r="BY265" s="8"/>
    </row>
    <row r="266" spans="1:77" ht="8.25" customHeight="1">
      <c r="A266" s="36"/>
      <c r="D266" s="1718"/>
      <c r="E266" s="1731"/>
      <c r="F266" s="1731"/>
      <c r="G266" s="1731"/>
      <c r="H266" s="1731"/>
      <c r="I266" s="1731"/>
      <c r="J266" s="1731"/>
      <c r="K266" s="1731"/>
      <c r="L266" s="1731"/>
      <c r="M266" s="1731"/>
      <c r="N266" s="1731"/>
      <c r="O266" s="1731"/>
      <c r="P266" s="1731"/>
      <c r="Q266" s="1732"/>
      <c r="R266" s="306"/>
      <c r="BV266" s="23"/>
      <c r="BY266" s="8"/>
    </row>
    <row r="267" spans="1:77" ht="8.25" customHeight="1">
      <c r="A267" s="36"/>
      <c r="D267" s="1733"/>
      <c r="E267" s="1734"/>
      <c r="F267" s="1734"/>
      <c r="G267" s="1734"/>
      <c r="H267" s="1734"/>
      <c r="I267" s="1734"/>
      <c r="J267" s="1734"/>
      <c r="K267" s="1734"/>
      <c r="L267" s="1734"/>
      <c r="M267" s="1734"/>
      <c r="N267" s="1734"/>
      <c r="O267" s="1734"/>
      <c r="P267" s="1734"/>
      <c r="Q267" s="1735"/>
      <c r="R267" s="150"/>
      <c r="S267" s="438"/>
      <c r="T267" s="438"/>
      <c r="U267" s="438"/>
      <c r="V267" s="438"/>
      <c r="W267" s="438"/>
      <c r="X267" s="438"/>
      <c r="Y267" s="438"/>
      <c r="Z267" s="438"/>
      <c r="AA267" s="438"/>
      <c r="AB267" s="438"/>
      <c r="AC267" s="438"/>
      <c r="AD267" s="438"/>
      <c r="AE267" s="438"/>
      <c r="AF267" s="438"/>
      <c r="AG267" s="438"/>
      <c r="AH267" s="438"/>
      <c r="AI267" s="438"/>
      <c r="AJ267" s="438"/>
      <c r="AK267" s="438"/>
      <c r="AL267" s="438"/>
      <c r="AM267" s="438"/>
      <c r="AN267" s="438"/>
      <c r="AO267" s="438"/>
      <c r="AP267" s="438"/>
      <c r="AQ267" s="438"/>
      <c r="AR267" s="438"/>
      <c r="AS267" s="438"/>
      <c r="AT267" s="438"/>
      <c r="AU267" s="438"/>
      <c r="AV267" s="438"/>
      <c r="AW267" s="438"/>
      <c r="AX267" s="438"/>
      <c r="AY267" s="438"/>
      <c r="AZ267" s="438"/>
      <c r="BA267" s="438"/>
      <c r="BB267" s="438"/>
      <c r="BC267" s="438"/>
      <c r="BD267" s="438"/>
      <c r="BE267" s="438"/>
      <c r="BF267" s="438"/>
      <c r="BG267" s="438"/>
      <c r="BH267" s="438"/>
      <c r="BI267" s="438"/>
      <c r="BJ267" s="438"/>
      <c r="BK267" s="438"/>
      <c r="BL267" s="438"/>
      <c r="BM267" s="438"/>
      <c r="BN267" s="438"/>
      <c r="BO267" s="438"/>
      <c r="BP267" s="438"/>
      <c r="BQ267" s="438"/>
      <c r="BR267" s="438"/>
      <c r="BS267" s="438"/>
      <c r="BT267" s="438"/>
      <c r="BU267" s="438"/>
      <c r="BV267" s="442"/>
      <c r="BY267" s="8"/>
    </row>
    <row r="268" spans="1:77" ht="8.25" customHeight="1" thickBot="1">
      <c r="A268" s="37"/>
      <c r="B268" s="38"/>
      <c r="C268" s="38"/>
      <c r="D268" s="38"/>
      <c r="E268" s="38"/>
      <c r="F268" s="38"/>
      <c r="G268" s="38"/>
      <c r="H268" s="38"/>
      <c r="I268" s="38"/>
      <c r="J268" s="38"/>
      <c r="K268" s="38"/>
      <c r="L268" s="38"/>
      <c r="M268" s="38"/>
      <c r="N268" s="38"/>
      <c r="O268" s="38"/>
      <c r="P268" s="38"/>
      <c r="Q268" s="38"/>
      <c r="R268" s="38"/>
      <c r="S268" s="38"/>
      <c r="T268" s="38"/>
      <c r="U268" s="38"/>
      <c r="V268" s="38"/>
      <c r="W268" s="38"/>
      <c r="X268" s="38"/>
      <c r="Y268" s="38"/>
      <c r="Z268" s="38"/>
      <c r="AA268" s="38"/>
      <c r="AB268" s="38"/>
      <c r="AC268" s="38"/>
      <c r="AD268" s="38"/>
      <c r="AE268" s="38"/>
      <c r="AF268" s="38"/>
      <c r="AG268" s="38"/>
      <c r="AH268" s="38"/>
      <c r="AI268" s="38"/>
      <c r="AJ268" s="38"/>
      <c r="AK268" s="38"/>
      <c r="AL268" s="38"/>
      <c r="AM268" s="38"/>
      <c r="AN268" s="38"/>
      <c r="AO268" s="38"/>
      <c r="AP268" s="38"/>
      <c r="AQ268" s="38"/>
      <c r="AR268" s="38"/>
      <c r="AS268" s="38"/>
      <c r="AT268" s="38"/>
      <c r="AU268" s="38"/>
      <c r="AV268" s="38"/>
      <c r="AW268" s="38"/>
      <c r="AX268" s="38"/>
      <c r="AY268" s="38"/>
      <c r="AZ268" s="38"/>
      <c r="BA268" s="38"/>
      <c r="BB268" s="38"/>
      <c r="BC268" s="38"/>
      <c r="BD268" s="38"/>
      <c r="BE268" s="38"/>
      <c r="BF268" s="38"/>
      <c r="BG268" s="38"/>
      <c r="BH268" s="38"/>
      <c r="BI268" s="38"/>
      <c r="BJ268" s="38"/>
      <c r="BK268" s="38"/>
      <c r="BL268" s="38"/>
      <c r="BM268" s="38"/>
      <c r="BN268" s="38"/>
      <c r="BO268" s="38"/>
      <c r="BP268" s="38"/>
      <c r="BQ268" s="38"/>
      <c r="BR268" s="38"/>
      <c r="BS268" s="38"/>
      <c r="BT268" s="38"/>
      <c r="BU268" s="38"/>
      <c r="BV268" s="38"/>
      <c r="BW268" s="38"/>
      <c r="BX268" s="38"/>
      <c r="BY268" s="9"/>
    </row>
  </sheetData>
  <sheetProtection algorithmName="SHA-512" hashValue="UtT4JN5M+Kg1yqt+RGqnJhHXU9t8Jfl5UGKF1JOvNBxBCxLUcdyusASmMxrMwSvnvQ/nUO5e7wLl80x8j3xuOA==" saltValue="w7HkasFKZ8rMj2S/UF7Rag==" spinCount="100000" sheet="1" scenarios="1"/>
  <mergeCells count="235">
    <mergeCell ref="AJ2:AK2"/>
    <mergeCell ref="D51:BY52"/>
    <mergeCell ref="A54:BY56"/>
    <mergeCell ref="B2:F2"/>
    <mergeCell ref="H2:M2"/>
    <mergeCell ref="S2:U2"/>
    <mergeCell ref="W2:X2"/>
    <mergeCell ref="AD2:AE2"/>
    <mergeCell ref="AG2:AH2"/>
    <mergeCell ref="BO61:BV62"/>
    <mergeCell ref="U63:AB65"/>
    <mergeCell ref="AC63:AL65"/>
    <mergeCell ref="AM63:AX65"/>
    <mergeCell ref="AY63:BF65"/>
    <mergeCell ref="BG63:BN65"/>
    <mergeCell ref="BO63:BV65"/>
    <mergeCell ref="BI60:BU60"/>
    <mergeCell ref="U61:AB62"/>
    <mergeCell ref="AC61:AL62"/>
    <mergeCell ref="AM61:AX62"/>
    <mergeCell ref="AY61:BF62"/>
    <mergeCell ref="BG61:BN62"/>
    <mergeCell ref="AE70:AF72"/>
    <mergeCell ref="AG70:AH72"/>
    <mergeCell ref="AI70:AJ72"/>
    <mergeCell ref="AK70:AL72"/>
    <mergeCell ref="AM70:AN72"/>
    <mergeCell ref="AO70:AX72"/>
    <mergeCell ref="D67:W69"/>
    <mergeCell ref="AO67:AZ69"/>
    <mergeCell ref="BA67:BV69"/>
    <mergeCell ref="D70:F114"/>
    <mergeCell ref="G70:T72"/>
    <mergeCell ref="U70:V72"/>
    <mergeCell ref="W70:X72"/>
    <mergeCell ref="Y70:Z72"/>
    <mergeCell ref="AA70:AB72"/>
    <mergeCell ref="AC70:AD72"/>
    <mergeCell ref="BK70:BL72"/>
    <mergeCell ref="BM70:BN72"/>
    <mergeCell ref="BO70:BP72"/>
    <mergeCell ref="BQ70:BR72"/>
    <mergeCell ref="BS70:BT72"/>
    <mergeCell ref="BU70:BV72"/>
    <mergeCell ref="AY70:AZ72"/>
    <mergeCell ref="BA70:BB72"/>
    <mergeCell ref="BC70:BD72"/>
    <mergeCell ref="BE70:BF72"/>
    <mergeCell ref="BG70:BH72"/>
    <mergeCell ref="BI70:BJ72"/>
    <mergeCell ref="BD83:BV84"/>
    <mergeCell ref="V85:BV86"/>
    <mergeCell ref="G80:T82"/>
    <mergeCell ref="V80:AN82"/>
    <mergeCell ref="AO80:AX82"/>
    <mergeCell ref="AY80:BH82"/>
    <mergeCell ref="BI80:BL82"/>
    <mergeCell ref="BM80:BV82"/>
    <mergeCell ref="BL75:BP77"/>
    <mergeCell ref="BR75:BV77"/>
    <mergeCell ref="G78:T79"/>
    <mergeCell ref="V78:AN79"/>
    <mergeCell ref="AO78:AX79"/>
    <mergeCell ref="AZ78:BV79"/>
    <mergeCell ref="G73:I77"/>
    <mergeCell ref="J73:T74"/>
    <mergeCell ref="V73:AN74"/>
    <mergeCell ref="AO73:AX74"/>
    <mergeCell ref="AZ73:BV74"/>
    <mergeCell ref="J75:T77"/>
    <mergeCell ref="U75:Y77"/>
    <mergeCell ref="AA75:AN77"/>
    <mergeCell ref="AO75:AS77"/>
    <mergeCell ref="AU75:BK77"/>
    <mergeCell ref="U87:AE90"/>
    <mergeCell ref="AF87:AP88"/>
    <mergeCell ref="AQ87:AS88"/>
    <mergeCell ref="AT87:AV88"/>
    <mergeCell ref="AW87:AY88"/>
    <mergeCell ref="G87:T90"/>
    <mergeCell ref="G83:T86"/>
    <mergeCell ref="V83:X84"/>
    <mergeCell ref="Y83:AN84"/>
    <mergeCell ref="AO83:AT84"/>
    <mergeCell ref="AU83:BB84"/>
    <mergeCell ref="AZ87:BB88"/>
    <mergeCell ref="BC87:BE88"/>
    <mergeCell ref="BG87:BP88"/>
    <mergeCell ref="BQ87:BS88"/>
    <mergeCell ref="BT87:BV88"/>
    <mergeCell ref="AF89:AL90"/>
    <mergeCell ref="AM89:BB90"/>
    <mergeCell ref="BC89:BF90"/>
    <mergeCell ref="BG89:BV90"/>
    <mergeCell ref="BL103:BV106"/>
    <mergeCell ref="V105:AS106"/>
    <mergeCell ref="V107:AS108"/>
    <mergeCell ref="AT107:AX110"/>
    <mergeCell ref="AY107:BI110"/>
    <mergeCell ref="BJ107:BK110"/>
    <mergeCell ref="BL107:BV110"/>
    <mergeCell ref="H99:T109"/>
    <mergeCell ref="V99:AS100"/>
    <mergeCell ref="AT99:AX102"/>
    <mergeCell ref="AY99:BI102"/>
    <mergeCell ref="BJ99:BK102"/>
    <mergeCell ref="BL99:BV102"/>
    <mergeCell ref="V101:AS102"/>
    <mergeCell ref="V103:AS104"/>
    <mergeCell ref="V109:AS110"/>
    <mergeCell ref="M110:N114"/>
    <mergeCell ref="H111:K113"/>
    <mergeCell ref="P111:S113"/>
    <mergeCell ref="V111:AS112"/>
    <mergeCell ref="AT111:AX114"/>
    <mergeCell ref="AT103:AX106"/>
    <mergeCell ref="AY103:BI106"/>
    <mergeCell ref="BJ103:BK106"/>
    <mergeCell ref="AT120:BA121"/>
    <mergeCell ref="BC120:BV121"/>
    <mergeCell ref="P122:BV123"/>
    <mergeCell ref="AY111:BI114"/>
    <mergeCell ref="BJ111:BK114"/>
    <mergeCell ref="BL111:BV114"/>
    <mergeCell ref="V113:AS114"/>
    <mergeCell ref="D116:F123"/>
    <mergeCell ref="G116:N119"/>
    <mergeCell ref="P116:AX117"/>
    <mergeCell ref="AY116:BJ119"/>
    <mergeCell ref="BK116:BV119"/>
    <mergeCell ref="P118:AX119"/>
    <mergeCell ref="D125:F132"/>
    <mergeCell ref="G125:N128"/>
    <mergeCell ref="P125:S126"/>
    <mergeCell ref="T125:T126"/>
    <mergeCell ref="U125:AE126"/>
    <mergeCell ref="AF125:AF126"/>
    <mergeCell ref="G120:N123"/>
    <mergeCell ref="P120:R121"/>
    <mergeCell ref="S120:AS121"/>
    <mergeCell ref="BP125:BU126"/>
    <mergeCell ref="BV125:BV126"/>
    <mergeCell ref="P127:BV128"/>
    <mergeCell ref="G129:N132"/>
    <mergeCell ref="P129:R130"/>
    <mergeCell ref="S129:AS130"/>
    <mergeCell ref="AT129:BA130"/>
    <mergeCell ref="BC129:BV130"/>
    <mergeCell ref="P131:BV132"/>
    <mergeCell ref="AG125:AQ126"/>
    <mergeCell ref="AR125:AR126"/>
    <mergeCell ref="AS125:BD126"/>
    <mergeCell ref="BE125:BE126"/>
    <mergeCell ref="BF125:BN126"/>
    <mergeCell ref="BO125:BO126"/>
    <mergeCell ref="D158:M160"/>
    <mergeCell ref="AK158:AT160"/>
    <mergeCell ref="Z138:BV139"/>
    <mergeCell ref="E141:AT142"/>
    <mergeCell ref="D143:N144"/>
    <mergeCell ref="P143:BV144"/>
    <mergeCell ref="D134:N139"/>
    <mergeCell ref="O134:X135"/>
    <mergeCell ref="Z134:AQ135"/>
    <mergeCell ref="AR134:AZ135"/>
    <mergeCell ref="BB134:BV135"/>
    <mergeCell ref="O136:X139"/>
    <mergeCell ref="Z136:AB137"/>
    <mergeCell ref="AC136:AW137"/>
    <mergeCell ref="AX136:BE137"/>
    <mergeCell ref="BG136:BV137"/>
    <mergeCell ref="AG158:AH160"/>
    <mergeCell ref="D146:BV157"/>
    <mergeCell ref="C170:D171"/>
    <mergeCell ref="E170:BV171"/>
    <mergeCell ref="D173:Q177"/>
    <mergeCell ref="R173:AE174"/>
    <mergeCell ref="AG173:BV174"/>
    <mergeCell ref="R175:AE177"/>
    <mergeCell ref="AG175:BV177"/>
    <mergeCell ref="A161:BY162"/>
    <mergeCell ref="C166:D167"/>
    <mergeCell ref="E166:BV167"/>
    <mergeCell ref="C168:D169"/>
    <mergeCell ref="E168:BV169"/>
    <mergeCell ref="D178:Q189"/>
    <mergeCell ref="S178:BV179"/>
    <mergeCell ref="S180:BV181"/>
    <mergeCell ref="S182:BI183"/>
    <mergeCell ref="BJ182:BV183"/>
    <mergeCell ref="S184:BV185"/>
    <mergeCell ref="S186:BD187"/>
    <mergeCell ref="BF186:BV187"/>
    <mergeCell ref="S188:BV189"/>
    <mergeCell ref="BC194:BL195"/>
    <mergeCell ref="BM194:BT195"/>
    <mergeCell ref="BU194:BV195"/>
    <mergeCell ref="R195:W197"/>
    <mergeCell ref="BC196:BL197"/>
    <mergeCell ref="BM196:BT197"/>
    <mergeCell ref="BU196:BV197"/>
    <mergeCell ref="D190:Q191"/>
    <mergeCell ref="S190:BV191"/>
    <mergeCell ref="D192:Q193"/>
    <mergeCell ref="R192:W194"/>
    <mergeCell ref="X192:AC193"/>
    <mergeCell ref="AE192:BB193"/>
    <mergeCell ref="BC192:BV193"/>
    <mergeCell ref="D194:Q197"/>
    <mergeCell ref="X194:AC197"/>
    <mergeCell ref="AE194:BB197"/>
    <mergeCell ref="G91:T98"/>
    <mergeCell ref="U91:BV98"/>
    <mergeCell ref="D208:Q211"/>
    <mergeCell ref="S208:BV211"/>
    <mergeCell ref="D212:Q215"/>
    <mergeCell ref="S212:BV215"/>
    <mergeCell ref="D216:Q267"/>
    <mergeCell ref="S216:BV220"/>
    <mergeCell ref="BL202:BT203"/>
    <mergeCell ref="BU202:BV203"/>
    <mergeCell ref="S204:BI205"/>
    <mergeCell ref="BJ204:BS205"/>
    <mergeCell ref="BT204:BV205"/>
    <mergeCell ref="S206:BV207"/>
    <mergeCell ref="D198:Q207"/>
    <mergeCell ref="R198:W199"/>
    <mergeCell ref="Y198:BB199"/>
    <mergeCell ref="BC198:BV199"/>
    <mergeCell ref="R200:W203"/>
    <mergeCell ref="Y200:BB203"/>
    <mergeCell ref="BC200:BN201"/>
    <mergeCell ref="BO200:BT201"/>
    <mergeCell ref="BU200:BV201"/>
    <mergeCell ref="BC202:BK203"/>
  </mergeCells>
  <phoneticPr fontId="16"/>
  <conditionalFormatting sqref="U125:AE126">
    <cfRule type="expression" dxfId="83" priority="4">
      <formula>"○"=$H$3</formula>
    </cfRule>
  </conditionalFormatting>
  <conditionalFormatting sqref="BF125:BN126">
    <cfRule type="expression" dxfId="82" priority="5">
      <formula>"○"=$K$3</formula>
    </cfRule>
  </conditionalFormatting>
  <conditionalFormatting sqref="H111:K113">
    <cfRule type="expression" dxfId="81" priority="11">
      <formula>$Q$3="2"</formula>
    </cfRule>
  </conditionalFormatting>
  <conditionalFormatting sqref="P111:S113">
    <cfRule type="expression" dxfId="80" priority="12">
      <formula>$Q$3="1"</formula>
    </cfRule>
  </conditionalFormatting>
  <conditionalFormatting sqref="AG125:AQ126">
    <cfRule type="expression" dxfId="79" priority="3">
      <formula>"○"=$I$3</formula>
    </cfRule>
  </conditionalFormatting>
  <conditionalFormatting sqref="AS125:BD126">
    <cfRule type="expression" dxfId="78" priority="2">
      <formula>"○"=$J$3</formula>
    </cfRule>
  </conditionalFormatting>
  <dataValidations count="4">
    <dataValidation type="list" allowBlank="1" showInputMessage="1" showErrorMessage="1" sqref="BC200:BM201">
      <formula1>"□ 本人　□ 家族（, ■ 本人　□ 家族（, □ 本人　■ 家族（,"</formula1>
    </dataValidation>
    <dataValidation type="list" allowBlank="1" showInputMessage="1" showErrorMessage="1" sqref="BC194:BL195">
      <formula1>"■　家　 族　（, □　家　 族　（,"</formula1>
    </dataValidation>
    <dataValidation type="list" allowBlank="1" showInputMessage="1" showErrorMessage="1" sqref="BC196:BL197 BL202 BC202:BK203">
      <formula1>"□　その他　（, ■　その他　（,"</formula1>
    </dataValidation>
    <dataValidation type="list" allowBlank="1" showInputMessage="1" showErrorMessage="1" sqref="BA67:BV69">
      <formula1>$C$5:$C$6</formula1>
    </dataValidation>
  </dataValidations>
  <hyperlinks>
    <hyperlink ref="A54:S56" location="目次!A1" display="介護保険"/>
  </hyperlinks>
  <pageMargins left="0.43307086614173229" right="0.31496062992125984" top="0.35433070866141736" bottom="0.27559055118110237" header="0.31496062992125984" footer="0.31496062992125984"/>
  <pageSetup paperSize="9" orientation="portrait" r:id="rId1"/>
  <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CD150"/>
  <sheetViews>
    <sheetView topLeftCell="A150" zoomScale="115" zoomScaleNormal="115" workbookViewId="0">
      <selection activeCell="CN163" sqref="CN163:CN164"/>
    </sheetView>
  </sheetViews>
  <sheetFormatPr defaultColWidth="1.25" defaultRowHeight="7.5" customHeight="1"/>
  <cols>
    <col min="1" max="16384" width="1.25" style="1"/>
  </cols>
  <sheetData>
    <row r="1" spans="1:72" ht="7.5" hidden="1" customHeight="1">
      <c r="A1" s="439"/>
      <c r="B1" s="440"/>
      <c r="C1" s="440"/>
      <c r="D1" s="440"/>
      <c r="E1" s="440"/>
      <c r="F1" s="440"/>
      <c r="G1" s="440"/>
      <c r="H1" s="440"/>
      <c r="I1" s="440"/>
      <c r="J1" s="440"/>
      <c r="K1" s="440"/>
      <c r="L1" s="440"/>
      <c r="M1" s="440"/>
      <c r="N1" s="440"/>
      <c r="O1" s="440"/>
      <c r="P1" s="440"/>
      <c r="Q1" s="440"/>
      <c r="R1" s="440"/>
      <c r="S1" s="440"/>
      <c r="T1" s="440"/>
      <c r="U1" s="440"/>
      <c r="V1" s="440"/>
      <c r="W1" s="440"/>
      <c r="X1" s="440"/>
      <c r="Y1" s="440"/>
      <c r="Z1" s="440"/>
      <c r="AA1" s="440"/>
      <c r="AB1" s="440"/>
      <c r="AC1" s="440"/>
      <c r="AD1" s="440"/>
      <c r="AE1" s="440"/>
      <c r="AF1" s="440"/>
      <c r="AG1" s="440"/>
      <c r="AH1" s="440"/>
      <c r="AI1" s="440"/>
      <c r="AJ1" s="440"/>
      <c r="AK1" s="440"/>
      <c r="AL1" s="440"/>
      <c r="AM1" s="440"/>
      <c r="AN1" s="440"/>
      <c r="AO1" s="440"/>
      <c r="AP1" s="440"/>
      <c r="AQ1" s="440"/>
      <c r="AR1" s="440"/>
      <c r="AS1" s="440"/>
      <c r="AT1" s="440"/>
      <c r="AU1" s="440"/>
      <c r="AV1" s="440"/>
      <c r="AW1" s="440"/>
      <c r="AX1" s="440"/>
      <c r="AY1" s="440"/>
      <c r="AZ1" s="440"/>
      <c r="BA1" s="440"/>
      <c r="BB1" s="440"/>
      <c r="BC1" s="440"/>
      <c r="BD1" s="440"/>
      <c r="BE1" s="440"/>
      <c r="BF1" s="440"/>
      <c r="BG1" s="440"/>
      <c r="BH1" s="440"/>
      <c r="BI1" s="440"/>
      <c r="BJ1" s="440"/>
      <c r="BK1" s="440"/>
      <c r="BL1" s="440"/>
      <c r="BM1" s="440"/>
      <c r="BN1" s="440"/>
      <c r="BO1" s="440"/>
      <c r="BP1" s="440"/>
      <c r="BQ1" s="440"/>
      <c r="BR1" s="440"/>
      <c r="BS1" s="440"/>
      <c r="BT1" s="588"/>
    </row>
    <row r="2" spans="1:72" ht="7.5" hidden="1" customHeight="1">
      <c r="A2" s="306"/>
      <c r="BT2" s="23"/>
    </row>
    <row r="3" spans="1:72" ht="7.5" hidden="1" customHeight="1">
      <c r="A3" s="2081" t="s">
        <v>1318</v>
      </c>
      <c r="B3" s="2082"/>
      <c r="C3" s="2082"/>
      <c r="D3" s="2082"/>
      <c r="E3" s="2082"/>
      <c r="F3" s="2082"/>
      <c r="G3" s="2082"/>
      <c r="H3" s="2082"/>
      <c r="I3" s="2082"/>
      <c r="J3" s="2082"/>
      <c r="K3" s="2082"/>
      <c r="L3" s="2082"/>
      <c r="M3" s="2082"/>
      <c r="N3" s="2082"/>
      <c r="O3" s="2082"/>
      <c r="P3" s="2082"/>
      <c r="Q3" s="2082"/>
      <c r="R3" s="2082"/>
      <c r="S3" s="2082"/>
      <c r="T3" s="2082"/>
      <c r="U3" s="2082"/>
      <c r="V3" s="2082"/>
      <c r="W3" s="2082"/>
      <c r="X3" s="2082"/>
      <c r="Y3" s="2082"/>
      <c r="Z3" s="2082"/>
      <c r="AA3" s="2082"/>
      <c r="AB3" s="2082"/>
      <c r="AC3" s="2082"/>
      <c r="AD3" s="2082"/>
      <c r="AE3" s="2082"/>
      <c r="AF3" s="2082"/>
      <c r="AG3" s="2082"/>
      <c r="AH3" s="2082"/>
      <c r="AI3" s="2082"/>
      <c r="AJ3" s="2082"/>
      <c r="AK3" s="2082"/>
      <c r="AL3" s="2082"/>
      <c r="AM3" s="2082"/>
      <c r="AN3" s="2082"/>
      <c r="AO3" s="2082"/>
      <c r="AP3" s="2082"/>
      <c r="AQ3" s="2082"/>
      <c r="AR3" s="2082"/>
      <c r="AS3" s="2082"/>
      <c r="AT3" s="2082"/>
      <c r="AU3" s="2082"/>
      <c r="AV3" s="2082"/>
      <c r="AW3" s="2082"/>
      <c r="AX3" s="2082"/>
      <c r="AY3" s="2082"/>
      <c r="AZ3" s="2082"/>
      <c r="BA3" s="2082"/>
      <c r="BB3" s="2082"/>
      <c r="BC3" s="2082"/>
      <c r="BD3" s="2082"/>
      <c r="BE3" s="2082"/>
      <c r="BF3" s="2082"/>
      <c r="BG3" s="2082"/>
      <c r="BH3" s="2082"/>
      <c r="BI3" s="2082"/>
      <c r="BJ3" s="2082"/>
      <c r="BK3" s="2082"/>
      <c r="BL3" s="2082"/>
      <c r="BM3" s="2082"/>
      <c r="BN3" s="2082"/>
      <c r="BO3" s="2082"/>
      <c r="BP3" s="2082"/>
      <c r="BQ3" s="2082"/>
      <c r="BR3" s="2082"/>
      <c r="BS3" s="2082"/>
      <c r="BT3" s="2083"/>
    </row>
    <row r="4" spans="1:72" ht="7.5" hidden="1" customHeight="1">
      <c r="A4" s="2081"/>
      <c r="B4" s="2082"/>
      <c r="C4" s="2082"/>
      <c r="D4" s="2082"/>
      <c r="E4" s="2082"/>
      <c r="F4" s="2082"/>
      <c r="G4" s="2082"/>
      <c r="H4" s="2082"/>
      <c r="I4" s="2082"/>
      <c r="J4" s="2082"/>
      <c r="K4" s="2082"/>
      <c r="L4" s="2082"/>
      <c r="M4" s="2082"/>
      <c r="N4" s="2082"/>
      <c r="O4" s="2082"/>
      <c r="P4" s="2082"/>
      <c r="Q4" s="2082"/>
      <c r="R4" s="2082"/>
      <c r="S4" s="2082"/>
      <c r="T4" s="2082"/>
      <c r="U4" s="2082"/>
      <c r="V4" s="2082"/>
      <c r="W4" s="2082"/>
      <c r="X4" s="2082"/>
      <c r="Y4" s="2082"/>
      <c r="Z4" s="2082"/>
      <c r="AA4" s="2082"/>
      <c r="AB4" s="2082"/>
      <c r="AC4" s="2082"/>
      <c r="AD4" s="2082"/>
      <c r="AE4" s="2082"/>
      <c r="AF4" s="2082"/>
      <c r="AG4" s="2082"/>
      <c r="AH4" s="2082"/>
      <c r="AI4" s="2082"/>
      <c r="AJ4" s="2082"/>
      <c r="AK4" s="2082"/>
      <c r="AL4" s="2082"/>
      <c r="AM4" s="2082"/>
      <c r="AN4" s="2082"/>
      <c r="AO4" s="2082"/>
      <c r="AP4" s="2082"/>
      <c r="AQ4" s="2082"/>
      <c r="AR4" s="2082"/>
      <c r="AS4" s="2082"/>
      <c r="AT4" s="2082"/>
      <c r="AU4" s="2082"/>
      <c r="AV4" s="2082"/>
      <c r="AW4" s="2082"/>
      <c r="AX4" s="2082"/>
      <c r="AY4" s="2082"/>
      <c r="AZ4" s="2082"/>
      <c r="BA4" s="2082"/>
      <c r="BB4" s="2082"/>
      <c r="BC4" s="2082"/>
      <c r="BD4" s="2082"/>
      <c r="BE4" s="2082"/>
      <c r="BF4" s="2082"/>
      <c r="BG4" s="2082"/>
      <c r="BH4" s="2082"/>
      <c r="BI4" s="2082"/>
      <c r="BJ4" s="2082"/>
      <c r="BK4" s="2082"/>
      <c r="BL4" s="2082"/>
      <c r="BM4" s="2082"/>
      <c r="BN4" s="2082"/>
      <c r="BO4" s="2082"/>
      <c r="BP4" s="2082"/>
      <c r="BQ4" s="2082"/>
      <c r="BR4" s="2082"/>
      <c r="BS4" s="2082"/>
      <c r="BT4" s="2083"/>
    </row>
    <row r="5" spans="1:72" ht="7.5" hidden="1" customHeight="1">
      <c r="A5" s="2081"/>
      <c r="B5" s="2082"/>
      <c r="C5" s="2082"/>
      <c r="D5" s="2082"/>
      <c r="E5" s="2082"/>
      <c r="F5" s="2082"/>
      <c r="G5" s="2082"/>
      <c r="H5" s="2082"/>
      <c r="I5" s="2082"/>
      <c r="J5" s="2082"/>
      <c r="K5" s="2082"/>
      <c r="L5" s="2082"/>
      <c r="M5" s="2082"/>
      <c r="N5" s="2082"/>
      <c r="O5" s="2082"/>
      <c r="P5" s="2082"/>
      <c r="Q5" s="2082"/>
      <c r="R5" s="2082"/>
      <c r="S5" s="2082"/>
      <c r="T5" s="2082"/>
      <c r="U5" s="2082"/>
      <c r="V5" s="2082"/>
      <c r="W5" s="2082"/>
      <c r="X5" s="2082"/>
      <c r="Y5" s="2082"/>
      <c r="Z5" s="2082"/>
      <c r="AA5" s="2082"/>
      <c r="AB5" s="2082"/>
      <c r="AC5" s="2082"/>
      <c r="AD5" s="2082"/>
      <c r="AE5" s="2082"/>
      <c r="AF5" s="2082"/>
      <c r="AG5" s="2082"/>
      <c r="AH5" s="2082"/>
      <c r="AI5" s="2082"/>
      <c r="AJ5" s="2082"/>
      <c r="AK5" s="2082"/>
      <c r="AL5" s="2082"/>
      <c r="AM5" s="2082"/>
      <c r="AN5" s="2082"/>
      <c r="AO5" s="2082"/>
      <c r="AP5" s="2082"/>
      <c r="AQ5" s="2082"/>
      <c r="AR5" s="2082"/>
      <c r="AS5" s="2082"/>
      <c r="AT5" s="2082"/>
      <c r="AU5" s="2082"/>
      <c r="AV5" s="2082"/>
      <c r="AW5" s="2082"/>
      <c r="AX5" s="2082"/>
      <c r="AY5" s="2082"/>
      <c r="AZ5" s="2082"/>
      <c r="BA5" s="2082"/>
      <c r="BB5" s="2082"/>
      <c r="BC5" s="2082"/>
      <c r="BD5" s="2082"/>
      <c r="BE5" s="2082"/>
      <c r="BF5" s="2082"/>
      <c r="BG5" s="2082"/>
      <c r="BH5" s="2082"/>
      <c r="BI5" s="2082"/>
      <c r="BJ5" s="2082"/>
      <c r="BK5" s="2082"/>
      <c r="BL5" s="2082"/>
      <c r="BM5" s="2082"/>
      <c r="BN5" s="2082"/>
      <c r="BO5" s="2082"/>
      <c r="BP5" s="2082"/>
      <c r="BQ5" s="2082"/>
      <c r="BR5" s="2082"/>
      <c r="BS5" s="2082"/>
      <c r="BT5" s="2083"/>
    </row>
    <row r="6" spans="1:72" ht="7.5" hidden="1" customHeight="1">
      <c r="A6" s="306"/>
      <c r="BT6" s="23"/>
    </row>
    <row r="7" spans="1:72" ht="7.5" hidden="1" customHeight="1">
      <c r="A7" s="306"/>
      <c r="BT7" s="23"/>
    </row>
    <row r="8" spans="1:72" ht="7.5" hidden="1" customHeight="1">
      <c r="A8" s="306"/>
      <c r="BT8" s="23"/>
    </row>
    <row r="9" spans="1:72" ht="7.5" hidden="1" customHeight="1" thickBot="1">
      <c r="A9" s="306"/>
      <c r="BT9" s="23"/>
    </row>
    <row r="10" spans="1:72" ht="7.5" hidden="1" customHeight="1">
      <c r="A10" s="306"/>
      <c r="D10" s="2070" t="s">
        <v>1319</v>
      </c>
      <c r="E10" s="2071"/>
      <c r="F10" s="2071"/>
      <c r="G10" s="2071"/>
      <c r="H10" s="2071"/>
      <c r="I10" s="2071"/>
      <c r="J10" s="2071"/>
      <c r="K10" s="2071"/>
      <c r="L10" s="2071"/>
      <c r="M10" s="2071"/>
      <c r="N10" s="2072"/>
      <c r="O10" s="6"/>
      <c r="P10" s="2076" t="str">
        <f>IF(LEFT("",20)=LEFT(入力専用!$G$66,20),"",入力専用!$G$66)</f>
        <v/>
      </c>
      <c r="Q10" s="2076"/>
      <c r="R10" s="2076"/>
      <c r="S10" s="2076"/>
      <c r="T10" s="2076"/>
      <c r="U10" s="2076"/>
      <c r="V10" s="2076"/>
      <c r="W10" s="2076"/>
      <c r="X10" s="2076"/>
      <c r="Y10" s="2076"/>
      <c r="Z10" s="2076"/>
      <c r="AA10" s="2076"/>
      <c r="AB10" s="2076"/>
      <c r="AC10" s="2076"/>
      <c r="AD10" s="2076"/>
      <c r="AE10" s="2076"/>
      <c r="AF10" s="2076"/>
      <c r="AG10" s="2076"/>
      <c r="AH10" s="2076"/>
      <c r="AI10" s="2076"/>
      <c r="AJ10" s="2076"/>
      <c r="AK10" s="2076"/>
      <c r="AL10" s="2076"/>
      <c r="AM10" s="2098" t="s">
        <v>1320</v>
      </c>
      <c r="AN10" s="2099"/>
      <c r="AO10" s="2099"/>
      <c r="AP10" s="2099"/>
      <c r="AQ10" s="2099"/>
      <c r="AR10" s="2099"/>
      <c r="AS10" s="2099"/>
      <c r="AT10" s="2099"/>
      <c r="AU10" s="2099"/>
      <c r="AV10" s="2099"/>
      <c r="AW10" s="2100"/>
      <c r="AX10" s="2089"/>
      <c r="AY10" s="2090"/>
      <c r="AZ10" s="2090"/>
      <c r="BA10" s="2090"/>
      <c r="BB10" s="2090"/>
      <c r="BC10" s="2090"/>
      <c r="BD10" s="2090"/>
      <c r="BE10" s="2091"/>
      <c r="BF10" s="2087" t="str">
        <f>入力専用!P3</f>
        <v/>
      </c>
      <c r="BG10" s="2084"/>
      <c r="BH10" s="2084" t="str">
        <f>入力専用!P4</f>
        <v/>
      </c>
      <c r="BI10" s="2084"/>
      <c r="BJ10" s="2084" t="str">
        <f>入力専用!P5</f>
        <v/>
      </c>
      <c r="BK10" s="2084"/>
      <c r="BL10" s="2084" t="str">
        <f>入力専用!P6</f>
        <v/>
      </c>
      <c r="BM10" s="2084"/>
      <c r="BN10" s="2084" t="str">
        <f>入力専用!P7</f>
        <v/>
      </c>
      <c r="BO10" s="2084"/>
      <c r="BP10" s="2084" t="str">
        <f>入力専用!P8</f>
        <v/>
      </c>
      <c r="BQ10" s="2085"/>
      <c r="BT10" s="23"/>
    </row>
    <row r="11" spans="1:72" ht="7.5" hidden="1" customHeight="1">
      <c r="A11" s="306"/>
      <c r="D11" s="2073"/>
      <c r="E11" s="2074"/>
      <c r="F11" s="2074"/>
      <c r="G11" s="2074"/>
      <c r="H11" s="2074"/>
      <c r="I11" s="2074"/>
      <c r="J11" s="2074"/>
      <c r="K11" s="2074"/>
      <c r="L11" s="2074"/>
      <c r="M11" s="2074"/>
      <c r="N11" s="2075"/>
      <c r="O11" s="26"/>
      <c r="P11" s="2077"/>
      <c r="Q11" s="2077"/>
      <c r="R11" s="2077"/>
      <c r="S11" s="2077"/>
      <c r="T11" s="2077"/>
      <c r="U11" s="2077"/>
      <c r="V11" s="2077"/>
      <c r="W11" s="2077"/>
      <c r="X11" s="2077"/>
      <c r="Y11" s="2077"/>
      <c r="Z11" s="2077"/>
      <c r="AA11" s="2077"/>
      <c r="AB11" s="2077"/>
      <c r="AC11" s="2077"/>
      <c r="AD11" s="2077"/>
      <c r="AE11" s="2077"/>
      <c r="AF11" s="2077"/>
      <c r="AG11" s="2077"/>
      <c r="AH11" s="2077"/>
      <c r="AI11" s="2077"/>
      <c r="AJ11" s="2077"/>
      <c r="AK11" s="2077"/>
      <c r="AL11" s="2077"/>
      <c r="AM11" s="2065"/>
      <c r="AN11" s="2066"/>
      <c r="AO11" s="2066"/>
      <c r="AP11" s="2066"/>
      <c r="AQ11" s="2066"/>
      <c r="AR11" s="2066"/>
      <c r="AS11" s="2066"/>
      <c r="AT11" s="2066"/>
      <c r="AU11" s="2066"/>
      <c r="AV11" s="2066"/>
      <c r="AW11" s="2067"/>
      <c r="AX11" s="2092"/>
      <c r="AY11" s="2093"/>
      <c r="AZ11" s="2093"/>
      <c r="BA11" s="2093"/>
      <c r="BB11" s="2093"/>
      <c r="BC11" s="2093"/>
      <c r="BD11" s="2093"/>
      <c r="BE11" s="2094"/>
      <c r="BF11" s="2088"/>
      <c r="BG11" s="2059"/>
      <c r="BH11" s="2059"/>
      <c r="BI11" s="2059"/>
      <c r="BJ11" s="2059"/>
      <c r="BK11" s="2059"/>
      <c r="BL11" s="2059"/>
      <c r="BM11" s="2059"/>
      <c r="BN11" s="2059"/>
      <c r="BO11" s="2059"/>
      <c r="BP11" s="2059"/>
      <c r="BQ11" s="2086"/>
      <c r="BT11" s="23"/>
    </row>
    <row r="12" spans="1:72" ht="7.5" hidden="1" customHeight="1">
      <c r="A12" s="306"/>
      <c r="D12" s="2060" t="s">
        <v>1321</v>
      </c>
      <c r="E12" s="2061"/>
      <c r="F12" s="2061"/>
      <c r="G12" s="2061"/>
      <c r="H12" s="2061"/>
      <c r="I12" s="2061"/>
      <c r="J12" s="2061"/>
      <c r="K12" s="2061"/>
      <c r="L12" s="2061"/>
      <c r="M12" s="2061"/>
      <c r="N12" s="2062"/>
      <c r="O12" s="27"/>
      <c r="P12" s="2078" t="str">
        <f>IF(LEFT("",20)=LEFT(入力専用!$G$67,20),"",入力専用!$G$67)</f>
        <v/>
      </c>
      <c r="Q12" s="2078"/>
      <c r="R12" s="2078"/>
      <c r="S12" s="2078"/>
      <c r="T12" s="2078"/>
      <c r="U12" s="2078"/>
      <c r="V12" s="2078"/>
      <c r="W12" s="2078"/>
      <c r="X12" s="2078"/>
      <c r="Y12" s="2078"/>
      <c r="Z12" s="2078"/>
      <c r="AA12" s="2078"/>
      <c r="AB12" s="2078"/>
      <c r="AC12" s="2078"/>
      <c r="AD12" s="2078"/>
      <c r="AE12" s="2078"/>
      <c r="AF12" s="2078"/>
      <c r="AG12" s="2078"/>
      <c r="AH12" s="2078"/>
      <c r="AI12" s="2078"/>
      <c r="AJ12" s="2078"/>
      <c r="AK12" s="2078"/>
      <c r="AL12" s="2078"/>
      <c r="AM12" s="2065"/>
      <c r="AN12" s="2066"/>
      <c r="AO12" s="2066"/>
      <c r="AP12" s="2066"/>
      <c r="AQ12" s="2066"/>
      <c r="AR12" s="2066"/>
      <c r="AS12" s="2066"/>
      <c r="AT12" s="2066"/>
      <c r="AU12" s="2066"/>
      <c r="AV12" s="2066"/>
      <c r="AW12" s="2067"/>
      <c r="AX12" s="2092"/>
      <c r="AY12" s="2093"/>
      <c r="AZ12" s="2093"/>
      <c r="BA12" s="2093"/>
      <c r="BB12" s="2093"/>
      <c r="BC12" s="2093"/>
      <c r="BD12" s="2093"/>
      <c r="BE12" s="2094"/>
      <c r="BF12" s="2088"/>
      <c r="BG12" s="2059"/>
      <c r="BH12" s="2059"/>
      <c r="BI12" s="2059"/>
      <c r="BJ12" s="2059"/>
      <c r="BK12" s="2059"/>
      <c r="BL12" s="2059"/>
      <c r="BM12" s="2059"/>
      <c r="BN12" s="2059"/>
      <c r="BO12" s="2059"/>
      <c r="BP12" s="2059"/>
      <c r="BQ12" s="2086"/>
      <c r="BT12" s="23"/>
    </row>
    <row r="13" spans="1:72" ht="7.5" hidden="1" customHeight="1">
      <c r="A13" s="306"/>
      <c r="D13" s="2063"/>
      <c r="E13" s="1233"/>
      <c r="F13" s="1233"/>
      <c r="G13" s="1233"/>
      <c r="H13" s="1233"/>
      <c r="I13" s="1233"/>
      <c r="J13" s="1233"/>
      <c r="K13" s="1233"/>
      <c r="L13" s="1233"/>
      <c r="M13" s="1233"/>
      <c r="N13" s="1926"/>
      <c r="P13" s="2079"/>
      <c r="Q13" s="2079"/>
      <c r="R13" s="2079"/>
      <c r="S13" s="2079"/>
      <c r="T13" s="2079"/>
      <c r="U13" s="2079"/>
      <c r="V13" s="2079"/>
      <c r="W13" s="2079"/>
      <c r="X13" s="2079"/>
      <c r="Y13" s="2079"/>
      <c r="Z13" s="2079"/>
      <c r="AA13" s="2079"/>
      <c r="AB13" s="2079"/>
      <c r="AC13" s="2079"/>
      <c r="AD13" s="2079"/>
      <c r="AE13" s="2079"/>
      <c r="AF13" s="2079"/>
      <c r="AG13" s="2079"/>
      <c r="AH13" s="2079"/>
      <c r="AI13" s="2079"/>
      <c r="AJ13" s="2079"/>
      <c r="AK13" s="2079"/>
      <c r="AL13" s="2079"/>
      <c r="AM13" s="2065"/>
      <c r="AN13" s="2066"/>
      <c r="AO13" s="2066"/>
      <c r="AP13" s="2066"/>
      <c r="AQ13" s="2066"/>
      <c r="AR13" s="2066"/>
      <c r="AS13" s="2066"/>
      <c r="AT13" s="2066"/>
      <c r="AU13" s="2066"/>
      <c r="AV13" s="2066"/>
      <c r="AW13" s="2067"/>
      <c r="AX13" s="2095"/>
      <c r="AY13" s="2096"/>
      <c r="AZ13" s="2096"/>
      <c r="BA13" s="2096"/>
      <c r="BB13" s="2096"/>
      <c r="BC13" s="2096"/>
      <c r="BD13" s="2096"/>
      <c r="BE13" s="2097"/>
      <c r="BF13" s="2088"/>
      <c r="BG13" s="2059"/>
      <c r="BH13" s="2059"/>
      <c r="BI13" s="2059"/>
      <c r="BJ13" s="2059"/>
      <c r="BK13" s="2059"/>
      <c r="BL13" s="2059"/>
      <c r="BM13" s="2059"/>
      <c r="BN13" s="2059"/>
      <c r="BO13" s="2059"/>
      <c r="BP13" s="2059"/>
      <c r="BQ13" s="2086"/>
      <c r="BT13" s="23"/>
    </row>
    <row r="14" spans="1:72" ht="7.5" hidden="1" customHeight="1">
      <c r="A14" s="306"/>
      <c r="D14" s="2063"/>
      <c r="E14" s="1233"/>
      <c r="F14" s="1233"/>
      <c r="G14" s="1233"/>
      <c r="H14" s="1233"/>
      <c r="I14" s="1233"/>
      <c r="J14" s="1233"/>
      <c r="K14" s="1233"/>
      <c r="L14" s="1233"/>
      <c r="M14" s="1233"/>
      <c r="N14" s="1926"/>
      <c r="P14" s="2079"/>
      <c r="Q14" s="2079"/>
      <c r="R14" s="2079"/>
      <c r="S14" s="2079"/>
      <c r="T14" s="2079"/>
      <c r="U14" s="2079"/>
      <c r="V14" s="2079"/>
      <c r="W14" s="2079"/>
      <c r="X14" s="2079"/>
      <c r="Y14" s="2079"/>
      <c r="Z14" s="2079"/>
      <c r="AA14" s="2079"/>
      <c r="AB14" s="2079"/>
      <c r="AC14" s="2079"/>
      <c r="AD14" s="2079"/>
      <c r="AE14" s="2079"/>
      <c r="AF14" s="2079"/>
      <c r="AG14" s="2079"/>
      <c r="AH14" s="2079"/>
      <c r="AI14" s="2079"/>
      <c r="AJ14" s="2079"/>
      <c r="AK14" s="2079"/>
      <c r="AL14" s="2079"/>
      <c r="AM14" s="2065" t="s">
        <v>1322</v>
      </c>
      <c r="AN14" s="2066"/>
      <c r="AO14" s="2066"/>
      <c r="AP14" s="2066"/>
      <c r="AQ14" s="2066"/>
      <c r="AR14" s="2066"/>
      <c r="AS14" s="2066"/>
      <c r="AT14" s="2066"/>
      <c r="AU14" s="2066"/>
      <c r="AV14" s="2066"/>
      <c r="AW14" s="2067"/>
      <c r="AX14" s="2068" t="str">
        <f>入力専用!V3</f>
        <v>0</v>
      </c>
      <c r="AY14" s="2058"/>
      <c r="AZ14" s="2058" t="str">
        <f>入力専用!V4</f>
        <v>0</v>
      </c>
      <c r="BA14" s="2058"/>
      <c r="BB14" s="2058" t="str">
        <f>入力専用!V5</f>
        <v>0</v>
      </c>
      <c r="BC14" s="2058"/>
      <c r="BD14" s="2058" t="str">
        <f>入力専用!V6</f>
        <v>0</v>
      </c>
      <c r="BE14" s="2058"/>
      <c r="BF14" s="2058" t="str">
        <f>入力専用!V7</f>
        <v>0</v>
      </c>
      <c r="BG14" s="2058"/>
      <c r="BH14" s="2058" t="str">
        <f>入力専用!V8</f>
        <v>0</v>
      </c>
      <c r="BI14" s="2058"/>
      <c r="BJ14" s="2058" t="str">
        <f>入力専用!V9</f>
        <v>0</v>
      </c>
      <c r="BK14" s="2058"/>
      <c r="BL14" s="2058" t="str">
        <f>入力専用!V10</f>
        <v>0</v>
      </c>
      <c r="BM14" s="2058"/>
      <c r="BN14" s="2058" t="str">
        <f>入力専用!V11</f>
        <v>0</v>
      </c>
      <c r="BO14" s="2058"/>
      <c r="BP14" s="2058" t="str">
        <f>入力専用!V12</f>
        <v>0</v>
      </c>
      <c r="BQ14" s="2101"/>
      <c r="BT14" s="23"/>
    </row>
    <row r="15" spans="1:72" ht="7.5" hidden="1" customHeight="1">
      <c r="A15" s="306"/>
      <c r="D15" s="2063"/>
      <c r="E15" s="1233"/>
      <c r="F15" s="1233"/>
      <c r="G15" s="1233"/>
      <c r="H15" s="1233"/>
      <c r="I15" s="1233"/>
      <c r="J15" s="1233"/>
      <c r="K15" s="1233"/>
      <c r="L15" s="1233"/>
      <c r="M15" s="1233"/>
      <c r="N15" s="1926"/>
      <c r="P15" s="2079"/>
      <c r="Q15" s="2079"/>
      <c r="R15" s="2079"/>
      <c r="S15" s="2079"/>
      <c r="T15" s="2079"/>
      <c r="U15" s="2079"/>
      <c r="V15" s="2079"/>
      <c r="W15" s="2079"/>
      <c r="X15" s="2079"/>
      <c r="Y15" s="2079"/>
      <c r="Z15" s="2079"/>
      <c r="AA15" s="2079"/>
      <c r="AB15" s="2079"/>
      <c r="AC15" s="2079"/>
      <c r="AD15" s="2079"/>
      <c r="AE15" s="2079"/>
      <c r="AF15" s="2079"/>
      <c r="AG15" s="2079"/>
      <c r="AH15" s="2079"/>
      <c r="AI15" s="2079"/>
      <c r="AJ15" s="2079"/>
      <c r="AK15" s="2079"/>
      <c r="AL15" s="2079"/>
      <c r="AM15" s="2065"/>
      <c r="AN15" s="2066"/>
      <c r="AO15" s="2066"/>
      <c r="AP15" s="2066"/>
      <c r="AQ15" s="2066"/>
      <c r="AR15" s="2066"/>
      <c r="AS15" s="2066"/>
      <c r="AT15" s="2066"/>
      <c r="AU15" s="2066"/>
      <c r="AV15" s="2066"/>
      <c r="AW15" s="2067"/>
      <c r="AX15" s="2069"/>
      <c r="AY15" s="2059"/>
      <c r="AZ15" s="2059"/>
      <c r="BA15" s="2059"/>
      <c r="BB15" s="2059"/>
      <c r="BC15" s="2059"/>
      <c r="BD15" s="2059"/>
      <c r="BE15" s="2059"/>
      <c r="BF15" s="2059"/>
      <c r="BG15" s="2059"/>
      <c r="BH15" s="2059"/>
      <c r="BI15" s="2059"/>
      <c r="BJ15" s="2059"/>
      <c r="BK15" s="2059"/>
      <c r="BL15" s="2059"/>
      <c r="BM15" s="2059"/>
      <c r="BN15" s="2059"/>
      <c r="BO15" s="2059"/>
      <c r="BP15" s="2059"/>
      <c r="BQ15" s="2086"/>
      <c r="BT15" s="23"/>
    </row>
    <row r="16" spans="1:72" ht="7.5" hidden="1" customHeight="1">
      <c r="A16" s="306"/>
      <c r="D16" s="2063"/>
      <c r="E16" s="1233"/>
      <c r="F16" s="1233"/>
      <c r="G16" s="1233"/>
      <c r="H16" s="1233"/>
      <c r="I16" s="1233"/>
      <c r="J16" s="1233"/>
      <c r="K16" s="1233"/>
      <c r="L16" s="1233"/>
      <c r="M16" s="1233"/>
      <c r="N16" s="1926"/>
      <c r="P16" s="2079"/>
      <c r="Q16" s="2079"/>
      <c r="R16" s="2079"/>
      <c r="S16" s="2079"/>
      <c r="T16" s="2079"/>
      <c r="U16" s="2079"/>
      <c r="V16" s="2079"/>
      <c r="W16" s="2079"/>
      <c r="X16" s="2079"/>
      <c r="Y16" s="2079"/>
      <c r="Z16" s="2079"/>
      <c r="AA16" s="2079"/>
      <c r="AB16" s="2079"/>
      <c r="AC16" s="2079"/>
      <c r="AD16" s="2079"/>
      <c r="AE16" s="2079"/>
      <c r="AF16" s="2079"/>
      <c r="AG16" s="2079"/>
      <c r="AH16" s="2079"/>
      <c r="AI16" s="2079"/>
      <c r="AJ16" s="2079"/>
      <c r="AK16" s="2079"/>
      <c r="AL16" s="2079"/>
      <c r="AM16" s="2065"/>
      <c r="AN16" s="2066"/>
      <c r="AO16" s="2066"/>
      <c r="AP16" s="2066"/>
      <c r="AQ16" s="2066"/>
      <c r="AR16" s="2066"/>
      <c r="AS16" s="2066"/>
      <c r="AT16" s="2066"/>
      <c r="AU16" s="2066"/>
      <c r="AV16" s="2066"/>
      <c r="AW16" s="2067"/>
      <c r="AX16" s="2069"/>
      <c r="AY16" s="2059"/>
      <c r="AZ16" s="2059"/>
      <c r="BA16" s="2059"/>
      <c r="BB16" s="2059"/>
      <c r="BC16" s="2059"/>
      <c r="BD16" s="2059"/>
      <c r="BE16" s="2059"/>
      <c r="BF16" s="2059"/>
      <c r="BG16" s="2059"/>
      <c r="BH16" s="2059"/>
      <c r="BI16" s="2059"/>
      <c r="BJ16" s="2059"/>
      <c r="BK16" s="2059"/>
      <c r="BL16" s="2059"/>
      <c r="BM16" s="2059"/>
      <c r="BN16" s="2059"/>
      <c r="BO16" s="2059"/>
      <c r="BP16" s="2059"/>
      <c r="BQ16" s="2086"/>
      <c r="BT16" s="23"/>
    </row>
    <row r="17" spans="1:82" ht="7.5" hidden="1" customHeight="1">
      <c r="A17" s="306"/>
      <c r="D17" s="2064"/>
      <c r="E17" s="1076"/>
      <c r="F17" s="1076"/>
      <c r="G17" s="1076"/>
      <c r="H17" s="1076"/>
      <c r="I17" s="1076"/>
      <c r="J17" s="1076"/>
      <c r="K17" s="1076"/>
      <c r="L17" s="1076"/>
      <c r="M17" s="1076"/>
      <c r="N17" s="1927"/>
      <c r="O17" s="438"/>
      <c r="P17" s="2080"/>
      <c r="Q17" s="2080"/>
      <c r="R17" s="2080"/>
      <c r="S17" s="2080"/>
      <c r="T17" s="2080"/>
      <c r="U17" s="2080"/>
      <c r="V17" s="2080"/>
      <c r="W17" s="2080"/>
      <c r="X17" s="2080"/>
      <c r="Y17" s="2080"/>
      <c r="Z17" s="2080"/>
      <c r="AA17" s="2080"/>
      <c r="AB17" s="2080"/>
      <c r="AC17" s="2080"/>
      <c r="AD17" s="2080"/>
      <c r="AE17" s="2080"/>
      <c r="AF17" s="2080"/>
      <c r="AG17" s="2080"/>
      <c r="AH17" s="2080"/>
      <c r="AI17" s="2080"/>
      <c r="AJ17" s="2080"/>
      <c r="AK17" s="2080"/>
      <c r="AL17" s="2080"/>
      <c r="AM17" s="2065"/>
      <c r="AN17" s="2066"/>
      <c r="AO17" s="2066"/>
      <c r="AP17" s="2066"/>
      <c r="AQ17" s="2066"/>
      <c r="AR17" s="2066"/>
      <c r="AS17" s="2066"/>
      <c r="AT17" s="2066"/>
      <c r="AU17" s="1921"/>
      <c r="AV17" s="1921"/>
      <c r="AW17" s="2036"/>
      <c r="AX17" s="2069"/>
      <c r="AY17" s="2059"/>
      <c r="AZ17" s="2059"/>
      <c r="BA17" s="2059"/>
      <c r="BB17" s="2059"/>
      <c r="BC17" s="2059"/>
      <c r="BD17" s="2059"/>
      <c r="BE17" s="2059"/>
      <c r="BF17" s="2059"/>
      <c r="BG17" s="2059"/>
      <c r="BH17" s="2059"/>
      <c r="BI17" s="2059"/>
      <c r="BJ17" s="2059"/>
      <c r="BK17" s="2059"/>
      <c r="BL17" s="2059"/>
      <c r="BM17" s="2059"/>
      <c r="BN17" s="2059"/>
      <c r="BO17" s="2059"/>
      <c r="BP17" s="2059"/>
      <c r="BQ17" s="2086"/>
      <c r="BT17" s="23"/>
    </row>
    <row r="18" spans="1:82" ht="7.5" hidden="1" customHeight="1">
      <c r="A18" s="306"/>
      <c r="BT18" s="23"/>
    </row>
    <row r="19" spans="1:82" ht="7.5" hidden="1" customHeight="1">
      <c r="A19" s="306"/>
      <c r="BT19" s="23"/>
    </row>
    <row r="20" spans="1:82" ht="7.5" hidden="1" customHeight="1">
      <c r="A20" s="306"/>
      <c r="BT20" s="23"/>
      <c r="BX20" s="963" t="str">
        <f>'介護申請（東）'!$AY$80</f>
        <v>男</v>
      </c>
      <c r="BY20" s="963"/>
      <c r="BZ20" s="963"/>
      <c r="CB20" s="963" t="str">
        <f>'介護申請（東）'!$BM$80</f>
        <v>女</v>
      </c>
      <c r="CC20" s="963"/>
      <c r="CD20" s="963"/>
    </row>
    <row r="21" spans="1:82" ht="7.5" hidden="1" customHeight="1">
      <c r="A21" s="306"/>
      <c r="D21" s="2110" t="s">
        <v>1323</v>
      </c>
      <c r="E21" s="1921"/>
      <c r="F21" s="1921"/>
      <c r="G21" s="1921"/>
      <c r="H21" s="1921"/>
      <c r="I21" s="1921"/>
      <c r="J21" s="1921"/>
      <c r="K21" s="1921"/>
      <c r="L21" s="1921"/>
      <c r="M21" s="1921"/>
      <c r="N21" s="2036"/>
      <c r="O21" s="439"/>
      <c r="P21" s="1805" t="s">
        <v>1200</v>
      </c>
      <c r="Q21" s="1805"/>
      <c r="R21" s="1805"/>
      <c r="S21" s="2102" t="str">
        <f>IF(LEFT("",20)=LEFT(入力専用!$G$77,20),"",入力専用!$G$77)</f>
        <v/>
      </c>
      <c r="T21" s="2102"/>
      <c r="U21" s="2102"/>
      <c r="V21" s="2102"/>
      <c r="W21" s="2102"/>
      <c r="X21" s="2102"/>
      <c r="Y21" s="2102"/>
      <c r="Z21" s="2102"/>
      <c r="AA21" s="2102"/>
      <c r="AB21" s="2102"/>
      <c r="AC21" s="2102"/>
      <c r="AD21" s="2102"/>
      <c r="AE21" s="2102"/>
      <c r="AF21" s="2102"/>
      <c r="AG21" s="2102"/>
      <c r="AH21" s="2102"/>
      <c r="AI21" s="2102"/>
      <c r="AJ21" s="1751"/>
      <c r="AK21" s="1751"/>
      <c r="AL21" s="1751"/>
      <c r="AM21" s="1751"/>
      <c r="AN21" s="1751"/>
      <c r="AO21" s="1751"/>
      <c r="AP21" s="1753" t="s">
        <v>594</v>
      </c>
      <c r="AQ21" s="1753"/>
      <c r="AR21" s="1753"/>
      <c r="AS21" s="1753"/>
      <c r="AT21" s="1753"/>
      <c r="AU21" s="963"/>
      <c r="AV21" s="963"/>
      <c r="AW21" s="963"/>
      <c r="AY21" s="2104" t="str">
        <f>IF(LEFT("",20)=LEFT(入力専用!$G$79,20),"",入力専用!$G$79)</f>
        <v/>
      </c>
      <c r="AZ21" s="2104"/>
      <c r="BA21" s="2104"/>
      <c r="BB21" s="2104"/>
      <c r="BC21" s="2104"/>
      <c r="BD21" s="2104"/>
      <c r="BE21" s="2104"/>
      <c r="BF21" s="2104"/>
      <c r="BG21" s="2104"/>
      <c r="BH21" s="2104"/>
      <c r="BI21" s="2104"/>
      <c r="BJ21" s="2104"/>
      <c r="BK21" s="2104"/>
      <c r="BL21" s="2104"/>
      <c r="BM21" s="2104"/>
      <c r="BN21" s="2104"/>
      <c r="BO21" s="2104"/>
      <c r="BP21" s="2104"/>
      <c r="BQ21" s="2105"/>
      <c r="BT21" s="23"/>
      <c r="BX21" s="963"/>
      <c r="BY21" s="963"/>
      <c r="BZ21" s="963"/>
      <c r="CB21" s="963"/>
      <c r="CC21" s="963"/>
      <c r="CD21" s="963"/>
    </row>
    <row r="22" spans="1:82" ht="7.5" hidden="1" customHeight="1">
      <c r="A22" s="306"/>
      <c r="D22" s="2063"/>
      <c r="E22" s="1233"/>
      <c r="F22" s="1233"/>
      <c r="G22" s="1233"/>
      <c r="H22" s="1233"/>
      <c r="I22" s="1233"/>
      <c r="J22" s="1233"/>
      <c r="K22" s="1233"/>
      <c r="L22" s="1233"/>
      <c r="M22" s="1233"/>
      <c r="N22" s="1926"/>
      <c r="O22" s="306"/>
      <c r="P22" s="1806"/>
      <c r="Q22" s="1806"/>
      <c r="R22" s="1806"/>
      <c r="S22" s="2103"/>
      <c r="T22" s="2103"/>
      <c r="U22" s="2103"/>
      <c r="V22" s="2103"/>
      <c r="W22" s="2103"/>
      <c r="X22" s="2103"/>
      <c r="Y22" s="2103"/>
      <c r="Z22" s="2103"/>
      <c r="AA22" s="2103"/>
      <c r="AB22" s="2103"/>
      <c r="AC22" s="2103"/>
      <c r="AD22" s="2103"/>
      <c r="AE22" s="2103"/>
      <c r="AF22" s="2103"/>
      <c r="AG22" s="2103"/>
      <c r="AH22" s="2103"/>
      <c r="AI22" s="2103"/>
      <c r="AJ22" s="1752"/>
      <c r="AK22" s="1752"/>
      <c r="AL22" s="1752"/>
      <c r="AM22" s="1752"/>
      <c r="AN22" s="1752"/>
      <c r="AO22" s="1752"/>
      <c r="AP22" s="963"/>
      <c r="AQ22" s="963"/>
      <c r="AR22" s="963"/>
      <c r="AS22" s="963"/>
      <c r="AT22" s="963"/>
      <c r="AU22" s="963"/>
      <c r="AV22" s="963"/>
      <c r="AW22" s="963"/>
      <c r="AY22" s="2104"/>
      <c r="AZ22" s="2104"/>
      <c r="BA22" s="2104"/>
      <c r="BB22" s="2104"/>
      <c r="BC22" s="2104"/>
      <c r="BD22" s="2104"/>
      <c r="BE22" s="2104"/>
      <c r="BF22" s="2104"/>
      <c r="BG22" s="2104"/>
      <c r="BH22" s="2104"/>
      <c r="BI22" s="2104"/>
      <c r="BJ22" s="2104"/>
      <c r="BK22" s="2104"/>
      <c r="BL22" s="2104"/>
      <c r="BM22" s="2104"/>
      <c r="BN22" s="2104"/>
      <c r="BO22" s="2104"/>
      <c r="BP22" s="2104"/>
      <c r="BQ22" s="2105"/>
      <c r="BT22" s="23"/>
      <c r="BX22" s="963"/>
      <c r="BY22" s="963"/>
      <c r="BZ22" s="963"/>
      <c r="CB22" s="963"/>
      <c r="CC22" s="963"/>
      <c r="CD22" s="963"/>
    </row>
    <row r="23" spans="1:82" ht="7.5" hidden="1" customHeight="1">
      <c r="A23" s="306"/>
      <c r="D23" s="2063"/>
      <c r="E23" s="1233"/>
      <c r="F23" s="1233"/>
      <c r="G23" s="1233"/>
      <c r="H23" s="1233"/>
      <c r="I23" s="1233"/>
      <c r="J23" s="1233"/>
      <c r="K23" s="1233"/>
      <c r="L23" s="1233"/>
      <c r="M23" s="1233"/>
      <c r="N23" s="1926"/>
      <c r="O23" s="306"/>
      <c r="P23" s="2106" t="str">
        <f>IF(LEFT("",20)=LEFT(入力専用!$G$78,20),"",入力専用!$G$78)</f>
        <v/>
      </c>
      <c r="Q23" s="2106"/>
      <c r="R23" s="2106"/>
      <c r="S23" s="2106"/>
      <c r="T23" s="2106"/>
      <c r="U23" s="2106"/>
      <c r="V23" s="2106"/>
      <c r="W23" s="2106"/>
      <c r="X23" s="2106"/>
      <c r="Y23" s="2106"/>
      <c r="Z23" s="2106"/>
      <c r="AA23" s="2106"/>
      <c r="AB23" s="2106"/>
      <c r="AC23" s="2106"/>
      <c r="AD23" s="2106"/>
      <c r="AE23" s="2106"/>
      <c r="AF23" s="2106"/>
      <c r="AG23" s="2106"/>
      <c r="AH23" s="2106"/>
      <c r="AI23" s="2106"/>
      <c r="AJ23" s="2106"/>
      <c r="AK23" s="2106"/>
      <c r="AL23" s="2106"/>
      <c r="AM23" s="2106"/>
      <c r="AN23" s="2106"/>
      <c r="AO23" s="2106"/>
      <c r="AP23" s="2106"/>
      <c r="AQ23" s="2106"/>
      <c r="AR23" s="2106"/>
      <c r="AS23" s="2106"/>
      <c r="AT23" s="2106"/>
      <c r="AU23" s="2106"/>
      <c r="AV23" s="2106"/>
      <c r="AW23" s="2106"/>
      <c r="AX23" s="2106"/>
      <c r="AY23" s="2106"/>
      <c r="AZ23" s="2106"/>
      <c r="BA23" s="2106"/>
      <c r="BB23" s="2106"/>
      <c r="BC23" s="2106"/>
      <c r="BD23" s="2106"/>
      <c r="BE23" s="2106"/>
      <c r="BF23" s="2106"/>
      <c r="BG23" s="2106"/>
      <c r="BH23" s="2106"/>
      <c r="BI23" s="2106"/>
      <c r="BJ23" s="2106"/>
      <c r="BK23" s="2106"/>
      <c r="BL23" s="2106"/>
      <c r="BM23" s="2106"/>
      <c r="BN23" s="2106"/>
      <c r="BO23" s="2106"/>
      <c r="BP23" s="2106"/>
      <c r="BQ23" s="2107"/>
      <c r="BT23" s="23"/>
    </row>
    <row r="24" spans="1:82" ht="7.5" hidden="1" customHeight="1">
      <c r="A24" s="306"/>
      <c r="D24" s="2063"/>
      <c r="E24" s="1233"/>
      <c r="F24" s="1233"/>
      <c r="G24" s="1233"/>
      <c r="H24" s="1233"/>
      <c r="I24" s="1233"/>
      <c r="J24" s="1233"/>
      <c r="K24" s="1233"/>
      <c r="L24" s="1233"/>
      <c r="M24" s="1233"/>
      <c r="N24" s="1926"/>
      <c r="O24" s="306"/>
      <c r="P24" s="2106"/>
      <c r="Q24" s="2106"/>
      <c r="R24" s="2106"/>
      <c r="S24" s="2106"/>
      <c r="T24" s="2106"/>
      <c r="U24" s="2106"/>
      <c r="V24" s="2106"/>
      <c r="W24" s="2106"/>
      <c r="X24" s="2106"/>
      <c r="Y24" s="2106"/>
      <c r="Z24" s="2106"/>
      <c r="AA24" s="2106"/>
      <c r="AB24" s="2106"/>
      <c r="AC24" s="2106"/>
      <c r="AD24" s="2106"/>
      <c r="AE24" s="2106"/>
      <c r="AF24" s="2106"/>
      <c r="AG24" s="2106"/>
      <c r="AH24" s="2106"/>
      <c r="AI24" s="2106"/>
      <c r="AJ24" s="2106"/>
      <c r="AK24" s="2106"/>
      <c r="AL24" s="2106"/>
      <c r="AM24" s="2106"/>
      <c r="AN24" s="2106"/>
      <c r="AO24" s="2106"/>
      <c r="AP24" s="2106"/>
      <c r="AQ24" s="2106"/>
      <c r="AR24" s="2106"/>
      <c r="AS24" s="2106"/>
      <c r="AT24" s="2106"/>
      <c r="AU24" s="2106"/>
      <c r="AV24" s="2106"/>
      <c r="AW24" s="2106"/>
      <c r="AX24" s="2106"/>
      <c r="AY24" s="2106"/>
      <c r="AZ24" s="2106"/>
      <c r="BA24" s="2106"/>
      <c r="BB24" s="2106"/>
      <c r="BC24" s="2106"/>
      <c r="BD24" s="2106"/>
      <c r="BE24" s="2106"/>
      <c r="BF24" s="2106"/>
      <c r="BG24" s="2106"/>
      <c r="BH24" s="2106"/>
      <c r="BI24" s="2106"/>
      <c r="BJ24" s="2106"/>
      <c r="BK24" s="2106"/>
      <c r="BL24" s="2106"/>
      <c r="BM24" s="2106"/>
      <c r="BN24" s="2106"/>
      <c r="BO24" s="2106"/>
      <c r="BP24" s="2106"/>
      <c r="BQ24" s="2107"/>
      <c r="BT24" s="23"/>
    </row>
    <row r="25" spans="1:82" ht="7.5" hidden="1" customHeight="1">
      <c r="A25" s="306"/>
      <c r="D25" s="2064"/>
      <c r="E25" s="1076"/>
      <c r="F25" s="1076"/>
      <c r="G25" s="1076"/>
      <c r="H25" s="1076"/>
      <c r="I25" s="1076"/>
      <c r="J25" s="1076"/>
      <c r="K25" s="1076"/>
      <c r="L25" s="1076"/>
      <c r="M25" s="1076"/>
      <c r="N25" s="1927"/>
      <c r="O25" s="150"/>
      <c r="P25" s="2108"/>
      <c r="Q25" s="2108"/>
      <c r="R25" s="2108"/>
      <c r="S25" s="2108"/>
      <c r="T25" s="2108"/>
      <c r="U25" s="2108"/>
      <c r="V25" s="2108"/>
      <c r="W25" s="2108"/>
      <c r="X25" s="2108"/>
      <c r="Y25" s="2108"/>
      <c r="Z25" s="2108"/>
      <c r="AA25" s="2108"/>
      <c r="AB25" s="2108"/>
      <c r="AC25" s="2108"/>
      <c r="AD25" s="2108"/>
      <c r="AE25" s="2108"/>
      <c r="AF25" s="2108"/>
      <c r="AG25" s="2108"/>
      <c r="AH25" s="2108"/>
      <c r="AI25" s="2108"/>
      <c r="AJ25" s="2108"/>
      <c r="AK25" s="2108"/>
      <c r="AL25" s="2108"/>
      <c r="AM25" s="2108"/>
      <c r="AN25" s="2108"/>
      <c r="AO25" s="2108"/>
      <c r="AP25" s="2108"/>
      <c r="AQ25" s="2108"/>
      <c r="AR25" s="2108"/>
      <c r="AS25" s="2108"/>
      <c r="AT25" s="2108"/>
      <c r="AU25" s="2108"/>
      <c r="AV25" s="2108"/>
      <c r="AW25" s="2108"/>
      <c r="AX25" s="2108"/>
      <c r="AY25" s="2108"/>
      <c r="AZ25" s="2108"/>
      <c r="BA25" s="2108"/>
      <c r="BB25" s="2108"/>
      <c r="BC25" s="2108"/>
      <c r="BD25" s="2108"/>
      <c r="BE25" s="2108"/>
      <c r="BF25" s="2108"/>
      <c r="BG25" s="2108"/>
      <c r="BH25" s="2108"/>
      <c r="BI25" s="2108"/>
      <c r="BJ25" s="2108"/>
      <c r="BK25" s="2108"/>
      <c r="BL25" s="2108"/>
      <c r="BM25" s="2108"/>
      <c r="BN25" s="2108"/>
      <c r="BO25" s="2108"/>
      <c r="BP25" s="2108"/>
      <c r="BQ25" s="2109"/>
      <c r="BT25" s="23"/>
    </row>
    <row r="26" spans="1:82" ht="7.5" hidden="1" customHeight="1">
      <c r="A26" s="306"/>
      <c r="D26" s="2117" t="s">
        <v>1324</v>
      </c>
      <c r="E26" s="1921"/>
      <c r="F26" s="1921"/>
      <c r="G26" s="1921"/>
      <c r="H26" s="1921"/>
      <c r="I26" s="1921"/>
      <c r="J26" s="1921"/>
      <c r="K26" s="1921"/>
      <c r="L26" s="1921"/>
      <c r="M26" s="1921"/>
      <c r="N26" s="2036"/>
      <c r="O26" s="439"/>
      <c r="P26" s="1805" t="s">
        <v>1200</v>
      </c>
      <c r="Q26" s="1805"/>
      <c r="R26" s="1805"/>
      <c r="S26" s="2111"/>
      <c r="T26" s="2111"/>
      <c r="U26" s="2111"/>
      <c r="V26" s="2111"/>
      <c r="W26" s="2111"/>
      <c r="X26" s="2111"/>
      <c r="Y26" s="2111"/>
      <c r="Z26" s="2111"/>
      <c r="AA26" s="2111"/>
      <c r="AB26" s="2111"/>
      <c r="AC26" s="2111"/>
      <c r="AD26" s="2111"/>
      <c r="AE26" s="2111"/>
      <c r="AF26" s="2111"/>
      <c r="AG26" s="2111"/>
      <c r="AH26" s="2111"/>
      <c r="AI26" s="2111"/>
      <c r="AJ26" s="1751"/>
      <c r="AK26" s="1751"/>
      <c r="AL26" s="1751"/>
      <c r="AM26" s="1751"/>
      <c r="AN26" s="1751"/>
      <c r="AO26" s="1751"/>
      <c r="AP26" s="1753" t="s">
        <v>594</v>
      </c>
      <c r="AQ26" s="1753"/>
      <c r="AR26" s="1753"/>
      <c r="AS26" s="1753"/>
      <c r="AT26" s="1753"/>
      <c r="AU26" s="1753"/>
      <c r="AV26" s="1753"/>
      <c r="AW26" s="1753"/>
      <c r="AY26" s="2113"/>
      <c r="AZ26" s="2113"/>
      <c r="BA26" s="2113"/>
      <c r="BB26" s="2113"/>
      <c r="BC26" s="2113"/>
      <c r="BD26" s="2113"/>
      <c r="BE26" s="2113"/>
      <c r="BF26" s="2113"/>
      <c r="BG26" s="2113"/>
      <c r="BH26" s="2113"/>
      <c r="BI26" s="2113"/>
      <c r="BJ26" s="2113"/>
      <c r="BK26" s="2113"/>
      <c r="BL26" s="2113"/>
      <c r="BM26" s="2113"/>
      <c r="BN26" s="2113"/>
      <c r="BO26" s="2113"/>
      <c r="BP26" s="2113"/>
      <c r="BQ26" s="2114"/>
      <c r="BT26" s="23"/>
    </row>
    <row r="27" spans="1:82" ht="7.5" hidden="1" customHeight="1">
      <c r="A27" s="306"/>
      <c r="D27" s="2063"/>
      <c r="E27" s="1233"/>
      <c r="F27" s="1233"/>
      <c r="G27" s="1233"/>
      <c r="H27" s="1233"/>
      <c r="I27" s="1233"/>
      <c r="J27" s="1233"/>
      <c r="K27" s="1233"/>
      <c r="L27" s="1233"/>
      <c r="M27" s="1233"/>
      <c r="N27" s="1926"/>
      <c r="O27" s="306"/>
      <c r="P27" s="1806"/>
      <c r="Q27" s="1806"/>
      <c r="R27" s="1806"/>
      <c r="S27" s="2112"/>
      <c r="T27" s="2112"/>
      <c r="U27" s="2112"/>
      <c r="V27" s="2112"/>
      <c r="W27" s="2112"/>
      <c r="X27" s="2112"/>
      <c r="Y27" s="2112"/>
      <c r="Z27" s="2112"/>
      <c r="AA27" s="2112"/>
      <c r="AB27" s="2112"/>
      <c r="AC27" s="2112"/>
      <c r="AD27" s="2112"/>
      <c r="AE27" s="2112"/>
      <c r="AF27" s="2112"/>
      <c r="AG27" s="2112"/>
      <c r="AH27" s="2112"/>
      <c r="AI27" s="2112"/>
      <c r="AJ27" s="1752"/>
      <c r="AK27" s="1752"/>
      <c r="AL27" s="1752"/>
      <c r="AM27" s="1752"/>
      <c r="AN27" s="1752"/>
      <c r="AO27" s="1752"/>
      <c r="AP27" s="963"/>
      <c r="AQ27" s="963"/>
      <c r="AR27" s="963"/>
      <c r="AS27" s="963"/>
      <c r="AT27" s="963"/>
      <c r="AU27" s="963"/>
      <c r="AV27" s="963"/>
      <c r="AW27" s="963"/>
      <c r="AY27" s="2115"/>
      <c r="AZ27" s="2115"/>
      <c r="BA27" s="2115"/>
      <c r="BB27" s="2115"/>
      <c r="BC27" s="2115"/>
      <c r="BD27" s="2115"/>
      <c r="BE27" s="2115"/>
      <c r="BF27" s="2115"/>
      <c r="BG27" s="2115"/>
      <c r="BH27" s="2115"/>
      <c r="BI27" s="2115"/>
      <c r="BJ27" s="2115"/>
      <c r="BK27" s="2115"/>
      <c r="BL27" s="2115"/>
      <c r="BM27" s="2115"/>
      <c r="BN27" s="2115"/>
      <c r="BO27" s="2115"/>
      <c r="BP27" s="2115"/>
      <c r="BQ27" s="2116"/>
      <c r="BT27" s="23"/>
    </row>
    <row r="28" spans="1:82" ht="7.5" hidden="1" customHeight="1">
      <c r="A28" s="306"/>
      <c r="D28" s="2063"/>
      <c r="E28" s="1233"/>
      <c r="F28" s="1233"/>
      <c r="G28" s="1233"/>
      <c r="H28" s="1233"/>
      <c r="I28" s="1233"/>
      <c r="J28" s="1233"/>
      <c r="K28" s="1233"/>
      <c r="L28" s="1233"/>
      <c r="M28" s="1233"/>
      <c r="N28" s="1926"/>
      <c r="O28" s="306"/>
      <c r="P28" s="2120"/>
      <c r="Q28" s="2120"/>
      <c r="R28" s="2120"/>
      <c r="S28" s="2120"/>
      <c r="T28" s="2120"/>
      <c r="U28" s="2120"/>
      <c r="V28" s="2120"/>
      <c r="W28" s="2120"/>
      <c r="X28" s="2120"/>
      <c r="Y28" s="2120"/>
      <c r="Z28" s="2120"/>
      <c r="AA28" s="2120"/>
      <c r="AB28" s="2120"/>
      <c r="AC28" s="2120"/>
      <c r="AD28" s="2120"/>
      <c r="AE28" s="2120"/>
      <c r="AF28" s="2120"/>
      <c r="AG28" s="2120"/>
      <c r="AH28" s="2120"/>
      <c r="AI28" s="2120"/>
      <c r="AJ28" s="2120"/>
      <c r="AK28" s="2120"/>
      <c r="AL28" s="2120"/>
      <c r="AM28" s="2120"/>
      <c r="AN28" s="2120"/>
      <c r="AO28" s="2120"/>
      <c r="AP28" s="2120"/>
      <c r="AQ28" s="2120"/>
      <c r="AR28" s="2120"/>
      <c r="AS28" s="2120"/>
      <c r="AT28" s="2120"/>
      <c r="AU28" s="2120"/>
      <c r="AV28" s="2120"/>
      <c r="AW28" s="2120"/>
      <c r="AX28" s="2120"/>
      <c r="AY28" s="2120"/>
      <c r="AZ28" s="2120"/>
      <c r="BA28" s="2120"/>
      <c r="BB28" s="2120"/>
      <c r="BC28" s="2120"/>
      <c r="BD28" s="2120"/>
      <c r="BE28" s="2120"/>
      <c r="BF28" s="2120"/>
      <c r="BG28" s="2120"/>
      <c r="BH28" s="2120"/>
      <c r="BI28" s="2120"/>
      <c r="BJ28" s="2120"/>
      <c r="BK28" s="2120"/>
      <c r="BL28" s="2120"/>
      <c r="BM28" s="2120"/>
      <c r="BN28" s="2120"/>
      <c r="BO28" s="2120"/>
      <c r="BP28" s="2120"/>
      <c r="BQ28" s="2121"/>
      <c r="BT28" s="23"/>
    </row>
    <row r="29" spans="1:82" ht="7.5" hidden="1" customHeight="1">
      <c r="A29" s="306"/>
      <c r="D29" s="2063"/>
      <c r="E29" s="1233"/>
      <c r="F29" s="1233"/>
      <c r="G29" s="1233"/>
      <c r="H29" s="1233"/>
      <c r="I29" s="1233"/>
      <c r="J29" s="1233"/>
      <c r="K29" s="1233"/>
      <c r="L29" s="1233"/>
      <c r="M29" s="1233"/>
      <c r="N29" s="1926"/>
      <c r="O29" s="306"/>
      <c r="P29" s="2120"/>
      <c r="Q29" s="2120"/>
      <c r="R29" s="2120"/>
      <c r="S29" s="2120"/>
      <c r="T29" s="2120"/>
      <c r="U29" s="2120"/>
      <c r="V29" s="2120"/>
      <c r="W29" s="2120"/>
      <c r="X29" s="2120"/>
      <c r="Y29" s="2120"/>
      <c r="Z29" s="2120"/>
      <c r="AA29" s="2120"/>
      <c r="AB29" s="2120"/>
      <c r="AC29" s="2120"/>
      <c r="AD29" s="2120"/>
      <c r="AE29" s="2120"/>
      <c r="AF29" s="2120"/>
      <c r="AG29" s="2120"/>
      <c r="AH29" s="2120"/>
      <c r="AI29" s="2120"/>
      <c r="AJ29" s="2120"/>
      <c r="AK29" s="2120"/>
      <c r="AL29" s="2120"/>
      <c r="AM29" s="2120"/>
      <c r="AN29" s="2120"/>
      <c r="AO29" s="2120"/>
      <c r="AP29" s="2120"/>
      <c r="AQ29" s="2120"/>
      <c r="AR29" s="2120"/>
      <c r="AS29" s="2120"/>
      <c r="AT29" s="2120"/>
      <c r="AU29" s="2120"/>
      <c r="AV29" s="2120"/>
      <c r="AW29" s="2120"/>
      <c r="AX29" s="2120"/>
      <c r="AY29" s="2120"/>
      <c r="AZ29" s="2120"/>
      <c r="BA29" s="2120"/>
      <c r="BB29" s="2120"/>
      <c r="BC29" s="2120"/>
      <c r="BD29" s="2120"/>
      <c r="BE29" s="2120"/>
      <c r="BF29" s="2120"/>
      <c r="BG29" s="2120"/>
      <c r="BH29" s="2120"/>
      <c r="BI29" s="2120"/>
      <c r="BJ29" s="2120"/>
      <c r="BK29" s="2120"/>
      <c r="BL29" s="2120"/>
      <c r="BM29" s="2120"/>
      <c r="BN29" s="2120"/>
      <c r="BO29" s="2120"/>
      <c r="BP29" s="2120"/>
      <c r="BQ29" s="2121"/>
      <c r="BT29" s="23"/>
    </row>
    <row r="30" spans="1:82" ht="7.5" hidden="1" customHeight="1">
      <c r="A30" s="306"/>
      <c r="D30" s="2063"/>
      <c r="E30" s="1233"/>
      <c r="F30" s="1233"/>
      <c r="G30" s="1233"/>
      <c r="H30" s="1233"/>
      <c r="I30" s="1233"/>
      <c r="J30" s="1233"/>
      <c r="K30" s="1233"/>
      <c r="L30" s="1233"/>
      <c r="M30" s="1233"/>
      <c r="N30" s="1926"/>
      <c r="O30" s="306"/>
      <c r="P30" s="2120"/>
      <c r="Q30" s="2120"/>
      <c r="R30" s="2120"/>
      <c r="S30" s="2120"/>
      <c r="T30" s="2120"/>
      <c r="U30" s="2120"/>
      <c r="V30" s="2120"/>
      <c r="W30" s="2120"/>
      <c r="X30" s="2120"/>
      <c r="Y30" s="2120"/>
      <c r="Z30" s="2120"/>
      <c r="AA30" s="2120"/>
      <c r="AB30" s="2120"/>
      <c r="AC30" s="2120"/>
      <c r="AD30" s="2120"/>
      <c r="AE30" s="2120"/>
      <c r="AF30" s="2120"/>
      <c r="AG30" s="2120"/>
      <c r="AH30" s="2120"/>
      <c r="AI30" s="2120"/>
      <c r="AJ30" s="2120"/>
      <c r="AK30" s="2120"/>
      <c r="AL30" s="2120"/>
      <c r="AM30" s="2120"/>
      <c r="AN30" s="2120"/>
      <c r="AO30" s="2120"/>
      <c r="AP30" s="2120"/>
      <c r="AQ30" s="2120"/>
      <c r="AR30" s="2120"/>
      <c r="AS30" s="2120"/>
      <c r="AT30" s="2120"/>
      <c r="AU30" s="2120"/>
      <c r="AV30" s="2120"/>
      <c r="AW30" s="2120"/>
      <c r="AX30" s="2120"/>
      <c r="AY30" s="2120"/>
      <c r="AZ30" s="2120"/>
      <c r="BA30" s="2120"/>
      <c r="BB30" s="2120"/>
      <c r="BC30" s="2120"/>
      <c r="BD30" s="2120"/>
      <c r="BE30" s="2120"/>
      <c r="BF30" s="2120"/>
      <c r="BG30" s="2120"/>
      <c r="BH30" s="2120"/>
      <c r="BI30" s="2120"/>
      <c r="BJ30" s="2120"/>
      <c r="BK30" s="2120"/>
      <c r="BL30" s="2120"/>
      <c r="BM30" s="2120"/>
      <c r="BN30" s="2120"/>
      <c r="BO30" s="2120"/>
      <c r="BP30" s="2120"/>
      <c r="BQ30" s="2121"/>
      <c r="BT30" s="23"/>
    </row>
    <row r="31" spans="1:82" ht="7.5" hidden="1" customHeight="1">
      <c r="A31" s="306"/>
      <c r="D31" s="2063"/>
      <c r="E31" s="1233"/>
      <c r="F31" s="1233"/>
      <c r="G31" s="1233"/>
      <c r="H31" s="1233"/>
      <c r="I31" s="1233"/>
      <c r="J31" s="1233"/>
      <c r="K31" s="1233"/>
      <c r="L31" s="1233"/>
      <c r="M31" s="1233"/>
      <c r="N31" s="1926"/>
      <c r="O31" s="306"/>
      <c r="P31" s="2120"/>
      <c r="Q31" s="2120"/>
      <c r="R31" s="2120"/>
      <c r="S31" s="2120"/>
      <c r="T31" s="2120"/>
      <c r="U31" s="2120"/>
      <c r="V31" s="2120"/>
      <c r="W31" s="2120"/>
      <c r="X31" s="2120"/>
      <c r="Y31" s="2120"/>
      <c r="Z31" s="2120"/>
      <c r="AA31" s="2120"/>
      <c r="AB31" s="2120"/>
      <c r="AC31" s="2120"/>
      <c r="AD31" s="2120"/>
      <c r="AE31" s="2120"/>
      <c r="AF31" s="2120"/>
      <c r="AG31" s="2120"/>
      <c r="AH31" s="2120"/>
      <c r="AI31" s="2120"/>
      <c r="AJ31" s="2120"/>
      <c r="AK31" s="2120"/>
      <c r="AL31" s="2120"/>
      <c r="AM31" s="2120"/>
      <c r="AN31" s="2120"/>
      <c r="AO31" s="2120"/>
      <c r="AP31" s="2120"/>
      <c r="AQ31" s="2120"/>
      <c r="AR31" s="2120"/>
      <c r="AS31" s="2120"/>
      <c r="AT31" s="2120"/>
      <c r="AU31" s="2120"/>
      <c r="AV31" s="2120"/>
      <c r="AW31" s="2120"/>
      <c r="AX31" s="2120"/>
      <c r="AY31" s="2120"/>
      <c r="AZ31" s="2120"/>
      <c r="BA31" s="2120"/>
      <c r="BB31" s="2120"/>
      <c r="BC31" s="2120"/>
      <c r="BD31" s="2120"/>
      <c r="BE31" s="2120"/>
      <c r="BF31" s="2120"/>
      <c r="BG31" s="2120"/>
      <c r="BH31" s="2120"/>
      <c r="BI31" s="2120"/>
      <c r="BJ31" s="2120"/>
      <c r="BK31" s="2120"/>
      <c r="BL31" s="2120"/>
      <c r="BM31" s="2120"/>
      <c r="BN31" s="2120"/>
      <c r="BO31" s="2120"/>
      <c r="BP31" s="2120"/>
      <c r="BQ31" s="2121"/>
      <c r="BT31" s="23"/>
    </row>
    <row r="32" spans="1:82" ht="7.5" hidden="1" customHeight="1">
      <c r="A32" s="306"/>
      <c r="D32" s="2063"/>
      <c r="E32" s="1233"/>
      <c r="F32" s="1233"/>
      <c r="G32" s="1233"/>
      <c r="H32" s="1233"/>
      <c r="I32" s="1233"/>
      <c r="J32" s="1233"/>
      <c r="K32" s="1233"/>
      <c r="L32" s="1233"/>
      <c r="M32" s="1233"/>
      <c r="N32" s="1926"/>
      <c r="O32" s="306"/>
      <c r="P32" s="2120"/>
      <c r="Q32" s="2120"/>
      <c r="R32" s="2120"/>
      <c r="S32" s="2120"/>
      <c r="T32" s="2120"/>
      <c r="U32" s="2120"/>
      <c r="V32" s="2120"/>
      <c r="W32" s="2120"/>
      <c r="X32" s="2120"/>
      <c r="Y32" s="2120"/>
      <c r="Z32" s="2120"/>
      <c r="AA32" s="2120"/>
      <c r="AB32" s="2120"/>
      <c r="AC32" s="2120"/>
      <c r="AD32" s="2120"/>
      <c r="AE32" s="2120"/>
      <c r="AF32" s="2120"/>
      <c r="AG32" s="2120"/>
      <c r="AH32" s="2120"/>
      <c r="AI32" s="2120"/>
      <c r="AJ32" s="2120"/>
      <c r="AK32" s="2120"/>
      <c r="AL32" s="2120"/>
      <c r="AM32" s="2120"/>
      <c r="AN32" s="2120"/>
      <c r="AO32" s="2120"/>
      <c r="AP32" s="2120"/>
      <c r="AQ32" s="2120"/>
      <c r="AR32" s="2120"/>
      <c r="AS32" s="2120"/>
      <c r="AT32" s="2120"/>
      <c r="AU32" s="2120"/>
      <c r="AV32" s="2120"/>
      <c r="AW32" s="2120"/>
      <c r="AX32" s="2120"/>
      <c r="AY32" s="2120"/>
      <c r="AZ32" s="2120"/>
      <c r="BA32" s="2120"/>
      <c r="BB32" s="2120"/>
      <c r="BC32" s="2120"/>
      <c r="BD32" s="2120"/>
      <c r="BE32" s="2120"/>
      <c r="BF32" s="2120"/>
      <c r="BG32" s="2120"/>
      <c r="BH32" s="2120"/>
      <c r="BI32" s="2120"/>
      <c r="BJ32" s="2120"/>
      <c r="BK32" s="2120"/>
      <c r="BL32" s="2120"/>
      <c r="BM32" s="2120"/>
      <c r="BN32" s="2120"/>
      <c r="BO32" s="2120"/>
      <c r="BP32" s="2120"/>
      <c r="BQ32" s="2121"/>
      <c r="BT32" s="23"/>
    </row>
    <row r="33" spans="1:72" ht="7.5" hidden="1" customHeight="1">
      <c r="A33" s="306"/>
      <c r="D33" s="2064"/>
      <c r="E33" s="1076"/>
      <c r="F33" s="1076"/>
      <c r="G33" s="1076"/>
      <c r="H33" s="1076"/>
      <c r="I33" s="1076"/>
      <c r="J33" s="1076"/>
      <c r="K33" s="1076"/>
      <c r="L33" s="1076"/>
      <c r="M33" s="1076"/>
      <c r="N33" s="1927"/>
      <c r="O33" s="150"/>
      <c r="P33" s="2122"/>
      <c r="Q33" s="2122"/>
      <c r="R33" s="2122"/>
      <c r="S33" s="2122"/>
      <c r="T33" s="2122"/>
      <c r="U33" s="2122"/>
      <c r="V33" s="2122"/>
      <c r="W33" s="2122"/>
      <c r="X33" s="2122"/>
      <c r="Y33" s="2122"/>
      <c r="Z33" s="2122"/>
      <c r="AA33" s="2122"/>
      <c r="AB33" s="2122"/>
      <c r="AC33" s="2122"/>
      <c r="AD33" s="2122"/>
      <c r="AE33" s="2122"/>
      <c r="AF33" s="2122"/>
      <c r="AG33" s="2122"/>
      <c r="AH33" s="2122"/>
      <c r="AI33" s="2122"/>
      <c r="AJ33" s="2122"/>
      <c r="AK33" s="2122"/>
      <c r="AL33" s="2122"/>
      <c r="AM33" s="2122"/>
      <c r="AN33" s="2122"/>
      <c r="AO33" s="2122"/>
      <c r="AP33" s="2122"/>
      <c r="AQ33" s="2122"/>
      <c r="AR33" s="2122"/>
      <c r="AS33" s="2122"/>
      <c r="AT33" s="2122"/>
      <c r="AU33" s="2122"/>
      <c r="AV33" s="2122"/>
      <c r="AW33" s="2122"/>
      <c r="AX33" s="2122"/>
      <c r="AY33" s="2122"/>
      <c r="AZ33" s="2122"/>
      <c r="BA33" s="2122"/>
      <c r="BB33" s="2122"/>
      <c r="BC33" s="2122"/>
      <c r="BD33" s="2122"/>
      <c r="BE33" s="2122"/>
      <c r="BF33" s="2122"/>
      <c r="BG33" s="2122"/>
      <c r="BH33" s="2122"/>
      <c r="BI33" s="2122"/>
      <c r="BJ33" s="2122"/>
      <c r="BK33" s="2122"/>
      <c r="BL33" s="2122"/>
      <c r="BM33" s="2122"/>
      <c r="BN33" s="2122"/>
      <c r="BO33" s="2122"/>
      <c r="BP33" s="2122"/>
      <c r="BQ33" s="2123"/>
      <c r="BT33" s="23"/>
    </row>
    <row r="34" spans="1:72" ht="7.5" hidden="1" customHeight="1">
      <c r="A34" s="306"/>
      <c r="D34" s="2110" t="s">
        <v>1325</v>
      </c>
      <c r="E34" s="1921"/>
      <c r="F34" s="1921"/>
      <c r="G34" s="1921"/>
      <c r="H34" s="1921"/>
      <c r="I34" s="1921"/>
      <c r="J34" s="1921"/>
      <c r="K34" s="1921"/>
      <c r="L34" s="1921"/>
      <c r="M34" s="1921"/>
      <c r="N34" s="1921"/>
      <c r="O34" s="439"/>
      <c r="P34" s="440"/>
      <c r="Q34" s="440"/>
      <c r="R34" s="440"/>
      <c r="S34" s="440"/>
      <c r="T34" s="440"/>
      <c r="U34" s="440"/>
      <c r="V34" s="440"/>
      <c r="W34" s="440"/>
      <c r="X34" s="440"/>
      <c r="Y34" s="440"/>
      <c r="Z34" s="440"/>
      <c r="AA34" s="440"/>
      <c r="AB34" s="440"/>
      <c r="AC34" s="440"/>
      <c r="AD34" s="440"/>
      <c r="AE34" s="440"/>
      <c r="AF34" s="440"/>
      <c r="AG34" s="440"/>
      <c r="AH34" s="440"/>
      <c r="AI34" s="440"/>
      <c r="AJ34" s="440"/>
      <c r="AK34" s="440"/>
      <c r="AL34" s="588"/>
      <c r="AM34" s="2125"/>
      <c r="AN34" s="2126"/>
      <c r="AO34" s="2126"/>
      <c r="AP34" s="2126"/>
      <c r="AQ34" s="2126"/>
      <c r="AR34" s="2126"/>
      <c r="AS34" s="2126"/>
      <c r="AT34" s="2126"/>
      <c r="AU34" s="2126"/>
      <c r="AV34" s="2126"/>
      <c r="AW34" s="2126"/>
      <c r="AX34" s="2126"/>
      <c r="AY34" s="2126"/>
      <c r="AZ34" s="2126"/>
      <c r="BA34" s="2126"/>
      <c r="BB34" s="2126"/>
      <c r="BC34" s="2126"/>
      <c r="BD34" s="2126"/>
      <c r="BE34" s="2126"/>
      <c r="BF34" s="2126"/>
      <c r="BG34" s="2126"/>
      <c r="BH34" s="2126"/>
      <c r="BI34" s="2126"/>
      <c r="BJ34" s="2126"/>
      <c r="BK34" s="2126"/>
      <c r="BL34" s="2126"/>
      <c r="BM34" s="2126"/>
      <c r="BN34" s="2126"/>
      <c r="BO34" s="2126"/>
      <c r="BP34" s="2126"/>
      <c r="BQ34" s="2127"/>
      <c r="BT34" s="23"/>
    </row>
    <row r="35" spans="1:72" ht="3.75" hidden="1" customHeight="1">
      <c r="A35" s="306"/>
      <c r="D35" s="2063"/>
      <c r="E35" s="1233"/>
      <c r="F35" s="1233"/>
      <c r="G35" s="1233"/>
      <c r="H35" s="1233"/>
      <c r="I35" s="1233"/>
      <c r="J35" s="1233"/>
      <c r="K35" s="1233"/>
      <c r="L35" s="1233"/>
      <c r="M35" s="1233"/>
      <c r="N35" s="1233"/>
      <c r="O35" s="306"/>
      <c r="AL35" s="23"/>
      <c r="AM35" s="2092"/>
      <c r="AN35" s="2093"/>
      <c r="AO35" s="2093"/>
      <c r="AP35" s="2093"/>
      <c r="AQ35" s="2093"/>
      <c r="AR35" s="2093"/>
      <c r="AS35" s="2093"/>
      <c r="AT35" s="2093"/>
      <c r="AU35" s="2093"/>
      <c r="AV35" s="2093"/>
      <c r="AW35" s="2093"/>
      <c r="AX35" s="2093"/>
      <c r="AY35" s="2093"/>
      <c r="AZ35" s="2093"/>
      <c r="BA35" s="2093"/>
      <c r="BB35" s="2093"/>
      <c r="BC35" s="2093"/>
      <c r="BD35" s="2093"/>
      <c r="BE35" s="2093"/>
      <c r="BF35" s="2093"/>
      <c r="BG35" s="2093"/>
      <c r="BH35" s="2093"/>
      <c r="BI35" s="2093"/>
      <c r="BJ35" s="2093"/>
      <c r="BK35" s="2093"/>
      <c r="BL35" s="2093"/>
      <c r="BM35" s="2093"/>
      <c r="BN35" s="2093"/>
      <c r="BO35" s="2093"/>
      <c r="BP35" s="2093"/>
      <c r="BQ35" s="2128"/>
      <c r="BT35" s="23"/>
    </row>
    <row r="36" spans="1:72" ht="7.5" hidden="1" customHeight="1">
      <c r="A36" s="306"/>
      <c r="D36" s="2063"/>
      <c r="E36" s="1233"/>
      <c r="F36" s="1233"/>
      <c r="G36" s="1233"/>
      <c r="H36" s="1233"/>
      <c r="I36" s="1233"/>
      <c r="J36" s="1233"/>
      <c r="K36" s="1233"/>
      <c r="L36" s="1233"/>
      <c r="M36" s="1233"/>
      <c r="N36" s="1233"/>
      <c r="O36" s="306"/>
      <c r="P36" s="2124">
        <f ca="1">入力専用!$B$4</f>
        <v>46119.699162037039</v>
      </c>
      <c r="Q36" s="2124"/>
      <c r="R36" s="2124"/>
      <c r="S36" s="2124"/>
      <c r="T36" s="2115"/>
      <c r="U36" s="2115"/>
      <c r="V36" s="2115"/>
      <c r="W36" s="963" t="s">
        <v>1326</v>
      </c>
      <c r="X36" s="963"/>
      <c r="Y36" s="963"/>
      <c r="Z36" s="2115"/>
      <c r="AA36" s="2115"/>
      <c r="AB36" s="2115"/>
      <c r="AC36" s="963" t="s">
        <v>1327</v>
      </c>
      <c r="AD36" s="963"/>
      <c r="AE36" s="963"/>
      <c r="AF36" s="2115"/>
      <c r="AG36" s="2115"/>
      <c r="AH36" s="2115"/>
      <c r="AI36" s="963" t="s">
        <v>1328</v>
      </c>
      <c r="AJ36" s="963"/>
      <c r="AK36" s="963"/>
      <c r="AL36" s="23"/>
      <c r="AM36" s="2092"/>
      <c r="AN36" s="2093"/>
      <c r="AO36" s="2093"/>
      <c r="AP36" s="2093"/>
      <c r="AQ36" s="2093"/>
      <c r="AR36" s="2093"/>
      <c r="AS36" s="2093"/>
      <c r="AT36" s="2093"/>
      <c r="AU36" s="2093"/>
      <c r="AV36" s="2093"/>
      <c r="AW36" s="2093"/>
      <c r="AX36" s="2093"/>
      <c r="AY36" s="2093"/>
      <c r="AZ36" s="2093"/>
      <c r="BA36" s="2093"/>
      <c r="BB36" s="2093"/>
      <c r="BC36" s="2093"/>
      <c r="BD36" s="2093"/>
      <c r="BE36" s="2093"/>
      <c r="BF36" s="2093"/>
      <c r="BG36" s="2093"/>
      <c r="BH36" s="2093"/>
      <c r="BI36" s="2093"/>
      <c r="BJ36" s="2093"/>
      <c r="BK36" s="2093"/>
      <c r="BL36" s="2093"/>
      <c r="BM36" s="2093"/>
      <c r="BN36" s="2093"/>
      <c r="BO36" s="2093"/>
      <c r="BP36" s="2093"/>
      <c r="BQ36" s="2128"/>
      <c r="BT36" s="23"/>
    </row>
    <row r="37" spans="1:72" ht="7.5" hidden="1" customHeight="1">
      <c r="A37" s="306"/>
      <c r="D37" s="2063" t="s">
        <v>1329</v>
      </c>
      <c r="E37" s="1233"/>
      <c r="F37" s="1233"/>
      <c r="G37" s="1233"/>
      <c r="H37" s="1233"/>
      <c r="I37" s="1233"/>
      <c r="J37" s="1233"/>
      <c r="K37" s="1233"/>
      <c r="L37" s="1233"/>
      <c r="M37" s="1233"/>
      <c r="N37" s="1926"/>
      <c r="O37" s="306"/>
      <c r="P37" s="2124"/>
      <c r="Q37" s="2124"/>
      <c r="R37" s="2124"/>
      <c r="S37" s="2124"/>
      <c r="T37" s="2115"/>
      <c r="U37" s="2115"/>
      <c r="V37" s="2115"/>
      <c r="W37" s="963"/>
      <c r="X37" s="963"/>
      <c r="Y37" s="963"/>
      <c r="Z37" s="2115"/>
      <c r="AA37" s="2115"/>
      <c r="AB37" s="2115"/>
      <c r="AC37" s="963"/>
      <c r="AD37" s="963"/>
      <c r="AE37" s="963"/>
      <c r="AF37" s="2115"/>
      <c r="AG37" s="2115"/>
      <c r="AH37" s="2115"/>
      <c r="AI37" s="963"/>
      <c r="AJ37" s="963"/>
      <c r="AK37" s="963"/>
      <c r="AL37" s="23"/>
      <c r="AM37" s="2092"/>
      <c r="AN37" s="2093"/>
      <c r="AO37" s="2093"/>
      <c r="AP37" s="2093"/>
      <c r="AQ37" s="2093"/>
      <c r="AR37" s="2093"/>
      <c r="AS37" s="2093"/>
      <c r="AT37" s="2093"/>
      <c r="AU37" s="2093"/>
      <c r="AV37" s="2093"/>
      <c r="AW37" s="2093"/>
      <c r="AX37" s="2093"/>
      <c r="AY37" s="2093"/>
      <c r="AZ37" s="2093"/>
      <c r="BA37" s="2093"/>
      <c r="BB37" s="2093"/>
      <c r="BC37" s="2093"/>
      <c r="BD37" s="2093"/>
      <c r="BE37" s="2093"/>
      <c r="BF37" s="2093"/>
      <c r="BG37" s="2093"/>
      <c r="BH37" s="2093"/>
      <c r="BI37" s="2093"/>
      <c r="BJ37" s="2093"/>
      <c r="BK37" s="2093"/>
      <c r="BL37" s="2093"/>
      <c r="BM37" s="2093"/>
      <c r="BN37" s="2093"/>
      <c r="BO37" s="2093"/>
      <c r="BP37" s="2093"/>
      <c r="BQ37" s="2128"/>
      <c r="BT37" s="23"/>
    </row>
    <row r="38" spans="1:72" ht="3.75" hidden="1" customHeight="1">
      <c r="A38" s="306"/>
      <c r="D38" s="2063"/>
      <c r="E38" s="1233"/>
      <c r="F38" s="1233"/>
      <c r="G38" s="1233"/>
      <c r="H38" s="1233"/>
      <c r="I38" s="1233"/>
      <c r="J38" s="1233"/>
      <c r="K38" s="1233"/>
      <c r="L38" s="1233"/>
      <c r="M38" s="1233"/>
      <c r="N38" s="1926"/>
      <c r="O38" s="306"/>
      <c r="P38" s="25"/>
      <c r="Q38" s="25"/>
      <c r="R38" s="25"/>
      <c r="S38" s="25"/>
      <c r="T38" s="25"/>
      <c r="U38" s="25"/>
      <c r="V38" s="25"/>
      <c r="W38" s="25"/>
      <c r="X38" s="25"/>
      <c r="Y38" s="25"/>
      <c r="Z38" s="25"/>
      <c r="AA38" s="25"/>
      <c r="AB38" s="25"/>
      <c r="AC38" s="25"/>
      <c r="AD38" s="25"/>
      <c r="AE38" s="25"/>
      <c r="AF38" s="25"/>
      <c r="AG38" s="25"/>
      <c r="AH38" s="25"/>
      <c r="AI38" s="25"/>
      <c r="AJ38" s="25"/>
      <c r="AK38" s="25"/>
      <c r="AL38" s="23"/>
      <c r="AM38" s="2092"/>
      <c r="AN38" s="2093"/>
      <c r="AO38" s="2093"/>
      <c r="AP38" s="2093"/>
      <c r="AQ38" s="2093"/>
      <c r="AR38" s="2093"/>
      <c r="AS38" s="2093"/>
      <c r="AT38" s="2093"/>
      <c r="AU38" s="2093"/>
      <c r="AV38" s="2093"/>
      <c r="AW38" s="2093"/>
      <c r="AX38" s="2093"/>
      <c r="AY38" s="2093"/>
      <c r="AZ38" s="2093"/>
      <c r="BA38" s="2093"/>
      <c r="BB38" s="2093"/>
      <c r="BC38" s="2093"/>
      <c r="BD38" s="2093"/>
      <c r="BE38" s="2093"/>
      <c r="BF38" s="2093"/>
      <c r="BG38" s="2093"/>
      <c r="BH38" s="2093"/>
      <c r="BI38" s="2093"/>
      <c r="BJ38" s="2093"/>
      <c r="BK38" s="2093"/>
      <c r="BL38" s="2093"/>
      <c r="BM38" s="2093"/>
      <c r="BN38" s="2093"/>
      <c r="BO38" s="2093"/>
      <c r="BP38" s="2093"/>
      <c r="BQ38" s="2128"/>
      <c r="BT38" s="23"/>
    </row>
    <row r="39" spans="1:72" ht="7.5" hidden="1" customHeight="1">
      <c r="A39" s="306"/>
      <c r="D39" s="2064"/>
      <c r="E39" s="1076"/>
      <c r="F39" s="1076"/>
      <c r="G39" s="1076"/>
      <c r="H39" s="1076"/>
      <c r="I39" s="1076"/>
      <c r="J39" s="1076"/>
      <c r="K39" s="1076"/>
      <c r="L39" s="1076"/>
      <c r="M39" s="1076"/>
      <c r="N39" s="1927"/>
      <c r="O39" s="150"/>
      <c r="P39" s="438"/>
      <c r="Q39" s="438"/>
      <c r="R39" s="438"/>
      <c r="S39" s="438"/>
      <c r="T39" s="438"/>
      <c r="U39" s="438"/>
      <c r="V39" s="438"/>
      <c r="W39" s="438"/>
      <c r="X39" s="438"/>
      <c r="Y39" s="438"/>
      <c r="Z39" s="438"/>
      <c r="AA39" s="438"/>
      <c r="AB39" s="438"/>
      <c r="AC39" s="438"/>
      <c r="AD39" s="438"/>
      <c r="AE39" s="438"/>
      <c r="AF39" s="438"/>
      <c r="AG39" s="438"/>
      <c r="AH39" s="438"/>
      <c r="AI39" s="438"/>
      <c r="AJ39" s="438"/>
      <c r="AK39" s="438"/>
      <c r="AL39" s="442"/>
      <c r="AM39" s="2095"/>
      <c r="AN39" s="2096"/>
      <c r="AO39" s="2096"/>
      <c r="AP39" s="2096"/>
      <c r="AQ39" s="2096"/>
      <c r="AR39" s="2096"/>
      <c r="AS39" s="2096"/>
      <c r="AT39" s="2096"/>
      <c r="AU39" s="2096"/>
      <c r="AV39" s="2096"/>
      <c r="AW39" s="2096"/>
      <c r="AX39" s="2096"/>
      <c r="AY39" s="2096"/>
      <c r="AZ39" s="2096"/>
      <c r="BA39" s="2096"/>
      <c r="BB39" s="2096"/>
      <c r="BC39" s="2096"/>
      <c r="BD39" s="2096"/>
      <c r="BE39" s="2096"/>
      <c r="BF39" s="2096"/>
      <c r="BG39" s="2096"/>
      <c r="BH39" s="2096"/>
      <c r="BI39" s="2096"/>
      <c r="BJ39" s="2096"/>
      <c r="BK39" s="2096"/>
      <c r="BL39" s="2096"/>
      <c r="BM39" s="2096"/>
      <c r="BN39" s="2096"/>
      <c r="BO39" s="2096"/>
      <c r="BP39" s="2096"/>
      <c r="BQ39" s="2129"/>
      <c r="BT39" s="23"/>
    </row>
    <row r="40" spans="1:72" ht="7.5" hidden="1" customHeight="1">
      <c r="A40" s="306"/>
      <c r="D40" s="2117" t="s">
        <v>1330</v>
      </c>
      <c r="E40" s="1729"/>
      <c r="F40" s="1729"/>
      <c r="G40" s="1729"/>
      <c r="H40" s="1729"/>
      <c r="I40" s="1729"/>
      <c r="J40" s="1729"/>
      <c r="K40" s="1729"/>
      <c r="L40" s="1729"/>
      <c r="M40" s="1729"/>
      <c r="N40" s="2031"/>
      <c r="O40" s="439"/>
      <c r="P40" s="440"/>
      <c r="Q40" s="440"/>
      <c r="R40" s="440"/>
      <c r="S40" s="440"/>
      <c r="T40" s="440"/>
      <c r="U40" s="440"/>
      <c r="V40" s="440"/>
      <c r="W40" s="440"/>
      <c r="X40" s="440"/>
      <c r="Y40" s="440"/>
      <c r="Z40" s="440"/>
      <c r="AA40" s="440"/>
      <c r="AB40" s="440"/>
      <c r="AC40" s="440"/>
      <c r="AD40" s="440"/>
      <c r="AE40" s="440"/>
      <c r="AF40" s="440"/>
      <c r="AG40" s="440"/>
      <c r="AH40" s="440"/>
      <c r="AI40" s="440"/>
      <c r="AJ40" s="440"/>
      <c r="AK40" s="440"/>
      <c r="AL40" s="440"/>
      <c r="AM40" s="440"/>
      <c r="AN40" s="440"/>
      <c r="AO40" s="440"/>
      <c r="AP40" s="440"/>
      <c r="AQ40" s="440"/>
      <c r="AR40" s="440"/>
      <c r="AS40" s="440"/>
      <c r="AT40" s="440"/>
      <c r="AU40" s="440"/>
      <c r="AV40" s="440"/>
      <c r="AW40" s="440"/>
      <c r="AX40" s="440"/>
      <c r="AY40" s="440"/>
      <c r="AZ40" s="440"/>
      <c r="BA40" s="440"/>
      <c r="BB40" s="440"/>
      <c r="BC40" s="440"/>
      <c r="BD40" s="440"/>
      <c r="BE40" s="440"/>
      <c r="BF40" s="440"/>
      <c r="BG40" s="440"/>
      <c r="BH40" s="440"/>
      <c r="BI40" s="440"/>
      <c r="BJ40" s="440"/>
      <c r="BK40" s="440"/>
      <c r="BL40" s="440"/>
      <c r="BM40" s="440"/>
      <c r="BN40" s="440"/>
      <c r="BO40" s="440"/>
      <c r="BP40" s="440"/>
      <c r="BQ40" s="589"/>
      <c r="BT40" s="23"/>
    </row>
    <row r="41" spans="1:72" ht="7.5" hidden="1" customHeight="1">
      <c r="A41" s="306"/>
      <c r="D41" s="2118"/>
      <c r="E41" s="1731"/>
      <c r="F41" s="1731"/>
      <c r="G41" s="1731"/>
      <c r="H41" s="1731"/>
      <c r="I41" s="1731"/>
      <c r="J41" s="1731"/>
      <c r="K41" s="1731"/>
      <c r="L41" s="1731"/>
      <c r="M41" s="1731"/>
      <c r="N41" s="1732"/>
      <c r="O41" s="306"/>
      <c r="P41" s="1233">
        <v>1</v>
      </c>
      <c r="Q41" s="1233"/>
      <c r="R41" s="1375" t="s">
        <v>1331</v>
      </c>
      <c r="S41" s="1375"/>
      <c r="T41" s="1375"/>
      <c r="U41" s="1375"/>
      <c r="V41" s="1375"/>
      <c r="W41" s="1375"/>
      <c r="X41" s="1375"/>
      <c r="Y41" s="1375"/>
      <c r="Z41" s="1375"/>
      <c r="AA41" s="1375"/>
      <c r="AB41" s="1375"/>
      <c r="AC41" s="1375"/>
      <c r="AD41" s="1375"/>
      <c r="AE41" s="1375"/>
      <c r="AF41" s="1375"/>
      <c r="AG41" s="1375"/>
      <c r="AH41" s="1375"/>
      <c r="AI41" s="1375"/>
      <c r="AJ41" s="1375"/>
      <c r="AK41" s="1375"/>
      <c r="AL41" s="1375"/>
      <c r="AM41" s="1375"/>
      <c r="AN41" s="1375"/>
      <c r="AO41" s="1375"/>
      <c r="AP41" s="1375"/>
      <c r="AQ41" s="1375"/>
      <c r="AR41" s="1375"/>
      <c r="AS41" s="1375"/>
      <c r="AT41" s="1375"/>
      <c r="AU41" s="1375"/>
      <c r="AV41" s="1375"/>
      <c r="AW41" s="1375"/>
      <c r="AX41" s="1375"/>
      <c r="AY41" s="1375"/>
      <c r="AZ41" s="1375"/>
      <c r="BA41" s="1375"/>
      <c r="BB41" s="1375"/>
      <c r="BC41" s="1375"/>
      <c r="BD41" s="1375"/>
      <c r="BE41" s="1375"/>
      <c r="BF41" s="1375"/>
      <c r="BG41" s="1375"/>
      <c r="BH41" s="1375"/>
      <c r="BI41" s="1375"/>
      <c r="BJ41" s="1375"/>
      <c r="BK41" s="1375"/>
      <c r="BL41" s="1375"/>
      <c r="BM41" s="1375"/>
      <c r="BN41" s="1375"/>
      <c r="BO41" s="1375"/>
      <c r="BP41" s="1375"/>
      <c r="BQ41" s="8"/>
      <c r="BT41" s="23"/>
    </row>
    <row r="42" spans="1:72" ht="7.5" hidden="1" customHeight="1">
      <c r="A42" s="306"/>
      <c r="D42" s="2118"/>
      <c r="E42" s="1731"/>
      <c r="F42" s="1731"/>
      <c r="G42" s="1731"/>
      <c r="H42" s="1731"/>
      <c r="I42" s="1731"/>
      <c r="J42" s="1731"/>
      <c r="K42" s="1731"/>
      <c r="L42" s="1731"/>
      <c r="M42" s="1731"/>
      <c r="N42" s="1732"/>
      <c r="O42" s="306"/>
      <c r="P42" s="1233"/>
      <c r="Q42" s="1233"/>
      <c r="R42" s="1375"/>
      <c r="S42" s="1375"/>
      <c r="T42" s="1375"/>
      <c r="U42" s="1375"/>
      <c r="V42" s="1375"/>
      <c r="W42" s="1375"/>
      <c r="X42" s="1375"/>
      <c r="Y42" s="1375"/>
      <c r="Z42" s="1375"/>
      <c r="AA42" s="1375"/>
      <c r="AB42" s="1375"/>
      <c r="AC42" s="1375"/>
      <c r="AD42" s="1375"/>
      <c r="AE42" s="1375"/>
      <c r="AF42" s="1375"/>
      <c r="AG42" s="1375"/>
      <c r="AH42" s="1375"/>
      <c r="AI42" s="1375"/>
      <c r="AJ42" s="1375"/>
      <c r="AK42" s="1375"/>
      <c r="AL42" s="1375"/>
      <c r="AM42" s="1375"/>
      <c r="AN42" s="1375"/>
      <c r="AO42" s="1375"/>
      <c r="AP42" s="1375"/>
      <c r="AQ42" s="1375"/>
      <c r="AR42" s="1375"/>
      <c r="AS42" s="1375"/>
      <c r="AT42" s="1375"/>
      <c r="AU42" s="1375"/>
      <c r="AV42" s="1375"/>
      <c r="AW42" s="1375"/>
      <c r="AX42" s="1375"/>
      <c r="AY42" s="1375"/>
      <c r="AZ42" s="1375"/>
      <c r="BA42" s="1375"/>
      <c r="BB42" s="1375"/>
      <c r="BC42" s="1375"/>
      <c r="BD42" s="1375"/>
      <c r="BE42" s="1375"/>
      <c r="BF42" s="1375"/>
      <c r="BG42" s="1375"/>
      <c r="BH42" s="1375"/>
      <c r="BI42" s="1375"/>
      <c r="BJ42" s="1375"/>
      <c r="BK42" s="1375"/>
      <c r="BL42" s="1375"/>
      <c r="BM42" s="1375"/>
      <c r="BN42" s="1375"/>
      <c r="BO42" s="1375"/>
      <c r="BP42" s="1375"/>
      <c r="BQ42" s="8"/>
      <c r="BT42" s="23"/>
    </row>
    <row r="43" spans="1:72" ht="3.75" hidden="1" customHeight="1">
      <c r="A43" s="306"/>
      <c r="D43" s="2118"/>
      <c r="E43" s="1731"/>
      <c r="F43" s="1731"/>
      <c r="G43" s="1731"/>
      <c r="H43" s="1731"/>
      <c r="I43" s="1731"/>
      <c r="J43" s="1731"/>
      <c r="K43" s="1731"/>
      <c r="L43" s="1731"/>
      <c r="M43" s="1731"/>
      <c r="N43" s="1732"/>
      <c r="O43" s="306"/>
      <c r="P43" s="24"/>
      <c r="Q43" s="24"/>
      <c r="R43" s="15"/>
      <c r="S43" s="15"/>
      <c r="T43" s="15"/>
      <c r="U43" s="15"/>
      <c r="V43" s="15"/>
      <c r="W43" s="15"/>
      <c r="X43" s="15"/>
      <c r="Y43" s="15"/>
      <c r="Z43" s="15"/>
      <c r="AA43" s="15"/>
      <c r="AB43" s="15"/>
      <c r="AC43" s="15"/>
      <c r="AD43" s="15"/>
      <c r="AE43" s="15"/>
      <c r="AF43" s="15"/>
      <c r="AG43" s="15"/>
      <c r="AH43" s="15"/>
      <c r="AI43" s="15"/>
      <c r="AJ43" s="15"/>
      <c r="AK43" s="15"/>
      <c r="AL43" s="15"/>
      <c r="AM43" s="15"/>
      <c r="AN43" s="15"/>
      <c r="AO43" s="15"/>
      <c r="AP43" s="15"/>
      <c r="AQ43" s="15"/>
      <c r="AR43" s="15"/>
      <c r="AS43" s="15"/>
      <c r="AT43" s="15"/>
      <c r="AU43" s="15"/>
      <c r="AV43" s="15"/>
      <c r="AW43" s="15"/>
      <c r="AX43" s="15"/>
      <c r="AY43" s="15"/>
      <c r="AZ43" s="15"/>
      <c r="BA43" s="15"/>
      <c r="BB43" s="15"/>
      <c r="BC43" s="15"/>
      <c r="BD43" s="15"/>
      <c r="BE43" s="15"/>
      <c r="BF43" s="15"/>
      <c r="BG43" s="15"/>
      <c r="BH43" s="15"/>
      <c r="BI43" s="15"/>
      <c r="BJ43" s="15"/>
      <c r="BK43" s="15"/>
      <c r="BL43" s="15"/>
      <c r="BM43" s="15"/>
      <c r="BN43" s="15"/>
      <c r="BO43" s="15"/>
      <c r="BP43" s="15"/>
      <c r="BQ43" s="8"/>
      <c r="BT43" s="23"/>
    </row>
    <row r="44" spans="1:72" ht="7.5" hidden="1" customHeight="1">
      <c r="A44" s="306"/>
      <c r="D44" s="2118"/>
      <c r="E44" s="1731"/>
      <c r="F44" s="1731"/>
      <c r="G44" s="1731"/>
      <c r="H44" s="1731"/>
      <c r="I44" s="1731"/>
      <c r="J44" s="1731"/>
      <c r="K44" s="1731"/>
      <c r="L44" s="1731"/>
      <c r="M44" s="1731"/>
      <c r="N44" s="1732"/>
      <c r="O44" s="306"/>
      <c r="R44" s="1375" t="s">
        <v>1332</v>
      </c>
      <c r="S44" s="1375"/>
      <c r="T44" s="1375"/>
      <c r="U44" s="1375"/>
      <c r="V44" s="1375"/>
      <c r="W44" s="1375"/>
      <c r="X44" s="1375"/>
      <c r="Y44" s="1375"/>
      <c r="Z44" s="1375"/>
      <c r="AA44" s="1375"/>
      <c r="AB44" s="1375"/>
      <c r="AC44" s="1375"/>
      <c r="AD44" s="1375"/>
      <c r="AE44" s="1375"/>
      <c r="AF44" s="1375"/>
      <c r="AG44" s="1375"/>
      <c r="AH44" s="1375"/>
      <c r="AI44" s="1375"/>
      <c r="AJ44" s="1375"/>
      <c r="AK44" s="1375"/>
      <c r="AL44" s="1375"/>
      <c r="AM44" s="1375"/>
      <c r="AN44" s="1375"/>
      <c r="AO44" s="1375"/>
      <c r="AP44" s="1375"/>
      <c r="AQ44" s="1375"/>
      <c r="AR44" s="1375"/>
      <c r="AS44" s="1375"/>
      <c r="AT44" s="1375"/>
      <c r="AU44" s="1375"/>
      <c r="AV44" s="1375"/>
      <c r="AW44" s="1375"/>
      <c r="AX44" s="1375"/>
      <c r="AY44" s="1375"/>
      <c r="AZ44" s="1375"/>
      <c r="BA44" s="1375"/>
      <c r="BB44" s="1375"/>
      <c r="BC44" s="1375"/>
      <c r="BD44" s="1375"/>
      <c r="BE44" s="1375"/>
      <c r="BF44" s="1375"/>
      <c r="BG44" s="1375"/>
      <c r="BH44" s="1375"/>
      <c r="BI44" s="1375"/>
      <c r="BJ44" s="1375"/>
      <c r="BK44" s="1375"/>
      <c r="BL44" s="1375"/>
      <c r="BM44" s="1375"/>
      <c r="BN44" s="1375"/>
      <c r="BO44" s="1375"/>
      <c r="BP44" s="1375"/>
      <c r="BQ44" s="8"/>
      <c r="BT44" s="23"/>
    </row>
    <row r="45" spans="1:72" ht="7.5" hidden="1" customHeight="1">
      <c r="A45" s="306"/>
      <c r="D45" s="2118"/>
      <c r="E45" s="1731"/>
      <c r="F45" s="1731"/>
      <c r="G45" s="1731"/>
      <c r="H45" s="1731"/>
      <c r="I45" s="1731"/>
      <c r="J45" s="1731"/>
      <c r="K45" s="1731"/>
      <c r="L45" s="1731"/>
      <c r="M45" s="1731"/>
      <c r="N45" s="1732"/>
      <c r="O45" s="306"/>
      <c r="R45" s="1375"/>
      <c r="S45" s="1375"/>
      <c r="T45" s="1375"/>
      <c r="U45" s="1375"/>
      <c r="V45" s="1375"/>
      <c r="W45" s="1375"/>
      <c r="X45" s="1375"/>
      <c r="Y45" s="1375"/>
      <c r="Z45" s="1375"/>
      <c r="AA45" s="1375"/>
      <c r="AB45" s="1375"/>
      <c r="AC45" s="1375"/>
      <c r="AD45" s="1375"/>
      <c r="AE45" s="1375"/>
      <c r="AF45" s="1375"/>
      <c r="AG45" s="1375"/>
      <c r="AH45" s="1375"/>
      <c r="AI45" s="1375"/>
      <c r="AJ45" s="1375"/>
      <c r="AK45" s="1375"/>
      <c r="AL45" s="1375"/>
      <c r="AM45" s="1375"/>
      <c r="AN45" s="1375"/>
      <c r="AO45" s="1375"/>
      <c r="AP45" s="1375"/>
      <c r="AQ45" s="1375"/>
      <c r="AR45" s="1375"/>
      <c r="AS45" s="1375"/>
      <c r="AT45" s="1375"/>
      <c r="AU45" s="1375"/>
      <c r="AV45" s="1375"/>
      <c r="AW45" s="1375"/>
      <c r="AX45" s="1375"/>
      <c r="AY45" s="1375"/>
      <c r="AZ45" s="1375"/>
      <c r="BA45" s="1375"/>
      <c r="BB45" s="1375"/>
      <c r="BC45" s="1375"/>
      <c r="BD45" s="1375"/>
      <c r="BE45" s="1375"/>
      <c r="BF45" s="1375"/>
      <c r="BG45" s="1375"/>
      <c r="BH45" s="1375"/>
      <c r="BI45" s="1375"/>
      <c r="BJ45" s="1375"/>
      <c r="BK45" s="1375"/>
      <c r="BL45" s="1375"/>
      <c r="BM45" s="1375"/>
      <c r="BN45" s="1375"/>
      <c r="BO45" s="1375"/>
      <c r="BP45" s="1375"/>
      <c r="BQ45" s="8"/>
      <c r="BT45" s="23"/>
    </row>
    <row r="46" spans="1:72" ht="3.75" hidden="1" customHeight="1">
      <c r="A46" s="306"/>
      <c r="D46" s="2118"/>
      <c r="E46" s="1731"/>
      <c r="F46" s="1731"/>
      <c r="G46" s="1731"/>
      <c r="H46" s="1731"/>
      <c r="I46" s="1731"/>
      <c r="J46" s="1731"/>
      <c r="K46" s="1731"/>
      <c r="L46" s="1731"/>
      <c r="M46" s="1731"/>
      <c r="N46" s="1732"/>
      <c r="O46" s="306"/>
      <c r="R46" s="15"/>
      <c r="S46" s="15"/>
      <c r="T46" s="15"/>
      <c r="U46" s="15"/>
      <c r="V46" s="15"/>
      <c r="W46" s="15"/>
      <c r="X46" s="15"/>
      <c r="Y46" s="15"/>
      <c r="Z46" s="15"/>
      <c r="AA46" s="15"/>
      <c r="AB46" s="15"/>
      <c r="AC46" s="15"/>
      <c r="AD46" s="15"/>
      <c r="AE46" s="15"/>
      <c r="AF46" s="15"/>
      <c r="AG46" s="15"/>
      <c r="AH46" s="15"/>
      <c r="AI46" s="15"/>
      <c r="AJ46" s="15"/>
      <c r="AK46" s="15"/>
      <c r="AL46" s="15"/>
      <c r="AM46" s="15"/>
      <c r="AN46" s="15"/>
      <c r="AO46" s="15"/>
      <c r="AP46" s="15"/>
      <c r="AQ46" s="15"/>
      <c r="AR46" s="15"/>
      <c r="AS46" s="15"/>
      <c r="AT46" s="15"/>
      <c r="AU46" s="15"/>
      <c r="AV46" s="15"/>
      <c r="AW46" s="15"/>
      <c r="AX46" s="15"/>
      <c r="AY46" s="15"/>
      <c r="AZ46" s="15"/>
      <c r="BA46" s="15"/>
      <c r="BB46" s="15"/>
      <c r="BC46" s="15"/>
      <c r="BD46" s="15"/>
      <c r="BE46" s="15"/>
      <c r="BF46" s="15"/>
      <c r="BG46" s="15"/>
      <c r="BH46" s="15"/>
      <c r="BI46" s="15"/>
      <c r="BJ46" s="15"/>
      <c r="BK46" s="15"/>
      <c r="BL46" s="15"/>
      <c r="BM46" s="15"/>
      <c r="BN46" s="15"/>
      <c r="BO46" s="15"/>
      <c r="BP46" s="15"/>
      <c r="BQ46" s="8"/>
      <c r="BT46" s="23"/>
    </row>
    <row r="47" spans="1:72" ht="7.5" hidden="1" customHeight="1">
      <c r="A47" s="306"/>
      <c r="D47" s="2118"/>
      <c r="E47" s="1731"/>
      <c r="F47" s="1731"/>
      <c r="G47" s="1731"/>
      <c r="H47" s="1731"/>
      <c r="I47" s="1731"/>
      <c r="J47" s="1731"/>
      <c r="K47" s="1731"/>
      <c r="L47" s="1731"/>
      <c r="M47" s="1731"/>
      <c r="N47" s="1732"/>
      <c r="O47" s="306"/>
      <c r="P47" s="1233">
        <v>2</v>
      </c>
      <c r="Q47" s="1233"/>
      <c r="R47" s="1375" t="s">
        <v>1333</v>
      </c>
      <c r="S47" s="1375"/>
      <c r="T47" s="1375"/>
      <c r="U47" s="1375"/>
      <c r="V47" s="1375"/>
      <c r="W47" s="1375"/>
      <c r="X47" s="1375"/>
      <c r="Y47" s="1375"/>
      <c r="Z47" s="1375"/>
      <c r="AA47" s="1375"/>
      <c r="AB47" s="1375"/>
      <c r="AC47" s="1375"/>
      <c r="AD47" s="1375"/>
      <c r="AE47" s="1375"/>
      <c r="AF47" s="1375"/>
      <c r="AG47" s="1375"/>
      <c r="AH47" s="1375"/>
      <c r="AI47" s="1375"/>
      <c r="AJ47" s="1375"/>
      <c r="AK47" s="1375"/>
      <c r="AL47" s="1375"/>
      <c r="AM47" s="1375"/>
      <c r="AN47" s="1375"/>
      <c r="AO47" s="1375"/>
      <c r="AP47" s="1375"/>
      <c r="AQ47" s="1375"/>
      <c r="AR47" s="1375"/>
      <c r="AS47" s="1375"/>
      <c r="AT47" s="1375"/>
      <c r="AU47" s="1375"/>
      <c r="AV47" s="1375"/>
      <c r="AW47" s="1375"/>
      <c r="AX47" s="1375"/>
      <c r="AY47" s="1375"/>
      <c r="AZ47" s="1375"/>
      <c r="BA47" s="1375"/>
      <c r="BB47" s="1375"/>
      <c r="BC47" s="1375"/>
      <c r="BD47" s="1375"/>
      <c r="BE47" s="1375"/>
      <c r="BF47" s="1375"/>
      <c r="BG47" s="1375"/>
      <c r="BH47" s="1375"/>
      <c r="BI47" s="1375"/>
      <c r="BJ47" s="1375"/>
      <c r="BK47" s="1375"/>
      <c r="BL47" s="1375"/>
      <c r="BM47" s="1375"/>
      <c r="BN47" s="1375"/>
      <c r="BO47" s="1375"/>
      <c r="BP47" s="1375"/>
      <c r="BQ47" s="8"/>
      <c r="BT47" s="23"/>
    </row>
    <row r="48" spans="1:72" ht="7.5" hidden="1" customHeight="1">
      <c r="A48" s="306"/>
      <c r="D48" s="2118"/>
      <c r="E48" s="1731"/>
      <c r="F48" s="1731"/>
      <c r="G48" s="1731"/>
      <c r="H48" s="1731"/>
      <c r="I48" s="1731"/>
      <c r="J48" s="1731"/>
      <c r="K48" s="1731"/>
      <c r="L48" s="1731"/>
      <c r="M48" s="1731"/>
      <c r="N48" s="1732"/>
      <c r="O48" s="306"/>
      <c r="P48" s="1233"/>
      <c r="Q48" s="1233"/>
      <c r="R48" s="1375"/>
      <c r="S48" s="1375"/>
      <c r="T48" s="1375"/>
      <c r="U48" s="1375"/>
      <c r="V48" s="1375"/>
      <c r="W48" s="1375"/>
      <c r="X48" s="1375"/>
      <c r="Y48" s="1375"/>
      <c r="Z48" s="1375"/>
      <c r="AA48" s="1375"/>
      <c r="AB48" s="1375"/>
      <c r="AC48" s="1375"/>
      <c r="AD48" s="1375"/>
      <c r="AE48" s="1375"/>
      <c r="AF48" s="1375"/>
      <c r="AG48" s="1375"/>
      <c r="AH48" s="1375"/>
      <c r="AI48" s="1375"/>
      <c r="AJ48" s="1375"/>
      <c r="AK48" s="1375"/>
      <c r="AL48" s="1375"/>
      <c r="AM48" s="1375"/>
      <c r="AN48" s="1375"/>
      <c r="AO48" s="1375"/>
      <c r="AP48" s="1375"/>
      <c r="AQ48" s="1375"/>
      <c r="AR48" s="1375"/>
      <c r="AS48" s="1375"/>
      <c r="AT48" s="1375"/>
      <c r="AU48" s="1375"/>
      <c r="AV48" s="1375"/>
      <c r="AW48" s="1375"/>
      <c r="AX48" s="1375"/>
      <c r="AY48" s="1375"/>
      <c r="AZ48" s="1375"/>
      <c r="BA48" s="1375"/>
      <c r="BB48" s="1375"/>
      <c r="BC48" s="1375"/>
      <c r="BD48" s="1375"/>
      <c r="BE48" s="1375"/>
      <c r="BF48" s="1375"/>
      <c r="BG48" s="1375"/>
      <c r="BH48" s="1375"/>
      <c r="BI48" s="1375"/>
      <c r="BJ48" s="1375"/>
      <c r="BK48" s="1375"/>
      <c r="BL48" s="1375"/>
      <c r="BM48" s="1375"/>
      <c r="BN48" s="1375"/>
      <c r="BO48" s="1375"/>
      <c r="BP48" s="1375"/>
      <c r="BQ48" s="8"/>
      <c r="BT48" s="23"/>
    </row>
    <row r="49" spans="1:72" ht="3.75" hidden="1" customHeight="1">
      <c r="A49" s="306"/>
      <c r="D49" s="2118"/>
      <c r="E49" s="1731"/>
      <c r="F49" s="1731"/>
      <c r="G49" s="1731"/>
      <c r="H49" s="1731"/>
      <c r="I49" s="1731"/>
      <c r="J49" s="1731"/>
      <c r="K49" s="1731"/>
      <c r="L49" s="1731"/>
      <c r="M49" s="1731"/>
      <c r="N49" s="1732"/>
      <c r="O49" s="306"/>
      <c r="P49" s="24"/>
      <c r="Q49" s="24"/>
      <c r="R49" s="15"/>
      <c r="S49" s="15"/>
      <c r="T49" s="15"/>
      <c r="U49" s="15"/>
      <c r="V49" s="15"/>
      <c r="W49" s="15"/>
      <c r="X49" s="15"/>
      <c r="Y49" s="15"/>
      <c r="Z49" s="15"/>
      <c r="AA49" s="15"/>
      <c r="AB49" s="15"/>
      <c r="AC49" s="15"/>
      <c r="AD49" s="15"/>
      <c r="AE49" s="15"/>
      <c r="AF49" s="15"/>
      <c r="AG49" s="15"/>
      <c r="AH49" s="15"/>
      <c r="AI49" s="15"/>
      <c r="AJ49" s="15"/>
      <c r="AK49" s="15"/>
      <c r="AL49" s="15"/>
      <c r="AM49" s="15"/>
      <c r="AN49" s="15"/>
      <c r="AO49" s="15"/>
      <c r="AP49" s="15"/>
      <c r="AQ49" s="15"/>
      <c r="AR49" s="15"/>
      <c r="AS49" s="15"/>
      <c r="AT49" s="15"/>
      <c r="AU49" s="15"/>
      <c r="AV49" s="15"/>
      <c r="AW49" s="15"/>
      <c r="AX49" s="15"/>
      <c r="AY49" s="15"/>
      <c r="AZ49" s="15"/>
      <c r="BA49" s="15"/>
      <c r="BB49" s="15"/>
      <c r="BC49" s="15"/>
      <c r="BD49" s="15"/>
      <c r="BE49" s="15"/>
      <c r="BF49" s="15"/>
      <c r="BG49" s="15"/>
      <c r="BH49" s="15"/>
      <c r="BI49" s="15"/>
      <c r="BJ49" s="15"/>
      <c r="BK49" s="15"/>
      <c r="BL49" s="15"/>
      <c r="BM49" s="15"/>
      <c r="BN49" s="15"/>
      <c r="BO49" s="15"/>
      <c r="BP49" s="15"/>
      <c r="BQ49" s="8"/>
      <c r="BT49" s="23"/>
    </row>
    <row r="50" spans="1:72" ht="7.5" hidden="1" customHeight="1">
      <c r="A50" s="306"/>
      <c r="D50" s="2118"/>
      <c r="E50" s="1731"/>
      <c r="F50" s="1731"/>
      <c r="G50" s="1731"/>
      <c r="H50" s="1731"/>
      <c r="I50" s="1731"/>
      <c r="J50" s="1731"/>
      <c r="K50" s="1731"/>
      <c r="L50" s="1731"/>
      <c r="M50" s="1731"/>
      <c r="N50" s="1732"/>
      <c r="O50" s="306"/>
      <c r="P50" s="1233">
        <v>3</v>
      </c>
      <c r="Q50" s="1233"/>
      <c r="R50" s="1375" t="s">
        <v>1334</v>
      </c>
      <c r="S50" s="1375"/>
      <c r="T50" s="1375"/>
      <c r="U50" s="1375"/>
      <c r="V50" s="1375"/>
      <c r="W50" s="1375"/>
      <c r="X50" s="1375"/>
      <c r="Y50" s="1233" t="s">
        <v>44</v>
      </c>
      <c r="Z50" s="1233"/>
      <c r="AA50" s="2115"/>
      <c r="AB50" s="2115"/>
      <c r="AC50" s="2115"/>
      <c r="AD50" s="2115"/>
      <c r="AE50" s="2115"/>
      <c r="AF50" s="2115"/>
      <c r="AG50" s="2115"/>
      <c r="AH50" s="2115"/>
      <c r="AI50" s="2115"/>
      <c r="AJ50" s="2115"/>
      <c r="AK50" s="2115"/>
      <c r="AL50" s="2115"/>
      <c r="AM50" s="2115"/>
      <c r="AN50" s="2115"/>
      <c r="AO50" s="2115"/>
      <c r="AP50" s="2115"/>
      <c r="AQ50" s="2115"/>
      <c r="AR50" s="2115"/>
      <c r="AS50" s="2115"/>
      <c r="AT50" s="2115"/>
      <c r="AU50" s="2115"/>
      <c r="AV50" s="2115"/>
      <c r="AW50" s="2115"/>
      <c r="AX50" s="2115"/>
      <c r="AY50" s="2115"/>
      <c r="AZ50" s="2115"/>
      <c r="BA50" s="2115"/>
      <c r="BB50" s="1233" t="s">
        <v>8</v>
      </c>
      <c r="BC50" s="1233"/>
      <c r="BQ50" s="8"/>
      <c r="BT50" s="23"/>
    </row>
    <row r="51" spans="1:72" ht="7.5" hidden="1" customHeight="1">
      <c r="A51" s="306"/>
      <c r="D51" s="2118"/>
      <c r="E51" s="1731"/>
      <c r="F51" s="1731"/>
      <c r="G51" s="1731"/>
      <c r="H51" s="1731"/>
      <c r="I51" s="1731"/>
      <c r="J51" s="1731"/>
      <c r="K51" s="1731"/>
      <c r="L51" s="1731"/>
      <c r="M51" s="1731"/>
      <c r="N51" s="1732"/>
      <c r="O51" s="306"/>
      <c r="P51" s="1233"/>
      <c r="Q51" s="1233"/>
      <c r="R51" s="1375"/>
      <c r="S51" s="1375"/>
      <c r="T51" s="1375"/>
      <c r="U51" s="1375"/>
      <c r="V51" s="1375"/>
      <c r="W51" s="1375"/>
      <c r="X51" s="1375"/>
      <c r="Y51" s="1233"/>
      <c r="Z51" s="1233"/>
      <c r="AA51" s="2115"/>
      <c r="AB51" s="2115"/>
      <c r="AC51" s="2115"/>
      <c r="AD51" s="2115"/>
      <c r="AE51" s="2115"/>
      <c r="AF51" s="2115"/>
      <c r="AG51" s="2115"/>
      <c r="AH51" s="2115"/>
      <c r="AI51" s="2115"/>
      <c r="AJ51" s="2115"/>
      <c r="AK51" s="2115"/>
      <c r="AL51" s="2115"/>
      <c r="AM51" s="2115"/>
      <c r="AN51" s="2115"/>
      <c r="AO51" s="2115"/>
      <c r="AP51" s="2115"/>
      <c r="AQ51" s="2115"/>
      <c r="AR51" s="2115"/>
      <c r="AS51" s="2115"/>
      <c r="AT51" s="2115"/>
      <c r="AU51" s="2115"/>
      <c r="AV51" s="2115"/>
      <c r="AW51" s="2115"/>
      <c r="AX51" s="2115"/>
      <c r="AY51" s="2115"/>
      <c r="AZ51" s="2115"/>
      <c r="BA51" s="2115"/>
      <c r="BB51" s="1233"/>
      <c r="BC51" s="1233"/>
      <c r="BQ51" s="8"/>
      <c r="BT51" s="23"/>
    </row>
    <row r="52" spans="1:72" ht="7.5" hidden="1" customHeight="1">
      <c r="A52" s="306"/>
      <c r="D52" s="2119"/>
      <c r="E52" s="1734"/>
      <c r="F52" s="1734"/>
      <c r="G52" s="1734"/>
      <c r="H52" s="1734"/>
      <c r="I52" s="1734"/>
      <c r="J52" s="1734"/>
      <c r="K52" s="1734"/>
      <c r="L52" s="1734"/>
      <c r="M52" s="1734"/>
      <c r="N52" s="1735"/>
      <c r="O52" s="150"/>
      <c r="P52" s="438"/>
      <c r="Q52" s="438"/>
      <c r="R52" s="438"/>
      <c r="S52" s="438"/>
      <c r="T52" s="438"/>
      <c r="U52" s="438"/>
      <c r="V52" s="438"/>
      <c r="W52" s="438"/>
      <c r="X52" s="438"/>
      <c r="Y52" s="438"/>
      <c r="Z52" s="438"/>
      <c r="AA52" s="438"/>
      <c r="AB52" s="438"/>
      <c r="AC52" s="438"/>
      <c r="AD52" s="438"/>
      <c r="AE52" s="438"/>
      <c r="AF52" s="438"/>
      <c r="AG52" s="438"/>
      <c r="AH52" s="438"/>
      <c r="AI52" s="438"/>
      <c r="AJ52" s="438"/>
      <c r="AK52" s="438"/>
      <c r="AL52" s="438"/>
      <c r="AM52" s="438"/>
      <c r="AN52" s="438"/>
      <c r="AO52" s="438"/>
      <c r="AP52" s="438"/>
      <c r="AQ52" s="438"/>
      <c r="AR52" s="438"/>
      <c r="AS52" s="438"/>
      <c r="AT52" s="438"/>
      <c r="AU52" s="438"/>
      <c r="AV52" s="438"/>
      <c r="AW52" s="438"/>
      <c r="AX52" s="438"/>
      <c r="AY52" s="438"/>
      <c r="AZ52" s="438"/>
      <c r="BA52" s="438"/>
      <c r="BB52" s="438"/>
      <c r="BC52" s="438"/>
      <c r="BD52" s="438"/>
      <c r="BE52" s="438"/>
      <c r="BF52" s="438"/>
      <c r="BG52" s="438"/>
      <c r="BH52" s="438"/>
      <c r="BI52" s="438"/>
      <c r="BJ52" s="438"/>
      <c r="BK52" s="438"/>
      <c r="BL52" s="438"/>
      <c r="BM52" s="438"/>
      <c r="BN52" s="438"/>
      <c r="BO52" s="438"/>
      <c r="BP52" s="438"/>
      <c r="BQ52" s="590"/>
      <c r="BT52" s="23"/>
    </row>
    <row r="53" spans="1:72" ht="7.5" hidden="1" customHeight="1"/>
    <row r="54" spans="1:72" ht="7.5" hidden="1" customHeight="1"/>
    <row r="55" spans="1:72" ht="7.5" hidden="1" customHeight="1"/>
    <row r="56" spans="1:72" ht="7.5" hidden="1" customHeight="1"/>
    <row r="57" spans="1:72" ht="7.5" hidden="1" customHeight="1"/>
    <row r="58" spans="1:72" ht="7.5" hidden="1" customHeight="1"/>
    <row r="59" spans="1:72" ht="7.5" hidden="1" customHeight="1"/>
    <row r="60" spans="1:72" ht="3.75" hidden="1" customHeight="1"/>
    <row r="61" spans="1:72" ht="7.5" hidden="1" customHeight="1"/>
    <row r="62" spans="1:72" ht="7.5" hidden="1" customHeight="1"/>
    <row r="63" spans="1:72" ht="3.75" hidden="1" customHeight="1"/>
    <row r="64" spans="1:72" ht="7.5" hidden="1" customHeight="1"/>
    <row r="65" ht="7.5" hidden="1" customHeight="1"/>
    <row r="66" ht="7.5" hidden="1" customHeight="1"/>
    <row r="67" ht="7.5" hidden="1" customHeight="1"/>
    <row r="68" ht="7.5" hidden="1" customHeight="1"/>
    <row r="69" ht="7.5" hidden="1" customHeight="1"/>
    <row r="70" ht="7.5" hidden="1" customHeight="1"/>
    <row r="71" ht="7.5" hidden="1" customHeight="1"/>
    <row r="72" ht="7.5" hidden="1" customHeight="1"/>
    <row r="73" ht="7.5" hidden="1" customHeight="1"/>
    <row r="74" ht="7.5" hidden="1" customHeight="1"/>
    <row r="75" ht="7.5" hidden="1" customHeight="1"/>
    <row r="76" ht="7.5" hidden="1" customHeight="1"/>
    <row r="77" ht="7.5" hidden="1" customHeight="1"/>
    <row r="78" ht="7.5" hidden="1" customHeight="1"/>
    <row r="79" ht="7.5" hidden="1" customHeight="1"/>
    <row r="80" ht="7.5" hidden="1" customHeight="1"/>
    <row r="81" ht="7.5" hidden="1" customHeight="1"/>
    <row r="82" ht="7.5" hidden="1" customHeight="1"/>
    <row r="83" ht="7.5" hidden="1" customHeight="1"/>
    <row r="84" ht="7.5" hidden="1" customHeight="1"/>
    <row r="85" ht="7.5" hidden="1" customHeight="1"/>
    <row r="86" ht="7.5" hidden="1" customHeight="1"/>
    <row r="87" ht="7.5" hidden="1" customHeight="1"/>
    <row r="88" ht="7.5" hidden="1" customHeight="1"/>
    <row r="89" ht="7.5" hidden="1" customHeight="1"/>
    <row r="90" ht="7.5" hidden="1" customHeight="1"/>
    <row r="91" ht="7.5" hidden="1" customHeight="1"/>
    <row r="92" ht="7.5" hidden="1" customHeight="1"/>
    <row r="93" ht="7.5" hidden="1" customHeight="1"/>
    <row r="94" ht="7.5" hidden="1" customHeight="1"/>
    <row r="95" ht="7.5" hidden="1" customHeight="1"/>
    <row r="96" ht="7.5" hidden="1" customHeight="1"/>
    <row r="97" ht="7.5" hidden="1" customHeight="1"/>
    <row r="98" ht="7.5" hidden="1" customHeight="1"/>
    <row r="99" ht="7.5" hidden="1" customHeight="1"/>
    <row r="100" ht="7.5" hidden="1" customHeight="1"/>
    <row r="101" ht="7.5" hidden="1" customHeight="1"/>
    <row r="102" ht="7.5" hidden="1" customHeight="1"/>
    <row r="103" ht="7.5" hidden="1" customHeight="1"/>
    <row r="104" ht="7.5" hidden="1" customHeight="1"/>
    <row r="105" ht="7.5" hidden="1" customHeight="1"/>
    <row r="106" ht="7.5" hidden="1" customHeight="1"/>
    <row r="107" ht="7.5" hidden="1" customHeight="1"/>
    <row r="108" ht="7.5" hidden="1" customHeight="1"/>
    <row r="109" ht="7.5" hidden="1" customHeight="1"/>
    <row r="110" ht="7.5" hidden="1" customHeight="1"/>
    <row r="111" ht="7.5" hidden="1" customHeight="1"/>
    <row r="112" ht="7.5" hidden="1" customHeight="1"/>
    <row r="113" ht="7.5" hidden="1" customHeight="1"/>
    <row r="114" ht="7.5" hidden="1" customHeight="1"/>
    <row r="115" ht="7.5" hidden="1" customHeight="1"/>
    <row r="116" ht="7.5" hidden="1" customHeight="1"/>
    <row r="117" ht="7.5" hidden="1" customHeight="1"/>
    <row r="118" ht="7.5" hidden="1" customHeight="1"/>
    <row r="119" ht="7.5" hidden="1" customHeight="1"/>
    <row r="120" ht="7.5" hidden="1" customHeight="1"/>
    <row r="121" ht="7.5" hidden="1" customHeight="1"/>
    <row r="122" ht="7.5" hidden="1" customHeight="1"/>
    <row r="123" ht="7.5" hidden="1" customHeight="1"/>
    <row r="124" ht="7.5" hidden="1" customHeight="1"/>
    <row r="125" ht="7.5" hidden="1" customHeight="1"/>
    <row r="126" ht="7.5" hidden="1" customHeight="1"/>
    <row r="127" ht="7.5" hidden="1" customHeight="1"/>
    <row r="128" ht="7.5" hidden="1" customHeight="1"/>
    <row r="129" spans="49:49" ht="7.5" hidden="1" customHeight="1"/>
    <row r="130" spans="49:49" ht="7.5" hidden="1" customHeight="1"/>
    <row r="131" spans="49:49" ht="7.5" hidden="1" customHeight="1"/>
    <row r="132" spans="49:49" ht="7.5" hidden="1" customHeight="1"/>
    <row r="133" spans="49:49" ht="7.5" hidden="1" customHeight="1"/>
    <row r="134" spans="49:49" ht="7.5" hidden="1" customHeight="1"/>
    <row r="135" spans="49:49" ht="7.5" hidden="1" customHeight="1"/>
    <row r="136" spans="49:49" ht="7.5" hidden="1" customHeight="1"/>
    <row r="137" spans="49:49" ht="7.5" hidden="1" customHeight="1"/>
    <row r="138" spans="49:49" ht="7.5" hidden="1" customHeight="1"/>
    <row r="139" spans="49:49" ht="7.5" hidden="1" customHeight="1"/>
    <row r="140" spans="49:49" ht="7.5" hidden="1" customHeight="1">
      <c r="AW140" s="142"/>
    </row>
    <row r="141" spans="49:49" ht="7.5" hidden="1" customHeight="1"/>
    <row r="142" spans="49:49" ht="7.5" hidden="1" customHeight="1"/>
    <row r="143" spans="49:49" ht="7.5" hidden="1" customHeight="1"/>
    <row r="144" spans="49:49" ht="7.5" hidden="1" customHeight="1"/>
    <row r="145" spans="1:1" ht="7.5" hidden="1" customHeight="1"/>
    <row r="146" spans="1:1" ht="7.5" hidden="1" customHeight="1"/>
    <row r="147" spans="1:1" ht="7.5" hidden="1" customHeight="1"/>
    <row r="148" spans="1:1" ht="7.5" hidden="1" customHeight="1"/>
    <row r="149" spans="1:1" ht="7.5" hidden="1" customHeight="1">
      <c r="A149" s="142"/>
    </row>
    <row r="150" spans="1:1" ht="7.5" customHeight="1">
      <c r="A150" s="143">
        <f ca="1">NOW()</f>
        <v>46119.699161689816</v>
      </c>
    </row>
  </sheetData>
  <sheetProtection algorithmName="SHA-512" hashValue="PrxkmziEwYdx/N+c7qtvWVATyPQ2GAWfYCwPa7VzXoo5k+WYzwrfhDBKoj/Ig/LkmILbFfdlNzZfVC90kl0vtQ==" saltValue="plGJ1aGnh1udKcR3RRb3nQ==" spinCount="100000" sheet="1" objects="1" scenarios="1" selectLockedCells="1"/>
  <mergeCells count="62">
    <mergeCell ref="P28:BQ30"/>
    <mergeCell ref="P31:BQ33"/>
    <mergeCell ref="D26:N33"/>
    <mergeCell ref="D34:N36"/>
    <mergeCell ref="D37:N39"/>
    <mergeCell ref="T36:V37"/>
    <mergeCell ref="P36:S37"/>
    <mergeCell ref="AM34:BQ39"/>
    <mergeCell ref="AI36:AK37"/>
    <mergeCell ref="AF36:AH37"/>
    <mergeCell ref="AC36:AE37"/>
    <mergeCell ref="Z36:AB37"/>
    <mergeCell ref="W36:Y37"/>
    <mergeCell ref="P41:Q42"/>
    <mergeCell ref="D40:N52"/>
    <mergeCell ref="P47:Q48"/>
    <mergeCell ref="R41:BP42"/>
    <mergeCell ref="R44:BP45"/>
    <mergeCell ref="R47:BP48"/>
    <mergeCell ref="R50:X51"/>
    <mergeCell ref="Y50:Z51"/>
    <mergeCell ref="BB50:BC51"/>
    <mergeCell ref="AA50:BA51"/>
    <mergeCell ref="P50:Q51"/>
    <mergeCell ref="P23:BQ25"/>
    <mergeCell ref="D21:N25"/>
    <mergeCell ref="P26:R27"/>
    <mergeCell ref="S26:AI27"/>
    <mergeCell ref="AJ26:AO27"/>
    <mergeCell ref="AP26:AW27"/>
    <mergeCell ref="AY26:BQ27"/>
    <mergeCell ref="CB20:CD22"/>
    <mergeCell ref="P21:R22"/>
    <mergeCell ref="S21:AI22"/>
    <mergeCell ref="AJ21:AO22"/>
    <mergeCell ref="AP21:AW22"/>
    <mergeCell ref="AY21:BQ22"/>
    <mergeCell ref="BX20:BZ22"/>
    <mergeCell ref="D10:N11"/>
    <mergeCell ref="P10:AL11"/>
    <mergeCell ref="P12:AL17"/>
    <mergeCell ref="A3:BT5"/>
    <mergeCell ref="BP10:BQ13"/>
    <mergeCell ref="BN10:BO13"/>
    <mergeCell ref="BF10:BG13"/>
    <mergeCell ref="BH10:BI13"/>
    <mergeCell ref="BJ10:BK13"/>
    <mergeCell ref="BL10:BM13"/>
    <mergeCell ref="AX10:BE13"/>
    <mergeCell ref="AM10:AW13"/>
    <mergeCell ref="BN14:BO17"/>
    <mergeCell ref="BP14:BQ17"/>
    <mergeCell ref="BJ14:BK17"/>
    <mergeCell ref="BL14:BM17"/>
    <mergeCell ref="BD14:BE17"/>
    <mergeCell ref="BF14:BG17"/>
    <mergeCell ref="BH14:BI17"/>
    <mergeCell ref="D12:N17"/>
    <mergeCell ref="AM14:AW17"/>
    <mergeCell ref="AX14:AY17"/>
    <mergeCell ref="AZ14:BA17"/>
    <mergeCell ref="BB14:BC17"/>
  </mergeCells>
  <phoneticPr fontId="16"/>
  <dataValidations count="1">
    <dataValidation imeMode="halfAlpha" allowBlank="1" showInputMessage="1" showErrorMessage="1" sqref="S26:AI27 AY26:BQ27"/>
  </dataValidations>
  <hyperlinks>
    <hyperlink ref="A3:BT5" location="入力専用!A1" display="介護保険負担限度額認定申請書"/>
  </hyperlinks>
  <pageMargins left="0.59055118110236227" right="0.39370078740157483" top="0.59055118110236227" bottom="0.19685039370078741" header="0.31496062992125984" footer="0.31496062992125984"/>
  <pageSetup paperSize="9" orientation="portrait" r:id="rId1"/>
  <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DP282"/>
  <sheetViews>
    <sheetView showZeros="0" topLeftCell="A50" workbookViewId="0">
      <selection activeCell="AN11" sqref="AN11"/>
    </sheetView>
  </sheetViews>
  <sheetFormatPr defaultColWidth="1.25" defaultRowHeight="7.5" customHeight="1"/>
  <cols>
    <col min="1" max="16384" width="1.25" style="1"/>
  </cols>
  <sheetData>
    <row r="1" spans="2:28" ht="7.5" hidden="1" customHeight="1"/>
    <row r="2" spans="2:28" ht="7.5" hidden="1" customHeight="1">
      <c r="B2" s="3" t="s">
        <v>1335</v>
      </c>
      <c r="D2" s="1092" t="s">
        <v>1336</v>
      </c>
      <c r="E2" s="1092"/>
      <c r="F2" s="1092"/>
      <c r="H2" s="21">
        <f ca="1">NOW()</f>
        <v>46119.699162037039</v>
      </c>
      <c r="J2" s="1180" t="s">
        <v>1337</v>
      </c>
      <c r="K2" s="1180"/>
      <c r="O2" s="3" t="s">
        <v>1248</v>
      </c>
      <c r="Q2" s="1180" t="s">
        <v>1338</v>
      </c>
      <c r="R2" s="1180"/>
      <c r="S2" s="1180"/>
      <c r="T2" s="1180"/>
      <c r="U2" s="1180"/>
      <c r="V2" s="1180"/>
      <c r="W2" s="1180"/>
      <c r="X2" s="1180"/>
      <c r="AA2" s="3" t="s">
        <v>646</v>
      </c>
      <c r="AB2" s="3" t="s">
        <v>22</v>
      </c>
    </row>
    <row r="3" spans="2:28" ht="7.5" hidden="1" customHeight="1">
      <c r="B3" s="147" t="str">
        <f>IF(LEFT("該当",5)=LEFT(CM69,5),"○該当","該当")</f>
        <v>該当</v>
      </c>
      <c r="D3" s="147" t="str">
        <f>IF(LEFT("",20)=LEFT(CM71,20),"",IF(LEFT("",20)=LEFT(CM73,20),"―",CM73-CM71+1))</f>
        <v/>
      </c>
      <c r="E3" s="147" t="str">
        <f>IF(LEFT("",20)=LEFT(D3,20),"",IF(LEFT("―",20)=LEFT(D3,20),"",D3))</f>
        <v/>
      </c>
      <c r="F3" s="156" t="str">
        <f>IF(LEFT("",20)=LEFT(E3,20),"",IF(LEFT("",20)=LEFT(E4,20),E3,IF(LEFT("",20)=LEFT(E5,20),E3+E4,E3+E4+E5)))</f>
        <v/>
      </c>
      <c r="H3" s="156" t="str">
        <f ca="1">TEXT(EDATE(H2,IF(MONTH(H2)&lt;4,-12,0)),"ee")</f>
        <v>08</v>
      </c>
      <c r="J3" s="151" t="str">
        <f>IF(LEFT("",20)=LEFT(CM71,20),"令和　　年　　月　　日",CM71)</f>
        <v>令和　　年　　月　　日</v>
      </c>
      <c r="K3" s="151" t="str">
        <f>IF(LEFT("",20)=LEFT(CM73,20),"令和　　年　　月　　日",CM73)</f>
        <v>令和　　年　　月　　日</v>
      </c>
      <c r="M3" s="147" t="str">
        <f>IF(LEFT(入力専用!G63,10)=LEFT("",10),"","介護支援専門員")</f>
        <v/>
      </c>
      <c r="O3" s="147" t="str">
        <f>IF(LEFT(入力専用!G63,10)=LEFT("",10),"","介護支援専門員")</f>
        <v/>
      </c>
      <c r="Q3" s="146" t="str">
        <f>IF(LEFT("",20)=LEFT(入力専用!$G$83,20),"",入力専用!$AY$3)</f>
        <v/>
      </c>
      <c r="R3" s="146" t="str">
        <f>IF(LEFT("",20)=LEFT(入力専用!$G$83,20),"",入力専用!$AY$4)</f>
        <v/>
      </c>
      <c r="S3" s="146" t="str">
        <f>IF(LEFT("",20)=LEFT(入力専用!$G$83,20),"",入力専用!$AY$5)</f>
        <v/>
      </c>
      <c r="T3" s="146" t="str">
        <f>IF(LEFT("",20)=LEFT(入力専用!$G$83,20),"",入力専用!$AY$6)</f>
        <v/>
      </c>
      <c r="U3" s="146" t="str">
        <f>IF(LEFT("",20)=LEFT(入力専用!$G$83,20),"",入力専用!$AY$7)</f>
        <v/>
      </c>
      <c r="V3" s="146" t="str">
        <f>IF(LEFT("",20)=LEFT(入力専用!$G$83,20),"",入力専用!$AY$8)</f>
        <v/>
      </c>
      <c r="W3" s="146" t="str">
        <f>IF(LEFT("",20)=LEFT(入力専用!$G$83,20),"",入力専用!$AY$9)</f>
        <v/>
      </c>
      <c r="X3" s="146" t="str">
        <f>IF(LEFT("",20)=LEFT(入力専用!$G$83,20),"",入力専用!$AY$10)</f>
        <v/>
      </c>
      <c r="AA3" s="147" t="str">
        <f>IF(LEFT("介護保険事業者",20)=LEFT($CM$63,20),入力専用!G57,IF(LEFT("病院",20)=LEFT($CM$63,20),入力専用!G191,""))</f>
        <v/>
      </c>
      <c r="AB3" s="147" t="str">
        <f>IF(LEFT("介護保険事業者",20)=LEFT($CM$63,20),入力専用!G56,IF(LEFT("病院",20)=LEFT($CM$63,20),入力専用!G190,""))</f>
        <v/>
      </c>
    </row>
    <row r="4" spans="2:28" ht="7.5" hidden="1" customHeight="1">
      <c r="B4" s="147" t="str">
        <f>IF(LEFT("非該当",5)=LEFT(CM69,5),"○非該当","非該当")</f>
        <v>非該当</v>
      </c>
      <c r="D4" s="147" t="str">
        <f>IF(LEFT("",20)=LEFT(CM79,20),"",IF(LEFT("",20)=LEFT(CM81,20),"―",CM81-CM79+1))</f>
        <v/>
      </c>
      <c r="E4" s="147" t="str">
        <f t="shared" ref="E4:E5" si="0">IF(LEFT("",20)=LEFT(D4,20),"",IF(LEFT("―",20)=LEFT(D4,20),"",D4))</f>
        <v/>
      </c>
      <c r="J4" s="151" t="str">
        <f>IF(LEFT("",20)=LEFT(CM79,20),"令和　　年　　月　　日",CM79)</f>
        <v>令和　　年　　月　　日</v>
      </c>
      <c r="K4" s="151" t="str">
        <f>IF(LEFT("",20)=LEFT(CM81,20),"令和　　年　　月　　日",CM81)</f>
        <v>令和　　年　　月　　日</v>
      </c>
    </row>
    <row r="5" spans="2:28" ht="7.5" hidden="1" customHeight="1">
      <c r="D5" s="147" t="str">
        <f>IF(LEFT("",20)=LEFT(CM87,20),"",IF(LEFT("",20)=LEFT(CM89,20),"―",CM89-CM87+1))</f>
        <v/>
      </c>
      <c r="E5" s="147" t="str">
        <f t="shared" si="0"/>
        <v/>
      </c>
      <c r="H5" s="265">
        <f ca="1">NOW()</f>
        <v>46119.699161689816</v>
      </c>
      <c r="J5" s="151" t="str">
        <f>IF(LEFT("",20)=LEFT(CM87,20),"令和　　年　　月　　日",CM87)</f>
        <v>令和　　年　　月　　日</v>
      </c>
      <c r="K5" s="151" t="str">
        <f>IF(LEFT("",20)=LEFT(CM89,20),"令和　　年　　月　　日",CM89)</f>
        <v>令和　　年　　月　　日</v>
      </c>
    </row>
    <row r="6" spans="2:28" ht="7.5" hidden="1" customHeight="1"/>
    <row r="7" spans="2:28" ht="7.5" hidden="1" customHeight="1"/>
    <row r="8" spans="2:28" ht="7.5" hidden="1" customHeight="1"/>
    <row r="9" spans="2:28" ht="7.5" hidden="1" customHeight="1"/>
    <row r="10" spans="2:28" ht="7.5" hidden="1" customHeight="1"/>
    <row r="11" spans="2:28" ht="7.5" hidden="1" customHeight="1"/>
    <row r="12" spans="2:28" ht="7.5" hidden="1" customHeight="1"/>
    <row r="13" spans="2:28" ht="7.5" hidden="1" customHeight="1"/>
    <row r="14" spans="2:28" ht="7.5" hidden="1" customHeight="1"/>
    <row r="15" spans="2:28" ht="7.5" hidden="1" customHeight="1"/>
    <row r="16" spans="2:28" ht="7.5" hidden="1" customHeight="1"/>
    <row r="17" spans="21:36" ht="7.5" hidden="1" customHeight="1"/>
    <row r="18" spans="21:36" ht="7.5" hidden="1" customHeight="1"/>
    <row r="19" spans="21:36" ht="7.5" hidden="1" customHeight="1"/>
    <row r="20" spans="21:36" ht="7.5" hidden="1" customHeight="1"/>
    <row r="21" spans="21:36" ht="7.5" hidden="1" customHeight="1">
      <c r="U21" s="144"/>
    </row>
    <row r="22" spans="21:36" ht="7.5" hidden="1" customHeight="1"/>
    <row r="23" spans="21:36" ht="7.5" hidden="1" customHeight="1"/>
    <row r="24" spans="21:36" ht="7.5" hidden="1" customHeight="1"/>
    <row r="25" spans="21:36" ht="7.5" hidden="1" customHeight="1"/>
    <row r="26" spans="21:36" ht="7.5" hidden="1" customHeight="1"/>
    <row r="27" spans="21:36" ht="7.5" hidden="1" customHeight="1">
      <c r="AJ27" s="144"/>
    </row>
    <row r="28" spans="21:36" ht="7.5" hidden="1" customHeight="1"/>
    <row r="29" spans="21:36" ht="7.5" hidden="1" customHeight="1"/>
    <row r="30" spans="21:36" ht="7.5" hidden="1" customHeight="1"/>
    <row r="31" spans="21:36" ht="7.5" hidden="1" customHeight="1"/>
    <row r="32" spans="21:36" ht="7.5" hidden="1" customHeight="1"/>
    <row r="33" spans="30:30" ht="7.5" hidden="1" customHeight="1"/>
    <row r="34" spans="30:30" ht="7.5" hidden="1" customHeight="1"/>
    <row r="35" spans="30:30" ht="7.5" hidden="1" customHeight="1">
      <c r="AD35" s="144"/>
    </row>
    <row r="36" spans="30:30" ht="7.5" hidden="1" customHeight="1"/>
    <row r="37" spans="30:30" ht="7.5" hidden="1" customHeight="1"/>
    <row r="38" spans="30:30" ht="7.5" hidden="1" customHeight="1"/>
    <row r="39" spans="30:30" ht="7.5" hidden="1" customHeight="1"/>
    <row r="40" spans="30:30" ht="7.5" hidden="1" customHeight="1"/>
    <row r="41" spans="30:30" ht="7.5" hidden="1" customHeight="1"/>
    <row r="42" spans="30:30" ht="7.5" hidden="1" customHeight="1"/>
    <row r="43" spans="30:30" ht="7.5" hidden="1" customHeight="1"/>
    <row r="44" spans="30:30" ht="7.5" hidden="1" customHeight="1"/>
    <row r="45" spans="30:30" ht="7.5" hidden="1" customHeight="1"/>
    <row r="46" spans="30:30" ht="7.5" hidden="1" customHeight="1"/>
    <row r="47" spans="30:30" ht="7.5" hidden="1" customHeight="1"/>
    <row r="48" spans="30:30" ht="7.5" hidden="1" customHeight="1"/>
    <row r="49" spans="82:120" ht="7.5" hidden="1" customHeight="1"/>
    <row r="57" spans="82:120" ht="7.5" customHeight="1">
      <c r="CG57" s="142"/>
    </row>
    <row r="63" spans="82:120" ht="7.5" customHeight="1">
      <c r="CD63" s="2130" t="s">
        <v>1339</v>
      </c>
      <c r="CE63" s="2130"/>
      <c r="CF63" s="2130"/>
      <c r="CG63" s="2130"/>
      <c r="CH63" s="2130"/>
      <c r="CI63" s="2130"/>
      <c r="CJ63" s="2130"/>
      <c r="CK63" s="2130"/>
      <c r="CL63" s="2130"/>
      <c r="CM63" s="2131"/>
      <c r="CN63" s="2131"/>
      <c r="CO63" s="2131"/>
      <c r="CP63" s="2131"/>
      <c r="CQ63" s="2131"/>
      <c r="CR63" s="2131"/>
      <c r="CS63" s="2131"/>
      <c r="CT63" s="2131"/>
      <c r="CU63" s="2131"/>
      <c r="CV63" s="2131"/>
      <c r="CW63" s="2131"/>
      <c r="CX63" s="2131"/>
      <c r="CY63" s="2131"/>
      <c r="CZ63" s="2131"/>
      <c r="DA63" s="2131"/>
      <c r="DB63" s="2131"/>
      <c r="DC63" s="2131"/>
      <c r="DD63" s="2131"/>
      <c r="DE63" s="12"/>
      <c r="DF63" s="12"/>
      <c r="DG63" s="12"/>
      <c r="DH63" s="12"/>
      <c r="DI63" s="12"/>
      <c r="DJ63" s="12"/>
      <c r="DK63" s="12"/>
      <c r="DL63" s="12"/>
      <c r="DM63" s="12"/>
      <c r="DN63" s="12"/>
      <c r="DO63" s="12"/>
      <c r="DP63" s="12"/>
    </row>
    <row r="64" spans="82:120" ht="7.5" customHeight="1">
      <c r="CD64" s="2130"/>
      <c r="CE64" s="2130"/>
      <c r="CF64" s="2130"/>
      <c r="CG64" s="2130"/>
      <c r="CH64" s="2130"/>
      <c r="CI64" s="2130"/>
      <c r="CJ64" s="2130"/>
      <c r="CK64" s="2130"/>
      <c r="CL64" s="2130"/>
      <c r="CM64" s="2131"/>
      <c r="CN64" s="2131"/>
      <c r="CO64" s="2131"/>
      <c r="CP64" s="2131"/>
      <c r="CQ64" s="2131"/>
      <c r="CR64" s="2131"/>
      <c r="CS64" s="2131"/>
      <c r="CT64" s="2131"/>
      <c r="CU64" s="2131"/>
      <c r="CV64" s="2131"/>
      <c r="CW64" s="2131"/>
      <c r="CX64" s="2131"/>
      <c r="CY64" s="2131"/>
      <c r="CZ64" s="2131"/>
      <c r="DA64" s="2131"/>
      <c r="DB64" s="2131"/>
      <c r="DC64" s="2131"/>
      <c r="DD64" s="2131"/>
      <c r="DE64" s="12"/>
      <c r="DF64" s="12"/>
      <c r="DG64" s="12"/>
      <c r="DH64" s="12"/>
      <c r="DI64" s="12"/>
      <c r="DJ64" s="12"/>
      <c r="DK64" s="12"/>
      <c r="DL64" s="12"/>
      <c r="DM64" s="12"/>
      <c r="DN64" s="12"/>
      <c r="DO64" s="12"/>
      <c r="DP64" s="12"/>
    </row>
    <row r="65" spans="82:120" ht="7.5" customHeight="1">
      <c r="CD65" s="2130" t="s">
        <v>1340</v>
      </c>
      <c r="CE65" s="2130"/>
      <c r="CF65" s="2130"/>
      <c r="CG65" s="2130"/>
      <c r="CH65" s="2130"/>
      <c r="CI65" s="2130"/>
      <c r="CJ65" s="2130"/>
      <c r="CK65" s="2130"/>
      <c r="CL65" s="2130"/>
      <c r="CM65" s="2131"/>
      <c r="CN65" s="2131"/>
      <c r="CO65" s="2131"/>
      <c r="CP65" s="2131"/>
      <c r="CQ65" s="2131"/>
      <c r="CR65" s="2131"/>
      <c r="CS65" s="2131"/>
      <c r="CT65" s="2131"/>
      <c r="CU65" s="2131"/>
      <c r="CV65" s="2131"/>
      <c r="CW65" s="2131"/>
      <c r="CX65" s="2131"/>
      <c r="CY65" s="2131"/>
      <c r="CZ65" s="2131"/>
      <c r="DA65" s="2131"/>
      <c r="DB65" s="2131"/>
      <c r="DC65" s="2131"/>
      <c r="DD65" s="2131"/>
      <c r="DE65" s="12"/>
      <c r="DF65" s="12"/>
      <c r="DG65" s="12"/>
      <c r="DH65" s="12"/>
      <c r="DI65" s="12"/>
      <c r="DJ65" s="12"/>
      <c r="DK65" s="12"/>
      <c r="DL65" s="12"/>
      <c r="DM65" s="12"/>
      <c r="DN65" s="12"/>
      <c r="DO65" s="12"/>
      <c r="DP65" s="12"/>
    </row>
    <row r="66" spans="82:120" ht="7.5" customHeight="1">
      <c r="CD66" s="2130"/>
      <c r="CE66" s="2130"/>
      <c r="CF66" s="2130"/>
      <c r="CG66" s="2130"/>
      <c r="CH66" s="2130"/>
      <c r="CI66" s="2130"/>
      <c r="CJ66" s="2130"/>
      <c r="CK66" s="2130"/>
      <c r="CL66" s="2130"/>
      <c r="CM66" s="2131"/>
      <c r="CN66" s="2131"/>
      <c r="CO66" s="2131"/>
      <c r="CP66" s="2131"/>
      <c r="CQ66" s="2131"/>
      <c r="CR66" s="2131"/>
      <c r="CS66" s="2131"/>
      <c r="CT66" s="2131"/>
      <c r="CU66" s="2131"/>
      <c r="CV66" s="2131"/>
      <c r="CW66" s="2131"/>
      <c r="CX66" s="2131"/>
      <c r="CY66" s="2131"/>
      <c r="CZ66" s="2131"/>
      <c r="DA66" s="2131"/>
      <c r="DB66" s="2131"/>
      <c r="DC66" s="2131"/>
      <c r="DD66" s="2131"/>
      <c r="DE66" s="12"/>
      <c r="DF66" s="12"/>
      <c r="DG66" s="12"/>
      <c r="DH66" s="12"/>
      <c r="DI66" s="12"/>
      <c r="DJ66" s="12"/>
      <c r="DK66" s="12"/>
      <c r="DL66" s="12"/>
      <c r="DM66" s="12"/>
      <c r="DN66" s="12"/>
      <c r="DO66" s="12"/>
      <c r="DP66" s="12"/>
    </row>
    <row r="67" spans="82:120" ht="7.5" customHeight="1">
      <c r="CD67" s="2130" t="s">
        <v>1248</v>
      </c>
      <c r="CE67" s="2130"/>
      <c r="CF67" s="2130"/>
      <c r="CG67" s="2130"/>
      <c r="CH67" s="2130"/>
      <c r="CI67" s="2130"/>
      <c r="CJ67" s="2130"/>
      <c r="CK67" s="2130"/>
      <c r="CL67" s="2130"/>
      <c r="CM67" s="2131"/>
      <c r="CN67" s="2131"/>
      <c r="CO67" s="2131"/>
      <c r="CP67" s="2131"/>
      <c r="CQ67" s="2131"/>
      <c r="CR67" s="2131"/>
      <c r="CS67" s="2131"/>
      <c r="CT67" s="2131"/>
      <c r="CU67" s="2131"/>
      <c r="CV67" s="2131"/>
      <c r="CW67" s="2131"/>
      <c r="CX67" s="2131"/>
      <c r="CY67" s="2131"/>
      <c r="CZ67" s="2131"/>
      <c r="DA67" s="2131"/>
      <c r="DB67" s="2131"/>
      <c r="DC67" s="2131"/>
      <c r="DD67" s="2131"/>
      <c r="DE67" s="12"/>
      <c r="DF67" s="12"/>
      <c r="DG67" s="12"/>
      <c r="DH67" s="12"/>
      <c r="DI67" s="12"/>
      <c r="DJ67" s="12"/>
      <c r="DK67" s="12"/>
      <c r="DL67" s="12"/>
      <c r="DM67" s="12"/>
      <c r="DN67" s="12"/>
      <c r="DO67" s="12"/>
      <c r="DP67" s="12"/>
    </row>
    <row r="68" spans="82:120" ht="7.5" customHeight="1">
      <c r="CD68" s="2130"/>
      <c r="CE68" s="2130"/>
      <c r="CF68" s="2130"/>
      <c r="CG68" s="2130"/>
      <c r="CH68" s="2130"/>
      <c r="CI68" s="2130"/>
      <c r="CJ68" s="2130"/>
      <c r="CK68" s="2130"/>
      <c r="CL68" s="2130"/>
      <c r="CM68" s="2131"/>
      <c r="CN68" s="2131"/>
      <c r="CO68" s="2131"/>
      <c r="CP68" s="2131"/>
      <c r="CQ68" s="2131"/>
      <c r="CR68" s="2131"/>
      <c r="CS68" s="2131"/>
      <c r="CT68" s="2131"/>
      <c r="CU68" s="2131"/>
      <c r="CV68" s="2131"/>
      <c r="CW68" s="2131"/>
      <c r="CX68" s="2131"/>
      <c r="CY68" s="2131"/>
      <c r="CZ68" s="2131"/>
      <c r="DA68" s="2131"/>
      <c r="DB68" s="2131"/>
      <c r="DC68" s="2131"/>
      <c r="DD68" s="2131"/>
      <c r="DE68" s="12"/>
      <c r="DF68" s="12"/>
      <c r="DG68" s="12"/>
      <c r="DH68" s="12"/>
      <c r="DI68" s="12"/>
      <c r="DJ68" s="12"/>
      <c r="DK68" s="12"/>
      <c r="DL68" s="12"/>
      <c r="DM68" s="12"/>
      <c r="DN68" s="12"/>
      <c r="DO68" s="12"/>
      <c r="DP68" s="12"/>
    </row>
    <row r="69" spans="82:120" ht="7.5" customHeight="1">
      <c r="CD69" s="2130" t="s">
        <v>1341</v>
      </c>
      <c r="CE69" s="2130"/>
      <c r="CF69" s="2130"/>
      <c r="CG69" s="2130"/>
      <c r="CH69" s="2130"/>
      <c r="CI69" s="2130"/>
      <c r="CJ69" s="2130"/>
      <c r="CK69" s="2130"/>
      <c r="CL69" s="2130"/>
      <c r="CM69" s="2132"/>
      <c r="CN69" s="2132"/>
      <c r="CO69" s="2132"/>
      <c r="CP69" s="2132"/>
      <c r="CQ69" s="2132"/>
      <c r="CR69" s="2132"/>
      <c r="CS69" s="2132"/>
      <c r="CT69" s="2132"/>
      <c r="CU69" s="12"/>
      <c r="CV69" s="12"/>
      <c r="CW69" s="12"/>
      <c r="CX69" s="12"/>
      <c r="CY69" s="12"/>
      <c r="CZ69" s="12"/>
      <c r="DA69" s="12"/>
      <c r="DB69" s="12"/>
      <c r="DC69" s="12"/>
      <c r="DD69" s="12"/>
      <c r="DE69" s="12"/>
      <c r="DF69" s="12"/>
      <c r="DG69" s="12"/>
      <c r="DH69" s="12"/>
      <c r="DI69" s="12"/>
      <c r="DJ69" s="12"/>
      <c r="DK69" s="12"/>
      <c r="DL69" s="12"/>
      <c r="DM69" s="12"/>
      <c r="DN69" s="12"/>
      <c r="DO69" s="12"/>
      <c r="DP69" s="12"/>
    </row>
    <row r="70" spans="82:120" ht="7.5" customHeight="1">
      <c r="CD70" s="2130"/>
      <c r="CE70" s="2130"/>
      <c r="CF70" s="2130"/>
      <c r="CG70" s="2130"/>
      <c r="CH70" s="2130"/>
      <c r="CI70" s="2130"/>
      <c r="CJ70" s="2130"/>
      <c r="CK70" s="2130"/>
      <c r="CL70" s="2130"/>
      <c r="CM70" s="2132"/>
      <c r="CN70" s="2132"/>
      <c r="CO70" s="2132"/>
      <c r="CP70" s="2132"/>
      <c r="CQ70" s="2132"/>
      <c r="CR70" s="2132"/>
      <c r="CS70" s="2132"/>
      <c r="CT70" s="2132"/>
      <c r="CU70" s="12"/>
      <c r="CV70" s="12"/>
      <c r="CW70" s="12"/>
      <c r="CX70" s="12"/>
      <c r="CY70" s="12"/>
      <c r="CZ70" s="12"/>
      <c r="DA70" s="12"/>
      <c r="DB70" s="12"/>
      <c r="DC70" s="12"/>
      <c r="DD70" s="12"/>
      <c r="DE70" s="12"/>
      <c r="DF70" s="12"/>
      <c r="DG70" s="12"/>
      <c r="DH70" s="12"/>
      <c r="DI70" s="12"/>
      <c r="DJ70" s="12"/>
      <c r="DK70" s="12"/>
      <c r="DL70" s="12"/>
      <c r="DM70" s="12"/>
      <c r="DN70" s="12"/>
      <c r="DO70" s="12"/>
      <c r="DP70" s="12"/>
    </row>
    <row r="71" spans="82:120" ht="7.5" customHeight="1">
      <c r="CD71" s="2130" t="s">
        <v>27</v>
      </c>
      <c r="CE71" s="2130"/>
      <c r="CF71" s="918" t="s">
        <v>640</v>
      </c>
      <c r="CG71" s="918"/>
      <c r="CH71" s="918"/>
      <c r="CI71" s="918"/>
      <c r="CJ71" s="918"/>
      <c r="CK71" s="918"/>
      <c r="CL71" s="2033"/>
      <c r="CM71" s="2133"/>
      <c r="CN71" s="2133"/>
      <c r="CO71" s="2133"/>
      <c r="CP71" s="2133"/>
      <c r="CQ71" s="2133"/>
      <c r="CR71" s="2133"/>
      <c r="CS71" s="2133"/>
      <c r="CT71" s="2133"/>
      <c r="CU71" s="2133"/>
      <c r="CV71" s="2133"/>
      <c r="CW71" s="2133"/>
      <c r="CX71" s="2133"/>
      <c r="CY71" s="2133"/>
      <c r="CZ71" s="2133"/>
      <c r="DA71" s="2133"/>
      <c r="DB71" s="2133"/>
      <c r="DC71" s="2133"/>
      <c r="DD71" s="2133"/>
      <c r="DE71" s="12"/>
      <c r="DF71" s="12"/>
      <c r="DG71" s="12"/>
      <c r="DH71" s="12"/>
      <c r="DI71" s="12"/>
      <c r="DJ71" s="12"/>
      <c r="DK71" s="12"/>
      <c r="DL71" s="12"/>
      <c r="DM71" s="12"/>
      <c r="DN71" s="12"/>
      <c r="DO71" s="12"/>
      <c r="DP71" s="12"/>
    </row>
    <row r="72" spans="82:120" ht="7.5" customHeight="1">
      <c r="CD72" s="2130"/>
      <c r="CE72" s="2130"/>
      <c r="CF72" s="933"/>
      <c r="CG72" s="933"/>
      <c r="CH72" s="933"/>
      <c r="CI72" s="933"/>
      <c r="CJ72" s="933"/>
      <c r="CK72" s="933"/>
      <c r="CL72" s="935"/>
      <c r="CM72" s="2133"/>
      <c r="CN72" s="2133"/>
      <c r="CO72" s="2133"/>
      <c r="CP72" s="2133"/>
      <c r="CQ72" s="2133"/>
      <c r="CR72" s="2133"/>
      <c r="CS72" s="2133"/>
      <c r="CT72" s="2133"/>
      <c r="CU72" s="2133"/>
      <c r="CV72" s="2133"/>
      <c r="CW72" s="2133"/>
      <c r="CX72" s="2133"/>
      <c r="CY72" s="2133"/>
      <c r="CZ72" s="2133"/>
      <c r="DA72" s="2133"/>
      <c r="DB72" s="2133"/>
      <c r="DC72" s="2133"/>
      <c r="DD72" s="2133"/>
      <c r="DE72" s="12"/>
      <c r="DF72" s="12"/>
      <c r="DG72" s="12"/>
      <c r="DH72" s="12"/>
      <c r="DI72" s="12"/>
      <c r="DJ72" s="12"/>
      <c r="DK72" s="12"/>
      <c r="DL72" s="12"/>
      <c r="DM72" s="12"/>
      <c r="DN72" s="12"/>
      <c r="DO72" s="12"/>
      <c r="DP72" s="12"/>
    </row>
    <row r="73" spans="82:120" ht="7.5" customHeight="1">
      <c r="CD73" s="2130"/>
      <c r="CE73" s="2130"/>
      <c r="CF73" s="933" t="s">
        <v>1342</v>
      </c>
      <c r="CG73" s="933"/>
      <c r="CH73" s="933"/>
      <c r="CI73" s="933"/>
      <c r="CJ73" s="933"/>
      <c r="CK73" s="933"/>
      <c r="CL73" s="935"/>
      <c r="CM73" s="2133"/>
      <c r="CN73" s="2133"/>
      <c r="CO73" s="2133"/>
      <c r="CP73" s="2133"/>
      <c r="CQ73" s="2133"/>
      <c r="CR73" s="2133"/>
      <c r="CS73" s="2133"/>
      <c r="CT73" s="2133"/>
      <c r="CU73" s="2133"/>
      <c r="CV73" s="2133"/>
      <c r="CW73" s="2133"/>
      <c r="CX73" s="2133"/>
      <c r="CY73" s="2133"/>
      <c r="CZ73" s="2133"/>
      <c r="DA73" s="2133"/>
      <c r="DB73" s="2133"/>
      <c r="DC73" s="2133"/>
      <c r="DD73" s="2133"/>
      <c r="DE73" s="12"/>
      <c r="DF73" s="12"/>
      <c r="DG73" s="12"/>
      <c r="DH73" s="12"/>
      <c r="DI73" s="12"/>
      <c r="DJ73" s="12"/>
      <c r="DK73" s="12"/>
      <c r="DL73" s="12"/>
      <c r="DM73" s="12"/>
      <c r="DN73" s="12"/>
      <c r="DO73" s="12"/>
      <c r="DP73" s="12"/>
    </row>
    <row r="74" spans="82:120" ht="7.5" customHeight="1">
      <c r="CD74" s="2130"/>
      <c r="CE74" s="2130"/>
      <c r="CF74" s="933"/>
      <c r="CG74" s="933"/>
      <c r="CH74" s="933"/>
      <c r="CI74" s="933"/>
      <c r="CJ74" s="933"/>
      <c r="CK74" s="933"/>
      <c r="CL74" s="935"/>
      <c r="CM74" s="2133"/>
      <c r="CN74" s="2133"/>
      <c r="CO74" s="2133"/>
      <c r="CP74" s="2133"/>
      <c r="CQ74" s="2133"/>
      <c r="CR74" s="2133"/>
      <c r="CS74" s="2133"/>
      <c r="CT74" s="2133"/>
      <c r="CU74" s="2133"/>
      <c r="CV74" s="2133"/>
      <c r="CW74" s="2133"/>
      <c r="CX74" s="2133"/>
      <c r="CY74" s="2133"/>
      <c r="CZ74" s="2133"/>
      <c r="DA74" s="2133"/>
      <c r="DB74" s="2133"/>
      <c r="DC74" s="2133"/>
      <c r="DD74" s="2133"/>
      <c r="DE74" s="12"/>
      <c r="DF74" s="12"/>
      <c r="DG74" s="12"/>
      <c r="DH74" s="12"/>
      <c r="DI74" s="12"/>
      <c r="DJ74" s="12"/>
      <c r="DK74" s="12"/>
      <c r="DL74" s="12"/>
      <c r="DM74" s="12"/>
      <c r="DN74" s="12"/>
      <c r="DO74" s="12"/>
      <c r="DP74" s="12"/>
    </row>
    <row r="75" spans="82:120" ht="7.5" customHeight="1">
      <c r="CD75" s="2130"/>
      <c r="CE75" s="2130"/>
      <c r="CF75" s="933" t="s">
        <v>637</v>
      </c>
      <c r="CG75" s="933"/>
      <c r="CH75" s="933"/>
      <c r="CI75" s="933"/>
      <c r="CJ75" s="933"/>
      <c r="CK75" s="933"/>
      <c r="CL75" s="935"/>
      <c r="CM75" s="2131"/>
      <c r="CN75" s="2131"/>
      <c r="CO75" s="2131"/>
      <c r="CP75" s="2131"/>
      <c r="CQ75" s="2131"/>
      <c r="CR75" s="2131"/>
      <c r="CS75" s="2131"/>
      <c r="CT75" s="2131"/>
      <c r="CU75" s="2131"/>
      <c r="CV75" s="2131"/>
      <c r="CW75" s="2131"/>
      <c r="CX75" s="2131"/>
      <c r="CY75" s="2131"/>
      <c r="CZ75" s="2131"/>
      <c r="DA75" s="2131"/>
      <c r="DB75" s="2131"/>
      <c r="DC75" s="2131"/>
      <c r="DD75" s="2131"/>
      <c r="DE75" s="2131"/>
      <c r="DF75" s="2131"/>
      <c r="DG75" s="2131"/>
      <c r="DH75" s="2131"/>
      <c r="DI75" s="2131"/>
      <c r="DJ75" s="2131"/>
      <c r="DK75" s="2131"/>
      <c r="DL75" s="2131"/>
      <c r="DM75" s="2131"/>
      <c r="DN75" s="2131"/>
      <c r="DO75" s="2131"/>
      <c r="DP75" s="2131"/>
    </row>
    <row r="76" spans="82:120" ht="7.5" customHeight="1">
      <c r="CD76" s="2130"/>
      <c r="CE76" s="2130"/>
      <c r="CF76" s="933"/>
      <c r="CG76" s="933"/>
      <c r="CH76" s="933"/>
      <c r="CI76" s="933"/>
      <c r="CJ76" s="933"/>
      <c r="CK76" s="933"/>
      <c r="CL76" s="935"/>
      <c r="CM76" s="2131"/>
      <c r="CN76" s="2131"/>
      <c r="CO76" s="2131"/>
      <c r="CP76" s="2131"/>
      <c r="CQ76" s="2131"/>
      <c r="CR76" s="2131"/>
      <c r="CS76" s="2131"/>
      <c r="CT76" s="2131"/>
      <c r="CU76" s="2131"/>
      <c r="CV76" s="2131"/>
      <c r="CW76" s="2131"/>
      <c r="CX76" s="2131"/>
      <c r="CY76" s="2131"/>
      <c r="CZ76" s="2131"/>
      <c r="DA76" s="2131"/>
      <c r="DB76" s="2131"/>
      <c r="DC76" s="2131"/>
      <c r="DD76" s="2131"/>
      <c r="DE76" s="2131"/>
      <c r="DF76" s="2131"/>
      <c r="DG76" s="2131"/>
      <c r="DH76" s="2131"/>
      <c r="DI76" s="2131"/>
      <c r="DJ76" s="2131"/>
      <c r="DK76" s="2131"/>
      <c r="DL76" s="2131"/>
      <c r="DM76" s="2131"/>
      <c r="DN76" s="2131"/>
      <c r="DO76" s="2131"/>
      <c r="DP76" s="2131"/>
    </row>
    <row r="77" spans="82:120" ht="7.5" customHeight="1">
      <c r="CD77" s="2130"/>
      <c r="CE77" s="2130"/>
      <c r="CF77" s="933" t="s">
        <v>638</v>
      </c>
      <c r="CG77" s="933"/>
      <c r="CH77" s="933"/>
      <c r="CI77" s="933"/>
      <c r="CJ77" s="933"/>
      <c r="CK77" s="933"/>
      <c r="CL77" s="935"/>
      <c r="CM77" s="2131"/>
      <c r="CN77" s="2131"/>
      <c r="CO77" s="2131"/>
      <c r="CP77" s="2131"/>
      <c r="CQ77" s="2131"/>
      <c r="CR77" s="2131"/>
      <c r="CS77" s="2131"/>
      <c r="CT77" s="2131"/>
      <c r="CU77" s="2131"/>
      <c r="CV77" s="2131"/>
      <c r="CW77" s="2131"/>
      <c r="CX77" s="2131"/>
      <c r="CY77" s="2131"/>
      <c r="CZ77" s="2131"/>
      <c r="DA77" s="2131"/>
      <c r="DB77" s="2131"/>
      <c r="DC77" s="2131"/>
      <c r="DD77" s="2131"/>
      <c r="DE77" s="2131"/>
      <c r="DF77" s="2131"/>
      <c r="DG77" s="2131"/>
      <c r="DH77" s="2131"/>
      <c r="DI77" s="2131"/>
      <c r="DJ77" s="2131"/>
      <c r="DK77" s="2131"/>
      <c r="DL77" s="2131"/>
      <c r="DM77" s="2131"/>
      <c r="DN77" s="2131"/>
      <c r="DO77" s="2131"/>
      <c r="DP77" s="2131"/>
    </row>
    <row r="78" spans="82:120" ht="7.5" customHeight="1">
      <c r="CD78" s="2130"/>
      <c r="CE78" s="2130"/>
      <c r="CF78" s="921"/>
      <c r="CG78" s="921"/>
      <c r="CH78" s="921"/>
      <c r="CI78" s="921"/>
      <c r="CJ78" s="921"/>
      <c r="CK78" s="921"/>
      <c r="CL78" s="936"/>
      <c r="CM78" s="2131"/>
      <c r="CN78" s="2131"/>
      <c r="CO78" s="2131"/>
      <c r="CP78" s="2131"/>
      <c r="CQ78" s="2131"/>
      <c r="CR78" s="2131"/>
      <c r="CS78" s="2131"/>
      <c r="CT78" s="2131"/>
      <c r="CU78" s="2131"/>
      <c r="CV78" s="2131"/>
      <c r="CW78" s="2131"/>
      <c r="CX78" s="2131"/>
      <c r="CY78" s="2131"/>
      <c r="CZ78" s="2131"/>
      <c r="DA78" s="2131"/>
      <c r="DB78" s="2131"/>
      <c r="DC78" s="2131"/>
      <c r="DD78" s="2131"/>
      <c r="DE78" s="2131"/>
      <c r="DF78" s="2131"/>
      <c r="DG78" s="2131"/>
      <c r="DH78" s="2131"/>
      <c r="DI78" s="2131"/>
      <c r="DJ78" s="2131"/>
      <c r="DK78" s="2131"/>
      <c r="DL78" s="2131"/>
      <c r="DM78" s="2131"/>
      <c r="DN78" s="2131"/>
      <c r="DO78" s="2131"/>
      <c r="DP78" s="2131"/>
    </row>
    <row r="79" spans="82:120" ht="7.5" customHeight="1">
      <c r="CD79" s="2130" t="s">
        <v>30</v>
      </c>
      <c r="CE79" s="2130"/>
      <c r="CF79" s="918" t="s">
        <v>640</v>
      </c>
      <c r="CG79" s="918"/>
      <c r="CH79" s="918"/>
      <c r="CI79" s="918"/>
      <c r="CJ79" s="918"/>
      <c r="CK79" s="918"/>
      <c r="CL79" s="2033"/>
      <c r="CM79" s="2133"/>
      <c r="CN79" s="2133"/>
      <c r="CO79" s="2133"/>
      <c r="CP79" s="2133"/>
      <c r="CQ79" s="2133"/>
      <c r="CR79" s="2133"/>
      <c r="CS79" s="2133"/>
      <c r="CT79" s="2133"/>
      <c r="CU79" s="2133"/>
      <c r="CV79" s="2133"/>
      <c r="CW79" s="2133"/>
      <c r="CX79" s="2133"/>
      <c r="CY79" s="2133"/>
      <c r="CZ79" s="2133"/>
      <c r="DA79" s="2133"/>
      <c r="DB79" s="2133"/>
      <c r="DC79" s="2133"/>
      <c r="DD79" s="2133"/>
      <c r="DE79" s="12"/>
      <c r="DF79" s="12"/>
      <c r="DG79" s="12"/>
      <c r="DH79" s="12"/>
      <c r="DI79" s="12"/>
      <c r="DJ79" s="12"/>
      <c r="DK79" s="12"/>
      <c r="DL79" s="12"/>
      <c r="DM79" s="12"/>
      <c r="DN79" s="12"/>
      <c r="DO79" s="12"/>
      <c r="DP79" s="12"/>
    </row>
    <row r="80" spans="82:120" ht="7.5" customHeight="1">
      <c r="CD80" s="2130"/>
      <c r="CE80" s="2130"/>
      <c r="CF80" s="933"/>
      <c r="CG80" s="933"/>
      <c r="CH80" s="933"/>
      <c r="CI80" s="933"/>
      <c r="CJ80" s="933"/>
      <c r="CK80" s="933"/>
      <c r="CL80" s="935"/>
      <c r="CM80" s="2133"/>
      <c r="CN80" s="2133"/>
      <c r="CO80" s="2133"/>
      <c r="CP80" s="2133"/>
      <c r="CQ80" s="2133"/>
      <c r="CR80" s="2133"/>
      <c r="CS80" s="2133"/>
      <c r="CT80" s="2133"/>
      <c r="CU80" s="2133"/>
      <c r="CV80" s="2133"/>
      <c r="CW80" s="2133"/>
      <c r="CX80" s="2133"/>
      <c r="CY80" s="2133"/>
      <c r="CZ80" s="2133"/>
      <c r="DA80" s="2133"/>
      <c r="DB80" s="2133"/>
      <c r="DC80" s="2133"/>
      <c r="DD80" s="2133"/>
      <c r="DE80" s="12"/>
      <c r="DF80" s="12"/>
      <c r="DG80" s="12"/>
      <c r="DH80" s="12"/>
      <c r="DI80" s="12"/>
      <c r="DJ80" s="12"/>
      <c r="DK80" s="12"/>
      <c r="DL80" s="12"/>
      <c r="DM80" s="12"/>
      <c r="DN80" s="12"/>
      <c r="DO80" s="12"/>
      <c r="DP80" s="12"/>
    </row>
    <row r="81" spans="82:120" ht="7.5" customHeight="1">
      <c r="CD81" s="2130"/>
      <c r="CE81" s="2130"/>
      <c r="CF81" s="933" t="s">
        <v>1342</v>
      </c>
      <c r="CG81" s="933"/>
      <c r="CH81" s="933"/>
      <c r="CI81" s="933"/>
      <c r="CJ81" s="933"/>
      <c r="CK81" s="933"/>
      <c r="CL81" s="935"/>
      <c r="CM81" s="2133"/>
      <c r="CN81" s="2133"/>
      <c r="CO81" s="2133"/>
      <c r="CP81" s="2133"/>
      <c r="CQ81" s="2133"/>
      <c r="CR81" s="2133"/>
      <c r="CS81" s="2133"/>
      <c r="CT81" s="2133"/>
      <c r="CU81" s="2133"/>
      <c r="CV81" s="2133"/>
      <c r="CW81" s="2133"/>
      <c r="CX81" s="2133"/>
      <c r="CY81" s="2133"/>
      <c r="CZ81" s="2133"/>
      <c r="DA81" s="2133"/>
      <c r="DB81" s="2133"/>
      <c r="DC81" s="2133"/>
      <c r="DD81" s="2133"/>
      <c r="DE81" s="12"/>
      <c r="DF81" s="12"/>
      <c r="DG81" s="12"/>
      <c r="DH81" s="12"/>
      <c r="DI81" s="12"/>
      <c r="DJ81" s="12"/>
      <c r="DK81" s="12"/>
      <c r="DL81" s="12"/>
      <c r="DM81" s="12"/>
      <c r="DN81" s="12"/>
      <c r="DO81" s="12"/>
      <c r="DP81" s="12"/>
    </row>
    <row r="82" spans="82:120" ht="7.5" customHeight="1">
      <c r="CD82" s="2130"/>
      <c r="CE82" s="2130"/>
      <c r="CF82" s="933"/>
      <c r="CG82" s="933"/>
      <c r="CH82" s="933"/>
      <c r="CI82" s="933"/>
      <c r="CJ82" s="933"/>
      <c r="CK82" s="933"/>
      <c r="CL82" s="935"/>
      <c r="CM82" s="2133"/>
      <c r="CN82" s="2133"/>
      <c r="CO82" s="2133"/>
      <c r="CP82" s="2133"/>
      <c r="CQ82" s="2133"/>
      <c r="CR82" s="2133"/>
      <c r="CS82" s="2133"/>
      <c r="CT82" s="2133"/>
      <c r="CU82" s="2133"/>
      <c r="CV82" s="2133"/>
      <c r="CW82" s="2133"/>
      <c r="CX82" s="2133"/>
      <c r="CY82" s="2133"/>
      <c r="CZ82" s="2133"/>
      <c r="DA82" s="2133"/>
      <c r="DB82" s="2133"/>
      <c r="DC82" s="2133"/>
      <c r="DD82" s="2133"/>
      <c r="DE82" s="12"/>
      <c r="DF82" s="12"/>
      <c r="DG82" s="12"/>
      <c r="DH82" s="12"/>
      <c r="DI82" s="12"/>
      <c r="DJ82" s="12"/>
      <c r="DK82" s="12"/>
      <c r="DL82" s="12"/>
      <c r="DM82" s="12"/>
      <c r="DN82" s="12"/>
      <c r="DO82" s="12"/>
      <c r="DP82" s="12"/>
    </row>
    <row r="83" spans="82:120" ht="7.5" customHeight="1">
      <c r="CD83" s="2130"/>
      <c r="CE83" s="2130"/>
      <c r="CF83" s="933" t="s">
        <v>637</v>
      </c>
      <c r="CG83" s="933"/>
      <c r="CH83" s="933"/>
      <c r="CI83" s="933"/>
      <c r="CJ83" s="933"/>
      <c r="CK83" s="933"/>
      <c r="CL83" s="935"/>
      <c r="CM83" s="2131"/>
      <c r="CN83" s="2131"/>
      <c r="CO83" s="2131"/>
      <c r="CP83" s="2131"/>
      <c r="CQ83" s="2131"/>
      <c r="CR83" s="2131"/>
      <c r="CS83" s="2131"/>
      <c r="CT83" s="2131"/>
      <c r="CU83" s="2131"/>
      <c r="CV83" s="2131"/>
      <c r="CW83" s="2131"/>
      <c r="CX83" s="2131"/>
      <c r="CY83" s="2131"/>
      <c r="CZ83" s="2131"/>
      <c r="DA83" s="2131"/>
      <c r="DB83" s="2131"/>
      <c r="DC83" s="2131"/>
      <c r="DD83" s="2131"/>
      <c r="DE83" s="2131"/>
      <c r="DF83" s="2131"/>
      <c r="DG83" s="2131"/>
      <c r="DH83" s="2131"/>
      <c r="DI83" s="2131"/>
      <c r="DJ83" s="2131"/>
      <c r="DK83" s="2131"/>
      <c r="DL83" s="2131"/>
      <c r="DM83" s="2131"/>
      <c r="DN83" s="2131"/>
      <c r="DO83" s="2131"/>
      <c r="DP83" s="2131"/>
    </row>
    <row r="84" spans="82:120" ht="7.5" customHeight="1">
      <c r="CD84" s="2130"/>
      <c r="CE84" s="2130"/>
      <c r="CF84" s="933"/>
      <c r="CG84" s="933"/>
      <c r="CH84" s="933"/>
      <c r="CI84" s="933"/>
      <c r="CJ84" s="933"/>
      <c r="CK84" s="933"/>
      <c r="CL84" s="935"/>
      <c r="CM84" s="2131"/>
      <c r="CN84" s="2131"/>
      <c r="CO84" s="2131"/>
      <c r="CP84" s="2131"/>
      <c r="CQ84" s="2131"/>
      <c r="CR84" s="2131"/>
      <c r="CS84" s="2131"/>
      <c r="CT84" s="2131"/>
      <c r="CU84" s="2131"/>
      <c r="CV84" s="2131"/>
      <c r="CW84" s="2131"/>
      <c r="CX84" s="2131"/>
      <c r="CY84" s="2131"/>
      <c r="CZ84" s="2131"/>
      <c r="DA84" s="2131"/>
      <c r="DB84" s="2131"/>
      <c r="DC84" s="2131"/>
      <c r="DD84" s="2131"/>
      <c r="DE84" s="2131"/>
      <c r="DF84" s="2131"/>
      <c r="DG84" s="2131"/>
      <c r="DH84" s="2131"/>
      <c r="DI84" s="2131"/>
      <c r="DJ84" s="2131"/>
      <c r="DK84" s="2131"/>
      <c r="DL84" s="2131"/>
      <c r="DM84" s="2131"/>
      <c r="DN84" s="2131"/>
      <c r="DO84" s="2131"/>
      <c r="DP84" s="2131"/>
    </row>
    <row r="85" spans="82:120" ht="7.5" customHeight="1">
      <c r="CD85" s="2130"/>
      <c r="CE85" s="2130"/>
      <c r="CF85" s="933" t="s">
        <v>638</v>
      </c>
      <c r="CG85" s="933"/>
      <c r="CH85" s="933"/>
      <c r="CI85" s="933"/>
      <c r="CJ85" s="933"/>
      <c r="CK85" s="933"/>
      <c r="CL85" s="935"/>
      <c r="CM85" s="2131"/>
      <c r="CN85" s="2131"/>
      <c r="CO85" s="2131"/>
      <c r="CP85" s="2131"/>
      <c r="CQ85" s="2131"/>
      <c r="CR85" s="2131"/>
      <c r="CS85" s="2131"/>
      <c r="CT85" s="2131"/>
      <c r="CU85" s="2131"/>
      <c r="CV85" s="2131"/>
      <c r="CW85" s="2131"/>
      <c r="CX85" s="2131"/>
      <c r="CY85" s="2131"/>
      <c r="CZ85" s="2131"/>
      <c r="DA85" s="2131"/>
      <c r="DB85" s="2131"/>
      <c r="DC85" s="2131"/>
      <c r="DD85" s="2131"/>
      <c r="DE85" s="2131"/>
      <c r="DF85" s="2131"/>
      <c r="DG85" s="2131"/>
      <c r="DH85" s="2131"/>
      <c r="DI85" s="2131"/>
      <c r="DJ85" s="2131"/>
      <c r="DK85" s="2131"/>
      <c r="DL85" s="2131"/>
      <c r="DM85" s="2131"/>
      <c r="DN85" s="2131"/>
      <c r="DO85" s="2131"/>
      <c r="DP85" s="2131"/>
    </row>
    <row r="86" spans="82:120" ht="7.5" customHeight="1">
      <c r="CD86" s="2130"/>
      <c r="CE86" s="2130"/>
      <c r="CF86" s="921"/>
      <c r="CG86" s="921"/>
      <c r="CH86" s="921"/>
      <c r="CI86" s="921"/>
      <c r="CJ86" s="921"/>
      <c r="CK86" s="921"/>
      <c r="CL86" s="936"/>
      <c r="CM86" s="2131"/>
      <c r="CN86" s="2131"/>
      <c r="CO86" s="2131"/>
      <c r="CP86" s="2131"/>
      <c r="CQ86" s="2131"/>
      <c r="CR86" s="2131"/>
      <c r="CS86" s="2131"/>
      <c r="CT86" s="2131"/>
      <c r="CU86" s="2131"/>
      <c r="CV86" s="2131"/>
      <c r="CW86" s="2131"/>
      <c r="CX86" s="2131"/>
      <c r="CY86" s="2131"/>
      <c r="CZ86" s="2131"/>
      <c r="DA86" s="2131"/>
      <c r="DB86" s="2131"/>
      <c r="DC86" s="2131"/>
      <c r="DD86" s="2131"/>
      <c r="DE86" s="2131"/>
      <c r="DF86" s="2131"/>
      <c r="DG86" s="2131"/>
      <c r="DH86" s="2131"/>
      <c r="DI86" s="2131"/>
      <c r="DJ86" s="2131"/>
      <c r="DK86" s="2131"/>
      <c r="DL86" s="2131"/>
      <c r="DM86" s="2131"/>
      <c r="DN86" s="2131"/>
      <c r="DO86" s="2131"/>
      <c r="DP86" s="2131"/>
    </row>
    <row r="282" spans="38:38" ht="7.5" customHeight="1">
      <c r="AL282" s="110"/>
    </row>
  </sheetData>
  <sheetProtection algorithmName="SHA-512" hashValue="LjxYCGAvOJVsj1CTy64ShWoDkn+K51HZZOggSkOHf0Gw7ZJnXuH1ezMKo8APHeWJrix4F04yNB7wwHwrWKoP1g==" saltValue="R/MRLyG49EAgpBRXIf0SWQ==" spinCount="100000" sheet="1" objects="1" scenarios="1" selectLockedCells="1"/>
  <mergeCells count="29">
    <mergeCell ref="CF81:CL82"/>
    <mergeCell ref="CM79:DD80"/>
    <mergeCell ref="CM81:DD82"/>
    <mergeCell ref="CD79:CE86"/>
    <mergeCell ref="CM83:DP84"/>
    <mergeCell ref="CM85:DP86"/>
    <mergeCell ref="CF83:CL84"/>
    <mergeCell ref="CF85:CL86"/>
    <mergeCell ref="CD65:CL66"/>
    <mergeCell ref="CD67:CL68"/>
    <mergeCell ref="CM65:DD66"/>
    <mergeCell ref="CM67:DD68"/>
    <mergeCell ref="CF79:CL80"/>
    <mergeCell ref="D2:F2"/>
    <mergeCell ref="CF75:CL76"/>
    <mergeCell ref="CF77:CL78"/>
    <mergeCell ref="CD71:CE78"/>
    <mergeCell ref="CM75:DP76"/>
    <mergeCell ref="CM77:DP78"/>
    <mergeCell ref="CM69:CT70"/>
    <mergeCell ref="CF71:CL72"/>
    <mergeCell ref="CF73:CL74"/>
    <mergeCell ref="CM71:DD72"/>
    <mergeCell ref="CM73:DD74"/>
    <mergeCell ref="J2:K2"/>
    <mergeCell ref="Q2:X2"/>
    <mergeCell ref="CD69:CL70"/>
    <mergeCell ref="CD63:CL64"/>
    <mergeCell ref="CM63:DD64"/>
  </mergeCells>
  <phoneticPr fontId="16"/>
  <dataValidations count="2">
    <dataValidation type="list" allowBlank="1" showInputMessage="1" showErrorMessage="1" sqref="CM63:DD64">
      <formula1>"介護保険事業者, 病院,"</formula1>
    </dataValidation>
    <dataValidation type="list" allowBlank="1" showInputMessage="1" showErrorMessage="1" sqref="CM69:CT70">
      <formula1>"該当,"</formula1>
    </dataValidation>
  </dataValidations>
  <pageMargins left="0.39370078740157483" right="0.19685039370078741" top="0.59055118110236227" bottom="0.39370078740157483" header="0.31496062992125984" footer="0.31496062992125984"/>
  <pageSetup paperSize="9" orientation="portrait" r:id="rId1"/>
  <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sheetPr>
  <dimension ref="A1:BX276"/>
  <sheetViews>
    <sheetView showZeros="0" topLeftCell="A50" zoomScaleNormal="100" workbookViewId="0">
      <selection activeCell="AN11" sqref="AN11"/>
    </sheetView>
  </sheetViews>
  <sheetFormatPr defaultColWidth="1.25" defaultRowHeight="7.5" customHeight="1"/>
  <cols>
    <col min="1" max="96" width="1.25" style="1"/>
    <col min="97" max="97" width="1.25" style="1" customWidth="1"/>
    <col min="98" max="16384" width="1.25" style="1"/>
  </cols>
  <sheetData>
    <row r="1" spans="2:4" ht="7.5" hidden="1" customHeight="1">
      <c r="D1" s="3" t="s">
        <v>1343</v>
      </c>
    </row>
    <row r="2" spans="2:4" ht="7.5" hidden="1" customHeight="1">
      <c r="B2" s="147" t="str">
        <f>IF(LEFT("①",2)=LEFT(P107,2),"01．"&amp;U107,"")</f>
        <v/>
      </c>
      <c r="C2" s="147" t="str">
        <f>IF(B2&lt;&gt;"",MAX($C$1:C1)+1,"")</f>
        <v/>
      </c>
      <c r="D2" s="147" t="str">
        <f>IF(ISERROR(INDEX($B$1:$C$11,MATCH(ROW()-1,$C$1:$C$11,0),1)),"",INDEX($B$1:$C$11,MATCH(ROW()-1,$C$1:$C$11,0),1))</f>
        <v/>
      </c>
    </row>
    <row r="3" spans="2:4" ht="7.5" hidden="1" customHeight="1">
      <c r="B3" s="147" t="str">
        <f>IF(LEFT("②",2)=LEFT(P110,2),"02．"&amp;U110,"")</f>
        <v/>
      </c>
      <c r="C3" s="147" t="str">
        <f>IF(B3&lt;&gt;"",MAX($C$1:C2)+1,"")</f>
        <v/>
      </c>
      <c r="D3" s="147" t="str">
        <f>IF(ISERROR(INDEX($B$1:$C$11,MATCH(ROW()-1,$C$1:$C$11,0),1)),"",INDEX($B$1:$C$11,MATCH(ROW()-1,$C$1:$C$11,0),1))</f>
        <v/>
      </c>
    </row>
    <row r="4" spans="2:4" ht="7.5" hidden="1" customHeight="1">
      <c r="B4" s="147" t="str">
        <f>IF(LEFT("③",2)=LEFT(P113,2),"03．"&amp;U113,"")</f>
        <v/>
      </c>
      <c r="C4" s="147" t="str">
        <f>IF(B4&lt;&gt;"",MAX($C$1:C3)+1,"")</f>
        <v/>
      </c>
      <c r="D4" s="147" t="str">
        <f>IF(ISERROR(INDEX($B$1:$C$11,MATCH(ROW()-1,$C$1:$C$11,0),1)),"",INDEX($B$1:$C$11,MATCH(ROW()-1,$C$1:$C$11,0),1))</f>
        <v/>
      </c>
    </row>
    <row r="5" spans="2:4" ht="7.5" hidden="1" customHeight="1">
      <c r="B5" s="147" t="str">
        <f>IF(LEFT("④",2)=LEFT(P116,2),"04．"&amp;U116,"")</f>
        <v/>
      </c>
      <c r="C5" s="147" t="str">
        <f>IF(B5&lt;&gt;"",MAX($C$1:C4)+1,"")</f>
        <v/>
      </c>
      <c r="D5" s="147" t="str">
        <f>IF(ISERROR(INDEX($B$1:$C$11,MATCH(ROW()-1,$C$1:$C$11,0),1)),"",INDEX($B$1:$C$11,MATCH(ROW()-1,$C$1:$C$11,0),1))</f>
        <v/>
      </c>
    </row>
    <row r="6" spans="2:4" ht="7.5" hidden="1" customHeight="1">
      <c r="B6" s="147" t="str">
        <f>IF(LEFT("⑤",2)=LEFT(P119,2),"05．"&amp;U119,"")</f>
        <v/>
      </c>
      <c r="C6" s="147" t="str">
        <f>IF(B6&lt;&gt;"",MAX($C$1:C5)+1,"")</f>
        <v/>
      </c>
      <c r="D6" s="147" t="str">
        <f>IF(ISERROR(INDEX($B$1:$C$11,MATCH(ROW()-1,$C$1:$C$11,0),1)),"",INDEX($B$1:$C$11,MATCH(ROW()-1,$C$1:$C$11,0),1))</f>
        <v/>
      </c>
    </row>
    <row r="7" spans="2:4" ht="7.5" hidden="1" customHeight="1">
      <c r="B7" s="147" t="str">
        <f>IF(LEFT("⑥",2)=LEFT(P122,2),"06．"&amp;U122,"")</f>
        <v/>
      </c>
      <c r="C7" s="147" t="str">
        <f>IF(B7&lt;&gt;"",MAX($C$1:C6)+1,"")</f>
        <v/>
      </c>
    </row>
    <row r="8" spans="2:4" ht="7.5" hidden="1" customHeight="1">
      <c r="B8" s="147" t="str">
        <f>IF(LEFT("⑦",2)=LEFT(P125,2),"07．"&amp;U125,"")</f>
        <v/>
      </c>
      <c r="C8" s="147" t="str">
        <f>IF(B8&lt;&gt;"",MAX($C$1:C7)+1,"")</f>
        <v/>
      </c>
    </row>
    <row r="9" spans="2:4" ht="7.5" hidden="1" customHeight="1">
      <c r="B9" s="147" t="str">
        <f>IF(LEFT("⑧",2)=LEFT(P128,2),"08．"&amp;U128,"")</f>
        <v/>
      </c>
      <c r="C9" s="147" t="str">
        <f>IF(B9&lt;&gt;"",MAX($C$1:C8)+1,"")</f>
        <v/>
      </c>
    </row>
    <row r="10" spans="2:4" ht="7.5" hidden="1" customHeight="1">
      <c r="B10" s="147" t="str">
        <f>IF(LEFT("⑨",2)=LEFT(P131,2),"09．"&amp;U131&amp;U133,"")</f>
        <v/>
      </c>
      <c r="C10" s="147" t="str">
        <f>IF(B10&lt;&gt;"",MAX($C$1:C9)+1,"")</f>
        <v/>
      </c>
    </row>
    <row r="11" spans="2:4" ht="7.5" hidden="1" customHeight="1">
      <c r="B11" s="147" t="str">
        <f>IF(LEFT("⑩",2)=LEFT(P136,2),"10．"&amp;U136,"")</f>
        <v/>
      </c>
      <c r="C11" s="147" t="str">
        <f>IF(B11&lt;&gt;"",MAX($C$1:C10)+1,"")</f>
        <v/>
      </c>
    </row>
    <row r="12" spans="2:4" ht="7.5" hidden="1" customHeight="1"/>
    <row r="13" spans="2:4" ht="7.5" hidden="1" customHeight="1"/>
    <row r="14" spans="2:4" ht="7.5" hidden="1" customHeight="1"/>
    <row r="15" spans="2:4" ht="7.5" hidden="1" customHeight="1"/>
    <row r="16" spans="2:4" ht="7.5" hidden="1" customHeight="1"/>
    <row r="17" ht="7.5" hidden="1" customHeight="1"/>
    <row r="18" ht="7.5" hidden="1" customHeight="1"/>
    <row r="19" ht="7.5" hidden="1" customHeight="1"/>
    <row r="20" ht="7.5" hidden="1" customHeight="1"/>
    <row r="21" ht="7.5" hidden="1" customHeight="1"/>
    <row r="22" ht="7.5" hidden="1" customHeight="1"/>
    <row r="23" ht="7.5" hidden="1" customHeight="1"/>
    <row r="24" ht="7.5" hidden="1" customHeight="1"/>
    <row r="25" ht="7.5" hidden="1" customHeight="1"/>
    <row r="26" ht="7.5" hidden="1" customHeight="1"/>
    <row r="27" ht="7.5" hidden="1" customHeight="1"/>
    <row r="28" ht="7.5" hidden="1" customHeight="1"/>
    <row r="29" ht="7.5" hidden="1" customHeight="1"/>
    <row r="30" ht="7.5" hidden="1" customHeight="1"/>
    <row r="31" ht="7.5" hidden="1" customHeight="1"/>
    <row r="32"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spans="1:76" ht="7.5" hidden="1" customHeight="1" thickBot="1"/>
    <row r="50" spans="1:76" ht="7.5" customHeight="1">
      <c r="A50" s="5"/>
      <c r="B50" s="6"/>
      <c r="C50" s="6"/>
      <c r="D50" s="6"/>
      <c r="E50" s="6"/>
      <c r="F50" s="6"/>
      <c r="G50" s="6"/>
      <c r="H50" s="6"/>
      <c r="I50" s="6"/>
      <c r="J50" s="6"/>
      <c r="K50" s="6"/>
      <c r="L50" s="6"/>
      <c r="M50" s="6"/>
      <c r="N50" s="6"/>
      <c r="O50" s="6"/>
      <c r="P50" s="6"/>
      <c r="Q50" s="6"/>
      <c r="R50" s="6"/>
      <c r="S50" s="6"/>
      <c r="T50" s="6"/>
      <c r="U50" s="6"/>
      <c r="V50" s="6"/>
      <c r="W50" s="6"/>
      <c r="X50" s="6"/>
      <c r="Y50" s="6"/>
      <c r="Z50" s="6"/>
      <c r="AA50" s="6"/>
      <c r="AB50" s="6"/>
      <c r="AC50" s="6"/>
      <c r="AD50" s="6"/>
      <c r="AE50" s="6"/>
      <c r="AF50" s="6"/>
      <c r="AG50" s="6"/>
      <c r="AH50" s="6"/>
      <c r="AI50" s="6"/>
      <c r="AJ50" s="6"/>
      <c r="AK50" s="6"/>
      <c r="AL50" s="6"/>
      <c r="AM50" s="6"/>
      <c r="AN50" s="6"/>
      <c r="AO50" s="6"/>
      <c r="AP50" s="6"/>
      <c r="AQ50" s="6"/>
      <c r="AR50" s="6"/>
      <c r="AS50" s="6"/>
      <c r="AT50" s="6"/>
      <c r="AU50" s="6"/>
      <c r="AV50" s="6"/>
      <c r="AW50" s="6"/>
      <c r="AX50" s="6"/>
      <c r="AY50" s="6"/>
      <c r="AZ50" s="6"/>
      <c r="BA50" s="6"/>
      <c r="BB50" s="6"/>
      <c r="BC50" s="6"/>
      <c r="BD50" s="6"/>
      <c r="BE50" s="6"/>
      <c r="BF50" s="6"/>
      <c r="BG50" s="6"/>
      <c r="BH50" s="6"/>
      <c r="BI50" s="6"/>
      <c r="BJ50" s="6"/>
      <c r="BK50" s="6"/>
      <c r="BL50" s="6"/>
      <c r="BM50" s="6"/>
      <c r="BN50" s="6"/>
      <c r="BO50" s="6"/>
      <c r="BP50" s="6"/>
      <c r="BQ50" s="6"/>
      <c r="BR50" s="6"/>
      <c r="BS50" s="6"/>
      <c r="BT50" s="6"/>
      <c r="BU50" s="6"/>
      <c r="BV50" s="6"/>
      <c r="BW50" s="6"/>
      <c r="BX50" s="7"/>
    </row>
    <row r="51" spans="1:76" ht="7.5" customHeight="1">
      <c r="A51" s="36"/>
      <c r="C51" s="2148" t="s">
        <v>1344</v>
      </c>
      <c r="D51" s="2148"/>
      <c r="E51" s="2148"/>
      <c r="F51" s="2148"/>
      <c r="G51" s="2148"/>
      <c r="H51" s="2148"/>
      <c r="I51" s="2148"/>
      <c r="J51" s="2148"/>
      <c r="K51" s="2148"/>
      <c r="L51" s="2148"/>
      <c r="M51" s="2148"/>
      <c r="N51" s="2148"/>
      <c r="O51" s="2148"/>
      <c r="P51" s="2148"/>
      <c r="Q51" s="2148"/>
      <c r="R51" s="2148"/>
      <c r="S51" s="2148"/>
      <c r="T51" s="2148"/>
      <c r="U51" s="2148"/>
      <c r="V51" s="2148"/>
      <c r="W51" s="2148"/>
      <c r="X51" s="2148"/>
      <c r="Y51" s="2148"/>
      <c r="Z51" s="2148"/>
      <c r="AA51" s="2148"/>
      <c r="AB51" s="2148"/>
      <c r="AC51" s="2148"/>
      <c r="AD51" s="2148"/>
      <c r="AE51" s="2148"/>
      <c r="AF51" s="2148"/>
      <c r="AG51" s="2148"/>
      <c r="AH51" s="2148"/>
      <c r="AI51" s="2148"/>
      <c r="AJ51" s="2148"/>
      <c r="AK51" s="2148"/>
      <c r="AL51" s="2148"/>
      <c r="AM51" s="2148"/>
      <c r="AN51" s="2148"/>
      <c r="AO51" s="2148"/>
      <c r="AP51" s="2148"/>
      <c r="AQ51" s="2148"/>
      <c r="AR51" s="2148"/>
      <c r="AS51" s="2148"/>
      <c r="AT51" s="2148"/>
      <c r="AU51" s="2148"/>
      <c r="AV51" s="2148"/>
      <c r="AW51" s="2148"/>
      <c r="AX51" s="2148"/>
      <c r="AY51" s="2148"/>
      <c r="AZ51" s="2148"/>
      <c r="BA51" s="2148"/>
      <c r="BB51" s="2148"/>
      <c r="BC51" s="2148"/>
      <c r="BD51" s="2148"/>
      <c r="BE51" s="2148"/>
      <c r="BF51" s="2148"/>
      <c r="BG51" s="2148"/>
      <c r="BH51" s="2148"/>
      <c r="BI51" s="2148"/>
      <c r="BJ51" s="2148"/>
      <c r="BK51" s="2148"/>
      <c r="BL51" s="2148"/>
      <c r="BM51" s="2148"/>
      <c r="BN51" s="2148"/>
      <c r="BO51" s="2148"/>
      <c r="BP51" s="2148"/>
      <c r="BQ51" s="2148"/>
      <c r="BR51" s="2148"/>
      <c r="BS51" s="2148"/>
      <c r="BT51" s="2148"/>
      <c r="BU51" s="2148"/>
      <c r="BV51" s="2148"/>
      <c r="BX51" s="8"/>
    </row>
    <row r="52" spans="1:76" ht="7.5" customHeight="1">
      <c r="A52" s="36"/>
      <c r="C52" s="2148"/>
      <c r="D52" s="2148"/>
      <c r="E52" s="2148"/>
      <c r="F52" s="2148"/>
      <c r="G52" s="2148"/>
      <c r="H52" s="2148"/>
      <c r="I52" s="2148"/>
      <c r="J52" s="2148"/>
      <c r="K52" s="2148"/>
      <c r="L52" s="2148"/>
      <c r="M52" s="2148"/>
      <c r="N52" s="2148"/>
      <c r="O52" s="2148"/>
      <c r="P52" s="2148"/>
      <c r="Q52" s="2148"/>
      <c r="R52" s="2148"/>
      <c r="S52" s="2148"/>
      <c r="T52" s="2148"/>
      <c r="U52" s="2148"/>
      <c r="V52" s="2148"/>
      <c r="W52" s="2148"/>
      <c r="X52" s="2148"/>
      <c r="Y52" s="2148"/>
      <c r="Z52" s="2148"/>
      <c r="AA52" s="2148"/>
      <c r="AB52" s="2148"/>
      <c r="AC52" s="2148"/>
      <c r="AD52" s="2148"/>
      <c r="AE52" s="2148"/>
      <c r="AF52" s="2148"/>
      <c r="AG52" s="2148"/>
      <c r="AH52" s="2148"/>
      <c r="AI52" s="2148"/>
      <c r="AJ52" s="2148"/>
      <c r="AK52" s="2148"/>
      <c r="AL52" s="2148"/>
      <c r="AM52" s="2148"/>
      <c r="AN52" s="2148"/>
      <c r="AO52" s="2148"/>
      <c r="AP52" s="2148"/>
      <c r="AQ52" s="2148"/>
      <c r="AR52" s="2148"/>
      <c r="AS52" s="2148"/>
      <c r="AT52" s="2148"/>
      <c r="AU52" s="2148"/>
      <c r="AV52" s="2148"/>
      <c r="AW52" s="2148"/>
      <c r="AX52" s="2148"/>
      <c r="AY52" s="2148"/>
      <c r="AZ52" s="2148"/>
      <c r="BA52" s="2148"/>
      <c r="BB52" s="2148"/>
      <c r="BC52" s="2148"/>
      <c r="BD52" s="2148"/>
      <c r="BE52" s="2148"/>
      <c r="BF52" s="2148"/>
      <c r="BG52" s="2148"/>
      <c r="BH52" s="2148"/>
      <c r="BI52" s="2148"/>
      <c r="BJ52" s="2148"/>
      <c r="BK52" s="2148"/>
      <c r="BL52" s="2148"/>
      <c r="BM52" s="2148"/>
      <c r="BN52" s="2148"/>
      <c r="BO52" s="2148"/>
      <c r="BP52" s="2148"/>
      <c r="BQ52" s="2148"/>
      <c r="BR52" s="2148"/>
      <c r="BS52" s="2148"/>
      <c r="BT52" s="2148"/>
      <c r="BU52" s="2148"/>
      <c r="BV52" s="2148"/>
      <c r="BX52" s="8"/>
    </row>
    <row r="53" spans="1:76" ht="7.5" customHeight="1">
      <c r="A53" s="36"/>
      <c r="C53" s="2148"/>
      <c r="D53" s="2148"/>
      <c r="E53" s="2148"/>
      <c r="F53" s="2148"/>
      <c r="G53" s="2148"/>
      <c r="H53" s="2148"/>
      <c r="I53" s="2148"/>
      <c r="J53" s="2148"/>
      <c r="K53" s="2148"/>
      <c r="L53" s="2148"/>
      <c r="M53" s="2148"/>
      <c r="N53" s="2148"/>
      <c r="O53" s="2148"/>
      <c r="P53" s="2148"/>
      <c r="Q53" s="2148"/>
      <c r="R53" s="2148"/>
      <c r="S53" s="2148"/>
      <c r="T53" s="2148"/>
      <c r="U53" s="2148"/>
      <c r="V53" s="2148"/>
      <c r="W53" s="2148"/>
      <c r="X53" s="2148"/>
      <c r="Y53" s="2148"/>
      <c r="Z53" s="2148"/>
      <c r="AA53" s="2148"/>
      <c r="AB53" s="2148"/>
      <c r="AC53" s="2148"/>
      <c r="AD53" s="2148"/>
      <c r="AE53" s="2148"/>
      <c r="AF53" s="2148"/>
      <c r="AG53" s="2148"/>
      <c r="AH53" s="2148"/>
      <c r="AI53" s="2148"/>
      <c r="AJ53" s="2148"/>
      <c r="AK53" s="2148"/>
      <c r="AL53" s="2148"/>
      <c r="AM53" s="2148"/>
      <c r="AN53" s="2148"/>
      <c r="AO53" s="2148"/>
      <c r="AP53" s="2148"/>
      <c r="AQ53" s="2148"/>
      <c r="AR53" s="2148"/>
      <c r="AS53" s="2148"/>
      <c r="AT53" s="2148"/>
      <c r="AU53" s="2148"/>
      <c r="AV53" s="2148"/>
      <c r="AW53" s="2148"/>
      <c r="AX53" s="2148"/>
      <c r="AY53" s="2148"/>
      <c r="AZ53" s="2148"/>
      <c r="BA53" s="2148"/>
      <c r="BB53" s="2148"/>
      <c r="BC53" s="2148"/>
      <c r="BD53" s="2148"/>
      <c r="BE53" s="2148"/>
      <c r="BF53" s="2148"/>
      <c r="BG53" s="2148"/>
      <c r="BH53" s="2148"/>
      <c r="BI53" s="2148"/>
      <c r="BJ53" s="2148"/>
      <c r="BK53" s="2148"/>
      <c r="BL53" s="2148"/>
      <c r="BM53" s="2148"/>
      <c r="BN53" s="2148"/>
      <c r="BO53" s="2148"/>
      <c r="BP53" s="2148"/>
      <c r="BQ53" s="2148"/>
      <c r="BR53" s="2148"/>
      <c r="BS53" s="2148"/>
      <c r="BT53" s="2148"/>
      <c r="BU53" s="2148"/>
      <c r="BV53" s="2148"/>
      <c r="BX53" s="8"/>
    </row>
    <row r="54" spans="1:76" ht="7.5" customHeight="1">
      <c r="A54" s="36"/>
      <c r="C54" s="2148"/>
      <c r="D54" s="2148"/>
      <c r="E54" s="2148"/>
      <c r="F54" s="2148"/>
      <c r="G54" s="2148"/>
      <c r="H54" s="2148"/>
      <c r="I54" s="2148"/>
      <c r="J54" s="2148"/>
      <c r="K54" s="2148"/>
      <c r="L54" s="2148"/>
      <c r="M54" s="2148"/>
      <c r="N54" s="2148"/>
      <c r="O54" s="2148"/>
      <c r="P54" s="2148"/>
      <c r="Q54" s="2148"/>
      <c r="R54" s="2148"/>
      <c r="S54" s="2148"/>
      <c r="T54" s="2148"/>
      <c r="U54" s="2148"/>
      <c r="V54" s="2148"/>
      <c r="W54" s="2148"/>
      <c r="X54" s="2148"/>
      <c r="Y54" s="2148"/>
      <c r="Z54" s="2148"/>
      <c r="AA54" s="2148"/>
      <c r="AB54" s="2148"/>
      <c r="AC54" s="2148"/>
      <c r="AD54" s="2148"/>
      <c r="AE54" s="2148"/>
      <c r="AF54" s="2148"/>
      <c r="AG54" s="2148"/>
      <c r="AH54" s="2148"/>
      <c r="AI54" s="2148"/>
      <c r="AJ54" s="2148"/>
      <c r="AK54" s="2148"/>
      <c r="AL54" s="2148"/>
      <c r="AM54" s="2148"/>
      <c r="AN54" s="2148"/>
      <c r="AO54" s="2148"/>
      <c r="AP54" s="2148"/>
      <c r="AQ54" s="2148"/>
      <c r="AR54" s="2148"/>
      <c r="AS54" s="2148"/>
      <c r="AT54" s="2148"/>
      <c r="AU54" s="2148"/>
      <c r="AV54" s="2148"/>
      <c r="AW54" s="2148"/>
      <c r="AX54" s="2148"/>
      <c r="AY54" s="2148"/>
      <c r="AZ54" s="2148"/>
      <c r="BA54" s="2148"/>
      <c r="BB54" s="2148"/>
      <c r="BC54" s="2148"/>
      <c r="BD54" s="2148"/>
      <c r="BE54" s="2148"/>
      <c r="BF54" s="2148"/>
      <c r="BG54" s="2148"/>
      <c r="BH54" s="2148"/>
      <c r="BI54" s="2148"/>
      <c r="BJ54" s="2148"/>
      <c r="BK54" s="2148"/>
      <c r="BL54" s="2148"/>
      <c r="BM54" s="2148"/>
      <c r="BN54" s="2148"/>
      <c r="BO54" s="2148"/>
      <c r="BP54" s="2148"/>
      <c r="BQ54" s="2148"/>
      <c r="BR54" s="2148"/>
      <c r="BS54" s="2148"/>
      <c r="BT54" s="2148"/>
      <c r="BU54" s="2148"/>
      <c r="BV54" s="2148"/>
      <c r="BX54" s="8"/>
    </row>
    <row r="55" spans="1:76" ht="7.5" customHeight="1">
      <c r="A55" s="36"/>
      <c r="C55" s="2136" t="s">
        <v>1345</v>
      </c>
      <c r="D55" s="2136"/>
      <c r="E55" s="2136"/>
      <c r="F55" s="2136"/>
      <c r="G55" s="2136"/>
      <c r="H55" s="2136"/>
      <c r="I55" s="2136"/>
      <c r="J55" s="2136"/>
      <c r="K55" s="2136"/>
      <c r="L55" s="2136"/>
      <c r="M55" s="2136"/>
      <c r="N55" s="2136"/>
      <c r="O55" s="2136"/>
      <c r="P55" s="2136"/>
      <c r="Q55" s="2136"/>
      <c r="R55" s="2136"/>
      <c r="S55" s="2136"/>
      <c r="T55" s="2136"/>
      <c r="U55" s="2136"/>
      <c r="V55" s="2136"/>
      <c r="W55" s="2136"/>
      <c r="X55" s="2136"/>
      <c r="Y55" s="2136"/>
      <c r="Z55" s="2136"/>
      <c r="AA55" s="2136"/>
      <c r="AB55" s="2136"/>
      <c r="AC55" s="2136"/>
      <c r="AD55" s="2136"/>
      <c r="AE55" s="2136"/>
      <c r="AF55" s="2136"/>
      <c r="AG55" s="2136"/>
      <c r="AH55" s="2136"/>
      <c r="AI55" s="2136"/>
      <c r="BX55" s="8"/>
    </row>
    <row r="56" spans="1:76" ht="7.5" customHeight="1">
      <c r="A56" s="36"/>
      <c r="C56" s="2136"/>
      <c r="D56" s="2136"/>
      <c r="E56" s="2136"/>
      <c r="F56" s="2136"/>
      <c r="G56" s="2136"/>
      <c r="H56" s="2136"/>
      <c r="I56" s="2136"/>
      <c r="J56" s="2136"/>
      <c r="K56" s="2136"/>
      <c r="L56" s="2136"/>
      <c r="M56" s="2136"/>
      <c r="N56" s="2136"/>
      <c r="O56" s="2136"/>
      <c r="P56" s="2136"/>
      <c r="Q56" s="2136"/>
      <c r="R56" s="2136"/>
      <c r="S56" s="2136"/>
      <c r="T56" s="2136"/>
      <c r="U56" s="2136"/>
      <c r="V56" s="2136"/>
      <c r="W56" s="2136"/>
      <c r="X56" s="2136"/>
      <c r="Y56" s="2136"/>
      <c r="Z56" s="2136"/>
      <c r="AA56" s="2136"/>
      <c r="AB56" s="2136"/>
      <c r="AC56" s="2136"/>
      <c r="AD56" s="2136"/>
      <c r="AE56" s="2136"/>
      <c r="AF56" s="2136"/>
      <c r="AG56" s="2136"/>
      <c r="AH56" s="2136"/>
      <c r="AI56" s="2136"/>
      <c r="BX56" s="8"/>
    </row>
    <row r="57" spans="1:76" ht="7.5" customHeight="1">
      <c r="A57" s="36"/>
      <c r="C57" s="2136" t="s">
        <v>1346</v>
      </c>
      <c r="D57" s="2136"/>
      <c r="E57" s="2136"/>
      <c r="F57" s="2136"/>
      <c r="G57" s="2136"/>
      <c r="H57" s="2136"/>
      <c r="I57" s="2136"/>
      <c r="J57" s="2136"/>
      <c r="K57" s="2136"/>
      <c r="L57" s="2136"/>
      <c r="M57" s="2136"/>
      <c r="N57" s="2136"/>
      <c r="O57" s="2136"/>
      <c r="P57" s="2136"/>
      <c r="Q57" s="2136"/>
      <c r="R57" s="2136"/>
      <c r="S57" s="2136"/>
      <c r="T57" s="2136"/>
      <c r="U57" s="2136"/>
      <c r="V57" s="2136"/>
      <c r="W57" s="2136"/>
      <c r="X57" s="2136"/>
      <c r="Y57" s="2136"/>
      <c r="Z57" s="2136"/>
      <c r="AA57" s="2136"/>
      <c r="AB57" s="2136"/>
      <c r="AC57" s="2136"/>
      <c r="AD57" s="2136"/>
      <c r="AE57" s="2136"/>
      <c r="AF57" s="2136"/>
      <c r="AG57" s="2136"/>
      <c r="AH57" s="2136"/>
      <c r="AI57" s="2136"/>
      <c r="BX57" s="8"/>
    </row>
    <row r="58" spans="1:76" ht="7.5" customHeight="1">
      <c r="A58" s="36"/>
      <c r="C58" s="2136"/>
      <c r="D58" s="2136"/>
      <c r="E58" s="2136"/>
      <c r="F58" s="2136"/>
      <c r="G58" s="2136"/>
      <c r="H58" s="2136"/>
      <c r="I58" s="2136"/>
      <c r="J58" s="2136"/>
      <c r="K58" s="2136"/>
      <c r="L58" s="2136"/>
      <c r="M58" s="2136"/>
      <c r="N58" s="2136"/>
      <c r="O58" s="2136"/>
      <c r="P58" s="2136"/>
      <c r="Q58" s="2136"/>
      <c r="R58" s="2136"/>
      <c r="S58" s="2136"/>
      <c r="T58" s="2136"/>
      <c r="U58" s="2136"/>
      <c r="V58" s="2136"/>
      <c r="W58" s="2136"/>
      <c r="X58" s="2136"/>
      <c r="Y58" s="2136"/>
      <c r="Z58" s="2136"/>
      <c r="AA58" s="2136"/>
      <c r="AB58" s="2136"/>
      <c r="AC58" s="2136"/>
      <c r="AD58" s="2136"/>
      <c r="AE58" s="2136"/>
      <c r="AF58" s="2136"/>
      <c r="AG58" s="2136"/>
      <c r="AH58" s="2136"/>
      <c r="AI58" s="2136"/>
      <c r="BX58" s="8"/>
    </row>
    <row r="59" spans="1:76" ht="7.5" customHeight="1">
      <c r="A59" s="36"/>
      <c r="AO59" s="1579" t="s">
        <v>1347</v>
      </c>
      <c r="AP59" s="1579"/>
      <c r="AQ59" s="1579"/>
      <c r="AR59" s="1579"/>
      <c r="AS59" s="1579"/>
      <c r="AT59" s="1579"/>
      <c r="AU59" s="1579"/>
      <c r="AV59" s="1579"/>
      <c r="AW59" s="1579"/>
      <c r="AX59" s="1579"/>
      <c r="AY59" s="1579"/>
      <c r="AZ59" s="1579"/>
      <c r="BA59" s="439"/>
      <c r="BB59" s="2145">
        <f ca="1">入力専用!$B$4</f>
        <v>46119.699162037039</v>
      </c>
      <c r="BC59" s="2145"/>
      <c r="BD59" s="2145"/>
      <c r="BE59" s="2145"/>
      <c r="BF59" s="2145"/>
      <c r="BG59" s="1115"/>
      <c r="BH59" s="1115"/>
      <c r="BI59" s="1115"/>
      <c r="BJ59" s="1921" t="s">
        <v>3</v>
      </c>
      <c r="BK59" s="1921"/>
      <c r="BL59" s="1115"/>
      <c r="BM59" s="1115"/>
      <c r="BN59" s="1115"/>
      <c r="BO59" s="1921" t="s">
        <v>113</v>
      </c>
      <c r="BP59" s="1921"/>
      <c r="BQ59" s="1115"/>
      <c r="BR59" s="1115"/>
      <c r="BS59" s="1115"/>
      <c r="BT59" s="1921" t="s">
        <v>1348</v>
      </c>
      <c r="BU59" s="1921"/>
      <c r="BV59" s="588"/>
      <c r="BX59" s="8"/>
    </row>
    <row r="60" spans="1:76" ht="7.5" customHeight="1">
      <c r="A60" s="36"/>
      <c r="AO60" s="1579"/>
      <c r="AP60" s="1579"/>
      <c r="AQ60" s="1579"/>
      <c r="AR60" s="1579"/>
      <c r="AS60" s="1579"/>
      <c r="AT60" s="1579"/>
      <c r="AU60" s="1579"/>
      <c r="AV60" s="1579"/>
      <c r="AW60" s="1579"/>
      <c r="AX60" s="1579"/>
      <c r="AY60" s="1579"/>
      <c r="AZ60" s="1579"/>
      <c r="BA60" s="306"/>
      <c r="BB60" s="2146"/>
      <c r="BC60" s="2146"/>
      <c r="BD60" s="2146"/>
      <c r="BE60" s="2146"/>
      <c r="BF60" s="2146"/>
      <c r="BG60" s="1118"/>
      <c r="BH60" s="1118"/>
      <c r="BI60" s="1118"/>
      <c r="BJ60" s="1233"/>
      <c r="BK60" s="1233"/>
      <c r="BL60" s="1118"/>
      <c r="BM60" s="1118"/>
      <c r="BN60" s="1118"/>
      <c r="BO60" s="1233"/>
      <c r="BP60" s="1233"/>
      <c r="BQ60" s="1118"/>
      <c r="BR60" s="1118"/>
      <c r="BS60" s="1118"/>
      <c r="BT60" s="1233"/>
      <c r="BU60" s="1233"/>
      <c r="BV60" s="23"/>
      <c r="BX60" s="8"/>
    </row>
    <row r="61" spans="1:76" ht="7.5" customHeight="1">
      <c r="A61" s="36"/>
      <c r="AO61" s="1579"/>
      <c r="AP61" s="1579"/>
      <c r="AQ61" s="1579"/>
      <c r="AR61" s="1579"/>
      <c r="AS61" s="1579"/>
      <c r="AT61" s="1579"/>
      <c r="AU61" s="1579"/>
      <c r="AV61" s="1579"/>
      <c r="AW61" s="1579"/>
      <c r="AX61" s="1579"/>
      <c r="AY61" s="1579"/>
      <c r="AZ61" s="1579"/>
      <c r="BA61" s="150"/>
      <c r="BB61" s="2147"/>
      <c r="BC61" s="2147"/>
      <c r="BD61" s="2147"/>
      <c r="BE61" s="2147"/>
      <c r="BF61" s="2147"/>
      <c r="BG61" s="1121"/>
      <c r="BH61" s="1121"/>
      <c r="BI61" s="1121"/>
      <c r="BJ61" s="1076"/>
      <c r="BK61" s="1076"/>
      <c r="BL61" s="1121"/>
      <c r="BM61" s="1121"/>
      <c r="BN61" s="1121"/>
      <c r="BO61" s="1076"/>
      <c r="BP61" s="1076"/>
      <c r="BQ61" s="1121"/>
      <c r="BR61" s="1121"/>
      <c r="BS61" s="1121"/>
      <c r="BT61" s="1076"/>
      <c r="BU61" s="1076"/>
      <c r="BV61" s="442"/>
      <c r="BX61" s="8"/>
    </row>
    <row r="62" spans="1:76" ht="7.5" customHeight="1">
      <c r="A62" s="36"/>
      <c r="C62" s="1928" t="s">
        <v>1349</v>
      </c>
      <c r="D62" s="1921"/>
      <c r="E62" s="1921"/>
      <c r="F62" s="1921"/>
      <c r="G62" s="1921"/>
      <c r="H62" s="1921"/>
      <c r="I62" s="1921"/>
      <c r="J62" s="1921"/>
      <c r="K62" s="1921"/>
      <c r="L62" s="1921"/>
      <c r="M62" s="1921"/>
      <c r="N62" s="1921"/>
      <c r="O62" s="1921"/>
      <c r="P62" s="1921"/>
      <c r="Q62" s="2036"/>
      <c r="R62" s="439"/>
      <c r="S62" s="918">
        <f>入力専用!$G$63</f>
        <v>0</v>
      </c>
      <c r="T62" s="918"/>
      <c r="U62" s="918"/>
      <c r="V62" s="918"/>
      <c r="W62" s="918"/>
      <c r="X62" s="918"/>
      <c r="Y62" s="918"/>
      <c r="Z62" s="918"/>
      <c r="AA62" s="918"/>
      <c r="AB62" s="918"/>
      <c r="AC62" s="918"/>
      <c r="AD62" s="918"/>
      <c r="AE62" s="918"/>
      <c r="AF62" s="918"/>
      <c r="AG62" s="918"/>
      <c r="AH62" s="918"/>
      <c r="AI62" s="918"/>
      <c r="AJ62" s="918"/>
      <c r="AK62" s="918"/>
      <c r="AL62" s="918"/>
      <c r="AM62" s="918"/>
      <c r="AN62" s="588"/>
      <c r="AO62" s="1579" t="s">
        <v>1248</v>
      </c>
      <c r="AP62" s="1579"/>
      <c r="AQ62" s="1579"/>
      <c r="AR62" s="1579"/>
      <c r="AS62" s="1579"/>
      <c r="AT62" s="1579"/>
      <c r="AU62" s="1579"/>
      <c r="AV62" s="1579"/>
      <c r="AW62" s="1579"/>
      <c r="AX62" s="1579"/>
      <c r="AY62" s="1579"/>
      <c r="AZ62" s="1579"/>
      <c r="BA62" s="439"/>
      <c r="BB62" s="2149">
        <f>入力専用!$G$54</f>
        <v>0</v>
      </c>
      <c r="BC62" s="2149"/>
      <c r="BD62" s="2149"/>
      <c r="BE62" s="2149"/>
      <c r="BF62" s="2149"/>
      <c r="BG62" s="2149"/>
      <c r="BH62" s="2149"/>
      <c r="BI62" s="2149"/>
      <c r="BJ62" s="2149"/>
      <c r="BK62" s="2149"/>
      <c r="BL62" s="2149"/>
      <c r="BM62" s="2149"/>
      <c r="BN62" s="2149"/>
      <c r="BO62" s="2149"/>
      <c r="BP62" s="2149"/>
      <c r="BQ62" s="2149"/>
      <c r="BR62" s="2149"/>
      <c r="BS62" s="2149"/>
      <c r="BT62" s="2149"/>
      <c r="BU62" s="2149"/>
      <c r="BV62" s="588"/>
      <c r="BX62" s="8"/>
    </row>
    <row r="63" spans="1:76" ht="7.5" customHeight="1">
      <c r="A63" s="36"/>
      <c r="C63" s="1721"/>
      <c r="D63" s="1233"/>
      <c r="E63" s="1233"/>
      <c r="F63" s="1233"/>
      <c r="G63" s="1233"/>
      <c r="H63" s="1233"/>
      <c r="I63" s="1233"/>
      <c r="J63" s="1233"/>
      <c r="K63" s="1233"/>
      <c r="L63" s="1233"/>
      <c r="M63" s="1233"/>
      <c r="N63" s="1233"/>
      <c r="O63" s="1233"/>
      <c r="P63" s="1233"/>
      <c r="Q63" s="1926"/>
      <c r="R63" s="306"/>
      <c r="S63" s="933"/>
      <c r="T63" s="933"/>
      <c r="U63" s="933"/>
      <c r="V63" s="933"/>
      <c r="W63" s="933"/>
      <c r="X63" s="933"/>
      <c r="Y63" s="933"/>
      <c r="Z63" s="933"/>
      <c r="AA63" s="933"/>
      <c r="AB63" s="933"/>
      <c r="AC63" s="933"/>
      <c r="AD63" s="933"/>
      <c r="AE63" s="933"/>
      <c r="AF63" s="933"/>
      <c r="AG63" s="933"/>
      <c r="AH63" s="933"/>
      <c r="AI63" s="933"/>
      <c r="AJ63" s="933"/>
      <c r="AK63" s="933"/>
      <c r="AL63" s="933"/>
      <c r="AM63" s="933"/>
      <c r="AN63" s="23"/>
      <c r="AO63" s="1579"/>
      <c r="AP63" s="1579"/>
      <c r="AQ63" s="1579"/>
      <c r="AR63" s="1579"/>
      <c r="AS63" s="1579"/>
      <c r="AT63" s="1579"/>
      <c r="AU63" s="1579"/>
      <c r="AV63" s="1579"/>
      <c r="AW63" s="1579"/>
      <c r="AX63" s="1579"/>
      <c r="AY63" s="1579"/>
      <c r="AZ63" s="1579"/>
      <c r="BA63" s="306"/>
      <c r="BB63" s="2150"/>
      <c r="BC63" s="2150"/>
      <c r="BD63" s="2150"/>
      <c r="BE63" s="2150"/>
      <c r="BF63" s="2150"/>
      <c r="BG63" s="2150"/>
      <c r="BH63" s="2150"/>
      <c r="BI63" s="2150"/>
      <c r="BJ63" s="2150"/>
      <c r="BK63" s="2150"/>
      <c r="BL63" s="2150"/>
      <c r="BM63" s="2150"/>
      <c r="BN63" s="2150"/>
      <c r="BO63" s="2150"/>
      <c r="BP63" s="2150"/>
      <c r="BQ63" s="2150"/>
      <c r="BR63" s="2150"/>
      <c r="BS63" s="2150"/>
      <c r="BT63" s="2150"/>
      <c r="BU63" s="2150"/>
      <c r="BV63" s="23"/>
      <c r="BX63" s="8"/>
    </row>
    <row r="64" spans="1:76" ht="7.5" customHeight="1">
      <c r="A64" s="36"/>
      <c r="C64" s="1721"/>
      <c r="D64" s="1233"/>
      <c r="E64" s="1233"/>
      <c r="F64" s="1233"/>
      <c r="G64" s="1233"/>
      <c r="H64" s="1233"/>
      <c r="I64" s="1233"/>
      <c r="J64" s="1233"/>
      <c r="K64" s="1233"/>
      <c r="L64" s="1233"/>
      <c r="M64" s="1233"/>
      <c r="N64" s="1233"/>
      <c r="O64" s="1233"/>
      <c r="P64" s="1233"/>
      <c r="Q64" s="1926"/>
      <c r="R64" s="306"/>
      <c r="S64" s="933"/>
      <c r="T64" s="933"/>
      <c r="U64" s="933"/>
      <c r="V64" s="933"/>
      <c r="W64" s="933"/>
      <c r="X64" s="933"/>
      <c r="Y64" s="933"/>
      <c r="Z64" s="933"/>
      <c r="AA64" s="933"/>
      <c r="AB64" s="933"/>
      <c r="AC64" s="933"/>
      <c r="AD64" s="933"/>
      <c r="AE64" s="933"/>
      <c r="AF64" s="933"/>
      <c r="AG64" s="933"/>
      <c r="AH64" s="933"/>
      <c r="AI64" s="933"/>
      <c r="AJ64" s="933"/>
      <c r="AK64" s="933"/>
      <c r="AL64" s="933"/>
      <c r="AM64" s="933"/>
      <c r="AN64" s="23"/>
      <c r="AO64" s="1579"/>
      <c r="AP64" s="1579"/>
      <c r="AQ64" s="1579"/>
      <c r="AR64" s="1579"/>
      <c r="AS64" s="1579"/>
      <c r="AT64" s="1579"/>
      <c r="AU64" s="1579"/>
      <c r="AV64" s="1579"/>
      <c r="AW64" s="1579"/>
      <c r="AX64" s="1579"/>
      <c r="AY64" s="1579"/>
      <c r="AZ64" s="1579"/>
      <c r="BA64" s="306"/>
      <c r="BB64" s="2150"/>
      <c r="BC64" s="2150"/>
      <c r="BD64" s="2150"/>
      <c r="BE64" s="2150"/>
      <c r="BF64" s="2150"/>
      <c r="BG64" s="2150"/>
      <c r="BH64" s="2150"/>
      <c r="BI64" s="2150"/>
      <c r="BJ64" s="2150"/>
      <c r="BK64" s="2150"/>
      <c r="BL64" s="2150"/>
      <c r="BM64" s="2150"/>
      <c r="BN64" s="2150"/>
      <c r="BO64" s="2150"/>
      <c r="BP64" s="2150"/>
      <c r="BQ64" s="2150"/>
      <c r="BR64" s="2150"/>
      <c r="BS64" s="2150"/>
      <c r="BT64" s="2150"/>
      <c r="BU64" s="2150"/>
      <c r="BV64" s="23"/>
      <c r="BX64" s="8"/>
    </row>
    <row r="65" spans="1:76" ht="7.5" customHeight="1">
      <c r="A65" s="36"/>
      <c r="C65" s="1722"/>
      <c r="D65" s="1076"/>
      <c r="E65" s="1076"/>
      <c r="F65" s="1076"/>
      <c r="G65" s="1076"/>
      <c r="H65" s="1076"/>
      <c r="I65" s="1076"/>
      <c r="J65" s="1076"/>
      <c r="K65" s="1076"/>
      <c r="L65" s="1076"/>
      <c r="M65" s="1076"/>
      <c r="N65" s="1076"/>
      <c r="O65" s="1076"/>
      <c r="P65" s="1076"/>
      <c r="Q65" s="1927"/>
      <c r="R65" s="150"/>
      <c r="S65" s="921"/>
      <c r="T65" s="921"/>
      <c r="U65" s="921"/>
      <c r="V65" s="921"/>
      <c r="W65" s="921"/>
      <c r="X65" s="921"/>
      <c r="Y65" s="921"/>
      <c r="Z65" s="921"/>
      <c r="AA65" s="921"/>
      <c r="AB65" s="921"/>
      <c r="AC65" s="921"/>
      <c r="AD65" s="921"/>
      <c r="AE65" s="921"/>
      <c r="AF65" s="921"/>
      <c r="AG65" s="921"/>
      <c r="AH65" s="921"/>
      <c r="AI65" s="921"/>
      <c r="AJ65" s="921"/>
      <c r="AK65" s="921"/>
      <c r="AL65" s="921"/>
      <c r="AM65" s="921"/>
      <c r="AN65" s="442"/>
      <c r="AO65" s="1579"/>
      <c r="AP65" s="1579"/>
      <c r="AQ65" s="1579"/>
      <c r="AR65" s="1579"/>
      <c r="AS65" s="1579"/>
      <c r="AT65" s="1579"/>
      <c r="AU65" s="1579"/>
      <c r="AV65" s="1579"/>
      <c r="AW65" s="1579"/>
      <c r="AX65" s="1579"/>
      <c r="AY65" s="1579"/>
      <c r="AZ65" s="1579"/>
      <c r="BA65" s="150"/>
      <c r="BB65" s="2151"/>
      <c r="BC65" s="2151"/>
      <c r="BD65" s="2151"/>
      <c r="BE65" s="2151"/>
      <c r="BF65" s="2151"/>
      <c r="BG65" s="2151"/>
      <c r="BH65" s="2151"/>
      <c r="BI65" s="2151"/>
      <c r="BJ65" s="2151"/>
      <c r="BK65" s="2151"/>
      <c r="BL65" s="2151"/>
      <c r="BM65" s="2151"/>
      <c r="BN65" s="2151"/>
      <c r="BO65" s="2151"/>
      <c r="BP65" s="2151"/>
      <c r="BQ65" s="2151"/>
      <c r="BR65" s="2151"/>
      <c r="BS65" s="2151"/>
      <c r="BT65" s="2151"/>
      <c r="BU65" s="2151"/>
      <c r="BV65" s="442"/>
      <c r="BX65" s="8"/>
    </row>
    <row r="66" spans="1:76" ht="7.5" customHeight="1">
      <c r="A66" s="36"/>
      <c r="C66" s="1928" t="s">
        <v>1350</v>
      </c>
      <c r="D66" s="1921"/>
      <c r="E66" s="1921"/>
      <c r="F66" s="1921"/>
      <c r="G66" s="1921"/>
      <c r="H66" s="1921"/>
      <c r="I66" s="1921"/>
      <c r="J66" s="1921"/>
      <c r="K66" s="1921"/>
      <c r="L66" s="1921"/>
      <c r="M66" s="1921"/>
      <c r="N66" s="1921"/>
      <c r="O66" s="1921"/>
      <c r="P66" s="1921"/>
      <c r="Q66" s="2036"/>
      <c r="R66" s="439"/>
      <c r="S66" s="918" t="str">
        <f>"〒 "&amp;入力専用!$G$55</f>
        <v xml:space="preserve">〒 </v>
      </c>
      <c r="T66" s="918"/>
      <c r="U66" s="918"/>
      <c r="V66" s="918"/>
      <c r="W66" s="918"/>
      <c r="X66" s="918"/>
      <c r="Y66" s="918"/>
      <c r="Z66" s="918"/>
      <c r="AA66" s="918"/>
      <c r="AB66" s="918"/>
      <c r="AC66" s="918"/>
      <c r="AD66" s="918"/>
      <c r="AE66" s="918"/>
      <c r="AF66" s="918"/>
      <c r="AG66" s="918"/>
      <c r="AH66" s="918"/>
      <c r="AI66" s="918"/>
      <c r="AJ66" s="918"/>
      <c r="AK66" s="918"/>
      <c r="AL66" s="918"/>
      <c r="AM66" s="918"/>
      <c r="AN66" s="918"/>
      <c r="AO66" s="918" t="s">
        <v>1351</v>
      </c>
      <c r="AP66" s="918"/>
      <c r="AQ66" s="918"/>
      <c r="AR66" s="918"/>
      <c r="AS66" s="918"/>
      <c r="AT66" s="918"/>
      <c r="AU66" s="918"/>
      <c r="AV66" s="918"/>
      <c r="AW66" s="918">
        <f>入力専用!$G$57</f>
        <v>0</v>
      </c>
      <c r="AX66" s="918"/>
      <c r="AY66" s="918"/>
      <c r="AZ66" s="918"/>
      <c r="BA66" s="918"/>
      <c r="BB66" s="918"/>
      <c r="BC66" s="918"/>
      <c r="BD66" s="918"/>
      <c r="BE66" s="918"/>
      <c r="BF66" s="918"/>
      <c r="BG66" s="918"/>
      <c r="BH66" s="918"/>
      <c r="BI66" s="918"/>
      <c r="BJ66" s="918"/>
      <c r="BK66" s="918"/>
      <c r="BL66" s="918"/>
      <c r="BM66" s="918"/>
      <c r="BN66" s="918"/>
      <c r="BO66" s="918"/>
      <c r="BP66" s="918"/>
      <c r="BQ66" s="918"/>
      <c r="BR66" s="918"/>
      <c r="BS66" s="918"/>
      <c r="BT66" s="918"/>
      <c r="BU66" s="918"/>
      <c r="BV66" s="2033"/>
      <c r="BX66" s="8"/>
    </row>
    <row r="67" spans="1:76" ht="7.5" customHeight="1">
      <c r="A67" s="36"/>
      <c r="C67" s="1721"/>
      <c r="D67" s="1233"/>
      <c r="E67" s="1233"/>
      <c r="F67" s="1233"/>
      <c r="G67" s="1233"/>
      <c r="H67" s="1233"/>
      <c r="I67" s="1233"/>
      <c r="J67" s="1233"/>
      <c r="K67" s="1233"/>
      <c r="L67" s="1233"/>
      <c r="M67" s="1233"/>
      <c r="N67" s="1233"/>
      <c r="O67" s="1233"/>
      <c r="P67" s="1233"/>
      <c r="Q67" s="1926"/>
      <c r="R67" s="306"/>
      <c r="S67" s="933"/>
      <c r="T67" s="933"/>
      <c r="U67" s="933"/>
      <c r="V67" s="933"/>
      <c r="W67" s="933"/>
      <c r="X67" s="933"/>
      <c r="Y67" s="933"/>
      <c r="Z67" s="933"/>
      <c r="AA67" s="933"/>
      <c r="AB67" s="933"/>
      <c r="AC67" s="933"/>
      <c r="AD67" s="933"/>
      <c r="AE67" s="933"/>
      <c r="AF67" s="933"/>
      <c r="AG67" s="933"/>
      <c r="AH67" s="933"/>
      <c r="AI67" s="933"/>
      <c r="AJ67" s="933"/>
      <c r="AK67" s="933"/>
      <c r="AL67" s="933"/>
      <c r="AM67" s="933"/>
      <c r="AN67" s="933"/>
      <c r="AO67" s="933"/>
      <c r="AP67" s="933"/>
      <c r="AQ67" s="933"/>
      <c r="AR67" s="933"/>
      <c r="AS67" s="933"/>
      <c r="AT67" s="933"/>
      <c r="AU67" s="933"/>
      <c r="AV67" s="933"/>
      <c r="AW67" s="933"/>
      <c r="AX67" s="933"/>
      <c r="AY67" s="933"/>
      <c r="AZ67" s="933"/>
      <c r="BA67" s="933"/>
      <c r="BB67" s="933"/>
      <c r="BC67" s="933"/>
      <c r="BD67" s="933"/>
      <c r="BE67" s="933"/>
      <c r="BF67" s="933"/>
      <c r="BG67" s="933"/>
      <c r="BH67" s="933"/>
      <c r="BI67" s="933"/>
      <c r="BJ67" s="933"/>
      <c r="BK67" s="933"/>
      <c r="BL67" s="933"/>
      <c r="BM67" s="933"/>
      <c r="BN67" s="933"/>
      <c r="BO67" s="933"/>
      <c r="BP67" s="933"/>
      <c r="BQ67" s="933"/>
      <c r="BR67" s="933"/>
      <c r="BS67" s="933"/>
      <c r="BT67" s="933"/>
      <c r="BU67" s="933"/>
      <c r="BV67" s="935"/>
      <c r="BX67" s="8"/>
    </row>
    <row r="68" spans="1:76" ht="7.5" customHeight="1">
      <c r="A68" s="36"/>
      <c r="C68" s="1721"/>
      <c r="D68" s="1233"/>
      <c r="E68" s="1233"/>
      <c r="F68" s="1233"/>
      <c r="G68" s="1233"/>
      <c r="H68" s="1233"/>
      <c r="I68" s="1233"/>
      <c r="J68" s="1233"/>
      <c r="K68" s="1233"/>
      <c r="L68" s="1233"/>
      <c r="M68" s="1233"/>
      <c r="N68" s="1233"/>
      <c r="O68" s="1233"/>
      <c r="P68" s="1233"/>
      <c r="Q68" s="1926"/>
      <c r="R68" s="306"/>
      <c r="S68" s="933">
        <f>入力専用!$G$56</f>
        <v>0</v>
      </c>
      <c r="T68" s="933"/>
      <c r="U68" s="933"/>
      <c r="V68" s="933"/>
      <c r="W68" s="933"/>
      <c r="X68" s="933"/>
      <c r="Y68" s="933"/>
      <c r="Z68" s="933"/>
      <c r="AA68" s="933"/>
      <c r="AB68" s="933"/>
      <c r="AC68" s="933"/>
      <c r="AD68" s="933"/>
      <c r="AE68" s="933"/>
      <c r="AF68" s="933"/>
      <c r="AG68" s="933"/>
      <c r="AH68" s="933"/>
      <c r="AI68" s="933"/>
      <c r="AJ68" s="933"/>
      <c r="AK68" s="933"/>
      <c r="AL68" s="933"/>
      <c r="AM68" s="933"/>
      <c r="AN68" s="933"/>
      <c r="AO68" s="933"/>
      <c r="AP68" s="933"/>
      <c r="AQ68" s="933"/>
      <c r="AR68" s="933"/>
      <c r="AS68" s="933"/>
      <c r="AT68" s="933"/>
      <c r="AU68" s="933"/>
      <c r="AV68" s="933"/>
      <c r="AW68" s="933"/>
      <c r="AX68" s="933"/>
      <c r="AY68" s="933"/>
      <c r="AZ68" s="933"/>
      <c r="BA68" s="933"/>
      <c r="BB68" s="933"/>
      <c r="BC68" s="933"/>
      <c r="BD68" s="933"/>
      <c r="BE68" s="933"/>
      <c r="BF68" s="933"/>
      <c r="BG68" s="933"/>
      <c r="BH68" s="933"/>
      <c r="BI68" s="933"/>
      <c r="BJ68" s="933"/>
      <c r="BK68" s="933"/>
      <c r="BL68" s="933"/>
      <c r="BM68" s="933"/>
      <c r="BN68" s="933"/>
      <c r="BO68" s="933"/>
      <c r="BP68" s="933"/>
      <c r="BQ68" s="933"/>
      <c r="BR68" s="933"/>
      <c r="BS68" s="933"/>
      <c r="BT68" s="933"/>
      <c r="BU68" s="933"/>
      <c r="BV68" s="935"/>
      <c r="BX68" s="8"/>
    </row>
    <row r="69" spans="1:76" ht="7.5" customHeight="1">
      <c r="A69" s="36"/>
      <c r="C69" s="1721"/>
      <c r="D69" s="1233"/>
      <c r="E69" s="1233"/>
      <c r="F69" s="1233"/>
      <c r="G69" s="1233"/>
      <c r="H69" s="1233"/>
      <c r="I69" s="1233"/>
      <c r="J69" s="1233"/>
      <c r="K69" s="1233"/>
      <c r="L69" s="1233"/>
      <c r="M69" s="1233"/>
      <c r="N69" s="1233"/>
      <c r="O69" s="1233"/>
      <c r="P69" s="1233"/>
      <c r="Q69" s="1926"/>
      <c r="R69" s="306"/>
      <c r="S69" s="933"/>
      <c r="T69" s="933"/>
      <c r="U69" s="933"/>
      <c r="V69" s="933"/>
      <c r="W69" s="933"/>
      <c r="X69" s="933"/>
      <c r="Y69" s="933"/>
      <c r="Z69" s="933"/>
      <c r="AA69" s="933"/>
      <c r="AB69" s="933"/>
      <c r="AC69" s="933"/>
      <c r="AD69" s="933"/>
      <c r="AE69" s="933"/>
      <c r="AF69" s="933"/>
      <c r="AG69" s="933"/>
      <c r="AH69" s="933"/>
      <c r="AI69" s="933"/>
      <c r="AJ69" s="933"/>
      <c r="AK69" s="933"/>
      <c r="AL69" s="933"/>
      <c r="AM69" s="933"/>
      <c r="AN69" s="933"/>
      <c r="AO69" s="933"/>
      <c r="AP69" s="933"/>
      <c r="AQ69" s="933"/>
      <c r="AR69" s="933"/>
      <c r="AS69" s="933"/>
      <c r="AT69" s="933"/>
      <c r="AU69" s="933"/>
      <c r="AV69" s="933"/>
      <c r="AW69" s="933"/>
      <c r="AX69" s="933"/>
      <c r="AY69" s="933"/>
      <c r="AZ69" s="933"/>
      <c r="BA69" s="933"/>
      <c r="BB69" s="933"/>
      <c r="BC69" s="933"/>
      <c r="BD69" s="933"/>
      <c r="BE69" s="933"/>
      <c r="BF69" s="933"/>
      <c r="BG69" s="933"/>
      <c r="BH69" s="933"/>
      <c r="BI69" s="933"/>
      <c r="BJ69" s="933"/>
      <c r="BK69" s="933"/>
      <c r="BL69" s="933"/>
      <c r="BM69" s="933"/>
      <c r="BN69" s="933"/>
      <c r="BO69" s="933"/>
      <c r="BP69" s="933"/>
      <c r="BQ69" s="933"/>
      <c r="BR69" s="933"/>
      <c r="BS69" s="933"/>
      <c r="BT69" s="933"/>
      <c r="BU69" s="933"/>
      <c r="BV69" s="935"/>
      <c r="BX69" s="8"/>
    </row>
    <row r="70" spans="1:76" ht="7.5" customHeight="1">
      <c r="A70" s="36"/>
      <c r="C70" s="1721"/>
      <c r="D70" s="1233"/>
      <c r="E70" s="1233"/>
      <c r="F70" s="1233"/>
      <c r="G70" s="1233"/>
      <c r="H70" s="1233"/>
      <c r="I70" s="1233"/>
      <c r="J70" s="1233"/>
      <c r="K70" s="1233"/>
      <c r="L70" s="1233"/>
      <c r="M70" s="1233"/>
      <c r="N70" s="1233"/>
      <c r="O70" s="1233"/>
      <c r="P70" s="1233"/>
      <c r="Q70" s="1926"/>
      <c r="R70" s="306"/>
      <c r="S70" s="933"/>
      <c r="T70" s="933"/>
      <c r="U70" s="933"/>
      <c r="V70" s="933"/>
      <c r="W70" s="933"/>
      <c r="X70" s="933"/>
      <c r="Y70" s="933"/>
      <c r="Z70" s="933"/>
      <c r="AA70" s="933"/>
      <c r="AB70" s="933"/>
      <c r="AC70" s="933"/>
      <c r="AD70" s="933"/>
      <c r="AE70" s="933"/>
      <c r="AF70" s="933"/>
      <c r="AG70" s="933"/>
      <c r="AH70" s="933"/>
      <c r="AI70" s="933"/>
      <c r="AJ70" s="933"/>
      <c r="AK70" s="933"/>
      <c r="AL70" s="933"/>
      <c r="AM70" s="933"/>
      <c r="AN70" s="933"/>
      <c r="AO70" s="933"/>
      <c r="AP70" s="933"/>
      <c r="AQ70" s="933"/>
      <c r="AR70" s="933"/>
      <c r="AS70" s="933"/>
      <c r="AT70" s="933"/>
      <c r="AU70" s="933"/>
      <c r="AV70" s="933"/>
      <c r="AW70" s="933"/>
      <c r="AX70" s="933"/>
      <c r="AY70" s="933"/>
      <c r="AZ70" s="933"/>
      <c r="BA70" s="933"/>
      <c r="BB70" s="933"/>
      <c r="BC70" s="933"/>
      <c r="BD70" s="933"/>
      <c r="BE70" s="933"/>
      <c r="BF70" s="933"/>
      <c r="BG70" s="933"/>
      <c r="BH70" s="933"/>
      <c r="BI70" s="933"/>
      <c r="BJ70" s="933"/>
      <c r="BK70" s="933"/>
      <c r="BL70" s="933"/>
      <c r="BM70" s="933"/>
      <c r="BN70" s="933"/>
      <c r="BO70" s="933"/>
      <c r="BP70" s="933"/>
      <c r="BQ70" s="933"/>
      <c r="BR70" s="933"/>
      <c r="BS70" s="933"/>
      <c r="BT70" s="933"/>
      <c r="BU70" s="933"/>
      <c r="BV70" s="935"/>
      <c r="BX70" s="8"/>
    </row>
    <row r="71" spans="1:76" ht="7.5" customHeight="1">
      <c r="A71" s="36"/>
      <c r="C71" s="1722"/>
      <c r="D71" s="1076"/>
      <c r="E71" s="1076"/>
      <c r="F71" s="1076"/>
      <c r="G71" s="1076"/>
      <c r="H71" s="1076"/>
      <c r="I71" s="1076"/>
      <c r="J71" s="1076"/>
      <c r="K71" s="1076"/>
      <c r="L71" s="1076"/>
      <c r="M71" s="1076"/>
      <c r="N71" s="1076"/>
      <c r="O71" s="1076"/>
      <c r="P71" s="1076"/>
      <c r="Q71" s="1927"/>
      <c r="R71" s="150"/>
      <c r="S71" s="921"/>
      <c r="T71" s="921"/>
      <c r="U71" s="921"/>
      <c r="V71" s="921"/>
      <c r="W71" s="921"/>
      <c r="X71" s="921"/>
      <c r="Y71" s="921"/>
      <c r="Z71" s="921"/>
      <c r="AA71" s="921"/>
      <c r="AB71" s="921"/>
      <c r="AC71" s="921"/>
      <c r="AD71" s="921"/>
      <c r="AE71" s="921"/>
      <c r="AF71" s="921"/>
      <c r="AG71" s="921"/>
      <c r="AH71" s="921"/>
      <c r="AI71" s="921"/>
      <c r="AJ71" s="921"/>
      <c r="AK71" s="921"/>
      <c r="AL71" s="921"/>
      <c r="AM71" s="921"/>
      <c r="AN71" s="921"/>
      <c r="AO71" s="921"/>
      <c r="AP71" s="921"/>
      <c r="AQ71" s="921"/>
      <c r="AR71" s="921"/>
      <c r="AS71" s="921"/>
      <c r="AT71" s="921"/>
      <c r="AU71" s="921"/>
      <c r="AV71" s="921"/>
      <c r="AW71" s="921"/>
      <c r="AX71" s="921"/>
      <c r="AY71" s="921"/>
      <c r="AZ71" s="921"/>
      <c r="BA71" s="921"/>
      <c r="BB71" s="921"/>
      <c r="BC71" s="921"/>
      <c r="BD71" s="921"/>
      <c r="BE71" s="921"/>
      <c r="BF71" s="921"/>
      <c r="BG71" s="921"/>
      <c r="BH71" s="921"/>
      <c r="BI71" s="921"/>
      <c r="BJ71" s="921"/>
      <c r="BK71" s="921"/>
      <c r="BL71" s="921"/>
      <c r="BM71" s="921"/>
      <c r="BN71" s="921"/>
      <c r="BO71" s="921"/>
      <c r="BP71" s="921"/>
      <c r="BQ71" s="921"/>
      <c r="BR71" s="921"/>
      <c r="BS71" s="921"/>
      <c r="BT71" s="921"/>
      <c r="BU71" s="921"/>
      <c r="BV71" s="936"/>
      <c r="BX71" s="8"/>
    </row>
    <row r="72" spans="1:76" ht="3.75" customHeight="1">
      <c r="A72" s="36"/>
      <c r="BX72" s="8"/>
    </row>
    <row r="73" spans="1:76" ht="7.5" customHeight="1">
      <c r="A73" s="36"/>
      <c r="AE73" s="1375" t="s">
        <v>1352</v>
      </c>
      <c r="AF73" s="1375"/>
      <c r="AG73" s="1375"/>
      <c r="AH73" s="1375"/>
      <c r="AI73" s="1375"/>
      <c r="AJ73" s="1375"/>
      <c r="AK73" s="1375"/>
      <c r="AL73" s="1375"/>
      <c r="AM73" s="1375"/>
      <c r="AN73" s="1375"/>
      <c r="AO73" s="1375"/>
      <c r="AP73" s="1375"/>
      <c r="AQ73" s="1375"/>
      <c r="AR73" s="1375"/>
      <c r="AS73" s="1375"/>
      <c r="AT73" s="1375"/>
      <c r="AU73" s="1375"/>
      <c r="AV73" s="1375"/>
      <c r="AW73" s="1375"/>
      <c r="AX73" s="1375"/>
      <c r="AY73" s="1375"/>
      <c r="AZ73" s="1375"/>
      <c r="BA73" s="1375"/>
      <c r="BB73" s="1375"/>
      <c r="BC73" s="1375"/>
      <c r="BD73" s="1375"/>
      <c r="BE73" s="1375"/>
      <c r="BF73" s="1375"/>
      <c r="BG73" s="1375"/>
      <c r="BH73" s="1375"/>
      <c r="BI73" s="1375"/>
      <c r="BJ73" s="1375"/>
      <c r="BK73" s="1375"/>
      <c r="BL73" s="1375"/>
      <c r="BM73" s="1375"/>
      <c r="BN73" s="1375"/>
      <c r="BO73" s="1375"/>
      <c r="BP73" s="1375"/>
      <c r="BQ73" s="1375"/>
      <c r="BR73" s="1375"/>
      <c r="BS73" s="1375"/>
      <c r="BT73" s="1375"/>
      <c r="BU73" s="1375"/>
      <c r="BV73" s="1375"/>
      <c r="BX73" s="8"/>
    </row>
    <row r="74" spans="1:76" ht="7.5" customHeight="1">
      <c r="A74" s="36"/>
      <c r="AE74" s="1678"/>
      <c r="AF74" s="1678"/>
      <c r="AG74" s="1678"/>
      <c r="AH74" s="1678"/>
      <c r="AI74" s="1678"/>
      <c r="AJ74" s="1678"/>
      <c r="AK74" s="1678"/>
      <c r="AL74" s="1678"/>
      <c r="AM74" s="1678"/>
      <c r="AN74" s="1678"/>
      <c r="AO74" s="1678"/>
      <c r="AP74" s="1678"/>
      <c r="AQ74" s="1678"/>
      <c r="AR74" s="1678"/>
      <c r="AS74" s="1678"/>
      <c r="AT74" s="1678"/>
      <c r="AU74" s="1678"/>
      <c r="AV74" s="1678"/>
      <c r="AW74" s="1678"/>
      <c r="AX74" s="1678"/>
      <c r="AY74" s="1678"/>
      <c r="AZ74" s="1678"/>
      <c r="BA74" s="1678"/>
      <c r="BB74" s="1678"/>
      <c r="BC74" s="1678"/>
      <c r="BD74" s="1678"/>
      <c r="BE74" s="1678"/>
      <c r="BF74" s="1678"/>
      <c r="BG74" s="1678"/>
      <c r="BH74" s="1678"/>
      <c r="BI74" s="1678"/>
      <c r="BJ74" s="1678"/>
      <c r="BK74" s="1678"/>
      <c r="BL74" s="1678"/>
      <c r="BM74" s="1678"/>
      <c r="BN74" s="1678"/>
      <c r="BO74" s="1678"/>
      <c r="BP74" s="1678"/>
      <c r="BQ74" s="1678"/>
      <c r="BR74" s="1678"/>
      <c r="BS74" s="1678"/>
      <c r="BT74" s="1678"/>
      <c r="BU74" s="1678"/>
      <c r="BV74" s="1678"/>
      <c r="BX74" s="8"/>
    </row>
    <row r="75" spans="1:76" ht="7.5" customHeight="1">
      <c r="A75" s="36"/>
      <c r="AE75" s="1375" t="s">
        <v>1353</v>
      </c>
      <c r="AF75" s="1375"/>
      <c r="AG75" s="1375"/>
      <c r="AH75" s="1375"/>
      <c r="AI75" s="1375"/>
      <c r="AJ75" s="1375"/>
      <c r="AK75" s="1375"/>
      <c r="AL75" s="1375"/>
      <c r="AM75" s="1375"/>
      <c r="AN75" s="1375"/>
      <c r="AO75" s="1375"/>
      <c r="AP75" s="1375"/>
      <c r="AQ75" s="1375"/>
      <c r="AR75" s="1375"/>
      <c r="AS75" s="1375"/>
      <c r="AT75" s="1375"/>
      <c r="AU75" s="1375"/>
      <c r="AV75" s="1375"/>
      <c r="AW75" s="1375"/>
      <c r="AX75" s="1375"/>
      <c r="AY75" s="1375"/>
      <c r="AZ75" s="1375"/>
      <c r="BA75" s="1375"/>
      <c r="BB75" s="1375"/>
      <c r="BC75" s="1375"/>
      <c r="BD75" s="1375"/>
      <c r="BE75" s="1375"/>
      <c r="BF75" s="1375"/>
      <c r="BG75" s="1375"/>
      <c r="BH75" s="1375"/>
      <c r="BI75" s="1375"/>
      <c r="BJ75" s="1375"/>
      <c r="BK75" s="1375"/>
      <c r="BL75" s="1375"/>
      <c r="BM75" s="1375"/>
      <c r="BN75" s="1375"/>
      <c r="BO75" s="1375"/>
      <c r="BP75" s="1375"/>
      <c r="BQ75" s="1375"/>
      <c r="BR75" s="1375"/>
      <c r="BS75" s="1375"/>
      <c r="BT75" s="1375"/>
      <c r="BU75" s="1375"/>
      <c r="BV75" s="1375"/>
      <c r="BX75" s="8"/>
    </row>
    <row r="76" spans="1:76" ht="7.5" customHeight="1">
      <c r="A76" s="36"/>
      <c r="AE76" s="1678"/>
      <c r="AF76" s="1678"/>
      <c r="AG76" s="1678"/>
      <c r="AH76" s="1678"/>
      <c r="AI76" s="1678"/>
      <c r="AJ76" s="1678"/>
      <c r="AK76" s="1678"/>
      <c r="AL76" s="1678"/>
      <c r="AM76" s="1678"/>
      <c r="AN76" s="1678"/>
      <c r="AO76" s="1678"/>
      <c r="AP76" s="1678"/>
      <c r="AQ76" s="1678"/>
      <c r="AR76" s="1678"/>
      <c r="AS76" s="1678"/>
      <c r="AT76" s="1678"/>
      <c r="AU76" s="1678"/>
      <c r="AV76" s="1678"/>
      <c r="AW76" s="1678"/>
      <c r="AX76" s="1678"/>
      <c r="AY76" s="1678"/>
      <c r="AZ76" s="1678"/>
      <c r="BA76" s="1678"/>
      <c r="BB76" s="1678"/>
      <c r="BC76" s="1678"/>
      <c r="BD76" s="1678"/>
      <c r="BE76" s="1678"/>
      <c r="BF76" s="1678"/>
      <c r="BG76" s="1678"/>
      <c r="BH76" s="1678"/>
      <c r="BI76" s="1678"/>
      <c r="BJ76" s="1678"/>
      <c r="BK76" s="1678"/>
      <c r="BL76" s="1678"/>
      <c r="BM76" s="1678"/>
      <c r="BN76" s="1678"/>
      <c r="BO76" s="1678"/>
      <c r="BP76" s="1678"/>
      <c r="BQ76" s="1678"/>
      <c r="BR76" s="1678"/>
      <c r="BS76" s="1678"/>
      <c r="BT76" s="1678"/>
      <c r="BU76" s="1678"/>
      <c r="BV76" s="1678"/>
      <c r="BX76" s="8"/>
    </row>
    <row r="77" spans="1:76" ht="3.75" customHeight="1">
      <c r="A77" s="36"/>
      <c r="BX77" s="8"/>
    </row>
    <row r="78" spans="1:76" ht="7.5" customHeight="1">
      <c r="A78" s="36"/>
      <c r="C78" s="2165" t="s">
        <v>1354</v>
      </c>
      <c r="D78" s="2166"/>
      <c r="E78" s="2167"/>
      <c r="F78" s="958" t="s">
        <v>1288</v>
      </c>
      <c r="G78" s="958"/>
      <c r="H78" s="958"/>
      <c r="I78" s="958"/>
      <c r="J78" s="958"/>
      <c r="K78" s="958"/>
      <c r="L78" s="958"/>
      <c r="M78" s="958"/>
      <c r="N78" s="958"/>
      <c r="O78" s="958"/>
      <c r="P78" s="958"/>
      <c r="Q78" s="958"/>
      <c r="R78" s="1797" t="str">
        <f>入力専用!$V$3</f>
        <v>0</v>
      </c>
      <c r="S78" s="1024"/>
      <c r="T78" s="1024" t="str">
        <f>入力専用!$V$4</f>
        <v>0</v>
      </c>
      <c r="U78" s="1024"/>
      <c r="V78" s="1024" t="str">
        <f>入力専用!$V$5</f>
        <v>0</v>
      </c>
      <c r="W78" s="1024"/>
      <c r="X78" s="1024" t="str">
        <f>入力専用!$V$6</f>
        <v>0</v>
      </c>
      <c r="Y78" s="1024"/>
      <c r="Z78" s="1024" t="str">
        <f>入力専用!$V$7</f>
        <v>0</v>
      </c>
      <c r="AA78" s="1024"/>
      <c r="AB78" s="1024" t="str">
        <f>入力専用!$V$8</f>
        <v>0</v>
      </c>
      <c r="AC78" s="1024"/>
      <c r="AD78" s="1024" t="str">
        <f>入力専用!$V$9</f>
        <v>0</v>
      </c>
      <c r="AE78" s="1024"/>
      <c r="AF78" s="1024" t="str">
        <f>入力専用!$V$10</f>
        <v>0</v>
      </c>
      <c r="AG78" s="1024"/>
      <c r="AH78" s="1024" t="str">
        <f>入力専用!$V$11</f>
        <v>0</v>
      </c>
      <c r="AI78" s="1024"/>
      <c r="AJ78" s="1024" t="str">
        <f>入力専用!$V$12</f>
        <v>0</v>
      </c>
      <c r="AK78" s="1025"/>
      <c r="AL78" s="958" t="s">
        <v>1189</v>
      </c>
      <c r="AM78" s="958"/>
      <c r="AN78" s="958"/>
      <c r="AO78" s="958"/>
      <c r="AP78" s="958"/>
      <c r="AQ78" s="958"/>
      <c r="AR78" s="958"/>
      <c r="AS78" s="958"/>
      <c r="AT78" s="958"/>
      <c r="AU78" s="958"/>
      <c r="AV78" s="958"/>
      <c r="AW78" s="958"/>
      <c r="AX78" s="958"/>
      <c r="AY78" s="1741"/>
      <c r="AZ78" s="1013"/>
      <c r="BA78" s="1013"/>
      <c r="BB78" s="1013"/>
      <c r="BC78" s="1013"/>
      <c r="BD78" s="1013"/>
      <c r="BE78" s="1013"/>
      <c r="BF78" s="1013"/>
      <c r="BG78" s="1013"/>
      <c r="BH78" s="1013"/>
      <c r="BI78" s="1013"/>
      <c r="BJ78" s="1013"/>
      <c r="BK78" s="1013"/>
      <c r="BL78" s="1013"/>
      <c r="BM78" s="1013"/>
      <c r="BN78" s="1013"/>
      <c r="BO78" s="1013"/>
      <c r="BP78" s="1013"/>
      <c r="BQ78" s="1013"/>
      <c r="BR78" s="1013"/>
      <c r="BS78" s="1013"/>
      <c r="BT78" s="1013"/>
      <c r="BU78" s="1013"/>
      <c r="BV78" s="1014"/>
      <c r="BX78" s="8"/>
    </row>
    <row r="79" spans="1:76" ht="7.5" customHeight="1">
      <c r="A79" s="36"/>
      <c r="C79" s="2168"/>
      <c r="D79" s="2169"/>
      <c r="E79" s="2170"/>
      <c r="F79" s="958"/>
      <c r="G79" s="958"/>
      <c r="H79" s="958"/>
      <c r="I79" s="958"/>
      <c r="J79" s="958"/>
      <c r="K79" s="958"/>
      <c r="L79" s="958"/>
      <c r="M79" s="958"/>
      <c r="N79" s="958"/>
      <c r="O79" s="958"/>
      <c r="P79" s="958"/>
      <c r="Q79" s="958"/>
      <c r="R79" s="1797"/>
      <c r="S79" s="1024"/>
      <c r="T79" s="1024"/>
      <c r="U79" s="1024"/>
      <c r="V79" s="1024"/>
      <c r="W79" s="1024"/>
      <c r="X79" s="1024"/>
      <c r="Y79" s="1024"/>
      <c r="Z79" s="1024"/>
      <c r="AA79" s="1024"/>
      <c r="AB79" s="1024"/>
      <c r="AC79" s="1024"/>
      <c r="AD79" s="1024"/>
      <c r="AE79" s="1024"/>
      <c r="AF79" s="1024"/>
      <c r="AG79" s="1024"/>
      <c r="AH79" s="1024"/>
      <c r="AI79" s="1024"/>
      <c r="AJ79" s="1024"/>
      <c r="AK79" s="1025"/>
      <c r="AL79" s="958"/>
      <c r="AM79" s="958"/>
      <c r="AN79" s="958"/>
      <c r="AO79" s="958"/>
      <c r="AP79" s="958"/>
      <c r="AQ79" s="958"/>
      <c r="AR79" s="958"/>
      <c r="AS79" s="958"/>
      <c r="AT79" s="958"/>
      <c r="AU79" s="958"/>
      <c r="AV79" s="958"/>
      <c r="AW79" s="958"/>
      <c r="AX79" s="958"/>
      <c r="AY79" s="1741"/>
      <c r="AZ79" s="1013"/>
      <c r="BA79" s="1013"/>
      <c r="BB79" s="1013"/>
      <c r="BC79" s="1013"/>
      <c r="BD79" s="1013"/>
      <c r="BE79" s="1013"/>
      <c r="BF79" s="1013"/>
      <c r="BG79" s="1013"/>
      <c r="BH79" s="1013"/>
      <c r="BI79" s="1013"/>
      <c r="BJ79" s="1013"/>
      <c r="BK79" s="1013"/>
      <c r="BL79" s="1013"/>
      <c r="BM79" s="1013"/>
      <c r="BN79" s="1013"/>
      <c r="BO79" s="1013"/>
      <c r="BP79" s="1013"/>
      <c r="BQ79" s="1013"/>
      <c r="BR79" s="1013"/>
      <c r="BS79" s="1013"/>
      <c r="BT79" s="1013"/>
      <c r="BU79" s="1013"/>
      <c r="BV79" s="1014"/>
      <c r="BX79" s="8"/>
    </row>
    <row r="80" spans="1:76" ht="7.5" customHeight="1">
      <c r="A80" s="36"/>
      <c r="C80" s="2168"/>
      <c r="D80" s="2169"/>
      <c r="E80" s="2170"/>
      <c r="F80" s="958"/>
      <c r="G80" s="958"/>
      <c r="H80" s="958"/>
      <c r="I80" s="958"/>
      <c r="J80" s="958"/>
      <c r="K80" s="958"/>
      <c r="L80" s="958"/>
      <c r="M80" s="958"/>
      <c r="N80" s="958"/>
      <c r="O80" s="958"/>
      <c r="P80" s="958"/>
      <c r="Q80" s="958"/>
      <c r="R80" s="1797"/>
      <c r="S80" s="1024"/>
      <c r="T80" s="1024"/>
      <c r="U80" s="1024"/>
      <c r="V80" s="1024"/>
      <c r="W80" s="1024"/>
      <c r="X80" s="1024"/>
      <c r="Y80" s="1024"/>
      <c r="Z80" s="1024"/>
      <c r="AA80" s="1024"/>
      <c r="AB80" s="1024"/>
      <c r="AC80" s="1024"/>
      <c r="AD80" s="1024"/>
      <c r="AE80" s="1024"/>
      <c r="AF80" s="1024"/>
      <c r="AG80" s="1024"/>
      <c r="AH80" s="1024"/>
      <c r="AI80" s="1024"/>
      <c r="AJ80" s="1024"/>
      <c r="AK80" s="1025"/>
      <c r="AL80" s="958"/>
      <c r="AM80" s="958"/>
      <c r="AN80" s="958"/>
      <c r="AO80" s="958"/>
      <c r="AP80" s="958"/>
      <c r="AQ80" s="958"/>
      <c r="AR80" s="958"/>
      <c r="AS80" s="958"/>
      <c r="AT80" s="958"/>
      <c r="AU80" s="958"/>
      <c r="AV80" s="958"/>
      <c r="AW80" s="958"/>
      <c r="AX80" s="958"/>
      <c r="AY80" s="1741"/>
      <c r="AZ80" s="1013"/>
      <c r="BA80" s="1013"/>
      <c r="BB80" s="1013"/>
      <c r="BC80" s="1013"/>
      <c r="BD80" s="1013"/>
      <c r="BE80" s="1013"/>
      <c r="BF80" s="1013"/>
      <c r="BG80" s="1013"/>
      <c r="BH80" s="1013"/>
      <c r="BI80" s="1013"/>
      <c r="BJ80" s="1013"/>
      <c r="BK80" s="1013"/>
      <c r="BL80" s="1013"/>
      <c r="BM80" s="1013"/>
      <c r="BN80" s="1013"/>
      <c r="BO80" s="1013"/>
      <c r="BP80" s="1013"/>
      <c r="BQ80" s="1013"/>
      <c r="BR80" s="1013"/>
      <c r="BS80" s="1013"/>
      <c r="BT80" s="1013"/>
      <c r="BU80" s="1013"/>
      <c r="BV80" s="1014"/>
      <c r="BX80" s="8"/>
    </row>
    <row r="81" spans="1:76" ht="7.5" customHeight="1">
      <c r="A81" s="36"/>
      <c r="C81" s="2168"/>
      <c r="D81" s="2169"/>
      <c r="E81" s="2170"/>
      <c r="F81" s="953" t="s">
        <v>1195</v>
      </c>
      <c r="G81" s="963"/>
      <c r="H81" s="963"/>
      <c r="I81" s="963"/>
      <c r="J81" s="963"/>
      <c r="K81" s="963"/>
      <c r="L81" s="963"/>
      <c r="M81" s="963"/>
      <c r="N81" s="963"/>
      <c r="O81" s="963"/>
      <c r="P81" s="963"/>
      <c r="Q81" s="1765"/>
      <c r="R81" s="1784">
        <f>入力専用!$G$66</f>
        <v>0</v>
      </c>
      <c r="S81" s="1753"/>
      <c r="T81" s="1753"/>
      <c r="U81" s="1753"/>
      <c r="V81" s="1753"/>
      <c r="W81" s="1753"/>
      <c r="X81" s="1753"/>
      <c r="Y81" s="1753"/>
      <c r="Z81" s="1753"/>
      <c r="AA81" s="1753"/>
      <c r="AB81" s="1753"/>
      <c r="AC81" s="1753"/>
      <c r="AD81" s="1753"/>
      <c r="AE81" s="1753"/>
      <c r="AF81" s="1753"/>
      <c r="AG81" s="1753"/>
      <c r="AH81" s="1753"/>
      <c r="AI81" s="1753"/>
      <c r="AJ81" s="1753"/>
      <c r="AK81" s="2039"/>
      <c r="AL81" s="958" t="s">
        <v>1196</v>
      </c>
      <c r="AM81" s="958"/>
      <c r="AN81" s="958"/>
      <c r="AO81" s="958"/>
      <c r="AP81" s="958"/>
      <c r="AQ81" s="958"/>
      <c r="AR81" s="958"/>
      <c r="AS81" s="958"/>
      <c r="AT81" s="958"/>
      <c r="AU81" s="958"/>
      <c r="AV81" s="958"/>
      <c r="AW81" s="958"/>
      <c r="AX81" s="958"/>
      <c r="AY81" s="2134">
        <f>入力専用!$G$69</f>
        <v>0</v>
      </c>
      <c r="AZ81" s="2134"/>
      <c r="BA81" s="2134"/>
      <c r="BB81" s="2134"/>
      <c r="BC81" s="2134"/>
      <c r="BD81" s="2134"/>
      <c r="BE81" s="2134"/>
      <c r="BF81" s="2134"/>
      <c r="BG81" s="2134"/>
      <c r="BH81" s="2134"/>
      <c r="BI81" s="2134"/>
      <c r="BJ81" s="2134"/>
      <c r="BK81" s="2134"/>
      <c r="BL81" s="2134"/>
      <c r="BM81" s="2134"/>
      <c r="BN81" s="2134"/>
      <c r="BO81" s="2134"/>
      <c r="BP81" s="2134"/>
      <c r="BQ81" s="2134"/>
      <c r="BR81" s="2134"/>
      <c r="BS81" s="2134"/>
      <c r="BT81" s="2134"/>
      <c r="BU81" s="2134"/>
      <c r="BV81" s="2134"/>
      <c r="BX81" s="8"/>
    </row>
    <row r="82" spans="1:76" ht="7.5" customHeight="1">
      <c r="A82" s="36"/>
      <c r="C82" s="2168"/>
      <c r="D82" s="2169"/>
      <c r="E82" s="2170"/>
      <c r="F82" s="953"/>
      <c r="G82" s="963"/>
      <c r="H82" s="963"/>
      <c r="I82" s="963"/>
      <c r="J82" s="963"/>
      <c r="K82" s="963"/>
      <c r="L82" s="963"/>
      <c r="M82" s="963"/>
      <c r="N82" s="963"/>
      <c r="O82" s="963"/>
      <c r="P82" s="963"/>
      <c r="Q82" s="1765"/>
      <c r="R82" s="953"/>
      <c r="S82" s="963"/>
      <c r="T82" s="963"/>
      <c r="U82" s="963"/>
      <c r="V82" s="963"/>
      <c r="W82" s="963"/>
      <c r="X82" s="963"/>
      <c r="Y82" s="963"/>
      <c r="Z82" s="963"/>
      <c r="AA82" s="963"/>
      <c r="AB82" s="963"/>
      <c r="AC82" s="963"/>
      <c r="AD82" s="963"/>
      <c r="AE82" s="963"/>
      <c r="AF82" s="963"/>
      <c r="AG82" s="963"/>
      <c r="AH82" s="963"/>
      <c r="AI82" s="963"/>
      <c r="AJ82" s="963"/>
      <c r="AK82" s="1765"/>
      <c r="AL82" s="958"/>
      <c r="AM82" s="958"/>
      <c r="AN82" s="958"/>
      <c r="AO82" s="958"/>
      <c r="AP82" s="958"/>
      <c r="AQ82" s="958"/>
      <c r="AR82" s="958"/>
      <c r="AS82" s="958"/>
      <c r="AT82" s="958"/>
      <c r="AU82" s="958"/>
      <c r="AV82" s="958"/>
      <c r="AW82" s="958"/>
      <c r="AX82" s="958"/>
      <c r="AY82" s="2134"/>
      <c r="AZ82" s="2134"/>
      <c r="BA82" s="2134"/>
      <c r="BB82" s="2134"/>
      <c r="BC82" s="2134"/>
      <c r="BD82" s="2134"/>
      <c r="BE82" s="2134"/>
      <c r="BF82" s="2134"/>
      <c r="BG82" s="2134"/>
      <c r="BH82" s="2134"/>
      <c r="BI82" s="2134"/>
      <c r="BJ82" s="2134"/>
      <c r="BK82" s="2134"/>
      <c r="BL82" s="2134"/>
      <c r="BM82" s="2134"/>
      <c r="BN82" s="2134"/>
      <c r="BO82" s="2134"/>
      <c r="BP82" s="2134"/>
      <c r="BQ82" s="2134"/>
      <c r="BR82" s="2134"/>
      <c r="BS82" s="2134"/>
      <c r="BT82" s="2134"/>
      <c r="BU82" s="2134"/>
      <c r="BV82" s="2134"/>
      <c r="BX82" s="8"/>
    </row>
    <row r="83" spans="1:76" ht="7.5" customHeight="1">
      <c r="A83" s="36"/>
      <c r="C83" s="2168"/>
      <c r="D83" s="2169"/>
      <c r="E83" s="2170"/>
      <c r="F83" s="1794"/>
      <c r="G83" s="1795"/>
      <c r="H83" s="1795"/>
      <c r="I83" s="1795"/>
      <c r="J83" s="1795"/>
      <c r="K83" s="1795"/>
      <c r="L83" s="1795"/>
      <c r="M83" s="1795"/>
      <c r="N83" s="1795"/>
      <c r="O83" s="1795"/>
      <c r="P83" s="1795"/>
      <c r="Q83" s="1796"/>
      <c r="R83" s="1794"/>
      <c r="S83" s="1795"/>
      <c r="T83" s="1795"/>
      <c r="U83" s="1795"/>
      <c r="V83" s="1795"/>
      <c r="W83" s="1795"/>
      <c r="X83" s="1795"/>
      <c r="Y83" s="1795"/>
      <c r="Z83" s="1795"/>
      <c r="AA83" s="1795"/>
      <c r="AB83" s="1795"/>
      <c r="AC83" s="1795"/>
      <c r="AD83" s="1795"/>
      <c r="AE83" s="1795"/>
      <c r="AF83" s="1795"/>
      <c r="AG83" s="1795"/>
      <c r="AH83" s="1795"/>
      <c r="AI83" s="1795"/>
      <c r="AJ83" s="1795"/>
      <c r="AK83" s="1796"/>
      <c r="AL83" s="958"/>
      <c r="AM83" s="958"/>
      <c r="AN83" s="958"/>
      <c r="AO83" s="958"/>
      <c r="AP83" s="958"/>
      <c r="AQ83" s="958"/>
      <c r="AR83" s="958"/>
      <c r="AS83" s="958"/>
      <c r="AT83" s="958"/>
      <c r="AU83" s="958"/>
      <c r="AV83" s="958"/>
      <c r="AW83" s="958"/>
      <c r="AX83" s="958"/>
      <c r="AY83" s="2134"/>
      <c r="AZ83" s="2134"/>
      <c r="BA83" s="2134"/>
      <c r="BB83" s="2134"/>
      <c r="BC83" s="2134"/>
      <c r="BD83" s="2134"/>
      <c r="BE83" s="2134"/>
      <c r="BF83" s="2134"/>
      <c r="BG83" s="2134"/>
      <c r="BH83" s="2134"/>
      <c r="BI83" s="2134"/>
      <c r="BJ83" s="2134"/>
      <c r="BK83" s="2134"/>
      <c r="BL83" s="2134"/>
      <c r="BM83" s="2134"/>
      <c r="BN83" s="2134"/>
      <c r="BO83" s="2134"/>
      <c r="BP83" s="2134"/>
      <c r="BQ83" s="2134"/>
      <c r="BR83" s="2134"/>
      <c r="BS83" s="2134"/>
      <c r="BT83" s="2134"/>
      <c r="BU83" s="2134"/>
      <c r="BV83" s="2134"/>
      <c r="BX83" s="8"/>
    </row>
    <row r="84" spans="1:76" ht="7.5" customHeight="1">
      <c r="A84" s="36"/>
      <c r="C84" s="2168"/>
      <c r="D84" s="2169"/>
      <c r="E84" s="2170"/>
      <c r="F84" s="1931" t="s">
        <v>1197</v>
      </c>
      <c r="G84" s="1932"/>
      <c r="H84" s="1932"/>
      <c r="I84" s="1932"/>
      <c r="J84" s="1932"/>
      <c r="K84" s="1932"/>
      <c r="L84" s="1932"/>
      <c r="M84" s="1932"/>
      <c r="N84" s="1932"/>
      <c r="O84" s="1932"/>
      <c r="P84" s="1932"/>
      <c r="Q84" s="1933"/>
      <c r="R84" s="1931">
        <f>入力専用!$G$67</f>
        <v>0</v>
      </c>
      <c r="S84" s="1932"/>
      <c r="T84" s="1932"/>
      <c r="U84" s="1932"/>
      <c r="V84" s="1932"/>
      <c r="W84" s="1932"/>
      <c r="X84" s="1932"/>
      <c r="Y84" s="1932"/>
      <c r="Z84" s="1932"/>
      <c r="AA84" s="1932"/>
      <c r="AB84" s="1932"/>
      <c r="AC84" s="1932"/>
      <c r="AD84" s="1932"/>
      <c r="AE84" s="1932"/>
      <c r="AF84" s="1932"/>
      <c r="AG84" s="1932"/>
      <c r="AH84" s="1932"/>
      <c r="AI84" s="1932"/>
      <c r="AJ84" s="1932"/>
      <c r="AK84" s="1933"/>
      <c r="AL84" s="958"/>
      <c r="AM84" s="958"/>
      <c r="AN84" s="958"/>
      <c r="AO84" s="958"/>
      <c r="AP84" s="958"/>
      <c r="AQ84" s="958"/>
      <c r="AR84" s="958"/>
      <c r="AS84" s="958"/>
      <c r="AT84" s="958"/>
      <c r="AU84" s="958"/>
      <c r="AV84" s="958"/>
      <c r="AW84" s="958"/>
      <c r="AX84" s="958"/>
      <c r="AY84" s="2134"/>
      <c r="AZ84" s="2134"/>
      <c r="BA84" s="2134"/>
      <c r="BB84" s="2134"/>
      <c r="BC84" s="2134"/>
      <c r="BD84" s="2134"/>
      <c r="BE84" s="2134"/>
      <c r="BF84" s="2134"/>
      <c r="BG84" s="2134"/>
      <c r="BH84" s="2134"/>
      <c r="BI84" s="2134"/>
      <c r="BJ84" s="2134"/>
      <c r="BK84" s="2134"/>
      <c r="BL84" s="2134"/>
      <c r="BM84" s="2134"/>
      <c r="BN84" s="2134"/>
      <c r="BO84" s="2134"/>
      <c r="BP84" s="2134"/>
      <c r="BQ84" s="2134"/>
      <c r="BR84" s="2134"/>
      <c r="BS84" s="2134"/>
      <c r="BT84" s="2134"/>
      <c r="BU84" s="2134"/>
      <c r="BV84" s="2134"/>
      <c r="BX84" s="8"/>
    </row>
    <row r="85" spans="1:76" ht="7.5" customHeight="1">
      <c r="A85" s="36"/>
      <c r="C85" s="2168"/>
      <c r="D85" s="2169"/>
      <c r="E85" s="2170"/>
      <c r="F85" s="953"/>
      <c r="G85" s="963"/>
      <c r="H85" s="963"/>
      <c r="I85" s="963"/>
      <c r="J85" s="963"/>
      <c r="K85" s="963"/>
      <c r="L85" s="963"/>
      <c r="M85" s="963"/>
      <c r="N85" s="963"/>
      <c r="O85" s="963"/>
      <c r="P85" s="963"/>
      <c r="Q85" s="1765"/>
      <c r="R85" s="953"/>
      <c r="S85" s="963"/>
      <c r="T85" s="963"/>
      <c r="U85" s="963"/>
      <c r="V85" s="963"/>
      <c r="W85" s="963"/>
      <c r="X85" s="963"/>
      <c r="Y85" s="963"/>
      <c r="Z85" s="963"/>
      <c r="AA85" s="963"/>
      <c r="AB85" s="963"/>
      <c r="AC85" s="963"/>
      <c r="AD85" s="963"/>
      <c r="AE85" s="963"/>
      <c r="AF85" s="963"/>
      <c r="AG85" s="963"/>
      <c r="AH85" s="963"/>
      <c r="AI85" s="963"/>
      <c r="AJ85" s="963"/>
      <c r="AK85" s="1765"/>
      <c r="AL85" s="958"/>
      <c r="AM85" s="958"/>
      <c r="AN85" s="958"/>
      <c r="AO85" s="958"/>
      <c r="AP85" s="958"/>
      <c r="AQ85" s="958"/>
      <c r="AR85" s="958"/>
      <c r="AS85" s="958"/>
      <c r="AT85" s="958"/>
      <c r="AU85" s="958"/>
      <c r="AV85" s="958"/>
      <c r="AW85" s="958"/>
      <c r="AX85" s="958"/>
      <c r="AY85" s="2134"/>
      <c r="AZ85" s="2134"/>
      <c r="BA85" s="2134"/>
      <c r="BB85" s="2134"/>
      <c r="BC85" s="2134"/>
      <c r="BD85" s="2134"/>
      <c r="BE85" s="2134"/>
      <c r="BF85" s="2134"/>
      <c r="BG85" s="2134"/>
      <c r="BH85" s="2134"/>
      <c r="BI85" s="2134"/>
      <c r="BJ85" s="2134"/>
      <c r="BK85" s="2134"/>
      <c r="BL85" s="2134"/>
      <c r="BM85" s="2134"/>
      <c r="BN85" s="2134"/>
      <c r="BO85" s="2134"/>
      <c r="BP85" s="2134"/>
      <c r="BQ85" s="2134"/>
      <c r="BR85" s="2134"/>
      <c r="BS85" s="2134"/>
      <c r="BT85" s="2134"/>
      <c r="BU85" s="2134"/>
      <c r="BV85" s="2134"/>
      <c r="BX85" s="8"/>
    </row>
    <row r="86" spans="1:76" ht="7.5" customHeight="1">
      <c r="A86" s="36"/>
      <c r="C86" s="2168"/>
      <c r="D86" s="2169"/>
      <c r="E86" s="2170"/>
      <c r="F86" s="953"/>
      <c r="G86" s="963"/>
      <c r="H86" s="963"/>
      <c r="I86" s="963"/>
      <c r="J86" s="963"/>
      <c r="K86" s="963"/>
      <c r="L86" s="963"/>
      <c r="M86" s="963"/>
      <c r="N86" s="963"/>
      <c r="O86" s="963"/>
      <c r="P86" s="963"/>
      <c r="Q86" s="1765"/>
      <c r="R86" s="953"/>
      <c r="S86" s="963"/>
      <c r="T86" s="963"/>
      <c r="U86" s="963"/>
      <c r="V86" s="963"/>
      <c r="W86" s="963"/>
      <c r="X86" s="963"/>
      <c r="Y86" s="963"/>
      <c r="Z86" s="963"/>
      <c r="AA86" s="963"/>
      <c r="AB86" s="963"/>
      <c r="AC86" s="963"/>
      <c r="AD86" s="963"/>
      <c r="AE86" s="963"/>
      <c r="AF86" s="963"/>
      <c r="AG86" s="963"/>
      <c r="AH86" s="963"/>
      <c r="AI86" s="963"/>
      <c r="AJ86" s="963"/>
      <c r="AK86" s="1765"/>
      <c r="AL86" s="958"/>
      <c r="AM86" s="958"/>
      <c r="AN86" s="958"/>
      <c r="AO86" s="958"/>
      <c r="AP86" s="958"/>
      <c r="AQ86" s="958"/>
      <c r="AR86" s="958"/>
      <c r="AS86" s="958"/>
      <c r="AT86" s="958"/>
      <c r="AU86" s="958"/>
      <c r="AV86" s="958"/>
      <c r="AW86" s="958"/>
      <c r="AX86" s="958"/>
      <c r="AY86" s="2134"/>
      <c r="AZ86" s="2134"/>
      <c r="BA86" s="2134"/>
      <c r="BB86" s="2134"/>
      <c r="BC86" s="2134"/>
      <c r="BD86" s="2134"/>
      <c r="BE86" s="2134"/>
      <c r="BF86" s="2134"/>
      <c r="BG86" s="2134"/>
      <c r="BH86" s="2134"/>
      <c r="BI86" s="2134"/>
      <c r="BJ86" s="2134"/>
      <c r="BK86" s="2134"/>
      <c r="BL86" s="2134"/>
      <c r="BM86" s="2134"/>
      <c r="BN86" s="2134"/>
      <c r="BO86" s="2134"/>
      <c r="BP86" s="2134"/>
      <c r="BQ86" s="2134"/>
      <c r="BR86" s="2134"/>
      <c r="BS86" s="2134"/>
      <c r="BT86" s="2134"/>
      <c r="BU86" s="2134"/>
      <c r="BV86" s="2134"/>
      <c r="BX86" s="8"/>
    </row>
    <row r="87" spans="1:76" ht="7.5" customHeight="1">
      <c r="A87" s="36"/>
      <c r="C87" s="2168"/>
      <c r="D87" s="2169"/>
      <c r="E87" s="2170"/>
      <c r="F87" s="953"/>
      <c r="G87" s="963"/>
      <c r="H87" s="963"/>
      <c r="I87" s="963"/>
      <c r="J87" s="963"/>
      <c r="K87" s="963"/>
      <c r="L87" s="963"/>
      <c r="M87" s="963"/>
      <c r="N87" s="963"/>
      <c r="O87" s="963"/>
      <c r="P87" s="963"/>
      <c r="Q87" s="1765"/>
      <c r="R87" s="953"/>
      <c r="S87" s="963"/>
      <c r="T87" s="963"/>
      <c r="U87" s="963"/>
      <c r="V87" s="963"/>
      <c r="W87" s="963"/>
      <c r="X87" s="963"/>
      <c r="Y87" s="963"/>
      <c r="Z87" s="963"/>
      <c r="AA87" s="963"/>
      <c r="AB87" s="963"/>
      <c r="AC87" s="963"/>
      <c r="AD87" s="963"/>
      <c r="AE87" s="963"/>
      <c r="AF87" s="963"/>
      <c r="AG87" s="963"/>
      <c r="AH87" s="963"/>
      <c r="AI87" s="963"/>
      <c r="AJ87" s="963"/>
      <c r="AK87" s="1765"/>
      <c r="AL87" s="958"/>
      <c r="AM87" s="958"/>
      <c r="AN87" s="958"/>
      <c r="AO87" s="958"/>
      <c r="AP87" s="958"/>
      <c r="AQ87" s="958"/>
      <c r="AR87" s="958"/>
      <c r="AS87" s="958"/>
      <c r="AT87" s="958"/>
      <c r="AU87" s="958"/>
      <c r="AV87" s="958"/>
      <c r="AW87" s="958"/>
      <c r="AX87" s="958"/>
      <c r="AY87" s="2134"/>
      <c r="AZ87" s="2134"/>
      <c r="BA87" s="2134"/>
      <c r="BB87" s="2134"/>
      <c r="BC87" s="2134"/>
      <c r="BD87" s="2134"/>
      <c r="BE87" s="2134"/>
      <c r="BF87" s="2134"/>
      <c r="BG87" s="2134"/>
      <c r="BH87" s="2134"/>
      <c r="BI87" s="2134"/>
      <c r="BJ87" s="2134"/>
      <c r="BK87" s="2134"/>
      <c r="BL87" s="2134"/>
      <c r="BM87" s="2134"/>
      <c r="BN87" s="2134"/>
      <c r="BO87" s="2134"/>
      <c r="BP87" s="2134"/>
      <c r="BQ87" s="2134"/>
      <c r="BR87" s="2134"/>
      <c r="BS87" s="2134"/>
      <c r="BT87" s="2134"/>
      <c r="BU87" s="2134"/>
      <c r="BV87" s="2134"/>
      <c r="BX87" s="8"/>
    </row>
    <row r="88" spans="1:76" ht="7.5" customHeight="1">
      <c r="A88" s="36"/>
      <c r="C88" s="2168"/>
      <c r="D88" s="2169"/>
      <c r="E88" s="2170"/>
      <c r="F88" s="955"/>
      <c r="G88" s="964"/>
      <c r="H88" s="964"/>
      <c r="I88" s="964"/>
      <c r="J88" s="964"/>
      <c r="K88" s="964"/>
      <c r="L88" s="964"/>
      <c r="M88" s="964"/>
      <c r="N88" s="964"/>
      <c r="O88" s="964"/>
      <c r="P88" s="964"/>
      <c r="Q88" s="1766"/>
      <c r="R88" s="955"/>
      <c r="S88" s="964"/>
      <c r="T88" s="964"/>
      <c r="U88" s="964"/>
      <c r="V88" s="964"/>
      <c r="W88" s="964"/>
      <c r="X88" s="964"/>
      <c r="Y88" s="964"/>
      <c r="Z88" s="964"/>
      <c r="AA88" s="964"/>
      <c r="AB88" s="964"/>
      <c r="AC88" s="964"/>
      <c r="AD88" s="964"/>
      <c r="AE88" s="964"/>
      <c r="AF88" s="964"/>
      <c r="AG88" s="964"/>
      <c r="AH88" s="964"/>
      <c r="AI88" s="964"/>
      <c r="AJ88" s="964"/>
      <c r="AK88" s="1766"/>
      <c r="AL88" s="958"/>
      <c r="AM88" s="958"/>
      <c r="AN88" s="958"/>
      <c r="AO88" s="958"/>
      <c r="AP88" s="958"/>
      <c r="AQ88" s="958"/>
      <c r="AR88" s="958"/>
      <c r="AS88" s="958"/>
      <c r="AT88" s="958"/>
      <c r="AU88" s="958"/>
      <c r="AV88" s="958"/>
      <c r="AW88" s="958"/>
      <c r="AX88" s="958"/>
      <c r="AY88" s="2134"/>
      <c r="AZ88" s="2134"/>
      <c r="BA88" s="2134"/>
      <c r="BB88" s="2134"/>
      <c r="BC88" s="2134"/>
      <c r="BD88" s="2134"/>
      <c r="BE88" s="2134"/>
      <c r="BF88" s="2134"/>
      <c r="BG88" s="2134"/>
      <c r="BH88" s="2134"/>
      <c r="BI88" s="2134"/>
      <c r="BJ88" s="2134"/>
      <c r="BK88" s="2134"/>
      <c r="BL88" s="2134"/>
      <c r="BM88" s="2134"/>
      <c r="BN88" s="2134"/>
      <c r="BO88" s="2134"/>
      <c r="BP88" s="2134"/>
      <c r="BQ88" s="2134"/>
      <c r="BR88" s="2134"/>
      <c r="BS88" s="2134"/>
      <c r="BT88" s="2134"/>
      <c r="BU88" s="2134"/>
      <c r="BV88" s="2134"/>
      <c r="BX88" s="8"/>
    </row>
    <row r="89" spans="1:76" ht="7.5" customHeight="1">
      <c r="A89" s="36"/>
      <c r="C89" s="2168"/>
      <c r="D89" s="2169"/>
      <c r="E89" s="2170"/>
      <c r="F89" s="1784" t="s">
        <v>1199</v>
      </c>
      <c r="G89" s="1753"/>
      <c r="H89" s="1753"/>
      <c r="I89" s="1753"/>
      <c r="J89" s="1753"/>
      <c r="K89" s="1753"/>
      <c r="L89" s="1753"/>
      <c r="M89" s="1753"/>
      <c r="N89" s="1753"/>
      <c r="O89" s="1753"/>
      <c r="P89" s="1753"/>
      <c r="Q89" s="2039"/>
      <c r="R89" s="439"/>
      <c r="S89" s="1805" t="s">
        <v>1200</v>
      </c>
      <c r="T89" s="1805"/>
      <c r="U89" s="1805"/>
      <c r="V89" s="1751">
        <f>入力専用!$G$77</f>
        <v>0</v>
      </c>
      <c r="W89" s="1751"/>
      <c r="X89" s="1751"/>
      <c r="Y89" s="1751"/>
      <c r="Z89" s="1751"/>
      <c r="AA89" s="1751"/>
      <c r="AB89" s="1751"/>
      <c r="AC89" s="1751"/>
      <c r="AD89" s="1751"/>
      <c r="AE89" s="1751"/>
      <c r="AF89" s="1751"/>
      <c r="AG89" s="1751"/>
      <c r="AH89" s="1751"/>
      <c r="AI89" s="1751"/>
      <c r="AJ89" s="1751"/>
      <c r="AK89" s="1751"/>
      <c r="AL89" s="1751"/>
      <c r="AM89" s="1751"/>
      <c r="AN89" s="1751"/>
      <c r="AO89" s="1751"/>
      <c r="AP89" s="1751"/>
      <c r="AQ89" s="1753" t="s">
        <v>594</v>
      </c>
      <c r="AR89" s="1753"/>
      <c r="AS89" s="1753"/>
      <c r="AT89" s="1753"/>
      <c r="AU89" s="1753"/>
      <c r="AV89" s="1753"/>
      <c r="AW89" s="1753"/>
      <c r="AX89" s="1753"/>
      <c r="AY89" s="440"/>
      <c r="AZ89" s="918">
        <f>入力専用!$G$79</f>
        <v>0</v>
      </c>
      <c r="BA89" s="918"/>
      <c r="BB89" s="918"/>
      <c r="BC89" s="918"/>
      <c r="BD89" s="918"/>
      <c r="BE89" s="918"/>
      <c r="BF89" s="918"/>
      <c r="BG89" s="918"/>
      <c r="BH89" s="918"/>
      <c r="BI89" s="918"/>
      <c r="BJ89" s="918"/>
      <c r="BK89" s="918"/>
      <c r="BL89" s="918"/>
      <c r="BM89" s="918"/>
      <c r="BN89" s="918"/>
      <c r="BO89" s="918"/>
      <c r="BP89" s="918"/>
      <c r="BQ89" s="918"/>
      <c r="BR89" s="918"/>
      <c r="BS89" s="918"/>
      <c r="BT89" s="918"/>
      <c r="BU89" s="918"/>
      <c r="BV89" s="2033"/>
      <c r="BX89" s="8"/>
    </row>
    <row r="90" spans="1:76" ht="7.5" customHeight="1">
      <c r="A90" s="36"/>
      <c r="C90" s="2168"/>
      <c r="D90" s="2169"/>
      <c r="E90" s="2170"/>
      <c r="F90" s="953"/>
      <c r="G90" s="963"/>
      <c r="H90" s="963"/>
      <c r="I90" s="963"/>
      <c r="J90" s="963"/>
      <c r="K90" s="963"/>
      <c r="L90" s="963"/>
      <c r="M90" s="963"/>
      <c r="N90" s="963"/>
      <c r="O90" s="963"/>
      <c r="P90" s="963"/>
      <c r="Q90" s="1765"/>
      <c r="R90" s="306"/>
      <c r="S90" s="1806"/>
      <c r="T90" s="1806"/>
      <c r="U90" s="1806"/>
      <c r="V90" s="1752"/>
      <c r="W90" s="1752"/>
      <c r="X90" s="1752"/>
      <c r="Y90" s="1752"/>
      <c r="Z90" s="1752"/>
      <c r="AA90" s="1752"/>
      <c r="AB90" s="1752"/>
      <c r="AC90" s="1752"/>
      <c r="AD90" s="1752"/>
      <c r="AE90" s="1752"/>
      <c r="AF90" s="1752"/>
      <c r="AG90" s="1752"/>
      <c r="AH90" s="1752"/>
      <c r="AI90" s="1752"/>
      <c r="AJ90" s="1752"/>
      <c r="AK90" s="1752"/>
      <c r="AL90" s="1752"/>
      <c r="AM90" s="1752"/>
      <c r="AN90" s="1752"/>
      <c r="AO90" s="1752"/>
      <c r="AP90" s="1752"/>
      <c r="AQ90" s="963"/>
      <c r="AR90" s="963"/>
      <c r="AS90" s="963"/>
      <c r="AT90" s="963"/>
      <c r="AU90" s="963"/>
      <c r="AV90" s="963"/>
      <c r="AW90" s="963"/>
      <c r="AX90" s="963"/>
      <c r="AZ90" s="933"/>
      <c r="BA90" s="933"/>
      <c r="BB90" s="933"/>
      <c r="BC90" s="933"/>
      <c r="BD90" s="933"/>
      <c r="BE90" s="933"/>
      <c r="BF90" s="933"/>
      <c r="BG90" s="933"/>
      <c r="BH90" s="933"/>
      <c r="BI90" s="933"/>
      <c r="BJ90" s="933"/>
      <c r="BK90" s="933"/>
      <c r="BL90" s="933"/>
      <c r="BM90" s="933"/>
      <c r="BN90" s="933"/>
      <c r="BO90" s="933"/>
      <c r="BP90" s="933"/>
      <c r="BQ90" s="933"/>
      <c r="BR90" s="933"/>
      <c r="BS90" s="933"/>
      <c r="BT90" s="933"/>
      <c r="BU90" s="933"/>
      <c r="BV90" s="935"/>
      <c r="BX90" s="8"/>
    </row>
    <row r="91" spans="1:76" ht="7.5" customHeight="1">
      <c r="A91" s="36"/>
      <c r="C91" s="2168"/>
      <c r="D91" s="2169"/>
      <c r="E91" s="2170"/>
      <c r="F91" s="953"/>
      <c r="G91" s="963"/>
      <c r="H91" s="963"/>
      <c r="I91" s="963"/>
      <c r="J91" s="963"/>
      <c r="K91" s="963"/>
      <c r="L91" s="963"/>
      <c r="M91" s="963"/>
      <c r="N91" s="963"/>
      <c r="O91" s="963"/>
      <c r="P91" s="963"/>
      <c r="Q91" s="1765"/>
      <c r="R91" s="306"/>
      <c r="S91" s="1806"/>
      <c r="T91" s="1806"/>
      <c r="U91" s="1806"/>
      <c r="V91" s="1752"/>
      <c r="W91" s="1752"/>
      <c r="X91" s="1752"/>
      <c r="Y91" s="1752"/>
      <c r="Z91" s="1752"/>
      <c r="AA91" s="1752"/>
      <c r="AB91" s="1752"/>
      <c r="AC91" s="1752"/>
      <c r="AD91" s="1752"/>
      <c r="AE91" s="1752"/>
      <c r="AF91" s="1752"/>
      <c r="AG91" s="1752"/>
      <c r="AH91" s="1752"/>
      <c r="AI91" s="1752"/>
      <c r="AJ91" s="1752"/>
      <c r="AK91" s="1752"/>
      <c r="AL91" s="1752"/>
      <c r="AM91" s="1752"/>
      <c r="AN91" s="1752"/>
      <c r="AO91" s="1752"/>
      <c r="AP91" s="1752"/>
      <c r="AQ91" s="963"/>
      <c r="AR91" s="963"/>
      <c r="AS91" s="963"/>
      <c r="AT91" s="963"/>
      <c r="AU91" s="963"/>
      <c r="AV91" s="963"/>
      <c r="AW91" s="963"/>
      <c r="AX91" s="963"/>
      <c r="AZ91" s="933"/>
      <c r="BA91" s="933"/>
      <c r="BB91" s="933"/>
      <c r="BC91" s="933"/>
      <c r="BD91" s="933"/>
      <c r="BE91" s="933"/>
      <c r="BF91" s="933"/>
      <c r="BG91" s="933"/>
      <c r="BH91" s="933"/>
      <c r="BI91" s="933"/>
      <c r="BJ91" s="933"/>
      <c r="BK91" s="933"/>
      <c r="BL91" s="933"/>
      <c r="BM91" s="933"/>
      <c r="BN91" s="933"/>
      <c r="BO91" s="933"/>
      <c r="BP91" s="933"/>
      <c r="BQ91" s="933"/>
      <c r="BR91" s="933"/>
      <c r="BS91" s="933"/>
      <c r="BT91" s="933"/>
      <c r="BU91" s="933"/>
      <c r="BV91" s="935"/>
      <c r="BX91" s="8"/>
    </row>
    <row r="92" spans="1:76" ht="7.5" customHeight="1">
      <c r="A92" s="36"/>
      <c r="C92" s="2168"/>
      <c r="D92" s="2169"/>
      <c r="E92" s="2170"/>
      <c r="F92" s="953"/>
      <c r="G92" s="963"/>
      <c r="H92" s="963"/>
      <c r="I92" s="963"/>
      <c r="J92" s="963"/>
      <c r="K92" s="963"/>
      <c r="L92" s="963"/>
      <c r="M92" s="963"/>
      <c r="N92" s="963"/>
      <c r="O92" s="963"/>
      <c r="P92" s="963"/>
      <c r="Q92" s="1765"/>
      <c r="R92" s="306"/>
      <c r="S92" s="1813">
        <f>入力専用!$G$78</f>
        <v>0</v>
      </c>
      <c r="T92" s="1813"/>
      <c r="U92" s="1813"/>
      <c r="V92" s="1813"/>
      <c r="W92" s="1813"/>
      <c r="X92" s="1813"/>
      <c r="Y92" s="1813"/>
      <c r="Z92" s="1813"/>
      <c r="AA92" s="1813"/>
      <c r="AB92" s="1813"/>
      <c r="AC92" s="1813"/>
      <c r="AD92" s="1813"/>
      <c r="AE92" s="1813"/>
      <c r="AF92" s="1813"/>
      <c r="AG92" s="1813"/>
      <c r="AH92" s="1813"/>
      <c r="AI92" s="1813"/>
      <c r="AJ92" s="1813"/>
      <c r="AK92" s="1813"/>
      <c r="AL92" s="1813"/>
      <c r="AM92" s="1813"/>
      <c r="AN92" s="1813"/>
      <c r="AO92" s="1813"/>
      <c r="AP92" s="1813"/>
      <c r="AQ92" s="1813"/>
      <c r="AR92" s="1813"/>
      <c r="AS92" s="1813"/>
      <c r="AT92" s="1813"/>
      <c r="AU92" s="1813"/>
      <c r="AV92" s="1813"/>
      <c r="AW92" s="1813"/>
      <c r="AX92" s="1813"/>
      <c r="AY92" s="1813"/>
      <c r="AZ92" s="1813"/>
      <c r="BA92" s="1813"/>
      <c r="BB92" s="1813"/>
      <c r="BC92" s="1813"/>
      <c r="BD92" s="1813"/>
      <c r="BE92" s="1813"/>
      <c r="BF92" s="1813"/>
      <c r="BG92" s="1813"/>
      <c r="BH92" s="1813"/>
      <c r="BI92" s="1813"/>
      <c r="BJ92" s="1813"/>
      <c r="BK92" s="1813"/>
      <c r="BL92" s="1813"/>
      <c r="BM92" s="1813"/>
      <c r="BN92" s="1813"/>
      <c r="BO92" s="1813"/>
      <c r="BP92" s="1813"/>
      <c r="BQ92" s="1813"/>
      <c r="BR92" s="1813"/>
      <c r="BS92" s="1813"/>
      <c r="BT92" s="1813"/>
      <c r="BU92" s="1813"/>
      <c r="BV92" s="1814"/>
      <c r="BX92" s="8"/>
    </row>
    <row r="93" spans="1:76" ht="7.5" customHeight="1">
      <c r="A93" s="36"/>
      <c r="C93" s="2168"/>
      <c r="D93" s="2169"/>
      <c r="E93" s="2170"/>
      <c r="F93" s="953"/>
      <c r="G93" s="963"/>
      <c r="H93" s="963"/>
      <c r="I93" s="963"/>
      <c r="J93" s="963"/>
      <c r="K93" s="963"/>
      <c r="L93" s="963"/>
      <c r="M93" s="963"/>
      <c r="N93" s="963"/>
      <c r="O93" s="963"/>
      <c r="P93" s="963"/>
      <c r="Q93" s="1765"/>
      <c r="R93" s="306"/>
      <c r="S93" s="1813"/>
      <c r="T93" s="1813"/>
      <c r="U93" s="1813"/>
      <c r="V93" s="1813"/>
      <c r="W93" s="1813"/>
      <c r="X93" s="1813"/>
      <c r="Y93" s="1813"/>
      <c r="Z93" s="1813"/>
      <c r="AA93" s="1813"/>
      <c r="AB93" s="1813"/>
      <c r="AC93" s="1813"/>
      <c r="AD93" s="1813"/>
      <c r="AE93" s="1813"/>
      <c r="AF93" s="1813"/>
      <c r="AG93" s="1813"/>
      <c r="AH93" s="1813"/>
      <c r="AI93" s="1813"/>
      <c r="AJ93" s="1813"/>
      <c r="AK93" s="1813"/>
      <c r="AL93" s="1813"/>
      <c r="AM93" s="1813"/>
      <c r="AN93" s="1813"/>
      <c r="AO93" s="1813"/>
      <c r="AP93" s="1813"/>
      <c r="AQ93" s="1813"/>
      <c r="AR93" s="1813"/>
      <c r="AS93" s="1813"/>
      <c r="AT93" s="1813"/>
      <c r="AU93" s="1813"/>
      <c r="AV93" s="1813"/>
      <c r="AW93" s="1813"/>
      <c r="AX93" s="1813"/>
      <c r="AY93" s="1813"/>
      <c r="AZ93" s="1813"/>
      <c r="BA93" s="1813"/>
      <c r="BB93" s="1813"/>
      <c r="BC93" s="1813"/>
      <c r="BD93" s="1813"/>
      <c r="BE93" s="1813"/>
      <c r="BF93" s="1813"/>
      <c r="BG93" s="1813"/>
      <c r="BH93" s="1813"/>
      <c r="BI93" s="1813"/>
      <c r="BJ93" s="1813"/>
      <c r="BK93" s="1813"/>
      <c r="BL93" s="1813"/>
      <c r="BM93" s="1813"/>
      <c r="BN93" s="1813"/>
      <c r="BO93" s="1813"/>
      <c r="BP93" s="1813"/>
      <c r="BQ93" s="1813"/>
      <c r="BR93" s="1813"/>
      <c r="BS93" s="1813"/>
      <c r="BT93" s="1813"/>
      <c r="BU93" s="1813"/>
      <c r="BV93" s="1814"/>
      <c r="BX93" s="8"/>
    </row>
    <row r="94" spans="1:76" ht="7.5" customHeight="1">
      <c r="A94" s="36"/>
      <c r="C94" s="2168"/>
      <c r="D94" s="2169"/>
      <c r="E94" s="2170"/>
      <c r="F94" s="953"/>
      <c r="G94" s="963"/>
      <c r="H94" s="963"/>
      <c r="I94" s="963"/>
      <c r="J94" s="963"/>
      <c r="K94" s="963"/>
      <c r="L94" s="963"/>
      <c r="M94" s="963"/>
      <c r="N94" s="963"/>
      <c r="O94" s="963"/>
      <c r="P94" s="963"/>
      <c r="Q94" s="1765"/>
      <c r="R94" s="306"/>
      <c r="S94" s="1813"/>
      <c r="T94" s="1813"/>
      <c r="U94" s="1813"/>
      <c r="V94" s="1813"/>
      <c r="W94" s="1813"/>
      <c r="X94" s="1813"/>
      <c r="Y94" s="1813"/>
      <c r="Z94" s="1813"/>
      <c r="AA94" s="1813"/>
      <c r="AB94" s="1813"/>
      <c r="AC94" s="1813"/>
      <c r="AD94" s="1813"/>
      <c r="AE94" s="1813"/>
      <c r="AF94" s="1813"/>
      <c r="AG94" s="1813"/>
      <c r="AH94" s="1813"/>
      <c r="AI94" s="1813"/>
      <c r="AJ94" s="1813"/>
      <c r="AK94" s="1813"/>
      <c r="AL94" s="1813"/>
      <c r="AM94" s="1813"/>
      <c r="AN94" s="1813"/>
      <c r="AO94" s="1813"/>
      <c r="AP94" s="1813"/>
      <c r="AQ94" s="1813"/>
      <c r="AR94" s="1813"/>
      <c r="AS94" s="1813"/>
      <c r="AT94" s="1813"/>
      <c r="AU94" s="1813"/>
      <c r="AV94" s="1813"/>
      <c r="AW94" s="1813"/>
      <c r="AX94" s="1813"/>
      <c r="AY94" s="1813"/>
      <c r="AZ94" s="1813"/>
      <c r="BA94" s="1813"/>
      <c r="BB94" s="1813"/>
      <c r="BC94" s="1813"/>
      <c r="BD94" s="1813"/>
      <c r="BE94" s="1813"/>
      <c r="BF94" s="1813"/>
      <c r="BG94" s="1813"/>
      <c r="BH94" s="1813"/>
      <c r="BI94" s="1813"/>
      <c r="BJ94" s="1813"/>
      <c r="BK94" s="1813"/>
      <c r="BL94" s="1813"/>
      <c r="BM94" s="1813"/>
      <c r="BN94" s="1813"/>
      <c r="BO94" s="1813"/>
      <c r="BP94" s="1813"/>
      <c r="BQ94" s="1813"/>
      <c r="BR94" s="1813"/>
      <c r="BS94" s="1813"/>
      <c r="BT94" s="1813"/>
      <c r="BU94" s="1813"/>
      <c r="BV94" s="1814"/>
      <c r="BX94" s="8"/>
    </row>
    <row r="95" spans="1:76" ht="7.5" customHeight="1">
      <c r="A95" s="36"/>
      <c r="C95" s="2168"/>
      <c r="D95" s="2169"/>
      <c r="E95" s="2170"/>
      <c r="F95" s="953"/>
      <c r="G95" s="963"/>
      <c r="H95" s="963"/>
      <c r="I95" s="963"/>
      <c r="J95" s="963"/>
      <c r="K95" s="963"/>
      <c r="L95" s="963"/>
      <c r="M95" s="963"/>
      <c r="N95" s="963"/>
      <c r="O95" s="963"/>
      <c r="P95" s="963"/>
      <c r="Q95" s="1765"/>
      <c r="R95" s="306"/>
      <c r="S95" s="1813"/>
      <c r="T95" s="1813"/>
      <c r="U95" s="1813"/>
      <c r="V95" s="1813"/>
      <c r="W95" s="1813"/>
      <c r="X95" s="1813"/>
      <c r="Y95" s="1813"/>
      <c r="Z95" s="1813"/>
      <c r="AA95" s="1813"/>
      <c r="AB95" s="1813"/>
      <c r="AC95" s="1813"/>
      <c r="AD95" s="1813"/>
      <c r="AE95" s="1813"/>
      <c r="AF95" s="1813"/>
      <c r="AG95" s="1813"/>
      <c r="AH95" s="1813"/>
      <c r="AI95" s="1813"/>
      <c r="AJ95" s="1813"/>
      <c r="AK95" s="1813"/>
      <c r="AL95" s="1813"/>
      <c r="AM95" s="1813"/>
      <c r="AN95" s="1813"/>
      <c r="AO95" s="1813"/>
      <c r="AP95" s="1813"/>
      <c r="AQ95" s="1813"/>
      <c r="AR95" s="1813"/>
      <c r="AS95" s="1813"/>
      <c r="AT95" s="1813"/>
      <c r="AU95" s="1813"/>
      <c r="AV95" s="1813"/>
      <c r="AW95" s="1813"/>
      <c r="AX95" s="1813"/>
      <c r="AY95" s="1813"/>
      <c r="AZ95" s="1813"/>
      <c r="BA95" s="1813"/>
      <c r="BB95" s="1813"/>
      <c r="BC95" s="1813"/>
      <c r="BD95" s="1813"/>
      <c r="BE95" s="1813"/>
      <c r="BF95" s="1813"/>
      <c r="BG95" s="1813"/>
      <c r="BH95" s="1813"/>
      <c r="BI95" s="1813"/>
      <c r="BJ95" s="1813"/>
      <c r="BK95" s="1813"/>
      <c r="BL95" s="1813"/>
      <c r="BM95" s="1813"/>
      <c r="BN95" s="1813"/>
      <c r="BO95" s="1813"/>
      <c r="BP95" s="1813"/>
      <c r="BQ95" s="1813"/>
      <c r="BR95" s="1813"/>
      <c r="BS95" s="1813"/>
      <c r="BT95" s="1813"/>
      <c r="BU95" s="1813"/>
      <c r="BV95" s="1814"/>
      <c r="BX95" s="8"/>
    </row>
    <row r="96" spans="1:76" ht="7.5" customHeight="1">
      <c r="A96" s="36"/>
      <c r="C96" s="2171"/>
      <c r="D96" s="2172"/>
      <c r="E96" s="2173"/>
      <c r="F96" s="955"/>
      <c r="G96" s="964"/>
      <c r="H96" s="964"/>
      <c r="I96" s="964"/>
      <c r="J96" s="964"/>
      <c r="K96" s="964"/>
      <c r="L96" s="964"/>
      <c r="M96" s="964"/>
      <c r="N96" s="964"/>
      <c r="O96" s="964"/>
      <c r="P96" s="964"/>
      <c r="Q96" s="1766"/>
      <c r="R96" s="150"/>
      <c r="S96" s="1815"/>
      <c r="T96" s="1815"/>
      <c r="U96" s="1815"/>
      <c r="V96" s="1815"/>
      <c r="W96" s="1815"/>
      <c r="X96" s="1815"/>
      <c r="Y96" s="1815"/>
      <c r="Z96" s="1815"/>
      <c r="AA96" s="1815"/>
      <c r="AB96" s="1815"/>
      <c r="AC96" s="1815"/>
      <c r="AD96" s="1815"/>
      <c r="AE96" s="1815"/>
      <c r="AF96" s="1815"/>
      <c r="AG96" s="1815"/>
      <c r="AH96" s="1815"/>
      <c r="AI96" s="1815"/>
      <c r="AJ96" s="1815"/>
      <c r="AK96" s="1815"/>
      <c r="AL96" s="1815"/>
      <c r="AM96" s="1815"/>
      <c r="AN96" s="1815"/>
      <c r="AO96" s="1815"/>
      <c r="AP96" s="1815"/>
      <c r="AQ96" s="1815"/>
      <c r="AR96" s="1815"/>
      <c r="AS96" s="1815"/>
      <c r="AT96" s="1815"/>
      <c r="AU96" s="1815"/>
      <c r="AV96" s="1815"/>
      <c r="AW96" s="1815"/>
      <c r="AX96" s="1815"/>
      <c r="AY96" s="1815"/>
      <c r="AZ96" s="1815"/>
      <c r="BA96" s="1815"/>
      <c r="BB96" s="1815"/>
      <c r="BC96" s="1815"/>
      <c r="BD96" s="1815"/>
      <c r="BE96" s="1815"/>
      <c r="BF96" s="1815"/>
      <c r="BG96" s="1815"/>
      <c r="BH96" s="1815"/>
      <c r="BI96" s="1815"/>
      <c r="BJ96" s="1815"/>
      <c r="BK96" s="1815"/>
      <c r="BL96" s="1815"/>
      <c r="BM96" s="1815"/>
      <c r="BN96" s="1815"/>
      <c r="BO96" s="1815"/>
      <c r="BP96" s="1815"/>
      <c r="BQ96" s="1815"/>
      <c r="BR96" s="1815"/>
      <c r="BS96" s="1815"/>
      <c r="BT96" s="1815"/>
      <c r="BU96" s="1815"/>
      <c r="BV96" s="1816"/>
      <c r="BX96" s="8"/>
    </row>
    <row r="97" spans="1:76" ht="7.5" customHeight="1">
      <c r="A97" s="36"/>
      <c r="C97" s="1928" t="s">
        <v>611</v>
      </c>
      <c r="D97" s="1921"/>
      <c r="E97" s="1921"/>
      <c r="F97" s="1921"/>
      <c r="G97" s="1921"/>
      <c r="H97" s="1921"/>
      <c r="I97" s="1921"/>
      <c r="J97" s="1921"/>
      <c r="K97" s="1921"/>
      <c r="L97" s="1921"/>
      <c r="M97" s="1921"/>
      <c r="N97" s="1921"/>
      <c r="O97" s="1921"/>
      <c r="P97" s="1921"/>
      <c r="Q97" s="2036"/>
      <c r="R97" s="439"/>
      <c r="S97" s="918">
        <f>入力専用!$G$81</f>
        <v>0</v>
      </c>
      <c r="T97" s="918"/>
      <c r="U97" s="918"/>
      <c r="V97" s="918"/>
      <c r="W97" s="918"/>
      <c r="X97" s="918"/>
      <c r="Y97" s="918"/>
      <c r="Z97" s="918"/>
      <c r="AA97" s="918"/>
      <c r="AB97" s="918"/>
      <c r="AC97" s="918"/>
      <c r="AD97" s="918"/>
      <c r="AE97" s="918"/>
      <c r="AF97" s="918"/>
      <c r="AG97" s="918"/>
      <c r="AH97" s="918"/>
      <c r="AI97" s="918"/>
      <c r="AJ97" s="918"/>
      <c r="AK97" s="2033"/>
      <c r="AL97" s="2152" t="s">
        <v>1355</v>
      </c>
      <c r="AM97" s="2153"/>
      <c r="AN97" s="2153"/>
      <c r="AO97" s="2153"/>
      <c r="AP97" s="2153"/>
      <c r="AQ97" s="2153"/>
      <c r="AR97" s="2153"/>
      <c r="AS97" s="2153"/>
      <c r="AT97" s="2153"/>
      <c r="AU97" s="2153"/>
      <c r="AV97" s="2153"/>
      <c r="AW97" s="2153"/>
      <c r="AX97" s="2154"/>
      <c r="AY97" s="439"/>
      <c r="AZ97" s="2164">
        <f>入力専用!$G$83</f>
        <v>0</v>
      </c>
      <c r="BA97" s="918"/>
      <c r="BB97" s="918"/>
      <c r="BC97" s="918"/>
      <c r="BD97" s="918"/>
      <c r="BE97" s="918"/>
      <c r="BF97" s="918"/>
      <c r="BG97" s="918"/>
      <c r="BH97" s="918"/>
      <c r="BI97" s="918"/>
      <c r="BJ97" s="918"/>
      <c r="BK97" s="918"/>
      <c r="BL97" s="918"/>
      <c r="BM97" s="918"/>
      <c r="BN97" s="918"/>
      <c r="BO97" s="918"/>
      <c r="BP97" s="918"/>
      <c r="BQ97" s="918"/>
      <c r="BR97" s="918"/>
      <c r="BS97" s="918"/>
      <c r="BT97" s="918"/>
      <c r="BU97" s="918"/>
      <c r="BV97" s="2033"/>
      <c r="BX97" s="8"/>
    </row>
    <row r="98" spans="1:76" ht="7.5" customHeight="1">
      <c r="A98" s="36"/>
      <c r="C98" s="1721"/>
      <c r="D98" s="1233"/>
      <c r="E98" s="1233"/>
      <c r="F98" s="1233"/>
      <c r="G98" s="1233"/>
      <c r="H98" s="1233"/>
      <c r="I98" s="1233"/>
      <c r="J98" s="1233"/>
      <c r="K98" s="1233"/>
      <c r="L98" s="1233"/>
      <c r="M98" s="1233"/>
      <c r="N98" s="1233"/>
      <c r="O98" s="1233"/>
      <c r="P98" s="1233"/>
      <c r="Q98" s="1926"/>
      <c r="R98" s="306"/>
      <c r="S98" s="933"/>
      <c r="T98" s="933"/>
      <c r="U98" s="933"/>
      <c r="V98" s="933"/>
      <c r="W98" s="933"/>
      <c r="X98" s="933"/>
      <c r="Y98" s="933"/>
      <c r="Z98" s="933"/>
      <c r="AA98" s="933"/>
      <c r="AB98" s="933"/>
      <c r="AC98" s="933"/>
      <c r="AD98" s="933"/>
      <c r="AE98" s="933"/>
      <c r="AF98" s="933"/>
      <c r="AG98" s="933"/>
      <c r="AH98" s="933"/>
      <c r="AI98" s="933"/>
      <c r="AJ98" s="933"/>
      <c r="AK98" s="935"/>
      <c r="AL98" s="2155"/>
      <c r="AM98" s="2156"/>
      <c r="AN98" s="2156"/>
      <c r="AO98" s="2156"/>
      <c r="AP98" s="2156"/>
      <c r="AQ98" s="2156"/>
      <c r="AR98" s="2156"/>
      <c r="AS98" s="2156"/>
      <c r="AT98" s="2156"/>
      <c r="AU98" s="2156"/>
      <c r="AV98" s="2156"/>
      <c r="AW98" s="2156"/>
      <c r="AX98" s="2157"/>
      <c r="AY98" s="306"/>
      <c r="AZ98" s="933"/>
      <c r="BA98" s="933"/>
      <c r="BB98" s="933"/>
      <c r="BC98" s="933"/>
      <c r="BD98" s="933"/>
      <c r="BE98" s="933"/>
      <c r="BF98" s="933"/>
      <c r="BG98" s="933"/>
      <c r="BH98" s="933"/>
      <c r="BI98" s="933"/>
      <c r="BJ98" s="933"/>
      <c r="BK98" s="933"/>
      <c r="BL98" s="933"/>
      <c r="BM98" s="933"/>
      <c r="BN98" s="933"/>
      <c r="BO98" s="933"/>
      <c r="BP98" s="933"/>
      <c r="BQ98" s="933"/>
      <c r="BR98" s="933"/>
      <c r="BS98" s="933"/>
      <c r="BT98" s="933"/>
      <c r="BU98" s="933"/>
      <c r="BV98" s="935"/>
      <c r="BX98" s="8"/>
    </row>
    <row r="99" spans="1:76" ht="7.5" customHeight="1">
      <c r="A99" s="36"/>
      <c r="C99" s="1721"/>
      <c r="D99" s="1233"/>
      <c r="E99" s="1233"/>
      <c r="F99" s="1233"/>
      <c r="G99" s="1233"/>
      <c r="H99" s="1233"/>
      <c r="I99" s="1233"/>
      <c r="J99" s="1233"/>
      <c r="K99" s="1233"/>
      <c r="L99" s="1233"/>
      <c r="M99" s="1233"/>
      <c r="N99" s="1233"/>
      <c r="O99" s="1233"/>
      <c r="P99" s="1233"/>
      <c r="Q99" s="1926"/>
      <c r="R99" s="306"/>
      <c r="S99" s="933"/>
      <c r="T99" s="933"/>
      <c r="U99" s="933"/>
      <c r="V99" s="933"/>
      <c r="W99" s="933"/>
      <c r="X99" s="933"/>
      <c r="Y99" s="933"/>
      <c r="Z99" s="933"/>
      <c r="AA99" s="933"/>
      <c r="AB99" s="933"/>
      <c r="AC99" s="933"/>
      <c r="AD99" s="933"/>
      <c r="AE99" s="933"/>
      <c r="AF99" s="933"/>
      <c r="AG99" s="933"/>
      <c r="AH99" s="933"/>
      <c r="AI99" s="933"/>
      <c r="AJ99" s="933"/>
      <c r="AK99" s="935"/>
      <c r="AL99" s="2158" t="s">
        <v>1356</v>
      </c>
      <c r="AM99" s="2159"/>
      <c r="AN99" s="2159"/>
      <c r="AO99" s="2159"/>
      <c r="AP99" s="2159"/>
      <c r="AQ99" s="2159"/>
      <c r="AR99" s="2159"/>
      <c r="AS99" s="2159"/>
      <c r="AT99" s="2159"/>
      <c r="AU99" s="2159"/>
      <c r="AV99" s="2159"/>
      <c r="AW99" s="2159"/>
      <c r="AX99" s="2160"/>
      <c r="AY99" s="306"/>
      <c r="AZ99" s="933"/>
      <c r="BA99" s="933"/>
      <c r="BB99" s="933"/>
      <c r="BC99" s="933"/>
      <c r="BD99" s="933"/>
      <c r="BE99" s="933"/>
      <c r="BF99" s="933"/>
      <c r="BG99" s="933"/>
      <c r="BH99" s="933"/>
      <c r="BI99" s="933"/>
      <c r="BJ99" s="933"/>
      <c r="BK99" s="933"/>
      <c r="BL99" s="933"/>
      <c r="BM99" s="933"/>
      <c r="BN99" s="933"/>
      <c r="BO99" s="933"/>
      <c r="BP99" s="933"/>
      <c r="BQ99" s="933"/>
      <c r="BR99" s="933"/>
      <c r="BS99" s="933"/>
      <c r="BT99" s="933"/>
      <c r="BU99" s="933"/>
      <c r="BV99" s="935"/>
      <c r="BX99" s="8"/>
    </row>
    <row r="100" spans="1:76" ht="7.5" customHeight="1">
      <c r="A100" s="36"/>
      <c r="C100" s="1722"/>
      <c r="D100" s="1076"/>
      <c r="E100" s="1076"/>
      <c r="F100" s="1076"/>
      <c r="G100" s="1076"/>
      <c r="H100" s="1076"/>
      <c r="I100" s="1076"/>
      <c r="J100" s="1076"/>
      <c r="K100" s="1076"/>
      <c r="L100" s="1076"/>
      <c r="M100" s="1076"/>
      <c r="N100" s="1076"/>
      <c r="O100" s="1076"/>
      <c r="P100" s="1076"/>
      <c r="Q100" s="1927"/>
      <c r="R100" s="150"/>
      <c r="S100" s="921"/>
      <c r="T100" s="921"/>
      <c r="U100" s="921"/>
      <c r="V100" s="921"/>
      <c r="W100" s="921"/>
      <c r="X100" s="921"/>
      <c r="Y100" s="921"/>
      <c r="Z100" s="921"/>
      <c r="AA100" s="921"/>
      <c r="AB100" s="921"/>
      <c r="AC100" s="921"/>
      <c r="AD100" s="921"/>
      <c r="AE100" s="921"/>
      <c r="AF100" s="921"/>
      <c r="AG100" s="921"/>
      <c r="AH100" s="921"/>
      <c r="AI100" s="921"/>
      <c r="AJ100" s="921"/>
      <c r="AK100" s="936"/>
      <c r="AL100" s="2161"/>
      <c r="AM100" s="2162"/>
      <c r="AN100" s="2162"/>
      <c r="AO100" s="2162"/>
      <c r="AP100" s="2162"/>
      <c r="AQ100" s="2162"/>
      <c r="AR100" s="2162"/>
      <c r="AS100" s="2162"/>
      <c r="AT100" s="2162"/>
      <c r="AU100" s="2162"/>
      <c r="AV100" s="2162"/>
      <c r="AW100" s="2162"/>
      <c r="AX100" s="2163"/>
      <c r="AY100" s="150"/>
      <c r="AZ100" s="921"/>
      <c r="BA100" s="921"/>
      <c r="BB100" s="921"/>
      <c r="BC100" s="921"/>
      <c r="BD100" s="921"/>
      <c r="BE100" s="921"/>
      <c r="BF100" s="921"/>
      <c r="BG100" s="921"/>
      <c r="BH100" s="921"/>
      <c r="BI100" s="921"/>
      <c r="BJ100" s="921"/>
      <c r="BK100" s="921"/>
      <c r="BL100" s="921"/>
      <c r="BM100" s="921"/>
      <c r="BN100" s="921"/>
      <c r="BO100" s="921"/>
      <c r="BP100" s="921"/>
      <c r="BQ100" s="921"/>
      <c r="BR100" s="921"/>
      <c r="BS100" s="921"/>
      <c r="BT100" s="921"/>
      <c r="BU100" s="921"/>
      <c r="BV100" s="936"/>
      <c r="BX100" s="8"/>
    </row>
    <row r="101" spans="1:76" ht="7.5" customHeight="1">
      <c r="A101" s="36"/>
      <c r="C101" s="918" t="s">
        <v>1357</v>
      </c>
      <c r="D101" s="918"/>
      <c r="E101" s="918"/>
      <c r="F101" s="918"/>
      <c r="G101" s="918"/>
      <c r="H101" s="918"/>
      <c r="I101" s="918"/>
      <c r="J101" s="918"/>
      <c r="K101" s="918"/>
      <c r="L101" s="918"/>
      <c r="M101" s="918"/>
      <c r="N101" s="918"/>
      <c r="O101" s="918"/>
      <c r="P101" s="918"/>
      <c r="Q101" s="918"/>
      <c r="R101" s="918"/>
      <c r="S101" s="918"/>
      <c r="T101" s="918"/>
      <c r="U101" s="918"/>
      <c r="V101" s="918"/>
      <c r="W101" s="918"/>
      <c r="X101" s="918"/>
      <c r="Y101" s="918"/>
      <c r="Z101" s="918"/>
      <c r="AA101" s="918"/>
      <c r="AB101" s="918"/>
      <c r="AC101" s="918"/>
      <c r="AD101" s="918"/>
      <c r="AE101" s="918"/>
      <c r="AF101" s="918"/>
      <c r="AG101" s="918"/>
      <c r="AH101" s="918"/>
      <c r="AI101" s="918"/>
      <c r="AJ101" s="918"/>
      <c r="AK101" s="918"/>
      <c r="AL101" s="918"/>
      <c r="AM101" s="918"/>
      <c r="AN101" s="918"/>
      <c r="AO101" s="918"/>
      <c r="AP101" s="918"/>
      <c r="AQ101" s="918"/>
      <c r="AR101" s="918"/>
      <c r="AS101" s="918"/>
      <c r="AT101" s="918"/>
      <c r="AU101" s="918"/>
      <c r="AV101" s="918"/>
      <c r="AW101" s="918"/>
      <c r="AX101" s="918"/>
      <c r="AY101" s="918"/>
      <c r="AZ101" s="918"/>
      <c r="BA101" s="918"/>
      <c r="BB101" s="918"/>
      <c r="BC101" s="918"/>
      <c r="BD101" s="918"/>
      <c r="BE101" s="918"/>
      <c r="BF101" s="918"/>
      <c r="BG101" s="918"/>
      <c r="BH101" s="918"/>
      <c r="BI101" s="918"/>
      <c r="BJ101" s="918"/>
      <c r="BK101" s="918"/>
      <c r="BL101" s="918"/>
      <c r="BM101" s="918"/>
      <c r="BN101" s="918"/>
      <c r="BO101" s="918"/>
      <c r="BP101" s="918"/>
      <c r="BQ101" s="918"/>
      <c r="BR101" s="918"/>
      <c r="BS101" s="918"/>
      <c r="BT101" s="918"/>
      <c r="BU101" s="918"/>
      <c r="BV101" s="918"/>
      <c r="BX101" s="8"/>
    </row>
    <row r="102" spans="1:76" ht="7.5" customHeight="1">
      <c r="A102" s="36"/>
      <c r="C102" s="933"/>
      <c r="D102" s="933"/>
      <c r="E102" s="933"/>
      <c r="F102" s="933"/>
      <c r="G102" s="933"/>
      <c r="H102" s="933"/>
      <c r="I102" s="933"/>
      <c r="J102" s="933"/>
      <c r="K102" s="933"/>
      <c r="L102" s="933"/>
      <c r="M102" s="933"/>
      <c r="N102" s="933"/>
      <c r="O102" s="933"/>
      <c r="P102" s="933"/>
      <c r="Q102" s="933"/>
      <c r="R102" s="933"/>
      <c r="S102" s="933"/>
      <c r="T102" s="933"/>
      <c r="U102" s="933"/>
      <c r="V102" s="933"/>
      <c r="W102" s="933"/>
      <c r="X102" s="933"/>
      <c r="Y102" s="933"/>
      <c r="Z102" s="933"/>
      <c r="AA102" s="933"/>
      <c r="AB102" s="933"/>
      <c r="AC102" s="933"/>
      <c r="AD102" s="933"/>
      <c r="AE102" s="933"/>
      <c r="AF102" s="933"/>
      <c r="AG102" s="933"/>
      <c r="AH102" s="933"/>
      <c r="AI102" s="933"/>
      <c r="AJ102" s="933"/>
      <c r="AK102" s="933"/>
      <c r="AL102" s="933"/>
      <c r="AM102" s="933"/>
      <c r="AN102" s="933"/>
      <c r="AO102" s="933"/>
      <c r="AP102" s="933"/>
      <c r="AQ102" s="933"/>
      <c r="AR102" s="933"/>
      <c r="AS102" s="933"/>
      <c r="AT102" s="933"/>
      <c r="AU102" s="933"/>
      <c r="AV102" s="933"/>
      <c r="AW102" s="933"/>
      <c r="AX102" s="933"/>
      <c r="AY102" s="933"/>
      <c r="AZ102" s="933"/>
      <c r="BA102" s="933"/>
      <c r="BB102" s="933"/>
      <c r="BC102" s="933"/>
      <c r="BD102" s="933"/>
      <c r="BE102" s="933"/>
      <c r="BF102" s="933"/>
      <c r="BG102" s="933"/>
      <c r="BH102" s="933"/>
      <c r="BI102" s="933"/>
      <c r="BJ102" s="933"/>
      <c r="BK102" s="933"/>
      <c r="BL102" s="933"/>
      <c r="BM102" s="933"/>
      <c r="BN102" s="933"/>
      <c r="BO102" s="933"/>
      <c r="BP102" s="933"/>
      <c r="BQ102" s="933"/>
      <c r="BR102" s="933"/>
      <c r="BS102" s="933"/>
      <c r="BT102" s="933"/>
      <c r="BU102" s="933"/>
      <c r="BV102" s="933"/>
      <c r="BX102" s="8"/>
    </row>
    <row r="103" spans="1:76" ht="7.5" customHeight="1">
      <c r="A103" s="36"/>
      <c r="C103" s="933" t="s">
        <v>1358</v>
      </c>
      <c r="D103" s="933"/>
      <c r="E103" s="933"/>
      <c r="F103" s="933"/>
      <c r="G103" s="933"/>
      <c r="H103" s="933"/>
      <c r="I103" s="933"/>
      <c r="J103" s="933"/>
      <c r="K103" s="933"/>
      <c r="L103" s="933"/>
      <c r="M103" s="933"/>
      <c r="N103" s="933"/>
      <c r="O103" s="933"/>
      <c r="P103" s="933"/>
      <c r="Q103" s="933"/>
      <c r="R103" s="933"/>
      <c r="S103" s="933"/>
      <c r="T103" s="933"/>
      <c r="U103" s="933"/>
      <c r="V103" s="933"/>
      <c r="W103" s="933"/>
      <c r="X103" s="933"/>
      <c r="Y103" s="933"/>
      <c r="Z103" s="933"/>
      <c r="AA103" s="933"/>
      <c r="AB103" s="933"/>
      <c r="AC103" s="933"/>
      <c r="AD103" s="933"/>
      <c r="AE103" s="933"/>
      <c r="AF103" s="933"/>
      <c r="AG103" s="933"/>
      <c r="AH103" s="933"/>
      <c r="AI103" s="933"/>
      <c r="AJ103" s="933"/>
      <c r="AK103" s="933"/>
      <c r="AL103" s="933"/>
      <c r="AM103" s="933"/>
      <c r="AN103" s="933"/>
      <c r="AO103" s="933"/>
      <c r="AP103" s="933"/>
      <c r="AQ103" s="933"/>
      <c r="AR103" s="933"/>
      <c r="AS103" s="933"/>
      <c r="AT103" s="933"/>
      <c r="AU103" s="933"/>
      <c r="AV103" s="933"/>
      <c r="AW103" s="933"/>
      <c r="AX103" s="933"/>
      <c r="AY103" s="933"/>
      <c r="AZ103" s="933"/>
      <c r="BA103" s="933"/>
      <c r="BB103" s="933"/>
      <c r="BC103" s="933"/>
      <c r="BD103" s="933"/>
      <c r="BE103" s="933"/>
      <c r="BF103" s="933"/>
      <c r="BG103" s="933"/>
      <c r="BH103" s="933"/>
      <c r="BI103" s="933"/>
      <c r="BJ103" s="933"/>
      <c r="BK103" s="933"/>
      <c r="BL103" s="933"/>
      <c r="BM103" s="933"/>
      <c r="BN103" s="933"/>
      <c r="BO103" s="933"/>
      <c r="BP103" s="933"/>
      <c r="BQ103" s="933"/>
      <c r="BR103" s="933"/>
      <c r="BS103" s="933"/>
      <c r="BT103" s="933"/>
      <c r="BU103" s="933"/>
      <c r="BV103" s="933"/>
      <c r="BX103" s="8"/>
    </row>
    <row r="104" spans="1:76" ht="7.5" customHeight="1">
      <c r="A104" s="36"/>
      <c r="C104" s="933"/>
      <c r="D104" s="933"/>
      <c r="E104" s="933"/>
      <c r="F104" s="933"/>
      <c r="G104" s="933"/>
      <c r="H104" s="933"/>
      <c r="I104" s="933"/>
      <c r="J104" s="933"/>
      <c r="K104" s="933"/>
      <c r="L104" s="933"/>
      <c r="M104" s="933"/>
      <c r="N104" s="933"/>
      <c r="O104" s="933"/>
      <c r="P104" s="933"/>
      <c r="Q104" s="933"/>
      <c r="R104" s="933"/>
      <c r="S104" s="933"/>
      <c r="T104" s="933"/>
      <c r="U104" s="933"/>
      <c r="V104" s="933"/>
      <c r="W104" s="933"/>
      <c r="X104" s="933"/>
      <c r="Y104" s="933"/>
      <c r="Z104" s="933"/>
      <c r="AA104" s="933"/>
      <c r="AB104" s="933"/>
      <c r="AC104" s="933"/>
      <c r="AD104" s="933"/>
      <c r="AE104" s="933"/>
      <c r="AF104" s="933"/>
      <c r="AG104" s="933"/>
      <c r="AH104" s="933"/>
      <c r="AI104" s="933"/>
      <c r="AJ104" s="933"/>
      <c r="AK104" s="933"/>
      <c r="AL104" s="933"/>
      <c r="AM104" s="933"/>
      <c r="AN104" s="933"/>
      <c r="AO104" s="933"/>
      <c r="AP104" s="933"/>
      <c r="AQ104" s="933"/>
      <c r="AR104" s="933"/>
      <c r="AS104" s="933"/>
      <c r="AT104" s="933"/>
      <c r="AU104" s="933"/>
      <c r="AV104" s="933"/>
      <c r="AW104" s="933"/>
      <c r="AX104" s="933"/>
      <c r="AY104" s="933"/>
      <c r="AZ104" s="933"/>
      <c r="BA104" s="933"/>
      <c r="BB104" s="933"/>
      <c r="BC104" s="933"/>
      <c r="BD104" s="933"/>
      <c r="BE104" s="933"/>
      <c r="BF104" s="933"/>
      <c r="BG104" s="933"/>
      <c r="BH104" s="933"/>
      <c r="BI104" s="933"/>
      <c r="BJ104" s="933"/>
      <c r="BK104" s="933"/>
      <c r="BL104" s="933"/>
      <c r="BM104" s="933"/>
      <c r="BN104" s="933"/>
      <c r="BO104" s="933"/>
      <c r="BP104" s="933"/>
      <c r="BQ104" s="933"/>
      <c r="BR104" s="933"/>
      <c r="BS104" s="933"/>
      <c r="BT104" s="933"/>
      <c r="BU104" s="933"/>
      <c r="BV104" s="933"/>
      <c r="BX104" s="8"/>
    </row>
    <row r="105" spans="1:76" ht="7.5" customHeight="1">
      <c r="A105" s="36"/>
      <c r="BX105" s="8"/>
    </row>
    <row r="106" spans="1:76" ht="7.5" customHeight="1">
      <c r="A106" s="36"/>
      <c r="C106" s="439"/>
      <c r="D106" s="440"/>
      <c r="E106" s="440"/>
      <c r="F106" s="440"/>
      <c r="G106" s="440"/>
      <c r="H106" s="440"/>
      <c r="I106" s="440"/>
      <c r="J106" s="440"/>
      <c r="K106" s="440"/>
      <c r="L106" s="440"/>
      <c r="M106" s="588"/>
      <c r="N106" s="440"/>
      <c r="O106" s="440"/>
      <c r="P106" s="440"/>
      <c r="Q106" s="440"/>
      <c r="R106" s="440"/>
      <c r="S106" s="440"/>
      <c r="T106" s="440"/>
      <c r="U106" s="440"/>
      <c r="V106" s="440"/>
      <c r="W106" s="440"/>
      <c r="X106" s="440"/>
      <c r="Y106" s="440"/>
      <c r="Z106" s="440"/>
      <c r="AA106" s="440"/>
      <c r="AB106" s="440"/>
      <c r="AC106" s="440"/>
      <c r="AD106" s="440"/>
      <c r="AE106" s="440"/>
      <c r="AF106" s="440"/>
      <c r="AG106" s="440"/>
      <c r="AH106" s="440"/>
      <c r="AI106" s="440"/>
      <c r="AJ106" s="440"/>
      <c r="AK106" s="440"/>
      <c r="AL106" s="440"/>
      <c r="AM106" s="440"/>
      <c r="AN106" s="440"/>
      <c r="AO106" s="440"/>
      <c r="AP106" s="440"/>
      <c r="AQ106" s="440"/>
      <c r="AR106" s="440"/>
      <c r="AS106" s="440"/>
      <c r="AT106" s="440"/>
      <c r="AU106" s="440"/>
      <c r="AV106" s="440"/>
      <c r="AW106" s="440"/>
      <c r="AX106" s="440"/>
      <c r="AY106" s="440"/>
      <c r="AZ106" s="440"/>
      <c r="BA106" s="440"/>
      <c r="BB106" s="440"/>
      <c r="BC106" s="440"/>
      <c r="BD106" s="440"/>
      <c r="BE106" s="440"/>
      <c r="BF106" s="440"/>
      <c r="BG106" s="440"/>
      <c r="BH106" s="440"/>
      <c r="BI106" s="440"/>
      <c r="BJ106" s="440"/>
      <c r="BK106" s="440"/>
      <c r="BL106" s="440"/>
      <c r="BM106" s="440"/>
      <c r="BN106" s="440"/>
      <c r="BO106" s="440"/>
      <c r="BP106" s="440"/>
      <c r="BQ106" s="440"/>
      <c r="BR106" s="440"/>
      <c r="BS106" s="440"/>
      <c r="BT106" s="440"/>
      <c r="BU106" s="440"/>
      <c r="BV106" s="588"/>
      <c r="BX106" s="8"/>
    </row>
    <row r="107" spans="1:76" ht="7.5" customHeight="1">
      <c r="A107" s="36"/>
      <c r="C107" s="1718" t="s">
        <v>1359</v>
      </c>
      <c r="D107" s="1731"/>
      <c r="E107" s="1731"/>
      <c r="F107" s="1731"/>
      <c r="G107" s="1731"/>
      <c r="H107" s="1731"/>
      <c r="I107" s="1731"/>
      <c r="J107" s="1731"/>
      <c r="K107" s="1731"/>
      <c r="L107" s="1731"/>
      <c r="M107" s="1732"/>
      <c r="P107" s="2177">
        <v>1</v>
      </c>
      <c r="Q107" s="2177"/>
      <c r="R107" s="2177"/>
      <c r="U107" s="933" t="s">
        <v>1360</v>
      </c>
      <c r="V107" s="933"/>
      <c r="W107" s="933"/>
      <c r="X107" s="933"/>
      <c r="Y107" s="933"/>
      <c r="Z107" s="933"/>
      <c r="AA107" s="933"/>
      <c r="AB107" s="933"/>
      <c r="AC107" s="933"/>
      <c r="AD107" s="933"/>
      <c r="AE107" s="933"/>
      <c r="AF107" s="933"/>
      <c r="AG107" s="933"/>
      <c r="AH107" s="933"/>
      <c r="AI107" s="933"/>
      <c r="AJ107" s="933"/>
      <c r="AK107" s="933"/>
      <c r="AL107" s="933"/>
      <c r="AM107" s="933"/>
      <c r="AN107" s="933"/>
      <c r="AO107" s="933"/>
      <c r="AP107" s="933"/>
      <c r="AQ107" s="933"/>
      <c r="AR107" s="933"/>
      <c r="AS107" s="933"/>
      <c r="AT107" s="933"/>
      <c r="AU107" s="933"/>
      <c r="AV107" s="933"/>
      <c r="AW107" s="933"/>
      <c r="AX107" s="933"/>
      <c r="AY107" s="933"/>
      <c r="AZ107" s="933"/>
      <c r="BA107" s="933"/>
      <c r="BB107" s="933"/>
      <c r="BC107" s="933"/>
      <c r="BD107" s="933"/>
      <c r="BE107" s="933"/>
      <c r="BF107" s="933"/>
      <c r="BG107" s="933"/>
      <c r="BH107" s="933"/>
      <c r="BI107" s="933"/>
      <c r="BJ107" s="933"/>
      <c r="BK107" s="933"/>
      <c r="BL107" s="933"/>
      <c r="BM107" s="933"/>
      <c r="BN107" s="933"/>
      <c r="BO107" s="933"/>
      <c r="BP107" s="933"/>
      <c r="BQ107" s="933"/>
      <c r="BR107" s="933"/>
      <c r="BS107" s="933"/>
      <c r="BT107" s="933"/>
      <c r="BU107" s="933"/>
      <c r="BV107" s="935"/>
      <c r="BX107" s="8"/>
    </row>
    <row r="108" spans="1:76" ht="7.5" customHeight="1">
      <c r="A108" s="36"/>
      <c r="C108" s="1718"/>
      <c r="D108" s="1731"/>
      <c r="E108" s="1731"/>
      <c r="F108" s="1731"/>
      <c r="G108" s="1731"/>
      <c r="H108" s="1731"/>
      <c r="I108" s="1731"/>
      <c r="J108" s="1731"/>
      <c r="K108" s="1731"/>
      <c r="L108" s="1731"/>
      <c r="M108" s="1732"/>
      <c r="P108" s="2177"/>
      <c r="Q108" s="2177"/>
      <c r="R108" s="2177"/>
      <c r="U108" s="933"/>
      <c r="V108" s="933"/>
      <c r="W108" s="933"/>
      <c r="X108" s="933"/>
      <c r="Y108" s="933"/>
      <c r="Z108" s="933"/>
      <c r="AA108" s="933"/>
      <c r="AB108" s="933"/>
      <c r="AC108" s="933"/>
      <c r="AD108" s="933"/>
      <c r="AE108" s="933"/>
      <c r="AF108" s="933"/>
      <c r="AG108" s="933"/>
      <c r="AH108" s="933"/>
      <c r="AI108" s="933"/>
      <c r="AJ108" s="933"/>
      <c r="AK108" s="933"/>
      <c r="AL108" s="933"/>
      <c r="AM108" s="933"/>
      <c r="AN108" s="933"/>
      <c r="AO108" s="933"/>
      <c r="AP108" s="933"/>
      <c r="AQ108" s="933"/>
      <c r="AR108" s="933"/>
      <c r="AS108" s="933"/>
      <c r="AT108" s="933"/>
      <c r="AU108" s="933"/>
      <c r="AV108" s="933"/>
      <c r="AW108" s="933"/>
      <c r="AX108" s="933"/>
      <c r="AY108" s="933"/>
      <c r="AZ108" s="933"/>
      <c r="BA108" s="933"/>
      <c r="BB108" s="933"/>
      <c r="BC108" s="933"/>
      <c r="BD108" s="933"/>
      <c r="BE108" s="933"/>
      <c r="BF108" s="933"/>
      <c r="BG108" s="933"/>
      <c r="BH108" s="933"/>
      <c r="BI108" s="933"/>
      <c r="BJ108" s="933"/>
      <c r="BK108" s="933"/>
      <c r="BL108" s="933"/>
      <c r="BM108" s="933"/>
      <c r="BN108" s="933"/>
      <c r="BO108" s="933"/>
      <c r="BP108" s="933"/>
      <c r="BQ108" s="933"/>
      <c r="BR108" s="933"/>
      <c r="BS108" s="933"/>
      <c r="BT108" s="933"/>
      <c r="BU108" s="933"/>
      <c r="BV108" s="935"/>
      <c r="BX108" s="8"/>
    </row>
    <row r="109" spans="1:76" ht="7.5" customHeight="1">
      <c r="A109" s="36"/>
      <c r="C109" s="1718"/>
      <c r="D109" s="1731"/>
      <c r="E109" s="1731"/>
      <c r="F109" s="1731"/>
      <c r="G109" s="1731"/>
      <c r="H109" s="1731"/>
      <c r="I109" s="1731"/>
      <c r="J109" s="1731"/>
      <c r="K109" s="1731"/>
      <c r="L109" s="1731"/>
      <c r="M109" s="1732"/>
      <c r="BV109" s="23"/>
      <c r="BX109" s="8"/>
    </row>
    <row r="110" spans="1:76" ht="7.5" customHeight="1">
      <c r="A110" s="36"/>
      <c r="C110" s="1718"/>
      <c r="D110" s="1731"/>
      <c r="E110" s="1731"/>
      <c r="F110" s="1731"/>
      <c r="G110" s="1731"/>
      <c r="H110" s="1731"/>
      <c r="I110" s="1731"/>
      <c r="J110" s="1731"/>
      <c r="K110" s="1731"/>
      <c r="L110" s="1731"/>
      <c r="M110" s="1732"/>
      <c r="P110" s="2177">
        <v>2</v>
      </c>
      <c r="Q110" s="2177"/>
      <c r="R110" s="2177"/>
      <c r="U110" s="933" t="s">
        <v>1361</v>
      </c>
      <c r="V110" s="933"/>
      <c r="W110" s="933"/>
      <c r="X110" s="933"/>
      <c r="Y110" s="933"/>
      <c r="Z110" s="933"/>
      <c r="AA110" s="933"/>
      <c r="AB110" s="933"/>
      <c r="AC110" s="933"/>
      <c r="AD110" s="933"/>
      <c r="AE110" s="933"/>
      <c r="AF110" s="933"/>
      <c r="AG110" s="933"/>
      <c r="AH110" s="933"/>
      <c r="AI110" s="933"/>
      <c r="AJ110" s="933"/>
      <c r="AK110" s="933"/>
      <c r="AL110" s="933"/>
      <c r="AM110" s="933"/>
      <c r="AN110" s="933"/>
      <c r="AO110" s="933"/>
      <c r="AP110" s="933"/>
      <c r="AQ110" s="933"/>
      <c r="AR110" s="933"/>
      <c r="AS110" s="933"/>
      <c r="AT110" s="933"/>
      <c r="AU110" s="933"/>
      <c r="AV110" s="933"/>
      <c r="AW110" s="933"/>
      <c r="AX110" s="933"/>
      <c r="AY110" s="933"/>
      <c r="AZ110" s="933"/>
      <c r="BA110" s="933"/>
      <c r="BB110" s="933"/>
      <c r="BC110" s="933"/>
      <c r="BD110" s="933"/>
      <c r="BE110" s="933"/>
      <c r="BF110" s="933"/>
      <c r="BG110" s="933"/>
      <c r="BH110" s="933"/>
      <c r="BI110" s="933"/>
      <c r="BJ110" s="933"/>
      <c r="BK110" s="933"/>
      <c r="BL110" s="933"/>
      <c r="BM110" s="933"/>
      <c r="BN110" s="933"/>
      <c r="BO110" s="933"/>
      <c r="BP110" s="933"/>
      <c r="BQ110" s="933"/>
      <c r="BR110" s="933"/>
      <c r="BS110" s="933"/>
      <c r="BT110" s="933"/>
      <c r="BU110" s="933"/>
      <c r="BV110" s="935"/>
      <c r="BX110" s="8"/>
    </row>
    <row r="111" spans="1:76" ht="7.5" customHeight="1">
      <c r="A111" s="36"/>
      <c r="C111" s="1718"/>
      <c r="D111" s="1731"/>
      <c r="E111" s="1731"/>
      <c r="F111" s="1731"/>
      <c r="G111" s="1731"/>
      <c r="H111" s="1731"/>
      <c r="I111" s="1731"/>
      <c r="J111" s="1731"/>
      <c r="K111" s="1731"/>
      <c r="L111" s="1731"/>
      <c r="M111" s="1732"/>
      <c r="P111" s="2177"/>
      <c r="Q111" s="2177"/>
      <c r="R111" s="2177"/>
      <c r="U111" s="933"/>
      <c r="V111" s="933"/>
      <c r="W111" s="933"/>
      <c r="X111" s="933"/>
      <c r="Y111" s="933"/>
      <c r="Z111" s="933"/>
      <c r="AA111" s="933"/>
      <c r="AB111" s="933"/>
      <c r="AC111" s="933"/>
      <c r="AD111" s="933"/>
      <c r="AE111" s="933"/>
      <c r="AF111" s="933"/>
      <c r="AG111" s="933"/>
      <c r="AH111" s="933"/>
      <c r="AI111" s="933"/>
      <c r="AJ111" s="933"/>
      <c r="AK111" s="933"/>
      <c r="AL111" s="933"/>
      <c r="AM111" s="933"/>
      <c r="AN111" s="933"/>
      <c r="AO111" s="933"/>
      <c r="AP111" s="933"/>
      <c r="AQ111" s="933"/>
      <c r="AR111" s="933"/>
      <c r="AS111" s="933"/>
      <c r="AT111" s="933"/>
      <c r="AU111" s="933"/>
      <c r="AV111" s="933"/>
      <c r="AW111" s="933"/>
      <c r="AX111" s="933"/>
      <c r="AY111" s="933"/>
      <c r="AZ111" s="933"/>
      <c r="BA111" s="933"/>
      <c r="BB111" s="933"/>
      <c r="BC111" s="933"/>
      <c r="BD111" s="933"/>
      <c r="BE111" s="933"/>
      <c r="BF111" s="933"/>
      <c r="BG111" s="933"/>
      <c r="BH111" s="933"/>
      <c r="BI111" s="933"/>
      <c r="BJ111" s="933"/>
      <c r="BK111" s="933"/>
      <c r="BL111" s="933"/>
      <c r="BM111" s="933"/>
      <c r="BN111" s="933"/>
      <c r="BO111" s="933"/>
      <c r="BP111" s="933"/>
      <c r="BQ111" s="933"/>
      <c r="BR111" s="933"/>
      <c r="BS111" s="933"/>
      <c r="BT111" s="933"/>
      <c r="BU111" s="933"/>
      <c r="BV111" s="935"/>
      <c r="BX111" s="8"/>
    </row>
    <row r="112" spans="1:76" ht="7.5" customHeight="1">
      <c r="A112" s="36"/>
      <c r="C112" s="1718"/>
      <c r="D112" s="1731"/>
      <c r="E112" s="1731"/>
      <c r="F112" s="1731"/>
      <c r="G112" s="1731"/>
      <c r="H112" s="1731"/>
      <c r="I112" s="1731"/>
      <c r="J112" s="1731"/>
      <c r="K112" s="1731"/>
      <c r="L112" s="1731"/>
      <c r="M112" s="1732"/>
      <c r="BV112" s="23"/>
      <c r="BX112" s="8"/>
    </row>
    <row r="113" spans="1:76" ht="7.5" customHeight="1">
      <c r="A113" s="36"/>
      <c r="C113" s="1718"/>
      <c r="D113" s="1731"/>
      <c r="E113" s="1731"/>
      <c r="F113" s="1731"/>
      <c r="G113" s="1731"/>
      <c r="H113" s="1731"/>
      <c r="I113" s="1731"/>
      <c r="J113" s="1731"/>
      <c r="K113" s="1731"/>
      <c r="L113" s="1731"/>
      <c r="M113" s="1732"/>
      <c r="P113" s="2177">
        <v>3</v>
      </c>
      <c r="Q113" s="2177"/>
      <c r="R113" s="2177"/>
      <c r="U113" s="933" t="s">
        <v>1362</v>
      </c>
      <c r="V113" s="933"/>
      <c r="W113" s="933"/>
      <c r="X113" s="933"/>
      <c r="Y113" s="933"/>
      <c r="Z113" s="933"/>
      <c r="AA113" s="933"/>
      <c r="AB113" s="933"/>
      <c r="AC113" s="933"/>
      <c r="AD113" s="933"/>
      <c r="AE113" s="933"/>
      <c r="AF113" s="933"/>
      <c r="AG113" s="933"/>
      <c r="AH113" s="933"/>
      <c r="AI113" s="933"/>
      <c r="AJ113" s="933"/>
      <c r="AK113" s="933"/>
      <c r="AL113" s="933"/>
      <c r="AM113" s="933"/>
      <c r="AN113" s="933"/>
      <c r="AO113" s="933"/>
      <c r="AP113" s="933"/>
      <c r="AQ113" s="933"/>
      <c r="AR113" s="933"/>
      <c r="AS113" s="933"/>
      <c r="AT113" s="933"/>
      <c r="AU113" s="933"/>
      <c r="AV113" s="933"/>
      <c r="AW113" s="933"/>
      <c r="AX113" s="933"/>
      <c r="AY113" s="933"/>
      <c r="AZ113" s="933"/>
      <c r="BA113" s="933"/>
      <c r="BB113" s="933"/>
      <c r="BC113" s="933"/>
      <c r="BD113" s="933"/>
      <c r="BE113" s="933"/>
      <c r="BF113" s="933"/>
      <c r="BG113" s="933"/>
      <c r="BH113" s="933"/>
      <c r="BI113" s="933"/>
      <c r="BJ113" s="933"/>
      <c r="BK113" s="933"/>
      <c r="BL113" s="933"/>
      <c r="BM113" s="933"/>
      <c r="BN113" s="933"/>
      <c r="BO113" s="933"/>
      <c r="BP113" s="933"/>
      <c r="BQ113" s="933"/>
      <c r="BR113" s="933"/>
      <c r="BS113" s="933"/>
      <c r="BT113" s="933"/>
      <c r="BU113" s="933"/>
      <c r="BV113" s="935"/>
      <c r="BX113" s="8"/>
    </row>
    <row r="114" spans="1:76" ht="7.5" customHeight="1">
      <c r="A114" s="36"/>
      <c r="C114" s="1718"/>
      <c r="D114" s="1731"/>
      <c r="E114" s="1731"/>
      <c r="F114" s="1731"/>
      <c r="G114" s="1731"/>
      <c r="H114" s="1731"/>
      <c r="I114" s="1731"/>
      <c r="J114" s="1731"/>
      <c r="K114" s="1731"/>
      <c r="L114" s="1731"/>
      <c r="M114" s="1732"/>
      <c r="P114" s="2177"/>
      <c r="Q114" s="2177"/>
      <c r="R114" s="2177"/>
      <c r="U114" s="933"/>
      <c r="V114" s="933"/>
      <c r="W114" s="933"/>
      <c r="X114" s="933"/>
      <c r="Y114" s="933"/>
      <c r="Z114" s="933"/>
      <c r="AA114" s="933"/>
      <c r="AB114" s="933"/>
      <c r="AC114" s="933"/>
      <c r="AD114" s="933"/>
      <c r="AE114" s="933"/>
      <c r="AF114" s="933"/>
      <c r="AG114" s="933"/>
      <c r="AH114" s="933"/>
      <c r="AI114" s="933"/>
      <c r="AJ114" s="933"/>
      <c r="AK114" s="933"/>
      <c r="AL114" s="933"/>
      <c r="AM114" s="933"/>
      <c r="AN114" s="933"/>
      <c r="AO114" s="933"/>
      <c r="AP114" s="933"/>
      <c r="AQ114" s="933"/>
      <c r="AR114" s="933"/>
      <c r="AS114" s="933"/>
      <c r="AT114" s="933"/>
      <c r="AU114" s="933"/>
      <c r="AV114" s="933"/>
      <c r="AW114" s="933"/>
      <c r="AX114" s="933"/>
      <c r="AY114" s="933"/>
      <c r="AZ114" s="933"/>
      <c r="BA114" s="933"/>
      <c r="BB114" s="933"/>
      <c r="BC114" s="933"/>
      <c r="BD114" s="933"/>
      <c r="BE114" s="933"/>
      <c r="BF114" s="933"/>
      <c r="BG114" s="933"/>
      <c r="BH114" s="933"/>
      <c r="BI114" s="933"/>
      <c r="BJ114" s="933"/>
      <c r="BK114" s="933"/>
      <c r="BL114" s="933"/>
      <c r="BM114" s="933"/>
      <c r="BN114" s="933"/>
      <c r="BO114" s="933"/>
      <c r="BP114" s="933"/>
      <c r="BQ114" s="933"/>
      <c r="BR114" s="933"/>
      <c r="BS114" s="933"/>
      <c r="BT114" s="933"/>
      <c r="BU114" s="933"/>
      <c r="BV114" s="935"/>
      <c r="BX114" s="8"/>
    </row>
    <row r="115" spans="1:76" ht="7.5" customHeight="1">
      <c r="A115" s="36"/>
      <c r="C115" s="1718"/>
      <c r="D115" s="1731"/>
      <c r="E115" s="1731"/>
      <c r="F115" s="1731"/>
      <c r="G115" s="1731"/>
      <c r="H115" s="1731"/>
      <c r="I115" s="1731"/>
      <c r="J115" s="1731"/>
      <c r="K115" s="1731"/>
      <c r="L115" s="1731"/>
      <c r="M115" s="1732"/>
      <c r="BV115" s="23"/>
      <c r="BX115" s="8"/>
    </row>
    <row r="116" spans="1:76" ht="7.5" customHeight="1">
      <c r="A116" s="36"/>
      <c r="C116" s="1718"/>
      <c r="D116" s="1731"/>
      <c r="E116" s="1731"/>
      <c r="F116" s="1731"/>
      <c r="G116" s="1731"/>
      <c r="H116" s="1731"/>
      <c r="I116" s="1731"/>
      <c r="J116" s="1731"/>
      <c r="K116" s="1731"/>
      <c r="L116" s="1731"/>
      <c r="M116" s="1732"/>
      <c r="P116" s="2177">
        <v>4</v>
      </c>
      <c r="Q116" s="2177"/>
      <c r="R116" s="2177"/>
      <c r="U116" s="933" t="s">
        <v>1363</v>
      </c>
      <c r="V116" s="933"/>
      <c r="W116" s="933"/>
      <c r="X116" s="933"/>
      <c r="Y116" s="933"/>
      <c r="Z116" s="933"/>
      <c r="AA116" s="933"/>
      <c r="AB116" s="933"/>
      <c r="AC116" s="933"/>
      <c r="AD116" s="933"/>
      <c r="AE116" s="933"/>
      <c r="AF116" s="933"/>
      <c r="AG116" s="933"/>
      <c r="AH116" s="933"/>
      <c r="AI116" s="933"/>
      <c r="AJ116" s="933"/>
      <c r="AK116" s="933"/>
      <c r="AL116" s="933"/>
      <c r="AM116" s="933"/>
      <c r="AN116" s="933"/>
      <c r="AO116" s="933"/>
      <c r="AP116" s="933"/>
      <c r="AQ116" s="933"/>
      <c r="AR116" s="933"/>
      <c r="AS116" s="933"/>
      <c r="AT116" s="933"/>
      <c r="AU116" s="933"/>
      <c r="AV116" s="933"/>
      <c r="AW116" s="933"/>
      <c r="AX116" s="933"/>
      <c r="AY116" s="933"/>
      <c r="AZ116" s="933"/>
      <c r="BA116" s="933"/>
      <c r="BB116" s="933"/>
      <c r="BC116" s="933"/>
      <c r="BD116" s="933"/>
      <c r="BE116" s="933"/>
      <c r="BF116" s="933"/>
      <c r="BG116" s="933"/>
      <c r="BH116" s="933"/>
      <c r="BI116" s="933"/>
      <c r="BJ116" s="933"/>
      <c r="BK116" s="933"/>
      <c r="BL116" s="933"/>
      <c r="BM116" s="933"/>
      <c r="BN116" s="933"/>
      <c r="BO116" s="933"/>
      <c r="BP116" s="933"/>
      <c r="BQ116" s="933"/>
      <c r="BR116" s="933"/>
      <c r="BS116" s="933"/>
      <c r="BT116" s="933"/>
      <c r="BU116" s="933"/>
      <c r="BV116" s="935"/>
      <c r="BX116" s="8"/>
    </row>
    <row r="117" spans="1:76" ht="7.5" customHeight="1">
      <c r="A117" s="36"/>
      <c r="C117" s="1718"/>
      <c r="D117" s="1731"/>
      <c r="E117" s="1731"/>
      <c r="F117" s="1731"/>
      <c r="G117" s="1731"/>
      <c r="H117" s="1731"/>
      <c r="I117" s="1731"/>
      <c r="J117" s="1731"/>
      <c r="K117" s="1731"/>
      <c r="L117" s="1731"/>
      <c r="M117" s="1732"/>
      <c r="P117" s="2177"/>
      <c r="Q117" s="2177"/>
      <c r="R117" s="2177"/>
      <c r="U117" s="933"/>
      <c r="V117" s="933"/>
      <c r="W117" s="933"/>
      <c r="X117" s="933"/>
      <c r="Y117" s="933"/>
      <c r="Z117" s="933"/>
      <c r="AA117" s="933"/>
      <c r="AB117" s="933"/>
      <c r="AC117" s="933"/>
      <c r="AD117" s="933"/>
      <c r="AE117" s="933"/>
      <c r="AF117" s="933"/>
      <c r="AG117" s="933"/>
      <c r="AH117" s="933"/>
      <c r="AI117" s="933"/>
      <c r="AJ117" s="933"/>
      <c r="AK117" s="933"/>
      <c r="AL117" s="933"/>
      <c r="AM117" s="933"/>
      <c r="AN117" s="933"/>
      <c r="AO117" s="933"/>
      <c r="AP117" s="933"/>
      <c r="AQ117" s="933"/>
      <c r="AR117" s="933"/>
      <c r="AS117" s="933"/>
      <c r="AT117" s="933"/>
      <c r="AU117" s="933"/>
      <c r="AV117" s="933"/>
      <c r="AW117" s="933"/>
      <c r="AX117" s="933"/>
      <c r="AY117" s="933"/>
      <c r="AZ117" s="933"/>
      <c r="BA117" s="933"/>
      <c r="BB117" s="933"/>
      <c r="BC117" s="933"/>
      <c r="BD117" s="933"/>
      <c r="BE117" s="933"/>
      <c r="BF117" s="933"/>
      <c r="BG117" s="933"/>
      <c r="BH117" s="933"/>
      <c r="BI117" s="933"/>
      <c r="BJ117" s="933"/>
      <c r="BK117" s="933"/>
      <c r="BL117" s="933"/>
      <c r="BM117" s="933"/>
      <c r="BN117" s="933"/>
      <c r="BO117" s="933"/>
      <c r="BP117" s="933"/>
      <c r="BQ117" s="933"/>
      <c r="BR117" s="933"/>
      <c r="BS117" s="933"/>
      <c r="BT117" s="933"/>
      <c r="BU117" s="933"/>
      <c r="BV117" s="935"/>
      <c r="BX117" s="8"/>
    </row>
    <row r="118" spans="1:76" ht="7.5" customHeight="1">
      <c r="A118" s="36"/>
      <c r="C118" s="1718"/>
      <c r="D118" s="1731"/>
      <c r="E118" s="1731"/>
      <c r="F118" s="1731"/>
      <c r="G118" s="1731"/>
      <c r="H118" s="1731"/>
      <c r="I118" s="1731"/>
      <c r="J118" s="1731"/>
      <c r="K118" s="1731"/>
      <c r="L118" s="1731"/>
      <c r="M118" s="1732"/>
      <c r="BV118" s="23"/>
      <c r="BX118" s="8"/>
    </row>
    <row r="119" spans="1:76" ht="7.5" customHeight="1">
      <c r="A119" s="36"/>
      <c r="C119" s="1718"/>
      <c r="D119" s="1731"/>
      <c r="E119" s="1731"/>
      <c r="F119" s="1731"/>
      <c r="G119" s="1731"/>
      <c r="H119" s="1731"/>
      <c r="I119" s="1731"/>
      <c r="J119" s="1731"/>
      <c r="K119" s="1731"/>
      <c r="L119" s="1731"/>
      <c r="M119" s="1732"/>
      <c r="P119" s="2177">
        <v>5</v>
      </c>
      <c r="Q119" s="2177"/>
      <c r="R119" s="2177"/>
      <c r="U119" s="933" t="s">
        <v>1364</v>
      </c>
      <c r="V119" s="933"/>
      <c r="W119" s="933"/>
      <c r="X119" s="933"/>
      <c r="Y119" s="933"/>
      <c r="Z119" s="933"/>
      <c r="AA119" s="933"/>
      <c r="AB119" s="933"/>
      <c r="AC119" s="933"/>
      <c r="AD119" s="933"/>
      <c r="AE119" s="933"/>
      <c r="AF119" s="933"/>
      <c r="AG119" s="933"/>
      <c r="AH119" s="933"/>
      <c r="AI119" s="933"/>
      <c r="AJ119" s="933"/>
      <c r="AK119" s="933"/>
      <c r="AL119" s="933"/>
      <c r="AM119" s="933"/>
      <c r="AN119" s="933"/>
      <c r="AO119" s="933"/>
      <c r="AP119" s="933"/>
      <c r="AQ119" s="933"/>
      <c r="AR119" s="933"/>
      <c r="AS119" s="933"/>
      <c r="AT119" s="933"/>
      <c r="AU119" s="933"/>
      <c r="AV119" s="933"/>
      <c r="AW119" s="933"/>
      <c r="AX119" s="933"/>
      <c r="AY119" s="933"/>
      <c r="AZ119" s="933"/>
      <c r="BA119" s="933"/>
      <c r="BB119" s="933"/>
      <c r="BC119" s="933"/>
      <c r="BD119" s="933"/>
      <c r="BE119" s="933"/>
      <c r="BF119" s="933"/>
      <c r="BG119" s="933"/>
      <c r="BH119" s="933"/>
      <c r="BI119" s="933"/>
      <c r="BJ119" s="933"/>
      <c r="BK119" s="933"/>
      <c r="BL119" s="933"/>
      <c r="BM119" s="933"/>
      <c r="BN119" s="933"/>
      <c r="BO119" s="933"/>
      <c r="BP119" s="933"/>
      <c r="BQ119" s="933"/>
      <c r="BR119" s="933"/>
      <c r="BS119" s="933"/>
      <c r="BT119" s="933"/>
      <c r="BU119" s="933"/>
      <c r="BV119" s="935"/>
      <c r="BX119" s="8"/>
    </row>
    <row r="120" spans="1:76" ht="7.5" customHeight="1">
      <c r="A120" s="36"/>
      <c r="C120" s="1718"/>
      <c r="D120" s="1731"/>
      <c r="E120" s="1731"/>
      <c r="F120" s="1731"/>
      <c r="G120" s="1731"/>
      <c r="H120" s="1731"/>
      <c r="I120" s="1731"/>
      <c r="J120" s="1731"/>
      <c r="K120" s="1731"/>
      <c r="L120" s="1731"/>
      <c r="M120" s="1732"/>
      <c r="P120" s="2177"/>
      <c r="Q120" s="2177"/>
      <c r="R120" s="2177"/>
      <c r="U120" s="933"/>
      <c r="V120" s="933"/>
      <c r="W120" s="933"/>
      <c r="X120" s="933"/>
      <c r="Y120" s="933"/>
      <c r="Z120" s="933"/>
      <c r="AA120" s="933"/>
      <c r="AB120" s="933"/>
      <c r="AC120" s="933"/>
      <c r="AD120" s="933"/>
      <c r="AE120" s="933"/>
      <c r="AF120" s="933"/>
      <c r="AG120" s="933"/>
      <c r="AH120" s="933"/>
      <c r="AI120" s="933"/>
      <c r="AJ120" s="933"/>
      <c r="AK120" s="933"/>
      <c r="AL120" s="933"/>
      <c r="AM120" s="933"/>
      <c r="AN120" s="933"/>
      <c r="AO120" s="933"/>
      <c r="AP120" s="933"/>
      <c r="AQ120" s="933"/>
      <c r="AR120" s="933"/>
      <c r="AS120" s="933"/>
      <c r="AT120" s="933"/>
      <c r="AU120" s="933"/>
      <c r="AV120" s="933"/>
      <c r="AW120" s="933"/>
      <c r="AX120" s="933"/>
      <c r="AY120" s="933"/>
      <c r="AZ120" s="933"/>
      <c r="BA120" s="933"/>
      <c r="BB120" s="933"/>
      <c r="BC120" s="933"/>
      <c r="BD120" s="933"/>
      <c r="BE120" s="933"/>
      <c r="BF120" s="933"/>
      <c r="BG120" s="933"/>
      <c r="BH120" s="933"/>
      <c r="BI120" s="933"/>
      <c r="BJ120" s="933"/>
      <c r="BK120" s="933"/>
      <c r="BL120" s="933"/>
      <c r="BM120" s="933"/>
      <c r="BN120" s="933"/>
      <c r="BO120" s="933"/>
      <c r="BP120" s="933"/>
      <c r="BQ120" s="933"/>
      <c r="BR120" s="933"/>
      <c r="BS120" s="933"/>
      <c r="BT120" s="933"/>
      <c r="BU120" s="933"/>
      <c r="BV120" s="935"/>
      <c r="BX120" s="8"/>
    </row>
    <row r="121" spans="1:76" ht="7.5" customHeight="1">
      <c r="A121" s="36"/>
      <c r="C121" s="1718"/>
      <c r="D121" s="1731"/>
      <c r="E121" s="1731"/>
      <c r="F121" s="1731"/>
      <c r="G121" s="1731"/>
      <c r="H121" s="1731"/>
      <c r="I121" s="1731"/>
      <c r="J121" s="1731"/>
      <c r="K121" s="1731"/>
      <c r="L121" s="1731"/>
      <c r="M121" s="1732"/>
      <c r="BV121" s="23"/>
      <c r="BX121" s="8"/>
    </row>
    <row r="122" spans="1:76" ht="7.5" customHeight="1">
      <c r="A122" s="36"/>
      <c r="C122" s="1718"/>
      <c r="D122" s="1731"/>
      <c r="E122" s="1731"/>
      <c r="F122" s="1731"/>
      <c r="G122" s="1731"/>
      <c r="H122" s="1731"/>
      <c r="I122" s="1731"/>
      <c r="J122" s="1731"/>
      <c r="K122" s="1731"/>
      <c r="L122" s="1731"/>
      <c r="M122" s="1732"/>
      <c r="P122" s="2177">
        <v>6</v>
      </c>
      <c r="Q122" s="2177"/>
      <c r="R122" s="2177"/>
      <c r="U122" s="933" t="s">
        <v>1365</v>
      </c>
      <c r="V122" s="933"/>
      <c r="W122" s="933"/>
      <c r="X122" s="933"/>
      <c r="Y122" s="933"/>
      <c r="Z122" s="933"/>
      <c r="AA122" s="933"/>
      <c r="AB122" s="933"/>
      <c r="AC122" s="933"/>
      <c r="AD122" s="933"/>
      <c r="AE122" s="933"/>
      <c r="AF122" s="933"/>
      <c r="AG122" s="933"/>
      <c r="AH122" s="933"/>
      <c r="AI122" s="933"/>
      <c r="AJ122" s="933"/>
      <c r="AK122" s="933"/>
      <c r="AL122" s="933"/>
      <c r="AM122" s="933"/>
      <c r="AN122" s="933"/>
      <c r="AO122" s="933"/>
      <c r="AP122" s="933"/>
      <c r="AQ122" s="933"/>
      <c r="AR122" s="933"/>
      <c r="AS122" s="933"/>
      <c r="AT122" s="933"/>
      <c r="AU122" s="933"/>
      <c r="AV122" s="933"/>
      <c r="AW122" s="933"/>
      <c r="AX122" s="933"/>
      <c r="AY122" s="933"/>
      <c r="AZ122" s="933"/>
      <c r="BA122" s="933"/>
      <c r="BB122" s="933"/>
      <c r="BC122" s="933"/>
      <c r="BD122" s="933"/>
      <c r="BE122" s="933"/>
      <c r="BF122" s="933"/>
      <c r="BG122" s="933"/>
      <c r="BH122" s="933"/>
      <c r="BI122" s="933"/>
      <c r="BJ122" s="933"/>
      <c r="BK122" s="933"/>
      <c r="BL122" s="933"/>
      <c r="BM122" s="933"/>
      <c r="BN122" s="933"/>
      <c r="BO122" s="933"/>
      <c r="BP122" s="933"/>
      <c r="BQ122" s="933"/>
      <c r="BR122" s="933"/>
      <c r="BS122" s="933"/>
      <c r="BT122" s="933"/>
      <c r="BU122" s="933"/>
      <c r="BV122" s="935"/>
      <c r="BX122" s="8"/>
    </row>
    <row r="123" spans="1:76" ht="7.5" customHeight="1">
      <c r="A123" s="36"/>
      <c r="C123" s="1718"/>
      <c r="D123" s="1731"/>
      <c r="E123" s="1731"/>
      <c r="F123" s="1731"/>
      <c r="G123" s="1731"/>
      <c r="H123" s="1731"/>
      <c r="I123" s="1731"/>
      <c r="J123" s="1731"/>
      <c r="K123" s="1731"/>
      <c r="L123" s="1731"/>
      <c r="M123" s="1732"/>
      <c r="P123" s="2177"/>
      <c r="Q123" s="2177"/>
      <c r="R123" s="2177"/>
      <c r="U123" s="933"/>
      <c r="V123" s="933"/>
      <c r="W123" s="933"/>
      <c r="X123" s="933"/>
      <c r="Y123" s="933"/>
      <c r="Z123" s="933"/>
      <c r="AA123" s="933"/>
      <c r="AB123" s="933"/>
      <c r="AC123" s="933"/>
      <c r="AD123" s="933"/>
      <c r="AE123" s="933"/>
      <c r="AF123" s="933"/>
      <c r="AG123" s="933"/>
      <c r="AH123" s="933"/>
      <c r="AI123" s="933"/>
      <c r="AJ123" s="933"/>
      <c r="AK123" s="933"/>
      <c r="AL123" s="933"/>
      <c r="AM123" s="933"/>
      <c r="AN123" s="933"/>
      <c r="AO123" s="933"/>
      <c r="AP123" s="933"/>
      <c r="AQ123" s="933"/>
      <c r="AR123" s="933"/>
      <c r="AS123" s="933"/>
      <c r="AT123" s="933"/>
      <c r="AU123" s="933"/>
      <c r="AV123" s="933"/>
      <c r="AW123" s="933"/>
      <c r="AX123" s="933"/>
      <c r="AY123" s="933"/>
      <c r="AZ123" s="933"/>
      <c r="BA123" s="933"/>
      <c r="BB123" s="933"/>
      <c r="BC123" s="933"/>
      <c r="BD123" s="933"/>
      <c r="BE123" s="933"/>
      <c r="BF123" s="933"/>
      <c r="BG123" s="933"/>
      <c r="BH123" s="933"/>
      <c r="BI123" s="933"/>
      <c r="BJ123" s="933"/>
      <c r="BK123" s="933"/>
      <c r="BL123" s="933"/>
      <c r="BM123" s="933"/>
      <c r="BN123" s="933"/>
      <c r="BO123" s="933"/>
      <c r="BP123" s="933"/>
      <c r="BQ123" s="933"/>
      <c r="BR123" s="933"/>
      <c r="BS123" s="933"/>
      <c r="BT123" s="933"/>
      <c r="BU123" s="933"/>
      <c r="BV123" s="935"/>
      <c r="BX123" s="8"/>
    </row>
    <row r="124" spans="1:76" ht="7.5" customHeight="1">
      <c r="A124" s="36"/>
      <c r="C124" s="1718"/>
      <c r="D124" s="1731"/>
      <c r="E124" s="1731"/>
      <c r="F124" s="1731"/>
      <c r="G124" s="1731"/>
      <c r="H124" s="1731"/>
      <c r="I124" s="1731"/>
      <c r="J124" s="1731"/>
      <c r="K124" s="1731"/>
      <c r="L124" s="1731"/>
      <c r="M124" s="1732"/>
      <c r="BV124" s="23"/>
      <c r="BX124" s="8"/>
    </row>
    <row r="125" spans="1:76" ht="7.5" customHeight="1">
      <c r="A125" s="36"/>
      <c r="C125" s="1718"/>
      <c r="D125" s="1731"/>
      <c r="E125" s="1731"/>
      <c r="F125" s="1731"/>
      <c r="G125" s="1731"/>
      <c r="H125" s="1731"/>
      <c r="I125" s="1731"/>
      <c r="J125" s="1731"/>
      <c r="K125" s="1731"/>
      <c r="L125" s="1731"/>
      <c r="M125" s="1732"/>
      <c r="P125" s="2177">
        <v>7</v>
      </c>
      <c r="Q125" s="2177"/>
      <c r="R125" s="2177"/>
      <c r="U125" s="933" t="s">
        <v>1366</v>
      </c>
      <c r="V125" s="933"/>
      <c r="W125" s="933"/>
      <c r="X125" s="933"/>
      <c r="Y125" s="933"/>
      <c r="Z125" s="933"/>
      <c r="AA125" s="933"/>
      <c r="AB125" s="933"/>
      <c r="AC125" s="933"/>
      <c r="AD125" s="933"/>
      <c r="AE125" s="933"/>
      <c r="AF125" s="933"/>
      <c r="AG125" s="933"/>
      <c r="AH125" s="933"/>
      <c r="AI125" s="933"/>
      <c r="AJ125" s="933"/>
      <c r="AK125" s="933"/>
      <c r="AL125" s="933"/>
      <c r="AM125" s="933"/>
      <c r="AN125" s="933"/>
      <c r="AO125" s="933"/>
      <c r="AP125" s="933"/>
      <c r="AQ125" s="933"/>
      <c r="AR125" s="933"/>
      <c r="AS125" s="933"/>
      <c r="AT125" s="933"/>
      <c r="AU125" s="933"/>
      <c r="AV125" s="933"/>
      <c r="AW125" s="933"/>
      <c r="AX125" s="933"/>
      <c r="AY125" s="933"/>
      <c r="AZ125" s="933"/>
      <c r="BA125" s="933"/>
      <c r="BB125" s="933"/>
      <c r="BC125" s="933"/>
      <c r="BD125" s="933"/>
      <c r="BE125" s="933"/>
      <c r="BF125" s="933"/>
      <c r="BG125" s="933"/>
      <c r="BH125" s="933"/>
      <c r="BI125" s="933"/>
      <c r="BJ125" s="933"/>
      <c r="BK125" s="933"/>
      <c r="BL125" s="933"/>
      <c r="BM125" s="933"/>
      <c r="BN125" s="933"/>
      <c r="BO125" s="933"/>
      <c r="BP125" s="933"/>
      <c r="BQ125" s="933"/>
      <c r="BR125" s="933"/>
      <c r="BS125" s="933"/>
      <c r="BT125" s="933"/>
      <c r="BU125" s="933"/>
      <c r="BV125" s="935"/>
      <c r="BX125" s="8"/>
    </row>
    <row r="126" spans="1:76" ht="7.5" customHeight="1">
      <c r="A126" s="36"/>
      <c r="C126" s="1718"/>
      <c r="D126" s="1731"/>
      <c r="E126" s="1731"/>
      <c r="F126" s="1731"/>
      <c r="G126" s="1731"/>
      <c r="H126" s="1731"/>
      <c r="I126" s="1731"/>
      <c r="J126" s="1731"/>
      <c r="K126" s="1731"/>
      <c r="L126" s="1731"/>
      <c r="M126" s="1732"/>
      <c r="P126" s="2177"/>
      <c r="Q126" s="2177"/>
      <c r="R126" s="2177"/>
      <c r="U126" s="933"/>
      <c r="V126" s="933"/>
      <c r="W126" s="933"/>
      <c r="X126" s="933"/>
      <c r="Y126" s="933"/>
      <c r="Z126" s="933"/>
      <c r="AA126" s="933"/>
      <c r="AB126" s="933"/>
      <c r="AC126" s="933"/>
      <c r="AD126" s="933"/>
      <c r="AE126" s="933"/>
      <c r="AF126" s="933"/>
      <c r="AG126" s="933"/>
      <c r="AH126" s="933"/>
      <c r="AI126" s="933"/>
      <c r="AJ126" s="933"/>
      <c r="AK126" s="933"/>
      <c r="AL126" s="933"/>
      <c r="AM126" s="933"/>
      <c r="AN126" s="933"/>
      <c r="AO126" s="933"/>
      <c r="AP126" s="933"/>
      <c r="AQ126" s="933"/>
      <c r="AR126" s="933"/>
      <c r="AS126" s="933"/>
      <c r="AT126" s="933"/>
      <c r="AU126" s="933"/>
      <c r="AV126" s="933"/>
      <c r="AW126" s="933"/>
      <c r="AX126" s="933"/>
      <c r="AY126" s="933"/>
      <c r="AZ126" s="933"/>
      <c r="BA126" s="933"/>
      <c r="BB126" s="933"/>
      <c r="BC126" s="933"/>
      <c r="BD126" s="933"/>
      <c r="BE126" s="933"/>
      <c r="BF126" s="933"/>
      <c r="BG126" s="933"/>
      <c r="BH126" s="933"/>
      <c r="BI126" s="933"/>
      <c r="BJ126" s="933"/>
      <c r="BK126" s="933"/>
      <c r="BL126" s="933"/>
      <c r="BM126" s="933"/>
      <c r="BN126" s="933"/>
      <c r="BO126" s="933"/>
      <c r="BP126" s="933"/>
      <c r="BQ126" s="933"/>
      <c r="BR126" s="933"/>
      <c r="BS126" s="933"/>
      <c r="BT126" s="933"/>
      <c r="BU126" s="933"/>
      <c r="BV126" s="935"/>
      <c r="BX126" s="8"/>
    </row>
    <row r="127" spans="1:76" ht="7.5" customHeight="1">
      <c r="A127" s="36"/>
      <c r="C127" s="1718"/>
      <c r="D127" s="1731"/>
      <c r="E127" s="1731"/>
      <c r="F127" s="1731"/>
      <c r="G127" s="1731"/>
      <c r="H127" s="1731"/>
      <c r="I127" s="1731"/>
      <c r="J127" s="1731"/>
      <c r="K127" s="1731"/>
      <c r="L127" s="1731"/>
      <c r="M127" s="1732"/>
      <c r="BV127" s="23"/>
      <c r="BX127" s="8"/>
    </row>
    <row r="128" spans="1:76" ht="7.5" customHeight="1">
      <c r="A128" s="36"/>
      <c r="C128" s="1718"/>
      <c r="D128" s="1731"/>
      <c r="E128" s="1731"/>
      <c r="F128" s="1731"/>
      <c r="G128" s="1731"/>
      <c r="H128" s="1731"/>
      <c r="I128" s="1731"/>
      <c r="J128" s="1731"/>
      <c r="K128" s="1731"/>
      <c r="L128" s="1731"/>
      <c r="M128" s="1732"/>
      <c r="P128" s="2177">
        <v>8</v>
      </c>
      <c r="Q128" s="2177"/>
      <c r="R128" s="2177"/>
      <c r="U128" s="933" t="s">
        <v>1367</v>
      </c>
      <c r="V128" s="933"/>
      <c r="W128" s="933"/>
      <c r="X128" s="933"/>
      <c r="Y128" s="933"/>
      <c r="Z128" s="933"/>
      <c r="AA128" s="933"/>
      <c r="AB128" s="933"/>
      <c r="AC128" s="933"/>
      <c r="AD128" s="933"/>
      <c r="AE128" s="933"/>
      <c r="AF128" s="933"/>
      <c r="AG128" s="933"/>
      <c r="AH128" s="933"/>
      <c r="AI128" s="933"/>
      <c r="AJ128" s="933"/>
      <c r="AK128" s="933"/>
      <c r="AL128" s="933"/>
      <c r="AM128" s="933"/>
      <c r="AN128" s="933"/>
      <c r="AO128" s="933"/>
      <c r="AP128" s="933"/>
      <c r="AQ128" s="933"/>
      <c r="AR128" s="933"/>
      <c r="AS128" s="933"/>
      <c r="AT128" s="933"/>
      <c r="AU128" s="933"/>
      <c r="AV128" s="933"/>
      <c r="AW128" s="933"/>
      <c r="AX128" s="933"/>
      <c r="AY128" s="933"/>
      <c r="AZ128" s="933"/>
      <c r="BA128" s="933"/>
      <c r="BB128" s="933"/>
      <c r="BC128" s="933"/>
      <c r="BD128" s="933"/>
      <c r="BE128" s="933"/>
      <c r="BF128" s="933"/>
      <c r="BG128" s="933"/>
      <c r="BH128" s="933"/>
      <c r="BI128" s="933"/>
      <c r="BJ128" s="933"/>
      <c r="BK128" s="933"/>
      <c r="BL128" s="933"/>
      <c r="BM128" s="933"/>
      <c r="BN128" s="933"/>
      <c r="BO128" s="933"/>
      <c r="BP128" s="933"/>
      <c r="BQ128" s="933"/>
      <c r="BR128" s="933"/>
      <c r="BS128" s="933"/>
      <c r="BT128" s="933"/>
      <c r="BU128" s="933"/>
      <c r="BV128" s="935"/>
      <c r="BX128" s="8"/>
    </row>
    <row r="129" spans="1:76" ht="7.5" customHeight="1">
      <c r="A129" s="36"/>
      <c r="C129" s="1718"/>
      <c r="D129" s="1731"/>
      <c r="E129" s="1731"/>
      <c r="F129" s="1731"/>
      <c r="G129" s="1731"/>
      <c r="H129" s="1731"/>
      <c r="I129" s="1731"/>
      <c r="J129" s="1731"/>
      <c r="K129" s="1731"/>
      <c r="L129" s="1731"/>
      <c r="M129" s="1732"/>
      <c r="P129" s="2177"/>
      <c r="Q129" s="2177"/>
      <c r="R129" s="2177"/>
      <c r="U129" s="933"/>
      <c r="V129" s="933"/>
      <c r="W129" s="933"/>
      <c r="X129" s="933"/>
      <c r="Y129" s="933"/>
      <c r="Z129" s="933"/>
      <c r="AA129" s="933"/>
      <c r="AB129" s="933"/>
      <c r="AC129" s="933"/>
      <c r="AD129" s="933"/>
      <c r="AE129" s="933"/>
      <c r="AF129" s="933"/>
      <c r="AG129" s="933"/>
      <c r="AH129" s="933"/>
      <c r="AI129" s="933"/>
      <c r="AJ129" s="933"/>
      <c r="AK129" s="933"/>
      <c r="AL129" s="933"/>
      <c r="AM129" s="933"/>
      <c r="AN129" s="933"/>
      <c r="AO129" s="933"/>
      <c r="AP129" s="933"/>
      <c r="AQ129" s="933"/>
      <c r="AR129" s="933"/>
      <c r="AS129" s="933"/>
      <c r="AT129" s="933"/>
      <c r="AU129" s="933"/>
      <c r="AV129" s="933"/>
      <c r="AW129" s="933"/>
      <c r="AX129" s="933"/>
      <c r="AY129" s="933"/>
      <c r="AZ129" s="933"/>
      <c r="BA129" s="933"/>
      <c r="BB129" s="933"/>
      <c r="BC129" s="933"/>
      <c r="BD129" s="933"/>
      <c r="BE129" s="933"/>
      <c r="BF129" s="933"/>
      <c r="BG129" s="933"/>
      <c r="BH129" s="933"/>
      <c r="BI129" s="933"/>
      <c r="BJ129" s="933"/>
      <c r="BK129" s="933"/>
      <c r="BL129" s="933"/>
      <c r="BM129" s="933"/>
      <c r="BN129" s="933"/>
      <c r="BO129" s="933"/>
      <c r="BP129" s="933"/>
      <c r="BQ129" s="933"/>
      <c r="BR129" s="933"/>
      <c r="BS129" s="933"/>
      <c r="BT129" s="933"/>
      <c r="BU129" s="933"/>
      <c r="BV129" s="935"/>
      <c r="BX129" s="8"/>
    </row>
    <row r="130" spans="1:76" ht="7.5" customHeight="1">
      <c r="A130" s="36"/>
      <c r="C130" s="1718"/>
      <c r="D130" s="1731"/>
      <c r="E130" s="1731"/>
      <c r="F130" s="1731"/>
      <c r="G130" s="1731"/>
      <c r="H130" s="1731"/>
      <c r="I130" s="1731"/>
      <c r="J130" s="1731"/>
      <c r="K130" s="1731"/>
      <c r="L130" s="1731"/>
      <c r="M130" s="1732"/>
      <c r="BV130" s="23"/>
      <c r="BX130" s="8"/>
    </row>
    <row r="131" spans="1:76" ht="7.5" customHeight="1">
      <c r="A131" s="36"/>
      <c r="C131" s="1718"/>
      <c r="D131" s="1731"/>
      <c r="E131" s="1731"/>
      <c r="F131" s="1731"/>
      <c r="G131" s="1731"/>
      <c r="H131" s="1731"/>
      <c r="I131" s="1731"/>
      <c r="J131" s="1731"/>
      <c r="K131" s="1731"/>
      <c r="L131" s="1731"/>
      <c r="M131" s="1732"/>
      <c r="P131" s="2177">
        <v>9</v>
      </c>
      <c r="Q131" s="2177"/>
      <c r="R131" s="2177"/>
      <c r="U131" s="933" t="s">
        <v>1368</v>
      </c>
      <c r="V131" s="933"/>
      <c r="W131" s="933"/>
      <c r="X131" s="933"/>
      <c r="Y131" s="933"/>
      <c r="Z131" s="933"/>
      <c r="AA131" s="933"/>
      <c r="AB131" s="933"/>
      <c r="AC131" s="933"/>
      <c r="AD131" s="933"/>
      <c r="AE131" s="933"/>
      <c r="AF131" s="933"/>
      <c r="AG131" s="933"/>
      <c r="AH131" s="933"/>
      <c r="AI131" s="933"/>
      <c r="AJ131" s="933"/>
      <c r="AK131" s="933"/>
      <c r="AL131" s="933"/>
      <c r="AM131" s="933"/>
      <c r="AN131" s="933"/>
      <c r="AO131" s="933"/>
      <c r="AP131" s="933"/>
      <c r="AQ131" s="933"/>
      <c r="AR131" s="933"/>
      <c r="AS131" s="933"/>
      <c r="AT131" s="933"/>
      <c r="AU131" s="933"/>
      <c r="AV131" s="933"/>
      <c r="AW131" s="933"/>
      <c r="AX131" s="933"/>
      <c r="AY131" s="933"/>
      <c r="AZ131" s="933"/>
      <c r="BA131" s="933"/>
      <c r="BB131" s="933"/>
      <c r="BC131" s="933"/>
      <c r="BD131" s="933"/>
      <c r="BE131" s="933"/>
      <c r="BF131" s="933"/>
      <c r="BG131" s="933"/>
      <c r="BH131" s="933"/>
      <c r="BI131" s="933"/>
      <c r="BJ131" s="933"/>
      <c r="BK131" s="933"/>
      <c r="BL131" s="933"/>
      <c r="BM131" s="933"/>
      <c r="BN131" s="933"/>
      <c r="BO131" s="933"/>
      <c r="BP131" s="933"/>
      <c r="BQ131" s="933"/>
      <c r="BR131" s="933"/>
      <c r="BS131" s="933"/>
      <c r="BT131" s="933"/>
      <c r="BU131" s="933"/>
      <c r="BV131" s="935"/>
      <c r="BX131" s="8"/>
    </row>
    <row r="132" spans="1:76" ht="7.5" customHeight="1">
      <c r="A132" s="36"/>
      <c r="C132" s="1718"/>
      <c r="D132" s="1731"/>
      <c r="E132" s="1731"/>
      <c r="F132" s="1731"/>
      <c r="G132" s="1731"/>
      <c r="H132" s="1731"/>
      <c r="I132" s="1731"/>
      <c r="J132" s="1731"/>
      <c r="K132" s="1731"/>
      <c r="L132" s="1731"/>
      <c r="M132" s="1732"/>
      <c r="P132" s="2177"/>
      <c r="Q132" s="2177"/>
      <c r="R132" s="2177"/>
      <c r="U132" s="933"/>
      <c r="V132" s="933"/>
      <c r="W132" s="933"/>
      <c r="X132" s="933"/>
      <c r="Y132" s="933"/>
      <c r="Z132" s="933"/>
      <c r="AA132" s="933"/>
      <c r="AB132" s="933"/>
      <c r="AC132" s="933"/>
      <c r="AD132" s="933"/>
      <c r="AE132" s="933"/>
      <c r="AF132" s="933"/>
      <c r="AG132" s="933"/>
      <c r="AH132" s="933"/>
      <c r="AI132" s="933"/>
      <c r="AJ132" s="933"/>
      <c r="AK132" s="933"/>
      <c r="AL132" s="933"/>
      <c r="AM132" s="933"/>
      <c r="AN132" s="933"/>
      <c r="AO132" s="933"/>
      <c r="AP132" s="933"/>
      <c r="AQ132" s="933"/>
      <c r="AR132" s="933"/>
      <c r="AS132" s="933"/>
      <c r="AT132" s="933"/>
      <c r="AU132" s="933"/>
      <c r="AV132" s="933"/>
      <c r="AW132" s="933"/>
      <c r="AX132" s="933"/>
      <c r="AY132" s="933"/>
      <c r="AZ132" s="933"/>
      <c r="BA132" s="933"/>
      <c r="BB132" s="933"/>
      <c r="BC132" s="933"/>
      <c r="BD132" s="933"/>
      <c r="BE132" s="933"/>
      <c r="BF132" s="933"/>
      <c r="BG132" s="933"/>
      <c r="BH132" s="933"/>
      <c r="BI132" s="933"/>
      <c r="BJ132" s="933"/>
      <c r="BK132" s="933"/>
      <c r="BL132" s="933"/>
      <c r="BM132" s="933"/>
      <c r="BN132" s="933"/>
      <c r="BO132" s="933"/>
      <c r="BP132" s="933"/>
      <c r="BQ132" s="933"/>
      <c r="BR132" s="933"/>
      <c r="BS132" s="933"/>
      <c r="BT132" s="933"/>
      <c r="BU132" s="933"/>
      <c r="BV132" s="935"/>
      <c r="BX132" s="8"/>
    </row>
    <row r="133" spans="1:76" ht="7.5" customHeight="1">
      <c r="A133" s="36"/>
      <c r="C133" s="1718"/>
      <c r="D133" s="1731"/>
      <c r="E133" s="1731"/>
      <c r="F133" s="1731"/>
      <c r="G133" s="1731"/>
      <c r="H133" s="1731"/>
      <c r="I133" s="1731"/>
      <c r="J133" s="1731"/>
      <c r="K133" s="1731"/>
      <c r="L133" s="1731"/>
      <c r="M133" s="1732"/>
      <c r="U133" s="933" t="s">
        <v>1369</v>
      </c>
      <c r="V133" s="933"/>
      <c r="W133" s="933"/>
      <c r="X133" s="933"/>
      <c r="Y133" s="933"/>
      <c r="Z133" s="933"/>
      <c r="AA133" s="933"/>
      <c r="AB133" s="933"/>
      <c r="AC133" s="933"/>
      <c r="AD133" s="933"/>
      <c r="AE133" s="933"/>
      <c r="AF133" s="933"/>
      <c r="AG133" s="933"/>
      <c r="AH133" s="933"/>
      <c r="AI133" s="933"/>
      <c r="AJ133" s="933"/>
      <c r="AK133" s="933"/>
      <c r="AL133" s="933"/>
      <c r="AM133" s="933"/>
      <c r="AN133" s="933"/>
      <c r="AO133" s="933"/>
      <c r="AP133" s="933"/>
      <c r="AQ133" s="933"/>
      <c r="AR133" s="933"/>
      <c r="AS133" s="933"/>
      <c r="AT133" s="933"/>
      <c r="AU133" s="933"/>
      <c r="AV133" s="933"/>
      <c r="AW133" s="933"/>
      <c r="AX133" s="933"/>
      <c r="AY133" s="933"/>
      <c r="AZ133" s="933"/>
      <c r="BA133" s="933"/>
      <c r="BB133" s="933"/>
      <c r="BC133" s="933"/>
      <c r="BD133" s="933"/>
      <c r="BE133" s="933"/>
      <c r="BF133" s="933"/>
      <c r="BG133" s="933"/>
      <c r="BH133" s="933"/>
      <c r="BI133" s="933"/>
      <c r="BJ133" s="933"/>
      <c r="BK133" s="933"/>
      <c r="BL133" s="933"/>
      <c r="BM133" s="933"/>
      <c r="BN133" s="933"/>
      <c r="BO133" s="933"/>
      <c r="BP133" s="933"/>
      <c r="BQ133" s="933"/>
      <c r="BR133" s="933"/>
      <c r="BS133" s="933"/>
      <c r="BT133" s="933"/>
      <c r="BU133" s="933"/>
      <c r="BV133" s="935"/>
      <c r="BX133" s="8"/>
    </row>
    <row r="134" spans="1:76" ht="7.5" customHeight="1">
      <c r="A134" s="36"/>
      <c r="C134" s="1718"/>
      <c r="D134" s="1731"/>
      <c r="E134" s="1731"/>
      <c r="F134" s="1731"/>
      <c r="G134" s="1731"/>
      <c r="H134" s="1731"/>
      <c r="I134" s="1731"/>
      <c r="J134" s="1731"/>
      <c r="K134" s="1731"/>
      <c r="L134" s="1731"/>
      <c r="M134" s="1732"/>
      <c r="U134" s="933"/>
      <c r="V134" s="933"/>
      <c r="W134" s="933"/>
      <c r="X134" s="933"/>
      <c r="Y134" s="933"/>
      <c r="Z134" s="933"/>
      <c r="AA134" s="933"/>
      <c r="AB134" s="933"/>
      <c r="AC134" s="933"/>
      <c r="AD134" s="933"/>
      <c r="AE134" s="933"/>
      <c r="AF134" s="933"/>
      <c r="AG134" s="933"/>
      <c r="AH134" s="933"/>
      <c r="AI134" s="933"/>
      <c r="AJ134" s="933"/>
      <c r="AK134" s="933"/>
      <c r="AL134" s="933"/>
      <c r="AM134" s="933"/>
      <c r="AN134" s="933"/>
      <c r="AO134" s="933"/>
      <c r="AP134" s="933"/>
      <c r="AQ134" s="933"/>
      <c r="AR134" s="933"/>
      <c r="AS134" s="933"/>
      <c r="AT134" s="933"/>
      <c r="AU134" s="933"/>
      <c r="AV134" s="933"/>
      <c r="AW134" s="933"/>
      <c r="AX134" s="933"/>
      <c r="AY134" s="933"/>
      <c r="AZ134" s="933"/>
      <c r="BA134" s="933"/>
      <c r="BB134" s="933"/>
      <c r="BC134" s="933"/>
      <c r="BD134" s="933"/>
      <c r="BE134" s="933"/>
      <c r="BF134" s="933"/>
      <c r="BG134" s="933"/>
      <c r="BH134" s="933"/>
      <c r="BI134" s="933"/>
      <c r="BJ134" s="933"/>
      <c r="BK134" s="933"/>
      <c r="BL134" s="933"/>
      <c r="BM134" s="933"/>
      <c r="BN134" s="933"/>
      <c r="BO134" s="933"/>
      <c r="BP134" s="933"/>
      <c r="BQ134" s="933"/>
      <c r="BR134" s="933"/>
      <c r="BS134" s="933"/>
      <c r="BT134" s="933"/>
      <c r="BU134" s="933"/>
      <c r="BV134" s="935"/>
      <c r="BX134" s="8"/>
    </row>
    <row r="135" spans="1:76" ht="7.5" customHeight="1">
      <c r="A135" s="36"/>
      <c r="C135" s="1718"/>
      <c r="D135" s="1731"/>
      <c r="E135" s="1731"/>
      <c r="F135" s="1731"/>
      <c r="G135" s="1731"/>
      <c r="H135" s="1731"/>
      <c r="I135" s="1731"/>
      <c r="J135" s="1731"/>
      <c r="K135" s="1731"/>
      <c r="L135" s="1731"/>
      <c r="M135" s="1732"/>
      <c r="BV135" s="23"/>
      <c r="BX135" s="8"/>
    </row>
    <row r="136" spans="1:76" ht="7.5" customHeight="1">
      <c r="A136" s="36"/>
      <c r="C136" s="1718"/>
      <c r="D136" s="1731"/>
      <c r="E136" s="1731"/>
      <c r="F136" s="1731"/>
      <c r="G136" s="1731"/>
      <c r="H136" s="1731"/>
      <c r="I136" s="1731"/>
      <c r="J136" s="1731"/>
      <c r="K136" s="1731"/>
      <c r="L136" s="1731"/>
      <c r="M136" s="1732"/>
      <c r="P136" s="2177">
        <v>10</v>
      </c>
      <c r="Q136" s="2177"/>
      <c r="R136" s="2177"/>
      <c r="U136" s="933" t="s">
        <v>1370</v>
      </c>
      <c r="V136" s="933"/>
      <c r="W136" s="933"/>
      <c r="X136" s="933"/>
      <c r="Y136" s="933"/>
      <c r="Z136" s="933"/>
      <c r="AA136" s="933"/>
      <c r="AB136" s="933"/>
      <c r="AC136" s="933"/>
      <c r="AD136" s="933"/>
      <c r="AE136" s="933"/>
      <c r="AF136" s="933"/>
      <c r="AG136" s="933"/>
      <c r="AH136" s="933"/>
      <c r="AI136" s="933"/>
      <c r="AJ136" s="933"/>
      <c r="AK136" s="933"/>
      <c r="AL136" s="933"/>
      <c r="AM136" s="933"/>
      <c r="AN136" s="933"/>
      <c r="AO136" s="933"/>
      <c r="AP136" s="933"/>
      <c r="AQ136" s="933"/>
      <c r="AR136" s="933"/>
      <c r="AS136" s="933"/>
      <c r="AT136" s="933"/>
      <c r="AU136" s="933"/>
      <c r="AV136" s="933"/>
      <c r="AW136" s="933"/>
      <c r="AX136" s="933"/>
      <c r="AY136" s="933"/>
      <c r="AZ136" s="933"/>
      <c r="BA136" s="933"/>
      <c r="BB136" s="933"/>
      <c r="BC136" s="933"/>
      <c r="BD136" s="933"/>
      <c r="BE136" s="933"/>
      <c r="BF136" s="933"/>
      <c r="BG136" s="933"/>
      <c r="BH136" s="933"/>
      <c r="BI136" s="933"/>
      <c r="BJ136" s="933"/>
      <c r="BK136" s="933"/>
      <c r="BL136" s="933"/>
      <c r="BM136" s="933"/>
      <c r="BN136" s="933"/>
      <c r="BO136" s="933"/>
      <c r="BP136" s="933"/>
      <c r="BQ136" s="933"/>
      <c r="BR136" s="933"/>
      <c r="BS136" s="933"/>
      <c r="BT136" s="933"/>
      <c r="BU136" s="933"/>
      <c r="BV136" s="935"/>
      <c r="BX136" s="8"/>
    </row>
    <row r="137" spans="1:76" ht="7.5" customHeight="1">
      <c r="A137" s="36"/>
      <c r="C137" s="1718"/>
      <c r="D137" s="1731"/>
      <c r="E137" s="1731"/>
      <c r="F137" s="1731"/>
      <c r="G137" s="1731"/>
      <c r="H137" s="1731"/>
      <c r="I137" s="1731"/>
      <c r="J137" s="1731"/>
      <c r="K137" s="1731"/>
      <c r="L137" s="1731"/>
      <c r="M137" s="1732"/>
      <c r="P137" s="2177"/>
      <c r="Q137" s="2177"/>
      <c r="R137" s="2177"/>
      <c r="U137" s="933"/>
      <c r="V137" s="933"/>
      <c r="W137" s="933"/>
      <c r="X137" s="933"/>
      <c r="Y137" s="933"/>
      <c r="Z137" s="933"/>
      <c r="AA137" s="933"/>
      <c r="AB137" s="933"/>
      <c r="AC137" s="933"/>
      <c r="AD137" s="933"/>
      <c r="AE137" s="933"/>
      <c r="AF137" s="933"/>
      <c r="AG137" s="933"/>
      <c r="AH137" s="933"/>
      <c r="AI137" s="933"/>
      <c r="AJ137" s="933"/>
      <c r="AK137" s="933"/>
      <c r="AL137" s="933"/>
      <c r="AM137" s="933"/>
      <c r="AN137" s="933"/>
      <c r="AO137" s="933"/>
      <c r="AP137" s="933"/>
      <c r="AQ137" s="933"/>
      <c r="AR137" s="933"/>
      <c r="AS137" s="933"/>
      <c r="AT137" s="933"/>
      <c r="AU137" s="933"/>
      <c r="AV137" s="933"/>
      <c r="AW137" s="933"/>
      <c r="AX137" s="933"/>
      <c r="AY137" s="933"/>
      <c r="AZ137" s="933"/>
      <c r="BA137" s="933"/>
      <c r="BB137" s="933"/>
      <c r="BC137" s="933"/>
      <c r="BD137" s="933"/>
      <c r="BE137" s="933"/>
      <c r="BF137" s="933"/>
      <c r="BG137" s="933"/>
      <c r="BH137" s="933"/>
      <c r="BI137" s="933"/>
      <c r="BJ137" s="933"/>
      <c r="BK137" s="933"/>
      <c r="BL137" s="933"/>
      <c r="BM137" s="933"/>
      <c r="BN137" s="933"/>
      <c r="BO137" s="933"/>
      <c r="BP137" s="933"/>
      <c r="BQ137" s="933"/>
      <c r="BR137" s="933"/>
      <c r="BS137" s="933"/>
      <c r="BT137" s="933"/>
      <c r="BU137" s="933"/>
      <c r="BV137" s="935"/>
      <c r="BX137" s="8"/>
    </row>
    <row r="138" spans="1:76" ht="7.5" customHeight="1">
      <c r="A138" s="36"/>
      <c r="C138" s="150"/>
      <c r="D138" s="438"/>
      <c r="E138" s="438"/>
      <c r="F138" s="438"/>
      <c r="G138" s="438"/>
      <c r="H138" s="438"/>
      <c r="I138" s="438"/>
      <c r="J138" s="438"/>
      <c r="K138" s="438"/>
      <c r="L138" s="438"/>
      <c r="M138" s="442"/>
      <c r="N138" s="438"/>
      <c r="O138" s="438"/>
      <c r="P138" s="438"/>
      <c r="Q138" s="438"/>
      <c r="R138" s="438"/>
      <c r="S138" s="438"/>
      <c r="T138" s="438"/>
      <c r="U138" s="438"/>
      <c r="V138" s="438"/>
      <c r="W138" s="438"/>
      <c r="X138" s="438"/>
      <c r="Y138" s="438"/>
      <c r="Z138" s="438"/>
      <c r="AA138" s="438"/>
      <c r="AB138" s="438"/>
      <c r="AC138" s="438"/>
      <c r="AD138" s="438"/>
      <c r="AE138" s="438"/>
      <c r="AF138" s="438"/>
      <c r="AG138" s="438"/>
      <c r="AH138" s="438"/>
      <c r="AI138" s="438"/>
      <c r="AJ138" s="438"/>
      <c r="AK138" s="438"/>
      <c r="AL138" s="438"/>
      <c r="AM138" s="438"/>
      <c r="AN138" s="438"/>
      <c r="AO138" s="438"/>
      <c r="AP138" s="438"/>
      <c r="AQ138" s="438"/>
      <c r="AR138" s="438"/>
      <c r="AS138" s="438"/>
      <c r="AT138" s="438"/>
      <c r="AU138" s="438"/>
      <c r="AV138" s="438"/>
      <c r="AW138" s="438"/>
      <c r="AX138" s="438"/>
      <c r="AY138" s="438"/>
      <c r="AZ138" s="438"/>
      <c r="BA138" s="438"/>
      <c r="BB138" s="438"/>
      <c r="BC138" s="438"/>
      <c r="BD138" s="438"/>
      <c r="BE138" s="438"/>
      <c r="BF138" s="438"/>
      <c r="BG138" s="438"/>
      <c r="BH138" s="438"/>
      <c r="BI138" s="438"/>
      <c r="BJ138" s="438"/>
      <c r="BK138" s="438"/>
      <c r="BL138" s="438"/>
      <c r="BM138" s="438"/>
      <c r="BN138" s="438"/>
      <c r="BO138" s="438"/>
      <c r="BP138" s="438"/>
      <c r="BQ138" s="438"/>
      <c r="BR138" s="438"/>
      <c r="BS138" s="438"/>
      <c r="BT138" s="438"/>
      <c r="BU138" s="438"/>
      <c r="BV138" s="442"/>
      <c r="BX138" s="8"/>
    </row>
    <row r="139" spans="1:76" ht="7.5" customHeight="1">
      <c r="A139" s="36"/>
      <c r="C139" s="439"/>
      <c r="D139" s="440"/>
      <c r="E139" s="440"/>
      <c r="F139" s="440"/>
      <c r="G139" s="440"/>
      <c r="H139" s="440"/>
      <c r="I139" s="440"/>
      <c r="J139" s="440"/>
      <c r="K139" s="440"/>
      <c r="L139" s="440"/>
      <c r="M139" s="588"/>
      <c r="N139" s="440"/>
      <c r="O139" s="440"/>
      <c r="P139" s="440"/>
      <c r="Q139" s="440"/>
      <c r="R139" s="440"/>
      <c r="S139" s="440"/>
      <c r="T139" s="440"/>
      <c r="U139" s="440"/>
      <c r="V139" s="440"/>
      <c r="W139" s="440"/>
      <c r="X139" s="440"/>
      <c r="Y139" s="440"/>
      <c r="Z139" s="440"/>
      <c r="AA139" s="440"/>
      <c r="AB139" s="440"/>
      <c r="AC139" s="440"/>
      <c r="AD139" s="440"/>
      <c r="AE139" s="440"/>
      <c r="AF139" s="440"/>
      <c r="AG139" s="440"/>
      <c r="AH139" s="440"/>
      <c r="AI139" s="440"/>
      <c r="AJ139" s="440"/>
      <c r="AK139" s="440"/>
      <c r="AL139" s="440"/>
      <c r="AM139" s="440"/>
      <c r="AN139" s="440"/>
      <c r="AO139" s="440"/>
      <c r="AP139" s="440"/>
      <c r="AQ139" s="440"/>
      <c r="AR139" s="440"/>
      <c r="AS139" s="440"/>
      <c r="AT139" s="440"/>
      <c r="AU139" s="440"/>
      <c r="AV139" s="440"/>
      <c r="AW139" s="440"/>
      <c r="AX139" s="440"/>
      <c r="AY139" s="440"/>
      <c r="AZ139" s="440"/>
      <c r="BA139" s="440"/>
      <c r="BB139" s="440"/>
      <c r="BC139" s="440"/>
      <c r="BD139" s="440"/>
      <c r="BE139" s="440"/>
      <c r="BF139" s="440"/>
      <c r="BG139" s="440"/>
      <c r="BH139" s="440"/>
      <c r="BI139" s="440"/>
      <c r="BJ139" s="440"/>
      <c r="BK139" s="440"/>
      <c r="BL139" s="440"/>
      <c r="BM139" s="440"/>
      <c r="BN139" s="440"/>
      <c r="BO139" s="440"/>
      <c r="BP139" s="440"/>
      <c r="BQ139" s="440"/>
      <c r="BR139" s="440"/>
      <c r="BS139" s="440"/>
      <c r="BT139" s="440"/>
      <c r="BU139" s="440"/>
      <c r="BV139" s="588"/>
      <c r="BX139" s="8"/>
    </row>
    <row r="140" spans="1:76" ht="7.5" customHeight="1">
      <c r="A140" s="36"/>
      <c r="C140" s="2174" t="s">
        <v>1371</v>
      </c>
      <c r="D140" s="2175"/>
      <c r="E140" s="2175"/>
      <c r="F140" s="2175"/>
      <c r="G140" s="2175"/>
      <c r="H140" s="2175"/>
      <c r="I140" s="2175"/>
      <c r="J140" s="2175"/>
      <c r="K140" s="2175"/>
      <c r="L140" s="2175"/>
      <c r="M140" s="2176"/>
      <c r="P140" s="2177" t="s">
        <v>1372</v>
      </c>
      <c r="Q140" s="2177"/>
      <c r="R140" s="2177"/>
      <c r="T140" s="2178" t="s">
        <v>1373</v>
      </c>
      <c r="U140" s="2178"/>
      <c r="V140" s="2178"/>
      <c r="W140" s="2178"/>
      <c r="X140" s="2178"/>
      <c r="Y140" s="2178"/>
      <c r="Z140" s="2178"/>
      <c r="AA140" s="2178"/>
      <c r="AB140" s="2178"/>
      <c r="AC140" s="2178"/>
      <c r="AD140" s="2177">
        <v>2</v>
      </c>
      <c r="AE140" s="2177"/>
      <c r="AF140" s="2177"/>
      <c r="AG140" s="933" t="s">
        <v>1374</v>
      </c>
      <c r="AH140" s="933"/>
      <c r="AI140" s="933"/>
      <c r="AJ140" s="933"/>
      <c r="AK140" s="933"/>
      <c r="AL140" s="933"/>
      <c r="AM140" s="933"/>
      <c r="AN140" s="933"/>
      <c r="AO140" s="933"/>
      <c r="AP140" s="933"/>
      <c r="AQ140" s="2177">
        <v>3</v>
      </c>
      <c r="AR140" s="2177"/>
      <c r="AS140" s="2177"/>
      <c r="AU140" s="933" t="s">
        <v>131</v>
      </c>
      <c r="AV140" s="933"/>
      <c r="AW140" s="933"/>
      <c r="AX140" s="933"/>
      <c r="AY140" s="933"/>
      <c r="AZ140" s="933"/>
      <c r="BA140" s="1233" t="s">
        <v>44</v>
      </c>
      <c r="BB140" s="1233"/>
      <c r="BC140" s="1073"/>
      <c r="BD140" s="1073"/>
      <c r="BE140" s="1073"/>
      <c r="BF140" s="1073"/>
      <c r="BG140" s="1073"/>
      <c r="BH140" s="1073"/>
      <c r="BI140" s="1073"/>
      <c r="BJ140" s="1073"/>
      <c r="BK140" s="1073"/>
      <c r="BL140" s="1073"/>
      <c r="BM140" s="1073"/>
      <c r="BN140" s="1073"/>
      <c r="BO140" s="1073"/>
      <c r="BP140" s="1073"/>
      <c r="BQ140" s="1073"/>
      <c r="BR140" s="1073"/>
      <c r="BS140" s="1073"/>
      <c r="BT140" s="1073"/>
      <c r="BU140" s="1233" t="s">
        <v>8</v>
      </c>
      <c r="BV140" s="1926"/>
      <c r="BX140" s="8"/>
    </row>
    <row r="141" spans="1:76" ht="7.5" customHeight="1">
      <c r="A141" s="36"/>
      <c r="C141" s="2174"/>
      <c r="D141" s="2175"/>
      <c r="E141" s="2175"/>
      <c r="F141" s="2175"/>
      <c r="G141" s="2175"/>
      <c r="H141" s="2175"/>
      <c r="I141" s="2175"/>
      <c r="J141" s="2175"/>
      <c r="K141" s="2175"/>
      <c r="L141" s="2175"/>
      <c r="M141" s="2176"/>
      <c r="P141" s="2177"/>
      <c r="Q141" s="2177"/>
      <c r="R141" s="2177"/>
      <c r="T141" s="2178"/>
      <c r="U141" s="2178"/>
      <c r="V141" s="2178"/>
      <c r="W141" s="2178"/>
      <c r="X141" s="2178"/>
      <c r="Y141" s="2178"/>
      <c r="Z141" s="2178"/>
      <c r="AA141" s="2178"/>
      <c r="AB141" s="2178"/>
      <c r="AC141" s="2178"/>
      <c r="AD141" s="2177"/>
      <c r="AE141" s="2177"/>
      <c r="AF141" s="2177"/>
      <c r="AG141" s="933"/>
      <c r="AH141" s="933"/>
      <c r="AI141" s="933"/>
      <c r="AJ141" s="933"/>
      <c r="AK141" s="933"/>
      <c r="AL141" s="933"/>
      <c r="AM141" s="933"/>
      <c r="AN141" s="933"/>
      <c r="AO141" s="933"/>
      <c r="AP141" s="933"/>
      <c r="AQ141" s="2177"/>
      <c r="AR141" s="2177"/>
      <c r="AS141" s="2177"/>
      <c r="AU141" s="933"/>
      <c r="AV141" s="933"/>
      <c r="AW141" s="933"/>
      <c r="AX141" s="933"/>
      <c r="AY141" s="933"/>
      <c r="AZ141" s="933"/>
      <c r="BA141" s="1233"/>
      <c r="BB141" s="1233"/>
      <c r="BC141" s="1073"/>
      <c r="BD141" s="1073"/>
      <c r="BE141" s="1073"/>
      <c r="BF141" s="1073"/>
      <c r="BG141" s="1073"/>
      <c r="BH141" s="1073"/>
      <c r="BI141" s="1073"/>
      <c r="BJ141" s="1073"/>
      <c r="BK141" s="1073"/>
      <c r="BL141" s="1073"/>
      <c r="BM141" s="1073"/>
      <c r="BN141" s="1073"/>
      <c r="BO141" s="1073"/>
      <c r="BP141" s="1073"/>
      <c r="BQ141" s="1073"/>
      <c r="BR141" s="1073"/>
      <c r="BS141" s="1073"/>
      <c r="BT141" s="1073"/>
      <c r="BU141" s="1233"/>
      <c r="BV141" s="1926"/>
      <c r="BX141" s="8"/>
    </row>
    <row r="142" spans="1:76" ht="7.5" customHeight="1">
      <c r="A142" s="36"/>
      <c r="C142" s="150"/>
      <c r="D142" s="438"/>
      <c r="E142" s="438"/>
      <c r="F142" s="438"/>
      <c r="G142" s="438"/>
      <c r="H142" s="438"/>
      <c r="I142" s="438"/>
      <c r="J142" s="438"/>
      <c r="K142" s="438"/>
      <c r="L142" s="438"/>
      <c r="M142" s="442"/>
      <c r="N142" s="438"/>
      <c r="O142" s="438"/>
      <c r="P142" s="438"/>
      <c r="Q142" s="438"/>
      <c r="R142" s="438"/>
      <c r="S142" s="438"/>
      <c r="T142" s="438"/>
      <c r="U142" s="438"/>
      <c r="V142" s="438"/>
      <c r="W142" s="438"/>
      <c r="X142" s="438"/>
      <c r="Y142" s="438"/>
      <c r="Z142" s="438"/>
      <c r="AA142" s="438"/>
      <c r="AB142" s="438"/>
      <c r="AC142" s="438"/>
      <c r="AD142" s="438"/>
      <c r="AE142" s="438"/>
      <c r="AF142" s="438"/>
      <c r="AG142" s="438"/>
      <c r="AH142" s="438"/>
      <c r="AI142" s="438"/>
      <c r="AJ142" s="438"/>
      <c r="AK142" s="438"/>
      <c r="AL142" s="438"/>
      <c r="AM142" s="438"/>
      <c r="AN142" s="438"/>
      <c r="AO142" s="438"/>
      <c r="AP142" s="438"/>
      <c r="AQ142" s="438"/>
      <c r="AR142" s="438"/>
      <c r="AS142" s="438"/>
      <c r="AT142" s="438"/>
      <c r="AU142" s="438"/>
      <c r="AV142" s="438"/>
      <c r="AW142" s="438"/>
      <c r="AX142" s="438"/>
      <c r="AY142" s="438"/>
      <c r="AZ142" s="438"/>
      <c r="BA142" s="438"/>
      <c r="BB142" s="438"/>
      <c r="BC142" s="438"/>
      <c r="BD142" s="438"/>
      <c r="BE142" s="438"/>
      <c r="BF142" s="438"/>
      <c r="BG142" s="438"/>
      <c r="BH142" s="438"/>
      <c r="BI142" s="438"/>
      <c r="BJ142" s="438"/>
      <c r="BK142" s="438"/>
      <c r="BL142" s="438"/>
      <c r="BM142" s="438"/>
      <c r="BN142" s="438"/>
      <c r="BO142" s="438"/>
      <c r="BP142" s="438"/>
      <c r="BQ142" s="438"/>
      <c r="BR142" s="438"/>
      <c r="BS142" s="438"/>
      <c r="BT142" s="438"/>
      <c r="BU142" s="438"/>
      <c r="BV142" s="442"/>
      <c r="BX142" s="8"/>
    </row>
    <row r="143" spans="1:76" ht="7.5" customHeight="1">
      <c r="A143" s="36"/>
      <c r="BX143" s="8"/>
    </row>
    <row r="144" spans="1:76" ht="7.5" customHeight="1">
      <c r="A144" s="36"/>
      <c r="BX144" s="8"/>
    </row>
    <row r="145" spans="1:76" ht="7.5" customHeight="1">
      <c r="A145" s="36"/>
      <c r="BX145" s="8"/>
    </row>
    <row r="146" spans="1:76" ht="7.5" customHeight="1">
      <c r="A146" s="36"/>
      <c r="BX146" s="8"/>
    </row>
    <row r="147" spans="1:76" ht="7.5" customHeight="1">
      <c r="A147" s="36"/>
      <c r="BX147" s="8"/>
    </row>
    <row r="148" spans="1:76" ht="7.5" customHeight="1">
      <c r="A148" s="36"/>
      <c r="BX148" s="8"/>
    </row>
    <row r="149" spans="1:76" ht="7.5" customHeight="1">
      <c r="A149" s="36"/>
      <c r="BX149" s="8"/>
    </row>
    <row r="150" spans="1:76" ht="7.5" customHeight="1">
      <c r="A150" s="36"/>
      <c r="BX150" s="8"/>
    </row>
    <row r="151" spans="1:76" ht="7.5" customHeight="1">
      <c r="A151" s="36"/>
      <c r="BX151" s="8"/>
    </row>
    <row r="152" spans="1:76" ht="7.5" customHeight="1">
      <c r="A152" s="36"/>
      <c r="BX152" s="8"/>
    </row>
    <row r="153" spans="1:76" ht="7.5" customHeight="1">
      <c r="A153" s="36"/>
      <c r="BX153" s="8"/>
    </row>
    <row r="154" spans="1:76" ht="7.5" customHeight="1">
      <c r="A154" s="36"/>
      <c r="BX154" s="8"/>
    </row>
    <row r="155" spans="1:76" ht="7.5" customHeight="1">
      <c r="A155" s="36"/>
      <c r="BX155" s="8"/>
    </row>
    <row r="156" spans="1:76" ht="7.5" customHeight="1">
      <c r="A156" s="36"/>
      <c r="BX156" s="8"/>
    </row>
    <row r="157" spans="1:76" ht="7.5" customHeight="1">
      <c r="A157" s="36"/>
      <c r="BX157" s="8"/>
    </row>
    <row r="158" spans="1:76" ht="7.5" customHeight="1">
      <c r="A158" s="36"/>
      <c r="BX158" s="8"/>
    </row>
    <row r="159" spans="1:76" ht="7.5" customHeight="1">
      <c r="A159" s="36"/>
      <c r="BX159" s="8"/>
    </row>
    <row r="160" spans="1:76" ht="7.5" customHeight="1">
      <c r="A160" s="36"/>
      <c r="BX160" s="8"/>
    </row>
    <row r="161" spans="1:76" ht="7.5" customHeight="1">
      <c r="A161" s="36"/>
      <c r="BX161" s="8"/>
    </row>
    <row r="162" spans="1:76" ht="7.5" customHeight="1" thickBot="1">
      <c r="A162" s="37"/>
      <c r="B162" s="38"/>
      <c r="C162" s="38"/>
      <c r="D162" s="38"/>
      <c r="E162" s="38"/>
      <c r="F162" s="38"/>
      <c r="G162" s="38"/>
      <c r="H162" s="38"/>
      <c r="I162" s="38"/>
      <c r="J162" s="38"/>
      <c r="K162" s="38"/>
      <c r="L162" s="38"/>
      <c r="M162" s="38"/>
      <c r="N162" s="38"/>
      <c r="O162" s="38"/>
      <c r="P162" s="38"/>
      <c r="Q162" s="38"/>
      <c r="R162" s="38"/>
      <c r="S162" s="38"/>
      <c r="T162" s="38"/>
      <c r="U162" s="38"/>
      <c r="V162" s="38"/>
      <c r="W162" s="38"/>
      <c r="X162" s="38"/>
      <c r="Y162" s="38"/>
      <c r="Z162" s="38"/>
      <c r="AA162" s="38"/>
      <c r="AB162" s="38"/>
      <c r="AC162" s="38"/>
      <c r="AD162" s="38"/>
      <c r="AE162" s="38"/>
      <c r="AF162" s="38"/>
      <c r="AG162" s="38"/>
      <c r="AH162" s="38"/>
      <c r="AI162" s="38"/>
      <c r="AJ162" s="38"/>
      <c r="AK162" s="38"/>
      <c r="AL162" s="38"/>
      <c r="AM162" s="38"/>
      <c r="AN162" s="38"/>
      <c r="AO162" s="38"/>
      <c r="AP162" s="38"/>
      <c r="AQ162" s="38"/>
      <c r="AR162" s="38"/>
      <c r="AS162" s="38"/>
      <c r="AT162" s="38"/>
      <c r="AU162" s="38"/>
      <c r="AV162" s="38"/>
      <c r="AW162" s="38"/>
      <c r="AX162" s="38"/>
      <c r="AY162" s="38"/>
      <c r="AZ162" s="38"/>
      <c r="BA162" s="38"/>
      <c r="BB162" s="38"/>
      <c r="BC162" s="38"/>
      <c r="BD162" s="38"/>
      <c r="BE162" s="38"/>
      <c r="BF162" s="38"/>
      <c r="BG162" s="38"/>
      <c r="BH162" s="38"/>
      <c r="BI162" s="38"/>
      <c r="BJ162" s="38"/>
      <c r="BK162" s="38"/>
      <c r="BL162" s="38"/>
      <c r="BM162" s="38"/>
      <c r="BN162" s="38"/>
      <c r="BO162" s="38"/>
      <c r="BP162" s="38"/>
      <c r="BQ162" s="38"/>
      <c r="BR162" s="38"/>
      <c r="BS162" s="38"/>
      <c r="BT162" s="38"/>
      <c r="BU162" s="38"/>
      <c r="BV162" s="38"/>
      <c r="BW162" s="38"/>
      <c r="BX162" s="9"/>
    </row>
    <row r="167" spans="1:76" ht="7.5" customHeight="1">
      <c r="G167" s="2144" t="s">
        <v>1375</v>
      </c>
      <c r="H167" s="2144"/>
      <c r="I167" s="2144"/>
      <c r="J167" s="2144"/>
      <c r="K167" s="2144"/>
      <c r="L167" s="2144"/>
      <c r="M167" s="2144"/>
      <c r="N167" s="2144"/>
      <c r="O167" s="2144"/>
      <c r="P167" s="2144"/>
      <c r="Q167" s="2144"/>
      <c r="R167" s="2144"/>
      <c r="S167" s="2144"/>
      <c r="T167" s="2144"/>
      <c r="U167" s="2144"/>
      <c r="V167" s="2144"/>
      <c r="W167" s="2144"/>
      <c r="X167" s="2144"/>
      <c r="Y167" s="2144"/>
      <c r="Z167" s="2144"/>
      <c r="AA167" s="2144"/>
      <c r="AB167" s="2144"/>
      <c r="AC167" s="2144"/>
      <c r="AD167" s="2144"/>
      <c r="AE167" s="2144"/>
      <c r="AF167" s="2144"/>
      <c r="AG167" s="2144"/>
      <c r="AH167" s="2144"/>
      <c r="AI167" s="2144"/>
      <c r="AJ167" s="2144"/>
      <c r="AK167" s="2144"/>
      <c r="AL167" s="2144"/>
      <c r="AM167" s="2144"/>
      <c r="AN167" s="2144"/>
      <c r="AO167" s="2144"/>
      <c r="AP167" s="2144"/>
      <c r="AQ167" s="2144"/>
      <c r="AR167" s="2144"/>
      <c r="AS167" s="2144"/>
      <c r="AT167" s="2144"/>
      <c r="AU167" s="2144"/>
      <c r="AV167" s="2144"/>
      <c r="AW167" s="2144"/>
      <c r="AX167" s="2144"/>
      <c r="AY167" s="2144"/>
      <c r="AZ167" s="2144"/>
      <c r="BA167" s="2144"/>
      <c r="BB167" s="2144"/>
      <c r="BC167" s="2144"/>
      <c r="BD167" s="2144"/>
      <c r="BE167" s="2144"/>
      <c r="BF167" s="2144"/>
      <c r="BG167" s="2144"/>
      <c r="BH167" s="2144"/>
      <c r="BI167" s="2144"/>
      <c r="BJ167" s="2144"/>
      <c r="BK167" s="2144"/>
      <c r="BL167" s="2144"/>
      <c r="BM167" s="2144"/>
      <c r="BN167" s="2144"/>
      <c r="BO167" s="2144"/>
      <c r="BP167" s="2144"/>
      <c r="BQ167" s="2144"/>
      <c r="BR167" s="2144"/>
    </row>
    <row r="168" spans="1:76" ht="7.5" customHeight="1">
      <c r="G168" s="2144"/>
      <c r="H168" s="2144"/>
      <c r="I168" s="2144"/>
      <c r="J168" s="2144"/>
      <c r="K168" s="2144"/>
      <c r="L168" s="2144"/>
      <c r="M168" s="2144"/>
      <c r="N168" s="2144"/>
      <c r="O168" s="2144"/>
      <c r="P168" s="2144"/>
      <c r="Q168" s="2144"/>
      <c r="R168" s="2144"/>
      <c r="S168" s="2144"/>
      <c r="T168" s="2144"/>
      <c r="U168" s="2144"/>
      <c r="V168" s="2144"/>
      <c r="W168" s="2144"/>
      <c r="X168" s="2144"/>
      <c r="Y168" s="2144"/>
      <c r="Z168" s="2144"/>
      <c r="AA168" s="2144"/>
      <c r="AB168" s="2144"/>
      <c r="AC168" s="2144"/>
      <c r="AD168" s="2144"/>
      <c r="AE168" s="2144"/>
      <c r="AF168" s="2144"/>
      <c r="AG168" s="2144"/>
      <c r="AH168" s="2144"/>
      <c r="AI168" s="2144"/>
      <c r="AJ168" s="2144"/>
      <c r="AK168" s="2144"/>
      <c r="AL168" s="2144"/>
      <c r="AM168" s="2144"/>
      <c r="AN168" s="2144"/>
      <c r="AO168" s="2144"/>
      <c r="AP168" s="2144"/>
      <c r="AQ168" s="2144"/>
      <c r="AR168" s="2144"/>
      <c r="AS168" s="2144"/>
      <c r="AT168" s="2144"/>
      <c r="AU168" s="2144"/>
      <c r="AV168" s="2144"/>
      <c r="AW168" s="2144"/>
      <c r="AX168" s="2144"/>
      <c r="AY168" s="2144"/>
      <c r="AZ168" s="2144"/>
      <c r="BA168" s="2144"/>
      <c r="BB168" s="2144"/>
      <c r="BC168" s="2144"/>
      <c r="BD168" s="2144"/>
      <c r="BE168" s="2144"/>
      <c r="BF168" s="2144"/>
      <c r="BG168" s="2144"/>
      <c r="BH168" s="2144"/>
      <c r="BI168" s="2144"/>
      <c r="BJ168" s="2144"/>
      <c r="BK168" s="2144"/>
      <c r="BL168" s="2144"/>
      <c r="BM168" s="2144"/>
      <c r="BN168" s="2144"/>
      <c r="BO168" s="2144"/>
      <c r="BP168" s="2144"/>
      <c r="BQ168" s="2144"/>
      <c r="BR168" s="2144"/>
    </row>
    <row r="169" spans="1:76" ht="7.5" customHeight="1">
      <c r="G169" s="2144"/>
      <c r="H169" s="2144"/>
      <c r="I169" s="2144"/>
      <c r="J169" s="2144"/>
      <c r="K169" s="2144"/>
      <c r="L169" s="2144"/>
      <c r="M169" s="2144"/>
      <c r="N169" s="2144"/>
      <c r="O169" s="2144"/>
      <c r="P169" s="2144"/>
      <c r="Q169" s="2144"/>
      <c r="R169" s="2144"/>
      <c r="S169" s="2144"/>
      <c r="T169" s="2144"/>
      <c r="U169" s="2144"/>
      <c r="V169" s="2144"/>
      <c r="W169" s="2144"/>
      <c r="X169" s="2144"/>
      <c r="Y169" s="2144"/>
      <c r="Z169" s="2144"/>
      <c r="AA169" s="2144"/>
      <c r="AB169" s="2144"/>
      <c r="AC169" s="2144"/>
      <c r="AD169" s="2144"/>
      <c r="AE169" s="2144"/>
      <c r="AF169" s="2144"/>
      <c r="AG169" s="2144"/>
      <c r="AH169" s="2144"/>
      <c r="AI169" s="2144"/>
      <c r="AJ169" s="2144"/>
      <c r="AK169" s="2144"/>
      <c r="AL169" s="2144"/>
      <c r="AM169" s="2144"/>
      <c r="AN169" s="2144"/>
      <c r="AO169" s="2144"/>
      <c r="AP169" s="2144"/>
      <c r="AQ169" s="2144"/>
      <c r="AR169" s="2144"/>
      <c r="AS169" s="2144"/>
      <c r="AT169" s="2144"/>
      <c r="AU169" s="2144"/>
      <c r="AV169" s="2144"/>
      <c r="AW169" s="2144"/>
      <c r="AX169" s="2144"/>
      <c r="AY169" s="2144"/>
      <c r="AZ169" s="2144"/>
      <c r="BA169" s="2144"/>
      <c r="BB169" s="2144"/>
      <c r="BC169" s="2144"/>
      <c r="BD169" s="2144"/>
      <c r="BE169" s="2144"/>
      <c r="BF169" s="2144"/>
      <c r="BG169" s="2144"/>
      <c r="BH169" s="2144"/>
      <c r="BI169" s="2144"/>
      <c r="BJ169" s="2144"/>
      <c r="BK169" s="2144"/>
      <c r="BL169" s="2144"/>
      <c r="BM169" s="2144"/>
      <c r="BN169" s="2144"/>
      <c r="BO169" s="2144"/>
      <c r="BP169" s="2144"/>
      <c r="BQ169" s="2144"/>
      <c r="BR169" s="2144"/>
    </row>
    <row r="170" spans="1:76" ht="7.5" customHeight="1">
      <c r="G170" s="2144"/>
      <c r="H170" s="2144"/>
      <c r="I170" s="2144"/>
      <c r="J170" s="2144"/>
      <c r="K170" s="2144"/>
      <c r="L170" s="2144"/>
      <c r="M170" s="2144"/>
      <c r="N170" s="2144"/>
      <c r="O170" s="2144"/>
      <c r="P170" s="2144"/>
      <c r="Q170" s="2144"/>
      <c r="R170" s="2144"/>
      <c r="S170" s="2144"/>
      <c r="T170" s="2144"/>
      <c r="U170" s="2144"/>
      <c r="V170" s="2144"/>
      <c r="W170" s="2144"/>
      <c r="X170" s="2144"/>
      <c r="Y170" s="2144"/>
      <c r="Z170" s="2144"/>
      <c r="AA170" s="2144"/>
      <c r="AB170" s="2144"/>
      <c r="AC170" s="2144"/>
      <c r="AD170" s="2144"/>
      <c r="AE170" s="2144"/>
      <c r="AF170" s="2144"/>
      <c r="AG170" s="2144"/>
      <c r="AH170" s="2144"/>
      <c r="AI170" s="2144"/>
      <c r="AJ170" s="2144"/>
      <c r="AK170" s="2144"/>
      <c r="AL170" s="2144"/>
      <c r="AM170" s="2144"/>
      <c r="AN170" s="2144"/>
      <c r="AO170" s="2144"/>
      <c r="AP170" s="2144"/>
      <c r="AQ170" s="2144"/>
      <c r="AR170" s="2144"/>
      <c r="AS170" s="2144"/>
      <c r="AT170" s="2144"/>
      <c r="AU170" s="2144"/>
      <c r="AV170" s="2144"/>
      <c r="AW170" s="2144"/>
      <c r="AX170" s="2144"/>
      <c r="AY170" s="2144"/>
      <c r="AZ170" s="2144"/>
      <c r="BA170" s="2144"/>
      <c r="BB170" s="2144"/>
      <c r="BC170" s="2144"/>
      <c r="BD170" s="2144"/>
      <c r="BE170" s="2144"/>
      <c r="BF170" s="2144"/>
      <c r="BG170" s="2144"/>
      <c r="BH170" s="2144"/>
      <c r="BI170" s="2144"/>
      <c r="BJ170" s="2144"/>
      <c r="BK170" s="2144"/>
      <c r="BL170" s="2144"/>
      <c r="BM170" s="2144"/>
      <c r="BN170" s="2144"/>
      <c r="BO170" s="2144"/>
      <c r="BP170" s="2144"/>
      <c r="BQ170" s="2144"/>
      <c r="BR170" s="2144"/>
    </row>
    <row r="171" spans="1:76" ht="7.5" customHeight="1">
      <c r="G171" s="2144"/>
      <c r="H171" s="2144"/>
      <c r="I171" s="2144"/>
      <c r="J171" s="2144"/>
      <c r="K171" s="2144"/>
      <c r="L171" s="2144"/>
      <c r="M171" s="2144"/>
      <c r="N171" s="2144"/>
      <c r="O171" s="2144"/>
      <c r="P171" s="2144"/>
      <c r="Q171" s="2144"/>
      <c r="R171" s="2144"/>
      <c r="S171" s="2144"/>
      <c r="T171" s="2144"/>
      <c r="U171" s="2144"/>
      <c r="V171" s="2144"/>
      <c r="W171" s="2144"/>
      <c r="X171" s="2144"/>
      <c r="Y171" s="2144"/>
      <c r="Z171" s="2144"/>
      <c r="AA171" s="2144"/>
      <c r="AB171" s="2144"/>
      <c r="AC171" s="2144"/>
      <c r="AD171" s="2144"/>
      <c r="AE171" s="2144"/>
      <c r="AF171" s="2144"/>
      <c r="AG171" s="2144"/>
      <c r="AH171" s="2144"/>
      <c r="AI171" s="2144"/>
      <c r="AJ171" s="2144"/>
      <c r="AK171" s="2144"/>
      <c r="AL171" s="2144"/>
      <c r="AM171" s="2144"/>
      <c r="AN171" s="2144"/>
      <c r="AO171" s="2144"/>
      <c r="AP171" s="2144"/>
      <c r="AQ171" s="2144"/>
      <c r="AR171" s="2144"/>
      <c r="AS171" s="2144"/>
      <c r="AT171" s="2144"/>
      <c r="AU171" s="2144"/>
      <c r="AV171" s="2144"/>
      <c r="AW171" s="2144"/>
      <c r="AX171" s="2144"/>
      <c r="AY171" s="2144"/>
      <c r="AZ171" s="2144"/>
      <c r="BA171" s="2144"/>
      <c r="BB171" s="2144"/>
      <c r="BC171" s="2144"/>
      <c r="BD171" s="2144"/>
      <c r="BE171" s="2144"/>
      <c r="BF171" s="2144"/>
      <c r="BG171" s="2144"/>
      <c r="BH171" s="2144"/>
      <c r="BI171" s="2144"/>
      <c r="BJ171" s="2144"/>
      <c r="BK171" s="2144"/>
      <c r="BL171" s="2144"/>
      <c r="BM171" s="2144"/>
      <c r="BN171" s="2144"/>
      <c r="BO171" s="2144"/>
      <c r="BP171" s="2144"/>
      <c r="BQ171" s="2144"/>
      <c r="BR171" s="2144"/>
    </row>
    <row r="175" spans="1:76" ht="7.5" customHeight="1">
      <c r="AP175" s="2143">
        <f ca="1">入力専用!$B$4</f>
        <v>46119.699162037039</v>
      </c>
      <c r="AQ175" s="2143"/>
      <c r="AR175" s="2143"/>
      <c r="AS175" s="2143"/>
      <c r="AT175" s="2143"/>
      <c r="AU175" s="2135"/>
      <c r="AV175" s="2135"/>
      <c r="AW175" s="2135"/>
      <c r="AX175" s="2135"/>
      <c r="AY175" s="2135" t="s">
        <v>3</v>
      </c>
      <c r="AZ175" s="2135"/>
      <c r="BA175" s="2135"/>
      <c r="BB175" s="2135"/>
      <c r="BC175" s="2135"/>
      <c r="BD175" s="2135"/>
      <c r="BE175" s="2135"/>
      <c r="BF175" s="2135"/>
      <c r="BG175" s="2135" t="s">
        <v>113</v>
      </c>
      <c r="BH175" s="2135"/>
      <c r="BI175" s="2135"/>
      <c r="BJ175" s="2135"/>
      <c r="BK175" s="2135"/>
      <c r="BL175" s="2135"/>
      <c r="BM175" s="2135"/>
      <c r="BN175" s="2135"/>
      <c r="BO175" s="2135" t="s">
        <v>1348</v>
      </c>
      <c r="BP175" s="2135"/>
      <c r="BQ175" s="2135"/>
      <c r="BR175" s="2135"/>
    </row>
    <row r="176" spans="1:76" ht="7.5" customHeight="1">
      <c r="AP176" s="2143"/>
      <c r="AQ176" s="2143"/>
      <c r="AR176" s="2143"/>
      <c r="AS176" s="2143"/>
      <c r="AT176" s="2143"/>
      <c r="AU176" s="2135"/>
      <c r="AV176" s="2135"/>
      <c r="AW176" s="2135"/>
      <c r="AX176" s="2135"/>
      <c r="AY176" s="2135"/>
      <c r="AZ176" s="2135"/>
      <c r="BA176" s="2135"/>
      <c r="BB176" s="2135"/>
      <c r="BC176" s="2135"/>
      <c r="BD176" s="2135"/>
      <c r="BE176" s="2135"/>
      <c r="BF176" s="2135"/>
      <c r="BG176" s="2135"/>
      <c r="BH176" s="2135"/>
      <c r="BI176" s="2135"/>
      <c r="BJ176" s="2135"/>
      <c r="BK176" s="2135"/>
      <c r="BL176" s="2135"/>
      <c r="BM176" s="2135"/>
      <c r="BN176" s="2135"/>
      <c r="BO176" s="2135"/>
      <c r="BP176" s="2135"/>
      <c r="BQ176" s="2135"/>
      <c r="BR176" s="2135"/>
    </row>
    <row r="177" spans="7:70" ht="7.5" customHeight="1">
      <c r="AP177" s="2143"/>
      <c r="AQ177" s="2143"/>
      <c r="AR177" s="2143"/>
      <c r="AS177" s="2143"/>
      <c r="AT177" s="2143"/>
      <c r="AU177" s="2135"/>
      <c r="AV177" s="2135"/>
      <c r="AW177" s="2135"/>
      <c r="AX177" s="2135"/>
      <c r="AY177" s="2135"/>
      <c r="AZ177" s="2135"/>
      <c r="BA177" s="2135"/>
      <c r="BB177" s="2135"/>
      <c r="BC177" s="2135"/>
      <c r="BD177" s="2135"/>
      <c r="BE177" s="2135"/>
      <c r="BF177" s="2135"/>
      <c r="BG177" s="2135"/>
      <c r="BH177" s="2135"/>
      <c r="BI177" s="2135"/>
      <c r="BJ177" s="2135"/>
      <c r="BK177" s="2135"/>
      <c r="BL177" s="2135"/>
      <c r="BM177" s="2135"/>
      <c r="BN177" s="2135"/>
      <c r="BO177" s="2135"/>
      <c r="BP177" s="2135"/>
      <c r="BQ177" s="2135"/>
      <c r="BR177" s="2135"/>
    </row>
    <row r="181" spans="7:70" ht="7.5" customHeight="1">
      <c r="G181" s="2137" t="s">
        <v>1345</v>
      </c>
      <c r="H181" s="2137"/>
      <c r="I181" s="2137"/>
      <c r="J181" s="2137"/>
      <c r="K181" s="2137"/>
      <c r="L181" s="2137"/>
      <c r="M181" s="2137"/>
      <c r="N181" s="2137"/>
      <c r="O181" s="2137"/>
      <c r="P181" s="2137"/>
      <c r="Q181" s="2137"/>
      <c r="R181" s="2137"/>
      <c r="S181" s="2137"/>
      <c r="T181" s="2137"/>
      <c r="U181" s="2137"/>
      <c r="V181" s="2137"/>
      <c r="W181" s="2137"/>
      <c r="X181" s="2137"/>
      <c r="Y181" s="2137"/>
      <c r="Z181" s="2137"/>
      <c r="AA181" s="2137"/>
      <c r="AB181" s="2137"/>
      <c r="AC181" s="2137"/>
      <c r="AD181" s="2137"/>
      <c r="AE181" s="2137"/>
      <c r="AF181" s="2137"/>
      <c r="AG181" s="2137"/>
      <c r="AH181" s="2137"/>
      <c r="AI181" s="2137"/>
      <c r="AJ181" s="2137"/>
      <c r="AK181" s="2137"/>
      <c r="AL181" s="2137"/>
      <c r="AM181" s="2137"/>
      <c r="AN181" s="2137"/>
      <c r="AO181" s="2137"/>
      <c r="AP181" s="2137"/>
      <c r="AQ181" s="2137"/>
      <c r="AR181" s="2137"/>
      <c r="AS181" s="2137"/>
      <c r="AT181" s="2137"/>
      <c r="AU181" s="2137"/>
      <c r="AV181" s="2137"/>
      <c r="AW181" s="2137"/>
      <c r="AX181" s="2137"/>
      <c r="AY181" s="2137"/>
      <c r="AZ181" s="2137"/>
      <c r="BA181" s="2137"/>
      <c r="BB181" s="2137"/>
      <c r="BC181" s="2137"/>
      <c r="BD181" s="2137"/>
      <c r="BE181" s="2137"/>
      <c r="BF181" s="2137"/>
      <c r="BG181" s="2137"/>
      <c r="BH181" s="2137"/>
      <c r="BI181" s="2137"/>
      <c r="BJ181" s="2137"/>
      <c r="BK181" s="2137"/>
      <c r="BL181" s="2137"/>
      <c r="BM181" s="2137"/>
      <c r="BN181" s="2137"/>
      <c r="BO181" s="2137"/>
      <c r="BP181" s="2137"/>
      <c r="BQ181" s="2137"/>
      <c r="BR181" s="2137"/>
    </row>
    <row r="182" spans="7:70" ht="7.5" customHeight="1">
      <c r="G182" s="2137"/>
      <c r="H182" s="2137"/>
      <c r="I182" s="2137"/>
      <c r="J182" s="2137"/>
      <c r="K182" s="2137"/>
      <c r="L182" s="2137"/>
      <c r="M182" s="2137"/>
      <c r="N182" s="2137"/>
      <c r="O182" s="2137"/>
      <c r="P182" s="2137"/>
      <c r="Q182" s="2137"/>
      <c r="R182" s="2137"/>
      <c r="S182" s="2137"/>
      <c r="T182" s="2137"/>
      <c r="U182" s="2137"/>
      <c r="V182" s="2137"/>
      <c r="W182" s="2137"/>
      <c r="X182" s="2137"/>
      <c r="Y182" s="2137"/>
      <c r="Z182" s="2137"/>
      <c r="AA182" s="2137"/>
      <c r="AB182" s="2137"/>
      <c r="AC182" s="2137"/>
      <c r="AD182" s="2137"/>
      <c r="AE182" s="2137"/>
      <c r="AF182" s="2137"/>
      <c r="AG182" s="2137"/>
      <c r="AH182" s="2137"/>
      <c r="AI182" s="2137"/>
      <c r="AJ182" s="2137"/>
      <c r="AK182" s="2137"/>
      <c r="AL182" s="2137"/>
      <c r="AM182" s="2137"/>
      <c r="AN182" s="2137"/>
      <c r="AO182" s="2137"/>
      <c r="AP182" s="2137"/>
      <c r="AQ182" s="2137"/>
      <c r="AR182" s="2137"/>
      <c r="AS182" s="2137"/>
      <c r="AT182" s="2137"/>
      <c r="AU182" s="2137"/>
      <c r="AV182" s="2137"/>
      <c r="AW182" s="2137"/>
      <c r="AX182" s="2137"/>
      <c r="AY182" s="2137"/>
      <c r="AZ182" s="2137"/>
      <c r="BA182" s="2137"/>
      <c r="BB182" s="2137"/>
      <c r="BC182" s="2137"/>
      <c r="BD182" s="2137"/>
      <c r="BE182" s="2137"/>
      <c r="BF182" s="2137"/>
      <c r="BG182" s="2137"/>
      <c r="BH182" s="2137"/>
      <c r="BI182" s="2137"/>
      <c r="BJ182" s="2137"/>
      <c r="BK182" s="2137"/>
      <c r="BL182" s="2137"/>
      <c r="BM182" s="2137"/>
      <c r="BN182" s="2137"/>
      <c r="BO182" s="2137"/>
      <c r="BP182" s="2137"/>
      <c r="BQ182" s="2137"/>
      <c r="BR182" s="2137"/>
    </row>
    <row r="183" spans="7:70" ht="7.5" customHeight="1">
      <c r="G183" s="2137"/>
      <c r="H183" s="2137"/>
      <c r="I183" s="2137"/>
      <c r="J183" s="2137"/>
      <c r="K183" s="2137"/>
      <c r="L183" s="2137"/>
      <c r="M183" s="2137"/>
      <c r="N183" s="2137"/>
      <c r="O183" s="2137"/>
      <c r="P183" s="2137"/>
      <c r="Q183" s="2137"/>
      <c r="R183" s="2137"/>
      <c r="S183" s="2137"/>
      <c r="T183" s="2137"/>
      <c r="U183" s="2137"/>
      <c r="V183" s="2137"/>
      <c r="W183" s="2137"/>
      <c r="X183" s="2137"/>
      <c r="Y183" s="2137"/>
      <c r="Z183" s="2137"/>
      <c r="AA183" s="2137"/>
      <c r="AB183" s="2137"/>
      <c r="AC183" s="2137"/>
      <c r="AD183" s="2137"/>
      <c r="AE183" s="2137"/>
      <c r="AF183" s="2137"/>
      <c r="AG183" s="2137"/>
      <c r="AH183" s="2137"/>
      <c r="AI183" s="2137"/>
      <c r="AJ183" s="2137"/>
      <c r="AK183" s="2137"/>
      <c r="AL183" s="2137"/>
      <c r="AM183" s="2137"/>
      <c r="AN183" s="2137"/>
      <c r="AO183" s="2137"/>
      <c r="AP183" s="2137"/>
      <c r="AQ183" s="2137"/>
      <c r="AR183" s="2137"/>
      <c r="AS183" s="2137"/>
      <c r="AT183" s="2137"/>
      <c r="AU183" s="2137"/>
      <c r="AV183" s="2137"/>
      <c r="AW183" s="2137"/>
      <c r="AX183" s="2137"/>
      <c r="AY183" s="2137"/>
      <c r="AZ183" s="2137"/>
      <c r="BA183" s="2137"/>
      <c r="BB183" s="2137"/>
      <c r="BC183" s="2137"/>
      <c r="BD183" s="2137"/>
      <c r="BE183" s="2137"/>
      <c r="BF183" s="2137"/>
      <c r="BG183" s="2137"/>
      <c r="BH183" s="2137"/>
      <c r="BI183" s="2137"/>
      <c r="BJ183" s="2137"/>
      <c r="BK183" s="2137"/>
      <c r="BL183" s="2137"/>
      <c r="BM183" s="2137"/>
      <c r="BN183" s="2137"/>
      <c r="BO183" s="2137"/>
      <c r="BP183" s="2137"/>
      <c r="BQ183" s="2137"/>
      <c r="BR183" s="2137"/>
    </row>
    <row r="191" spans="7:70" ht="7.5" customHeight="1">
      <c r="AI191" s="2136" t="s">
        <v>1376</v>
      </c>
      <c r="AJ191" s="2136"/>
      <c r="AK191" s="2136"/>
      <c r="AL191" s="2136"/>
      <c r="AM191" s="2136"/>
      <c r="AN191" s="2136"/>
      <c r="AO191" s="2136"/>
      <c r="AP191" s="2136"/>
      <c r="AQ191" s="2136"/>
      <c r="AR191" s="2136"/>
      <c r="AS191" s="2136"/>
      <c r="AT191" s="2136"/>
      <c r="AU191" s="2136"/>
      <c r="AV191" s="2136"/>
      <c r="AW191" s="2136"/>
      <c r="AX191" s="2136"/>
      <c r="AY191" s="2136"/>
      <c r="AZ191" s="2136"/>
      <c r="BA191" s="2136"/>
      <c r="BB191" s="2136"/>
      <c r="BC191" s="2136"/>
      <c r="BD191" s="2136"/>
      <c r="BE191" s="2136"/>
      <c r="BF191" s="2136"/>
      <c r="BG191" s="2136"/>
      <c r="BH191" s="2136"/>
      <c r="BI191" s="2136"/>
      <c r="BJ191" s="2136"/>
      <c r="BK191" s="2136"/>
      <c r="BL191" s="2136"/>
      <c r="BM191" s="2136"/>
      <c r="BN191" s="2136"/>
      <c r="BO191" s="2136"/>
      <c r="BP191" s="2136"/>
      <c r="BQ191" s="2136"/>
      <c r="BR191" s="2136"/>
    </row>
    <row r="192" spans="7:70" ht="7.5" customHeight="1">
      <c r="AI192" s="2136"/>
      <c r="AJ192" s="2136"/>
      <c r="AK192" s="2136"/>
      <c r="AL192" s="2136"/>
      <c r="AM192" s="2136"/>
      <c r="AN192" s="2136"/>
      <c r="AO192" s="2136"/>
      <c r="AP192" s="2136"/>
      <c r="AQ192" s="2136"/>
      <c r="AR192" s="2136"/>
      <c r="AS192" s="2136"/>
      <c r="AT192" s="2136"/>
      <c r="AU192" s="2136"/>
      <c r="AV192" s="2136"/>
      <c r="AW192" s="2136"/>
      <c r="AX192" s="2136"/>
      <c r="AY192" s="2136"/>
      <c r="AZ192" s="2136"/>
      <c r="BA192" s="2136"/>
      <c r="BB192" s="2136"/>
      <c r="BC192" s="2136"/>
      <c r="BD192" s="2136"/>
      <c r="BE192" s="2136"/>
      <c r="BF192" s="2136"/>
      <c r="BG192" s="2136"/>
      <c r="BH192" s="2136"/>
      <c r="BI192" s="2136"/>
      <c r="BJ192" s="2136"/>
      <c r="BK192" s="2136"/>
      <c r="BL192" s="2136"/>
      <c r="BM192" s="2136"/>
      <c r="BN192" s="2136"/>
      <c r="BO192" s="2136"/>
      <c r="BP192" s="2136"/>
      <c r="BQ192" s="2136"/>
      <c r="BR192" s="2136"/>
    </row>
    <row r="193" spans="35:70" ht="7.5" customHeight="1">
      <c r="AI193" s="2136"/>
      <c r="AJ193" s="2136"/>
      <c r="AK193" s="2136"/>
      <c r="AL193" s="2136"/>
      <c r="AM193" s="2136"/>
      <c r="AN193" s="2136"/>
      <c r="AO193" s="2136"/>
      <c r="AP193" s="2136"/>
      <c r="AQ193" s="2136"/>
      <c r="AR193" s="2136"/>
      <c r="AS193" s="2136"/>
      <c r="AT193" s="2136"/>
      <c r="AU193" s="2136"/>
      <c r="AV193" s="2136"/>
      <c r="AW193" s="2136"/>
      <c r="AX193" s="2136"/>
      <c r="AY193" s="2136"/>
      <c r="AZ193" s="2136"/>
      <c r="BA193" s="2136"/>
      <c r="BB193" s="2136"/>
      <c r="BC193" s="2136"/>
      <c r="BD193" s="2136"/>
      <c r="BE193" s="2136"/>
      <c r="BF193" s="2136"/>
      <c r="BG193" s="2136"/>
      <c r="BH193" s="2136"/>
      <c r="BI193" s="2136"/>
      <c r="BJ193" s="2136"/>
      <c r="BK193" s="2136"/>
      <c r="BL193" s="2136"/>
      <c r="BM193" s="2136"/>
      <c r="BN193" s="2136"/>
      <c r="BO193" s="2136"/>
      <c r="BP193" s="2136"/>
      <c r="BQ193" s="2136"/>
      <c r="BR193" s="2136"/>
    </row>
    <row r="194" spans="35:70" ht="7.5" customHeight="1">
      <c r="AI194" s="42"/>
      <c r="AJ194" s="42"/>
      <c r="AK194" s="42"/>
      <c r="AL194" s="42"/>
      <c r="AM194" s="42"/>
      <c r="AN194" s="42"/>
      <c r="AO194" s="42"/>
      <c r="AP194" s="42"/>
      <c r="AQ194" s="42"/>
      <c r="AR194" s="42"/>
      <c r="AS194" s="42"/>
      <c r="AT194" s="42"/>
      <c r="AU194" s="42"/>
      <c r="AV194" s="42"/>
      <c r="AW194" s="42"/>
      <c r="AX194" s="42"/>
      <c r="AY194" s="42"/>
      <c r="AZ194" s="42"/>
      <c r="BA194" s="42"/>
      <c r="BB194" s="42"/>
      <c r="BC194" s="42"/>
      <c r="BD194" s="42"/>
      <c r="BE194" s="42"/>
      <c r="BF194" s="42"/>
      <c r="BG194" s="42"/>
      <c r="BH194" s="42"/>
      <c r="BI194" s="42"/>
    </row>
    <row r="196" spans="35:70" ht="7.5" customHeight="1">
      <c r="AL196" s="2135" t="s">
        <v>1377</v>
      </c>
      <c r="AM196" s="2135"/>
      <c r="AN196" s="2135"/>
      <c r="AO196" s="2135"/>
      <c r="AP196" s="2135"/>
      <c r="AQ196" s="2135"/>
    </row>
    <row r="197" spans="35:70" ht="7.5" customHeight="1">
      <c r="AL197" s="2135"/>
      <c r="AM197" s="2135"/>
      <c r="AN197" s="2135"/>
      <c r="AO197" s="2135"/>
      <c r="AP197" s="2135"/>
      <c r="AQ197" s="2135"/>
    </row>
    <row r="198" spans="35:70" ht="7.5" customHeight="1">
      <c r="AL198" s="2135"/>
      <c r="AM198" s="2135"/>
      <c r="AN198" s="2135"/>
      <c r="AO198" s="2135"/>
      <c r="AP198" s="2135"/>
      <c r="AQ198" s="2135"/>
    </row>
    <row r="199" spans="35:70" ht="7.5" customHeight="1">
      <c r="AL199" s="43"/>
      <c r="AM199" s="43"/>
      <c r="AN199" s="43"/>
      <c r="AO199" s="43"/>
      <c r="AP199" s="43"/>
      <c r="AQ199" s="43"/>
    </row>
    <row r="200" spans="35:70" ht="7.5" customHeight="1">
      <c r="AL200" s="24"/>
      <c r="AM200" s="24"/>
      <c r="AN200" s="24"/>
      <c r="AO200" s="24"/>
      <c r="AP200" s="24"/>
      <c r="AQ200" s="24"/>
    </row>
    <row r="201" spans="35:70" ht="7.5" customHeight="1">
      <c r="AL201" s="2135" t="s">
        <v>1378</v>
      </c>
      <c r="AM201" s="2135"/>
      <c r="AN201" s="2135"/>
      <c r="AO201" s="2135"/>
      <c r="AP201" s="2135"/>
      <c r="AQ201" s="2135"/>
      <c r="BP201" s="2135"/>
      <c r="BQ201" s="2135"/>
      <c r="BR201" s="2135"/>
    </row>
    <row r="202" spans="35:70" ht="7.5" customHeight="1">
      <c r="AL202" s="2135"/>
      <c r="AM202" s="2135"/>
      <c r="AN202" s="2135"/>
      <c r="AO202" s="2135"/>
      <c r="AP202" s="2135"/>
      <c r="AQ202" s="2135"/>
      <c r="BP202" s="2135"/>
      <c r="BQ202" s="2135"/>
      <c r="BR202" s="2135"/>
    </row>
    <row r="203" spans="35:70" ht="7.5" customHeight="1">
      <c r="AL203" s="2135"/>
      <c r="AM203" s="2135"/>
      <c r="AN203" s="2135"/>
      <c r="AO203" s="2135"/>
      <c r="AP203" s="2135"/>
      <c r="AQ203" s="2135"/>
      <c r="BP203" s="2135"/>
      <c r="BQ203" s="2135"/>
      <c r="BR203" s="2135"/>
    </row>
    <row r="204" spans="35:70" ht="7.5" customHeight="1">
      <c r="AL204" s="43"/>
      <c r="AM204" s="43"/>
      <c r="AN204" s="43"/>
      <c r="AO204" s="43"/>
      <c r="AP204" s="43"/>
      <c r="AQ204" s="43"/>
      <c r="BP204" s="43"/>
      <c r="BQ204" s="43"/>
      <c r="BR204" s="43"/>
    </row>
    <row r="205" spans="35:70" ht="7.5" customHeight="1">
      <c r="AL205" s="43"/>
      <c r="AM205" s="43"/>
      <c r="AN205" s="43"/>
      <c r="AO205" s="43"/>
      <c r="AP205" s="43"/>
      <c r="AQ205" s="43"/>
      <c r="BP205" s="43"/>
      <c r="BQ205" s="43"/>
      <c r="BR205" s="43"/>
    </row>
    <row r="206" spans="35:70" ht="7.5" customHeight="1">
      <c r="AL206" s="43"/>
      <c r="AM206" s="43"/>
      <c r="AN206" s="43"/>
      <c r="AO206" s="43"/>
      <c r="AP206" s="43"/>
      <c r="AQ206" s="43"/>
      <c r="BP206" s="43"/>
      <c r="BQ206" s="43"/>
      <c r="BR206" s="43"/>
    </row>
    <row r="211" spans="7:70" ht="7.5" customHeight="1">
      <c r="G211" s="2138" t="s">
        <v>1379</v>
      </c>
      <c r="H211" s="2138"/>
      <c r="I211" s="2138"/>
      <c r="J211" s="2138"/>
      <c r="K211" s="2138"/>
      <c r="L211" s="2138"/>
      <c r="M211" s="2138"/>
      <c r="N211" s="2138"/>
      <c r="O211" s="2138"/>
      <c r="P211" s="2138"/>
      <c r="Q211" s="2138"/>
      <c r="R211" s="2138"/>
      <c r="S211" s="2138"/>
      <c r="T211" s="2138"/>
      <c r="U211" s="2138"/>
      <c r="V211" s="2138"/>
      <c r="W211" s="2138"/>
      <c r="X211" s="2138"/>
      <c r="Y211" s="2138"/>
      <c r="Z211" s="2138"/>
      <c r="AA211" s="2138"/>
      <c r="AB211" s="2138"/>
      <c r="AC211" s="2138"/>
      <c r="AD211" s="2138"/>
      <c r="AE211" s="2138"/>
      <c r="AF211" s="2138"/>
      <c r="AG211" s="2138"/>
      <c r="AH211" s="2138"/>
      <c r="AI211" s="2138"/>
      <c r="AJ211" s="2138"/>
      <c r="AK211" s="2138"/>
      <c r="AL211" s="2138"/>
      <c r="AM211" s="2138"/>
      <c r="AN211" s="2138"/>
      <c r="AO211" s="2138"/>
      <c r="AP211" s="2138"/>
      <c r="AQ211" s="2138"/>
      <c r="AR211" s="2138"/>
      <c r="AS211" s="2138"/>
      <c r="AT211" s="2138"/>
      <c r="AU211" s="2138"/>
      <c r="AV211" s="2138"/>
      <c r="AW211" s="2138"/>
      <c r="AX211" s="2138"/>
      <c r="AY211" s="2138"/>
      <c r="AZ211" s="2138"/>
      <c r="BA211" s="2138"/>
      <c r="BB211" s="2138"/>
      <c r="BC211" s="2138"/>
      <c r="BD211" s="2138"/>
      <c r="BE211" s="2138"/>
      <c r="BF211" s="2138"/>
      <c r="BG211" s="2138"/>
      <c r="BH211" s="2138"/>
      <c r="BI211" s="2138"/>
      <c r="BJ211" s="2138"/>
      <c r="BK211" s="2138"/>
      <c r="BL211" s="2138"/>
      <c r="BM211" s="2138"/>
      <c r="BN211" s="2138"/>
      <c r="BO211" s="2138"/>
      <c r="BP211" s="2138"/>
      <c r="BQ211" s="2138"/>
      <c r="BR211" s="2138"/>
    </row>
    <row r="212" spans="7:70" ht="7.5" customHeight="1">
      <c r="G212" s="2138"/>
      <c r="H212" s="2138"/>
      <c r="I212" s="2138"/>
      <c r="J212" s="2138"/>
      <c r="K212" s="2138"/>
      <c r="L212" s="2138"/>
      <c r="M212" s="2138"/>
      <c r="N212" s="2138"/>
      <c r="O212" s="2138"/>
      <c r="P212" s="2138"/>
      <c r="Q212" s="2138"/>
      <c r="R212" s="2138"/>
      <c r="S212" s="2138"/>
      <c r="T212" s="2138"/>
      <c r="U212" s="2138"/>
      <c r="V212" s="2138"/>
      <c r="W212" s="2138"/>
      <c r="X212" s="2138"/>
      <c r="Y212" s="2138"/>
      <c r="Z212" s="2138"/>
      <c r="AA212" s="2138"/>
      <c r="AB212" s="2138"/>
      <c r="AC212" s="2138"/>
      <c r="AD212" s="2138"/>
      <c r="AE212" s="2138"/>
      <c r="AF212" s="2138"/>
      <c r="AG212" s="2138"/>
      <c r="AH212" s="2138"/>
      <c r="AI212" s="2138"/>
      <c r="AJ212" s="2138"/>
      <c r="AK212" s="2138"/>
      <c r="AL212" s="2138"/>
      <c r="AM212" s="2138"/>
      <c r="AN212" s="2138"/>
      <c r="AO212" s="2138"/>
      <c r="AP212" s="2138"/>
      <c r="AQ212" s="2138"/>
      <c r="AR212" s="2138"/>
      <c r="AS212" s="2138"/>
      <c r="AT212" s="2138"/>
      <c r="AU212" s="2138"/>
      <c r="AV212" s="2138"/>
      <c r="AW212" s="2138"/>
      <c r="AX212" s="2138"/>
      <c r="AY212" s="2138"/>
      <c r="AZ212" s="2138"/>
      <c r="BA212" s="2138"/>
      <c r="BB212" s="2138"/>
      <c r="BC212" s="2138"/>
      <c r="BD212" s="2138"/>
      <c r="BE212" s="2138"/>
      <c r="BF212" s="2138"/>
      <c r="BG212" s="2138"/>
      <c r="BH212" s="2138"/>
      <c r="BI212" s="2138"/>
      <c r="BJ212" s="2138"/>
      <c r="BK212" s="2138"/>
      <c r="BL212" s="2138"/>
      <c r="BM212" s="2138"/>
      <c r="BN212" s="2138"/>
      <c r="BO212" s="2138"/>
      <c r="BP212" s="2138"/>
      <c r="BQ212" s="2138"/>
      <c r="BR212" s="2138"/>
    </row>
    <row r="213" spans="7:70" ht="7.5" customHeight="1">
      <c r="G213" s="2138"/>
      <c r="H213" s="2138"/>
      <c r="I213" s="2138"/>
      <c r="J213" s="2138"/>
      <c r="K213" s="2138"/>
      <c r="L213" s="2138"/>
      <c r="M213" s="2138"/>
      <c r="N213" s="2138"/>
      <c r="O213" s="2138"/>
      <c r="P213" s="2138"/>
      <c r="Q213" s="2138"/>
      <c r="R213" s="2138"/>
      <c r="S213" s="2138"/>
      <c r="T213" s="2138"/>
      <c r="U213" s="2138"/>
      <c r="V213" s="2138"/>
      <c r="W213" s="2138"/>
      <c r="X213" s="2138"/>
      <c r="Y213" s="2138"/>
      <c r="Z213" s="2138"/>
      <c r="AA213" s="2138"/>
      <c r="AB213" s="2138"/>
      <c r="AC213" s="2138"/>
      <c r="AD213" s="2138"/>
      <c r="AE213" s="2138"/>
      <c r="AF213" s="2138"/>
      <c r="AG213" s="2138"/>
      <c r="AH213" s="2138"/>
      <c r="AI213" s="2138"/>
      <c r="AJ213" s="2138"/>
      <c r="AK213" s="2138"/>
      <c r="AL213" s="2138"/>
      <c r="AM213" s="2138"/>
      <c r="AN213" s="2138"/>
      <c r="AO213" s="2138"/>
      <c r="AP213" s="2138"/>
      <c r="AQ213" s="2138"/>
      <c r="AR213" s="2138"/>
      <c r="AS213" s="2138"/>
      <c r="AT213" s="2138"/>
      <c r="AU213" s="2138"/>
      <c r="AV213" s="2138"/>
      <c r="AW213" s="2138"/>
      <c r="AX213" s="2138"/>
      <c r="AY213" s="2138"/>
      <c r="AZ213" s="2138"/>
      <c r="BA213" s="2138"/>
      <c r="BB213" s="2138"/>
      <c r="BC213" s="2138"/>
      <c r="BD213" s="2138"/>
      <c r="BE213" s="2138"/>
      <c r="BF213" s="2138"/>
      <c r="BG213" s="2138"/>
      <c r="BH213" s="2138"/>
      <c r="BI213" s="2138"/>
      <c r="BJ213" s="2138"/>
      <c r="BK213" s="2138"/>
      <c r="BL213" s="2138"/>
      <c r="BM213" s="2138"/>
      <c r="BN213" s="2138"/>
      <c r="BO213" s="2138"/>
      <c r="BP213" s="2138"/>
      <c r="BQ213" s="2138"/>
      <c r="BR213" s="2138"/>
    </row>
    <row r="214" spans="7:70" ht="7.5" customHeight="1">
      <c r="G214" s="2138"/>
      <c r="H214" s="2138"/>
      <c r="I214" s="2138"/>
      <c r="J214" s="2138"/>
      <c r="K214" s="2138"/>
      <c r="L214" s="2138"/>
      <c r="M214" s="2138"/>
      <c r="N214" s="2138"/>
      <c r="O214" s="2138"/>
      <c r="P214" s="2138"/>
      <c r="Q214" s="2138"/>
      <c r="R214" s="2138"/>
      <c r="S214" s="2138"/>
      <c r="T214" s="2138"/>
      <c r="U214" s="2138"/>
      <c r="V214" s="2138"/>
      <c r="W214" s="2138"/>
      <c r="X214" s="2138"/>
      <c r="Y214" s="2138"/>
      <c r="Z214" s="2138"/>
      <c r="AA214" s="2138"/>
      <c r="AB214" s="2138"/>
      <c r="AC214" s="2138"/>
      <c r="AD214" s="2138"/>
      <c r="AE214" s="2138"/>
      <c r="AF214" s="2138"/>
      <c r="AG214" s="2138"/>
      <c r="AH214" s="2138"/>
      <c r="AI214" s="2138"/>
      <c r="AJ214" s="2138"/>
      <c r="AK214" s="2138"/>
      <c r="AL214" s="2138"/>
      <c r="AM214" s="2138"/>
      <c r="AN214" s="2138"/>
      <c r="AO214" s="2138"/>
      <c r="AP214" s="2138"/>
      <c r="AQ214" s="2138"/>
      <c r="AR214" s="2138"/>
      <c r="AS214" s="2138"/>
      <c r="AT214" s="2138"/>
      <c r="AU214" s="2138"/>
      <c r="AV214" s="2138"/>
      <c r="AW214" s="2138"/>
      <c r="AX214" s="2138"/>
      <c r="AY214" s="2138"/>
      <c r="AZ214" s="2138"/>
      <c r="BA214" s="2138"/>
      <c r="BB214" s="2138"/>
      <c r="BC214" s="2138"/>
      <c r="BD214" s="2138"/>
      <c r="BE214" s="2138"/>
      <c r="BF214" s="2138"/>
      <c r="BG214" s="2138"/>
      <c r="BH214" s="2138"/>
      <c r="BI214" s="2138"/>
      <c r="BJ214" s="2138"/>
      <c r="BK214" s="2138"/>
      <c r="BL214" s="2138"/>
      <c r="BM214" s="2138"/>
      <c r="BN214" s="2138"/>
      <c r="BO214" s="2138"/>
      <c r="BP214" s="2138"/>
      <c r="BQ214" s="2138"/>
      <c r="BR214" s="2138"/>
    </row>
    <row r="215" spans="7:70" ht="7.5" customHeight="1">
      <c r="G215" s="2138" t="s">
        <v>1380</v>
      </c>
      <c r="H215" s="2138"/>
      <c r="I215" s="2138"/>
      <c r="J215" s="2138"/>
      <c r="K215" s="2138"/>
      <c r="L215" s="2138"/>
      <c r="M215" s="2138"/>
      <c r="N215" s="2138"/>
      <c r="O215" s="2138"/>
      <c r="P215" s="2138"/>
      <c r="Q215" s="2138"/>
      <c r="R215" s="2138"/>
      <c r="S215" s="2138"/>
      <c r="T215" s="2138"/>
      <c r="U215" s="2138"/>
      <c r="V215" s="2138"/>
      <c r="W215" s="2138"/>
      <c r="X215" s="2138"/>
      <c r="Y215" s="2138"/>
      <c r="Z215" s="2138"/>
      <c r="AA215" s="2138"/>
      <c r="AB215" s="2138"/>
      <c r="AC215" s="2138"/>
      <c r="AD215" s="2138"/>
      <c r="AE215" s="2138"/>
      <c r="AF215" s="2138"/>
      <c r="AG215" s="2138"/>
      <c r="AH215" s="2138"/>
      <c r="AI215" s="2138"/>
      <c r="AJ215" s="2138"/>
      <c r="AK215" s="2138"/>
      <c r="AL215" s="2138"/>
      <c r="AM215" s="2138"/>
      <c r="AN215" s="2138"/>
      <c r="AO215" s="2138"/>
      <c r="AP215" s="2138"/>
      <c r="AQ215" s="2138"/>
      <c r="AR215" s="2138"/>
      <c r="AS215" s="2138"/>
      <c r="AT215" s="2138"/>
      <c r="AU215" s="2138"/>
      <c r="AV215" s="2138"/>
      <c r="AW215" s="2138"/>
      <c r="AX215" s="2138"/>
      <c r="AY215" s="2138"/>
      <c r="AZ215" s="2138"/>
      <c r="BA215" s="2138"/>
      <c r="BB215" s="2138"/>
      <c r="BC215" s="2138"/>
      <c r="BD215" s="2138"/>
      <c r="BE215" s="2138"/>
      <c r="BF215" s="2138"/>
      <c r="BG215" s="2138"/>
      <c r="BH215" s="2138"/>
      <c r="BI215" s="2138"/>
      <c r="BJ215" s="2138"/>
      <c r="BK215" s="2138"/>
      <c r="BL215" s="2138"/>
      <c r="BM215" s="2138"/>
      <c r="BN215" s="2138"/>
      <c r="BO215" s="2138"/>
      <c r="BP215" s="2138"/>
      <c r="BQ215" s="2138"/>
      <c r="BR215" s="2138"/>
    </row>
    <row r="216" spans="7:70" ht="7.5" customHeight="1">
      <c r="G216" s="2138"/>
      <c r="H216" s="2138"/>
      <c r="I216" s="2138"/>
      <c r="J216" s="2138"/>
      <c r="K216" s="2138"/>
      <c r="L216" s="2138"/>
      <c r="M216" s="2138"/>
      <c r="N216" s="2138"/>
      <c r="O216" s="2138"/>
      <c r="P216" s="2138"/>
      <c r="Q216" s="2138"/>
      <c r="R216" s="2138"/>
      <c r="S216" s="2138"/>
      <c r="T216" s="2138"/>
      <c r="U216" s="2138"/>
      <c r="V216" s="2138"/>
      <c r="W216" s="2138"/>
      <c r="X216" s="2138"/>
      <c r="Y216" s="2138"/>
      <c r="Z216" s="2138"/>
      <c r="AA216" s="2138"/>
      <c r="AB216" s="2138"/>
      <c r="AC216" s="2138"/>
      <c r="AD216" s="2138"/>
      <c r="AE216" s="2138"/>
      <c r="AF216" s="2138"/>
      <c r="AG216" s="2138"/>
      <c r="AH216" s="2138"/>
      <c r="AI216" s="2138"/>
      <c r="AJ216" s="2138"/>
      <c r="AK216" s="2138"/>
      <c r="AL216" s="2138"/>
      <c r="AM216" s="2138"/>
      <c r="AN216" s="2138"/>
      <c r="AO216" s="2138"/>
      <c r="AP216" s="2138"/>
      <c r="AQ216" s="2138"/>
      <c r="AR216" s="2138"/>
      <c r="AS216" s="2138"/>
      <c r="AT216" s="2138"/>
      <c r="AU216" s="2138"/>
      <c r="AV216" s="2138"/>
      <c r="AW216" s="2138"/>
      <c r="AX216" s="2138"/>
      <c r="AY216" s="2138"/>
      <c r="AZ216" s="2138"/>
      <c r="BA216" s="2138"/>
      <c r="BB216" s="2138"/>
      <c r="BC216" s="2138"/>
      <c r="BD216" s="2138"/>
      <c r="BE216" s="2138"/>
      <c r="BF216" s="2138"/>
      <c r="BG216" s="2138"/>
      <c r="BH216" s="2138"/>
      <c r="BI216" s="2138"/>
      <c r="BJ216" s="2138"/>
      <c r="BK216" s="2138"/>
      <c r="BL216" s="2138"/>
      <c r="BM216" s="2138"/>
      <c r="BN216" s="2138"/>
      <c r="BO216" s="2138"/>
      <c r="BP216" s="2138"/>
      <c r="BQ216" s="2138"/>
      <c r="BR216" s="2138"/>
    </row>
    <row r="217" spans="7:70" ht="7.5" customHeight="1">
      <c r="G217" s="2138"/>
      <c r="H217" s="2138"/>
      <c r="I217" s="2138"/>
      <c r="J217" s="2138"/>
      <c r="K217" s="2138"/>
      <c r="L217" s="2138"/>
      <c r="M217" s="2138"/>
      <c r="N217" s="2138"/>
      <c r="O217" s="2138"/>
      <c r="P217" s="2138"/>
      <c r="Q217" s="2138"/>
      <c r="R217" s="2138"/>
      <c r="S217" s="2138"/>
      <c r="T217" s="2138"/>
      <c r="U217" s="2138"/>
      <c r="V217" s="2138"/>
      <c r="W217" s="2138"/>
      <c r="X217" s="2138"/>
      <c r="Y217" s="2138"/>
      <c r="Z217" s="2138"/>
      <c r="AA217" s="2138"/>
      <c r="AB217" s="2138"/>
      <c r="AC217" s="2138"/>
      <c r="AD217" s="2138"/>
      <c r="AE217" s="2138"/>
      <c r="AF217" s="2138"/>
      <c r="AG217" s="2138"/>
      <c r="AH217" s="2138"/>
      <c r="AI217" s="2138"/>
      <c r="AJ217" s="2138"/>
      <c r="AK217" s="2138"/>
      <c r="AL217" s="2138"/>
      <c r="AM217" s="2138"/>
      <c r="AN217" s="2138"/>
      <c r="AO217" s="2138"/>
      <c r="AP217" s="2138"/>
      <c r="AQ217" s="2138"/>
      <c r="AR217" s="2138"/>
      <c r="AS217" s="2138"/>
      <c r="AT217" s="2138"/>
      <c r="AU217" s="2138"/>
      <c r="AV217" s="2138"/>
      <c r="AW217" s="2138"/>
      <c r="AX217" s="2138"/>
      <c r="AY217" s="2138"/>
      <c r="AZ217" s="2138"/>
      <c r="BA217" s="2138"/>
      <c r="BB217" s="2138"/>
      <c r="BC217" s="2138"/>
      <c r="BD217" s="2138"/>
      <c r="BE217" s="2138"/>
      <c r="BF217" s="2138"/>
      <c r="BG217" s="2138"/>
      <c r="BH217" s="2138"/>
      <c r="BI217" s="2138"/>
      <c r="BJ217" s="2138"/>
      <c r="BK217" s="2138"/>
      <c r="BL217" s="2138"/>
      <c r="BM217" s="2138"/>
      <c r="BN217" s="2138"/>
      <c r="BO217" s="2138"/>
      <c r="BP217" s="2138"/>
      <c r="BQ217" s="2138"/>
      <c r="BR217" s="2138"/>
    </row>
    <row r="218" spans="7:70" ht="7.5" customHeight="1">
      <c r="G218" s="2138"/>
      <c r="H218" s="2138"/>
      <c r="I218" s="2138"/>
      <c r="J218" s="2138"/>
      <c r="K218" s="2138"/>
      <c r="L218" s="2138"/>
      <c r="M218" s="2138"/>
      <c r="N218" s="2138"/>
      <c r="O218" s="2138"/>
      <c r="P218" s="2138"/>
      <c r="Q218" s="2138"/>
      <c r="R218" s="2138"/>
      <c r="S218" s="2138"/>
      <c r="T218" s="2138"/>
      <c r="U218" s="2138"/>
      <c r="V218" s="2138"/>
      <c r="W218" s="2138"/>
      <c r="X218" s="2138"/>
      <c r="Y218" s="2138"/>
      <c r="Z218" s="2138"/>
      <c r="AA218" s="2138"/>
      <c r="AB218" s="2138"/>
      <c r="AC218" s="2138"/>
      <c r="AD218" s="2138"/>
      <c r="AE218" s="2138"/>
      <c r="AF218" s="2138"/>
      <c r="AG218" s="2138"/>
      <c r="AH218" s="2138"/>
      <c r="AI218" s="2138"/>
      <c r="AJ218" s="2138"/>
      <c r="AK218" s="2138"/>
      <c r="AL218" s="2138"/>
      <c r="AM218" s="2138"/>
      <c r="AN218" s="2138"/>
      <c r="AO218" s="2138"/>
      <c r="AP218" s="2138"/>
      <c r="AQ218" s="2138"/>
      <c r="AR218" s="2138"/>
      <c r="AS218" s="2138"/>
      <c r="AT218" s="2138"/>
      <c r="AU218" s="2138"/>
      <c r="AV218" s="2138"/>
      <c r="AW218" s="2138"/>
      <c r="AX218" s="2138"/>
      <c r="AY218" s="2138"/>
      <c r="AZ218" s="2138"/>
      <c r="BA218" s="2138"/>
      <c r="BB218" s="2138"/>
      <c r="BC218" s="2138"/>
      <c r="BD218" s="2138"/>
      <c r="BE218" s="2138"/>
      <c r="BF218" s="2138"/>
      <c r="BG218" s="2138"/>
      <c r="BH218" s="2138"/>
      <c r="BI218" s="2138"/>
      <c r="BJ218" s="2138"/>
      <c r="BK218" s="2138"/>
      <c r="BL218" s="2138"/>
      <c r="BM218" s="2138"/>
      <c r="BN218" s="2138"/>
      <c r="BO218" s="2138"/>
      <c r="BP218" s="2138"/>
      <c r="BQ218" s="2138"/>
      <c r="BR218" s="2138"/>
    </row>
    <row r="223" spans="7:70" ht="7.5" customHeight="1">
      <c r="M223" s="439"/>
      <c r="N223" s="440"/>
      <c r="O223" s="440"/>
      <c r="P223" s="440"/>
      <c r="Q223" s="440"/>
      <c r="R223" s="440"/>
      <c r="S223" s="440"/>
      <c r="T223" s="440"/>
      <c r="U223" s="440"/>
      <c r="V223" s="440"/>
      <c r="W223" s="440"/>
      <c r="X223" s="440"/>
      <c r="Y223" s="440"/>
      <c r="Z223" s="440"/>
      <c r="AA223" s="440"/>
      <c r="AB223" s="440"/>
      <c r="AC223" s="440"/>
      <c r="AD223" s="440"/>
      <c r="AE223" s="440"/>
      <c r="AF223" s="440"/>
      <c r="AG223" s="440"/>
      <c r="AH223" s="440"/>
      <c r="AI223" s="440"/>
      <c r="AJ223" s="440"/>
      <c r="AK223" s="440"/>
      <c r="AL223" s="440"/>
      <c r="AM223" s="440"/>
      <c r="AN223" s="440"/>
      <c r="AO223" s="440"/>
      <c r="AP223" s="440"/>
      <c r="AQ223" s="440"/>
      <c r="AR223" s="440"/>
      <c r="AS223" s="440"/>
      <c r="AT223" s="440"/>
      <c r="AU223" s="440"/>
      <c r="AV223" s="440"/>
      <c r="AW223" s="440"/>
      <c r="AX223" s="440"/>
      <c r="AY223" s="440"/>
      <c r="AZ223" s="440"/>
      <c r="BA223" s="440"/>
      <c r="BB223" s="440"/>
      <c r="BC223" s="440"/>
      <c r="BD223" s="440"/>
      <c r="BE223" s="440"/>
      <c r="BF223" s="440"/>
      <c r="BG223" s="440"/>
      <c r="BH223" s="440"/>
      <c r="BI223" s="440"/>
      <c r="BJ223" s="440"/>
      <c r="BK223" s="440"/>
      <c r="BL223" s="588"/>
    </row>
    <row r="224" spans="7:70" ht="7.5" customHeight="1">
      <c r="M224" s="2139" t="s">
        <v>1381</v>
      </c>
      <c r="N224" s="2140"/>
      <c r="O224" s="2140"/>
      <c r="P224" s="2140"/>
      <c r="Q224" s="2140"/>
      <c r="R224" s="2140"/>
      <c r="S224" s="2140"/>
      <c r="T224" s="2140"/>
      <c r="U224" s="2140"/>
      <c r="V224" s="2140"/>
      <c r="W224" s="2140"/>
      <c r="X224" s="2140"/>
      <c r="Y224" s="2140"/>
      <c r="Z224" s="2140"/>
      <c r="AA224" s="2140"/>
      <c r="AB224" s="2140"/>
      <c r="AC224" s="2140"/>
      <c r="AD224" s="2140"/>
      <c r="AE224" s="2140"/>
      <c r="AF224" s="2140"/>
      <c r="AG224" s="2140"/>
      <c r="AH224" s="2140"/>
      <c r="AI224" s="2140"/>
      <c r="AJ224" s="2140"/>
      <c r="AK224" s="2140"/>
      <c r="AL224" s="2140"/>
      <c r="AM224" s="2140"/>
      <c r="AN224" s="2140"/>
      <c r="AO224" s="2140"/>
      <c r="AP224" s="2140"/>
      <c r="AQ224" s="2140"/>
      <c r="AR224" s="2140"/>
      <c r="AS224" s="2140"/>
      <c r="AT224" s="2140"/>
      <c r="AU224" s="2140"/>
      <c r="AV224" s="2140"/>
      <c r="AW224" s="2140"/>
      <c r="AX224" s="2140"/>
      <c r="AY224" s="2140"/>
      <c r="AZ224" s="2140"/>
      <c r="BA224" s="2140"/>
      <c r="BB224" s="2140"/>
      <c r="BC224" s="2140"/>
      <c r="BD224" s="2140"/>
      <c r="BE224" s="2140"/>
      <c r="BF224" s="2140"/>
      <c r="BG224" s="2140"/>
      <c r="BH224" s="2140"/>
      <c r="BI224" s="2140"/>
      <c r="BJ224" s="2140"/>
      <c r="BK224" s="2140"/>
      <c r="BL224" s="2141"/>
    </row>
    <row r="225" spans="13:64" ht="7.5" customHeight="1">
      <c r="M225" s="2139"/>
      <c r="N225" s="2140"/>
      <c r="O225" s="2140"/>
      <c r="P225" s="2140"/>
      <c r="Q225" s="2140"/>
      <c r="R225" s="2140"/>
      <c r="S225" s="2140"/>
      <c r="T225" s="2140"/>
      <c r="U225" s="2140"/>
      <c r="V225" s="2140"/>
      <c r="W225" s="2140"/>
      <c r="X225" s="2140"/>
      <c r="Y225" s="2140"/>
      <c r="Z225" s="2140"/>
      <c r="AA225" s="2140"/>
      <c r="AB225" s="2140"/>
      <c r="AC225" s="2140"/>
      <c r="AD225" s="2140"/>
      <c r="AE225" s="2140"/>
      <c r="AF225" s="2140"/>
      <c r="AG225" s="2140"/>
      <c r="AH225" s="2140"/>
      <c r="AI225" s="2140"/>
      <c r="AJ225" s="2140"/>
      <c r="AK225" s="2140"/>
      <c r="AL225" s="2140"/>
      <c r="AM225" s="2140"/>
      <c r="AN225" s="2140"/>
      <c r="AO225" s="2140"/>
      <c r="AP225" s="2140"/>
      <c r="AQ225" s="2140"/>
      <c r="AR225" s="2140"/>
      <c r="AS225" s="2140"/>
      <c r="AT225" s="2140"/>
      <c r="AU225" s="2140"/>
      <c r="AV225" s="2140"/>
      <c r="AW225" s="2140"/>
      <c r="AX225" s="2140"/>
      <c r="AY225" s="2140"/>
      <c r="AZ225" s="2140"/>
      <c r="BA225" s="2140"/>
      <c r="BB225" s="2140"/>
      <c r="BC225" s="2140"/>
      <c r="BD225" s="2140"/>
      <c r="BE225" s="2140"/>
      <c r="BF225" s="2140"/>
      <c r="BG225" s="2140"/>
      <c r="BH225" s="2140"/>
      <c r="BI225" s="2140"/>
      <c r="BJ225" s="2140"/>
      <c r="BK225" s="2140"/>
      <c r="BL225" s="2141"/>
    </row>
    <row r="226" spans="13:64" ht="7.5" customHeight="1">
      <c r="M226" s="2139"/>
      <c r="N226" s="2140"/>
      <c r="O226" s="2140"/>
      <c r="P226" s="2140"/>
      <c r="Q226" s="2140"/>
      <c r="R226" s="2140"/>
      <c r="S226" s="2140"/>
      <c r="T226" s="2140"/>
      <c r="U226" s="2140"/>
      <c r="V226" s="2140"/>
      <c r="W226" s="2140"/>
      <c r="X226" s="2140"/>
      <c r="Y226" s="2140"/>
      <c r="Z226" s="2140"/>
      <c r="AA226" s="2140"/>
      <c r="AB226" s="2140"/>
      <c r="AC226" s="2140"/>
      <c r="AD226" s="2140"/>
      <c r="AE226" s="2140"/>
      <c r="AF226" s="2140"/>
      <c r="AG226" s="2140"/>
      <c r="AH226" s="2140"/>
      <c r="AI226" s="2140"/>
      <c r="AJ226" s="2140"/>
      <c r="AK226" s="2140"/>
      <c r="AL226" s="2140"/>
      <c r="AM226" s="2140"/>
      <c r="AN226" s="2140"/>
      <c r="AO226" s="2140"/>
      <c r="AP226" s="2140"/>
      <c r="AQ226" s="2140"/>
      <c r="AR226" s="2140"/>
      <c r="AS226" s="2140"/>
      <c r="AT226" s="2140"/>
      <c r="AU226" s="2140"/>
      <c r="AV226" s="2140"/>
      <c r="AW226" s="2140"/>
      <c r="AX226" s="2140"/>
      <c r="AY226" s="2140"/>
      <c r="AZ226" s="2140"/>
      <c r="BA226" s="2140"/>
      <c r="BB226" s="2140"/>
      <c r="BC226" s="2140"/>
      <c r="BD226" s="2140"/>
      <c r="BE226" s="2140"/>
      <c r="BF226" s="2140"/>
      <c r="BG226" s="2140"/>
      <c r="BH226" s="2140"/>
      <c r="BI226" s="2140"/>
      <c r="BJ226" s="2140"/>
      <c r="BK226" s="2140"/>
      <c r="BL226" s="2141"/>
    </row>
    <row r="227" spans="13:64" ht="7.5" customHeight="1">
      <c r="M227" s="2139"/>
      <c r="N227" s="2140"/>
      <c r="O227" s="2140"/>
      <c r="P227" s="2140"/>
      <c r="Q227" s="2140"/>
      <c r="R227" s="2140"/>
      <c r="S227" s="2140"/>
      <c r="T227" s="2140"/>
      <c r="U227" s="2140"/>
      <c r="V227" s="2140"/>
      <c r="W227" s="2140"/>
      <c r="X227" s="2140"/>
      <c r="Y227" s="2140"/>
      <c r="Z227" s="2140"/>
      <c r="AA227" s="2140"/>
      <c r="AB227" s="2140"/>
      <c r="AC227" s="2140"/>
      <c r="AD227" s="2140"/>
      <c r="AE227" s="2140"/>
      <c r="AF227" s="2140"/>
      <c r="AG227" s="2140"/>
      <c r="AH227" s="2140"/>
      <c r="AI227" s="2140"/>
      <c r="AJ227" s="2140"/>
      <c r="AK227" s="2140"/>
      <c r="AL227" s="2140"/>
      <c r="AM227" s="2140"/>
      <c r="AN227" s="2140"/>
      <c r="AO227" s="2140"/>
      <c r="AP227" s="2140"/>
      <c r="AQ227" s="2140"/>
      <c r="AR227" s="2140"/>
      <c r="AS227" s="2140"/>
      <c r="AT227" s="2140"/>
      <c r="AU227" s="2140"/>
      <c r="AV227" s="2140"/>
      <c r="AW227" s="2140"/>
      <c r="AX227" s="2140"/>
      <c r="AY227" s="2140"/>
      <c r="AZ227" s="2140"/>
      <c r="BA227" s="2140"/>
      <c r="BB227" s="2140"/>
      <c r="BC227" s="2140"/>
      <c r="BD227" s="2140"/>
      <c r="BE227" s="2140"/>
      <c r="BF227" s="2140"/>
      <c r="BG227" s="2140"/>
      <c r="BH227" s="2140"/>
      <c r="BI227" s="2140"/>
      <c r="BJ227" s="2140"/>
      <c r="BK227" s="2140"/>
      <c r="BL227" s="2141"/>
    </row>
    <row r="228" spans="13:64" ht="7.5" customHeight="1">
      <c r="M228" s="306"/>
      <c r="BL228" s="23"/>
    </row>
    <row r="229" spans="13:64" ht="7.5" customHeight="1">
      <c r="M229" s="306"/>
      <c r="N229" s="2137" t="str">
        <f>$D$2</f>
        <v/>
      </c>
      <c r="O229" s="2137"/>
      <c r="P229" s="2137"/>
      <c r="Q229" s="2137"/>
      <c r="R229" s="2137"/>
      <c r="S229" s="2137"/>
      <c r="T229" s="2137"/>
      <c r="U229" s="2137"/>
      <c r="V229" s="2137"/>
      <c r="W229" s="2137"/>
      <c r="X229" s="2137"/>
      <c r="Y229" s="2137"/>
      <c r="Z229" s="2137"/>
      <c r="AA229" s="2137"/>
      <c r="AB229" s="2137"/>
      <c r="AC229" s="2137"/>
      <c r="AD229" s="2137"/>
      <c r="AE229" s="2137"/>
      <c r="AF229" s="2137"/>
      <c r="AG229" s="2137"/>
      <c r="AH229" s="2137"/>
      <c r="AI229" s="2137"/>
      <c r="AJ229" s="2137"/>
      <c r="AK229" s="2137"/>
      <c r="AL229" s="2137"/>
      <c r="AM229" s="2137"/>
      <c r="AN229" s="2137"/>
      <c r="AO229" s="2137"/>
      <c r="AP229" s="2137"/>
      <c r="AQ229" s="2137"/>
      <c r="AR229" s="2137"/>
      <c r="AS229" s="2137"/>
      <c r="AT229" s="2137"/>
      <c r="AU229" s="2137"/>
      <c r="AV229" s="2137"/>
      <c r="AW229" s="2137"/>
      <c r="AX229" s="2137"/>
      <c r="AY229" s="2137"/>
      <c r="AZ229" s="2137"/>
      <c r="BA229" s="2137"/>
      <c r="BB229" s="2137"/>
      <c r="BC229" s="2137"/>
      <c r="BD229" s="2137"/>
      <c r="BE229" s="2137"/>
      <c r="BF229" s="2137"/>
      <c r="BG229" s="2137"/>
      <c r="BH229" s="2137"/>
      <c r="BI229" s="2137"/>
      <c r="BJ229" s="2137"/>
      <c r="BK229" s="2137"/>
      <c r="BL229" s="44"/>
    </row>
    <row r="230" spans="13:64" ht="7.5" customHeight="1">
      <c r="M230" s="591"/>
      <c r="N230" s="2137"/>
      <c r="O230" s="2137"/>
      <c r="P230" s="2137"/>
      <c r="Q230" s="2137"/>
      <c r="R230" s="2137"/>
      <c r="S230" s="2137"/>
      <c r="T230" s="2137"/>
      <c r="U230" s="2137"/>
      <c r="V230" s="2137"/>
      <c r="W230" s="2137"/>
      <c r="X230" s="2137"/>
      <c r="Y230" s="2137"/>
      <c r="Z230" s="2137"/>
      <c r="AA230" s="2137"/>
      <c r="AB230" s="2137"/>
      <c r="AC230" s="2137"/>
      <c r="AD230" s="2137"/>
      <c r="AE230" s="2137"/>
      <c r="AF230" s="2137"/>
      <c r="AG230" s="2137"/>
      <c r="AH230" s="2137"/>
      <c r="AI230" s="2137"/>
      <c r="AJ230" s="2137"/>
      <c r="AK230" s="2137"/>
      <c r="AL230" s="2137"/>
      <c r="AM230" s="2137"/>
      <c r="AN230" s="2137"/>
      <c r="AO230" s="2137"/>
      <c r="AP230" s="2137"/>
      <c r="AQ230" s="2137"/>
      <c r="AR230" s="2137"/>
      <c r="AS230" s="2137"/>
      <c r="AT230" s="2137"/>
      <c r="AU230" s="2137"/>
      <c r="AV230" s="2137"/>
      <c r="AW230" s="2137"/>
      <c r="AX230" s="2137"/>
      <c r="AY230" s="2137"/>
      <c r="AZ230" s="2137"/>
      <c r="BA230" s="2137"/>
      <c r="BB230" s="2137"/>
      <c r="BC230" s="2137"/>
      <c r="BD230" s="2137"/>
      <c r="BE230" s="2137"/>
      <c r="BF230" s="2137"/>
      <c r="BG230" s="2137"/>
      <c r="BH230" s="2137"/>
      <c r="BI230" s="2137"/>
      <c r="BJ230" s="2137"/>
      <c r="BK230" s="2137"/>
      <c r="BL230" s="44"/>
    </row>
    <row r="231" spans="13:64" ht="7.5" customHeight="1">
      <c r="M231" s="591"/>
      <c r="N231" s="2137"/>
      <c r="O231" s="2137"/>
      <c r="P231" s="2137"/>
      <c r="Q231" s="2137"/>
      <c r="R231" s="2137"/>
      <c r="S231" s="2137"/>
      <c r="T231" s="2137"/>
      <c r="U231" s="2137"/>
      <c r="V231" s="2137"/>
      <c r="W231" s="2137"/>
      <c r="X231" s="2137"/>
      <c r="Y231" s="2137"/>
      <c r="Z231" s="2137"/>
      <c r="AA231" s="2137"/>
      <c r="AB231" s="2137"/>
      <c r="AC231" s="2137"/>
      <c r="AD231" s="2137"/>
      <c r="AE231" s="2137"/>
      <c r="AF231" s="2137"/>
      <c r="AG231" s="2137"/>
      <c r="AH231" s="2137"/>
      <c r="AI231" s="2137"/>
      <c r="AJ231" s="2137"/>
      <c r="AK231" s="2137"/>
      <c r="AL231" s="2137"/>
      <c r="AM231" s="2137"/>
      <c r="AN231" s="2137"/>
      <c r="AO231" s="2137"/>
      <c r="AP231" s="2137"/>
      <c r="AQ231" s="2137"/>
      <c r="AR231" s="2137"/>
      <c r="AS231" s="2137"/>
      <c r="AT231" s="2137"/>
      <c r="AU231" s="2137"/>
      <c r="AV231" s="2137"/>
      <c r="AW231" s="2137"/>
      <c r="AX231" s="2137"/>
      <c r="AY231" s="2137"/>
      <c r="AZ231" s="2137"/>
      <c r="BA231" s="2137"/>
      <c r="BB231" s="2137"/>
      <c r="BC231" s="2137"/>
      <c r="BD231" s="2137"/>
      <c r="BE231" s="2137"/>
      <c r="BF231" s="2137"/>
      <c r="BG231" s="2137"/>
      <c r="BH231" s="2137"/>
      <c r="BI231" s="2137"/>
      <c r="BJ231" s="2137"/>
      <c r="BK231" s="2137"/>
      <c r="BL231" s="44"/>
    </row>
    <row r="232" spans="13:64" ht="7.5" customHeight="1">
      <c r="M232" s="591"/>
      <c r="N232" s="2137"/>
      <c r="O232" s="2137"/>
      <c r="P232" s="2137"/>
      <c r="Q232" s="2137"/>
      <c r="R232" s="2137"/>
      <c r="S232" s="2137"/>
      <c r="T232" s="2137"/>
      <c r="U232" s="2137"/>
      <c r="V232" s="2137"/>
      <c r="W232" s="2137"/>
      <c r="X232" s="2137"/>
      <c r="Y232" s="2137"/>
      <c r="Z232" s="2137"/>
      <c r="AA232" s="2137"/>
      <c r="AB232" s="2137"/>
      <c r="AC232" s="2137"/>
      <c r="AD232" s="2137"/>
      <c r="AE232" s="2137"/>
      <c r="AF232" s="2137"/>
      <c r="AG232" s="2137"/>
      <c r="AH232" s="2137"/>
      <c r="AI232" s="2137"/>
      <c r="AJ232" s="2137"/>
      <c r="AK232" s="2137"/>
      <c r="AL232" s="2137"/>
      <c r="AM232" s="2137"/>
      <c r="AN232" s="2137"/>
      <c r="AO232" s="2137"/>
      <c r="AP232" s="2137"/>
      <c r="AQ232" s="2137"/>
      <c r="AR232" s="2137"/>
      <c r="AS232" s="2137"/>
      <c r="AT232" s="2137"/>
      <c r="AU232" s="2137"/>
      <c r="AV232" s="2137"/>
      <c r="AW232" s="2137"/>
      <c r="AX232" s="2137"/>
      <c r="AY232" s="2137"/>
      <c r="AZ232" s="2137"/>
      <c r="BA232" s="2137"/>
      <c r="BB232" s="2137"/>
      <c r="BC232" s="2137"/>
      <c r="BD232" s="2137"/>
      <c r="BE232" s="2137"/>
      <c r="BF232" s="2137"/>
      <c r="BG232" s="2137"/>
      <c r="BH232" s="2137"/>
      <c r="BI232" s="2137"/>
      <c r="BJ232" s="2137"/>
      <c r="BK232" s="2137"/>
      <c r="BL232" s="44"/>
    </row>
    <row r="233" spans="13:64" ht="7.5" customHeight="1">
      <c r="M233" s="306"/>
      <c r="BL233" s="23"/>
    </row>
    <row r="234" spans="13:64" ht="7.5" customHeight="1">
      <c r="M234" s="306"/>
      <c r="N234" s="2137" t="str">
        <f>$D$3</f>
        <v/>
      </c>
      <c r="O234" s="2137"/>
      <c r="P234" s="2137"/>
      <c r="Q234" s="2137"/>
      <c r="R234" s="2137"/>
      <c r="S234" s="2137"/>
      <c r="T234" s="2137"/>
      <c r="U234" s="2137"/>
      <c r="V234" s="2137"/>
      <c r="W234" s="2137"/>
      <c r="X234" s="2137"/>
      <c r="Y234" s="2137"/>
      <c r="Z234" s="2137"/>
      <c r="AA234" s="2137"/>
      <c r="AB234" s="2137"/>
      <c r="AC234" s="2137"/>
      <c r="AD234" s="2137"/>
      <c r="AE234" s="2137"/>
      <c r="AF234" s="2137"/>
      <c r="AG234" s="2137"/>
      <c r="AH234" s="2137"/>
      <c r="AI234" s="2137"/>
      <c r="AJ234" s="2137"/>
      <c r="AK234" s="2137"/>
      <c r="AL234" s="2137"/>
      <c r="AM234" s="2137"/>
      <c r="AN234" s="2137"/>
      <c r="AO234" s="2137"/>
      <c r="AP234" s="2137"/>
      <c r="AQ234" s="2137"/>
      <c r="AR234" s="2137"/>
      <c r="AS234" s="2137"/>
      <c r="AT234" s="2137"/>
      <c r="AU234" s="2137"/>
      <c r="AV234" s="2137"/>
      <c r="AW234" s="2137"/>
      <c r="AX234" s="2137"/>
      <c r="AY234" s="2137"/>
      <c r="AZ234" s="2137"/>
      <c r="BA234" s="2137"/>
      <c r="BB234" s="2137"/>
      <c r="BC234" s="2137"/>
      <c r="BD234" s="2137"/>
      <c r="BE234" s="2137"/>
      <c r="BF234" s="2137"/>
      <c r="BG234" s="2137"/>
      <c r="BH234" s="2137"/>
      <c r="BI234" s="2137"/>
      <c r="BJ234" s="2137"/>
      <c r="BK234" s="2137"/>
      <c r="BL234" s="44"/>
    </row>
    <row r="235" spans="13:64" ht="7.5" customHeight="1">
      <c r="M235" s="591"/>
      <c r="N235" s="2137"/>
      <c r="O235" s="2137"/>
      <c r="P235" s="2137"/>
      <c r="Q235" s="2137"/>
      <c r="R235" s="2137"/>
      <c r="S235" s="2137"/>
      <c r="T235" s="2137"/>
      <c r="U235" s="2137"/>
      <c r="V235" s="2137"/>
      <c r="W235" s="2137"/>
      <c r="X235" s="2137"/>
      <c r="Y235" s="2137"/>
      <c r="Z235" s="2137"/>
      <c r="AA235" s="2137"/>
      <c r="AB235" s="2137"/>
      <c r="AC235" s="2137"/>
      <c r="AD235" s="2137"/>
      <c r="AE235" s="2137"/>
      <c r="AF235" s="2137"/>
      <c r="AG235" s="2137"/>
      <c r="AH235" s="2137"/>
      <c r="AI235" s="2137"/>
      <c r="AJ235" s="2137"/>
      <c r="AK235" s="2137"/>
      <c r="AL235" s="2137"/>
      <c r="AM235" s="2137"/>
      <c r="AN235" s="2137"/>
      <c r="AO235" s="2137"/>
      <c r="AP235" s="2137"/>
      <c r="AQ235" s="2137"/>
      <c r="AR235" s="2137"/>
      <c r="AS235" s="2137"/>
      <c r="AT235" s="2137"/>
      <c r="AU235" s="2137"/>
      <c r="AV235" s="2137"/>
      <c r="AW235" s="2137"/>
      <c r="AX235" s="2137"/>
      <c r="AY235" s="2137"/>
      <c r="AZ235" s="2137"/>
      <c r="BA235" s="2137"/>
      <c r="BB235" s="2137"/>
      <c r="BC235" s="2137"/>
      <c r="BD235" s="2137"/>
      <c r="BE235" s="2137"/>
      <c r="BF235" s="2137"/>
      <c r="BG235" s="2137"/>
      <c r="BH235" s="2137"/>
      <c r="BI235" s="2137"/>
      <c r="BJ235" s="2137"/>
      <c r="BK235" s="2137"/>
      <c r="BL235" s="44"/>
    </row>
    <row r="236" spans="13:64" ht="7.5" customHeight="1">
      <c r="M236" s="591"/>
      <c r="N236" s="2137"/>
      <c r="O236" s="2137"/>
      <c r="P236" s="2137"/>
      <c r="Q236" s="2137"/>
      <c r="R236" s="2137"/>
      <c r="S236" s="2137"/>
      <c r="T236" s="2137"/>
      <c r="U236" s="2137"/>
      <c r="V236" s="2137"/>
      <c r="W236" s="2137"/>
      <c r="X236" s="2137"/>
      <c r="Y236" s="2137"/>
      <c r="Z236" s="2137"/>
      <c r="AA236" s="2137"/>
      <c r="AB236" s="2137"/>
      <c r="AC236" s="2137"/>
      <c r="AD236" s="2137"/>
      <c r="AE236" s="2137"/>
      <c r="AF236" s="2137"/>
      <c r="AG236" s="2137"/>
      <c r="AH236" s="2137"/>
      <c r="AI236" s="2137"/>
      <c r="AJ236" s="2137"/>
      <c r="AK236" s="2137"/>
      <c r="AL236" s="2137"/>
      <c r="AM236" s="2137"/>
      <c r="AN236" s="2137"/>
      <c r="AO236" s="2137"/>
      <c r="AP236" s="2137"/>
      <c r="AQ236" s="2137"/>
      <c r="AR236" s="2137"/>
      <c r="AS236" s="2137"/>
      <c r="AT236" s="2137"/>
      <c r="AU236" s="2137"/>
      <c r="AV236" s="2137"/>
      <c r="AW236" s="2137"/>
      <c r="AX236" s="2137"/>
      <c r="AY236" s="2137"/>
      <c r="AZ236" s="2137"/>
      <c r="BA236" s="2137"/>
      <c r="BB236" s="2137"/>
      <c r="BC236" s="2137"/>
      <c r="BD236" s="2137"/>
      <c r="BE236" s="2137"/>
      <c r="BF236" s="2137"/>
      <c r="BG236" s="2137"/>
      <c r="BH236" s="2137"/>
      <c r="BI236" s="2137"/>
      <c r="BJ236" s="2137"/>
      <c r="BK236" s="2137"/>
      <c r="BL236" s="44"/>
    </row>
    <row r="237" spans="13:64" ht="7.5" customHeight="1">
      <c r="M237" s="591"/>
      <c r="N237" s="2137"/>
      <c r="O237" s="2137"/>
      <c r="P237" s="2137"/>
      <c r="Q237" s="2137"/>
      <c r="R237" s="2137"/>
      <c r="S237" s="2137"/>
      <c r="T237" s="2137"/>
      <c r="U237" s="2137"/>
      <c r="V237" s="2137"/>
      <c r="W237" s="2137"/>
      <c r="X237" s="2137"/>
      <c r="Y237" s="2137"/>
      <c r="Z237" s="2137"/>
      <c r="AA237" s="2137"/>
      <c r="AB237" s="2137"/>
      <c r="AC237" s="2137"/>
      <c r="AD237" s="2137"/>
      <c r="AE237" s="2137"/>
      <c r="AF237" s="2137"/>
      <c r="AG237" s="2137"/>
      <c r="AH237" s="2137"/>
      <c r="AI237" s="2137"/>
      <c r="AJ237" s="2137"/>
      <c r="AK237" s="2137"/>
      <c r="AL237" s="2137"/>
      <c r="AM237" s="2137"/>
      <c r="AN237" s="2137"/>
      <c r="AO237" s="2137"/>
      <c r="AP237" s="2137"/>
      <c r="AQ237" s="2137"/>
      <c r="AR237" s="2137"/>
      <c r="AS237" s="2137"/>
      <c r="AT237" s="2137"/>
      <c r="AU237" s="2137"/>
      <c r="AV237" s="2137"/>
      <c r="AW237" s="2137"/>
      <c r="AX237" s="2137"/>
      <c r="AY237" s="2137"/>
      <c r="AZ237" s="2137"/>
      <c r="BA237" s="2137"/>
      <c r="BB237" s="2137"/>
      <c r="BC237" s="2137"/>
      <c r="BD237" s="2137"/>
      <c r="BE237" s="2137"/>
      <c r="BF237" s="2137"/>
      <c r="BG237" s="2137"/>
      <c r="BH237" s="2137"/>
      <c r="BI237" s="2137"/>
      <c r="BJ237" s="2137"/>
      <c r="BK237" s="2137"/>
      <c r="BL237" s="44"/>
    </row>
    <row r="238" spans="13:64" ht="7.5" customHeight="1">
      <c r="M238" s="306"/>
      <c r="BL238" s="23"/>
    </row>
    <row r="239" spans="13:64" ht="7.5" customHeight="1">
      <c r="M239" s="306"/>
      <c r="N239" s="2137" t="str">
        <f>$D$4</f>
        <v/>
      </c>
      <c r="O239" s="2137"/>
      <c r="P239" s="2137"/>
      <c r="Q239" s="2137"/>
      <c r="R239" s="2137"/>
      <c r="S239" s="2137"/>
      <c r="T239" s="2137"/>
      <c r="U239" s="2137"/>
      <c r="V239" s="2137"/>
      <c r="W239" s="2137"/>
      <c r="X239" s="2137"/>
      <c r="Y239" s="2137"/>
      <c r="Z239" s="2137"/>
      <c r="AA239" s="2137"/>
      <c r="AB239" s="2137"/>
      <c r="AC239" s="2137"/>
      <c r="AD239" s="2137"/>
      <c r="AE239" s="2137"/>
      <c r="AF239" s="2137"/>
      <c r="AG239" s="2137"/>
      <c r="AH239" s="2137"/>
      <c r="AI239" s="2137"/>
      <c r="AJ239" s="2137"/>
      <c r="AK239" s="2137"/>
      <c r="AL239" s="2137"/>
      <c r="AM239" s="2137"/>
      <c r="AN239" s="2137"/>
      <c r="AO239" s="2137"/>
      <c r="AP239" s="2137"/>
      <c r="AQ239" s="2137"/>
      <c r="AR239" s="2137"/>
      <c r="AS239" s="2137"/>
      <c r="AT239" s="2137"/>
      <c r="AU239" s="2137"/>
      <c r="AV239" s="2137"/>
      <c r="AW239" s="2137"/>
      <c r="AX239" s="2137"/>
      <c r="AY239" s="2137"/>
      <c r="AZ239" s="2137"/>
      <c r="BA239" s="2137"/>
      <c r="BB239" s="2137"/>
      <c r="BC239" s="2137"/>
      <c r="BD239" s="2137"/>
      <c r="BE239" s="2137"/>
      <c r="BF239" s="2137"/>
      <c r="BG239" s="2137"/>
      <c r="BH239" s="2137"/>
      <c r="BI239" s="2137"/>
      <c r="BJ239" s="2137"/>
      <c r="BK239" s="2137"/>
      <c r="BL239" s="44"/>
    </row>
    <row r="240" spans="13:64" ht="7.5" customHeight="1">
      <c r="M240" s="591"/>
      <c r="N240" s="2137"/>
      <c r="O240" s="2137"/>
      <c r="P240" s="2137"/>
      <c r="Q240" s="2137"/>
      <c r="R240" s="2137"/>
      <c r="S240" s="2137"/>
      <c r="T240" s="2137"/>
      <c r="U240" s="2137"/>
      <c r="V240" s="2137"/>
      <c r="W240" s="2137"/>
      <c r="X240" s="2137"/>
      <c r="Y240" s="2137"/>
      <c r="Z240" s="2137"/>
      <c r="AA240" s="2137"/>
      <c r="AB240" s="2137"/>
      <c r="AC240" s="2137"/>
      <c r="AD240" s="2137"/>
      <c r="AE240" s="2137"/>
      <c r="AF240" s="2137"/>
      <c r="AG240" s="2137"/>
      <c r="AH240" s="2137"/>
      <c r="AI240" s="2137"/>
      <c r="AJ240" s="2137"/>
      <c r="AK240" s="2137"/>
      <c r="AL240" s="2137"/>
      <c r="AM240" s="2137"/>
      <c r="AN240" s="2137"/>
      <c r="AO240" s="2137"/>
      <c r="AP240" s="2137"/>
      <c r="AQ240" s="2137"/>
      <c r="AR240" s="2137"/>
      <c r="AS240" s="2137"/>
      <c r="AT240" s="2137"/>
      <c r="AU240" s="2137"/>
      <c r="AV240" s="2137"/>
      <c r="AW240" s="2137"/>
      <c r="AX240" s="2137"/>
      <c r="AY240" s="2137"/>
      <c r="AZ240" s="2137"/>
      <c r="BA240" s="2137"/>
      <c r="BB240" s="2137"/>
      <c r="BC240" s="2137"/>
      <c r="BD240" s="2137"/>
      <c r="BE240" s="2137"/>
      <c r="BF240" s="2137"/>
      <c r="BG240" s="2137"/>
      <c r="BH240" s="2137"/>
      <c r="BI240" s="2137"/>
      <c r="BJ240" s="2137"/>
      <c r="BK240" s="2137"/>
      <c r="BL240" s="44"/>
    </row>
    <row r="241" spans="7:75" ht="7.5" customHeight="1">
      <c r="M241" s="591"/>
      <c r="N241" s="2137"/>
      <c r="O241" s="2137"/>
      <c r="P241" s="2137"/>
      <c r="Q241" s="2137"/>
      <c r="R241" s="2137"/>
      <c r="S241" s="2137"/>
      <c r="T241" s="2137"/>
      <c r="U241" s="2137"/>
      <c r="V241" s="2137"/>
      <c r="W241" s="2137"/>
      <c r="X241" s="2137"/>
      <c r="Y241" s="2137"/>
      <c r="Z241" s="2137"/>
      <c r="AA241" s="2137"/>
      <c r="AB241" s="2137"/>
      <c r="AC241" s="2137"/>
      <c r="AD241" s="2137"/>
      <c r="AE241" s="2137"/>
      <c r="AF241" s="2137"/>
      <c r="AG241" s="2137"/>
      <c r="AH241" s="2137"/>
      <c r="AI241" s="2137"/>
      <c r="AJ241" s="2137"/>
      <c r="AK241" s="2137"/>
      <c r="AL241" s="2137"/>
      <c r="AM241" s="2137"/>
      <c r="AN241" s="2137"/>
      <c r="AO241" s="2137"/>
      <c r="AP241" s="2137"/>
      <c r="AQ241" s="2137"/>
      <c r="AR241" s="2137"/>
      <c r="AS241" s="2137"/>
      <c r="AT241" s="2137"/>
      <c r="AU241" s="2137"/>
      <c r="AV241" s="2137"/>
      <c r="AW241" s="2137"/>
      <c r="AX241" s="2137"/>
      <c r="AY241" s="2137"/>
      <c r="AZ241" s="2137"/>
      <c r="BA241" s="2137"/>
      <c r="BB241" s="2137"/>
      <c r="BC241" s="2137"/>
      <c r="BD241" s="2137"/>
      <c r="BE241" s="2137"/>
      <c r="BF241" s="2137"/>
      <c r="BG241" s="2137"/>
      <c r="BH241" s="2137"/>
      <c r="BI241" s="2137"/>
      <c r="BJ241" s="2137"/>
      <c r="BK241" s="2137"/>
      <c r="BL241" s="44"/>
    </row>
    <row r="242" spans="7:75" ht="7.5" customHeight="1">
      <c r="M242" s="591"/>
      <c r="N242" s="2137"/>
      <c r="O242" s="2137"/>
      <c r="P242" s="2137"/>
      <c r="Q242" s="2137"/>
      <c r="R242" s="2137"/>
      <c r="S242" s="2137"/>
      <c r="T242" s="2137"/>
      <c r="U242" s="2137"/>
      <c r="V242" s="2137"/>
      <c r="W242" s="2137"/>
      <c r="X242" s="2137"/>
      <c r="Y242" s="2137"/>
      <c r="Z242" s="2137"/>
      <c r="AA242" s="2137"/>
      <c r="AB242" s="2137"/>
      <c r="AC242" s="2137"/>
      <c r="AD242" s="2137"/>
      <c r="AE242" s="2137"/>
      <c r="AF242" s="2137"/>
      <c r="AG242" s="2137"/>
      <c r="AH242" s="2137"/>
      <c r="AI242" s="2137"/>
      <c r="AJ242" s="2137"/>
      <c r="AK242" s="2137"/>
      <c r="AL242" s="2137"/>
      <c r="AM242" s="2137"/>
      <c r="AN242" s="2137"/>
      <c r="AO242" s="2137"/>
      <c r="AP242" s="2137"/>
      <c r="AQ242" s="2137"/>
      <c r="AR242" s="2137"/>
      <c r="AS242" s="2137"/>
      <c r="AT242" s="2137"/>
      <c r="AU242" s="2137"/>
      <c r="AV242" s="2137"/>
      <c r="AW242" s="2137"/>
      <c r="AX242" s="2137"/>
      <c r="AY242" s="2137"/>
      <c r="AZ242" s="2137"/>
      <c r="BA242" s="2137"/>
      <c r="BB242" s="2137"/>
      <c r="BC242" s="2137"/>
      <c r="BD242" s="2137"/>
      <c r="BE242" s="2137"/>
      <c r="BF242" s="2137"/>
      <c r="BG242" s="2137"/>
      <c r="BH242" s="2137"/>
      <c r="BI242" s="2137"/>
      <c r="BJ242" s="2137"/>
      <c r="BK242" s="2137"/>
      <c r="BL242" s="44"/>
    </row>
    <row r="243" spans="7:75" ht="7.5" customHeight="1">
      <c r="M243" s="150"/>
      <c r="N243" s="438"/>
      <c r="O243" s="438"/>
      <c r="P243" s="438"/>
      <c r="Q243" s="438"/>
      <c r="R243" s="438"/>
      <c r="S243" s="438"/>
      <c r="T243" s="438"/>
      <c r="U243" s="438"/>
      <c r="V243" s="438"/>
      <c r="W243" s="438"/>
      <c r="X243" s="438"/>
      <c r="Y243" s="438"/>
      <c r="Z243" s="438"/>
      <c r="AA243" s="438"/>
      <c r="AB243" s="438"/>
      <c r="AC243" s="438"/>
      <c r="AD243" s="438"/>
      <c r="AE243" s="438"/>
      <c r="AF243" s="438"/>
      <c r="AG243" s="438"/>
      <c r="AH243" s="438"/>
      <c r="AI243" s="438"/>
      <c r="AJ243" s="438"/>
      <c r="AK243" s="438"/>
      <c r="AL243" s="438"/>
      <c r="AM243" s="438"/>
      <c r="AN243" s="438"/>
      <c r="AO243" s="438"/>
      <c r="AP243" s="438"/>
      <c r="AQ243" s="438"/>
      <c r="AR243" s="438"/>
      <c r="AS243" s="438"/>
      <c r="AT243" s="438"/>
      <c r="AU243" s="438"/>
      <c r="AV243" s="438"/>
      <c r="AW243" s="438"/>
      <c r="AX243" s="438"/>
      <c r="AY243" s="438"/>
      <c r="AZ243" s="438"/>
      <c r="BA243" s="438"/>
      <c r="BB243" s="438"/>
      <c r="BC243" s="438"/>
      <c r="BD243" s="438"/>
      <c r="BE243" s="438"/>
      <c r="BF243" s="438"/>
      <c r="BG243" s="438"/>
      <c r="BH243" s="438"/>
      <c r="BI243" s="438"/>
      <c r="BJ243" s="438"/>
      <c r="BK243" s="438"/>
      <c r="BL243" s="442"/>
    </row>
    <row r="251" spans="7:75" ht="7.5" customHeight="1">
      <c r="G251" s="2136" t="s">
        <v>1382</v>
      </c>
      <c r="H251" s="2136"/>
      <c r="I251" s="2136"/>
      <c r="J251" s="2136"/>
      <c r="K251" s="2136"/>
      <c r="L251" s="2136"/>
      <c r="M251" s="2136"/>
      <c r="N251" s="2136"/>
      <c r="O251" s="2136"/>
      <c r="P251" s="2136"/>
      <c r="Q251" s="2136"/>
      <c r="R251" s="2136"/>
      <c r="S251" s="2136"/>
      <c r="T251" s="2136"/>
      <c r="U251" s="2136"/>
      <c r="V251" s="2136"/>
      <c r="W251" s="2136"/>
      <c r="X251" s="2136"/>
      <c r="Y251" s="2136"/>
      <c r="Z251" s="2136"/>
      <c r="AA251" s="2136"/>
      <c r="AB251" s="2136"/>
      <c r="AC251" s="2136"/>
      <c r="AD251" s="2136"/>
      <c r="AE251" s="2136"/>
      <c r="AF251" s="2136"/>
      <c r="AG251" s="2136"/>
      <c r="AH251" s="2136"/>
      <c r="AI251" s="2136"/>
      <c r="AJ251" s="2136"/>
      <c r="AK251" s="2136"/>
      <c r="AL251" s="2136"/>
      <c r="AM251" s="2136"/>
      <c r="AN251" s="2136"/>
      <c r="AO251" s="2136"/>
      <c r="AP251" s="2136"/>
      <c r="AQ251" s="2136"/>
      <c r="AR251" s="2136"/>
      <c r="AS251" s="2136"/>
      <c r="AT251" s="2136"/>
      <c r="AU251" s="2136"/>
      <c r="AV251" s="2136"/>
      <c r="AW251" s="2136"/>
      <c r="AX251" s="2136"/>
      <c r="AY251" s="2136"/>
      <c r="AZ251" s="2136"/>
      <c r="BA251" s="2136"/>
      <c r="BB251" s="2136"/>
      <c r="BC251" s="2136"/>
      <c r="BD251" s="2136"/>
      <c r="BE251" s="2136"/>
      <c r="BF251" s="2136"/>
      <c r="BG251" s="2136"/>
      <c r="BH251" s="2136"/>
      <c r="BI251" s="2136"/>
      <c r="BJ251" s="2136"/>
      <c r="BK251" s="2136"/>
      <c r="BL251" s="2136"/>
      <c r="BM251" s="2136"/>
      <c r="BN251" s="2136"/>
      <c r="BO251" s="2136"/>
      <c r="BP251" s="2136"/>
      <c r="BQ251" s="2136"/>
      <c r="BR251" s="2136"/>
      <c r="BS251" s="2136"/>
      <c r="BT251" s="2136"/>
      <c r="BU251" s="2136"/>
      <c r="BV251" s="2136"/>
      <c r="BW251" s="2136"/>
    </row>
    <row r="252" spans="7:75" ht="7.5" customHeight="1">
      <c r="G252" s="2136"/>
      <c r="H252" s="2136"/>
      <c r="I252" s="2136"/>
      <c r="J252" s="2136"/>
      <c r="K252" s="2136"/>
      <c r="L252" s="2136"/>
      <c r="M252" s="2136"/>
      <c r="N252" s="2136"/>
      <c r="O252" s="2136"/>
      <c r="P252" s="2136"/>
      <c r="Q252" s="2136"/>
      <c r="R252" s="2136"/>
      <c r="S252" s="2136"/>
      <c r="T252" s="2136"/>
      <c r="U252" s="2136"/>
      <c r="V252" s="2136"/>
      <c r="W252" s="2136"/>
      <c r="X252" s="2136"/>
      <c r="Y252" s="2136"/>
      <c r="Z252" s="2136"/>
      <c r="AA252" s="2136"/>
      <c r="AB252" s="2136"/>
      <c r="AC252" s="2136"/>
      <c r="AD252" s="2136"/>
      <c r="AE252" s="2136"/>
      <c r="AF252" s="2136"/>
      <c r="AG252" s="2136"/>
      <c r="AH252" s="2136"/>
      <c r="AI252" s="2136"/>
      <c r="AJ252" s="2136"/>
      <c r="AK252" s="2136"/>
      <c r="AL252" s="2136"/>
      <c r="AM252" s="2136"/>
      <c r="AN252" s="2136"/>
      <c r="AO252" s="2136"/>
      <c r="AP252" s="2136"/>
      <c r="AQ252" s="2136"/>
      <c r="AR252" s="2136"/>
      <c r="AS252" s="2136"/>
      <c r="AT252" s="2136"/>
      <c r="AU252" s="2136"/>
      <c r="AV252" s="2136"/>
      <c r="AW252" s="2136"/>
      <c r="AX252" s="2136"/>
      <c r="AY252" s="2136"/>
      <c r="AZ252" s="2136"/>
      <c r="BA252" s="2136"/>
      <c r="BB252" s="2136"/>
      <c r="BC252" s="2136"/>
      <c r="BD252" s="2136"/>
      <c r="BE252" s="2136"/>
      <c r="BF252" s="2136"/>
      <c r="BG252" s="2136"/>
      <c r="BH252" s="2136"/>
      <c r="BI252" s="2136"/>
      <c r="BJ252" s="2136"/>
      <c r="BK252" s="2136"/>
      <c r="BL252" s="2136"/>
      <c r="BM252" s="2136"/>
      <c r="BN252" s="2136"/>
      <c r="BO252" s="2136"/>
      <c r="BP252" s="2136"/>
      <c r="BQ252" s="2136"/>
      <c r="BR252" s="2136"/>
      <c r="BS252" s="2136"/>
      <c r="BT252" s="2136"/>
      <c r="BU252" s="2136"/>
      <c r="BV252" s="2136"/>
      <c r="BW252" s="2136"/>
    </row>
    <row r="253" spans="7:75" ht="7.5" customHeight="1">
      <c r="G253" s="2136"/>
      <c r="H253" s="2136"/>
      <c r="I253" s="2136"/>
      <c r="J253" s="2136"/>
      <c r="K253" s="2136"/>
      <c r="L253" s="2136"/>
      <c r="M253" s="2136"/>
      <c r="N253" s="2136"/>
      <c r="O253" s="2136"/>
      <c r="P253" s="2136"/>
      <c r="Q253" s="2136"/>
      <c r="R253" s="2136"/>
      <c r="S253" s="2136"/>
      <c r="T253" s="2136"/>
      <c r="U253" s="2136"/>
      <c r="V253" s="2136"/>
      <c r="W253" s="2136"/>
      <c r="X253" s="2136"/>
      <c r="Y253" s="2136"/>
      <c r="Z253" s="2136"/>
      <c r="AA253" s="2136"/>
      <c r="AB253" s="2136"/>
      <c r="AC253" s="2136"/>
      <c r="AD253" s="2136"/>
      <c r="AE253" s="2136"/>
      <c r="AF253" s="2136"/>
      <c r="AG253" s="2136"/>
      <c r="AH253" s="2136"/>
      <c r="AI253" s="2136"/>
      <c r="AJ253" s="2136"/>
      <c r="AK253" s="2136"/>
      <c r="AL253" s="2136"/>
      <c r="AM253" s="2136"/>
      <c r="AN253" s="2136"/>
      <c r="AO253" s="2136"/>
      <c r="AP253" s="2136"/>
      <c r="AQ253" s="2136"/>
      <c r="AR253" s="2136"/>
      <c r="AS253" s="2136"/>
      <c r="AT253" s="2136"/>
      <c r="AU253" s="2136"/>
      <c r="AV253" s="2136"/>
      <c r="AW253" s="2136"/>
      <c r="AX253" s="2136"/>
      <c r="AY253" s="2136"/>
      <c r="AZ253" s="2136"/>
      <c r="BA253" s="2136"/>
      <c r="BB253" s="2136"/>
      <c r="BC253" s="2136"/>
      <c r="BD253" s="2136"/>
      <c r="BE253" s="2136"/>
      <c r="BF253" s="2136"/>
      <c r="BG253" s="2136"/>
      <c r="BH253" s="2136"/>
      <c r="BI253" s="2136"/>
      <c r="BJ253" s="2136"/>
      <c r="BK253" s="2136"/>
      <c r="BL253" s="2136"/>
      <c r="BM253" s="2136"/>
      <c r="BN253" s="2136"/>
      <c r="BO253" s="2136"/>
      <c r="BP253" s="2136"/>
      <c r="BQ253" s="2136"/>
      <c r="BR253" s="2136"/>
      <c r="BS253" s="2136"/>
      <c r="BT253" s="2136"/>
      <c r="BU253" s="2136"/>
      <c r="BV253" s="2136"/>
      <c r="BW253" s="2136"/>
    </row>
    <row r="254" spans="7:75" ht="7.5" customHeight="1">
      <c r="G254" s="42"/>
      <c r="H254" s="42"/>
      <c r="I254" s="42"/>
      <c r="P254" s="42"/>
      <c r="Q254" s="42"/>
      <c r="R254" s="42"/>
      <c r="S254" s="42"/>
      <c r="T254" s="42"/>
      <c r="U254" s="42"/>
      <c r="V254" s="42"/>
      <c r="W254" s="42"/>
      <c r="X254" s="42"/>
      <c r="Y254" s="42"/>
      <c r="Z254" s="42"/>
      <c r="AA254" s="42"/>
      <c r="AB254" s="42"/>
      <c r="AC254" s="42"/>
      <c r="AD254" s="42"/>
      <c r="AE254" s="42"/>
      <c r="AF254" s="42"/>
    </row>
    <row r="256" spans="7:75" ht="7.5" customHeight="1">
      <c r="J256" s="2142" t="s">
        <v>588</v>
      </c>
      <c r="K256" s="2142"/>
      <c r="L256" s="2142"/>
      <c r="M256" s="2142"/>
      <c r="N256" s="2142"/>
      <c r="O256" s="2142"/>
      <c r="P256" s="2142"/>
      <c r="Q256" s="2142"/>
      <c r="R256" s="2142"/>
      <c r="S256" s="2142"/>
      <c r="T256" s="2142"/>
      <c r="U256" s="2142"/>
      <c r="W256" s="1813">
        <f>入力専用!$G$53</f>
        <v>0</v>
      </c>
      <c r="X256" s="1813"/>
      <c r="Y256" s="1813"/>
      <c r="Z256" s="1813"/>
      <c r="AA256" s="1813"/>
      <c r="AB256" s="1813"/>
      <c r="AC256" s="1813"/>
      <c r="AD256" s="1813"/>
      <c r="AE256" s="1813"/>
      <c r="AF256" s="1813"/>
      <c r="AG256" s="1813"/>
      <c r="AH256" s="1813"/>
      <c r="AI256" s="1813"/>
      <c r="AJ256" s="1813"/>
      <c r="AK256" s="1813"/>
      <c r="AL256" s="1813"/>
      <c r="AM256" s="1813"/>
      <c r="AN256" s="1813"/>
      <c r="AO256" s="1813"/>
      <c r="AP256" s="1813"/>
      <c r="AQ256" s="1813"/>
      <c r="AR256" s="1813"/>
      <c r="AS256" s="1813"/>
      <c r="AT256" s="1813"/>
      <c r="AU256" s="1813"/>
      <c r="AV256" s="1813"/>
      <c r="AW256" s="1813"/>
      <c r="AX256" s="1813"/>
      <c r="AY256" s="1813"/>
      <c r="AZ256" s="1813"/>
      <c r="BA256" s="1813"/>
      <c r="BB256" s="1813"/>
      <c r="BC256" s="1813"/>
      <c r="BD256" s="1813"/>
      <c r="BE256" s="1813"/>
      <c r="BF256" s="1813"/>
      <c r="BG256" s="1813"/>
      <c r="BH256" s="1813"/>
      <c r="BI256" s="1813"/>
      <c r="BJ256" s="1813"/>
      <c r="BK256" s="1813"/>
      <c r="BL256" s="1813"/>
      <c r="BM256" s="1813"/>
      <c r="BN256" s="1813"/>
      <c r="BO256" s="1813"/>
      <c r="BP256" s="1813"/>
      <c r="BQ256" s="1813"/>
      <c r="BR256" s="1813"/>
      <c r="BS256" s="1813"/>
      <c r="BT256" s="1813"/>
      <c r="BU256" s="1813"/>
      <c r="BV256" s="1813"/>
      <c r="BW256" s="1813"/>
    </row>
    <row r="257" spans="10:75" ht="7.5" customHeight="1">
      <c r="J257" s="2142"/>
      <c r="K257" s="2142"/>
      <c r="L257" s="2142"/>
      <c r="M257" s="2142"/>
      <c r="N257" s="2142"/>
      <c r="O257" s="2142"/>
      <c r="P257" s="2142"/>
      <c r="Q257" s="2142"/>
      <c r="R257" s="2142"/>
      <c r="S257" s="2142"/>
      <c r="T257" s="2142"/>
      <c r="U257" s="2142"/>
      <c r="W257" s="1813"/>
      <c r="X257" s="1813"/>
      <c r="Y257" s="1813"/>
      <c r="Z257" s="1813"/>
      <c r="AA257" s="1813"/>
      <c r="AB257" s="1813"/>
      <c r="AC257" s="1813"/>
      <c r="AD257" s="1813"/>
      <c r="AE257" s="1813"/>
      <c r="AF257" s="1813"/>
      <c r="AG257" s="1813"/>
      <c r="AH257" s="1813"/>
      <c r="AI257" s="1813"/>
      <c r="AJ257" s="1813"/>
      <c r="AK257" s="1813"/>
      <c r="AL257" s="1813"/>
      <c r="AM257" s="1813"/>
      <c r="AN257" s="1813"/>
      <c r="AO257" s="1813"/>
      <c r="AP257" s="1813"/>
      <c r="AQ257" s="1813"/>
      <c r="AR257" s="1813"/>
      <c r="AS257" s="1813"/>
      <c r="AT257" s="1813"/>
      <c r="AU257" s="1813"/>
      <c r="AV257" s="1813"/>
      <c r="AW257" s="1813"/>
      <c r="AX257" s="1813"/>
      <c r="AY257" s="1813"/>
      <c r="AZ257" s="1813"/>
      <c r="BA257" s="1813"/>
      <c r="BB257" s="1813"/>
      <c r="BC257" s="1813"/>
      <c r="BD257" s="1813"/>
      <c r="BE257" s="1813"/>
      <c r="BF257" s="1813"/>
      <c r="BG257" s="1813"/>
      <c r="BH257" s="1813"/>
      <c r="BI257" s="1813"/>
      <c r="BJ257" s="1813"/>
      <c r="BK257" s="1813"/>
      <c r="BL257" s="1813"/>
      <c r="BM257" s="1813"/>
      <c r="BN257" s="1813"/>
      <c r="BO257" s="1813"/>
      <c r="BP257" s="1813"/>
      <c r="BQ257" s="1813"/>
      <c r="BR257" s="1813"/>
      <c r="BS257" s="1813"/>
      <c r="BT257" s="1813"/>
      <c r="BU257" s="1813"/>
      <c r="BV257" s="1813"/>
      <c r="BW257" s="1813"/>
    </row>
    <row r="258" spans="10:75" ht="7.5" customHeight="1">
      <c r="J258" s="2142"/>
      <c r="K258" s="2142"/>
      <c r="L258" s="2142"/>
      <c r="M258" s="2142"/>
      <c r="N258" s="2142"/>
      <c r="O258" s="2142"/>
      <c r="P258" s="2142"/>
      <c r="Q258" s="2142"/>
      <c r="R258" s="2142"/>
      <c r="S258" s="2142"/>
      <c r="T258" s="2142"/>
      <c r="U258" s="2142"/>
      <c r="W258" s="1813"/>
      <c r="X258" s="1813"/>
      <c r="Y258" s="1813"/>
      <c r="Z258" s="1813"/>
      <c r="AA258" s="1813"/>
      <c r="AB258" s="1813"/>
      <c r="AC258" s="1813"/>
      <c r="AD258" s="1813"/>
      <c r="AE258" s="1813"/>
      <c r="AF258" s="1813"/>
      <c r="AG258" s="1813"/>
      <c r="AH258" s="1813"/>
      <c r="AI258" s="1813"/>
      <c r="AJ258" s="1813"/>
      <c r="AK258" s="1813"/>
      <c r="AL258" s="1813"/>
      <c r="AM258" s="1813"/>
      <c r="AN258" s="1813"/>
      <c r="AO258" s="1813"/>
      <c r="AP258" s="1813"/>
      <c r="AQ258" s="1813"/>
      <c r="AR258" s="1813"/>
      <c r="AS258" s="1813"/>
      <c r="AT258" s="1813"/>
      <c r="AU258" s="1813"/>
      <c r="AV258" s="1813"/>
      <c r="AW258" s="1813"/>
      <c r="AX258" s="1813"/>
      <c r="AY258" s="1813"/>
      <c r="AZ258" s="1813"/>
      <c r="BA258" s="1813"/>
      <c r="BB258" s="1813"/>
      <c r="BC258" s="1813"/>
      <c r="BD258" s="1813"/>
      <c r="BE258" s="1813"/>
      <c r="BF258" s="1813"/>
      <c r="BG258" s="1813"/>
      <c r="BH258" s="1813"/>
      <c r="BI258" s="1813"/>
      <c r="BJ258" s="1813"/>
      <c r="BK258" s="1813"/>
      <c r="BL258" s="1813"/>
      <c r="BM258" s="1813"/>
      <c r="BN258" s="1813"/>
      <c r="BO258" s="1813"/>
      <c r="BP258" s="1813"/>
      <c r="BQ258" s="1813"/>
      <c r="BR258" s="1813"/>
      <c r="BS258" s="1813"/>
      <c r="BT258" s="1813"/>
      <c r="BU258" s="1813"/>
      <c r="BV258" s="1813"/>
      <c r="BW258" s="1813"/>
    </row>
    <row r="259" spans="10:75" ht="7.5" customHeight="1">
      <c r="J259" s="2142" t="s">
        <v>1383</v>
      </c>
      <c r="K259" s="2142"/>
      <c r="L259" s="2142"/>
      <c r="M259" s="2142"/>
      <c r="N259" s="2142"/>
      <c r="O259" s="2142"/>
      <c r="P259" s="2142"/>
      <c r="Q259" s="2142"/>
      <c r="R259" s="2142"/>
      <c r="S259" s="2142"/>
      <c r="T259" s="2142"/>
      <c r="U259" s="2142"/>
      <c r="W259" s="1813">
        <f>入力専用!$G$54</f>
        <v>0</v>
      </c>
      <c r="X259" s="1813"/>
      <c r="Y259" s="1813"/>
      <c r="Z259" s="1813"/>
      <c r="AA259" s="1813"/>
      <c r="AB259" s="1813"/>
      <c r="AC259" s="1813"/>
      <c r="AD259" s="1813"/>
      <c r="AE259" s="1813"/>
      <c r="AF259" s="1813"/>
      <c r="AG259" s="1813"/>
      <c r="AH259" s="1813"/>
      <c r="AI259" s="1813"/>
      <c r="AJ259" s="1813"/>
      <c r="AK259" s="1813"/>
      <c r="AL259" s="1813"/>
      <c r="AM259" s="1813"/>
      <c r="AN259" s="1813"/>
      <c r="AO259" s="1813"/>
      <c r="AP259" s="1813"/>
      <c r="AQ259" s="1813"/>
      <c r="AR259" s="1813"/>
      <c r="AS259" s="1813"/>
      <c r="AT259" s="1813"/>
      <c r="AU259" s="1813"/>
      <c r="AV259" s="1813"/>
      <c r="AW259" s="1813"/>
      <c r="AX259" s="1813"/>
      <c r="AY259" s="1813"/>
      <c r="AZ259" s="1813"/>
      <c r="BA259" s="1813"/>
      <c r="BB259" s="1813"/>
      <c r="BC259" s="1813"/>
      <c r="BD259" s="1813"/>
      <c r="BE259" s="1813"/>
      <c r="BF259" s="1813"/>
      <c r="BG259" s="1813"/>
      <c r="BH259" s="1813"/>
      <c r="BI259" s="1813"/>
      <c r="BJ259" s="1813"/>
      <c r="BK259" s="1813"/>
      <c r="BL259" s="1813"/>
      <c r="BM259" s="1813"/>
      <c r="BN259" s="1813"/>
      <c r="BO259" s="1813"/>
      <c r="BP259" s="1813"/>
      <c r="BQ259" s="1813"/>
      <c r="BR259" s="1813"/>
      <c r="BS259" s="1813"/>
      <c r="BT259" s="1813"/>
      <c r="BU259" s="1813"/>
      <c r="BV259" s="1813"/>
      <c r="BW259" s="1813"/>
    </row>
    <row r="260" spans="10:75" ht="7.5" customHeight="1">
      <c r="J260" s="2142"/>
      <c r="K260" s="2142"/>
      <c r="L260" s="2142"/>
      <c r="M260" s="2142"/>
      <c r="N260" s="2142"/>
      <c r="O260" s="2142"/>
      <c r="P260" s="2142"/>
      <c r="Q260" s="2142"/>
      <c r="R260" s="2142"/>
      <c r="S260" s="2142"/>
      <c r="T260" s="2142"/>
      <c r="U260" s="2142"/>
      <c r="W260" s="1813"/>
      <c r="X260" s="1813"/>
      <c r="Y260" s="1813"/>
      <c r="Z260" s="1813"/>
      <c r="AA260" s="1813"/>
      <c r="AB260" s="1813"/>
      <c r="AC260" s="1813"/>
      <c r="AD260" s="1813"/>
      <c r="AE260" s="1813"/>
      <c r="AF260" s="1813"/>
      <c r="AG260" s="1813"/>
      <c r="AH260" s="1813"/>
      <c r="AI260" s="1813"/>
      <c r="AJ260" s="1813"/>
      <c r="AK260" s="1813"/>
      <c r="AL260" s="1813"/>
      <c r="AM260" s="1813"/>
      <c r="AN260" s="1813"/>
      <c r="AO260" s="1813"/>
      <c r="AP260" s="1813"/>
      <c r="AQ260" s="1813"/>
      <c r="AR260" s="1813"/>
      <c r="AS260" s="1813"/>
      <c r="AT260" s="1813"/>
      <c r="AU260" s="1813"/>
      <c r="AV260" s="1813"/>
      <c r="AW260" s="1813"/>
      <c r="AX260" s="1813"/>
      <c r="AY260" s="1813"/>
      <c r="AZ260" s="1813"/>
      <c r="BA260" s="1813"/>
      <c r="BB260" s="1813"/>
      <c r="BC260" s="1813"/>
      <c r="BD260" s="1813"/>
      <c r="BE260" s="1813"/>
      <c r="BF260" s="1813"/>
      <c r="BG260" s="1813"/>
      <c r="BH260" s="1813"/>
      <c r="BI260" s="1813"/>
      <c r="BJ260" s="1813"/>
      <c r="BK260" s="1813"/>
      <c r="BL260" s="1813"/>
      <c r="BM260" s="1813"/>
      <c r="BN260" s="1813"/>
      <c r="BO260" s="1813"/>
      <c r="BP260" s="1813"/>
      <c r="BQ260" s="1813"/>
      <c r="BR260" s="1813"/>
      <c r="BS260" s="1813"/>
      <c r="BT260" s="1813"/>
      <c r="BU260" s="1813"/>
      <c r="BV260" s="1813"/>
      <c r="BW260" s="1813"/>
    </row>
    <row r="261" spans="10:75" ht="7.5" customHeight="1">
      <c r="J261" s="2142"/>
      <c r="K261" s="2142"/>
      <c r="L261" s="2142"/>
      <c r="M261" s="2142"/>
      <c r="N261" s="2142"/>
      <c r="O261" s="2142"/>
      <c r="P261" s="2142"/>
      <c r="Q261" s="2142"/>
      <c r="R261" s="2142"/>
      <c r="S261" s="2142"/>
      <c r="T261" s="2142"/>
      <c r="U261" s="2142"/>
      <c r="W261" s="1813"/>
      <c r="X261" s="1813"/>
      <c r="Y261" s="1813"/>
      <c r="Z261" s="1813"/>
      <c r="AA261" s="1813"/>
      <c r="AB261" s="1813"/>
      <c r="AC261" s="1813"/>
      <c r="AD261" s="1813"/>
      <c r="AE261" s="1813"/>
      <c r="AF261" s="1813"/>
      <c r="AG261" s="1813"/>
      <c r="AH261" s="1813"/>
      <c r="AI261" s="1813"/>
      <c r="AJ261" s="1813"/>
      <c r="AK261" s="1813"/>
      <c r="AL261" s="1813"/>
      <c r="AM261" s="1813"/>
      <c r="AN261" s="1813"/>
      <c r="AO261" s="1813"/>
      <c r="AP261" s="1813"/>
      <c r="AQ261" s="1813"/>
      <c r="AR261" s="1813"/>
      <c r="AS261" s="1813"/>
      <c r="AT261" s="1813"/>
      <c r="AU261" s="1813"/>
      <c r="AV261" s="1813"/>
      <c r="AW261" s="1813"/>
      <c r="AX261" s="1813"/>
      <c r="AY261" s="1813"/>
      <c r="AZ261" s="1813"/>
      <c r="BA261" s="1813"/>
      <c r="BB261" s="1813"/>
      <c r="BC261" s="1813"/>
      <c r="BD261" s="1813"/>
      <c r="BE261" s="1813"/>
      <c r="BF261" s="1813"/>
      <c r="BG261" s="1813"/>
      <c r="BH261" s="1813"/>
      <c r="BI261" s="1813"/>
      <c r="BJ261" s="1813"/>
      <c r="BK261" s="1813"/>
      <c r="BL261" s="1813"/>
      <c r="BM261" s="1813"/>
      <c r="BN261" s="1813"/>
      <c r="BO261" s="1813"/>
      <c r="BP261" s="1813"/>
      <c r="BQ261" s="1813"/>
      <c r="BR261" s="1813"/>
      <c r="BS261" s="1813"/>
      <c r="BT261" s="1813"/>
      <c r="BU261" s="1813"/>
      <c r="BV261" s="1813"/>
      <c r="BW261" s="1813"/>
    </row>
    <row r="262" spans="10:75" ht="7.5" customHeight="1">
      <c r="J262" s="2142" t="s">
        <v>591</v>
      </c>
      <c r="K262" s="2142"/>
      <c r="L262" s="2142"/>
      <c r="M262" s="2142"/>
      <c r="N262" s="2142"/>
      <c r="O262" s="2142"/>
      <c r="P262" s="2142"/>
      <c r="Q262" s="2142"/>
      <c r="R262" s="2142"/>
      <c r="S262" s="2142"/>
      <c r="T262" s="2142"/>
      <c r="U262" s="2142"/>
      <c r="W262" s="1813">
        <f>入力専用!$G$55</f>
        <v>0</v>
      </c>
      <c r="X262" s="1813"/>
      <c r="Y262" s="1813"/>
      <c r="Z262" s="1813"/>
      <c r="AA262" s="1813"/>
      <c r="AB262" s="1813"/>
      <c r="AC262" s="1813"/>
      <c r="AD262" s="1813"/>
      <c r="AE262" s="1813"/>
      <c r="AF262" s="1813"/>
      <c r="AG262" s="1813"/>
      <c r="AH262" s="1813"/>
      <c r="AI262" s="1813"/>
      <c r="AJ262" s="1813"/>
      <c r="AK262" s="1813"/>
      <c r="AL262" s="1813"/>
      <c r="AM262" s="1813"/>
      <c r="AN262" s="1813"/>
      <c r="AO262" s="1813"/>
      <c r="AP262" s="1813"/>
      <c r="AQ262" s="1813"/>
      <c r="AR262" s="1813"/>
      <c r="AS262" s="1813"/>
      <c r="AT262" s="1813"/>
      <c r="AU262" s="1813"/>
      <c r="AV262" s="1813"/>
      <c r="AW262" s="1813"/>
      <c r="AX262" s="1813"/>
      <c r="AY262" s="1813"/>
      <c r="AZ262" s="1813"/>
      <c r="BA262" s="1813"/>
      <c r="BB262" s="1813"/>
      <c r="BC262" s="1813"/>
      <c r="BD262" s="1813"/>
      <c r="BE262" s="1813"/>
      <c r="BF262" s="1813"/>
      <c r="BG262" s="1813"/>
      <c r="BH262" s="1813"/>
      <c r="BI262" s="1813"/>
      <c r="BJ262" s="1813"/>
      <c r="BK262" s="1813"/>
      <c r="BL262" s="1813"/>
      <c r="BM262" s="1813"/>
      <c r="BN262" s="1813"/>
      <c r="BO262" s="1813"/>
      <c r="BP262" s="1813"/>
      <c r="BQ262" s="1813"/>
      <c r="BR262" s="1813"/>
      <c r="BS262" s="1813"/>
      <c r="BT262" s="1813"/>
      <c r="BU262" s="1813"/>
      <c r="BV262" s="1813"/>
      <c r="BW262" s="1813"/>
    </row>
    <row r="263" spans="10:75" ht="7.5" customHeight="1">
      <c r="J263" s="2142"/>
      <c r="K263" s="2142"/>
      <c r="L263" s="2142"/>
      <c r="M263" s="2142"/>
      <c r="N263" s="2142"/>
      <c r="O263" s="2142"/>
      <c r="P263" s="2142"/>
      <c r="Q263" s="2142"/>
      <c r="R263" s="2142"/>
      <c r="S263" s="2142"/>
      <c r="T263" s="2142"/>
      <c r="U263" s="2142"/>
      <c r="W263" s="1813"/>
      <c r="X263" s="1813"/>
      <c r="Y263" s="1813"/>
      <c r="Z263" s="1813"/>
      <c r="AA263" s="1813"/>
      <c r="AB263" s="1813"/>
      <c r="AC263" s="1813"/>
      <c r="AD263" s="1813"/>
      <c r="AE263" s="1813"/>
      <c r="AF263" s="1813"/>
      <c r="AG263" s="1813"/>
      <c r="AH263" s="1813"/>
      <c r="AI263" s="1813"/>
      <c r="AJ263" s="1813"/>
      <c r="AK263" s="1813"/>
      <c r="AL263" s="1813"/>
      <c r="AM263" s="1813"/>
      <c r="AN263" s="1813"/>
      <c r="AO263" s="1813"/>
      <c r="AP263" s="1813"/>
      <c r="AQ263" s="1813"/>
      <c r="AR263" s="1813"/>
      <c r="AS263" s="1813"/>
      <c r="AT263" s="1813"/>
      <c r="AU263" s="1813"/>
      <c r="AV263" s="1813"/>
      <c r="AW263" s="1813"/>
      <c r="AX263" s="1813"/>
      <c r="AY263" s="1813"/>
      <c r="AZ263" s="1813"/>
      <c r="BA263" s="1813"/>
      <c r="BB263" s="1813"/>
      <c r="BC263" s="1813"/>
      <c r="BD263" s="1813"/>
      <c r="BE263" s="1813"/>
      <c r="BF263" s="1813"/>
      <c r="BG263" s="1813"/>
      <c r="BH263" s="1813"/>
      <c r="BI263" s="1813"/>
      <c r="BJ263" s="1813"/>
      <c r="BK263" s="1813"/>
      <c r="BL263" s="1813"/>
      <c r="BM263" s="1813"/>
      <c r="BN263" s="1813"/>
      <c r="BO263" s="1813"/>
      <c r="BP263" s="1813"/>
      <c r="BQ263" s="1813"/>
      <c r="BR263" s="1813"/>
      <c r="BS263" s="1813"/>
      <c r="BT263" s="1813"/>
      <c r="BU263" s="1813"/>
      <c r="BV263" s="1813"/>
      <c r="BW263" s="1813"/>
    </row>
    <row r="264" spans="10:75" ht="7.5" customHeight="1">
      <c r="J264" s="2142"/>
      <c r="K264" s="2142"/>
      <c r="L264" s="2142"/>
      <c r="M264" s="2142"/>
      <c r="N264" s="2142"/>
      <c r="O264" s="2142"/>
      <c r="P264" s="2142"/>
      <c r="Q264" s="2142"/>
      <c r="R264" s="2142"/>
      <c r="S264" s="2142"/>
      <c r="T264" s="2142"/>
      <c r="U264" s="2142"/>
      <c r="W264" s="1813"/>
      <c r="X264" s="1813"/>
      <c r="Y264" s="1813"/>
      <c r="Z264" s="1813"/>
      <c r="AA264" s="1813"/>
      <c r="AB264" s="1813"/>
      <c r="AC264" s="1813"/>
      <c r="AD264" s="1813"/>
      <c r="AE264" s="1813"/>
      <c r="AF264" s="1813"/>
      <c r="AG264" s="1813"/>
      <c r="AH264" s="1813"/>
      <c r="AI264" s="1813"/>
      <c r="AJ264" s="1813"/>
      <c r="AK264" s="1813"/>
      <c r="AL264" s="1813"/>
      <c r="AM264" s="1813"/>
      <c r="AN264" s="1813"/>
      <c r="AO264" s="1813"/>
      <c r="AP264" s="1813"/>
      <c r="AQ264" s="1813"/>
      <c r="AR264" s="1813"/>
      <c r="AS264" s="1813"/>
      <c r="AT264" s="1813"/>
      <c r="AU264" s="1813"/>
      <c r="AV264" s="1813"/>
      <c r="AW264" s="1813"/>
      <c r="AX264" s="1813"/>
      <c r="AY264" s="1813"/>
      <c r="AZ264" s="1813"/>
      <c r="BA264" s="1813"/>
      <c r="BB264" s="1813"/>
      <c r="BC264" s="1813"/>
      <c r="BD264" s="1813"/>
      <c r="BE264" s="1813"/>
      <c r="BF264" s="1813"/>
      <c r="BG264" s="1813"/>
      <c r="BH264" s="1813"/>
      <c r="BI264" s="1813"/>
      <c r="BJ264" s="1813"/>
      <c r="BK264" s="1813"/>
      <c r="BL264" s="1813"/>
      <c r="BM264" s="1813"/>
      <c r="BN264" s="1813"/>
      <c r="BO264" s="1813"/>
      <c r="BP264" s="1813"/>
      <c r="BQ264" s="1813"/>
      <c r="BR264" s="1813"/>
      <c r="BS264" s="1813"/>
      <c r="BT264" s="1813"/>
      <c r="BU264" s="1813"/>
      <c r="BV264" s="1813"/>
      <c r="BW264" s="1813"/>
    </row>
    <row r="265" spans="10:75" ht="7.5" customHeight="1">
      <c r="J265" s="2142" t="s">
        <v>1384</v>
      </c>
      <c r="K265" s="2142"/>
      <c r="L265" s="2142"/>
      <c r="M265" s="2142"/>
      <c r="N265" s="2142"/>
      <c r="O265" s="2142"/>
      <c r="P265" s="2142"/>
      <c r="Q265" s="2142"/>
      <c r="R265" s="2142"/>
      <c r="S265" s="2142"/>
      <c r="T265" s="2142"/>
      <c r="U265" s="2142"/>
      <c r="W265" s="1813">
        <f>入力専用!$G$56</f>
        <v>0</v>
      </c>
      <c r="X265" s="1813"/>
      <c r="Y265" s="1813"/>
      <c r="Z265" s="1813"/>
      <c r="AA265" s="1813"/>
      <c r="AB265" s="1813"/>
      <c r="AC265" s="1813"/>
      <c r="AD265" s="1813"/>
      <c r="AE265" s="1813"/>
      <c r="AF265" s="1813"/>
      <c r="AG265" s="1813"/>
      <c r="AH265" s="1813"/>
      <c r="AI265" s="1813"/>
      <c r="AJ265" s="1813"/>
      <c r="AK265" s="1813"/>
      <c r="AL265" s="1813"/>
      <c r="AM265" s="1813"/>
      <c r="AN265" s="1813"/>
      <c r="AO265" s="1813"/>
      <c r="AP265" s="1813"/>
      <c r="AQ265" s="1813"/>
      <c r="AR265" s="1813"/>
      <c r="AS265" s="1813"/>
      <c r="AT265" s="1813"/>
      <c r="AU265" s="1813"/>
      <c r="AV265" s="1813"/>
      <c r="AW265" s="1813"/>
      <c r="AX265" s="1813"/>
      <c r="AY265" s="1813"/>
      <c r="AZ265" s="1813"/>
      <c r="BA265" s="1813"/>
      <c r="BB265" s="1813"/>
      <c r="BC265" s="1813"/>
      <c r="BD265" s="1813"/>
      <c r="BE265" s="1813"/>
      <c r="BF265" s="1813"/>
      <c r="BG265" s="1813"/>
      <c r="BH265" s="1813"/>
      <c r="BI265" s="1813"/>
      <c r="BJ265" s="1813"/>
      <c r="BK265" s="1813"/>
      <c r="BL265" s="1813"/>
      <c r="BM265" s="1813"/>
      <c r="BN265" s="1813"/>
      <c r="BO265" s="1813"/>
      <c r="BP265" s="1813"/>
      <c r="BQ265" s="1813"/>
      <c r="BR265" s="1813"/>
      <c r="BS265" s="1813"/>
      <c r="BT265" s="1813"/>
      <c r="BU265" s="1813"/>
      <c r="BV265" s="1813"/>
      <c r="BW265" s="1813"/>
    </row>
    <row r="266" spans="10:75" ht="7.5" customHeight="1">
      <c r="J266" s="2142"/>
      <c r="K266" s="2142"/>
      <c r="L266" s="2142"/>
      <c r="M266" s="2142"/>
      <c r="N266" s="2142"/>
      <c r="O266" s="2142"/>
      <c r="P266" s="2142"/>
      <c r="Q266" s="2142"/>
      <c r="R266" s="2142"/>
      <c r="S266" s="2142"/>
      <c r="T266" s="2142"/>
      <c r="U266" s="2142"/>
      <c r="W266" s="1813"/>
      <c r="X266" s="1813"/>
      <c r="Y266" s="1813"/>
      <c r="Z266" s="1813"/>
      <c r="AA266" s="1813"/>
      <c r="AB266" s="1813"/>
      <c r="AC266" s="1813"/>
      <c r="AD266" s="1813"/>
      <c r="AE266" s="1813"/>
      <c r="AF266" s="1813"/>
      <c r="AG266" s="1813"/>
      <c r="AH266" s="1813"/>
      <c r="AI266" s="1813"/>
      <c r="AJ266" s="1813"/>
      <c r="AK266" s="1813"/>
      <c r="AL266" s="1813"/>
      <c r="AM266" s="1813"/>
      <c r="AN266" s="1813"/>
      <c r="AO266" s="1813"/>
      <c r="AP266" s="1813"/>
      <c r="AQ266" s="1813"/>
      <c r="AR266" s="1813"/>
      <c r="AS266" s="1813"/>
      <c r="AT266" s="1813"/>
      <c r="AU266" s="1813"/>
      <c r="AV266" s="1813"/>
      <c r="AW266" s="1813"/>
      <c r="AX266" s="1813"/>
      <c r="AY266" s="1813"/>
      <c r="AZ266" s="1813"/>
      <c r="BA266" s="1813"/>
      <c r="BB266" s="1813"/>
      <c r="BC266" s="1813"/>
      <c r="BD266" s="1813"/>
      <c r="BE266" s="1813"/>
      <c r="BF266" s="1813"/>
      <c r="BG266" s="1813"/>
      <c r="BH266" s="1813"/>
      <c r="BI266" s="1813"/>
      <c r="BJ266" s="1813"/>
      <c r="BK266" s="1813"/>
      <c r="BL266" s="1813"/>
      <c r="BM266" s="1813"/>
      <c r="BN266" s="1813"/>
      <c r="BO266" s="1813"/>
      <c r="BP266" s="1813"/>
      <c r="BQ266" s="1813"/>
      <c r="BR266" s="1813"/>
      <c r="BS266" s="1813"/>
      <c r="BT266" s="1813"/>
      <c r="BU266" s="1813"/>
      <c r="BV266" s="1813"/>
      <c r="BW266" s="1813"/>
    </row>
    <row r="267" spans="10:75" ht="7.5" customHeight="1">
      <c r="J267" s="2142"/>
      <c r="K267" s="2142"/>
      <c r="L267" s="2142"/>
      <c r="M267" s="2142"/>
      <c r="N267" s="2142"/>
      <c r="O267" s="2142"/>
      <c r="P267" s="2142"/>
      <c r="Q267" s="2142"/>
      <c r="R267" s="2142"/>
      <c r="S267" s="2142"/>
      <c r="T267" s="2142"/>
      <c r="U267" s="2142"/>
      <c r="W267" s="1813"/>
      <c r="X267" s="1813"/>
      <c r="Y267" s="1813"/>
      <c r="Z267" s="1813"/>
      <c r="AA267" s="1813"/>
      <c r="AB267" s="1813"/>
      <c r="AC267" s="1813"/>
      <c r="AD267" s="1813"/>
      <c r="AE267" s="1813"/>
      <c r="AF267" s="1813"/>
      <c r="AG267" s="1813"/>
      <c r="AH267" s="1813"/>
      <c r="AI267" s="1813"/>
      <c r="AJ267" s="1813"/>
      <c r="AK267" s="1813"/>
      <c r="AL267" s="1813"/>
      <c r="AM267" s="1813"/>
      <c r="AN267" s="1813"/>
      <c r="AO267" s="1813"/>
      <c r="AP267" s="1813"/>
      <c r="AQ267" s="1813"/>
      <c r="AR267" s="1813"/>
      <c r="AS267" s="1813"/>
      <c r="AT267" s="1813"/>
      <c r="AU267" s="1813"/>
      <c r="AV267" s="1813"/>
      <c r="AW267" s="1813"/>
      <c r="AX267" s="1813"/>
      <c r="AY267" s="1813"/>
      <c r="AZ267" s="1813"/>
      <c r="BA267" s="1813"/>
      <c r="BB267" s="1813"/>
      <c r="BC267" s="1813"/>
      <c r="BD267" s="1813"/>
      <c r="BE267" s="1813"/>
      <c r="BF267" s="1813"/>
      <c r="BG267" s="1813"/>
      <c r="BH267" s="1813"/>
      <c r="BI267" s="1813"/>
      <c r="BJ267" s="1813"/>
      <c r="BK267" s="1813"/>
      <c r="BL267" s="1813"/>
      <c r="BM267" s="1813"/>
      <c r="BN267" s="1813"/>
      <c r="BO267" s="1813"/>
      <c r="BP267" s="1813"/>
      <c r="BQ267" s="1813"/>
      <c r="BR267" s="1813"/>
      <c r="BS267" s="1813"/>
      <c r="BT267" s="1813"/>
      <c r="BU267" s="1813"/>
      <c r="BV267" s="1813"/>
      <c r="BW267" s="1813"/>
    </row>
    <row r="268" spans="10:75" ht="7.5" customHeight="1">
      <c r="J268" s="2142" t="s">
        <v>594</v>
      </c>
      <c r="K268" s="2142"/>
      <c r="L268" s="2142"/>
      <c r="M268" s="2142"/>
      <c r="N268" s="2142"/>
      <c r="O268" s="2142"/>
      <c r="P268" s="2142"/>
      <c r="Q268" s="2142"/>
      <c r="R268" s="2142"/>
      <c r="S268" s="2142"/>
      <c r="T268" s="2142"/>
      <c r="U268" s="2142"/>
      <c r="W268" s="1813">
        <f>入力専用!$G$57</f>
        <v>0</v>
      </c>
      <c r="X268" s="1813"/>
      <c r="Y268" s="1813"/>
      <c r="Z268" s="1813"/>
      <c r="AA268" s="1813"/>
      <c r="AB268" s="1813"/>
      <c r="AC268" s="1813"/>
      <c r="AD268" s="1813"/>
      <c r="AE268" s="1813"/>
      <c r="AF268" s="1813"/>
      <c r="AG268" s="1813"/>
      <c r="AH268" s="1813"/>
      <c r="AI268" s="1813"/>
      <c r="AJ268" s="1813"/>
      <c r="AK268" s="1813"/>
      <c r="AL268" s="1813"/>
      <c r="AM268" s="1813"/>
      <c r="AN268" s="1813"/>
      <c r="AO268" s="1813"/>
      <c r="AP268" s="1813"/>
      <c r="AQ268" s="1813"/>
      <c r="AR268" s="1813"/>
      <c r="AS268" s="1813"/>
      <c r="AT268" s="1813"/>
      <c r="AU268" s="1813"/>
      <c r="AV268" s="1813"/>
      <c r="AW268" s="1813"/>
      <c r="AX268" s="1813"/>
      <c r="AY268" s="1813"/>
      <c r="AZ268" s="1813"/>
      <c r="BA268" s="1813"/>
      <c r="BB268" s="1813"/>
      <c r="BC268" s="1813"/>
      <c r="BD268" s="1813"/>
      <c r="BE268" s="1813"/>
      <c r="BF268" s="1813"/>
      <c r="BG268" s="1813"/>
      <c r="BH268" s="1813"/>
      <c r="BI268" s="1813"/>
      <c r="BJ268" s="1813"/>
      <c r="BK268" s="1813"/>
      <c r="BL268" s="1813"/>
      <c r="BM268" s="1813"/>
      <c r="BN268" s="1813"/>
      <c r="BO268" s="1813"/>
      <c r="BP268" s="1813"/>
      <c r="BQ268" s="1813"/>
      <c r="BR268" s="1813"/>
      <c r="BS268" s="1813"/>
      <c r="BT268" s="1813"/>
      <c r="BU268" s="1813"/>
      <c r="BV268" s="1813"/>
      <c r="BW268" s="1813"/>
    </row>
    <row r="269" spans="10:75" ht="7.5" customHeight="1">
      <c r="J269" s="2142"/>
      <c r="K269" s="2142"/>
      <c r="L269" s="2142"/>
      <c r="M269" s="2142"/>
      <c r="N269" s="2142"/>
      <c r="O269" s="2142"/>
      <c r="P269" s="2142"/>
      <c r="Q269" s="2142"/>
      <c r="R269" s="2142"/>
      <c r="S269" s="2142"/>
      <c r="T269" s="2142"/>
      <c r="U269" s="2142"/>
      <c r="W269" s="1813"/>
      <c r="X269" s="1813"/>
      <c r="Y269" s="1813"/>
      <c r="Z269" s="1813"/>
      <c r="AA269" s="1813"/>
      <c r="AB269" s="1813"/>
      <c r="AC269" s="1813"/>
      <c r="AD269" s="1813"/>
      <c r="AE269" s="1813"/>
      <c r="AF269" s="1813"/>
      <c r="AG269" s="1813"/>
      <c r="AH269" s="1813"/>
      <c r="AI269" s="1813"/>
      <c r="AJ269" s="1813"/>
      <c r="AK269" s="1813"/>
      <c r="AL269" s="1813"/>
      <c r="AM269" s="1813"/>
      <c r="AN269" s="1813"/>
      <c r="AO269" s="1813"/>
      <c r="AP269" s="1813"/>
      <c r="AQ269" s="1813"/>
      <c r="AR269" s="1813"/>
      <c r="AS269" s="1813"/>
      <c r="AT269" s="1813"/>
      <c r="AU269" s="1813"/>
      <c r="AV269" s="1813"/>
      <c r="AW269" s="1813"/>
      <c r="AX269" s="1813"/>
      <c r="AY269" s="1813"/>
      <c r="AZ269" s="1813"/>
      <c r="BA269" s="1813"/>
      <c r="BB269" s="1813"/>
      <c r="BC269" s="1813"/>
      <c r="BD269" s="1813"/>
      <c r="BE269" s="1813"/>
      <c r="BF269" s="1813"/>
      <c r="BG269" s="1813"/>
      <c r="BH269" s="1813"/>
      <c r="BI269" s="1813"/>
      <c r="BJ269" s="1813"/>
      <c r="BK269" s="1813"/>
      <c r="BL269" s="1813"/>
      <c r="BM269" s="1813"/>
      <c r="BN269" s="1813"/>
      <c r="BO269" s="1813"/>
      <c r="BP269" s="1813"/>
      <c r="BQ269" s="1813"/>
      <c r="BR269" s="1813"/>
      <c r="BS269" s="1813"/>
      <c r="BT269" s="1813"/>
      <c r="BU269" s="1813"/>
      <c r="BV269" s="1813"/>
      <c r="BW269" s="1813"/>
    </row>
    <row r="270" spans="10:75" ht="7.5" customHeight="1">
      <c r="J270" s="2142"/>
      <c r="K270" s="2142"/>
      <c r="L270" s="2142"/>
      <c r="M270" s="2142"/>
      <c r="N270" s="2142"/>
      <c r="O270" s="2142"/>
      <c r="P270" s="2142"/>
      <c r="Q270" s="2142"/>
      <c r="R270" s="2142"/>
      <c r="S270" s="2142"/>
      <c r="T270" s="2142"/>
      <c r="U270" s="2142"/>
      <c r="W270" s="1813"/>
      <c r="X270" s="1813"/>
      <c r="Y270" s="1813"/>
      <c r="Z270" s="1813"/>
      <c r="AA270" s="1813"/>
      <c r="AB270" s="1813"/>
      <c r="AC270" s="1813"/>
      <c r="AD270" s="1813"/>
      <c r="AE270" s="1813"/>
      <c r="AF270" s="1813"/>
      <c r="AG270" s="1813"/>
      <c r="AH270" s="1813"/>
      <c r="AI270" s="1813"/>
      <c r="AJ270" s="1813"/>
      <c r="AK270" s="1813"/>
      <c r="AL270" s="1813"/>
      <c r="AM270" s="1813"/>
      <c r="AN270" s="1813"/>
      <c r="AO270" s="1813"/>
      <c r="AP270" s="1813"/>
      <c r="AQ270" s="1813"/>
      <c r="AR270" s="1813"/>
      <c r="AS270" s="1813"/>
      <c r="AT270" s="1813"/>
      <c r="AU270" s="1813"/>
      <c r="AV270" s="1813"/>
      <c r="AW270" s="1813"/>
      <c r="AX270" s="1813"/>
      <c r="AY270" s="1813"/>
      <c r="AZ270" s="1813"/>
      <c r="BA270" s="1813"/>
      <c r="BB270" s="1813"/>
      <c r="BC270" s="1813"/>
      <c r="BD270" s="1813"/>
      <c r="BE270" s="1813"/>
      <c r="BF270" s="1813"/>
      <c r="BG270" s="1813"/>
      <c r="BH270" s="1813"/>
      <c r="BI270" s="1813"/>
      <c r="BJ270" s="1813"/>
      <c r="BK270" s="1813"/>
      <c r="BL270" s="1813"/>
      <c r="BM270" s="1813"/>
      <c r="BN270" s="1813"/>
      <c r="BO270" s="1813"/>
      <c r="BP270" s="1813"/>
      <c r="BQ270" s="1813"/>
      <c r="BR270" s="1813"/>
      <c r="BS270" s="1813"/>
      <c r="BT270" s="1813"/>
      <c r="BU270" s="1813"/>
      <c r="BV270" s="1813"/>
      <c r="BW270" s="1813"/>
    </row>
    <row r="271" spans="10:75" ht="7.5" customHeight="1">
      <c r="J271" s="2142" t="s">
        <v>595</v>
      </c>
      <c r="K271" s="2142"/>
      <c r="L271" s="2142"/>
      <c r="M271" s="2142"/>
      <c r="N271" s="2142"/>
      <c r="O271" s="2142"/>
      <c r="P271" s="2142"/>
      <c r="Q271" s="2142"/>
      <c r="R271" s="2142"/>
      <c r="S271" s="2142"/>
      <c r="T271" s="2142"/>
      <c r="U271" s="2142"/>
      <c r="W271" s="1813">
        <f>入力専用!$G$58</f>
        <v>0</v>
      </c>
      <c r="X271" s="1813"/>
      <c r="Y271" s="1813"/>
      <c r="Z271" s="1813"/>
      <c r="AA271" s="1813"/>
      <c r="AB271" s="1813"/>
      <c r="AC271" s="1813"/>
      <c r="AD271" s="1813"/>
      <c r="AE271" s="1813"/>
      <c r="AF271" s="1813"/>
      <c r="AG271" s="1813"/>
      <c r="AH271" s="1813"/>
      <c r="AI271" s="1813"/>
      <c r="AJ271" s="1813"/>
      <c r="AK271" s="1813"/>
      <c r="AL271" s="1813"/>
      <c r="AM271" s="1813"/>
      <c r="AN271" s="1813"/>
      <c r="AO271" s="1813"/>
      <c r="AP271" s="1813"/>
      <c r="AQ271" s="1813"/>
      <c r="AR271" s="1813"/>
      <c r="AS271" s="1813"/>
      <c r="AT271" s="1813"/>
      <c r="AU271" s="1813"/>
      <c r="AV271" s="1813"/>
      <c r="AW271" s="1813"/>
      <c r="AX271" s="1813"/>
      <c r="AY271" s="1813"/>
      <c r="AZ271" s="1813"/>
      <c r="BA271" s="1813"/>
      <c r="BB271" s="1813"/>
      <c r="BC271" s="1813"/>
      <c r="BD271" s="1813"/>
      <c r="BE271" s="1813"/>
      <c r="BF271" s="1813"/>
      <c r="BG271" s="1813"/>
      <c r="BH271" s="1813"/>
      <c r="BI271" s="1813"/>
      <c r="BJ271" s="1813"/>
      <c r="BK271" s="1813"/>
      <c r="BL271" s="1813"/>
      <c r="BM271" s="1813"/>
      <c r="BN271" s="1813"/>
      <c r="BO271" s="1813"/>
      <c r="BP271" s="1813"/>
      <c r="BQ271" s="1813"/>
      <c r="BR271" s="1813"/>
      <c r="BS271" s="1813"/>
      <c r="BT271" s="1813"/>
      <c r="BU271" s="1813"/>
      <c r="BV271" s="1813"/>
      <c r="BW271" s="1813"/>
    </row>
    <row r="272" spans="10:75" ht="7.5" customHeight="1">
      <c r="J272" s="2142"/>
      <c r="K272" s="2142"/>
      <c r="L272" s="2142"/>
      <c r="M272" s="2142"/>
      <c r="N272" s="2142"/>
      <c r="O272" s="2142"/>
      <c r="P272" s="2142"/>
      <c r="Q272" s="2142"/>
      <c r="R272" s="2142"/>
      <c r="S272" s="2142"/>
      <c r="T272" s="2142"/>
      <c r="U272" s="2142"/>
      <c r="W272" s="1813"/>
      <c r="X272" s="1813"/>
      <c r="Y272" s="1813"/>
      <c r="Z272" s="1813"/>
      <c r="AA272" s="1813"/>
      <c r="AB272" s="1813"/>
      <c r="AC272" s="1813"/>
      <c r="AD272" s="1813"/>
      <c r="AE272" s="1813"/>
      <c r="AF272" s="1813"/>
      <c r="AG272" s="1813"/>
      <c r="AH272" s="1813"/>
      <c r="AI272" s="1813"/>
      <c r="AJ272" s="1813"/>
      <c r="AK272" s="1813"/>
      <c r="AL272" s="1813"/>
      <c r="AM272" s="1813"/>
      <c r="AN272" s="1813"/>
      <c r="AO272" s="1813"/>
      <c r="AP272" s="1813"/>
      <c r="AQ272" s="1813"/>
      <c r="AR272" s="1813"/>
      <c r="AS272" s="1813"/>
      <c r="AT272" s="1813"/>
      <c r="AU272" s="1813"/>
      <c r="AV272" s="1813"/>
      <c r="AW272" s="1813"/>
      <c r="AX272" s="1813"/>
      <c r="AY272" s="1813"/>
      <c r="AZ272" s="1813"/>
      <c r="BA272" s="1813"/>
      <c r="BB272" s="1813"/>
      <c r="BC272" s="1813"/>
      <c r="BD272" s="1813"/>
      <c r="BE272" s="1813"/>
      <c r="BF272" s="1813"/>
      <c r="BG272" s="1813"/>
      <c r="BH272" s="1813"/>
      <c r="BI272" s="1813"/>
      <c r="BJ272" s="1813"/>
      <c r="BK272" s="1813"/>
      <c r="BL272" s="1813"/>
      <c r="BM272" s="1813"/>
      <c r="BN272" s="1813"/>
      <c r="BO272" s="1813"/>
      <c r="BP272" s="1813"/>
      <c r="BQ272" s="1813"/>
      <c r="BR272" s="1813"/>
      <c r="BS272" s="1813"/>
      <c r="BT272" s="1813"/>
      <c r="BU272" s="1813"/>
      <c r="BV272" s="1813"/>
      <c r="BW272" s="1813"/>
    </row>
    <row r="273" spans="10:75" ht="7.5" customHeight="1">
      <c r="J273" s="2142"/>
      <c r="K273" s="2142"/>
      <c r="L273" s="2142"/>
      <c r="M273" s="2142"/>
      <c r="N273" s="2142"/>
      <c r="O273" s="2142"/>
      <c r="P273" s="2142"/>
      <c r="Q273" s="2142"/>
      <c r="R273" s="2142"/>
      <c r="S273" s="2142"/>
      <c r="T273" s="2142"/>
      <c r="U273" s="2142"/>
      <c r="W273" s="1813"/>
      <c r="X273" s="1813"/>
      <c r="Y273" s="1813"/>
      <c r="Z273" s="1813"/>
      <c r="AA273" s="1813"/>
      <c r="AB273" s="1813"/>
      <c r="AC273" s="1813"/>
      <c r="AD273" s="1813"/>
      <c r="AE273" s="1813"/>
      <c r="AF273" s="1813"/>
      <c r="AG273" s="1813"/>
      <c r="AH273" s="1813"/>
      <c r="AI273" s="1813"/>
      <c r="AJ273" s="1813"/>
      <c r="AK273" s="1813"/>
      <c r="AL273" s="1813"/>
      <c r="AM273" s="1813"/>
      <c r="AN273" s="1813"/>
      <c r="AO273" s="1813"/>
      <c r="AP273" s="1813"/>
      <c r="AQ273" s="1813"/>
      <c r="AR273" s="1813"/>
      <c r="AS273" s="1813"/>
      <c r="AT273" s="1813"/>
      <c r="AU273" s="1813"/>
      <c r="AV273" s="1813"/>
      <c r="AW273" s="1813"/>
      <c r="AX273" s="1813"/>
      <c r="AY273" s="1813"/>
      <c r="AZ273" s="1813"/>
      <c r="BA273" s="1813"/>
      <c r="BB273" s="1813"/>
      <c r="BC273" s="1813"/>
      <c r="BD273" s="1813"/>
      <c r="BE273" s="1813"/>
      <c r="BF273" s="1813"/>
      <c r="BG273" s="1813"/>
      <c r="BH273" s="1813"/>
      <c r="BI273" s="1813"/>
      <c r="BJ273" s="1813"/>
      <c r="BK273" s="1813"/>
      <c r="BL273" s="1813"/>
      <c r="BM273" s="1813"/>
      <c r="BN273" s="1813"/>
      <c r="BO273" s="1813"/>
      <c r="BP273" s="1813"/>
      <c r="BQ273" s="1813"/>
      <c r="BR273" s="1813"/>
      <c r="BS273" s="1813"/>
      <c r="BT273" s="1813"/>
      <c r="BU273" s="1813"/>
      <c r="BV273" s="1813"/>
      <c r="BW273" s="1813"/>
    </row>
    <row r="274" spans="10:75" ht="7.5" customHeight="1">
      <c r="J274" s="2135" t="s">
        <v>1385</v>
      </c>
      <c r="K274" s="2135"/>
      <c r="L274" s="2135"/>
      <c r="M274" s="2135"/>
      <c r="N274" s="2135"/>
      <c r="O274" s="2135"/>
      <c r="P274" s="2135"/>
      <c r="Q274" s="2135"/>
      <c r="R274" s="2135"/>
      <c r="S274" s="2135"/>
      <c r="T274" s="2135"/>
      <c r="U274" s="2135"/>
      <c r="W274" s="2136">
        <f>入力専用!$G$63</f>
        <v>0</v>
      </c>
      <c r="X274" s="2136"/>
      <c r="Y274" s="2136"/>
      <c r="Z274" s="2136"/>
      <c r="AA274" s="2136"/>
      <c r="AB274" s="2136"/>
      <c r="AC274" s="2136"/>
      <c r="AD274" s="2136"/>
      <c r="AE274" s="2136"/>
      <c r="AF274" s="2136"/>
      <c r="AG274" s="2136"/>
      <c r="AH274" s="2136"/>
      <c r="AI274" s="2136"/>
      <c r="AJ274" s="2136"/>
      <c r="AK274" s="2136"/>
      <c r="AL274" s="2136"/>
      <c r="AM274" s="2136"/>
      <c r="AN274" s="2136"/>
      <c r="AO274" s="2136"/>
      <c r="AP274" s="2136"/>
      <c r="AQ274" s="2136"/>
      <c r="AR274" s="2136"/>
      <c r="AS274" s="2136"/>
      <c r="AT274" s="2136"/>
    </row>
    <row r="275" spans="10:75" ht="7.5" customHeight="1">
      <c r="J275" s="2135"/>
      <c r="K275" s="2135"/>
      <c r="L275" s="2135"/>
      <c r="M275" s="2135"/>
      <c r="N275" s="2135"/>
      <c r="O275" s="2135"/>
      <c r="P275" s="2135"/>
      <c r="Q275" s="2135"/>
      <c r="R275" s="2135"/>
      <c r="S275" s="2135"/>
      <c r="T275" s="2135"/>
      <c r="U275" s="2135"/>
      <c r="W275" s="2136"/>
      <c r="X275" s="2136"/>
      <c r="Y275" s="2136"/>
      <c r="Z275" s="2136"/>
      <c r="AA275" s="2136"/>
      <c r="AB275" s="2136"/>
      <c r="AC275" s="2136"/>
      <c r="AD275" s="2136"/>
      <c r="AE275" s="2136"/>
      <c r="AF275" s="2136"/>
      <c r="AG275" s="2136"/>
      <c r="AH275" s="2136"/>
      <c r="AI275" s="2136"/>
      <c r="AJ275" s="2136"/>
      <c r="AK275" s="2136"/>
      <c r="AL275" s="2136"/>
      <c r="AM275" s="2136"/>
      <c r="AN275" s="2136"/>
      <c r="AO275" s="2136"/>
      <c r="AP275" s="2136"/>
      <c r="AQ275" s="2136"/>
      <c r="AR275" s="2136"/>
      <c r="AS275" s="2136"/>
      <c r="AT275" s="2136"/>
    </row>
    <row r="276" spans="10:75" ht="7.5" customHeight="1">
      <c r="J276" s="2135"/>
      <c r="K276" s="2135"/>
      <c r="L276" s="2135"/>
      <c r="M276" s="2135"/>
      <c r="N276" s="2135"/>
      <c r="O276" s="2135"/>
      <c r="P276" s="2135"/>
      <c r="Q276" s="2135"/>
      <c r="R276" s="2135"/>
      <c r="S276" s="2135"/>
      <c r="T276" s="2135"/>
      <c r="U276" s="2135"/>
      <c r="W276" s="2136"/>
      <c r="X276" s="2136"/>
      <c r="Y276" s="2136"/>
      <c r="Z276" s="2136"/>
      <c r="AA276" s="2136"/>
      <c r="AB276" s="2136"/>
      <c r="AC276" s="2136"/>
      <c r="AD276" s="2136"/>
      <c r="AE276" s="2136"/>
      <c r="AF276" s="2136"/>
      <c r="AG276" s="2136"/>
      <c r="AH276" s="2136"/>
      <c r="AI276" s="2136"/>
      <c r="AJ276" s="2136"/>
      <c r="AK276" s="2136"/>
      <c r="AL276" s="2136"/>
      <c r="AM276" s="2136"/>
      <c r="AN276" s="2136"/>
      <c r="AO276" s="2136"/>
      <c r="AP276" s="2136"/>
      <c r="AQ276" s="2136"/>
      <c r="AR276" s="2136"/>
      <c r="AS276" s="2136"/>
      <c r="AT276" s="2136"/>
    </row>
  </sheetData>
  <sheetProtection algorithmName="SHA-512" hashValue="tCyimEBk2qzlxr/jeiv0Zpq9kZRSWgrW/+E+FrZ4l2SD5T+Qubz71foAFcyqO1IBHktH5TAJ8os6pYp380FsJQ==" saltValue="+MF71SuojEg9RKPgvIPyow==" spinCount="100000" sheet="1" objects="1" scenarios="1" selectLockedCells="1"/>
  <mergeCells count="133">
    <mergeCell ref="C140:M141"/>
    <mergeCell ref="BC140:BT141"/>
    <mergeCell ref="AD140:AF141"/>
    <mergeCell ref="P140:R141"/>
    <mergeCell ref="T140:AC141"/>
    <mergeCell ref="P119:R120"/>
    <mergeCell ref="P125:R126"/>
    <mergeCell ref="P122:R123"/>
    <mergeCell ref="P107:R108"/>
    <mergeCell ref="P110:R111"/>
    <mergeCell ref="P113:R114"/>
    <mergeCell ref="U107:BV108"/>
    <mergeCell ref="U110:BV111"/>
    <mergeCell ref="U113:BV114"/>
    <mergeCell ref="P116:R117"/>
    <mergeCell ref="U116:BV117"/>
    <mergeCell ref="P128:R129"/>
    <mergeCell ref="U128:BV129"/>
    <mergeCell ref="P131:R132"/>
    <mergeCell ref="U131:BV132"/>
    <mergeCell ref="P136:R137"/>
    <mergeCell ref="U136:BV137"/>
    <mergeCell ref="AQ140:AS141"/>
    <mergeCell ref="AU140:AZ141"/>
    <mergeCell ref="BA140:BB141"/>
    <mergeCell ref="BU140:BV141"/>
    <mergeCell ref="AQ89:AX91"/>
    <mergeCell ref="AZ89:BV91"/>
    <mergeCell ref="S92:BV96"/>
    <mergeCell ref="U119:BV120"/>
    <mergeCell ref="U122:BV123"/>
    <mergeCell ref="U125:BV126"/>
    <mergeCell ref="AG140:AP141"/>
    <mergeCell ref="C97:Q100"/>
    <mergeCell ref="AL97:AX98"/>
    <mergeCell ref="AL99:AX100"/>
    <mergeCell ref="S97:AK100"/>
    <mergeCell ref="AZ97:BV100"/>
    <mergeCell ref="AE75:BV76"/>
    <mergeCell ref="F78:Q80"/>
    <mergeCell ref="R78:S80"/>
    <mergeCell ref="T78:U80"/>
    <mergeCell ref="V78:W80"/>
    <mergeCell ref="F84:Q88"/>
    <mergeCell ref="R84:AK88"/>
    <mergeCell ref="X78:Y80"/>
    <mergeCell ref="Z78:AA80"/>
    <mergeCell ref="AB78:AC80"/>
    <mergeCell ref="AD78:AE80"/>
    <mergeCell ref="AF78:AG80"/>
    <mergeCell ref="AH78:AI80"/>
    <mergeCell ref="BE78:BF80"/>
    <mergeCell ref="BG78:BH80"/>
    <mergeCell ref="BI78:BJ80"/>
    <mergeCell ref="BK78:BL80"/>
    <mergeCell ref="BM78:BN80"/>
    <mergeCell ref="C78:E96"/>
    <mergeCell ref="C55:AI56"/>
    <mergeCell ref="C57:AI58"/>
    <mergeCell ref="AO59:AZ61"/>
    <mergeCell ref="C51:BV54"/>
    <mergeCell ref="BJ59:BK61"/>
    <mergeCell ref="BL59:BN61"/>
    <mergeCell ref="BO59:BP61"/>
    <mergeCell ref="BQ59:BS61"/>
    <mergeCell ref="AO62:AZ65"/>
    <mergeCell ref="BB62:BU65"/>
    <mergeCell ref="C62:Q65"/>
    <mergeCell ref="S62:AM65"/>
    <mergeCell ref="BP201:BR203"/>
    <mergeCell ref="BT59:BU61"/>
    <mergeCell ref="AP175:AT177"/>
    <mergeCell ref="AU175:AX177"/>
    <mergeCell ref="AY175:BB177"/>
    <mergeCell ref="BC175:BF177"/>
    <mergeCell ref="BG175:BJ177"/>
    <mergeCell ref="BK175:BN177"/>
    <mergeCell ref="BO175:BR177"/>
    <mergeCell ref="G167:BR171"/>
    <mergeCell ref="BB59:BF61"/>
    <mergeCell ref="BG59:BI61"/>
    <mergeCell ref="G181:BR183"/>
    <mergeCell ref="C66:Q71"/>
    <mergeCell ref="S66:AN67"/>
    <mergeCell ref="AO66:AV67"/>
    <mergeCell ref="AW66:BV67"/>
    <mergeCell ref="S68:BV71"/>
    <mergeCell ref="C107:M137"/>
    <mergeCell ref="AE73:BV74"/>
    <mergeCell ref="C101:BV102"/>
    <mergeCell ref="C103:BV104"/>
    <mergeCell ref="U133:BV134"/>
    <mergeCell ref="BS78:BT80"/>
    <mergeCell ref="J274:U276"/>
    <mergeCell ref="W274:AT276"/>
    <mergeCell ref="AI191:BR193"/>
    <mergeCell ref="G251:BW253"/>
    <mergeCell ref="N229:BK232"/>
    <mergeCell ref="N234:BK237"/>
    <mergeCell ref="N239:BK242"/>
    <mergeCell ref="G211:BR214"/>
    <mergeCell ref="G215:BR218"/>
    <mergeCell ref="M224:BL227"/>
    <mergeCell ref="J265:U267"/>
    <mergeCell ref="J268:U270"/>
    <mergeCell ref="J271:U273"/>
    <mergeCell ref="W271:BW273"/>
    <mergeCell ref="W268:BW270"/>
    <mergeCell ref="W265:BW267"/>
    <mergeCell ref="W262:BW264"/>
    <mergeCell ref="J256:U258"/>
    <mergeCell ref="J259:U261"/>
    <mergeCell ref="J262:U264"/>
    <mergeCell ref="W259:BW261"/>
    <mergeCell ref="W256:BW258"/>
    <mergeCell ref="AL196:AQ198"/>
    <mergeCell ref="AL201:AQ203"/>
    <mergeCell ref="F89:Q96"/>
    <mergeCell ref="S89:U91"/>
    <mergeCell ref="V89:AK91"/>
    <mergeCell ref="AL89:AP91"/>
    <mergeCell ref="AJ78:AK80"/>
    <mergeCell ref="F81:Q83"/>
    <mergeCell ref="R81:AK83"/>
    <mergeCell ref="AL78:AX80"/>
    <mergeCell ref="BU78:BV80"/>
    <mergeCell ref="BO78:BP80"/>
    <mergeCell ref="BQ78:BR80"/>
    <mergeCell ref="AY78:AZ80"/>
    <mergeCell ref="BA78:BB80"/>
    <mergeCell ref="BC78:BD80"/>
    <mergeCell ref="AL81:AX88"/>
    <mergeCell ref="AY81:BV88"/>
  </mergeCells>
  <phoneticPr fontId="16"/>
  <dataValidations count="10">
    <dataValidation type="list" allowBlank="1" showInputMessage="1" showErrorMessage="1" sqref="P107:R108 P140:R141">
      <formula1>"1, ①,"</formula1>
    </dataValidation>
    <dataValidation type="list" allowBlank="1" showInputMessage="1" showErrorMessage="1" sqref="P110:R111 AD140:AF141">
      <formula1>"2, ②,"</formula1>
    </dataValidation>
    <dataValidation type="list" allowBlank="1" showInputMessage="1" showErrorMessage="1" sqref="P113:R114 AQ140:AS141">
      <formula1>"3, ③,"</formula1>
    </dataValidation>
    <dataValidation type="list" allowBlank="1" showInputMessage="1" showErrorMessage="1" sqref="P116:R117">
      <formula1>"4, ④,"</formula1>
    </dataValidation>
    <dataValidation type="list" allowBlank="1" showInputMessage="1" showErrorMessage="1" sqref="P119:R120">
      <formula1>"5, ⑤,"</formula1>
    </dataValidation>
    <dataValidation type="list" allowBlank="1" showInputMessage="1" showErrorMessage="1" sqref="P122:R123">
      <formula1>"6, ⑥,"</formula1>
    </dataValidation>
    <dataValidation type="list" allowBlank="1" showInputMessage="1" showErrorMessage="1" sqref="P125:R126">
      <formula1>"7, ⑦,"</formula1>
    </dataValidation>
    <dataValidation type="list" allowBlank="1" showInputMessage="1" showErrorMessage="1" sqref="P128:R129">
      <formula1>"8, ⑧,"</formula1>
    </dataValidation>
    <dataValidation type="list" allowBlank="1" showInputMessage="1" showErrorMessage="1" sqref="P131:R132">
      <formula1>"9, ⑨,"</formula1>
    </dataValidation>
    <dataValidation type="list" allowBlank="1" showInputMessage="1" showErrorMessage="1" sqref="P136:R137">
      <formula1>"10, ⑩,"</formula1>
    </dataValidation>
  </dataValidations>
  <hyperlinks>
    <hyperlink ref="C51:BV54" location="入力専用!A1" display="介護保険　被保険者証等再交付申請書"/>
  </hyperlinks>
  <pageMargins left="0.39370078740157483" right="0.19685039370078741" top="0.39370078740157483" bottom="0.39370078740157483" header="0.31496062992125984" footer="0.31496062992125984"/>
  <pageSetup paperSize="9" orientation="portrait" r:id="rId1"/>
  <drawing r:id="rId2"/>
  <legacyDrawing r:id="rId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I1:CB282"/>
  <sheetViews>
    <sheetView showZeros="0" topLeftCell="A50" zoomScaleNormal="100" workbookViewId="0">
      <selection activeCell="CO88" sqref="CO88"/>
    </sheetView>
  </sheetViews>
  <sheetFormatPr defaultColWidth="1.25" defaultRowHeight="7.5" customHeight="1"/>
  <cols>
    <col min="1" max="16384" width="1.25" style="1"/>
  </cols>
  <sheetData>
    <row r="1" spans="9:22" ht="7.5" hidden="1" customHeight="1"/>
    <row r="2" spans="9:22" ht="7.5" hidden="1" customHeight="1">
      <c r="K2" s="1" t="s">
        <v>115</v>
      </c>
      <c r="M2" s="3" t="s">
        <v>1248</v>
      </c>
      <c r="O2" s="1180" t="s">
        <v>1338</v>
      </c>
      <c r="P2" s="1180"/>
      <c r="Q2" s="1180"/>
      <c r="R2" s="1180"/>
      <c r="S2" s="1180"/>
      <c r="T2" s="1180"/>
      <c r="U2" s="1180"/>
      <c r="V2" s="1180"/>
    </row>
    <row r="3" spans="9:22" ht="7.5" hidden="1" customHeight="1">
      <c r="I3" s="266">
        <f ca="1">NOW()</f>
        <v>46119.699161689816</v>
      </c>
      <c r="K3" s="151" t="str">
        <f>IF(LEFT(入力専用!G69,20)=LEFT("",20),"　　　　　年　　　　　月　　　　　日",入力専用!G69)</f>
        <v>　　　　　年　　　　　月　　　　　日</v>
      </c>
      <c r="M3" s="147" t="str">
        <f>IF(LEFT(入力専用!G63,10)=LEFT("",10),"","介護支援専門員")</f>
        <v/>
      </c>
      <c r="O3" s="146" t="str">
        <f>入力専用!AY3</f>
        <v>0</v>
      </c>
      <c r="P3" s="146" t="str">
        <f>入力専用!AY4</f>
        <v>0</v>
      </c>
      <c r="Q3" s="146" t="str">
        <f>入力専用!AY5</f>
        <v>0</v>
      </c>
      <c r="R3" s="146" t="str">
        <f>入力専用!AY6</f>
        <v>0</v>
      </c>
      <c r="S3" s="146" t="str">
        <f>入力専用!AY7</f>
        <v>0</v>
      </c>
      <c r="T3" s="146" t="str">
        <f>入力専用!AY8</f>
        <v>0</v>
      </c>
      <c r="U3" s="146" t="str">
        <f>入力専用!AY9</f>
        <v>0</v>
      </c>
      <c r="V3" s="146" t="str">
        <f>入力専用!AY10</f>
        <v>0</v>
      </c>
    </row>
    <row r="4" spans="9:22" ht="7.5" hidden="1" customHeight="1"/>
    <row r="5" spans="9:22" ht="7.5" hidden="1" customHeight="1"/>
    <row r="6" spans="9:22" ht="7.5" hidden="1" customHeight="1"/>
    <row r="7" spans="9:22" ht="7.5" hidden="1" customHeight="1"/>
    <row r="8" spans="9:22" ht="7.5" hidden="1" customHeight="1"/>
    <row r="9" spans="9:22" ht="7.5" hidden="1" customHeight="1"/>
    <row r="10" spans="9:22" ht="7.5" hidden="1" customHeight="1"/>
    <row r="11" spans="9:22" ht="7.5" hidden="1" customHeight="1"/>
    <row r="12" spans="9:22" ht="7.5" hidden="1" customHeight="1"/>
    <row r="13" spans="9:22" ht="7.5" hidden="1" customHeight="1"/>
    <row r="14" spans="9:22" ht="7.5" hidden="1" customHeight="1"/>
    <row r="15" spans="9:22" ht="7.5" hidden="1" customHeight="1"/>
    <row r="16" spans="9:22" ht="7.5" hidden="1" customHeight="1"/>
    <row r="17" spans="21:36" ht="7.5" hidden="1" customHeight="1"/>
    <row r="18" spans="21:36" ht="7.5" hidden="1" customHeight="1"/>
    <row r="19" spans="21:36" ht="7.5" hidden="1" customHeight="1"/>
    <row r="20" spans="21:36" ht="7.5" hidden="1" customHeight="1"/>
    <row r="21" spans="21:36" ht="7.5" hidden="1" customHeight="1">
      <c r="U21" s="144"/>
    </row>
    <row r="22" spans="21:36" ht="7.5" hidden="1" customHeight="1"/>
    <row r="23" spans="21:36" ht="7.5" hidden="1" customHeight="1"/>
    <row r="24" spans="21:36" ht="7.5" hidden="1" customHeight="1"/>
    <row r="25" spans="21:36" ht="7.5" hidden="1" customHeight="1"/>
    <row r="26" spans="21:36" ht="7.5" hidden="1" customHeight="1"/>
    <row r="27" spans="21:36" ht="7.5" hidden="1" customHeight="1">
      <c r="AJ27" s="144"/>
    </row>
    <row r="28" spans="21:36" ht="7.5" hidden="1" customHeight="1"/>
    <row r="29" spans="21:36" ht="7.5" hidden="1" customHeight="1"/>
    <row r="30" spans="21:36" ht="7.5" hidden="1" customHeight="1"/>
    <row r="31" spans="21:36" ht="7.5" hidden="1" customHeight="1"/>
    <row r="32" spans="21:36" ht="7.5" hidden="1" customHeight="1"/>
    <row r="33" spans="30:30" ht="7.5" hidden="1" customHeight="1"/>
    <row r="34" spans="30:30" ht="7.5" hidden="1" customHeight="1"/>
    <row r="35" spans="30:30" ht="7.5" hidden="1" customHeight="1">
      <c r="AD35" s="144"/>
    </row>
    <row r="36" spans="30:30" ht="7.5" hidden="1" customHeight="1"/>
    <row r="37" spans="30:30" ht="7.5" hidden="1" customHeight="1"/>
    <row r="38" spans="30:30" ht="7.5" hidden="1" customHeight="1"/>
    <row r="39" spans="30:30" ht="7.5" hidden="1" customHeight="1"/>
    <row r="40" spans="30:30" ht="7.5" hidden="1" customHeight="1"/>
    <row r="41" spans="30:30" ht="7.5" hidden="1" customHeight="1"/>
    <row r="42" spans="30:30" ht="7.5" hidden="1" customHeight="1"/>
    <row r="43" spans="30:30" ht="7.5" hidden="1" customHeight="1"/>
    <row r="44" spans="30:30" ht="7.5" hidden="1" customHeight="1"/>
    <row r="45" spans="30:30" ht="7.5" hidden="1" customHeight="1"/>
    <row r="46" spans="30:30" ht="7.5" hidden="1" customHeight="1"/>
    <row r="47" spans="30:30" ht="7.5" hidden="1" customHeight="1"/>
    <row r="48" spans="30:30" ht="7.5" hidden="1" customHeight="1"/>
    <row r="49" spans="80:80" ht="7.5" hidden="1" customHeight="1"/>
    <row r="60" spans="80:80" ht="7.5" customHeight="1">
      <c r="CB60" s="142"/>
    </row>
    <row r="282" spans="38:38" ht="7.5" customHeight="1">
      <c r="AL282" s="110"/>
    </row>
  </sheetData>
  <sheetProtection algorithmName="SHA-512" hashValue="uWSssaFMgcATXAcGowyPWhVghUHXCwrXwJ9u9B/v8ZsVvU4C0XeHTtkrt3cWHZys1KT5Y80n7S90bhjVtgB1bA==" saltValue="4RMi7e0eUHoJL/dwpOO4Kw==" spinCount="100000" sheet="1" objects="1" scenarios="1" selectLockedCells="1"/>
  <mergeCells count="1">
    <mergeCell ref="O2:V2"/>
  </mergeCells>
  <phoneticPr fontId="16"/>
  <pageMargins left="0.39370078740157483" right="0.19685039370078741" top="0.59055118110236227" bottom="0.39370078740157483" header="0.31496062992125984" footer="0.31496062992125984"/>
  <pageSetup paperSize="9" orientation="portrait" r:id="rId1"/>
  <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sheetPr>
  <dimension ref="A1:BD96"/>
  <sheetViews>
    <sheetView showZeros="0" topLeftCell="A50" zoomScale="85" zoomScaleNormal="85" workbookViewId="0">
      <selection activeCell="AN11" sqref="AN11"/>
    </sheetView>
  </sheetViews>
  <sheetFormatPr defaultColWidth="2.375" defaultRowHeight="15" customHeight="1"/>
  <cols>
    <col min="1" max="16384" width="2.375" style="1"/>
  </cols>
  <sheetData>
    <row r="1" spans="2:31" ht="15" hidden="1" customHeight="1"/>
    <row r="2" spans="2:31" ht="15" hidden="1" customHeight="1"/>
    <row r="3" spans="2:31" ht="15" hidden="1" customHeight="1">
      <c r="B3" s="156" t="str">
        <f>"　"&amp;入力専用!G188&amp;"　"&amp;入力専用!G187&amp;"　"&amp;"先生"&amp;"　"&amp;"御侍史"</f>
        <v>　　　先生　御侍史</v>
      </c>
      <c r="D3" s="156" t="str">
        <f>"介護支援専門員　"&amp;入力専用!G63</f>
        <v>介護支援専門員　</v>
      </c>
      <c r="F3" s="156" t="str">
        <f>"　ご多忙中とは、存じますが　"&amp;入力専用!G67&amp;"　様　の生活にあたり以下の点についてご意見を頂きたいと存じます。"</f>
        <v>　ご多忙中とは、存じますが　　様　の生活にあたり以下の点についてご意見を頂きたいと存じます。</v>
      </c>
      <c r="H3" s="156" t="str">
        <f>"上記の理由で、『"&amp; P59&amp;" 』の利用が必要。"</f>
        <v>上記の理由で、『 』の利用が必要。</v>
      </c>
      <c r="J3" s="592">
        <f ca="1">NOW()</f>
        <v>46119.699162037039</v>
      </c>
      <c r="L3" s="593" t="s">
        <v>508</v>
      </c>
      <c r="M3" s="593" t="s">
        <v>1386</v>
      </c>
      <c r="N3" s="593" t="s">
        <v>1387</v>
      </c>
      <c r="O3" s="593" t="s">
        <v>1388</v>
      </c>
      <c r="P3" s="593" t="s">
        <v>1389</v>
      </c>
      <c r="Q3" s="593" t="s">
        <v>1390</v>
      </c>
      <c r="R3" s="593" t="s">
        <v>1391</v>
      </c>
      <c r="S3" s="593" t="s">
        <v>1392</v>
      </c>
      <c r="T3" s="593" t="s">
        <v>1393</v>
      </c>
      <c r="U3" s="593" t="s">
        <v>1394</v>
      </c>
      <c r="V3" s="593" t="s">
        <v>584</v>
      </c>
      <c r="W3" s="593" t="s">
        <v>585</v>
      </c>
      <c r="X3" s="593" t="s">
        <v>1395</v>
      </c>
      <c r="AA3" s="1180" t="s">
        <v>1396</v>
      </c>
      <c r="AB3" s="1180"/>
      <c r="AC3" s="1180"/>
      <c r="AE3" s="3" t="s">
        <v>1397</v>
      </c>
    </row>
    <row r="4" spans="2:31" ht="15" hidden="1" customHeight="1">
      <c r="L4" s="594" t="s">
        <v>1398</v>
      </c>
      <c r="M4" s="594" t="s">
        <v>1398</v>
      </c>
      <c r="N4" s="594" t="s">
        <v>1398</v>
      </c>
      <c r="O4" s="594" t="s">
        <v>1398</v>
      </c>
      <c r="P4" s="594" t="s">
        <v>1399</v>
      </c>
      <c r="Q4" s="594" t="s">
        <v>1399</v>
      </c>
      <c r="R4" s="594" t="s">
        <v>1399</v>
      </c>
      <c r="S4" s="594" t="s">
        <v>1400</v>
      </c>
      <c r="T4" s="594" t="s">
        <v>1400</v>
      </c>
      <c r="U4" s="594" t="s">
        <v>1400</v>
      </c>
      <c r="V4" s="594" t="s">
        <v>1401</v>
      </c>
      <c r="W4" s="594" t="s">
        <v>1402</v>
      </c>
      <c r="X4" s="594" t="s">
        <v>1403</v>
      </c>
      <c r="AA4" s="147" t="str">
        <f>IF(LEFT($AG$82,3)=LEFT("",3),"確認日時","")</f>
        <v/>
      </c>
      <c r="AB4" s="147" t="str">
        <f>IF(LEFT($AG$82,3)=LEFT("",3),"（","")</f>
        <v/>
      </c>
      <c r="AC4" s="147" t="str">
        <f>IF(LEFT($AG$82,3)=LEFT("",3),"）","")</f>
        <v/>
      </c>
      <c r="AE4" s="147" t="str">
        <f>IF(LEFT("",5)=LEFT($AG$82,2),入力専用!$G$187,"")</f>
        <v/>
      </c>
    </row>
    <row r="5" spans="2:31" ht="15" hidden="1" customHeight="1">
      <c r="L5" s="594" t="s">
        <v>1404</v>
      </c>
      <c r="M5" s="594" t="s">
        <v>1404</v>
      </c>
      <c r="N5" s="594" t="s">
        <v>1404</v>
      </c>
      <c r="O5" s="594" t="s">
        <v>1404</v>
      </c>
      <c r="P5" s="594" t="s">
        <v>1400</v>
      </c>
      <c r="Q5" s="594" t="s">
        <v>1400</v>
      </c>
      <c r="R5" s="594" t="s">
        <v>1400</v>
      </c>
      <c r="S5" s="594"/>
      <c r="T5" s="594"/>
      <c r="U5" s="594"/>
      <c r="V5" s="594" t="s">
        <v>1405</v>
      </c>
      <c r="W5" s="594"/>
      <c r="X5" s="594"/>
      <c r="AA5" s="147">
        <f ca="1">IF(LEFT($AG$82,3)=LEFT("",3),"",$J$3)</f>
        <v>46119.699162037039</v>
      </c>
      <c r="AB5" s="147" t="str">
        <f>IF(LEFT($AG$82,3)=LEFT("",3),"","年")</f>
        <v>年</v>
      </c>
      <c r="AC5" s="147" t="str">
        <f>IF(LEFT($AG$82,3)=LEFT("",3),"","月")</f>
        <v>月</v>
      </c>
      <c r="AD5" s="147" t="str">
        <f>IF(LEFT($AG$82,3)=LEFT("",3),"","日")</f>
        <v>日</v>
      </c>
    </row>
    <row r="6" spans="2:31" ht="15" hidden="1" customHeight="1">
      <c r="L6" s="594"/>
      <c r="M6" s="594"/>
      <c r="N6" s="594"/>
      <c r="O6" s="594"/>
      <c r="P6" s="594"/>
      <c r="Q6" s="594"/>
      <c r="R6" s="594"/>
      <c r="S6" s="594"/>
      <c r="T6" s="594"/>
      <c r="U6" s="594"/>
      <c r="V6" s="594" t="s">
        <v>1406</v>
      </c>
      <c r="W6" s="594"/>
      <c r="X6" s="594"/>
      <c r="AA6" s="147" t="str">
        <f>IF(LEFT($AG$82,3)=LEFT("",3),"確認方法","")</f>
        <v/>
      </c>
    </row>
    <row r="7" spans="2:31" ht="15" hidden="1" customHeight="1"/>
    <row r="8" spans="2:31" ht="15" hidden="1" customHeight="1">
      <c r="L8" s="593" t="s">
        <v>508</v>
      </c>
      <c r="M8" s="593" t="s">
        <v>1386</v>
      </c>
      <c r="N8" s="593" t="s">
        <v>1387</v>
      </c>
      <c r="O8" s="593" t="s">
        <v>1388</v>
      </c>
      <c r="P8" s="593" t="s">
        <v>1389</v>
      </c>
      <c r="Q8" s="593" t="s">
        <v>1390</v>
      </c>
      <c r="R8" s="593" t="s">
        <v>1391</v>
      </c>
      <c r="S8" s="593" t="s">
        <v>1392</v>
      </c>
      <c r="T8" s="593" t="s">
        <v>1393</v>
      </c>
      <c r="U8" s="593" t="s">
        <v>1394</v>
      </c>
      <c r="V8" s="593" t="s">
        <v>584</v>
      </c>
      <c r="W8" s="593" t="s">
        <v>585</v>
      </c>
      <c r="X8" s="593" t="s">
        <v>1395</v>
      </c>
    </row>
    <row r="9" spans="2:31" ht="15" hidden="1" customHeight="1">
      <c r="L9" s="594" t="str">
        <f>IF(LEFT($P$59,20)=LEFT(L$3,20),L4,"")</f>
        <v/>
      </c>
      <c r="M9" s="594" t="str">
        <f>IF(LEFT($P$59,20)=LEFT(M$3,20),M4,"")</f>
        <v/>
      </c>
      <c r="N9" s="594" t="str">
        <f t="shared" ref="N9:X9" si="0">IF(LEFT($P$59,20)=LEFT(N$3,20),N4,"")</f>
        <v/>
      </c>
      <c r="O9" s="594" t="str">
        <f t="shared" si="0"/>
        <v/>
      </c>
      <c r="P9" s="594" t="str">
        <f t="shared" si="0"/>
        <v/>
      </c>
      <c r="Q9" s="594" t="str">
        <f t="shared" si="0"/>
        <v/>
      </c>
      <c r="R9" s="594" t="str">
        <f t="shared" si="0"/>
        <v/>
      </c>
      <c r="S9" s="594" t="str">
        <f t="shared" si="0"/>
        <v/>
      </c>
      <c r="T9" s="594" t="str">
        <f t="shared" si="0"/>
        <v/>
      </c>
      <c r="U9" s="594" t="str">
        <f t="shared" si="0"/>
        <v/>
      </c>
      <c r="V9" s="594" t="str">
        <f t="shared" si="0"/>
        <v/>
      </c>
      <c r="W9" s="594" t="str">
        <f t="shared" si="0"/>
        <v/>
      </c>
      <c r="X9" s="594" t="str">
        <f t="shared" si="0"/>
        <v/>
      </c>
    </row>
    <row r="10" spans="2:31" ht="15" hidden="1" customHeight="1">
      <c r="L10" s="594" t="str">
        <f>IF(LEFT($P$59,20)=LEFT(L$3,20),L5,"")</f>
        <v/>
      </c>
      <c r="M10" s="594" t="str">
        <f t="shared" ref="M10:X10" si="1">IF(LEFT($P$59,20)=LEFT(M$3,20),M5,"")</f>
        <v/>
      </c>
      <c r="N10" s="594" t="str">
        <f t="shared" si="1"/>
        <v/>
      </c>
      <c r="O10" s="594" t="str">
        <f t="shared" si="1"/>
        <v/>
      </c>
      <c r="P10" s="594" t="str">
        <f t="shared" si="1"/>
        <v/>
      </c>
      <c r="Q10" s="594" t="str">
        <f t="shared" si="1"/>
        <v/>
      </c>
      <c r="R10" s="594" t="str">
        <f t="shared" si="1"/>
        <v/>
      </c>
      <c r="S10" s="594" t="str">
        <f t="shared" si="1"/>
        <v/>
      </c>
      <c r="T10" s="594" t="str">
        <f t="shared" si="1"/>
        <v/>
      </c>
      <c r="U10" s="594" t="str">
        <f t="shared" si="1"/>
        <v/>
      </c>
      <c r="V10" s="594" t="str">
        <f t="shared" si="1"/>
        <v/>
      </c>
      <c r="W10" s="594" t="str">
        <f t="shared" si="1"/>
        <v/>
      </c>
      <c r="X10" s="594" t="str">
        <f t="shared" si="1"/>
        <v/>
      </c>
    </row>
    <row r="11" spans="2:31" ht="15" hidden="1" customHeight="1">
      <c r="L11" s="594" t="str">
        <f>IF(LEFT($P$59,20)=LEFT(L$3,20),L6,"")</f>
        <v/>
      </c>
      <c r="M11" s="594" t="str">
        <f t="shared" ref="M11:X11" si="2">IF(LEFT($P$59,20)=LEFT(M$3,20),M6,"")</f>
        <v/>
      </c>
      <c r="N11" s="594" t="str">
        <f t="shared" si="2"/>
        <v/>
      </c>
      <c r="O11" s="594" t="str">
        <f t="shared" si="2"/>
        <v/>
      </c>
      <c r="P11" s="594" t="str">
        <f t="shared" si="2"/>
        <v/>
      </c>
      <c r="Q11" s="594" t="str">
        <f t="shared" si="2"/>
        <v/>
      </c>
      <c r="R11" s="594" t="str">
        <f t="shared" si="2"/>
        <v/>
      </c>
      <c r="S11" s="594" t="str">
        <f t="shared" si="2"/>
        <v/>
      </c>
      <c r="T11" s="594" t="str">
        <f t="shared" si="2"/>
        <v/>
      </c>
      <c r="U11" s="594" t="str">
        <f t="shared" si="2"/>
        <v/>
      </c>
      <c r="V11" s="594" t="str">
        <f t="shared" si="2"/>
        <v/>
      </c>
      <c r="W11" s="594" t="str">
        <f t="shared" si="2"/>
        <v/>
      </c>
      <c r="X11" s="594" t="str">
        <f t="shared" si="2"/>
        <v/>
      </c>
    </row>
    <row r="12" spans="2:31" ht="15" hidden="1" customHeight="1"/>
    <row r="13" spans="2:31" ht="15" hidden="1" customHeight="1">
      <c r="L13" s="593" t="s">
        <v>508</v>
      </c>
      <c r="M13" s="593" t="s">
        <v>1386</v>
      </c>
      <c r="N13" s="593" t="s">
        <v>1387</v>
      </c>
      <c r="O13" s="593" t="s">
        <v>1388</v>
      </c>
      <c r="P13" s="593" t="s">
        <v>1389</v>
      </c>
      <c r="Q13" s="593" t="s">
        <v>1390</v>
      </c>
      <c r="R13" s="593" t="s">
        <v>1391</v>
      </c>
      <c r="S13" s="593" t="s">
        <v>1392</v>
      </c>
      <c r="T13" s="593" t="s">
        <v>1393</v>
      </c>
      <c r="U13" s="593" t="s">
        <v>1394</v>
      </c>
      <c r="V13" s="593" t="s">
        <v>584</v>
      </c>
      <c r="W13" s="593" t="s">
        <v>585</v>
      </c>
      <c r="X13" s="593" t="s">
        <v>1395</v>
      </c>
    </row>
    <row r="14" spans="2:31" ht="15" hidden="1" customHeight="1">
      <c r="L14" s="594" t="str">
        <f>IF(LEFT("0",20)=LEFT(L9,20),"",L9)</f>
        <v/>
      </c>
      <c r="M14" s="594" t="str">
        <f t="shared" ref="M14:X14" si="3">IF(LEFT("0",20)=LEFT(M9,20),"",M9)</f>
        <v/>
      </c>
      <c r="N14" s="594" t="str">
        <f t="shared" si="3"/>
        <v/>
      </c>
      <c r="O14" s="594" t="str">
        <f t="shared" si="3"/>
        <v/>
      </c>
      <c r="P14" s="594" t="str">
        <f t="shared" si="3"/>
        <v/>
      </c>
      <c r="Q14" s="594" t="str">
        <f t="shared" si="3"/>
        <v/>
      </c>
      <c r="R14" s="594" t="str">
        <f t="shared" si="3"/>
        <v/>
      </c>
      <c r="S14" s="594" t="str">
        <f t="shared" si="3"/>
        <v/>
      </c>
      <c r="T14" s="594" t="str">
        <f t="shared" si="3"/>
        <v/>
      </c>
      <c r="U14" s="594" t="str">
        <f t="shared" si="3"/>
        <v/>
      </c>
      <c r="V14" s="594" t="str">
        <f t="shared" si="3"/>
        <v/>
      </c>
      <c r="W14" s="594" t="str">
        <f t="shared" si="3"/>
        <v/>
      </c>
      <c r="X14" s="594" t="str">
        <f t="shared" si="3"/>
        <v/>
      </c>
      <c r="Y14" s="595" t="str">
        <f>L14&amp;M14&amp;N14&amp;O14&amp;P14&amp;Q14&amp;R14&amp;S14&amp;T14&amp;U14&amp;V14&amp;W14&amp;X14</f>
        <v/>
      </c>
    </row>
    <row r="15" spans="2:31" ht="15" hidden="1" customHeight="1">
      <c r="L15" s="594" t="str">
        <f>IF(LEFT("0",20)=LEFT(L10,20),"",L10)</f>
        <v/>
      </c>
      <c r="M15" s="594" t="str">
        <f t="shared" ref="M15:X15" si="4">IF(LEFT("0",20)=LEFT(M10,20),"",M10)</f>
        <v/>
      </c>
      <c r="N15" s="594" t="str">
        <f t="shared" si="4"/>
        <v/>
      </c>
      <c r="O15" s="594" t="str">
        <f t="shared" si="4"/>
        <v/>
      </c>
      <c r="P15" s="594" t="str">
        <f t="shared" si="4"/>
        <v/>
      </c>
      <c r="Q15" s="594" t="str">
        <f t="shared" si="4"/>
        <v/>
      </c>
      <c r="R15" s="594" t="str">
        <f t="shared" si="4"/>
        <v/>
      </c>
      <c r="S15" s="594" t="str">
        <f t="shared" si="4"/>
        <v/>
      </c>
      <c r="T15" s="594" t="str">
        <f t="shared" si="4"/>
        <v/>
      </c>
      <c r="U15" s="594" t="str">
        <f t="shared" si="4"/>
        <v/>
      </c>
      <c r="V15" s="594" t="str">
        <f t="shared" si="4"/>
        <v/>
      </c>
      <c r="W15" s="594" t="str">
        <f t="shared" si="4"/>
        <v/>
      </c>
      <c r="X15" s="594" t="str">
        <f t="shared" si="4"/>
        <v/>
      </c>
      <c r="Y15" s="595" t="str">
        <f>L15&amp;M15&amp;N15&amp;O15&amp;P15&amp;Q15&amp;R15&amp;S15&amp;T15&amp;U15&amp;V15&amp;W15&amp;X15</f>
        <v/>
      </c>
    </row>
    <row r="16" spans="2:31" ht="15" hidden="1" customHeight="1">
      <c r="L16" s="594" t="str">
        <f>IF(LEFT("0",20)=LEFT(L11,20),"",L11)</f>
        <v/>
      </c>
      <c r="M16" s="594" t="str">
        <f t="shared" ref="M16:X16" si="5">IF(LEFT("0",20)=LEFT(M11,20),"",M11)</f>
        <v/>
      </c>
      <c r="N16" s="594" t="str">
        <f t="shared" si="5"/>
        <v/>
      </c>
      <c r="O16" s="594" t="str">
        <f t="shared" si="5"/>
        <v/>
      </c>
      <c r="P16" s="594" t="str">
        <f t="shared" si="5"/>
        <v/>
      </c>
      <c r="Q16" s="594" t="str">
        <f t="shared" si="5"/>
        <v/>
      </c>
      <c r="R16" s="594" t="str">
        <f t="shared" si="5"/>
        <v/>
      </c>
      <c r="S16" s="594" t="str">
        <f t="shared" si="5"/>
        <v/>
      </c>
      <c r="T16" s="594" t="str">
        <f t="shared" si="5"/>
        <v/>
      </c>
      <c r="U16" s="594" t="str">
        <f t="shared" si="5"/>
        <v/>
      </c>
      <c r="V16" s="594" t="str">
        <f t="shared" si="5"/>
        <v/>
      </c>
      <c r="W16" s="594" t="str">
        <f t="shared" si="5"/>
        <v/>
      </c>
      <c r="X16" s="594" t="str">
        <f t="shared" si="5"/>
        <v/>
      </c>
      <c r="Y16" s="595" t="str">
        <f>L16&amp;M16&amp;N16&amp;O16&amp;P16&amp;Q16&amp;R16&amp;S16&amp;T16&amp;U16&amp;V16&amp;W16&amp;X16</f>
        <v/>
      </c>
    </row>
    <row r="17" spans="15:33" ht="15" hidden="1" customHeight="1">
      <c r="O17" s="2"/>
      <c r="P17" s="2"/>
      <c r="Q17" s="2"/>
      <c r="R17" s="2"/>
      <c r="T17" s="2"/>
      <c r="U17" s="2"/>
      <c r="V17" s="2"/>
      <c r="W17" s="2"/>
      <c r="X17" s="2"/>
      <c r="Y17" s="2"/>
      <c r="Z17" s="2"/>
      <c r="AA17" s="2"/>
      <c r="AC17" s="2"/>
      <c r="AD17" s="2"/>
      <c r="AE17" s="2"/>
      <c r="AF17" s="2"/>
      <c r="AG17" s="2"/>
    </row>
    <row r="18" spans="15:33" ht="15" hidden="1" customHeight="1"/>
    <row r="19" spans="15:33" ht="15" hidden="1" customHeight="1"/>
    <row r="20" spans="15:33" ht="15" hidden="1" customHeight="1"/>
    <row r="21" spans="15:33" ht="15" hidden="1" customHeight="1"/>
    <row r="22" spans="15:33" ht="15" hidden="1" customHeight="1"/>
    <row r="23" spans="15:33" ht="15" hidden="1" customHeight="1"/>
    <row r="24" spans="15:33" ht="15" hidden="1" customHeight="1"/>
    <row r="25" spans="15:33" ht="15" hidden="1" customHeight="1"/>
    <row r="26" spans="15:33" ht="15" hidden="1" customHeight="1"/>
    <row r="27" spans="15:33" ht="15" hidden="1" customHeight="1"/>
    <row r="28" spans="15:33" ht="15" hidden="1" customHeight="1"/>
    <row r="29" spans="15:33" ht="15" hidden="1" customHeight="1"/>
    <row r="30" spans="15:33" ht="15" hidden="1" customHeight="1"/>
    <row r="31" spans="15:33" ht="15" hidden="1" customHeight="1"/>
    <row r="32" spans="15:33"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56" ht="15" hidden="1" customHeight="1"/>
    <row r="50" spans="1:56" ht="15" customHeight="1">
      <c r="A50" s="2204" t="str">
        <f>$B$3</f>
        <v>　　　先生　御侍史</v>
      </c>
      <c r="B50" s="2204"/>
      <c r="C50" s="2204"/>
      <c r="D50" s="2204"/>
      <c r="E50" s="2204"/>
      <c r="F50" s="2204"/>
      <c r="G50" s="2204"/>
      <c r="H50" s="2204"/>
      <c r="I50" s="2204"/>
      <c r="J50" s="2204"/>
      <c r="K50" s="2204"/>
      <c r="L50" s="2204"/>
      <c r="M50" s="2204"/>
      <c r="N50" s="2204"/>
      <c r="O50" s="2204"/>
      <c r="P50" s="2204"/>
      <c r="Q50" s="2204"/>
      <c r="R50" s="2204"/>
      <c r="S50" s="2204"/>
      <c r="T50" s="2204"/>
      <c r="U50" s="2204"/>
      <c r="V50" s="2204"/>
      <c r="W50" s="2204"/>
      <c r="X50" s="2204"/>
      <c r="Y50" s="2204"/>
      <c r="Z50" s="2204"/>
      <c r="AA50" s="2204"/>
      <c r="AB50" s="2204"/>
      <c r="AC50" s="2204"/>
      <c r="AD50" s="2204"/>
      <c r="AE50" s="2204"/>
      <c r="AF50" s="2204"/>
      <c r="AG50" s="2204"/>
      <c r="AH50" s="2204"/>
      <c r="AI50" s="2204"/>
      <c r="AJ50" s="2204"/>
      <c r="AK50" s="2204"/>
      <c r="AL50" s="2204"/>
      <c r="AM50" s="2204"/>
      <c r="AN50" s="2204"/>
      <c r="AO50" s="2204"/>
      <c r="AP50" s="2204"/>
      <c r="AQ50" s="2204"/>
      <c r="AR50" s="2204"/>
      <c r="AS50" s="2204"/>
      <c r="AT50" s="2204"/>
      <c r="AU50" s="2204"/>
      <c r="AV50" s="2204"/>
      <c r="AW50" s="2204"/>
      <c r="AX50" s="2204"/>
      <c r="AY50" s="2204"/>
      <c r="AZ50" s="2204"/>
      <c r="BA50" s="2204"/>
      <c r="BB50" s="2204"/>
      <c r="BC50" s="2204"/>
      <c r="BD50" s="2204"/>
    </row>
    <row r="51" spans="1:56" ht="15" customHeight="1">
      <c r="A51" s="2204"/>
      <c r="B51" s="2204"/>
      <c r="C51" s="2204"/>
      <c r="D51" s="2204"/>
      <c r="E51" s="2204"/>
      <c r="F51" s="2204"/>
      <c r="G51" s="2204"/>
      <c r="H51" s="2204"/>
      <c r="I51" s="2204"/>
      <c r="J51" s="2204"/>
      <c r="K51" s="2204"/>
      <c r="L51" s="2204"/>
      <c r="M51" s="2204"/>
      <c r="N51" s="2204"/>
      <c r="O51" s="2204"/>
      <c r="P51" s="2204"/>
      <c r="Q51" s="2204"/>
      <c r="R51" s="2204"/>
      <c r="S51" s="2204"/>
      <c r="T51" s="2204"/>
      <c r="U51" s="2204"/>
      <c r="V51" s="2204"/>
      <c r="W51" s="2204"/>
      <c r="X51" s="2204"/>
      <c r="Y51" s="2204"/>
      <c r="Z51" s="2204"/>
      <c r="AA51" s="2204"/>
      <c r="AB51" s="2204"/>
      <c r="AC51" s="2204"/>
      <c r="AD51" s="2204"/>
      <c r="AE51" s="2204"/>
      <c r="AF51" s="2204"/>
      <c r="AG51" s="2204"/>
      <c r="AH51" s="2204"/>
      <c r="AI51" s="2204"/>
      <c r="AJ51" s="2204"/>
      <c r="AK51" s="2204"/>
      <c r="AL51" s="2204"/>
      <c r="AM51" s="2204"/>
      <c r="AN51" s="2204"/>
      <c r="AO51" s="2204"/>
      <c r="AP51" s="2204"/>
      <c r="AQ51" s="2204"/>
      <c r="AR51" s="2204"/>
      <c r="AS51" s="2204"/>
      <c r="AT51" s="2204"/>
      <c r="AU51" s="2204"/>
      <c r="AV51" s="2204"/>
      <c r="AW51" s="2204"/>
      <c r="AX51" s="2204"/>
      <c r="AY51" s="2204"/>
      <c r="AZ51" s="2204"/>
      <c r="BA51" s="2204"/>
      <c r="BB51" s="2204"/>
      <c r="BC51" s="2204"/>
      <c r="BD51" s="2204"/>
    </row>
    <row r="52" spans="1:56" ht="15" customHeight="1">
      <c r="A52" s="2205">
        <f>入力専用!G53</f>
        <v>0</v>
      </c>
      <c r="B52" s="2205"/>
      <c r="C52" s="2205"/>
      <c r="D52" s="2205"/>
      <c r="E52" s="2205"/>
      <c r="F52" s="2205"/>
      <c r="G52" s="2205"/>
      <c r="H52" s="2205"/>
      <c r="I52" s="2205"/>
      <c r="J52" s="2205"/>
      <c r="K52" s="2205"/>
      <c r="L52" s="2205"/>
      <c r="M52" s="2205"/>
      <c r="N52" s="2205"/>
      <c r="O52" s="2205"/>
      <c r="P52" s="2205"/>
      <c r="Q52" s="2205"/>
      <c r="R52" s="2205"/>
      <c r="S52" s="2205"/>
      <c r="T52" s="2205"/>
      <c r="U52" s="2205"/>
      <c r="V52" s="2205"/>
      <c r="W52" s="2205"/>
      <c r="X52" s="2205"/>
      <c r="Y52" s="2205"/>
      <c r="Z52" s="2205"/>
      <c r="AA52" s="2205"/>
      <c r="AB52" s="2205"/>
      <c r="AC52" s="2205"/>
      <c r="AD52" s="2205"/>
      <c r="AE52" s="2205"/>
      <c r="AF52" s="2205"/>
      <c r="AG52" s="2205"/>
      <c r="AH52" s="2205"/>
      <c r="AI52" s="2205"/>
      <c r="AJ52" s="2205"/>
      <c r="AK52" s="2205"/>
      <c r="AL52" s="2205"/>
      <c r="AM52" s="2205"/>
      <c r="AN52" s="2205"/>
      <c r="AO52" s="2205"/>
      <c r="AP52" s="2205"/>
      <c r="AQ52" s="2205"/>
      <c r="AR52" s="2205"/>
      <c r="AS52" s="2205"/>
      <c r="AT52" s="2205"/>
      <c r="AU52" s="2205"/>
      <c r="AV52" s="2205"/>
      <c r="AW52" s="2205"/>
      <c r="AX52" s="2205"/>
      <c r="AY52" s="2205"/>
      <c r="AZ52" s="2205"/>
      <c r="BA52" s="2205"/>
      <c r="BB52" s="2205"/>
      <c r="BC52" s="2205"/>
      <c r="BD52" s="2205"/>
    </row>
    <row r="53" spans="1:56" ht="15" customHeight="1">
      <c r="A53" s="2205" t="str">
        <f>$D$3</f>
        <v>介護支援専門員　</v>
      </c>
      <c r="B53" s="2205"/>
      <c r="C53" s="2205"/>
      <c r="D53" s="2205"/>
      <c r="E53" s="2205"/>
      <c r="F53" s="2205"/>
      <c r="G53" s="2205"/>
      <c r="H53" s="2205"/>
      <c r="I53" s="2205"/>
      <c r="J53" s="2205"/>
      <c r="K53" s="2205"/>
      <c r="L53" s="2205"/>
      <c r="M53" s="2205"/>
      <c r="N53" s="2205"/>
      <c r="O53" s="2205"/>
      <c r="P53" s="2205"/>
      <c r="Q53" s="2205"/>
      <c r="R53" s="2205"/>
      <c r="S53" s="2205"/>
      <c r="T53" s="2205"/>
      <c r="U53" s="2205"/>
      <c r="V53" s="2205"/>
      <c r="W53" s="2205"/>
      <c r="X53" s="2205"/>
      <c r="Y53" s="2205"/>
      <c r="Z53" s="2205"/>
      <c r="AA53" s="2205"/>
      <c r="AB53" s="2205"/>
      <c r="AC53" s="2205"/>
      <c r="AD53" s="2205"/>
      <c r="AE53" s="2205"/>
      <c r="AF53" s="2205"/>
      <c r="AG53" s="2205"/>
      <c r="AH53" s="2205"/>
      <c r="AI53" s="2205"/>
      <c r="AJ53" s="2205"/>
      <c r="AK53" s="2205"/>
      <c r="AL53" s="2205"/>
      <c r="AM53" s="2205"/>
      <c r="AN53" s="2205"/>
      <c r="AO53" s="2205"/>
      <c r="AP53" s="2205"/>
      <c r="AQ53" s="2205"/>
      <c r="AR53" s="2205"/>
      <c r="AS53" s="2205"/>
      <c r="AT53" s="2205"/>
      <c r="AU53" s="2205"/>
      <c r="AV53" s="2205"/>
      <c r="AW53" s="2205"/>
      <c r="AX53" s="2205"/>
      <c r="AY53" s="2205"/>
      <c r="AZ53" s="2205"/>
      <c r="BA53" s="2205"/>
      <c r="BB53" s="2205"/>
      <c r="BC53" s="2205"/>
      <c r="BD53" s="2205"/>
    </row>
    <row r="54" spans="1:56" ht="15" customHeight="1">
      <c r="A54" s="2207" t="s">
        <v>1407</v>
      </c>
      <c r="B54" s="2207"/>
      <c r="C54" s="2207"/>
      <c r="D54" s="2207"/>
      <c r="E54" s="2207"/>
      <c r="F54" s="2207"/>
      <c r="G54" s="2207"/>
      <c r="H54" s="2207"/>
      <c r="I54" s="2207"/>
      <c r="J54" s="2207"/>
      <c r="K54" s="2207"/>
      <c r="L54" s="2207"/>
      <c r="M54" s="2207"/>
      <c r="N54" s="2207"/>
      <c r="O54" s="2207"/>
      <c r="P54" s="2207"/>
      <c r="Q54" s="2207"/>
      <c r="R54" s="2207"/>
      <c r="S54" s="2207"/>
      <c r="T54" s="2207"/>
      <c r="U54" s="2207"/>
      <c r="V54" s="2207"/>
      <c r="W54" s="2207"/>
      <c r="X54" s="2207"/>
      <c r="Y54" s="2207"/>
      <c r="Z54" s="2207"/>
      <c r="AA54" s="2207"/>
      <c r="AB54" s="2207"/>
      <c r="AC54" s="2207"/>
      <c r="AD54" s="2207"/>
      <c r="AE54" s="2207"/>
      <c r="AF54" s="2207"/>
      <c r="AG54" s="2207"/>
      <c r="AH54" s="2207"/>
      <c r="AI54" s="2207"/>
      <c r="AJ54" s="2207"/>
      <c r="AK54" s="2207"/>
      <c r="AL54" s="2207"/>
      <c r="AM54" s="2207"/>
      <c r="AN54" s="2207"/>
      <c r="AO54" s="2207"/>
      <c r="AP54" s="2207"/>
      <c r="AQ54" s="2207"/>
      <c r="AR54" s="2207"/>
      <c r="AS54" s="2207"/>
      <c r="AT54" s="2207"/>
      <c r="AU54" s="2207"/>
      <c r="AV54" s="2207"/>
      <c r="AW54" s="2207"/>
      <c r="AX54" s="2207"/>
      <c r="AY54" s="2207"/>
      <c r="AZ54" s="2207"/>
      <c r="BA54" s="2207"/>
      <c r="BB54" s="2207"/>
      <c r="BC54" s="2207"/>
      <c r="BD54" s="2207"/>
    </row>
    <row r="55" spans="1:56" ht="15" customHeight="1">
      <c r="A55" s="2207"/>
      <c r="B55" s="2207"/>
      <c r="C55" s="2207"/>
      <c r="D55" s="2207"/>
      <c r="E55" s="2207"/>
      <c r="F55" s="2207"/>
      <c r="G55" s="2207"/>
      <c r="H55" s="2207"/>
      <c r="I55" s="2207"/>
      <c r="J55" s="2207"/>
      <c r="K55" s="2207"/>
      <c r="L55" s="2207"/>
      <c r="M55" s="2207"/>
      <c r="N55" s="2207"/>
      <c r="O55" s="2207"/>
      <c r="P55" s="2207"/>
      <c r="Q55" s="2207"/>
      <c r="R55" s="2207"/>
      <c r="S55" s="2207"/>
      <c r="T55" s="2207"/>
      <c r="U55" s="2207"/>
      <c r="V55" s="2207"/>
      <c r="W55" s="2207"/>
      <c r="X55" s="2207"/>
      <c r="Y55" s="2207"/>
      <c r="Z55" s="2207"/>
      <c r="AA55" s="2207"/>
      <c r="AB55" s="2207"/>
      <c r="AC55" s="2207"/>
      <c r="AD55" s="2207"/>
      <c r="AE55" s="2207"/>
      <c r="AF55" s="2207"/>
      <c r="AG55" s="2207"/>
      <c r="AH55" s="2207"/>
      <c r="AI55" s="2207"/>
      <c r="AJ55" s="2207"/>
      <c r="AK55" s="2207"/>
      <c r="AL55" s="2207"/>
      <c r="AM55" s="2207"/>
      <c r="AN55" s="2207"/>
      <c r="AO55" s="2207"/>
      <c r="AP55" s="2207"/>
      <c r="AQ55" s="2207"/>
      <c r="AR55" s="2207"/>
      <c r="AS55" s="2207"/>
      <c r="AT55" s="2207"/>
      <c r="AU55" s="2207"/>
      <c r="AV55" s="2207"/>
      <c r="AW55" s="2207"/>
      <c r="AX55" s="2207"/>
      <c r="AY55" s="2207"/>
      <c r="AZ55" s="2207"/>
      <c r="BA55" s="2207"/>
      <c r="BB55" s="2207"/>
      <c r="BC55" s="2207"/>
      <c r="BD55" s="2207"/>
    </row>
    <row r="56" spans="1:56" ht="15" customHeight="1">
      <c r="A56" s="2207" t="str">
        <f>$F$3</f>
        <v>　ご多忙中とは、存じますが　　様　の生活にあたり以下の点についてご意見を頂きたいと存じます。</v>
      </c>
      <c r="B56" s="2207"/>
      <c r="C56" s="2207"/>
      <c r="D56" s="2207"/>
      <c r="E56" s="2207"/>
      <c r="F56" s="2207"/>
      <c r="G56" s="2207"/>
      <c r="H56" s="2207"/>
      <c r="I56" s="2207"/>
      <c r="J56" s="2207"/>
      <c r="K56" s="2207"/>
      <c r="L56" s="2207"/>
      <c r="M56" s="2207"/>
      <c r="N56" s="2207"/>
      <c r="O56" s="2207"/>
      <c r="P56" s="2207"/>
      <c r="Q56" s="2207"/>
      <c r="R56" s="2207"/>
      <c r="S56" s="2207"/>
      <c r="T56" s="2207"/>
      <c r="U56" s="2207"/>
      <c r="V56" s="2207"/>
      <c r="W56" s="2207"/>
      <c r="X56" s="2207"/>
      <c r="Y56" s="2207"/>
      <c r="Z56" s="2207"/>
      <c r="AA56" s="2207"/>
      <c r="AB56" s="2207"/>
      <c r="AC56" s="2207"/>
      <c r="AD56" s="2207"/>
      <c r="AE56" s="2207"/>
      <c r="AF56" s="2207"/>
      <c r="AG56" s="2207"/>
      <c r="AH56" s="2207"/>
      <c r="AI56" s="2207"/>
      <c r="AJ56" s="2207"/>
      <c r="AK56" s="2207"/>
      <c r="AL56" s="2207"/>
      <c r="AM56" s="2207"/>
      <c r="AN56" s="2207"/>
      <c r="AO56" s="2207"/>
      <c r="AP56" s="2207"/>
      <c r="AQ56" s="2207"/>
      <c r="AR56" s="2207"/>
      <c r="AS56" s="2207"/>
      <c r="AT56" s="2207"/>
      <c r="AU56" s="2207"/>
      <c r="AV56" s="2207"/>
      <c r="AW56" s="2207"/>
      <c r="AX56" s="2207"/>
      <c r="AY56" s="2207"/>
      <c r="AZ56" s="2207"/>
      <c r="BA56" s="2207"/>
      <c r="BB56" s="2207"/>
      <c r="BC56" s="2207"/>
      <c r="BD56" s="2207"/>
    </row>
    <row r="57" spans="1:56" ht="15" customHeight="1">
      <c r="A57" s="2207"/>
      <c r="B57" s="2207"/>
      <c r="C57" s="2207"/>
      <c r="D57" s="2207"/>
      <c r="E57" s="2207"/>
      <c r="F57" s="2207"/>
      <c r="G57" s="2207"/>
      <c r="H57" s="2207"/>
      <c r="I57" s="2207"/>
      <c r="J57" s="2207"/>
      <c r="K57" s="2207"/>
      <c r="L57" s="2207"/>
      <c r="M57" s="2207"/>
      <c r="N57" s="2207"/>
      <c r="O57" s="2207"/>
      <c r="P57" s="2207"/>
      <c r="Q57" s="2207"/>
      <c r="R57" s="2207"/>
      <c r="S57" s="2207"/>
      <c r="T57" s="2207"/>
      <c r="U57" s="2207"/>
      <c r="V57" s="2207"/>
      <c r="W57" s="2207"/>
      <c r="X57" s="2207"/>
      <c r="Y57" s="2207"/>
      <c r="Z57" s="2207"/>
      <c r="AA57" s="2207"/>
      <c r="AB57" s="2207"/>
      <c r="AC57" s="2207"/>
      <c r="AD57" s="2207"/>
      <c r="AE57" s="2207"/>
      <c r="AF57" s="2207"/>
      <c r="AG57" s="2207"/>
      <c r="AH57" s="2207"/>
      <c r="AI57" s="2207"/>
      <c r="AJ57" s="2207"/>
      <c r="AK57" s="2207"/>
      <c r="AL57" s="2207"/>
      <c r="AM57" s="2207"/>
      <c r="AN57" s="2207"/>
      <c r="AO57" s="2207"/>
      <c r="AP57" s="2207"/>
      <c r="AQ57" s="2207"/>
      <c r="AR57" s="2207"/>
      <c r="AS57" s="2207"/>
      <c r="AT57" s="2207"/>
      <c r="AU57" s="2207"/>
      <c r="AV57" s="2207"/>
      <c r="AW57" s="2207"/>
      <c r="AX57" s="2207"/>
      <c r="AY57" s="2207"/>
      <c r="AZ57" s="2207"/>
      <c r="BA57" s="2207"/>
      <c r="BB57" s="2207"/>
      <c r="BC57" s="2207"/>
      <c r="BD57" s="2207"/>
    </row>
    <row r="59" spans="1:56" ht="15" customHeight="1">
      <c r="A59" s="2206" t="s">
        <v>1408</v>
      </c>
      <c r="B59" s="2206"/>
      <c r="C59" s="2206"/>
      <c r="D59" s="2206"/>
      <c r="E59" s="2206"/>
      <c r="F59" s="2206"/>
      <c r="G59" s="2206"/>
      <c r="H59" s="2206"/>
      <c r="I59" s="2206"/>
      <c r="J59" s="2206"/>
      <c r="K59" s="2206"/>
      <c r="L59" s="2206"/>
      <c r="M59" s="2206"/>
      <c r="N59" s="2206"/>
      <c r="O59" s="2206"/>
      <c r="P59" s="2208"/>
      <c r="Q59" s="2208"/>
      <c r="R59" s="2208"/>
      <c r="S59" s="2208"/>
      <c r="T59" s="2208"/>
      <c r="U59" s="2208"/>
      <c r="V59" s="2208"/>
      <c r="W59" s="2208"/>
      <c r="X59" s="2208"/>
      <c r="Y59" s="2208"/>
      <c r="Z59" s="2208"/>
      <c r="AA59" s="2208"/>
      <c r="AB59" s="2208"/>
      <c r="AC59" s="2207" t="s">
        <v>1409</v>
      </c>
      <c r="AD59" s="2207"/>
      <c r="AE59" s="2207"/>
      <c r="AF59" s="2207"/>
      <c r="AG59" s="2207"/>
      <c r="AH59" s="2207"/>
      <c r="AI59" s="2207"/>
      <c r="AJ59" s="2207"/>
      <c r="AK59" s="2207"/>
      <c r="AL59" s="2207"/>
      <c r="AM59" s="2207"/>
      <c r="AN59" s="2207"/>
      <c r="AO59" s="2207"/>
      <c r="AP59" s="2207"/>
      <c r="AQ59" s="2207"/>
      <c r="AR59" s="2207"/>
      <c r="AS59" s="2207"/>
      <c r="AT59" s="2207"/>
      <c r="AU59" s="2207"/>
      <c r="AV59" s="2207"/>
      <c r="AW59" s="2207"/>
      <c r="AX59" s="2207"/>
      <c r="AY59" s="2207"/>
      <c r="AZ59" s="2207"/>
      <c r="BA59" s="2207"/>
      <c r="BB59" s="2207"/>
      <c r="BC59" s="2207"/>
      <c r="BD59" s="2207"/>
    </row>
    <row r="60" spans="1:56" ht="15" customHeight="1">
      <c r="A60" s="2206"/>
      <c r="B60" s="2206"/>
      <c r="C60" s="2206"/>
      <c r="D60" s="2206"/>
      <c r="E60" s="2206"/>
      <c r="F60" s="2206"/>
      <c r="G60" s="2206"/>
      <c r="H60" s="2206"/>
      <c r="I60" s="2206"/>
      <c r="J60" s="2206"/>
      <c r="K60" s="2206"/>
      <c r="L60" s="2206"/>
      <c r="M60" s="2206"/>
      <c r="N60" s="2206"/>
      <c r="O60" s="2206"/>
      <c r="P60" s="2208"/>
      <c r="Q60" s="2208"/>
      <c r="R60" s="2208"/>
      <c r="S60" s="2208"/>
      <c r="T60" s="2208"/>
      <c r="U60" s="2208"/>
      <c r="V60" s="2208"/>
      <c r="W60" s="2208"/>
      <c r="X60" s="2208"/>
      <c r="Y60" s="2208"/>
      <c r="Z60" s="2208"/>
      <c r="AA60" s="2208"/>
      <c r="AB60" s="2208"/>
      <c r="AC60" s="2207"/>
      <c r="AD60" s="2207"/>
      <c r="AE60" s="2207"/>
      <c r="AF60" s="2207"/>
      <c r="AG60" s="2207"/>
      <c r="AH60" s="2207"/>
      <c r="AI60" s="2207"/>
      <c r="AJ60" s="2207"/>
      <c r="AK60" s="2207"/>
      <c r="AL60" s="2207"/>
      <c r="AM60" s="2207"/>
      <c r="AN60" s="2207"/>
      <c r="AO60" s="2207"/>
      <c r="AP60" s="2207"/>
      <c r="AQ60" s="2207"/>
      <c r="AR60" s="2207"/>
      <c r="AS60" s="2207"/>
      <c r="AT60" s="2207"/>
      <c r="AU60" s="2207"/>
      <c r="AV60" s="2207"/>
      <c r="AW60" s="2207"/>
      <c r="AX60" s="2207"/>
      <c r="AY60" s="2207"/>
      <c r="AZ60" s="2207"/>
      <c r="BA60" s="2207"/>
      <c r="BB60" s="2207"/>
      <c r="BC60" s="2207"/>
      <c r="BD60" s="2207"/>
    </row>
    <row r="62" spans="1:56" ht="15" customHeight="1">
      <c r="A62" s="47"/>
      <c r="B62" s="47"/>
      <c r="C62" s="2202"/>
      <c r="D62" s="2202"/>
      <c r="E62" s="2202"/>
      <c r="F62" s="2202"/>
      <c r="G62" s="2202"/>
      <c r="H62" s="2202"/>
      <c r="I62" s="2202"/>
      <c r="J62" s="2202"/>
      <c r="K62" s="2202"/>
      <c r="L62" s="2202"/>
      <c r="M62" s="2202"/>
      <c r="N62" s="2202"/>
      <c r="O62" s="2202"/>
      <c r="P62" s="2202"/>
      <c r="Q62" s="2202"/>
      <c r="R62" s="2202"/>
      <c r="S62" s="2202"/>
      <c r="T62" s="2202"/>
      <c r="U62" s="2202"/>
      <c r="V62" s="2202"/>
      <c r="W62" s="2202"/>
      <c r="X62" s="2202"/>
      <c r="Y62" s="2202"/>
      <c r="Z62" s="2202"/>
      <c r="AA62" s="2202"/>
      <c r="AB62" s="2202"/>
      <c r="AC62" s="2202"/>
      <c r="AD62" s="2202"/>
      <c r="AE62" s="2202"/>
      <c r="AF62" s="2202"/>
      <c r="AG62" s="2202"/>
      <c r="AH62" s="2202"/>
      <c r="AI62" s="2202"/>
      <c r="AJ62" s="2202"/>
      <c r="AK62" s="2202"/>
      <c r="AL62" s="2202"/>
      <c r="AM62" s="2202"/>
      <c r="AN62" s="2202"/>
      <c r="AO62" s="2202"/>
      <c r="AP62" s="2202"/>
      <c r="AQ62" s="2202"/>
      <c r="AR62" s="2202"/>
      <c r="AS62" s="2183" t="s">
        <v>1410</v>
      </c>
      <c r="AT62" s="2183"/>
      <c r="AU62" s="2183"/>
      <c r="AV62" s="2183"/>
      <c r="AW62" s="2183"/>
      <c r="AX62" s="2183"/>
      <c r="AY62" s="2183"/>
      <c r="AZ62" s="2183"/>
      <c r="BA62" s="2183"/>
      <c r="BB62" s="2183"/>
      <c r="BC62" s="47"/>
      <c r="BD62" s="47"/>
    </row>
    <row r="63" spans="1:56" ht="15" customHeight="1">
      <c r="A63" s="2"/>
      <c r="B63" s="2"/>
      <c r="C63" s="2203"/>
      <c r="D63" s="2203"/>
      <c r="E63" s="2203"/>
      <c r="F63" s="2203"/>
      <c r="G63" s="2203"/>
      <c r="H63" s="2203"/>
      <c r="I63" s="2203"/>
      <c r="J63" s="2203"/>
      <c r="K63" s="2203"/>
      <c r="L63" s="2203"/>
      <c r="M63" s="2203"/>
      <c r="N63" s="2203"/>
      <c r="O63" s="2203"/>
      <c r="P63" s="2203"/>
      <c r="Q63" s="2203"/>
      <c r="R63" s="2203"/>
      <c r="S63" s="2203"/>
      <c r="T63" s="2203"/>
      <c r="U63" s="2203"/>
      <c r="V63" s="2203"/>
      <c r="W63" s="2203"/>
      <c r="X63" s="2203"/>
      <c r="Y63" s="2203"/>
      <c r="Z63" s="2203"/>
      <c r="AA63" s="2203"/>
      <c r="AB63" s="2203"/>
      <c r="AC63" s="2203"/>
      <c r="AD63" s="2203"/>
      <c r="AE63" s="2203"/>
      <c r="AF63" s="2203"/>
      <c r="AG63" s="2203"/>
      <c r="AH63" s="2203"/>
      <c r="AI63" s="2203"/>
      <c r="AJ63" s="2203"/>
      <c r="AK63" s="2203"/>
      <c r="AL63" s="2203"/>
      <c r="AM63" s="2203"/>
      <c r="AN63" s="2203"/>
      <c r="AO63" s="2203"/>
      <c r="AP63" s="2203"/>
      <c r="AQ63" s="2203"/>
      <c r="AR63" s="2203"/>
      <c r="AS63" s="2201"/>
      <c r="AT63" s="2201"/>
      <c r="AU63" s="2201"/>
      <c r="AV63" s="2201"/>
      <c r="AW63" s="2201"/>
      <c r="AX63" s="2201"/>
      <c r="AY63" s="2201"/>
      <c r="AZ63" s="2201"/>
      <c r="BA63" s="2201"/>
      <c r="BB63" s="2201"/>
      <c r="BC63" s="2"/>
      <c r="BD63" s="2"/>
    </row>
    <row r="64" spans="1:56" ht="15" customHeight="1" thickBot="1">
      <c r="A64" s="2"/>
      <c r="B64" s="2"/>
      <c r="C64" s="2"/>
      <c r="D64" s="2"/>
      <c r="E64" s="2"/>
      <c r="F64" s="2"/>
      <c r="G64" s="2"/>
      <c r="H64" s="2"/>
      <c r="I64" s="2"/>
      <c r="J64" s="2"/>
      <c r="K64" s="2"/>
      <c r="L64" s="2"/>
      <c r="M64" s="2"/>
      <c r="N64" s="2"/>
      <c r="O64" s="2"/>
      <c r="P64" s="2"/>
      <c r="Q64" s="2"/>
      <c r="R64" s="2"/>
      <c r="S64" s="2"/>
      <c r="T64" s="2"/>
      <c r="U64" s="2"/>
      <c r="V64" s="2"/>
      <c r="W64" s="2"/>
      <c r="X64" s="2"/>
      <c r="Y64" s="2"/>
      <c r="Z64" s="2"/>
      <c r="AA64" s="2"/>
      <c r="AB64" s="2"/>
      <c r="AC64" s="2"/>
      <c r="AD64" s="2"/>
      <c r="AE64" s="2"/>
      <c r="AF64" s="2"/>
      <c r="AG64" s="2"/>
      <c r="AH64" s="2"/>
      <c r="AI64" s="2"/>
      <c r="AJ64" s="2"/>
      <c r="AK64" s="2"/>
      <c r="AL64" s="2"/>
      <c r="AM64" s="2"/>
      <c r="AN64" s="2"/>
      <c r="AO64" s="2"/>
      <c r="AP64" s="2"/>
      <c r="AQ64" s="2"/>
      <c r="AR64" s="2"/>
      <c r="AS64" s="2"/>
      <c r="AT64" s="2"/>
      <c r="AU64" s="2"/>
      <c r="AV64" s="2"/>
      <c r="AW64" s="2"/>
      <c r="AX64" s="2"/>
      <c r="AY64" s="2"/>
      <c r="AZ64" s="2"/>
      <c r="BA64" s="2"/>
      <c r="BB64" s="2"/>
      <c r="BC64" s="2"/>
      <c r="BD64" s="2"/>
    </row>
    <row r="65" spans="1:56" ht="15" customHeight="1">
      <c r="A65" s="48"/>
      <c r="B65" s="49"/>
      <c r="C65" s="49"/>
      <c r="D65" s="49"/>
      <c r="E65" s="49"/>
      <c r="F65" s="49"/>
      <c r="G65" s="49"/>
      <c r="H65" s="49"/>
      <c r="I65" s="49"/>
      <c r="J65" s="49"/>
      <c r="K65" s="49"/>
      <c r="L65" s="49"/>
      <c r="M65" s="49"/>
      <c r="N65" s="49"/>
      <c r="O65" s="49"/>
      <c r="P65" s="49"/>
      <c r="Q65" s="49"/>
      <c r="R65" s="49"/>
      <c r="S65" s="49"/>
      <c r="T65" s="49"/>
      <c r="U65" s="49"/>
      <c r="V65" s="49"/>
      <c r="W65" s="49"/>
      <c r="X65" s="49"/>
      <c r="Y65" s="49"/>
      <c r="Z65" s="49"/>
      <c r="AA65" s="49"/>
      <c r="AB65" s="49"/>
      <c r="AC65" s="50"/>
      <c r="AD65" s="2194" t="s">
        <v>1411</v>
      </c>
      <c r="AE65" s="2195"/>
      <c r="AF65" s="2195"/>
      <c r="AG65" s="2195"/>
      <c r="AH65" s="2195"/>
      <c r="AI65" s="2195"/>
      <c r="AJ65" s="2195"/>
      <c r="AK65" s="2195"/>
      <c r="AL65" s="2195"/>
      <c r="AM65" s="2195"/>
      <c r="AN65" s="2195"/>
      <c r="AO65" s="2195"/>
      <c r="AP65" s="2195"/>
      <c r="AQ65" s="2195"/>
      <c r="AR65" s="2195"/>
      <c r="AS65" s="2195"/>
      <c r="AT65" s="2195"/>
      <c r="AU65" s="2195"/>
      <c r="AV65" s="2195"/>
      <c r="AW65" s="2195"/>
      <c r="AX65" s="2195"/>
      <c r="AY65" s="2195"/>
      <c r="AZ65" s="2195"/>
      <c r="BA65" s="2195"/>
      <c r="BB65" s="2195"/>
      <c r="BC65" s="2195"/>
      <c r="BD65" s="2196"/>
    </row>
    <row r="66" spans="1:56" ht="15" customHeight="1">
      <c r="A66" s="51"/>
      <c r="B66" s="2200" t="s">
        <v>111</v>
      </c>
      <c r="C66" s="2200"/>
      <c r="D66" s="2185" t="s">
        <v>1412</v>
      </c>
      <c r="E66" s="2185"/>
      <c r="F66" s="2190" t="s">
        <v>1413</v>
      </c>
      <c r="G66" s="2190"/>
      <c r="H66" s="2190"/>
      <c r="I66" s="2190"/>
      <c r="J66" s="2190"/>
      <c r="K66" s="2190"/>
      <c r="L66" s="2190"/>
      <c r="M66" s="2190"/>
      <c r="N66" s="2190"/>
      <c r="O66" s="2190"/>
      <c r="P66" s="2190"/>
      <c r="Q66" s="2190"/>
      <c r="R66" s="2190"/>
      <c r="S66" s="2190"/>
      <c r="T66" s="2190"/>
      <c r="U66" s="2190"/>
      <c r="V66" s="2190"/>
      <c r="W66" s="2190"/>
      <c r="X66" s="2190"/>
      <c r="Y66" s="2190"/>
      <c r="Z66" s="2190"/>
      <c r="AA66" s="2190"/>
      <c r="AB66" s="2190"/>
      <c r="AC66" s="52"/>
      <c r="AD66" s="2197"/>
      <c r="AE66" s="2191"/>
      <c r="AF66" s="2191"/>
      <c r="AG66" s="2191"/>
      <c r="AH66" s="2191"/>
      <c r="AI66" s="2191"/>
      <c r="AJ66" s="2191"/>
      <c r="AK66" s="2191"/>
      <c r="AL66" s="2191"/>
      <c r="AM66" s="2191"/>
      <c r="AN66" s="2191"/>
      <c r="AO66" s="2191"/>
      <c r="AP66" s="2191"/>
      <c r="AQ66" s="2191"/>
      <c r="AR66" s="2191"/>
      <c r="AS66" s="2191"/>
      <c r="AT66" s="2191"/>
      <c r="AU66" s="2191"/>
      <c r="AV66" s="2191"/>
      <c r="AW66" s="2191"/>
      <c r="AX66" s="2191"/>
      <c r="AY66" s="2191"/>
      <c r="AZ66" s="2191"/>
      <c r="BA66" s="2191"/>
      <c r="BB66" s="2191"/>
      <c r="BC66" s="2191"/>
      <c r="BD66" s="2198"/>
    </row>
    <row r="67" spans="1:56" ht="15" customHeight="1">
      <c r="A67" s="51"/>
      <c r="B67" s="53"/>
      <c r="C67" s="53"/>
      <c r="D67" s="54"/>
      <c r="E67" s="54"/>
      <c r="F67" s="2190"/>
      <c r="G67" s="2190"/>
      <c r="H67" s="2190"/>
      <c r="I67" s="2190"/>
      <c r="J67" s="2190"/>
      <c r="K67" s="2190"/>
      <c r="L67" s="2190"/>
      <c r="M67" s="2190"/>
      <c r="N67" s="2190"/>
      <c r="O67" s="2190"/>
      <c r="P67" s="2190"/>
      <c r="Q67" s="2190"/>
      <c r="R67" s="2190"/>
      <c r="S67" s="2190"/>
      <c r="T67" s="2190"/>
      <c r="U67" s="2190"/>
      <c r="V67" s="2190"/>
      <c r="W67" s="2190"/>
      <c r="X67" s="2190"/>
      <c r="Y67" s="2190"/>
      <c r="Z67" s="2190"/>
      <c r="AA67" s="2190"/>
      <c r="AB67" s="2190"/>
      <c r="AC67" s="52"/>
      <c r="AD67" s="54"/>
      <c r="BD67" s="52"/>
    </row>
    <row r="68" spans="1:56" ht="15" customHeight="1">
      <c r="A68" s="51"/>
      <c r="B68" s="53"/>
      <c r="C68" s="53"/>
      <c r="D68" s="54"/>
      <c r="E68" s="54"/>
      <c r="F68" s="2191" t="s">
        <v>1414</v>
      </c>
      <c r="G68" s="2191"/>
      <c r="H68" s="2191"/>
      <c r="I68" s="2191"/>
      <c r="J68" s="2191"/>
      <c r="K68" s="2191"/>
      <c r="L68" s="2191"/>
      <c r="M68" s="2191"/>
      <c r="N68" s="2191"/>
      <c r="O68" s="2191"/>
      <c r="P68" s="2191"/>
      <c r="Q68" s="2191"/>
      <c r="R68" s="2191"/>
      <c r="S68" s="2191"/>
      <c r="T68" s="2191"/>
      <c r="U68" s="2191"/>
      <c r="V68" s="2191"/>
      <c r="W68" s="2191"/>
      <c r="X68" s="2191"/>
      <c r="Y68" s="2191"/>
      <c r="Z68" s="2191"/>
      <c r="AA68" s="2191"/>
      <c r="AB68" s="2191"/>
      <c r="AC68" s="52"/>
      <c r="AD68" s="54"/>
      <c r="AE68" s="2192" t="s">
        <v>111</v>
      </c>
      <c r="AF68" s="2192"/>
      <c r="AG68" s="2199" t="str">
        <f>$Y$14</f>
        <v/>
      </c>
      <c r="AH68" s="2199"/>
      <c r="AI68" s="2199"/>
      <c r="AJ68" s="2199"/>
      <c r="AK68" s="2199"/>
      <c r="AL68" s="2199"/>
      <c r="AM68" s="2199"/>
      <c r="AN68" s="2199"/>
      <c r="AO68" s="2199"/>
      <c r="AP68" s="2199"/>
      <c r="AQ68" s="2199"/>
      <c r="AR68" s="2199"/>
      <c r="AS68" s="2199"/>
      <c r="AT68" s="2199"/>
      <c r="AU68" s="2199"/>
      <c r="AV68" s="2199"/>
      <c r="AW68" s="2199"/>
      <c r="AX68" s="2199"/>
      <c r="AY68" s="2199"/>
      <c r="AZ68" s="2199"/>
      <c r="BA68" s="2199"/>
      <c r="BB68" s="2199"/>
      <c r="BC68" s="2199"/>
      <c r="BD68" s="52"/>
    </row>
    <row r="69" spans="1:56" ht="15" customHeight="1">
      <c r="A69" s="51"/>
      <c r="B69" s="53"/>
      <c r="C69" s="53"/>
      <c r="D69" s="54"/>
      <c r="E69" s="54"/>
      <c r="F69" s="55"/>
      <c r="G69" s="55"/>
      <c r="H69" s="55"/>
      <c r="I69" s="55"/>
      <c r="J69" s="55"/>
      <c r="K69" s="55"/>
      <c r="L69" s="55"/>
      <c r="M69" s="55"/>
      <c r="N69" s="55"/>
      <c r="O69" s="55"/>
      <c r="P69" s="55"/>
      <c r="Q69" s="55"/>
      <c r="R69" s="55"/>
      <c r="S69" s="55"/>
      <c r="T69" s="55"/>
      <c r="U69" s="55"/>
      <c r="V69" s="55"/>
      <c r="W69" s="55"/>
      <c r="X69" s="55"/>
      <c r="Y69" s="55"/>
      <c r="Z69" s="55"/>
      <c r="AA69" s="55"/>
      <c r="AB69" s="55"/>
      <c r="AC69" s="52"/>
      <c r="AD69" s="54"/>
      <c r="AE69" s="53"/>
      <c r="AF69" s="53"/>
      <c r="AG69" s="2199"/>
      <c r="AH69" s="2199"/>
      <c r="AI69" s="2199"/>
      <c r="AJ69" s="2199"/>
      <c r="AK69" s="2199"/>
      <c r="AL69" s="2199"/>
      <c r="AM69" s="2199"/>
      <c r="AN69" s="2199"/>
      <c r="AO69" s="2199"/>
      <c r="AP69" s="2199"/>
      <c r="AQ69" s="2199"/>
      <c r="AR69" s="2199"/>
      <c r="AS69" s="2199"/>
      <c r="AT69" s="2199"/>
      <c r="AU69" s="2199"/>
      <c r="AV69" s="2199"/>
      <c r="AW69" s="2199"/>
      <c r="AX69" s="2199"/>
      <c r="AY69" s="2199"/>
      <c r="AZ69" s="2199"/>
      <c r="BA69" s="2199"/>
      <c r="BB69" s="2199"/>
      <c r="BC69" s="2199"/>
      <c r="BD69" s="52"/>
    </row>
    <row r="70" spans="1:56" ht="15" customHeight="1">
      <c r="A70" s="51"/>
      <c r="B70" s="2200" t="s">
        <v>111</v>
      </c>
      <c r="C70" s="2200"/>
      <c r="D70" s="2185" t="s">
        <v>1415</v>
      </c>
      <c r="E70" s="2185"/>
      <c r="F70" s="2190" t="s">
        <v>1416</v>
      </c>
      <c r="G70" s="2190"/>
      <c r="H70" s="2190"/>
      <c r="I70" s="2190"/>
      <c r="J70" s="2190"/>
      <c r="K70" s="2190"/>
      <c r="L70" s="2190"/>
      <c r="M70" s="2190"/>
      <c r="N70" s="2190"/>
      <c r="O70" s="2190"/>
      <c r="P70" s="2190"/>
      <c r="Q70" s="2190"/>
      <c r="R70" s="2190"/>
      <c r="S70" s="2190"/>
      <c r="T70" s="2190"/>
      <c r="U70" s="2190"/>
      <c r="V70" s="2190"/>
      <c r="W70" s="2190"/>
      <c r="X70" s="2190"/>
      <c r="Y70" s="2190"/>
      <c r="Z70" s="2190"/>
      <c r="AA70" s="2190"/>
      <c r="AB70" s="2190"/>
      <c r="AC70" s="52"/>
      <c r="AD70" s="54"/>
      <c r="AE70" s="2192" t="s">
        <v>111</v>
      </c>
      <c r="AF70" s="2192"/>
      <c r="AG70" s="2189" t="str">
        <f>$Y$15</f>
        <v/>
      </c>
      <c r="AH70" s="2189"/>
      <c r="AI70" s="2189"/>
      <c r="AJ70" s="2189"/>
      <c r="AK70" s="2189"/>
      <c r="AL70" s="2189"/>
      <c r="AM70" s="2189"/>
      <c r="AN70" s="2189"/>
      <c r="AO70" s="2189"/>
      <c r="AP70" s="2189"/>
      <c r="AQ70" s="2189"/>
      <c r="AR70" s="2189"/>
      <c r="AS70" s="2189"/>
      <c r="AT70" s="2189"/>
      <c r="AU70" s="2189"/>
      <c r="AV70" s="2189"/>
      <c r="AW70" s="2189"/>
      <c r="AX70" s="2189"/>
      <c r="AY70" s="2189"/>
      <c r="AZ70" s="2189"/>
      <c r="BA70" s="2189"/>
      <c r="BB70" s="2189"/>
      <c r="BC70" s="2189"/>
      <c r="BD70" s="52"/>
    </row>
    <row r="71" spans="1:56" ht="15" customHeight="1">
      <c r="A71" s="51"/>
      <c r="B71" s="53"/>
      <c r="C71" s="53"/>
      <c r="D71" s="54"/>
      <c r="E71" s="54"/>
      <c r="F71" s="2190"/>
      <c r="G71" s="2190"/>
      <c r="H71" s="2190"/>
      <c r="I71" s="2190"/>
      <c r="J71" s="2190"/>
      <c r="K71" s="2190"/>
      <c r="L71" s="2190"/>
      <c r="M71" s="2190"/>
      <c r="N71" s="2190"/>
      <c r="O71" s="2190"/>
      <c r="P71" s="2190"/>
      <c r="Q71" s="2190"/>
      <c r="R71" s="2190"/>
      <c r="S71" s="2190"/>
      <c r="T71" s="2190"/>
      <c r="U71" s="2190"/>
      <c r="V71" s="2190"/>
      <c r="W71" s="2190"/>
      <c r="X71" s="2190"/>
      <c r="Y71" s="2190"/>
      <c r="Z71" s="2190"/>
      <c r="AA71" s="2190"/>
      <c r="AB71" s="2190"/>
      <c r="AC71" s="52"/>
      <c r="AD71" s="54"/>
      <c r="AE71" s="56"/>
      <c r="AF71" s="56"/>
      <c r="AG71" s="57"/>
      <c r="AH71" s="57"/>
      <c r="AI71" s="57"/>
      <c r="AJ71" s="57"/>
      <c r="AK71" s="57"/>
      <c r="AL71" s="57"/>
      <c r="AM71" s="57"/>
      <c r="AN71" s="57"/>
      <c r="AO71" s="57"/>
      <c r="AP71" s="57"/>
      <c r="AQ71" s="57"/>
      <c r="AR71" s="57"/>
      <c r="AS71" s="57"/>
      <c r="AT71" s="57"/>
      <c r="AU71" s="57"/>
      <c r="AV71" s="57"/>
      <c r="AW71" s="57"/>
      <c r="AX71" s="57"/>
      <c r="AY71" s="57"/>
      <c r="AZ71" s="57"/>
      <c r="BA71" s="57"/>
      <c r="BB71" s="57"/>
      <c r="BC71" s="57"/>
      <c r="BD71" s="52"/>
    </row>
    <row r="72" spans="1:56" ht="15" customHeight="1">
      <c r="A72" s="51"/>
      <c r="B72" s="53"/>
      <c r="C72" s="53"/>
      <c r="D72" s="54"/>
      <c r="E72" s="54"/>
      <c r="F72" s="2191" t="s">
        <v>1417</v>
      </c>
      <c r="G72" s="2191"/>
      <c r="H72" s="2191"/>
      <c r="I72" s="2191"/>
      <c r="J72" s="2191"/>
      <c r="K72" s="2191"/>
      <c r="L72" s="2191"/>
      <c r="M72" s="2191"/>
      <c r="N72" s="2191"/>
      <c r="O72" s="2191"/>
      <c r="P72" s="2191"/>
      <c r="Q72" s="2191"/>
      <c r="R72" s="2191"/>
      <c r="S72" s="2191"/>
      <c r="T72" s="2191"/>
      <c r="U72" s="2191"/>
      <c r="V72" s="2191"/>
      <c r="W72" s="2191"/>
      <c r="X72" s="2191"/>
      <c r="Y72" s="2191"/>
      <c r="Z72" s="2191"/>
      <c r="AA72" s="2191"/>
      <c r="AB72" s="2191"/>
      <c r="AC72" s="52"/>
      <c r="AD72" s="51"/>
      <c r="AE72" s="2192" t="s">
        <v>111</v>
      </c>
      <c r="AF72" s="2192"/>
      <c r="AG72" s="2189" t="str">
        <f>$Y$16</f>
        <v/>
      </c>
      <c r="AH72" s="2189"/>
      <c r="AI72" s="2189"/>
      <c r="AJ72" s="2189"/>
      <c r="AK72" s="2189"/>
      <c r="AL72" s="2189"/>
      <c r="AM72" s="2189"/>
      <c r="AN72" s="2189"/>
      <c r="AO72" s="2189"/>
      <c r="AP72" s="2189"/>
      <c r="AQ72" s="2189"/>
      <c r="AR72" s="2189"/>
      <c r="AS72" s="2189"/>
      <c r="AT72" s="2189"/>
      <c r="AU72" s="2189"/>
      <c r="AV72" s="2189"/>
      <c r="AW72" s="2189"/>
      <c r="AX72" s="2189"/>
      <c r="AY72" s="2189"/>
      <c r="AZ72" s="2189"/>
      <c r="BA72" s="2189"/>
      <c r="BB72" s="2189"/>
      <c r="BC72" s="2189"/>
      <c r="BD72" s="52"/>
    </row>
    <row r="73" spans="1:56" ht="15" customHeight="1" thickBot="1">
      <c r="A73" s="51"/>
      <c r="B73" s="53"/>
      <c r="C73" s="53"/>
      <c r="D73" s="54"/>
      <c r="E73" s="54"/>
      <c r="F73" s="55"/>
      <c r="G73" s="55"/>
      <c r="H73" s="55"/>
      <c r="I73" s="55"/>
      <c r="J73" s="55"/>
      <c r="K73" s="55"/>
      <c r="L73" s="55"/>
      <c r="M73" s="55"/>
      <c r="N73" s="55"/>
      <c r="O73" s="55"/>
      <c r="P73" s="55"/>
      <c r="Q73" s="55"/>
      <c r="R73" s="55"/>
      <c r="S73" s="55"/>
      <c r="T73" s="55"/>
      <c r="U73" s="55"/>
      <c r="V73" s="55"/>
      <c r="W73" s="55"/>
      <c r="X73" s="55"/>
      <c r="Y73" s="55"/>
      <c r="Z73" s="55"/>
      <c r="AA73" s="55"/>
      <c r="AB73" s="55"/>
      <c r="AC73" s="52"/>
      <c r="AD73" s="58"/>
      <c r="AE73" s="59"/>
      <c r="AF73" s="59"/>
      <c r="AG73" s="60"/>
      <c r="AH73" s="60"/>
      <c r="AI73" s="60"/>
      <c r="AJ73" s="60"/>
      <c r="AK73" s="60"/>
      <c r="AL73" s="60"/>
      <c r="AM73" s="60"/>
      <c r="AN73" s="60"/>
      <c r="AO73" s="60"/>
      <c r="AP73" s="60"/>
      <c r="AQ73" s="60"/>
      <c r="AR73" s="60"/>
      <c r="AS73" s="60"/>
      <c r="AT73" s="60"/>
      <c r="AU73" s="60"/>
      <c r="AV73" s="60"/>
      <c r="AW73" s="60"/>
      <c r="AX73" s="60"/>
      <c r="AY73" s="60"/>
      <c r="AZ73" s="60"/>
      <c r="BA73" s="60"/>
      <c r="BB73" s="60"/>
      <c r="BC73" s="60"/>
      <c r="BD73" s="61"/>
    </row>
    <row r="74" spans="1:56" ht="15" customHeight="1">
      <c r="A74" s="51"/>
      <c r="B74" s="2200" t="s">
        <v>111</v>
      </c>
      <c r="C74" s="2200"/>
      <c r="D74" s="2185" t="s">
        <v>1418</v>
      </c>
      <c r="E74" s="2185"/>
      <c r="F74" s="2190" t="s">
        <v>1419</v>
      </c>
      <c r="G74" s="2190"/>
      <c r="H74" s="2190"/>
      <c r="I74" s="2190"/>
      <c r="J74" s="2190"/>
      <c r="K74" s="2190"/>
      <c r="L74" s="2190"/>
      <c r="M74" s="2190"/>
      <c r="N74" s="2190"/>
      <c r="O74" s="2190"/>
      <c r="P74" s="2190"/>
      <c r="Q74" s="2190"/>
      <c r="R74" s="2190"/>
      <c r="S74" s="2190"/>
      <c r="T74" s="2190"/>
      <c r="U74" s="2190"/>
      <c r="V74" s="2190"/>
      <c r="W74" s="2190"/>
      <c r="X74" s="2190"/>
      <c r="Y74" s="2190"/>
      <c r="Z74" s="2190"/>
      <c r="AA74" s="2190"/>
      <c r="AB74" s="2190"/>
      <c r="AC74" s="52"/>
      <c r="AD74" s="62"/>
      <c r="AE74" s="63"/>
      <c r="AF74" s="63"/>
      <c r="AG74" s="63"/>
      <c r="AH74" s="63"/>
      <c r="AI74" s="63"/>
      <c r="AJ74" s="63"/>
      <c r="AK74" s="63"/>
      <c r="AL74" s="63"/>
      <c r="AM74" s="63"/>
      <c r="AN74" s="63"/>
      <c r="AO74" s="63"/>
      <c r="AP74" s="63"/>
      <c r="AQ74" s="63"/>
      <c r="AR74" s="63"/>
      <c r="AS74" s="63"/>
      <c r="AT74" s="63"/>
      <c r="AU74" s="63"/>
      <c r="AV74" s="63"/>
      <c r="AW74" s="63"/>
      <c r="AX74" s="63"/>
      <c r="AY74" s="63"/>
      <c r="AZ74" s="63"/>
      <c r="BA74" s="63"/>
      <c r="BB74" s="63"/>
      <c r="BC74" s="63"/>
      <c r="BD74" s="64"/>
    </row>
    <row r="75" spans="1:56" ht="15" customHeight="1">
      <c r="A75" s="51"/>
      <c r="B75" s="54"/>
      <c r="C75" s="54"/>
      <c r="D75" s="54"/>
      <c r="E75" s="54"/>
      <c r="F75" s="2190"/>
      <c r="G75" s="2190"/>
      <c r="H75" s="2190"/>
      <c r="I75" s="2190"/>
      <c r="J75" s="2190"/>
      <c r="K75" s="2190"/>
      <c r="L75" s="2190"/>
      <c r="M75" s="2190"/>
      <c r="N75" s="2190"/>
      <c r="O75" s="2190"/>
      <c r="P75" s="2190"/>
      <c r="Q75" s="2190"/>
      <c r="R75" s="2190"/>
      <c r="S75" s="2190"/>
      <c r="T75" s="2190"/>
      <c r="U75" s="2190"/>
      <c r="V75" s="2190"/>
      <c r="W75" s="2190"/>
      <c r="X75" s="2190"/>
      <c r="Y75" s="2190"/>
      <c r="Z75" s="2190"/>
      <c r="AA75" s="2190"/>
      <c r="AB75" s="2190"/>
      <c r="AC75" s="52"/>
      <c r="AD75" s="51"/>
      <c r="AE75" s="54"/>
      <c r="AF75" s="2193" t="s">
        <v>1420</v>
      </c>
      <c r="AG75" s="2193"/>
      <c r="AH75" s="2193"/>
      <c r="AI75" s="2193"/>
      <c r="AJ75" s="2193"/>
      <c r="AK75" s="2193"/>
      <c r="AL75" s="2193"/>
      <c r="AM75" s="2193"/>
      <c r="AN75" s="2193"/>
      <c r="AO75" s="2193"/>
      <c r="AP75" s="2193"/>
      <c r="AQ75" s="2193"/>
      <c r="AR75" s="2193"/>
      <c r="AS75" s="2193"/>
      <c r="AT75" s="2193"/>
      <c r="AU75" s="2193"/>
      <c r="AV75" s="2193"/>
      <c r="AW75" s="2193"/>
      <c r="AX75" s="2193"/>
      <c r="AY75" s="2193"/>
      <c r="AZ75" s="2193"/>
      <c r="BA75" s="2193"/>
      <c r="BB75" s="2193"/>
      <c r="BC75" s="54"/>
      <c r="BD75" s="52"/>
    </row>
    <row r="76" spans="1:56" ht="15" customHeight="1">
      <c r="A76" s="51"/>
      <c r="B76" s="54"/>
      <c r="C76" s="54"/>
      <c r="D76" s="54"/>
      <c r="E76" s="54"/>
      <c r="F76" s="2190"/>
      <c r="G76" s="2190"/>
      <c r="H76" s="2190"/>
      <c r="I76" s="2190"/>
      <c r="J76" s="2190"/>
      <c r="K76" s="2190"/>
      <c r="L76" s="2190"/>
      <c r="M76" s="2190"/>
      <c r="N76" s="2190"/>
      <c r="O76" s="2190"/>
      <c r="P76" s="2190"/>
      <c r="Q76" s="2190"/>
      <c r="R76" s="2190"/>
      <c r="S76" s="2190"/>
      <c r="T76" s="2190"/>
      <c r="U76" s="2190"/>
      <c r="V76" s="2190"/>
      <c r="W76" s="2190"/>
      <c r="X76" s="2190"/>
      <c r="Y76" s="2190"/>
      <c r="Z76" s="2190"/>
      <c r="AA76" s="2190"/>
      <c r="AB76" s="2190"/>
      <c r="AC76" s="52"/>
      <c r="AD76" s="51"/>
      <c r="AE76" s="54"/>
      <c r="AF76" s="2193"/>
      <c r="AG76" s="2193"/>
      <c r="AH76" s="2193"/>
      <c r="AI76" s="2193"/>
      <c r="AJ76" s="2193"/>
      <c r="AK76" s="2193"/>
      <c r="AL76" s="2193"/>
      <c r="AM76" s="2193"/>
      <c r="AN76" s="2193"/>
      <c r="AO76" s="2193"/>
      <c r="AP76" s="2193"/>
      <c r="AQ76" s="2193"/>
      <c r="AR76" s="2193"/>
      <c r="AS76" s="2193"/>
      <c r="AT76" s="2193"/>
      <c r="AU76" s="2193"/>
      <c r="AV76" s="2193"/>
      <c r="AW76" s="2193"/>
      <c r="AX76" s="2193"/>
      <c r="AY76" s="2193"/>
      <c r="AZ76" s="2193"/>
      <c r="BA76" s="2193"/>
      <c r="BB76" s="2193"/>
      <c r="BC76" s="54"/>
      <c r="BD76" s="52"/>
    </row>
    <row r="77" spans="1:56" ht="15" customHeight="1">
      <c r="A77" s="51"/>
      <c r="B77" s="54"/>
      <c r="C77" s="54"/>
      <c r="D77" s="54"/>
      <c r="E77" s="54"/>
      <c r="F77" s="2190" t="s">
        <v>1421</v>
      </c>
      <c r="G77" s="2190"/>
      <c r="H77" s="2190"/>
      <c r="I77" s="2190"/>
      <c r="J77" s="2190"/>
      <c r="K77" s="2190"/>
      <c r="L77" s="2190"/>
      <c r="M77" s="2190"/>
      <c r="N77" s="2190"/>
      <c r="O77" s="2190"/>
      <c r="P77" s="2190"/>
      <c r="Q77" s="2190"/>
      <c r="R77" s="2190"/>
      <c r="S77" s="2190"/>
      <c r="T77" s="2190"/>
      <c r="U77" s="2190"/>
      <c r="V77" s="2190"/>
      <c r="W77" s="2190"/>
      <c r="X77" s="2190"/>
      <c r="Y77" s="2190"/>
      <c r="Z77" s="2190"/>
      <c r="AA77" s="2190"/>
      <c r="AB77" s="2190"/>
      <c r="AC77" s="52"/>
      <c r="AD77" s="51"/>
      <c r="AE77" s="54"/>
      <c r="AF77" s="2193"/>
      <c r="AG77" s="2193"/>
      <c r="AH77" s="2193"/>
      <c r="AI77" s="2193"/>
      <c r="AJ77" s="2193"/>
      <c r="AK77" s="2193"/>
      <c r="AL77" s="2193"/>
      <c r="AM77" s="2193"/>
      <c r="AN77" s="2193"/>
      <c r="AO77" s="2193"/>
      <c r="AP77" s="2193"/>
      <c r="AQ77" s="2193"/>
      <c r="AR77" s="2193"/>
      <c r="AS77" s="2193"/>
      <c r="AT77" s="2193"/>
      <c r="AU77" s="2193"/>
      <c r="AV77" s="2193"/>
      <c r="AW77" s="2193"/>
      <c r="AX77" s="2193"/>
      <c r="AY77" s="2193"/>
      <c r="AZ77" s="2193"/>
      <c r="BA77" s="2193"/>
      <c r="BB77" s="2193"/>
      <c r="BC77" s="54"/>
      <c r="BD77" s="52"/>
    </row>
    <row r="78" spans="1:56" ht="15" customHeight="1">
      <c r="A78" s="51"/>
      <c r="B78" s="54"/>
      <c r="C78" s="54"/>
      <c r="D78" s="54"/>
      <c r="E78" s="54"/>
      <c r="F78" s="2190"/>
      <c r="G78" s="2190"/>
      <c r="H78" s="2190"/>
      <c r="I78" s="2190"/>
      <c r="J78" s="2190"/>
      <c r="K78" s="2190"/>
      <c r="L78" s="2190"/>
      <c r="M78" s="2190"/>
      <c r="N78" s="2190"/>
      <c r="O78" s="2190"/>
      <c r="P78" s="2190"/>
      <c r="Q78" s="2190"/>
      <c r="R78" s="2190"/>
      <c r="S78" s="2190"/>
      <c r="T78" s="2190"/>
      <c r="U78" s="2190"/>
      <c r="V78" s="2190"/>
      <c r="W78" s="2190"/>
      <c r="X78" s="2190"/>
      <c r="Y78" s="2190"/>
      <c r="Z78" s="2190"/>
      <c r="AA78" s="2190"/>
      <c r="AB78" s="2190"/>
      <c r="AC78" s="52"/>
      <c r="AD78" s="51"/>
      <c r="AE78" s="54"/>
      <c r="AF78" s="2193"/>
      <c r="AG78" s="2193"/>
      <c r="AH78" s="2193"/>
      <c r="AI78" s="2193"/>
      <c r="AJ78" s="2193"/>
      <c r="AK78" s="2193"/>
      <c r="AL78" s="2193"/>
      <c r="AM78" s="2193"/>
      <c r="AN78" s="2193"/>
      <c r="AO78" s="2193"/>
      <c r="AP78" s="2193"/>
      <c r="AQ78" s="2193"/>
      <c r="AR78" s="2193"/>
      <c r="AS78" s="2193"/>
      <c r="AT78" s="2193"/>
      <c r="AU78" s="2193"/>
      <c r="AV78" s="2193"/>
      <c r="AW78" s="2193"/>
      <c r="AX78" s="2193"/>
      <c r="AY78" s="2193"/>
      <c r="AZ78" s="2193"/>
      <c r="BA78" s="2193"/>
      <c r="BB78" s="2193"/>
      <c r="BC78" s="54"/>
      <c r="BD78" s="52"/>
    </row>
    <row r="79" spans="1:56" ht="15" customHeight="1" thickBot="1">
      <c r="A79" s="65"/>
      <c r="B79" s="60"/>
      <c r="C79" s="60"/>
      <c r="D79" s="60"/>
      <c r="E79" s="60"/>
      <c r="F79" s="60"/>
      <c r="G79" s="60"/>
      <c r="H79" s="60"/>
      <c r="I79" s="60"/>
      <c r="J79" s="60"/>
      <c r="K79" s="60"/>
      <c r="L79" s="60"/>
      <c r="M79" s="60"/>
      <c r="N79" s="60"/>
      <c r="O79" s="60"/>
      <c r="P79" s="60"/>
      <c r="Q79" s="60"/>
      <c r="R79" s="60"/>
      <c r="S79" s="60"/>
      <c r="T79" s="60"/>
      <c r="U79" s="60"/>
      <c r="V79" s="60"/>
      <c r="W79" s="60"/>
      <c r="X79" s="60"/>
      <c r="Y79" s="60"/>
      <c r="Z79" s="60"/>
      <c r="AA79" s="60"/>
      <c r="AB79" s="60"/>
      <c r="AC79" s="61"/>
      <c r="AD79" s="65"/>
      <c r="AE79" s="60"/>
      <c r="AF79" s="60"/>
      <c r="AG79" s="60"/>
      <c r="AH79" s="60"/>
      <c r="AI79" s="60"/>
      <c r="AJ79" s="60"/>
      <c r="AK79" s="60"/>
      <c r="AL79" s="60"/>
      <c r="AM79" s="60"/>
      <c r="AN79" s="60"/>
      <c r="AO79" s="60"/>
      <c r="AP79" s="60"/>
      <c r="AQ79" s="60"/>
      <c r="AR79" s="60"/>
      <c r="AS79" s="60"/>
      <c r="AT79" s="60"/>
      <c r="AU79" s="60"/>
      <c r="AV79" s="60"/>
      <c r="AW79" s="60"/>
      <c r="AX79" s="60"/>
      <c r="AY79" s="60"/>
      <c r="AZ79" s="60"/>
      <c r="BA79" s="60"/>
      <c r="BB79" s="60"/>
      <c r="BC79" s="60"/>
      <c r="BD79" s="61"/>
    </row>
    <row r="81" spans="1:56" ht="15" customHeight="1">
      <c r="A81" s="2179" t="str">
        <f>$H$3</f>
        <v>上記の理由で、『 』の利用が必要。</v>
      </c>
      <c r="B81" s="2179"/>
      <c r="C81" s="2179"/>
      <c r="D81" s="2179"/>
      <c r="E81" s="2179"/>
      <c r="F81" s="2179"/>
      <c r="G81" s="2179"/>
      <c r="H81" s="2179"/>
      <c r="I81" s="2179"/>
      <c r="J81" s="2179"/>
      <c r="K81" s="2179"/>
      <c r="L81" s="2179"/>
      <c r="M81" s="2179"/>
      <c r="N81" s="2179"/>
      <c r="O81" s="2179"/>
      <c r="P81" s="2179"/>
      <c r="Q81" s="2179"/>
      <c r="R81" s="2179"/>
      <c r="S81" s="2179"/>
      <c r="T81" s="2179"/>
      <c r="U81" s="2179"/>
      <c r="V81" s="2179"/>
      <c r="W81" s="2179"/>
      <c r="X81" s="2179"/>
      <c r="Y81" s="2179"/>
      <c r="Z81" s="2179"/>
      <c r="AA81" s="2179"/>
      <c r="AB81" s="2179"/>
      <c r="AC81" s="2179"/>
      <c r="AD81" s="2179"/>
      <c r="AE81" s="2179"/>
      <c r="AF81" s="2"/>
      <c r="AG81" s="2185" t="str">
        <f>$AA$4</f>
        <v/>
      </c>
      <c r="AH81" s="2185"/>
      <c r="AI81" s="2185"/>
      <c r="AJ81" s="2185"/>
      <c r="AK81" s="2187"/>
      <c r="AL81" s="2187"/>
      <c r="AM81" s="2187"/>
      <c r="AN81" s="2187"/>
      <c r="AO81" s="2187"/>
      <c r="AP81" s="2187"/>
      <c r="AQ81" s="2187"/>
      <c r="AR81" s="2187"/>
      <c r="AS81" s="2187"/>
      <c r="AT81" s="2187"/>
      <c r="AU81" s="2187"/>
      <c r="AV81" s="66" t="str">
        <f>$AB$4</f>
        <v/>
      </c>
      <c r="AW81" s="2188"/>
      <c r="AX81" s="2188"/>
      <c r="AY81" s="2188"/>
      <c r="AZ81" s="2188"/>
      <c r="BA81" s="2188"/>
      <c r="BB81" s="2188"/>
      <c r="BC81" s="66" t="str">
        <f>$AC$4</f>
        <v/>
      </c>
      <c r="BD81" s="2"/>
    </row>
    <row r="82" spans="1:56" ht="15" customHeight="1">
      <c r="A82" s="2179"/>
      <c r="B82" s="2179"/>
      <c r="C82" s="2179"/>
      <c r="D82" s="2179"/>
      <c r="E82" s="2179"/>
      <c r="F82" s="2179"/>
      <c r="G82" s="2179"/>
      <c r="H82" s="2179"/>
      <c r="I82" s="2179"/>
      <c r="J82" s="2179"/>
      <c r="K82" s="2179"/>
      <c r="L82" s="2179"/>
      <c r="M82" s="2179"/>
      <c r="N82" s="2179"/>
      <c r="O82" s="2179"/>
      <c r="P82" s="2179"/>
      <c r="Q82" s="2179"/>
      <c r="R82" s="2179"/>
      <c r="S82" s="2179"/>
      <c r="T82" s="2179"/>
      <c r="U82" s="2179"/>
      <c r="V82" s="2179"/>
      <c r="W82" s="2179"/>
      <c r="X82" s="2179"/>
      <c r="Y82" s="2179"/>
      <c r="Z82" s="2179"/>
      <c r="AA82" s="2179"/>
      <c r="AB82" s="2179"/>
      <c r="AC82" s="2179"/>
      <c r="AD82" s="2179"/>
      <c r="AE82" s="2179"/>
      <c r="AF82" s="2"/>
      <c r="AG82" s="2180" t="s">
        <v>1422</v>
      </c>
      <c r="AH82" s="2180"/>
      <c r="AI82" s="2180"/>
      <c r="AJ82" s="2180"/>
      <c r="AK82" s="2181">
        <f ca="1">$AA$5</f>
        <v>46119.699162037039</v>
      </c>
      <c r="AL82" s="2181"/>
      <c r="AM82" s="2181"/>
      <c r="AN82" s="2182"/>
      <c r="AO82" s="2182"/>
      <c r="AP82" s="2182" t="str">
        <f>$AB$5</f>
        <v>年</v>
      </c>
      <c r="AQ82" s="2182"/>
      <c r="AR82" s="2182"/>
      <c r="AS82" s="2182"/>
      <c r="AT82" s="2182" t="str">
        <f>$AC$5</f>
        <v>月</v>
      </c>
      <c r="AU82" s="2182"/>
      <c r="AV82" s="2182"/>
      <c r="AW82" s="2182"/>
      <c r="AX82" s="2182" t="str">
        <f>$AD$5</f>
        <v>日</v>
      </c>
      <c r="AY82" s="2182"/>
    </row>
    <row r="83" spans="1:56" ht="15" customHeight="1">
      <c r="A83" s="2179"/>
      <c r="B83" s="2179"/>
      <c r="C83" s="2179"/>
      <c r="D83" s="2179"/>
      <c r="E83" s="2179"/>
      <c r="F83" s="2179"/>
      <c r="G83" s="2179"/>
      <c r="H83" s="2179"/>
      <c r="I83" s="2179"/>
      <c r="J83" s="2179"/>
      <c r="K83" s="2179"/>
      <c r="L83" s="2179"/>
      <c r="M83" s="2179"/>
      <c r="N83" s="2179"/>
      <c r="O83" s="2179"/>
      <c r="P83" s="2179"/>
      <c r="Q83" s="2179"/>
      <c r="R83" s="2179"/>
      <c r="S83" s="2179"/>
      <c r="T83" s="2179"/>
      <c r="U83" s="2179"/>
      <c r="V83" s="2179"/>
      <c r="W83" s="2179"/>
      <c r="X83" s="2179"/>
      <c r="Y83" s="2179"/>
      <c r="Z83" s="2179"/>
      <c r="AA83" s="2179"/>
      <c r="AB83" s="2179"/>
      <c r="AC83" s="2179"/>
      <c r="AD83" s="2179"/>
      <c r="AE83" s="2179"/>
      <c r="AG83" s="2185" t="str">
        <f>$AA$6</f>
        <v/>
      </c>
      <c r="AH83" s="2185"/>
      <c r="AI83" s="2185"/>
      <c r="AJ83" s="2185"/>
      <c r="AK83" s="2186"/>
      <c r="AL83" s="2186"/>
      <c r="AM83" s="2186"/>
      <c r="AN83" s="2186"/>
      <c r="AO83" s="2186"/>
      <c r="AP83" s="2186"/>
      <c r="AQ83" s="2186"/>
      <c r="AR83" s="2186"/>
      <c r="AS83" s="2186"/>
      <c r="AT83" s="2186"/>
      <c r="AU83" s="2186"/>
      <c r="AV83" s="2186"/>
      <c r="AW83" s="2186"/>
      <c r="AX83" s="2186"/>
      <c r="AY83" s="2186"/>
      <c r="AZ83" s="2186"/>
      <c r="BA83" s="2186"/>
      <c r="BB83" s="2186"/>
      <c r="BC83" s="2186"/>
      <c r="BD83" s="2186"/>
    </row>
    <row r="85" spans="1:56" ht="15" customHeight="1">
      <c r="A85" s="2"/>
      <c r="B85" s="2"/>
      <c r="C85" s="2"/>
      <c r="D85" s="2"/>
      <c r="E85" s="2"/>
      <c r="F85" s="2"/>
      <c r="G85" s="2"/>
      <c r="H85" s="2"/>
      <c r="I85" s="2"/>
      <c r="J85" s="2"/>
      <c r="K85" s="2"/>
      <c r="L85" s="2"/>
      <c r="M85" s="2"/>
      <c r="N85" s="2"/>
      <c r="O85" s="2"/>
      <c r="P85" s="2"/>
      <c r="Q85" s="2"/>
      <c r="R85" s="2"/>
      <c r="S85" s="2"/>
      <c r="T85" s="2"/>
      <c r="U85" s="2"/>
      <c r="V85" s="2"/>
      <c r="W85" s="2"/>
      <c r="X85" s="2"/>
      <c r="Y85" s="2"/>
      <c r="Z85" s="2"/>
      <c r="AA85" s="2"/>
      <c r="AB85" s="2"/>
      <c r="AC85" s="2"/>
      <c r="AD85" s="2"/>
      <c r="AE85" s="2"/>
      <c r="AF85" s="2"/>
      <c r="AG85" s="2"/>
      <c r="AH85" s="2"/>
      <c r="AI85" s="2"/>
      <c r="AJ85" s="2"/>
      <c r="AK85" s="2"/>
      <c r="AL85" s="2183" t="s">
        <v>1423</v>
      </c>
      <c r="AM85" s="2183"/>
      <c r="AN85" s="2183"/>
      <c r="AO85" s="2183"/>
      <c r="AP85" s="2183"/>
      <c r="AQ85" s="2183"/>
      <c r="AR85" s="2183"/>
      <c r="AS85" s="2183" t="str">
        <f>$AE$4</f>
        <v/>
      </c>
      <c r="AT85" s="2183"/>
      <c r="AU85" s="2183"/>
      <c r="AV85" s="2183"/>
      <c r="AW85" s="2183"/>
      <c r="AX85" s="2183"/>
      <c r="AY85" s="2183"/>
      <c r="AZ85" s="2183"/>
      <c r="BA85" s="2183"/>
      <c r="BB85" s="2183"/>
      <c r="BC85" s="2183"/>
      <c r="BD85" s="2183"/>
    </row>
    <row r="86" spans="1:56" ht="15" customHeight="1">
      <c r="A86" s="2"/>
      <c r="B86" s="2"/>
      <c r="C86" s="2"/>
      <c r="D86" s="2"/>
      <c r="E86" s="2"/>
      <c r="F86" s="2"/>
      <c r="G86" s="2"/>
      <c r="H86" s="2"/>
      <c r="I86" s="2"/>
      <c r="J86" s="2"/>
      <c r="K86" s="2"/>
      <c r="L86" s="2"/>
      <c r="M86" s="2"/>
      <c r="N86" s="2"/>
      <c r="O86" s="2"/>
      <c r="P86" s="2"/>
      <c r="Q86" s="2"/>
      <c r="R86" s="2"/>
      <c r="S86" s="2"/>
      <c r="T86" s="2"/>
      <c r="U86" s="2"/>
      <c r="V86" s="2"/>
      <c r="W86" s="2"/>
      <c r="X86" s="2"/>
      <c r="Y86" s="2"/>
      <c r="Z86" s="2"/>
      <c r="AA86" s="2"/>
      <c r="AB86" s="2"/>
      <c r="AC86" s="2"/>
      <c r="AD86" s="2"/>
      <c r="AE86" s="2"/>
      <c r="AF86" s="2"/>
      <c r="AG86" s="2"/>
      <c r="AH86" s="2"/>
      <c r="AI86" s="2"/>
      <c r="AJ86" s="2"/>
      <c r="AK86" s="2"/>
      <c r="AL86" s="2183"/>
      <c r="AM86" s="2183"/>
      <c r="AN86" s="2183"/>
      <c r="AO86" s="2183"/>
      <c r="AP86" s="2183"/>
      <c r="AQ86" s="2183"/>
      <c r="AR86" s="2183"/>
      <c r="AS86" s="2183"/>
      <c r="AT86" s="2183"/>
      <c r="AU86" s="2183"/>
      <c r="AV86" s="2183"/>
      <c r="AW86" s="2183"/>
      <c r="AX86" s="2183"/>
      <c r="AY86" s="2183"/>
      <c r="AZ86" s="2183"/>
      <c r="BA86" s="2183"/>
      <c r="BB86" s="2183"/>
      <c r="BC86" s="2183"/>
      <c r="BD86" s="2183"/>
    </row>
    <row r="87" spans="1:56" ht="15" customHeight="1" thickBot="1">
      <c r="A87" s="2"/>
      <c r="B87" s="2"/>
      <c r="C87" s="2"/>
      <c r="D87" s="2"/>
      <c r="E87" s="2"/>
      <c r="F87" s="2"/>
      <c r="G87" s="2"/>
      <c r="H87" s="2"/>
      <c r="I87" s="2"/>
      <c r="J87" s="2"/>
      <c r="K87" s="2"/>
      <c r="L87" s="2"/>
      <c r="M87" s="2"/>
      <c r="N87" s="2"/>
      <c r="O87" s="2"/>
      <c r="P87" s="2"/>
      <c r="Q87" s="2"/>
      <c r="R87" s="2"/>
      <c r="S87" s="2"/>
      <c r="T87" s="2"/>
      <c r="U87" s="2"/>
      <c r="V87" s="2"/>
      <c r="W87" s="2"/>
      <c r="X87" s="2"/>
      <c r="Y87" s="2"/>
      <c r="Z87" s="2"/>
      <c r="AA87" s="2"/>
      <c r="AB87" s="2"/>
      <c r="AC87" s="2"/>
      <c r="AD87" s="2"/>
      <c r="AE87" s="2"/>
      <c r="AF87" s="2"/>
      <c r="AG87" s="2"/>
      <c r="AH87" s="2"/>
      <c r="AI87" s="2"/>
      <c r="AJ87" s="2"/>
      <c r="AK87" s="2"/>
      <c r="AL87" s="2184"/>
      <c r="AM87" s="2184"/>
      <c r="AN87" s="2184"/>
      <c r="AO87" s="2184"/>
      <c r="AP87" s="2184"/>
      <c r="AQ87" s="2184"/>
      <c r="AR87" s="2184"/>
      <c r="AS87" s="2184"/>
      <c r="AT87" s="2184"/>
      <c r="AU87" s="2184"/>
      <c r="AV87" s="2184"/>
      <c r="AW87" s="2184"/>
      <c r="AX87" s="2184"/>
      <c r="AY87" s="2184"/>
      <c r="AZ87" s="2184"/>
      <c r="BA87" s="2184"/>
      <c r="BB87" s="2184"/>
      <c r="BC87" s="2184"/>
      <c r="BD87" s="2184"/>
    </row>
    <row r="88" spans="1:56" ht="15" customHeight="1">
      <c r="W88" s="2"/>
      <c r="X88" s="2"/>
      <c r="Y88" s="2"/>
      <c r="Z88" s="2"/>
      <c r="AA88" s="2"/>
      <c r="AB88" s="2"/>
      <c r="AC88" s="2"/>
      <c r="AD88" s="2"/>
      <c r="AE88" s="2"/>
    </row>
    <row r="89" spans="1:56" ht="15" customHeight="1">
      <c r="W89" s="2"/>
      <c r="X89" s="2"/>
      <c r="Y89" s="2"/>
      <c r="Z89" s="2"/>
      <c r="AA89" s="2"/>
      <c r="AB89" s="2"/>
      <c r="AC89" s="2"/>
      <c r="AD89" s="2"/>
      <c r="AE89" s="2"/>
    </row>
    <row r="90" spans="1:56" ht="15" customHeight="1">
      <c r="W90" s="2"/>
      <c r="X90" s="2"/>
      <c r="Y90" s="2"/>
      <c r="Z90" s="2"/>
      <c r="AA90" s="2"/>
      <c r="AB90" s="2"/>
      <c r="AC90" s="2"/>
      <c r="AD90" s="2"/>
      <c r="AE90" s="2"/>
    </row>
    <row r="91" spans="1:56" ht="15" customHeight="1">
      <c r="W91" s="2"/>
      <c r="X91" s="2"/>
      <c r="Y91" s="2"/>
      <c r="Z91" s="2"/>
      <c r="AA91" s="2"/>
      <c r="AB91" s="2"/>
      <c r="AC91" s="2"/>
      <c r="AD91" s="2"/>
      <c r="AE91" s="2"/>
    </row>
    <row r="92" spans="1:56" ht="15" customHeight="1">
      <c r="W92" s="2"/>
      <c r="X92" s="2"/>
      <c r="Y92" s="2"/>
      <c r="Z92" s="2"/>
      <c r="AA92" s="2"/>
      <c r="AB92" s="2"/>
      <c r="AC92" s="2"/>
      <c r="AD92" s="2"/>
      <c r="AE92" s="2"/>
    </row>
    <row r="93" spans="1:56" ht="15" customHeight="1">
      <c r="W93" s="2"/>
      <c r="X93" s="2"/>
      <c r="Y93" s="2"/>
      <c r="Z93" s="2"/>
      <c r="AA93" s="2"/>
      <c r="AB93" s="2"/>
      <c r="AC93" s="2"/>
      <c r="AD93" s="2"/>
      <c r="AE93" s="2"/>
    </row>
    <row r="94" spans="1:56" ht="15" customHeight="1">
      <c r="W94" s="2"/>
      <c r="X94" s="2"/>
      <c r="Y94" s="2"/>
      <c r="Z94" s="2"/>
      <c r="AA94" s="2"/>
      <c r="AB94" s="2"/>
      <c r="AC94" s="2"/>
      <c r="AD94" s="2"/>
      <c r="AE94" s="2"/>
    </row>
    <row r="95" spans="1:56" ht="15" customHeight="1">
      <c r="W95" s="2"/>
      <c r="X95" s="2"/>
      <c r="Y95" s="2"/>
      <c r="Z95" s="2"/>
      <c r="AA95" s="2"/>
      <c r="AB95" s="2"/>
      <c r="AC95" s="2"/>
      <c r="AD95" s="2"/>
      <c r="AE95" s="2"/>
    </row>
    <row r="96" spans="1:56" ht="15" customHeight="1">
      <c r="W96" s="2"/>
      <c r="X96" s="2"/>
      <c r="Y96" s="2"/>
      <c r="Z96" s="2"/>
      <c r="AA96" s="2"/>
      <c r="AB96" s="2"/>
      <c r="AC96" s="2"/>
      <c r="AD96" s="2"/>
      <c r="AE96" s="2"/>
    </row>
  </sheetData>
  <sheetProtection algorithmName="SHA-512" hashValue="yeisyDniug69Iziq8q3GwG4PI9jLlsXnx1fg2RsvMfeap4cXi53H/G593nPeu4UyPwZsKglUVkeSGogW6YUBdA==" saltValue="GoWe4+XZX9diTPlEqx5RnA==" spinCount="100000" sheet="1" scenarios="1" selectLockedCells="1"/>
  <mergeCells count="47">
    <mergeCell ref="AA3:AC3"/>
    <mergeCell ref="AS62:BB63"/>
    <mergeCell ref="AG70:BC70"/>
    <mergeCell ref="AE70:AF70"/>
    <mergeCell ref="C62:AR63"/>
    <mergeCell ref="A50:BD51"/>
    <mergeCell ref="A52:BD52"/>
    <mergeCell ref="A53:BD53"/>
    <mergeCell ref="A59:O60"/>
    <mergeCell ref="A54:BD55"/>
    <mergeCell ref="A56:BD57"/>
    <mergeCell ref="AC59:BD60"/>
    <mergeCell ref="P59:AB60"/>
    <mergeCell ref="B74:C74"/>
    <mergeCell ref="D66:E66"/>
    <mergeCell ref="D70:E70"/>
    <mergeCell ref="D74:E74"/>
    <mergeCell ref="B66:C66"/>
    <mergeCell ref="B70:C70"/>
    <mergeCell ref="AG72:BC72"/>
    <mergeCell ref="F77:AB78"/>
    <mergeCell ref="F66:AB67"/>
    <mergeCell ref="F68:AB68"/>
    <mergeCell ref="AE72:AF72"/>
    <mergeCell ref="F70:AB71"/>
    <mergeCell ref="AE68:AF68"/>
    <mergeCell ref="F72:AB72"/>
    <mergeCell ref="F74:AB76"/>
    <mergeCell ref="AF75:BB78"/>
    <mergeCell ref="AD65:BD66"/>
    <mergeCell ref="AG68:BC69"/>
    <mergeCell ref="AL85:AR87"/>
    <mergeCell ref="AS85:BD87"/>
    <mergeCell ref="AG81:AJ81"/>
    <mergeCell ref="AG83:AJ83"/>
    <mergeCell ref="AK83:BD83"/>
    <mergeCell ref="AK81:AU81"/>
    <mergeCell ref="AR82:AS82"/>
    <mergeCell ref="AT82:AU82"/>
    <mergeCell ref="AV82:AW82"/>
    <mergeCell ref="AX82:AY82"/>
    <mergeCell ref="AW81:BB81"/>
    <mergeCell ref="A81:AE83"/>
    <mergeCell ref="AG82:AJ82"/>
    <mergeCell ref="AK82:AM82"/>
    <mergeCell ref="AN82:AO82"/>
    <mergeCell ref="AP82:AQ82"/>
  </mergeCells>
  <phoneticPr fontId="2"/>
  <conditionalFormatting sqref="AE70:AF70">
    <cfRule type="expression" dxfId="77" priority="2">
      <formula>$AG$70=""</formula>
    </cfRule>
  </conditionalFormatting>
  <conditionalFormatting sqref="AE72:AF72">
    <cfRule type="expression" dxfId="76" priority="1">
      <formula>$AG$72=""</formula>
    </cfRule>
  </conditionalFormatting>
  <dataValidations count="4">
    <dataValidation type="list" allowBlank="1" showInputMessage="1" showErrorMessage="1" sqref="P59:AB60">
      <formula1>"車いす, 車いす付属品, 車いす及び車いす付属品, 電動車椅子, 特殊寝台, 特殊寝台付属品, 特殊寝台及び特殊寝台付属品, 床ずれ防止用具, 体位変換器, 床ずれ防止用具及び体位変換器, 移動用リフト（つり具の部分を除く）, 認知症老人徘徊感知器, 自動排泄処理装置,"</formula1>
    </dataValidation>
    <dataValidation type="list" allowBlank="1" showInputMessage="1" showErrorMessage="1" sqref="AK83:BD83">
      <formula1>"直接お会いして確認させて頂きました。, お電話で確認させて頂きました。,"</formula1>
    </dataValidation>
    <dataValidation type="list" allowBlank="1" showInputMessage="1" showErrorMessage="1" sqref="AG82:AJ82">
      <formula1>"記入日,"</formula1>
    </dataValidation>
    <dataValidation type="list" allowBlank="1" showInputMessage="1" showErrorMessage="1" sqref="B66:C66 B70:C70 B74:C74 AE68:AF68 AE70:AF70 AE72:AF72">
      <formula1>"☑, □,"</formula1>
    </dataValidation>
  </dataValidations>
  <hyperlinks>
    <hyperlink ref="A50:BD51" location="入力専用!A1" display="入力専用!A1"/>
  </hyperlinks>
  <pageMargins left="0.39370078740157483" right="0.19685039370078741" top="0.59055118110236227" bottom="0.19685039370078741" header="0.31496062992125984" footer="0.31496062992125984"/>
  <pageSetup paperSize="9" orientation="landscape"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CH10"/>
  <sheetViews>
    <sheetView showZeros="0" zoomScaleNormal="100" workbookViewId="0">
      <selection activeCell="AN11" sqref="AN11"/>
    </sheetView>
  </sheetViews>
  <sheetFormatPr defaultColWidth="1.25" defaultRowHeight="7.5" customHeight="1"/>
  <cols>
    <col min="1" max="16384" width="1.25" style="15"/>
  </cols>
  <sheetData>
    <row r="1" spans="1:86" ht="7.5" customHeight="1">
      <c r="A1" s="268">
        <f ca="1">NOW()</f>
        <v>46119.699161689816</v>
      </c>
    </row>
    <row r="9" spans="1:86" ht="7.5" customHeight="1">
      <c r="BY9" s="46"/>
      <c r="BZ9" s="46"/>
    </row>
    <row r="10" spans="1:86" ht="7.5" customHeight="1">
      <c r="BY10" s="46"/>
      <c r="BZ10" s="46"/>
      <c r="CH10" s="267"/>
    </row>
  </sheetData>
  <sheetProtection algorithmName="SHA-512" hashValue="7cinuwlyLnnCbCFD/5U13/prVFKa8WeZ08GJVBM/epuEEPjp68zZMv+q1zoUviAELvoU4HNl/wBnvCDJKC0xUA==" saltValue="6V/jFM2rBCZHfxvuQhMPNA==" spinCount="100000" sheet="1" objects="1" scenarios="1" selectLockedCells="1"/>
  <phoneticPr fontId="16"/>
  <pageMargins left="0.31496062992125984" right="0.11811023622047245" top="0.35433070866141736" bottom="0.15748031496062992" header="0.31496062992125984" footer="0.31496062992125984"/>
  <pageSetup paperSize="9" orientation="portrait" r:id="rId1"/>
  <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pageSetUpPr fitToPage="1"/>
  </sheetPr>
  <dimension ref="B1:CK121"/>
  <sheetViews>
    <sheetView showZeros="0" topLeftCell="B1" zoomScaleNormal="100" zoomScaleSheetLayoutView="70" workbookViewId="0">
      <selection activeCell="AN11" sqref="AN11"/>
    </sheetView>
  </sheetViews>
  <sheetFormatPr defaultColWidth="9" defaultRowHeight="15.75"/>
  <cols>
    <col min="1" max="1" width="1.25" style="322" customWidth="1"/>
    <col min="2" max="26" width="5.25" style="321" customWidth="1"/>
    <col min="27" max="27" width="5.25" style="322" customWidth="1"/>
    <col min="28" max="28" width="1.25" style="322" customWidth="1"/>
    <col min="29" max="48" width="4.75" style="322" customWidth="1"/>
    <col min="49" max="16384" width="9" style="322"/>
  </cols>
  <sheetData>
    <row r="1" spans="2:38" ht="18" customHeight="1">
      <c r="B1" s="321" t="s">
        <v>1424</v>
      </c>
      <c r="H1" s="381" t="s">
        <v>1167</v>
      </c>
      <c r="I1" s="2287" t="s">
        <v>1425</v>
      </c>
      <c r="J1" s="2287"/>
      <c r="K1" s="2287"/>
      <c r="L1" s="2287"/>
      <c r="M1" s="2287"/>
      <c r="N1" s="2287"/>
      <c r="O1" s="2287"/>
      <c r="P1" s="2287"/>
      <c r="Q1" s="2287"/>
      <c r="R1" s="2287"/>
      <c r="S1" s="2275" t="s">
        <v>1426</v>
      </c>
      <c r="T1" s="2275"/>
      <c r="U1" s="2275"/>
      <c r="V1" s="2276" t="s">
        <v>1186</v>
      </c>
      <c r="W1" s="2276"/>
      <c r="X1" s="2276"/>
      <c r="Y1" s="2276"/>
      <c r="Z1" s="2276"/>
      <c r="AA1" s="2276"/>
    </row>
    <row r="2" spans="2:38" ht="18" customHeight="1">
      <c r="H2" s="382">
        <f ca="1">NOW()</f>
        <v>46119.699161574077</v>
      </c>
      <c r="I2" s="2287"/>
      <c r="J2" s="2287"/>
      <c r="K2" s="2287"/>
      <c r="L2" s="2287"/>
      <c r="M2" s="2287"/>
      <c r="N2" s="2287"/>
      <c r="O2" s="2287"/>
      <c r="P2" s="2287"/>
      <c r="Q2" s="2287"/>
      <c r="R2" s="2287"/>
      <c r="S2" s="2275" t="s">
        <v>1427</v>
      </c>
      <c r="T2" s="2275"/>
      <c r="U2" s="2275"/>
      <c r="V2" s="2276" t="s">
        <v>1186</v>
      </c>
      <c r="W2" s="2276"/>
      <c r="X2" s="2276"/>
      <c r="Y2" s="2276"/>
      <c r="Z2" s="2276"/>
      <c r="AA2" s="2276"/>
    </row>
    <row r="3" spans="2:38" s="324" customFormat="1" ht="18" customHeight="1" thickBot="1">
      <c r="B3" s="323"/>
      <c r="C3" s="323"/>
      <c r="D3" s="323"/>
      <c r="E3" s="323"/>
      <c r="F3" s="323"/>
      <c r="G3" s="323"/>
      <c r="H3" s="383">
        <f>IF(LEFT("区分変更",20)=LEFT(G10,20),1,IF(LEFT("申請中",20)=LEFT(G10,20),1,0))</f>
        <v>0</v>
      </c>
      <c r="I3" s="2287"/>
      <c r="J3" s="2287"/>
      <c r="K3" s="2287"/>
      <c r="L3" s="2287"/>
      <c r="M3" s="2287"/>
      <c r="N3" s="2287"/>
      <c r="O3" s="2287"/>
      <c r="P3" s="2287"/>
      <c r="Q3" s="2287"/>
      <c r="R3" s="2287"/>
      <c r="S3" s="2274" t="s">
        <v>1428</v>
      </c>
      <c r="T3" s="2274"/>
      <c r="U3" s="2274"/>
      <c r="V3" s="2276" t="s">
        <v>1186</v>
      </c>
      <c r="W3" s="2276"/>
      <c r="X3" s="2276"/>
      <c r="Y3" s="2276"/>
      <c r="Z3" s="2276"/>
      <c r="AA3" s="2276"/>
    </row>
    <row r="4" spans="2:38" s="324" customFormat="1" ht="18" customHeight="1">
      <c r="B4" s="2302" t="s">
        <v>1429</v>
      </c>
      <c r="C4" s="2303"/>
      <c r="D4" s="2303"/>
      <c r="E4" s="2292"/>
      <c r="F4" s="2292"/>
      <c r="G4" s="2292"/>
      <c r="H4" s="2292"/>
      <c r="I4" s="2292"/>
      <c r="J4" s="2292"/>
      <c r="K4" s="2293"/>
      <c r="L4" s="325"/>
      <c r="M4" s="326"/>
      <c r="N4" s="2306" t="s">
        <v>1430</v>
      </c>
      <c r="O4" s="2282"/>
      <c r="P4" s="2282"/>
      <c r="Q4" s="2282"/>
      <c r="R4" s="2282">
        <f>入力専用!$G$53</f>
        <v>0</v>
      </c>
      <c r="S4" s="2282"/>
      <c r="T4" s="2282"/>
      <c r="U4" s="2282"/>
      <c r="V4" s="2282"/>
      <c r="W4" s="2282"/>
      <c r="X4" s="2282"/>
      <c r="Y4" s="2282"/>
      <c r="Z4" s="2282"/>
      <c r="AA4" s="2283"/>
    </row>
    <row r="5" spans="2:38" s="324" customFormat="1" ht="18" customHeight="1">
      <c r="B5" s="391"/>
      <c r="E5" s="2294"/>
      <c r="F5" s="2294"/>
      <c r="G5" s="2294"/>
      <c r="H5" s="2294"/>
      <c r="I5" s="2294"/>
      <c r="J5" s="2294"/>
      <c r="K5" s="2295"/>
      <c r="L5" s="325"/>
      <c r="M5" s="325"/>
      <c r="N5" s="2288" t="s">
        <v>1431</v>
      </c>
      <c r="O5" s="2284"/>
      <c r="P5" s="2284"/>
      <c r="Q5" s="2284"/>
      <c r="R5" s="2284">
        <f>入力専用!$G$63</f>
        <v>0</v>
      </c>
      <c r="S5" s="2284"/>
      <c r="T5" s="2284"/>
      <c r="U5" s="2284"/>
      <c r="V5" s="2284"/>
      <c r="W5" s="2284"/>
      <c r="X5" s="2284"/>
      <c r="Y5" s="2284"/>
      <c r="Z5" s="2284"/>
      <c r="AA5" s="2285"/>
    </row>
    <row r="6" spans="2:38" s="329" customFormat="1" ht="18" customHeight="1" thickBot="1">
      <c r="B6" s="2304" t="s">
        <v>1432</v>
      </c>
      <c r="C6" s="2305"/>
      <c r="D6" s="2305"/>
      <c r="E6" s="2290"/>
      <c r="F6" s="2290"/>
      <c r="G6" s="2290"/>
      <c r="H6" s="2290"/>
      <c r="I6" s="2290"/>
      <c r="J6" s="2290"/>
      <c r="K6" s="2291"/>
      <c r="L6" s="327"/>
      <c r="M6" s="328"/>
      <c r="N6" s="2289" t="s">
        <v>1433</v>
      </c>
      <c r="O6" s="2280"/>
      <c r="P6" s="2280">
        <f>入力専用!$G$57</f>
        <v>0</v>
      </c>
      <c r="Q6" s="2280"/>
      <c r="R6" s="2280"/>
      <c r="S6" s="2280"/>
      <c r="T6" s="2280"/>
      <c r="U6" s="2280" t="s">
        <v>1434</v>
      </c>
      <c r="V6" s="2280"/>
      <c r="W6" s="2280">
        <f>入力専用!$G$58</f>
        <v>0</v>
      </c>
      <c r="X6" s="2280"/>
      <c r="Y6" s="2280"/>
      <c r="Z6" s="2280"/>
      <c r="AA6" s="2281"/>
    </row>
    <row r="7" spans="2:38" s="329" customFormat="1" ht="20.45" customHeight="1">
      <c r="B7" s="2286" t="s">
        <v>1435</v>
      </c>
      <c r="C7" s="2286"/>
      <c r="D7" s="2286"/>
      <c r="E7" s="2286"/>
      <c r="F7" s="2286"/>
      <c r="G7" s="2286"/>
      <c r="H7" s="2286"/>
      <c r="I7" s="2286"/>
      <c r="J7" s="2286"/>
      <c r="K7" s="2286"/>
      <c r="L7" s="2286"/>
      <c r="M7" s="2286"/>
      <c r="N7" s="2286"/>
      <c r="O7" s="2286"/>
      <c r="P7" s="2286"/>
      <c r="Q7" s="2286"/>
      <c r="R7" s="2286"/>
      <c r="S7" s="2286"/>
      <c r="T7" s="2286"/>
      <c r="U7" s="2286"/>
      <c r="V7" s="2286"/>
      <c r="W7" s="2286"/>
      <c r="X7" s="2286"/>
      <c r="Y7" s="2286"/>
      <c r="Z7" s="2286"/>
      <c r="AA7" s="2286"/>
    </row>
    <row r="8" spans="2:38" s="329" customFormat="1" ht="18" customHeight="1">
      <c r="B8" s="330" t="s">
        <v>1436</v>
      </c>
      <c r="C8" s="330"/>
      <c r="D8" s="330"/>
      <c r="E8" s="330"/>
      <c r="F8" s="330"/>
      <c r="G8" s="330"/>
      <c r="H8" s="330"/>
      <c r="I8" s="330"/>
      <c r="J8" s="330"/>
      <c r="K8" s="330"/>
      <c r="L8" s="330"/>
      <c r="M8" s="330"/>
      <c r="N8" s="330"/>
      <c r="O8" s="330"/>
      <c r="P8" s="330"/>
      <c r="Q8" s="330"/>
      <c r="R8" s="330"/>
      <c r="S8" s="330"/>
      <c r="T8" s="330"/>
      <c r="U8" s="330"/>
      <c r="V8" s="330"/>
      <c r="W8" s="330"/>
      <c r="X8" s="330"/>
      <c r="Y8" s="330"/>
      <c r="Z8" s="330"/>
      <c r="AA8" s="330"/>
    </row>
    <row r="9" spans="2:38" s="329" customFormat="1" ht="20.45" customHeight="1">
      <c r="B9" s="2277" t="s">
        <v>13</v>
      </c>
      <c r="C9" s="2278"/>
      <c r="D9" s="2279"/>
      <c r="E9" s="596"/>
      <c r="F9" s="2298">
        <f>入力専用!$G$67</f>
        <v>0</v>
      </c>
      <c r="G9" s="2298"/>
      <c r="H9" s="2298"/>
      <c r="I9" s="2299"/>
      <c r="J9" s="2277" t="s">
        <v>1437</v>
      </c>
      <c r="K9" s="2278"/>
      <c r="L9" s="2279"/>
      <c r="M9" s="596"/>
      <c r="N9" s="2298">
        <f>入力専用!$G$66</f>
        <v>0</v>
      </c>
      <c r="O9" s="2298"/>
      <c r="P9" s="2298"/>
      <c r="Q9" s="2299"/>
      <c r="R9" s="2277" t="s">
        <v>1438</v>
      </c>
      <c r="S9" s="2278"/>
      <c r="T9" s="2279"/>
      <c r="U9" s="596"/>
      <c r="V9" s="2300">
        <f>入力専用!$G$69</f>
        <v>0</v>
      </c>
      <c r="W9" s="2300"/>
      <c r="X9" s="2300"/>
      <c r="Y9" s="2300"/>
      <c r="Z9" s="2296" t="s">
        <v>1439</v>
      </c>
      <c r="AA9" s="2297"/>
    </row>
    <row r="10" spans="2:38" s="331" customFormat="1" ht="20.25" customHeight="1">
      <c r="B10" s="2375" t="s">
        <v>1440</v>
      </c>
      <c r="C10" s="2376"/>
      <c r="D10" s="2376"/>
      <c r="E10" s="2377"/>
      <c r="F10" s="597"/>
      <c r="G10" s="2209">
        <f>入力専用!$G$73</f>
        <v>0</v>
      </c>
      <c r="H10" s="2209"/>
      <c r="I10" s="2209"/>
      <c r="J10" s="598" t="s">
        <v>44</v>
      </c>
      <c r="K10" s="2374" t="s">
        <v>1441</v>
      </c>
      <c r="L10" s="2374"/>
      <c r="M10" s="2374"/>
      <c r="N10" s="599" t="s">
        <v>8</v>
      </c>
      <c r="O10" s="2386" t="s">
        <v>1442</v>
      </c>
      <c r="P10" s="2387"/>
      <c r="Q10" s="2387"/>
      <c r="R10" s="2388"/>
      <c r="S10" s="2380">
        <f>入力専用!$G$75</f>
        <v>0</v>
      </c>
      <c r="T10" s="2381"/>
      <c r="U10" s="2381"/>
      <c r="V10" s="2381"/>
      <c r="W10" s="600" t="s">
        <v>886</v>
      </c>
      <c r="X10" s="2381">
        <f>入力専用!$O$75</f>
        <v>0</v>
      </c>
      <c r="Y10" s="2381"/>
      <c r="Z10" s="2381"/>
      <c r="AA10" s="2382"/>
    </row>
    <row r="11" spans="2:38" s="331" customFormat="1" ht="20.25" customHeight="1">
      <c r="B11" s="2375" t="s">
        <v>1443</v>
      </c>
      <c r="C11" s="2376"/>
      <c r="D11" s="2376"/>
      <c r="E11" s="2376"/>
      <c r="F11" s="2376"/>
      <c r="G11" s="2377"/>
      <c r="H11" s="601"/>
      <c r="I11" s="2378">
        <f>入力専用!$G$184</f>
        <v>0</v>
      </c>
      <c r="J11" s="2378"/>
      <c r="K11" s="2378"/>
      <c r="L11" s="2378"/>
      <c r="M11" s="2378"/>
      <c r="N11" s="2379"/>
      <c r="O11" s="2375" t="s">
        <v>1444</v>
      </c>
      <c r="P11" s="2376"/>
      <c r="Q11" s="2376"/>
      <c r="R11" s="2376"/>
      <c r="S11" s="2376"/>
      <c r="T11" s="2377"/>
      <c r="U11" s="602"/>
      <c r="V11" s="2378">
        <f>入力専用!$G$185</f>
        <v>0</v>
      </c>
      <c r="W11" s="2378"/>
      <c r="X11" s="2378"/>
      <c r="Y11" s="2378"/>
      <c r="Z11" s="2378"/>
      <c r="AA11" s="2379"/>
    </row>
    <row r="12" spans="2:38" s="331" customFormat="1" ht="20.45" customHeight="1">
      <c r="B12" s="2389" t="s">
        <v>1445</v>
      </c>
      <c r="C12" s="2389"/>
      <c r="D12" s="2389"/>
      <c r="E12" s="2389"/>
      <c r="F12" s="603"/>
      <c r="G12" s="2384" t="str">
        <f>IF(LEFT("",20)=LEFT(入力専用!$G$253,20),"不明",入力専用!$G$253&amp;"　割")</f>
        <v>不明</v>
      </c>
      <c r="H12" s="2384"/>
      <c r="I12" s="2384"/>
      <c r="J12" s="2384"/>
      <c r="K12" s="2384"/>
      <c r="L12" s="2384"/>
      <c r="M12" s="2384"/>
      <c r="N12" s="2385"/>
      <c r="O12" s="2390" t="s">
        <v>1446</v>
      </c>
      <c r="P12" s="2391"/>
      <c r="Q12" s="2391"/>
      <c r="R12" s="2392"/>
      <c r="S12" s="384" t="s">
        <v>43</v>
      </c>
      <c r="T12" s="385" t="str">
        <f>IF(LEFT("",20)=LEFT(入力専用!AF89,20),IF(LEFT("",20)=LEFT(入力専用!G89,20),"",入力専用!G89),入力専用!AF89)</f>
        <v/>
      </c>
      <c r="U12" s="384" t="s">
        <v>46</v>
      </c>
      <c r="V12" s="385" t="str">
        <f>IF(LEFT("",20)=LEFT(入力専用!AF94,20),IF(LEFT("",20)=LEFT(入力専用!G94,20),"",入力専用!G94),入力専用!AF94)</f>
        <v/>
      </c>
      <c r="W12" s="384" t="s">
        <v>868</v>
      </c>
      <c r="X12" s="385" t="str">
        <f>IF(LEFT("",20)=LEFT(入力専用!AF93,20),IF(LEFT("",20)=LEFT(入力専用!G93,20),"",入力専用!G93),入力専用!AF93)</f>
        <v/>
      </c>
      <c r="Y12" s="384" t="s">
        <v>49</v>
      </c>
      <c r="Z12" s="385" t="str">
        <f>IF(LEFT("",20)=LEFT(入力専用!G88,20),"",入力専用!G88)</f>
        <v/>
      </c>
      <c r="AA12" s="407"/>
    </row>
    <row r="13" spans="2:38" s="331" customFormat="1" ht="20.45" customHeight="1">
      <c r="B13" s="2389" t="s">
        <v>1447</v>
      </c>
      <c r="C13" s="2389"/>
      <c r="D13" s="2389"/>
      <c r="E13" s="2389"/>
      <c r="F13" s="604"/>
      <c r="G13" s="2383" t="str">
        <f>入力専用!$HU$5</f>
        <v>□ 国民年金</v>
      </c>
      <c r="H13" s="2383"/>
      <c r="I13" s="2383"/>
      <c r="J13" s="2383" t="str">
        <f>入力専用!$HU$6</f>
        <v>□ 厚生年金</v>
      </c>
      <c r="K13" s="2383"/>
      <c r="L13" s="2383"/>
      <c r="M13" s="2298" t="str">
        <f>入力専用!$HU$7</f>
        <v>□ 障害年金</v>
      </c>
      <c r="N13" s="2298"/>
      <c r="O13" s="2298"/>
      <c r="P13" s="2298" t="str">
        <f>入力専用!$HU$8</f>
        <v>□ 生活保護</v>
      </c>
      <c r="Q13" s="2298"/>
      <c r="R13" s="2298"/>
      <c r="S13" s="2383" t="str">
        <f>入力専用!$HU$9</f>
        <v>□ その他（</v>
      </c>
      <c r="T13" s="2383"/>
      <c r="U13" s="2378">
        <f>入力専用!$O$257</f>
        <v>0</v>
      </c>
      <c r="V13" s="2378"/>
      <c r="W13" s="2378"/>
      <c r="X13" s="2378"/>
      <c r="Y13" s="2378"/>
      <c r="Z13" s="2378"/>
      <c r="AA13" s="605" t="s">
        <v>8</v>
      </c>
      <c r="AD13" s="329"/>
      <c r="AE13" s="329"/>
      <c r="AF13" s="329"/>
      <c r="AL13" s="329"/>
    </row>
    <row r="14" spans="2:38" s="329" customFormat="1" ht="18" customHeight="1">
      <c r="B14" s="330" t="s">
        <v>1448</v>
      </c>
      <c r="C14" s="330"/>
      <c r="D14" s="330"/>
      <c r="E14" s="330"/>
      <c r="F14" s="330"/>
      <c r="G14" s="330"/>
      <c r="H14" s="330"/>
      <c r="I14" s="330"/>
      <c r="J14" s="330"/>
      <c r="K14" s="330"/>
      <c r="L14" s="330"/>
      <c r="M14" s="330"/>
      <c r="N14" s="330"/>
      <c r="O14" s="330"/>
      <c r="P14" s="330"/>
      <c r="Q14" s="330"/>
      <c r="R14" s="330"/>
      <c r="S14" s="330"/>
      <c r="T14" s="330"/>
      <c r="U14" s="330"/>
      <c r="V14" s="330"/>
      <c r="W14" s="330"/>
      <c r="X14" s="330"/>
      <c r="Y14" s="330"/>
      <c r="Z14" s="330"/>
      <c r="AA14" s="330"/>
    </row>
    <row r="15" spans="2:38" s="329" customFormat="1" ht="20.45" customHeight="1">
      <c r="B15" s="2277" t="s">
        <v>1449</v>
      </c>
      <c r="C15" s="2278"/>
      <c r="D15" s="2278"/>
      <c r="E15" s="2279"/>
      <c r="F15" s="606"/>
      <c r="G15" s="2326" t="str">
        <f>入力専用!$HW$5</f>
        <v/>
      </c>
      <c r="H15" s="2326"/>
      <c r="I15" s="2326"/>
      <c r="J15" s="607" t="s">
        <v>44</v>
      </c>
      <c r="K15" s="2326" t="str">
        <f>入力専用!$HW$7</f>
        <v/>
      </c>
      <c r="L15" s="2326"/>
      <c r="M15" s="2326"/>
      <c r="N15" s="2326"/>
      <c r="O15" s="2326"/>
      <c r="P15" s="2326"/>
      <c r="Q15" s="2326"/>
      <c r="R15" s="2326"/>
      <c r="S15" s="2326"/>
      <c r="T15" s="2326"/>
      <c r="U15" s="2326"/>
      <c r="V15" s="2326"/>
      <c r="W15" s="2326"/>
      <c r="X15" s="607" t="s">
        <v>8</v>
      </c>
      <c r="Y15" s="2326" t="str">
        <f>入力専用!$HW$9</f>
        <v>＊□ 日中独居</v>
      </c>
      <c r="Z15" s="2326"/>
      <c r="AA15" s="2327"/>
    </row>
    <row r="16" spans="2:38" s="329" customFormat="1" ht="20.45" customHeight="1">
      <c r="B16" s="2398" t="s">
        <v>1450</v>
      </c>
      <c r="C16" s="2399"/>
      <c r="D16" s="2399"/>
      <c r="E16" s="2400"/>
      <c r="F16" s="608"/>
      <c r="G16" s="2372" t="str">
        <f>入力専用!$IC$9</f>
        <v/>
      </c>
      <c r="H16" s="2372"/>
      <c r="I16" s="2372"/>
      <c r="J16" s="2372"/>
      <c r="K16" s="2372"/>
      <c r="L16" s="609" t="s">
        <v>647</v>
      </c>
      <c r="M16" s="2411" t="s">
        <v>1451</v>
      </c>
      <c r="N16" s="2411"/>
      <c r="O16" s="2411" t="str">
        <f>入力専用!$ID$9</f>
        <v/>
      </c>
      <c r="P16" s="2411"/>
      <c r="Q16" s="2411">
        <f>入力専用!$G$263</f>
        <v>0</v>
      </c>
      <c r="R16" s="2411"/>
      <c r="S16" s="609" t="s">
        <v>648</v>
      </c>
      <c r="T16" s="2411">
        <f>入力専用!$G$264</f>
        <v>0</v>
      </c>
      <c r="U16" s="2411"/>
      <c r="V16" s="610" t="s">
        <v>1452</v>
      </c>
      <c r="W16" s="2372" t="str">
        <f>入力専用!$IE$9</f>
        <v/>
      </c>
      <c r="X16" s="2372"/>
      <c r="Y16" s="2372"/>
      <c r="Z16" s="2372"/>
      <c r="AA16" s="2373"/>
    </row>
    <row r="17" spans="2:39" s="329" customFormat="1" ht="20.45" customHeight="1">
      <c r="B17" s="2277" t="s">
        <v>1453</v>
      </c>
      <c r="C17" s="2278"/>
      <c r="D17" s="2278"/>
      <c r="E17" s="2279"/>
      <c r="F17" s="608"/>
      <c r="G17" s="2372" t="str">
        <f>入力専用!$IH$9</f>
        <v/>
      </c>
      <c r="H17" s="2372"/>
      <c r="I17" s="2372"/>
      <c r="J17" s="2372"/>
      <c r="K17" s="2372"/>
      <c r="L17" s="609" t="s">
        <v>647</v>
      </c>
      <c r="M17" s="2411" t="s">
        <v>1451</v>
      </c>
      <c r="N17" s="2411"/>
      <c r="O17" s="2411" t="str">
        <f>入力専用!$II$9</f>
        <v/>
      </c>
      <c r="P17" s="2411"/>
      <c r="Q17" s="2411">
        <f>入力専用!$IK$5</f>
        <v>0</v>
      </c>
      <c r="R17" s="2411"/>
      <c r="S17" s="609" t="s">
        <v>648</v>
      </c>
      <c r="T17" s="2411" t="str">
        <f>IF(LEFT("",20)=LEFT(G17,20),"",IF(LEFT("",20)=LEFT(入力専用!$G$264,20),"",IF(LEFT("( 別居 )",20)=LEFT(入力専用!$G$264,20),"( 別居 )","( 同居 )")))</f>
        <v/>
      </c>
      <c r="U17" s="2411"/>
      <c r="V17" s="610" t="s">
        <v>1452</v>
      </c>
      <c r="W17" s="2372" t="str">
        <f>入力専用!$IJ$9</f>
        <v/>
      </c>
      <c r="X17" s="2372"/>
      <c r="Y17" s="2372"/>
      <c r="Z17" s="2372"/>
      <c r="AA17" s="2373"/>
    </row>
    <row r="18" spans="2:39" s="329" customFormat="1" ht="18" customHeight="1">
      <c r="B18" s="330" t="s">
        <v>1454</v>
      </c>
      <c r="C18" s="330"/>
      <c r="D18" s="330"/>
      <c r="E18" s="330"/>
      <c r="F18" s="330"/>
      <c r="G18" s="330"/>
      <c r="H18" s="330"/>
      <c r="I18" s="330"/>
      <c r="J18" s="330"/>
      <c r="K18" s="330"/>
      <c r="L18" s="330"/>
      <c r="M18" s="330"/>
      <c r="N18" s="330"/>
      <c r="O18" s="330"/>
      <c r="P18" s="330"/>
      <c r="Q18" s="330"/>
      <c r="R18" s="330"/>
      <c r="S18" s="330"/>
      <c r="T18" s="330"/>
      <c r="U18" s="330"/>
      <c r="V18" s="330"/>
      <c r="W18" s="330"/>
      <c r="X18" s="330"/>
      <c r="Y18" s="330"/>
      <c r="Z18" s="330"/>
      <c r="AA18" s="330"/>
    </row>
    <row r="19" spans="2:39" s="331" customFormat="1" ht="20.45" customHeight="1">
      <c r="B19" s="2362" t="s">
        <v>1455</v>
      </c>
      <c r="C19" s="2363"/>
      <c r="D19" s="2363"/>
      <c r="E19" s="2364"/>
      <c r="F19" s="611"/>
      <c r="G19" s="2209" t="str">
        <f>"☑ "&amp;入力専用!$JX$5</f>
        <v>☑ 問題なし</v>
      </c>
      <c r="H19" s="2209"/>
      <c r="I19" s="2209"/>
      <c r="J19" s="2209"/>
      <c r="K19" s="2209"/>
      <c r="L19" s="2365"/>
      <c r="M19" s="2313" t="s">
        <v>1456</v>
      </c>
      <c r="N19" s="2401"/>
      <c r="O19" s="2401"/>
      <c r="P19" s="2402"/>
      <c r="Q19" s="612"/>
      <c r="R19" s="2409" t="s">
        <v>1457</v>
      </c>
      <c r="S19" s="2409"/>
      <c r="T19" s="2409"/>
      <c r="U19" s="2409"/>
      <c r="V19" s="2409"/>
      <c r="W19" s="2409"/>
      <c r="X19" s="2409"/>
      <c r="Y19" s="2409"/>
      <c r="Z19" s="2409"/>
      <c r="AA19" s="2410"/>
      <c r="AD19" s="329"/>
      <c r="AE19" s="329"/>
      <c r="AF19" s="329"/>
      <c r="AG19" s="329"/>
      <c r="AH19" s="329"/>
      <c r="AI19" s="329"/>
      <c r="AJ19" s="329"/>
      <c r="AK19" s="329"/>
      <c r="AL19" s="329"/>
    </row>
    <row r="20" spans="2:39" s="331" customFormat="1" ht="20.45" customHeight="1">
      <c r="B20" s="2362" t="s">
        <v>1458</v>
      </c>
      <c r="C20" s="2363"/>
      <c r="D20" s="2363"/>
      <c r="E20" s="2364"/>
      <c r="F20" s="611"/>
      <c r="G20" s="2209" t="str">
        <f>"☑ "&amp;入力専用!$JY$5</f>
        <v>☑ 問題なし</v>
      </c>
      <c r="H20" s="2209"/>
      <c r="I20" s="2209"/>
      <c r="J20" s="2209"/>
      <c r="K20" s="2209"/>
      <c r="L20" s="2365"/>
      <c r="M20" s="2403"/>
      <c r="N20" s="2404"/>
      <c r="O20" s="2404"/>
      <c r="P20" s="2405"/>
      <c r="Q20" s="386"/>
      <c r="R20" s="2366" t="s">
        <v>1459</v>
      </c>
      <c r="S20" s="2366"/>
      <c r="T20" s="2366"/>
      <c r="U20" s="2366"/>
      <c r="V20" s="2366"/>
      <c r="W20" s="2366"/>
      <c r="X20" s="2366"/>
      <c r="Y20" s="2366"/>
      <c r="Z20" s="2366"/>
      <c r="AA20" s="2367"/>
    </row>
    <row r="21" spans="2:39" s="331" customFormat="1" ht="20.45" customHeight="1">
      <c r="B21" s="2362" t="s">
        <v>1460</v>
      </c>
      <c r="C21" s="2363"/>
      <c r="D21" s="2363"/>
      <c r="E21" s="2364"/>
      <c r="F21" s="611"/>
      <c r="G21" s="2209" t="str">
        <f>入力専用!$KB$5</f>
        <v>☑ なし</v>
      </c>
      <c r="H21" s="2209"/>
      <c r="I21" s="2209"/>
      <c r="J21" s="2209"/>
      <c r="K21" s="2209"/>
      <c r="L21" s="2365"/>
      <c r="M21" s="2403"/>
      <c r="N21" s="2404"/>
      <c r="O21" s="2404"/>
      <c r="P21" s="2405"/>
      <c r="Q21" s="386"/>
      <c r="R21" s="2366" t="s">
        <v>1461</v>
      </c>
      <c r="S21" s="2366"/>
      <c r="T21" s="2366"/>
      <c r="U21" s="2366"/>
      <c r="V21" s="2366"/>
      <c r="W21" s="2366"/>
      <c r="X21" s="2366"/>
      <c r="Y21" s="2366"/>
      <c r="Z21" s="2366"/>
      <c r="AA21" s="2367"/>
    </row>
    <row r="22" spans="2:39" s="331" customFormat="1" ht="20.45" customHeight="1">
      <c r="B22" s="2362" t="s">
        <v>1462</v>
      </c>
      <c r="C22" s="2363"/>
      <c r="D22" s="2363"/>
      <c r="E22" s="2364"/>
      <c r="F22" s="611"/>
      <c r="G22" s="2209" t="str">
        <f>入力専用!$KC$5</f>
        <v>☑ なし</v>
      </c>
      <c r="H22" s="2209"/>
      <c r="I22" s="2209"/>
      <c r="J22" s="2209"/>
      <c r="K22" s="2209"/>
      <c r="L22" s="2365"/>
      <c r="M22" s="2403"/>
      <c r="N22" s="2404"/>
      <c r="O22" s="2404"/>
      <c r="P22" s="2405"/>
      <c r="Q22" s="386"/>
      <c r="R22" s="2366" t="s">
        <v>1463</v>
      </c>
      <c r="S22" s="2366"/>
      <c r="T22" s="2366"/>
      <c r="U22" s="2366"/>
      <c r="V22" s="2366"/>
      <c r="W22" s="2366"/>
      <c r="X22" s="2366"/>
      <c r="Y22" s="2366"/>
      <c r="Z22" s="2366"/>
      <c r="AA22" s="2367"/>
    </row>
    <row r="23" spans="2:39" s="331" customFormat="1" ht="20.45" customHeight="1">
      <c r="B23" s="2362" t="s">
        <v>1464</v>
      </c>
      <c r="C23" s="2363"/>
      <c r="D23" s="2363"/>
      <c r="E23" s="2364"/>
      <c r="F23" s="611"/>
      <c r="G23" s="2209" t="str">
        <f>"☑ "&amp;入力専用!$KA$8</f>
        <v>☑ できる</v>
      </c>
      <c r="H23" s="2209"/>
      <c r="I23" s="2209"/>
      <c r="J23" s="2209"/>
      <c r="K23" s="2209"/>
      <c r="L23" s="2365"/>
      <c r="M23" s="2406"/>
      <c r="N23" s="2407"/>
      <c r="O23" s="2407"/>
      <c r="P23" s="2408"/>
      <c r="Q23" s="387"/>
      <c r="R23" s="2368" t="s">
        <v>1465</v>
      </c>
      <c r="S23" s="2368"/>
      <c r="T23" s="2368"/>
      <c r="U23" s="2368"/>
      <c r="V23" s="2368"/>
      <c r="W23" s="2368"/>
      <c r="X23" s="2368"/>
      <c r="Y23" s="2368"/>
      <c r="Z23" s="2368"/>
      <c r="AA23" s="2369"/>
    </row>
    <row r="24" spans="2:39" s="329" customFormat="1" ht="18" customHeight="1">
      <c r="B24" s="613" t="s">
        <v>1466</v>
      </c>
      <c r="C24" s="614"/>
      <c r="D24" s="614"/>
      <c r="E24" s="614"/>
      <c r="F24" s="614"/>
      <c r="G24" s="614"/>
      <c r="H24" s="614"/>
      <c r="I24" s="614"/>
      <c r="J24" s="614"/>
      <c r="K24" s="614"/>
      <c r="L24" s="614"/>
      <c r="M24" s="614"/>
      <c r="N24" s="614"/>
      <c r="O24" s="615"/>
      <c r="P24" s="615"/>
      <c r="Q24" s="615"/>
      <c r="R24" s="615"/>
      <c r="S24" s="615"/>
      <c r="T24" s="615"/>
      <c r="U24" s="615"/>
      <c r="V24" s="615"/>
      <c r="W24" s="615"/>
      <c r="X24" s="615"/>
      <c r="Y24" s="615"/>
      <c r="Z24" s="615"/>
      <c r="AA24" s="616"/>
      <c r="AD24" s="331"/>
      <c r="AE24" s="331"/>
      <c r="AF24" s="331"/>
      <c r="AG24" s="331"/>
      <c r="AH24" s="331"/>
      <c r="AI24" s="331"/>
      <c r="AJ24" s="331"/>
      <c r="AK24" s="331"/>
      <c r="AL24" s="331"/>
    </row>
    <row r="25" spans="2:39" s="329" customFormat="1" ht="20.45" customHeight="1">
      <c r="B25" s="2269" t="s">
        <v>1467</v>
      </c>
      <c r="C25" s="2270"/>
      <c r="D25" s="2270"/>
      <c r="E25" s="2271"/>
      <c r="F25" s="617"/>
      <c r="G25" s="2296" t="str">
        <f>入力専用!$JG$5</f>
        <v>☑ 経口</v>
      </c>
      <c r="H25" s="2296"/>
      <c r="I25" s="2296"/>
      <c r="J25" s="2296"/>
      <c r="K25" s="2296"/>
      <c r="L25" s="2296"/>
      <c r="M25" s="2296"/>
      <c r="N25" s="2297"/>
      <c r="O25" s="2333" t="s">
        <v>1468</v>
      </c>
      <c r="P25" s="2334"/>
      <c r="Q25" s="2334"/>
      <c r="R25" s="2335"/>
      <c r="S25" s="337"/>
      <c r="T25" s="2216"/>
      <c r="U25" s="2216"/>
      <c r="V25" s="408" t="s">
        <v>44</v>
      </c>
      <c r="W25" s="2355"/>
      <c r="X25" s="2355"/>
      <c r="Y25" s="2355"/>
      <c r="Z25" s="2355"/>
      <c r="AA25" s="409" t="s">
        <v>8</v>
      </c>
      <c r="AD25" s="331"/>
      <c r="AE25" s="331"/>
      <c r="AF25" s="331"/>
      <c r="AG25" s="331"/>
      <c r="AH25" s="331"/>
      <c r="AI25" s="331"/>
      <c r="AJ25" s="331"/>
      <c r="AK25" s="331"/>
      <c r="AL25" s="331"/>
    </row>
    <row r="26" spans="2:39" s="329" customFormat="1" ht="20.45" customHeight="1">
      <c r="B26" s="2244" t="s">
        <v>1469</v>
      </c>
      <c r="C26" s="2332"/>
      <c r="D26" s="2332"/>
      <c r="E26" s="2325"/>
      <c r="F26" s="611"/>
      <c r="G26" s="2209" t="str">
        <f>IF(LEFT("",20)=LEFT(入力専用!$G$320,20),"☑ なし","☑ あり")</f>
        <v>☑ なし</v>
      </c>
      <c r="H26" s="2209"/>
      <c r="I26" s="2209"/>
      <c r="J26" s="2209"/>
      <c r="K26" s="2209"/>
      <c r="L26" s="2209"/>
      <c r="M26" s="2209"/>
      <c r="N26" s="2365"/>
      <c r="O26" s="2269" t="s">
        <v>1470</v>
      </c>
      <c r="P26" s="2270"/>
      <c r="Q26" s="2270"/>
      <c r="R26" s="2271"/>
      <c r="S26" s="596"/>
      <c r="T26" s="2370" t="str">
        <f>IF(LEFT("",20)=LEFT(入力専用!$G$317,20),"☑ なし",IF(LEFT("☑ あり",20)=LEFT(入力専用!$G$317,20),IF(LEFT(入力専用!$G$314,20)=LEFT("☑きざみ",20),"☑ あり（薄い）",IF(LEFT(入力専用!$G$314,20)=LEFT("☑ 嚥下障害食",20),"☑ あり（中間）",IF(LEFT(入力専用!$G$314,20)=LEFT("☑ ミキサー",20),"☑ あり（濃い）","☑ あり")))))</f>
        <v>☑ なし</v>
      </c>
      <c r="U26" s="2370"/>
      <c r="V26" s="2370"/>
      <c r="W26" s="2370"/>
      <c r="X26" s="2370"/>
      <c r="Y26" s="2370"/>
      <c r="Z26" s="2370"/>
      <c r="AA26" s="2371"/>
      <c r="AD26" s="331"/>
      <c r="AE26" s="331"/>
      <c r="AF26" s="331"/>
      <c r="AG26" s="331"/>
      <c r="AH26" s="331"/>
      <c r="AI26" s="331"/>
      <c r="AJ26" s="331"/>
      <c r="AK26" s="331"/>
      <c r="AL26" s="331"/>
    </row>
    <row r="27" spans="2:39" s="329" customFormat="1" ht="20.45" customHeight="1">
      <c r="B27" s="2269" t="s">
        <v>1471</v>
      </c>
      <c r="C27" s="2270"/>
      <c r="D27" s="2270"/>
      <c r="E27" s="2271"/>
      <c r="F27" s="617"/>
      <c r="G27" s="2296" t="str">
        <f>IF(LEFT(入力専用!$G$314,20)=LEFT("",20),"☑ 米飯",IF(LEFT(入力専用!$G$314,20)=LEFT("☑きざみ",20),"☑ 軟飯",IF(LEFT(入力専用!$G$314,20)=LEFT("☑ 嚥下障害食",20),"☑ 全粥",IF(LEFT(入力専用!$G$314,20)=LEFT("☑ ミキサー",20),"☑ ミキサー",""))))</f>
        <v>☑ 米飯</v>
      </c>
      <c r="H27" s="2296"/>
      <c r="I27" s="2296"/>
      <c r="J27" s="2296"/>
      <c r="K27" s="2296"/>
      <c r="L27" s="2296"/>
      <c r="M27" s="2296"/>
      <c r="N27" s="2297"/>
      <c r="O27" s="2269" t="s">
        <v>1472</v>
      </c>
      <c r="P27" s="2270"/>
      <c r="Q27" s="2270"/>
      <c r="R27" s="2271"/>
      <c r="S27" s="618"/>
      <c r="T27" s="2296" t="str">
        <f>IF(LEFT(入力専用!$G$314,20)=LEFT("",20),"☑ 普通",IF(LEFT(入力専用!$G$314,20)=LEFT("☑きざみ",20),"☑ 軟菜",IF(LEFT(入力専用!$G$314,20)=LEFT("☑ 嚥下障害食",20),"☑ 嚥下障害食",IF(LEFT(入力専用!$G$314,20)=LEFT("☑ ミキサー",20),"☑ ミキサー",""))))</f>
        <v>☑ 普通</v>
      </c>
      <c r="U27" s="2296"/>
      <c r="V27" s="2296"/>
      <c r="W27" s="2296"/>
      <c r="X27" s="2296"/>
      <c r="Y27" s="2296"/>
      <c r="Z27" s="2296"/>
      <c r="AA27" s="2297"/>
      <c r="AD27" s="331"/>
      <c r="AE27" s="331"/>
      <c r="AF27" s="331"/>
      <c r="AG27" s="331"/>
      <c r="AH27" s="331"/>
      <c r="AI27" s="331"/>
      <c r="AJ27" s="331"/>
      <c r="AK27" s="331"/>
      <c r="AL27" s="331"/>
    </row>
    <row r="28" spans="2:39" s="329" customFormat="1" ht="30" customHeight="1">
      <c r="B28" s="2269" t="s">
        <v>1473</v>
      </c>
      <c r="C28" s="2270"/>
      <c r="D28" s="2270"/>
      <c r="E28" s="2271"/>
      <c r="F28" s="617"/>
      <c r="G28" s="2296" t="str">
        <f>IF(LEFT("",20)=LEFT(入力専用!$G$322,20),"☑ なし",入力専用!$G$322)</f>
        <v>☑ なし</v>
      </c>
      <c r="H28" s="2296"/>
      <c r="I28" s="2296"/>
      <c r="J28" s="2296"/>
      <c r="K28" s="2296"/>
      <c r="L28" s="2296"/>
      <c r="M28" s="2296"/>
      <c r="N28" s="2297"/>
      <c r="O28" s="2310" t="s">
        <v>1474</v>
      </c>
      <c r="P28" s="2270"/>
      <c r="Q28" s="2270"/>
      <c r="R28" s="2271"/>
      <c r="S28" s="617"/>
      <c r="T28" s="2393" t="str">
        <f>IF(LEFT("",20)=LEFT(ｱｾｽﾒﾝﾄ!$Y$305,20),"",IF(LEFT("問題なし",20)=LEFT(ｱｾｽﾒﾝﾄ!$Y$305,20),"☑ 問題なし",IF(LEFT("やや問題あり",20)=LEFT(ｱｾｽﾒﾝﾄ!$Y$305,20),"☑ やや問題あり",IF(LEFT("問題あり",20)=LEFT(ｱｾｽﾒﾝﾄ!$Y$305,20),"☑ 問題あり",""))))</f>
        <v/>
      </c>
      <c r="U28" s="2393"/>
      <c r="V28" s="2393"/>
      <c r="W28" s="2393"/>
      <c r="X28" s="2393"/>
      <c r="Y28" s="2393"/>
      <c r="Z28" s="2393"/>
      <c r="AA28" s="2394"/>
      <c r="AD28" s="331"/>
      <c r="AE28" s="331"/>
      <c r="AF28" s="331"/>
      <c r="AG28" s="331"/>
      <c r="AH28" s="331"/>
      <c r="AI28" s="331"/>
      <c r="AJ28" s="331"/>
      <c r="AK28" s="331"/>
      <c r="AL28" s="331"/>
      <c r="AM28" s="322"/>
    </row>
    <row r="29" spans="2:39" s="329" customFormat="1" ht="20.45" customHeight="1">
      <c r="B29" s="2310" t="s">
        <v>1475</v>
      </c>
      <c r="C29" s="2270"/>
      <c r="D29" s="2270"/>
      <c r="E29" s="2271"/>
      <c r="F29" s="619"/>
      <c r="G29" s="2265" t="str">
        <f>IF(LEFT("",20)=LEFT(入力専用!$G$321,20),"☑ なし",IF(LEFT("あり",20)=LEFT(入力専用!$G$321,20),"☑ あり",IF(LEFT("少しあり",20)=LEFT(入力専用!$G$321,20),"☑ 少しあり","")))</f>
        <v>☑ なし</v>
      </c>
      <c r="H29" s="2265"/>
      <c r="I29" s="2265"/>
      <c r="J29" s="2265"/>
      <c r="K29" s="2265"/>
      <c r="L29" s="2265"/>
      <c r="M29" s="2265"/>
      <c r="N29" s="2266"/>
      <c r="O29" s="2269" t="s">
        <v>1476</v>
      </c>
      <c r="P29" s="2270"/>
      <c r="Q29" s="2270"/>
      <c r="R29" s="2271"/>
      <c r="S29" s="620"/>
      <c r="T29" s="2361" t="str">
        <f>IF(LEFT("",20)=LEFT(ｱｾｽﾒﾝﾄ!$Y$299,20),"",IF(LEFT("あり",20)=LEFT(ｱｾｽﾒﾝﾄ!$Y$299,20),"☑ あり",IF(LEFT("少しあり",20)=LEFT(ｱｾｽﾒﾝﾄ!$Y$299,20),"☑ 少しあり",IF(LEFT("なし",20)=LEFT(ｱｾｽﾒﾝﾄ!$Y$299,20),"☑ なし",""))))</f>
        <v/>
      </c>
      <c r="U29" s="2361"/>
      <c r="V29" s="621" t="s">
        <v>44</v>
      </c>
      <c r="W29" s="2350"/>
      <c r="X29" s="2350"/>
      <c r="Y29" s="2350"/>
      <c r="Z29" s="2350"/>
      <c r="AA29" s="622" t="s">
        <v>8</v>
      </c>
      <c r="AF29" s="322"/>
      <c r="AG29" s="322"/>
      <c r="AH29" s="322"/>
      <c r="AI29" s="322"/>
      <c r="AJ29" s="322"/>
      <c r="AK29" s="322"/>
      <c r="AL29" s="322"/>
      <c r="AM29" s="322"/>
    </row>
    <row r="30" spans="2:39" s="329" customFormat="1" ht="20.45" customHeight="1">
      <c r="B30" s="2269" t="s">
        <v>1477</v>
      </c>
      <c r="C30" s="2270"/>
      <c r="D30" s="2270"/>
      <c r="E30" s="2271"/>
      <c r="F30" s="395"/>
      <c r="G30" s="2350"/>
      <c r="H30" s="2350"/>
      <c r="I30" s="2350"/>
      <c r="J30" s="2350"/>
      <c r="K30" s="2350"/>
      <c r="L30" s="2350"/>
      <c r="M30" s="2350"/>
      <c r="N30" s="2350"/>
      <c r="O30" s="2350"/>
      <c r="P30" s="2350"/>
      <c r="Q30" s="2350"/>
      <c r="R30" s="2350"/>
      <c r="S30" s="2350"/>
      <c r="T30" s="2350"/>
      <c r="U30" s="2350"/>
      <c r="V30" s="2350"/>
      <c r="W30" s="2350"/>
      <c r="X30" s="2350"/>
      <c r="Y30" s="2350"/>
      <c r="Z30" s="2350"/>
      <c r="AA30" s="2351"/>
      <c r="AF30" s="322"/>
      <c r="AG30" s="322"/>
      <c r="AH30" s="322"/>
      <c r="AI30" s="322"/>
      <c r="AJ30" s="322"/>
      <c r="AK30" s="322"/>
      <c r="AL30" s="322"/>
      <c r="AM30" s="322"/>
    </row>
    <row r="31" spans="2:39" ht="18" customHeight="1">
      <c r="B31" s="330" t="s">
        <v>1478</v>
      </c>
      <c r="C31" s="330"/>
      <c r="D31" s="330"/>
      <c r="E31" s="330"/>
      <c r="F31" s="330"/>
      <c r="G31" s="330"/>
      <c r="H31" s="330"/>
      <c r="I31" s="330"/>
      <c r="J31" s="330"/>
      <c r="K31" s="330"/>
      <c r="L31" s="330"/>
      <c r="M31" s="330"/>
      <c r="N31" s="330"/>
      <c r="O31" s="330"/>
      <c r="P31" s="330"/>
      <c r="Q31" s="330"/>
      <c r="R31" s="330"/>
      <c r="S31" s="330"/>
      <c r="T31" s="330"/>
      <c r="U31" s="330"/>
      <c r="V31" s="330"/>
      <c r="W31" s="330"/>
      <c r="X31" s="330"/>
      <c r="Y31" s="330"/>
      <c r="Z31" s="330"/>
      <c r="AA31" s="330"/>
      <c r="AD31" s="329"/>
      <c r="AE31" s="329"/>
    </row>
    <row r="32" spans="2:39" ht="20.45" customHeight="1">
      <c r="B32" s="2269" t="s">
        <v>1479</v>
      </c>
      <c r="C32" s="2270"/>
      <c r="D32" s="2270"/>
      <c r="E32" s="2271"/>
      <c r="F32" s="623"/>
      <c r="G32" s="2230" t="str">
        <f>入力専用!$JA$14</f>
        <v>☑ なし</v>
      </c>
      <c r="H32" s="2230"/>
      <c r="I32" s="2230"/>
      <c r="J32" s="2230"/>
      <c r="K32" s="2230"/>
      <c r="L32" s="2230"/>
      <c r="M32" s="2230"/>
      <c r="N32" s="2267"/>
      <c r="O32" s="2277" t="s">
        <v>1480</v>
      </c>
      <c r="P32" s="2278"/>
      <c r="Q32" s="2278"/>
      <c r="R32" s="2279"/>
      <c r="S32" s="624"/>
      <c r="T32" s="2298" t="str">
        <f>入力専用!$JB$14</f>
        <v>☑ なし</v>
      </c>
      <c r="U32" s="2298"/>
      <c r="V32" s="2298" t="s">
        <v>1481</v>
      </c>
      <c r="W32" s="2298"/>
      <c r="X32" s="2298" t="str">
        <f>入力専用!$JB$15</f>
        <v/>
      </c>
      <c r="Y32" s="2298"/>
      <c r="Z32" s="2298"/>
      <c r="AA32" s="625" t="s">
        <v>8</v>
      </c>
      <c r="AD32" s="329"/>
    </row>
    <row r="33" spans="2:89" ht="20.45" customHeight="1">
      <c r="B33" s="2269" t="s">
        <v>1482</v>
      </c>
      <c r="C33" s="2270"/>
      <c r="D33" s="2270"/>
      <c r="E33" s="2271"/>
      <c r="F33" s="626"/>
      <c r="G33" s="2230" t="str">
        <f>入力専用!$JC$14</f>
        <v>☑ 自己管理</v>
      </c>
      <c r="H33" s="2230"/>
      <c r="I33" s="2230"/>
      <c r="J33" s="2230" t="s">
        <v>1134</v>
      </c>
      <c r="K33" s="2230"/>
      <c r="L33" s="2230" t="str">
        <f>入力専用!$JC$15</f>
        <v/>
      </c>
      <c r="M33" s="2230"/>
      <c r="N33" s="2230"/>
      <c r="O33" s="2230"/>
      <c r="P33" s="2230" t="s">
        <v>1135</v>
      </c>
      <c r="Q33" s="2230"/>
      <c r="R33" s="2230" t="str">
        <f>入力専用!$JC$16</f>
        <v/>
      </c>
      <c r="S33" s="2230"/>
      <c r="T33" s="2230"/>
      <c r="U33" s="2230"/>
      <c r="V33" s="2230"/>
      <c r="W33" s="2230"/>
      <c r="X33" s="2230"/>
      <c r="Y33" s="2230"/>
      <c r="Z33" s="2230"/>
      <c r="AA33" s="625" t="s">
        <v>8</v>
      </c>
      <c r="AD33" s="329"/>
      <c r="AE33" s="329"/>
    </row>
    <row r="34" spans="2:89" ht="20.45" customHeight="1">
      <c r="B34" s="2269" t="s">
        <v>1483</v>
      </c>
      <c r="C34" s="2270"/>
      <c r="D34" s="2270"/>
      <c r="E34" s="2271"/>
      <c r="F34" s="627" t="str">
        <f>IF(LEFT("☑ 一部又は全介助",20)=LEFT($G$34,20),IF(LEFT("",20)=LEFT($L$34,20),"〇",""),"")</f>
        <v/>
      </c>
      <c r="G34" s="2230" t="str">
        <f>IF(LEFT("☑ 他者による管理",20)=LEFT($G$33,20),"☑ 一部又は全介助","☑ 自立")</f>
        <v>☑ 自立</v>
      </c>
      <c r="H34" s="2230"/>
      <c r="I34" s="2230"/>
      <c r="J34" s="2230" t="s">
        <v>1484</v>
      </c>
      <c r="K34" s="2230"/>
      <c r="L34" s="2360"/>
      <c r="M34" s="2360"/>
      <c r="N34" s="2360"/>
      <c r="O34" s="2360"/>
      <c r="P34" s="2360"/>
      <c r="Q34" s="2360"/>
      <c r="R34" s="2360"/>
      <c r="S34" s="2360"/>
      <c r="T34" s="2360"/>
      <c r="U34" s="2360"/>
      <c r="V34" s="2360"/>
      <c r="W34" s="2360"/>
      <c r="X34" s="2360"/>
      <c r="Y34" s="2360"/>
      <c r="Z34" s="2360"/>
      <c r="AA34" s="625" t="s">
        <v>8</v>
      </c>
      <c r="AD34" s="329"/>
      <c r="AE34" s="329"/>
      <c r="AF34" s="331"/>
      <c r="AG34" s="331"/>
      <c r="AH34" s="331"/>
      <c r="AI34" s="331"/>
      <c r="AJ34" s="331"/>
      <c r="AK34" s="331"/>
      <c r="AL34" s="331"/>
      <c r="AM34" s="331"/>
      <c r="AN34" s="331"/>
      <c r="AO34" s="331"/>
      <c r="AP34" s="331"/>
      <c r="AQ34" s="331"/>
      <c r="AR34" s="331"/>
    </row>
    <row r="35" spans="2:89" ht="20.45" customHeight="1">
      <c r="B35" s="2269" t="s">
        <v>1485</v>
      </c>
      <c r="C35" s="2270"/>
      <c r="D35" s="2270"/>
      <c r="E35" s="2271"/>
      <c r="F35" s="623"/>
      <c r="G35" s="2230" t="str">
        <f>入力専用!$JD$14</f>
        <v>☑ 処方通り服用</v>
      </c>
      <c r="H35" s="2230"/>
      <c r="I35" s="2230"/>
      <c r="J35" s="2230"/>
      <c r="K35" s="2230"/>
      <c r="L35" s="2230"/>
      <c r="M35" s="2230"/>
      <c r="N35" s="2230"/>
      <c r="O35" s="2230"/>
      <c r="P35" s="2230"/>
      <c r="Q35" s="2230"/>
      <c r="R35" s="2230"/>
      <c r="S35" s="2230"/>
      <c r="T35" s="2230"/>
      <c r="U35" s="2230"/>
      <c r="V35" s="2230"/>
      <c r="W35" s="2230"/>
      <c r="X35" s="2230"/>
      <c r="Y35" s="2230"/>
      <c r="Z35" s="2230"/>
      <c r="AA35" s="2267"/>
      <c r="AD35" s="329"/>
      <c r="AE35" s="329"/>
      <c r="AF35" s="331"/>
      <c r="AG35" s="331"/>
      <c r="AH35" s="331"/>
      <c r="AI35" s="331"/>
      <c r="AJ35" s="331"/>
      <c r="AK35" s="331"/>
      <c r="AL35" s="331"/>
      <c r="AM35" s="331"/>
      <c r="AN35" s="331"/>
      <c r="AO35" s="331"/>
      <c r="AP35" s="331"/>
      <c r="AQ35" s="331"/>
      <c r="AR35" s="331"/>
    </row>
    <row r="36" spans="2:89" s="329" customFormat="1" ht="20.45" customHeight="1">
      <c r="B36" s="2269" t="s">
        <v>1486</v>
      </c>
      <c r="C36" s="2270"/>
      <c r="D36" s="2270"/>
      <c r="E36" s="2271"/>
      <c r="F36" s="619"/>
      <c r="G36" s="2355"/>
      <c r="H36" s="2355"/>
      <c r="I36" s="408" t="s">
        <v>44</v>
      </c>
      <c r="J36" s="2355"/>
      <c r="K36" s="2355"/>
      <c r="L36" s="2355"/>
      <c r="M36" s="2355"/>
      <c r="N36" s="409" t="s">
        <v>8</v>
      </c>
      <c r="O36" s="2277" t="s">
        <v>1477</v>
      </c>
      <c r="P36" s="2278"/>
      <c r="Q36" s="2278"/>
      <c r="R36" s="2279"/>
      <c r="S36" s="624"/>
      <c r="T36" s="2350"/>
      <c r="U36" s="2350"/>
      <c r="V36" s="621" t="s">
        <v>44</v>
      </c>
      <c r="W36" s="2350"/>
      <c r="X36" s="2350"/>
      <c r="Y36" s="2350"/>
      <c r="Z36" s="2350"/>
      <c r="AA36" s="628" t="s">
        <v>8</v>
      </c>
      <c r="AF36" s="331"/>
      <c r="AG36" s="331"/>
      <c r="AH36" s="331"/>
      <c r="AI36" s="331"/>
      <c r="AJ36" s="331"/>
      <c r="AK36" s="331"/>
      <c r="AL36" s="331"/>
      <c r="AM36" s="331"/>
      <c r="AN36" s="331"/>
      <c r="AO36" s="331"/>
      <c r="AP36" s="331"/>
      <c r="AQ36" s="331"/>
      <c r="AR36" s="331"/>
    </row>
    <row r="37" spans="2:89" ht="18" customHeight="1">
      <c r="B37" s="330" t="s">
        <v>1487</v>
      </c>
      <c r="C37" s="330"/>
      <c r="D37" s="330"/>
      <c r="E37" s="330"/>
      <c r="F37" s="330"/>
      <c r="G37" s="330"/>
      <c r="H37" s="330"/>
      <c r="I37" s="330"/>
      <c r="J37" s="330"/>
      <c r="K37" s="330"/>
      <c r="L37" s="330"/>
      <c r="M37" s="330"/>
      <c r="N37" s="330"/>
      <c r="O37" s="330"/>
      <c r="P37" s="330"/>
      <c r="Q37" s="330"/>
      <c r="R37" s="330"/>
      <c r="S37" s="330"/>
      <c r="T37" s="330"/>
      <c r="U37" s="330"/>
      <c r="V37" s="330"/>
      <c r="W37" s="330"/>
      <c r="X37" s="330"/>
      <c r="Y37" s="330"/>
      <c r="Z37" s="330"/>
      <c r="AA37" s="330"/>
      <c r="AF37" s="331"/>
      <c r="AG37" s="331"/>
      <c r="AH37" s="331"/>
      <c r="AI37" s="331"/>
      <c r="AR37" s="331"/>
    </row>
    <row r="38" spans="2:89" ht="20.45" customHeight="1">
      <c r="B38" s="2352" t="s">
        <v>1488</v>
      </c>
      <c r="C38" s="2353"/>
      <c r="D38" s="2353"/>
      <c r="E38" s="2354"/>
      <c r="F38" s="333"/>
      <c r="G38" s="2356">
        <f>入力専用!$G$188</f>
        <v>0</v>
      </c>
      <c r="H38" s="2356"/>
      <c r="I38" s="2356"/>
      <c r="J38" s="2356"/>
      <c r="K38" s="2356"/>
      <c r="L38" s="2356"/>
      <c r="M38" s="2356"/>
      <c r="N38" s="2357"/>
      <c r="O38" s="2352" t="s">
        <v>1489</v>
      </c>
      <c r="P38" s="2353"/>
      <c r="Q38" s="2353"/>
      <c r="R38" s="2354"/>
      <c r="S38" s="334"/>
      <c r="T38" s="2356">
        <f>入力専用!$G$215</f>
        <v>0</v>
      </c>
      <c r="U38" s="2356"/>
      <c r="V38" s="2356"/>
      <c r="W38" s="2356"/>
      <c r="X38" s="2356"/>
      <c r="Y38" s="2356"/>
      <c r="Z38" s="2356"/>
      <c r="AA38" s="2357"/>
      <c r="AF38" s="331"/>
      <c r="AG38" s="331"/>
      <c r="AH38" s="331"/>
      <c r="AI38" s="331"/>
      <c r="AJ38" s="331"/>
      <c r="AK38" s="331"/>
      <c r="AL38" s="331"/>
      <c r="AM38" s="331"/>
      <c r="AN38" s="331"/>
      <c r="AO38" s="331"/>
      <c r="AP38" s="331"/>
      <c r="AQ38" s="331"/>
      <c r="AR38" s="331"/>
    </row>
    <row r="39" spans="2:89" ht="20.45" customHeight="1">
      <c r="B39" s="2345" t="s">
        <v>1490</v>
      </c>
      <c r="C39" s="2346"/>
      <c r="D39" s="2346"/>
      <c r="E39" s="2347"/>
      <c r="F39" s="335"/>
      <c r="G39" s="2358">
        <f>入力専用!$G$187</f>
        <v>0</v>
      </c>
      <c r="H39" s="2358"/>
      <c r="I39" s="2358"/>
      <c r="J39" s="2358"/>
      <c r="K39" s="2358"/>
      <c r="L39" s="2358"/>
      <c r="M39" s="2358"/>
      <c r="N39" s="2359"/>
      <c r="O39" s="2345" t="s">
        <v>1490</v>
      </c>
      <c r="P39" s="2346"/>
      <c r="Q39" s="2346"/>
      <c r="R39" s="2347"/>
      <c r="S39" s="336"/>
      <c r="T39" s="2358">
        <f>入力専用!$G$216</f>
        <v>0</v>
      </c>
      <c r="U39" s="2358"/>
      <c r="V39" s="2358"/>
      <c r="W39" s="2358"/>
      <c r="X39" s="2358"/>
      <c r="Y39" s="2358"/>
      <c r="Z39" s="2358"/>
      <c r="AA39" s="2359"/>
    </row>
    <row r="40" spans="2:89" ht="20.45" customHeight="1">
      <c r="B40" s="2352" t="s">
        <v>1491</v>
      </c>
      <c r="C40" s="2353"/>
      <c r="D40" s="2353"/>
      <c r="E40" s="2354"/>
      <c r="F40" s="333"/>
      <c r="G40" s="2356">
        <f>入力専用!$G$220</f>
        <v>0</v>
      </c>
      <c r="H40" s="2356"/>
      <c r="I40" s="2356"/>
      <c r="J40" s="2356"/>
      <c r="K40" s="2356"/>
      <c r="L40" s="2356"/>
      <c r="M40" s="2356"/>
      <c r="N40" s="2357"/>
      <c r="O40" s="2352" t="s">
        <v>1492</v>
      </c>
      <c r="P40" s="2353"/>
      <c r="Q40" s="2353"/>
      <c r="R40" s="2354"/>
      <c r="S40" s="334"/>
      <c r="T40" s="2356">
        <f>入力専用!$G$212</f>
        <v>0</v>
      </c>
      <c r="U40" s="2356"/>
      <c r="V40" s="2356"/>
      <c r="W40" s="2356"/>
      <c r="X40" s="2356"/>
      <c r="Y40" s="2356"/>
      <c r="Z40" s="2356"/>
      <c r="AA40" s="2357"/>
    </row>
    <row r="41" spans="2:89" ht="20.45" customHeight="1">
      <c r="B41" s="2345" t="s">
        <v>1490</v>
      </c>
      <c r="C41" s="2346"/>
      <c r="D41" s="2346"/>
      <c r="E41" s="2347"/>
      <c r="F41" s="335"/>
      <c r="G41" s="2358">
        <f>入力専用!$G$219</f>
        <v>0</v>
      </c>
      <c r="H41" s="2358"/>
      <c r="I41" s="2358"/>
      <c r="J41" s="2358"/>
      <c r="K41" s="2358"/>
      <c r="L41" s="2358"/>
      <c r="M41" s="2358"/>
      <c r="N41" s="2359"/>
      <c r="O41" s="2345" t="s">
        <v>1493</v>
      </c>
      <c r="P41" s="2346"/>
      <c r="Q41" s="2346"/>
      <c r="R41" s="2347"/>
      <c r="S41" s="336"/>
      <c r="T41" s="2358">
        <f>入力専用!$G$211</f>
        <v>0</v>
      </c>
      <c r="U41" s="2358"/>
      <c r="V41" s="2358"/>
      <c r="W41" s="2358"/>
      <c r="X41" s="2358"/>
      <c r="Y41" s="2358"/>
      <c r="Z41" s="2358"/>
      <c r="AA41" s="2359"/>
    </row>
    <row r="42" spans="2:89" ht="20.45" customHeight="1">
      <c r="B42" s="2345" t="s">
        <v>1494</v>
      </c>
      <c r="C42" s="2346"/>
      <c r="D42" s="2346"/>
      <c r="E42" s="2347"/>
      <c r="F42" s="335"/>
      <c r="G42" s="2265">
        <f>ｱｾｽﾒﾝﾄ!$W$406</f>
        <v>0</v>
      </c>
      <c r="H42" s="2265"/>
      <c r="I42" s="2265"/>
      <c r="J42" s="2265"/>
      <c r="K42" s="2265"/>
      <c r="L42" s="2265"/>
      <c r="M42" s="2265"/>
      <c r="N42" s="2266"/>
      <c r="O42" s="2310" t="s">
        <v>1495</v>
      </c>
      <c r="P42" s="2311"/>
      <c r="Q42" s="2311"/>
      <c r="R42" s="2312"/>
      <c r="S42" s="336"/>
      <c r="T42" s="2350"/>
      <c r="U42" s="2350"/>
      <c r="V42" s="2350"/>
      <c r="W42" s="2350"/>
      <c r="X42" s="2350"/>
      <c r="Y42" s="2350"/>
      <c r="Z42" s="2350"/>
      <c r="AA42" s="2351"/>
    </row>
    <row r="43" spans="2:89" ht="33" customHeight="1">
      <c r="B43" s="2348" t="s">
        <v>1496</v>
      </c>
      <c r="C43" s="2349"/>
      <c r="D43" s="2349"/>
      <c r="E43" s="2349"/>
      <c r="F43" s="2349"/>
      <c r="G43" s="2349"/>
      <c r="H43" s="2349"/>
      <c r="I43" s="2349"/>
      <c r="J43" s="2349"/>
      <c r="K43" s="2349"/>
      <c r="L43" s="2349"/>
      <c r="M43" s="2349"/>
      <c r="N43" s="2349"/>
      <c r="O43" s="2349"/>
      <c r="P43" s="2349"/>
      <c r="Q43" s="2349"/>
      <c r="R43" s="2349"/>
      <c r="S43" s="2349"/>
      <c r="T43" s="2349"/>
      <c r="U43" s="2349"/>
      <c r="V43" s="2349"/>
      <c r="W43" s="2349"/>
      <c r="X43" s="2349"/>
      <c r="Y43" s="2349"/>
      <c r="Z43" s="2349"/>
      <c r="AA43" s="2349"/>
      <c r="AD43" s="321"/>
      <c r="AE43" s="321"/>
      <c r="AF43" s="321"/>
      <c r="AG43" s="321"/>
      <c r="AH43" s="321"/>
      <c r="AI43" s="321"/>
      <c r="AJ43" s="321"/>
      <c r="AK43" s="321"/>
      <c r="AL43" s="321"/>
      <c r="AM43" s="321"/>
      <c r="AN43" s="321"/>
      <c r="AO43" s="321"/>
      <c r="AP43" s="321"/>
      <c r="AQ43" s="321"/>
      <c r="AR43" s="321"/>
      <c r="AS43" s="321"/>
      <c r="AT43" s="321"/>
      <c r="AU43" s="321"/>
      <c r="AV43" s="321"/>
      <c r="AW43" s="321"/>
      <c r="AX43" s="321"/>
      <c r="AY43" s="321"/>
      <c r="AZ43" s="321"/>
      <c r="BA43" s="321"/>
      <c r="BB43" s="321"/>
      <c r="BC43" s="321"/>
      <c r="BD43" s="321"/>
      <c r="BE43" s="321"/>
      <c r="BF43" s="321"/>
      <c r="BG43" s="321"/>
      <c r="BH43" s="321"/>
      <c r="BI43" s="321"/>
      <c r="BJ43" s="321"/>
      <c r="BK43" s="321"/>
      <c r="BL43" s="321"/>
      <c r="BM43" s="321"/>
      <c r="BN43" s="321"/>
      <c r="BO43" s="321"/>
      <c r="BP43" s="321"/>
      <c r="BQ43" s="321"/>
      <c r="BR43" s="321"/>
      <c r="BS43" s="321"/>
      <c r="BT43" s="321"/>
      <c r="BU43" s="321"/>
      <c r="BV43" s="321"/>
      <c r="BW43" s="321"/>
      <c r="BX43" s="321"/>
      <c r="BY43" s="321"/>
      <c r="BZ43" s="321"/>
      <c r="CA43" s="321"/>
      <c r="CB43" s="321"/>
      <c r="CC43" s="321"/>
      <c r="CD43" s="321"/>
      <c r="CE43" s="321"/>
      <c r="CF43" s="321"/>
      <c r="CG43" s="321"/>
      <c r="CH43" s="321"/>
      <c r="CI43" s="321"/>
      <c r="CJ43" s="321"/>
      <c r="CK43" s="321"/>
    </row>
    <row r="44" spans="2:89" s="321" customFormat="1" ht="18" customHeight="1">
      <c r="B44" s="2331" t="s">
        <v>1497</v>
      </c>
      <c r="C44" s="2332"/>
      <c r="D44" s="2332"/>
      <c r="E44" s="2325"/>
      <c r="F44" s="629"/>
      <c r="G44" s="2254" t="s">
        <v>1498</v>
      </c>
      <c r="H44" s="2254"/>
      <c r="I44" s="2254"/>
      <c r="J44" s="2254"/>
      <c r="K44" s="2254"/>
      <c r="L44" s="2254"/>
      <c r="M44" s="2254"/>
      <c r="N44" s="2254"/>
      <c r="O44" s="2254"/>
      <c r="P44" s="2254"/>
      <c r="Q44" s="2254"/>
      <c r="R44" s="630" t="s">
        <v>647</v>
      </c>
      <c r="S44" s="2253" t="s">
        <v>1499</v>
      </c>
      <c r="T44" s="2253"/>
      <c r="U44" s="2253"/>
      <c r="V44" s="2252"/>
      <c r="W44" s="2252"/>
      <c r="X44" s="2252"/>
      <c r="Y44" s="2252"/>
      <c r="Z44" s="2252"/>
      <c r="AA44" s="631" t="s">
        <v>648</v>
      </c>
    </row>
    <row r="45" spans="2:89" s="321" customFormat="1" ht="18" customHeight="1">
      <c r="B45" s="2333"/>
      <c r="C45" s="2334"/>
      <c r="D45" s="2334"/>
      <c r="E45" s="2335"/>
      <c r="F45" s="337"/>
      <c r="G45" s="2355" t="s">
        <v>1500</v>
      </c>
      <c r="H45" s="2355"/>
      <c r="I45" s="2355"/>
      <c r="J45" s="2355"/>
      <c r="K45" s="2355"/>
      <c r="L45" s="2355"/>
      <c r="M45" s="2355"/>
      <c r="N45" s="2355"/>
      <c r="O45" s="2355"/>
      <c r="P45" s="2355"/>
      <c r="Q45" s="2355"/>
      <c r="R45" s="2355"/>
      <c r="S45" s="408"/>
      <c r="T45" s="408"/>
      <c r="U45" s="408"/>
      <c r="V45" s="408"/>
      <c r="W45" s="408"/>
      <c r="X45" s="408"/>
      <c r="Y45" s="408"/>
      <c r="Z45" s="408"/>
      <c r="AA45" s="417"/>
    </row>
    <row r="46" spans="2:89" s="338" customFormat="1" ht="16.149999999999999" customHeight="1">
      <c r="B46" s="632" t="s">
        <v>1501</v>
      </c>
      <c r="C46" s="633"/>
      <c r="D46" s="633"/>
      <c r="E46" s="633"/>
      <c r="F46" s="634"/>
      <c r="G46" s="634"/>
      <c r="H46" s="634"/>
      <c r="I46" s="634"/>
      <c r="J46" s="634"/>
      <c r="K46" s="634"/>
      <c r="L46" s="634"/>
      <c r="M46" s="634"/>
      <c r="N46" s="634"/>
      <c r="O46" s="634"/>
      <c r="P46" s="634"/>
      <c r="Q46" s="634"/>
      <c r="R46" s="634"/>
      <c r="S46" s="634"/>
      <c r="T46" s="634"/>
      <c r="U46" s="634"/>
      <c r="V46" s="634"/>
      <c r="W46" s="634"/>
      <c r="X46" s="634"/>
      <c r="Y46" s="634"/>
      <c r="Z46" s="634"/>
      <c r="AA46" s="634"/>
      <c r="AD46" s="321"/>
      <c r="AE46" s="321"/>
      <c r="AF46" s="321"/>
      <c r="AG46" s="321"/>
      <c r="BC46" s="321"/>
      <c r="BD46" s="321"/>
      <c r="BE46" s="321"/>
      <c r="BF46" s="321"/>
      <c r="BG46" s="321"/>
      <c r="BH46" s="321"/>
      <c r="BI46" s="321"/>
      <c r="BJ46" s="321"/>
      <c r="BK46" s="321"/>
      <c r="BL46" s="321"/>
      <c r="BM46" s="321"/>
      <c r="BN46" s="321"/>
      <c r="BO46" s="321"/>
      <c r="BP46" s="321"/>
      <c r="BQ46" s="321"/>
      <c r="BR46" s="321"/>
      <c r="BS46" s="321"/>
      <c r="BT46" s="321"/>
      <c r="BU46" s="321"/>
      <c r="BV46" s="321"/>
      <c r="BW46" s="321"/>
      <c r="BX46" s="321"/>
      <c r="BY46" s="321"/>
      <c r="BZ46" s="321"/>
      <c r="CA46" s="321"/>
      <c r="CB46" s="321"/>
      <c r="CC46" s="321"/>
      <c r="CD46" s="321"/>
      <c r="CE46" s="321"/>
      <c r="CF46" s="321"/>
      <c r="CG46" s="321"/>
      <c r="CH46" s="321"/>
      <c r="CI46" s="321"/>
      <c r="CJ46" s="321"/>
      <c r="CK46" s="321"/>
    </row>
    <row r="47" spans="2:89" s="321" customFormat="1" ht="20.45" customHeight="1">
      <c r="B47" s="2269" t="s">
        <v>1502</v>
      </c>
      <c r="C47" s="2270"/>
      <c r="D47" s="2270"/>
      <c r="E47" s="2271"/>
      <c r="F47" s="635"/>
      <c r="G47" s="2265" t="str">
        <f>IF(LEFT("",20)=LEFT(入力専用!$G$273,20),"☑ 別紙参照　【 書類名：居宅サービス計画（１）】","☑ 下記をご参照ください")</f>
        <v>☑ 別紙参照　【 書類名：居宅サービス計画（１）】</v>
      </c>
      <c r="H47" s="2265"/>
      <c r="I47" s="2265"/>
      <c r="J47" s="2265"/>
      <c r="K47" s="2265"/>
      <c r="L47" s="2265"/>
      <c r="M47" s="2265"/>
      <c r="N47" s="2265"/>
      <c r="O47" s="2265"/>
      <c r="P47" s="2265"/>
      <c r="Q47" s="2265"/>
      <c r="R47" s="2265"/>
      <c r="S47" s="2265"/>
      <c r="T47" s="2265"/>
      <c r="U47" s="2265"/>
      <c r="V47" s="2265"/>
      <c r="W47" s="2265"/>
      <c r="X47" s="2265"/>
      <c r="Y47" s="2265"/>
      <c r="Z47" s="2265"/>
      <c r="AA47" s="2266"/>
    </row>
    <row r="48" spans="2:89" s="321" customFormat="1" ht="16.899999999999999" customHeight="1">
      <c r="B48" s="2331" t="s">
        <v>1503</v>
      </c>
      <c r="C48" s="2332"/>
      <c r="D48" s="2332"/>
      <c r="E48" s="2325"/>
      <c r="F48" s="636" t="s">
        <v>1504</v>
      </c>
      <c r="G48" s="637"/>
      <c r="H48" s="637"/>
      <c r="I48" s="637"/>
      <c r="J48" s="637"/>
      <c r="K48" s="637" t="s">
        <v>1505</v>
      </c>
      <c r="L48" s="637"/>
      <c r="M48" s="637"/>
      <c r="N48" s="637"/>
      <c r="O48" s="637"/>
      <c r="P48" s="637"/>
      <c r="Q48" s="637" t="s">
        <v>1506</v>
      </c>
      <c r="R48" s="638"/>
      <c r="S48" s="639" t="s">
        <v>8</v>
      </c>
      <c r="T48" s="639" t="s">
        <v>1507</v>
      </c>
      <c r="U48" s="637"/>
      <c r="V48" s="637"/>
      <c r="W48" s="637"/>
      <c r="X48" s="637"/>
      <c r="Y48" s="637" t="s">
        <v>1506</v>
      </c>
      <c r="Z48" s="637"/>
      <c r="AA48" s="640" t="s">
        <v>8</v>
      </c>
    </row>
    <row r="49" spans="2:35" s="321" customFormat="1" ht="16.899999999999999" customHeight="1">
      <c r="B49" s="2333"/>
      <c r="C49" s="2334"/>
      <c r="D49" s="2334"/>
      <c r="E49" s="2335"/>
      <c r="F49" s="418" t="s">
        <v>1508</v>
      </c>
      <c r="G49" s="394"/>
      <c r="H49" s="394"/>
      <c r="I49" s="394"/>
      <c r="J49" s="394"/>
      <c r="K49" s="394" t="s">
        <v>1509</v>
      </c>
      <c r="L49" s="394"/>
      <c r="M49" s="394"/>
      <c r="N49" s="419"/>
      <c r="O49" s="394"/>
      <c r="P49" s="420"/>
      <c r="Q49" s="394"/>
      <c r="R49" s="394"/>
      <c r="S49" s="394"/>
      <c r="T49" s="394"/>
      <c r="U49" s="394"/>
      <c r="V49" s="394"/>
      <c r="W49" s="394"/>
      <c r="X49" s="394"/>
      <c r="Y49" s="394"/>
      <c r="Z49" s="394"/>
      <c r="AA49" s="421" t="s">
        <v>8</v>
      </c>
    </row>
    <row r="50" spans="2:35" s="321" customFormat="1" ht="18" customHeight="1">
      <c r="B50" s="2336" t="s">
        <v>1510</v>
      </c>
      <c r="C50" s="2337"/>
      <c r="D50" s="2337"/>
      <c r="E50" s="2338"/>
      <c r="F50" s="629"/>
      <c r="G50" s="2255"/>
      <c r="H50" s="2255"/>
      <c r="I50" s="2255"/>
      <c r="J50" s="2255"/>
      <c r="K50" s="2255"/>
      <c r="L50" s="2255"/>
      <c r="M50" s="2255"/>
      <c r="N50" s="2255"/>
      <c r="O50" s="2255"/>
      <c r="P50" s="2255"/>
      <c r="Q50" s="2255"/>
      <c r="R50" s="2255"/>
      <c r="S50" s="2255"/>
      <c r="T50" s="2255"/>
      <c r="U50" s="2255"/>
      <c r="V50" s="2255"/>
      <c r="W50" s="2255"/>
      <c r="X50" s="2255"/>
      <c r="Y50" s="2255"/>
      <c r="Z50" s="2255"/>
      <c r="AA50" s="2256"/>
    </row>
    <row r="51" spans="2:35" s="321" customFormat="1" ht="15" customHeight="1">
      <c r="B51" s="2339"/>
      <c r="C51" s="2340"/>
      <c r="D51" s="2340"/>
      <c r="E51" s="2341"/>
      <c r="F51" s="405"/>
      <c r="G51" s="2257"/>
      <c r="H51" s="2257"/>
      <c r="I51" s="2257"/>
      <c r="J51" s="2257"/>
      <c r="K51" s="2257"/>
      <c r="L51" s="2257"/>
      <c r="M51" s="2257"/>
      <c r="N51" s="2257"/>
      <c r="O51" s="2257"/>
      <c r="P51" s="2257"/>
      <c r="Q51" s="2257"/>
      <c r="R51" s="2257"/>
      <c r="S51" s="2257"/>
      <c r="T51" s="2257"/>
      <c r="U51" s="2257"/>
      <c r="V51" s="2257"/>
      <c r="W51" s="2257"/>
      <c r="X51" s="2257"/>
      <c r="Y51" s="2257"/>
      <c r="Z51" s="2257"/>
      <c r="AA51" s="2258"/>
    </row>
    <row r="52" spans="2:35" s="321" customFormat="1" ht="15" customHeight="1">
      <c r="B52" s="2342"/>
      <c r="C52" s="2343"/>
      <c r="D52" s="2343"/>
      <c r="E52" s="2344"/>
      <c r="F52" s="406"/>
      <c r="G52" s="2259"/>
      <c r="H52" s="2259"/>
      <c r="I52" s="2259"/>
      <c r="J52" s="2259"/>
      <c r="K52" s="2259"/>
      <c r="L52" s="2259"/>
      <c r="M52" s="2259"/>
      <c r="N52" s="2259"/>
      <c r="O52" s="2259"/>
      <c r="P52" s="2259"/>
      <c r="Q52" s="2259"/>
      <c r="R52" s="2259"/>
      <c r="S52" s="2259"/>
      <c r="T52" s="2259"/>
      <c r="U52" s="2259"/>
      <c r="V52" s="2259"/>
      <c r="W52" s="2259"/>
      <c r="X52" s="2259"/>
      <c r="Y52" s="2259"/>
      <c r="Z52" s="2259"/>
      <c r="AA52" s="2260"/>
    </row>
    <row r="53" spans="2:35" s="321" customFormat="1" ht="18" customHeight="1">
      <c r="B53" s="2336" t="s">
        <v>918</v>
      </c>
      <c r="C53" s="2337"/>
      <c r="D53" s="2337"/>
      <c r="E53" s="2338"/>
      <c r="F53" s="2395" t="s">
        <v>1511</v>
      </c>
      <c r="G53" s="2396"/>
      <c r="H53" s="2396"/>
      <c r="I53" s="2396"/>
      <c r="J53" s="2396"/>
      <c r="K53" s="2396"/>
      <c r="L53" s="2396"/>
      <c r="M53" s="2396"/>
      <c r="N53" s="2396"/>
      <c r="O53" s="2396"/>
      <c r="P53" s="2396"/>
      <c r="Q53" s="2396"/>
      <c r="R53" s="2396"/>
      <c r="S53" s="2396"/>
      <c r="T53" s="2396"/>
      <c r="U53" s="2396"/>
      <c r="V53" s="2396"/>
      <c r="W53" s="2396"/>
      <c r="X53" s="2396"/>
      <c r="Y53" s="2396"/>
      <c r="Z53" s="2396"/>
      <c r="AA53" s="2397"/>
    </row>
    <row r="54" spans="2:35" s="321" customFormat="1" ht="15" customHeight="1">
      <c r="B54" s="2339"/>
      <c r="C54" s="2340"/>
      <c r="D54" s="2340"/>
      <c r="E54" s="2341"/>
      <c r="F54" s="641"/>
      <c r="G54" s="2261" t="str">
        <f>IF(LEFT("",20)=LEFT(入力専用!G274,20),"","本人の意向："&amp;入力専用!G274)</f>
        <v/>
      </c>
      <c r="H54" s="2261"/>
      <c r="I54" s="2261"/>
      <c r="J54" s="2261"/>
      <c r="K54" s="2261"/>
      <c r="L54" s="2261"/>
      <c r="M54" s="2261"/>
      <c r="N54" s="2261"/>
      <c r="O54" s="2261"/>
      <c r="P54" s="2261"/>
      <c r="Q54" s="2261"/>
      <c r="R54" s="2261"/>
      <c r="S54" s="2261"/>
      <c r="T54" s="2261"/>
      <c r="U54" s="2261"/>
      <c r="V54" s="2261"/>
      <c r="W54" s="2261"/>
      <c r="X54" s="2261"/>
      <c r="Y54" s="2261"/>
      <c r="Z54" s="2261"/>
      <c r="AA54" s="2262"/>
    </row>
    <row r="55" spans="2:35" s="321" customFormat="1" ht="15" customHeight="1">
      <c r="B55" s="2342"/>
      <c r="C55" s="2343"/>
      <c r="D55" s="2343"/>
      <c r="E55" s="2344"/>
      <c r="F55" s="396"/>
      <c r="G55" s="2263" t="str">
        <f>IF(LEFT("",20)=LEFT(入力専用!G276,20),"","家族の意向："&amp;入力専用!G276)</f>
        <v/>
      </c>
      <c r="H55" s="2263"/>
      <c r="I55" s="2263"/>
      <c r="J55" s="2263"/>
      <c r="K55" s="2263"/>
      <c r="L55" s="2263"/>
      <c r="M55" s="2263"/>
      <c r="N55" s="2263"/>
      <c r="O55" s="2263"/>
      <c r="P55" s="2263"/>
      <c r="Q55" s="2263"/>
      <c r="R55" s="2263"/>
      <c r="S55" s="2263"/>
      <c r="T55" s="2263"/>
      <c r="U55" s="2263"/>
      <c r="V55" s="2263"/>
      <c r="W55" s="2263"/>
      <c r="X55" s="2263"/>
      <c r="Y55" s="2263"/>
      <c r="Z55" s="2263"/>
      <c r="AA55" s="2264"/>
    </row>
    <row r="56" spans="2:35" s="329" customFormat="1" ht="15.75" customHeight="1">
      <c r="B56" s="330" t="s">
        <v>1512</v>
      </c>
      <c r="C56" s="330"/>
      <c r="D56" s="330"/>
      <c r="E56" s="330"/>
      <c r="F56" s="330"/>
      <c r="G56" s="330"/>
      <c r="H56" s="330"/>
      <c r="I56" s="330"/>
      <c r="J56" s="330"/>
      <c r="K56" s="330"/>
      <c r="L56" s="330"/>
      <c r="M56" s="330"/>
      <c r="N56" s="330"/>
      <c r="O56" s="330"/>
      <c r="P56" s="330"/>
      <c r="Q56" s="330"/>
      <c r="R56" s="330"/>
      <c r="S56" s="330"/>
      <c r="T56" s="330"/>
      <c r="U56" s="330"/>
      <c r="V56" s="330"/>
      <c r="W56" s="330"/>
      <c r="X56" s="330"/>
      <c r="Y56" s="330"/>
      <c r="Z56" s="330"/>
      <c r="AA56" s="330"/>
    </row>
    <row r="57" spans="2:35" s="329" customFormat="1" ht="20.45" customHeight="1">
      <c r="B57" s="2269" t="s">
        <v>1513</v>
      </c>
      <c r="C57" s="2270"/>
      <c r="D57" s="2270"/>
      <c r="E57" s="2270"/>
      <c r="F57" s="2271"/>
      <c r="G57" s="642"/>
      <c r="H57" s="2230" t="str">
        <f>IF(LEFT("",20)=LEFT(入力専用!G297,20),"☑ なし","☑ あり　【 "&amp;入力専用!G297&amp;"　（ "&amp;入力専用!O297&amp;" ）】")</f>
        <v>☑ なし</v>
      </c>
      <c r="I57" s="2230"/>
      <c r="J57" s="2230"/>
      <c r="K57" s="2230"/>
      <c r="L57" s="2230"/>
      <c r="M57" s="2230"/>
      <c r="N57" s="2267"/>
      <c r="O57" s="2269" t="s">
        <v>1514</v>
      </c>
      <c r="P57" s="2270"/>
      <c r="Q57" s="2270"/>
      <c r="R57" s="2270"/>
      <c r="S57" s="2271"/>
      <c r="T57" s="643"/>
      <c r="U57" s="2326" t="str">
        <f>IF(LEFT("",20)=LEFT(入力専用!G304,20),入力専用!$IZ$5,入力専用!$IZ$5&amp;"（ "&amp;入力専用!O304&amp;" ）")</f>
        <v>☑ なし</v>
      </c>
      <c r="V57" s="2326"/>
      <c r="W57" s="2326"/>
      <c r="X57" s="2326"/>
      <c r="Y57" s="2326"/>
      <c r="Z57" s="2326"/>
      <c r="AA57" s="2327"/>
    </row>
    <row r="58" spans="2:35" s="329" customFormat="1" ht="20.45" customHeight="1">
      <c r="B58" s="2269" t="s">
        <v>1515</v>
      </c>
      <c r="C58" s="2270"/>
      <c r="D58" s="2270"/>
      <c r="E58" s="2270"/>
      <c r="F58" s="2271"/>
      <c r="G58" s="2272" t="s">
        <v>1516</v>
      </c>
      <c r="H58" s="2273"/>
      <c r="I58" s="644"/>
      <c r="J58" s="645" t="s">
        <v>1517</v>
      </c>
      <c r="K58" s="645"/>
      <c r="L58" s="644"/>
      <c r="M58" s="646" t="s">
        <v>1518</v>
      </c>
      <c r="N58" s="644"/>
      <c r="O58" s="646"/>
      <c r="P58" s="647"/>
      <c r="Q58" s="647"/>
      <c r="R58" s="645" t="s">
        <v>1519</v>
      </c>
      <c r="S58" s="647"/>
      <c r="T58" s="645"/>
      <c r="U58" s="648"/>
      <c r="V58" s="648"/>
      <c r="W58" s="648"/>
      <c r="X58" s="648"/>
      <c r="Y58" s="648" t="s">
        <v>8</v>
      </c>
      <c r="Z58" s="645" t="s">
        <v>1520</v>
      </c>
      <c r="AA58" s="649"/>
    </row>
    <row r="59" spans="2:35" s="329" customFormat="1" ht="20.45" customHeight="1">
      <c r="B59" s="2269" t="s">
        <v>1521</v>
      </c>
      <c r="C59" s="2270"/>
      <c r="D59" s="2270"/>
      <c r="E59" s="2270"/>
      <c r="F59" s="2271"/>
      <c r="G59" s="642"/>
      <c r="H59" s="2230" t="str">
        <f>"☑ "&amp;入力専用!$IY$6</f>
        <v>☑ 自立</v>
      </c>
      <c r="I59" s="2230"/>
      <c r="J59" s="2230"/>
      <c r="K59" s="2230"/>
      <c r="L59" s="2230"/>
      <c r="M59" s="2230"/>
      <c r="N59" s="2267"/>
      <c r="O59" s="2269" t="s">
        <v>65</v>
      </c>
      <c r="P59" s="2270"/>
      <c r="Q59" s="2270"/>
      <c r="R59" s="2270"/>
      <c r="S59" s="2271"/>
      <c r="T59" s="642"/>
      <c r="U59" s="2230" t="str">
        <f>"☑ "&amp;入力専用!$IY$5</f>
        <v>☑ 自立</v>
      </c>
      <c r="V59" s="2230"/>
      <c r="W59" s="2230"/>
      <c r="X59" s="2230"/>
      <c r="Y59" s="2230"/>
      <c r="Z59" s="2230"/>
      <c r="AA59" s="2267"/>
    </row>
    <row r="60" spans="2:35" s="329" customFormat="1" ht="20.45" customHeight="1">
      <c r="B60" s="2269" t="s">
        <v>1522</v>
      </c>
      <c r="C60" s="2270"/>
      <c r="D60" s="2270"/>
      <c r="E60" s="2270"/>
      <c r="F60" s="2271"/>
      <c r="G60" s="642"/>
      <c r="H60" s="2326" t="str">
        <f>入力専用!G306&amp;"　　"&amp;入力専用!N306&amp;"　　"&amp;入力専用!U306&amp;"　　"&amp;入力専用!AB306</f>
        <v>□ 杖　　□ 歩行器　　□ 車いす　　□ その他</v>
      </c>
      <c r="I60" s="2326"/>
      <c r="J60" s="2326"/>
      <c r="K60" s="2326"/>
      <c r="L60" s="2326"/>
      <c r="M60" s="2326"/>
      <c r="N60" s="2327"/>
      <c r="O60" s="2269" t="s">
        <v>1523</v>
      </c>
      <c r="P60" s="2270"/>
      <c r="Q60" s="2270"/>
      <c r="R60" s="2270"/>
      <c r="S60" s="2271"/>
      <c r="T60" s="642"/>
      <c r="U60" s="2230" t="str">
        <f>入力専用!G305&amp;"　　"&amp;入力専用!N305&amp;"　　"&amp;入力専用!U305&amp;"　　"&amp;入力専用!AB305</f>
        <v>□ 杖　　□ 歩行器　　□ 車いす　　□ その他</v>
      </c>
      <c r="V60" s="2230"/>
      <c r="W60" s="2230"/>
      <c r="X60" s="2230"/>
      <c r="Y60" s="2230"/>
      <c r="Z60" s="2230"/>
      <c r="AA60" s="2267"/>
      <c r="AI60" s="321"/>
    </row>
    <row r="61" spans="2:35" s="329" customFormat="1" ht="20.45" customHeight="1">
      <c r="B61" s="2269" t="s">
        <v>67</v>
      </c>
      <c r="C61" s="2270"/>
      <c r="D61" s="2270"/>
      <c r="E61" s="2270"/>
      <c r="F61" s="2325"/>
      <c r="G61" s="623"/>
      <c r="H61" s="2230" t="str">
        <f>"☑ "&amp;入力専用!$IY$10</f>
        <v>☑ 自立</v>
      </c>
      <c r="I61" s="2230"/>
      <c r="J61" s="2230"/>
      <c r="K61" s="2230"/>
      <c r="L61" s="2230"/>
      <c r="M61" s="2230"/>
      <c r="N61" s="2267"/>
      <c r="O61" s="2269" t="s">
        <v>69</v>
      </c>
      <c r="P61" s="2270"/>
      <c r="Q61" s="2270"/>
      <c r="R61" s="2270"/>
      <c r="S61" s="2271"/>
      <c r="T61" s="642"/>
      <c r="U61" s="2230" t="str">
        <f>"☑ 排尿："&amp;入力専用!$JN$5&amp;"　　☑ 排便："&amp;入力専用!$JO$5</f>
        <v>☑ 排尿：自立　　☑ 排便：自立</v>
      </c>
      <c r="V61" s="2230"/>
      <c r="W61" s="2230"/>
      <c r="X61" s="2230"/>
      <c r="Y61" s="2230"/>
      <c r="Z61" s="2230"/>
      <c r="AA61" s="2267"/>
    </row>
    <row r="62" spans="2:35" s="329" customFormat="1" ht="20.45" customHeight="1">
      <c r="B62" s="2310" t="s">
        <v>1524</v>
      </c>
      <c r="C62" s="2311"/>
      <c r="D62" s="2311"/>
      <c r="E62" s="2311"/>
      <c r="F62" s="2328" t="s">
        <v>1525</v>
      </c>
      <c r="G62" s="2329"/>
      <c r="H62" s="2329"/>
      <c r="I62" s="2329"/>
      <c r="J62" s="2329"/>
      <c r="K62" s="2330" t="s">
        <v>1526</v>
      </c>
      <c r="L62" s="2330"/>
      <c r="M62" s="2330"/>
      <c r="N62" s="2330"/>
      <c r="O62" s="2330"/>
      <c r="P62" s="2330"/>
      <c r="Q62" s="2330"/>
      <c r="R62" s="2330"/>
      <c r="S62" s="650" t="s">
        <v>44</v>
      </c>
      <c r="T62" s="2268"/>
      <c r="U62" s="2268"/>
      <c r="V62" s="2268"/>
      <c r="W62" s="2268"/>
      <c r="X62" s="2268"/>
      <c r="Y62" s="2268"/>
      <c r="Z62" s="2268"/>
      <c r="AA62" s="651" t="s">
        <v>8</v>
      </c>
    </row>
    <row r="63" spans="2:35" s="329" customFormat="1" ht="20.25" customHeight="1">
      <c r="B63" s="2244" t="s">
        <v>1527</v>
      </c>
      <c r="C63" s="2245"/>
      <c r="D63" s="2245"/>
      <c r="E63" s="2246"/>
      <c r="F63" s="652"/>
      <c r="G63" s="2250" t="s">
        <v>1528</v>
      </c>
      <c r="H63" s="2250"/>
      <c r="I63" s="2250"/>
      <c r="J63" s="2250"/>
      <c r="K63" s="2250"/>
      <c r="L63" s="2250"/>
      <c r="M63" s="2250"/>
      <c r="N63" s="2250"/>
      <c r="O63" s="653"/>
      <c r="P63" s="653"/>
      <c r="Q63" s="653"/>
      <c r="R63" s="653"/>
      <c r="S63" s="653"/>
      <c r="T63" s="653"/>
      <c r="U63" s="653"/>
      <c r="V63" s="653"/>
      <c r="W63" s="653"/>
      <c r="X63" s="653"/>
      <c r="Y63" s="653"/>
      <c r="Z63" s="653"/>
      <c r="AA63" s="654"/>
    </row>
    <row r="64" spans="2:35" s="329" customFormat="1" ht="44.25" customHeight="1">
      <c r="B64" s="2247"/>
      <c r="C64" s="2248"/>
      <c r="D64" s="2248"/>
      <c r="E64" s="2249"/>
      <c r="F64" s="397"/>
      <c r="G64" s="2251"/>
      <c r="H64" s="2251"/>
      <c r="I64" s="2251"/>
      <c r="J64" s="2251"/>
      <c r="K64" s="2251"/>
      <c r="L64" s="2251"/>
      <c r="M64" s="2251"/>
      <c r="N64" s="2251"/>
      <c r="O64" s="2251"/>
      <c r="P64" s="2251"/>
      <c r="Q64" s="2251"/>
      <c r="R64" s="2251"/>
      <c r="S64" s="2251"/>
      <c r="T64" s="2251"/>
      <c r="U64" s="2251"/>
      <c r="V64" s="2251"/>
      <c r="W64" s="2251"/>
      <c r="X64" s="2251"/>
      <c r="Y64" s="2251"/>
      <c r="Z64" s="2251"/>
      <c r="AA64" s="398"/>
    </row>
    <row r="65" spans="2:27" s="329" customFormat="1" ht="20.45" customHeight="1">
      <c r="B65" s="2313" t="s">
        <v>1529</v>
      </c>
      <c r="C65" s="2314"/>
      <c r="D65" s="2314"/>
      <c r="E65" s="2315"/>
      <c r="F65" s="2241" t="s">
        <v>1530</v>
      </c>
      <c r="G65" s="2242"/>
      <c r="H65" s="2242"/>
      <c r="I65" s="2242"/>
      <c r="J65" s="2242"/>
      <c r="K65" s="2242"/>
      <c r="L65" s="2242"/>
      <c r="M65" s="2242"/>
      <c r="N65" s="2242"/>
      <c r="O65" s="2242"/>
      <c r="P65" s="2242"/>
      <c r="Q65" s="2242"/>
      <c r="R65" s="2242"/>
      <c r="S65" s="2242"/>
      <c r="T65" s="2242"/>
      <c r="U65" s="2242"/>
      <c r="V65" s="2242"/>
      <c r="W65" s="2242"/>
      <c r="X65" s="2242"/>
      <c r="Y65" s="2242"/>
      <c r="Z65" s="2242"/>
      <c r="AA65" s="2243"/>
    </row>
    <row r="66" spans="2:27" s="329" customFormat="1" ht="20.45" customHeight="1">
      <c r="B66" s="2319"/>
      <c r="C66" s="2320"/>
      <c r="D66" s="2320"/>
      <c r="E66" s="2321"/>
      <c r="F66" s="655"/>
      <c r="G66" s="2234" t="s">
        <v>1531</v>
      </c>
      <c r="H66" s="2234"/>
      <c r="I66" s="2234"/>
      <c r="J66" s="2234"/>
      <c r="K66" s="2234"/>
      <c r="L66" s="2234"/>
      <c r="M66" s="2234"/>
      <c r="N66" s="2234"/>
      <c r="O66" s="2234"/>
      <c r="P66" s="2234"/>
      <c r="R66" s="2234" t="s">
        <v>1532</v>
      </c>
      <c r="S66" s="2234"/>
      <c r="T66" s="2234"/>
      <c r="U66" s="2234"/>
      <c r="V66" s="2234"/>
      <c r="W66" s="2234"/>
      <c r="X66" s="2234"/>
      <c r="Y66" s="2234"/>
      <c r="Z66" s="2234"/>
      <c r="AA66" s="2240"/>
    </row>
    <row r="67" spans="2:27" s="329" customFormat="1" ht="20.45" customHeight="1">
      <c r="B67" s="2319"/>
      <c r="C67" s="2320"/>
      <c r="D67" s="2320"/>
      <c r="E67" s="2321"/>
      <c r="F67" s="655"/>
      <c r="G67" s="2234" t="s">
        <v>1533</v>
      </c>
      <c r="H67" s="2234"/>
      <c r="I67" s="2234"/>
      <c r="J67" s="2234"/>
      <c r="K67" s="2234"/>
      <c r="L67" s="2234"/>
      <c r="M67" s="2234"/>
      <c r="N67" s="2234"/>
      <c r="O67" s="2234"/>
      <c r="P67" s="2234"/>
      <c r="R67" s="2234" t="s">
        <v>1534</v>
      </c>
      <c r="S67" s="2234"/>
      <c r="T67" s="2234"/>
      <c r="U67" s="2234"/>
      <c r="V67" s="2234"/>
      <c r="W67" s="2234"/>
      <c r="X67" s="2234"/>
      <c r="Y67" s="2234"/>
      <c r="Z67" s="2234"/>
      <c r="AA67" s="2240"/>
    </row>
    <row r="68" spans="2:27" s="329" customFormat="1" ht="20.45" customHeight="1">
      <c r="B68" s="2319"/>
      <c r="C68" s="2320"/>
      <c r="D68" s="2320"/>
      <c r="E68" s="2321"/>
      <c r="F68" s="339"/>
      <c r="G68" s="2216" t="s">
        <v>1535</v>
      </c>
      <c r="H68" s="2216"/>
      <c r="I68" s="2216"/>
      <c r="J68" s="2216"/>
      <c r="K68" s="2216"/>
      <c r="L68" s="2216"/>
      <c r="M68" s="2216"/>
      <c r="N68" s="2216"/>
      <c r="O68" s="2216"/>
      <c r="P68" s="2216"/>
      <c r="Q68" s="340"/>
      <c r="R68" s="340"/>
      <c r="S68" s="340"/>
      <c r="T68" s="340"/>
      <c r="U68" s="340"/>
      <c r="V68" s="340"/>
      <c r="W68" s="340"/>
      <c r="X68" s="340"/>
      <c r="Y68" s="340"/>
      <c r="Z68" s="340"/>
      <c r="AA68" s="341"/>
    </row>
    <row r="69" spans="2:27" s="329" customFormat="1" ht="20.45" customHeight="1">
      <c r="B69" s="2319"/>
      <c r="C69" s="2320"/>
      <c r="D69" s="2320"/>
      <c r="E69" s="2321"/>
      <c r="F69" s="2241" t="s">
        <v>1536</v>
      </c>
      <c r="G69" s="2242"/>
      <c r="H69" s="2242"/>
      <c r="I69" s="2242"/>
      <c r="J69" s="2242"/>
      <c r="K69" s="2242"/>
      <c r="L69" s="2242"/>
      <c r="M69" s="2242"/>
      <c r="N69" s="2242"/>
      <c r="O69" s="2242"/>
      <c r="P69" s="2242"/>
      <c r="Q69" s="2242"/>
      <c r="R69" s="2242"/>
      <c r="S69" s="2242"/>
      <c r="T69" s="2242"/>
      <c r="U69" s="2242"/>
      <c r="V69" s="2242"/>
      <c r="W69" s="2242"/>
      <c r="X69" s="2242"/>
      <c r="Y69" s="2242"/>
      <c r="Z69" s="2242"/>
      <c r="AA69" s="2243"/>
    </row>
    <row r="70" spans="2:27" s="329" customFormat="1" ht="20.45" customHeight="1">
      <c r="B70" s="2319"/>
      <c r="C70" s="2320"/>
      <c r="D70" s="2320"/>
      <c r="E70" s="2321"/>
      <c r="G70" s="2234" t="s">
        <v>1537</v>
      </c>
      <c r="H70" s="2234"/>
      <c r="I70" s="2234"/>
      <c r="J70" s="2234"/>
      <c r="K70" s="2234"/>
      <c r="L70" s="2234"/>
      <c r="M70" s="2234"/>
      <c r="N70" s="2234"/>
      <c r="O70" s="2234"/>
      <c r="P70" s="2234"/>
      <c r="R70" s="2234" t="s">
        <v>1538</v>
      </c>
      <c r="S70" s="2234"/>
      <c r="T70" s="2234"/>
      <c r="U70" s="2234"/>
      <c r="V70" s="2234"/>
      <c r="W70" s="2234"/>
      <c r="X70" s="2234"/>
      <c r="Y70" s="2234"/>
      <c r="Z70" s="2234"/>
      <c r="AA70" s="2240"/>
    </row>
    <row r="71" spans="2:27" s="329" customFormat="1" ht="20.45" customHeight="1">
      <c r="B71" s="2319"/>
      <c r="C71" s="2320"/>
      <c r="D71" s="2320"/>
      <c r="E71" s="2321"/>
      <c r="G71" s="2234" t="s">
        <v>1539</v>
      </c>
      <c r="H71" s="2234"/>
      <c r="I71" s="2234"/>
      <c r="J71" s="2234"/>
      <c r="K71" s="2234"/>
      <c r="L71" s="2234"/>
      <c r="M71" s="2234"/>
      <c r="N71" s="2234"/>
      <c r="O71" s="2234"/>
      <c r="P71" s="2234"/>
      <c r="R71" s="2234" t="s">
        <v>1540</v>
      </c>
      <c r="S71" s="2234"/>
      <c r="T71" s="2234"/>
      <c r="U71" s="2234"/>
      <c r="V71" s="2234"/>
      <c r="W71" s="2234"/>
      <c r="X71" s="2234"/>
      <c r="Y71" s="2234"/>
      <c r="Z71" s="2234"/>
      <c r="AA71" s="2240"/>
    </row>
    <row r="72" spans="2:27" s="329" customFormat="1" ht="20.45" customHeight="1">
      <c r="B72" s="2319"/>
      <c r="C72" s="2320"/>
      <c r="D72" s="2320"/>
      <c r="E72" s="2321"/>
      <c r="G72" s="2216" t="s">
        <v>1541</v>
      </c>
      <c r="H72" s="2216"/>
      <c r="I72" s="2216"/>
      <c r="J72" s="2216"/>
      <c r="K72" s="2216"/>
      <c r="L72" s="2216"/>
      <c r="M72" s="2216"/>
      <c r="N72" s="2216"/>
      <c r="O72" s="2216"/>
      <c r="P72" s="2216"/>
      <c r="Q72" s="400"/>
      <c r="R72" s="340"/>
      <c r="S72" s="340"/>
      <c r="T72" s="340"/>
      <c r="U72" s="340"/>
      <c r="V72" s="340"/>
      <c r="W72" s="340"/>
      <c r="X72" s="340"/>
      <c r="Y72" s="340"/>
      <c r="Z72" s="340"/>
      <c r="AA72" s="341"/>
    </row>
    <row r="73" spans="2:27" s="329" customFormat="1" ht="20.45" customHeight="1">
      <c r="B73" s="2319"/>
      <c r="C73" s="2320"/>
      <c r="D73" s="2320"/>
      <c r="E73" s="2321"/>
      <c r="F73" s="652" t="s">
        <v>1542</v>
      </c>
      <c r="G73" s="653"/>
      <c r="H73" s="653"/>
      <c r="I73" s="653"/>
      <c r="J73" s="653"/>
      <c r="K73" s="653"/>
      <c r="L73" s="653"/>
      <c r="M73" s="653"/>
      <c r="N73" s="653"/>
      <c r="O73" s="399"/>
      <c r="P73" s="399"/>
      <c r="R73" s="399"/>
      <c r="S73" s="653"/>
      <c r="T73" s="653"/>
      <c r="U73" s="653"/>
      <c r="V73" s="653"/>
      <c r="W73" s="653"/>
      <c r="X73" s="653"/>
      <c r="Y73" s="653"/>
      <c r="Z73" s="653"/>
      <c r="AA73" s="654"/>
    </row>
    <row r="74" spans="2:27" s="329" customFormat="1" ht="20.45" customHeight="1">
      <c r="B74" s="2319"/>
      <c r="C74" s="2320"/>
      <c r="D74" s="2320"/>
      <c r="E74" s="2321"/>
      <c r="G74" s="2234" t="s">
        <v>1543</v>
      </c>
      <c r="H74" s="2234"/>
      <c r="I74" s="2234"/>
      <c r="J74" s="2234"/>
      <c r="K74" s="2234"/>
      <c r="L74" s="2234"/>
      <c r="M74" s="2234"/>
      <c r="N74" s="2234"/>
      <c r="O74" s="2234"/>
      <c r="P74" s="2234"/>
      <c r="R74" s="2234" t="s">
        <v>1544</v>
      </c>
      <c r="S74" s="2234"/>
      <c r="T74" s="2234"/>
      <c r="U74" s="2234"/>
      <c r="V74" s="2234"/>
      <c r="W74" s="2234"/>
      <c r="X74" s="2234"/>
      <c r="Y74" s="2234"/>
      <c r="Z74" s="2234"/>
      <c r="AA74" s="2240"/>
    </row>
    <row r="75" spans="2:27" s="329" customFormat="1" ht="20.45" customHeight="1">
      <c r="B75" s="2319"/>
      <c r="C75" s="2320"/>
      <c r="D75" s="2320"/>
      <c r="E75" s="2321"/>
      <c r="G75" s="2234" t="s">
        <v>1545</v>
      </c>
      <c r="H75" s="2234"/>
      <c r="I75" s="2234"/>
      <c r="J75" s="2234"/>
      <c r="K75" s="2234"/>
      <c r="L75" s="2234"/>
      <c r="M75" s="2234"/>
      <c r="N75" s="2234"/>
      <c r="O75" s="2234"/>
      <c r="P75" s="2234"/>
      <c r="R75" s="2234" t="s">
        <v>1546</v>
      </c>
      <c r="S75" s="2234"/>
      <c r="T75" s="2234"/>
      <c r="U75" s="2234"/>
      <c r="V75" s="2234"/>
      <c r="W75" s="2234"/>
      <c r="X75" s="2234"/>
      <c r="Y75" s="2234"/>
      <c r="Z75" s="2234"/>
      <c r="AA75" s="2240"/>
    </row>
    <row r="76" spans="2:27" s="329" customFormat="1" ht="20.45" customHeight="1">
      <c r="B76" s="2319"/>
      <c r="C76" s="2320"/>
      <c r="D76" s="2320"/>
      <c r="E76" s="2321"/>
      <c r="G76" s="2216" t="s">
        <v>1547</v>
      </c>
      <c r="H76" s="2216"/>
      <c r="I76" s="2216"/>
      <c r="J76" s="2216"/>
      <c r="K76" s="2216"/>
      <c r="L76" s="2216"/>
      <c r="M76" s="2216"/>
      <c r="N76" s="2216"/>
      <c r="O76" s="2216"/>
      <c r="P76" s="2216"/>
      <c r="Q76" s="400"/>
      <c r="R76" s="340"/>
      <c r="S76" s="340"/>
      <c r="T76" s="340"/>
      <c r="U76" s="340"/>
      <c r="V76" s="340"/>
      <c r="W76" s="340"/>
      <c r="X76" s="340"/>
      <c r="Y76" s="340"/>
      <c r="Z76" s="340"/>
      <c r="AA76" s="341"/>
    </row>
    <row r="77" spans="2:27" s="329" customFormat="1" ht="20.45" customHeight="1">
      <c r="B77" s="2319"/>
      <c r="C77" s="2320"/>
      <c r="D77" s="2320"/>
      <c r="E77" s="2321"/>
      <c r="F77" s="652" t="s">
        <v>1548</v>
      </c>
      <c r="G77" s="653"/>
      <c r="H77" s="653"/>
      <c r="I77" s="653"/>
      <c r="J77" s="653"/>
      <c r="K77" s="653"/>
      <c r="L77" s="653"/>
      <c r="M77" s="653"/>
      <c r="N77" s="653"/>
      <c r="O77" s="399"/>
      <c r="P77" s="399"/>
      <c r="R77" s="399"/>
      <c r="S77" s="399"/>
      <c r="T77" s="653"/>
      <c r="U77" s="653"/>
      <c r="V77" s="653"/>
      <c r="W77" s="653"/>
      <c r="X77" s="653"/>
      <c r="Y77" s="653"/>
      <c r="Z77" s="653"/>
      <c r="AA77" s="654"/>
    </row>
    <row r="78" spans="2:27" s="329" customFormat="1" ht="20.45" customHeight="1">
      <c r="B78" s="2319"/>
      <c r="C78" s="2320"/>
      <c r="D78" s="2320"/>
      <c r="E78" s="2321"/>
      <c r="G78" s="2234" t="s">
        <v>1549</v>
      </c>
      <c r="H78" s="2234"/>
      <c r="I78" s="2234"/>
      <c r="J78" s="2234"/>
      <c r="K78" s="2234"/>
      <c r="L78" s="2234"/>
      <c r="M78" s="2234"/>
      <c r="N78" s="2234"/>
      <c r="O78" s="2234"/>
      <c r="P78" s="2234"/>
      <c r="R78" s="2234" t="s">
        <v>1550</v>
      </c>
      <c r="S78" s="2234"/>
      <c r="T78" s="2234"/>
      <c r="U78" s="2234"/>
      <c r="V78" s="2234"/>
      <c r="W78" s="2234"/>
      <c r="X78" s="2234"/>
      <c r="Y78" s="2234"/>
      <c r="Z78" s="2234"/>
      <c r="AA78" s="2240"/>
    </row>
    <row r="79" spans="2:27" s="329" customFormat="1" ht="20.45" customHeight="1">
      <c r="B79" s="2319"/>
      <c r="C79" s="2320"/>
      <c r="D79" s="2320"/>
      <c r="E79" s="2321"/>
      <c r="G79" s="2234" t="s">
        <v>1551</v>
      </c>
      <c r="H79" s="2234"/>
      <c r="I79" s="2234"/>
      <c r="J79" s="2234"/>
      <c r="K79" s="2234"/>
      <c r="L79" s="2234"/>
      <c r="M79" s="2234"/>
      <c r="N79" s="2234"/>
      <c r="O79" s="2234"/>
      <c r="P79" s="2234"/>
      <c r="R79" s="2234" t="s">
        <v>1552</v>
      </c>
      <c r="S79" s="2234"/>
      <c r="T79" s="2234"/>
      <c r="U79" s="2234"/>
      <c r="V79" s="2234"/>
      <c r="W79" s="2234"/>
      <c r="X79" s="2234"/>
      <c r="Y79" s="2234"/>
      <c r="Z79" s="2234"/>
      <c r="AA79" s="2240"/>
    </row>
    <row r="80" spans="2:27" s="329" customFormat="1" ht="20.45" customHeight="1">
      <c r="B80" s="2319"/>
      <c r="C80" s="2320"/>
      <c r="D80" s="2320"/>
      <c r="E80" s="2321"/>
      <c r="G80" s="2216" t="s">
        <v>1553</v>
      </c>
      <c r="H80" s="2216"/>
      <c r="I80" s="2216"/>
      <c r="J80" s="2216"/>
      <c r="K80" s="2216"/>
      <c r="L80" s="2216"/>
      <c r="M80" s="2216"/>
      <c r="N80" s="2216"/>
      <c r="O80" s="2216"/>
      <c r="P80" s="2216"/>
      <c r="Q80" s="340"/>
      <c r="R80" s="340"/>
      <c r="S80" s="340"/>
      <c r="T80" s="340"/>
      <c r="U80" s="340"/>
      <c r="V80" s="340"/>
      <c r="W80" s="340"/>
      <c r="X80" s="340"/>
      <c r="Y80" s="340"/>
      <c r="Z80" s="340"/>
      <c r="AA80" s="341"/>
    </row>
    <row r="81" spans="2:36" ht="21" customHeight="1">
      <c r="B81" s="2313" t="s">
        <v>1554</v>
      </c>
      <c r="C81" s="2314"/>
      <c r="D81" s="2314"/>
      <c r="E81" s="2314"/>
      <c r="F81" s="656"/>
      <c r="G81" s="2237" t="str">
        <f>入力専用!$II$14&amp;"　（ 頻度："&amp;入力専用!G364&amp;" ）"</f>
        <v>☑ なし　（ 頻度： ）</v>
      </c>
      <c r="H81" s="2237"/>
      <c r="I81" s="2237"/>
      <c r="J81" s="2237"/>
      <c r="K81" s="2237"/>
      <c r="L81" s="2237"/>
      <c r="M81" s="2237"/>
      <c r="N81" s="2237"/>
      <c r="O81" s="2237" t="s">
        <v>1555</v>
      </c>
      <c r="P81" s="2237"/>
      <c r="Q81" s="2237"/>
      <c r="R81" s="2237">
        <f>入力専用!$G$363</f>
        <v>0</v>
      </c>
      <c r="S81" s="2237"/>
      <c r="T81" s="2237"/>
      <c r="U81" s="2237"/>
      <c r="V81" s="2237"/>
      <c r="W81" s="2237"/>
      <c r="X81" s="2237"/>
      <c r="Y81" s="2237"/>
      <c r="Z81" s="2237"/>
      <c r="AA81" s="2238"/>
    </row>
    <row r="82" spans="2:36" ht="21" customHeight="1">
      <c r="B82" s="2316"/>
      <c r="C82" s="2317"/>
      <c r="D82" s="2317"/>
      <c r="E82" s="2317"/>
      <c r="F82" s="332"/>
      <c r="G82" s="2211" t="s">
        <v>1556</v>
      </c>
      <c r="H82" s="2211"/>
      <c r="I82" s="2239">
        <f>入力専用!$Q$362</f>
        <v>0</v>
      </c>
      <c r="J82" s="2239"/>
      <c r="K82" s="2239"/>
      <c r="L82" s="2239"/>
      <c r="M82" s="2239"/>
      <c r="N82" s="410" t="s">
        <v>886</v>
      </c>
      <c r="O82" s="2239">
        <f>入力専用!$X$362</f>
        <v>0</v>
      </c>
      <c r="P82" s="2239"/>
      <c r="Q82" s="2239"/>
      <c r="R82" s="2239"/>
      <c r="S82" s="2239"/>
      <c r="T82" s="404"/>
      <c r="U82" s="401"/>
      <c r="V82" s="401"/>
      <c r="W82" s="401"/>
      <c r="X82" s="401"/>
      <c r="Y82" s="401"/>
      <c r="Z82" s="401"/>
      <c r="AA82" s="342"/>
    </row>
    <row r="83" spans="2:36" ht="18" customHeight="1">
      <c r="B83" s="330" t="s">
        <v>1557</v>
      </c>
      <c r="C83" s="330"/>
      <c r="D83" s="330"/>
      <c r="E83" s="330"/>
      <c r="F83" s="330"/>
      <c r="G83" s="330"/>
      <c r="H83" s="330"/>
      <c r="I83" s="330"/>
      <c r="J83" s="330"/>
      <c r="K83" s="330"/>
      <c r="L83" s="330"/>
      <c r="M83" s="330"/>
      <c r="N83" s="330"/>
      <c r="O83" s="330"/>
      <c r="P83" s="330"/>
      <c r="Q83" s="330"/>
      <c r="R83" s="330"/>
      <c r="S83" s="330"/>
      <c r="T83" s="330"/>
      <c r="U83" s="330"/>
      <c r="V83" s="330"/>
      <c r="W83" s="330"/>
      <c r="X83" s="330"/>
      <c r="Y83" s="330"/>
      <c r="Z83" s="330"/>
      <c r="AA83" s="330"/>
    </row>
    <row r="84" spans="2:36" s="329" customFormat="1" ht="20.45" customHeight="1">
      <c r="B84" s="2244" t="s">
        <v>1558</v>
      </c>
      <c r="C84" s="2245"/>
      <c r="D84" s="2245"/>
      <c r="E84" s="2246"/>
      <c r="F84" s="2232" t="s">
        <v>1559</v>
      </c>
      <c r="G84" s="2218"/>
      <c r="H84" s="2218"/>
      <c r="I84" s="2218"/>
      <c r="J84" s="2218"/>
      <c r="K84" s="2218"/>
      <c r="L84" s="2218"/>
      <c r="M84" s="2218"/>
      <c r="N84" s="2218"/>
      <c r="O84" s="2218"/>
      <c r="P84" s="2218"/>
      <c r="Q84" s="2218"/>
      <c r="R84" s="2218"/>
      <c r="S84" s="2218"/>
      <c r="T84" s="2218"/>
      <c r="U84" s="2218"/>
      <c r="V84" s="2218"/>
      <c r="W84" s="2218"/>
      <c r="X84" s="2218"/>
      <c r="Y84" s="2218"/>
      <c r="Z84" s="2218"/>
      <c r="AA84" s="2219"/>
    </row>
    <row r="85" spans="2:36" s="329" customFormat="1" ht="20.45" customHeight="1">
      <c r="B85" s="2322"/>
      <c r="C85" s="2323"/>
      <c r="D85" s="2323"/>
      <c r="E85" s="2324"/>
      <c r="F85" s="2235" t="s">
        <v>1560</v>
      </c>
      <c r="G85" s="2236"/>
      <c r="H85" s="2236"/>
      <c r="I85" s="2236"/>
      <c r="J85" s="2236"/>
      <c r="K85" s="2234" t="s">
        <v>1561</v>
      </c>
      <c r="L85" s="2234"/>
      <c r="M85" s="2234"/>
      <c r="N85" s="2234"/>
      <c r="O85" s="2234"/>
      <c r="P85" s="2234"/>
      <c r="Q85" s="2234"/>
      <c r="R85" s="2234"/>
      <c r="S85" s="2234"/>
      <c r="T85" s="2234"/>
      <c r="U85" s="2234"/>
      <c r="V85" s="2234"/>
      <c r="W85" s="2234"/>
      <c r="X85" s="2234"/>
      <c r="Y85" s="2234"/>
      <c r="Z85" s="2234"/>
      <c r="AA85" s="411" t="s">
        <v>8</v>
      </c>
    </row>
    <row r="86" spans="2:36" s="329" customFormat="1" ht="20.45" customHeight="1">
      <c r="B86" s="2322"/>
      <c r="C86" s="2323"/>
      <c r="D86" s="2323"/>
      <c r="E86" s="2324"/>
      <c r="F86" s="412"/>
      <c r="G86" s="2234" t="s">
        <v>1562</v>
      </c>
      <c r="H86" s="2234"/>
      <c r="I86" s="2234"/>
      <c r="J86" s="2234"/>
      <c r="K86" s="2234"/>
      <c r="L86" s="412"/>
      <c r="M86" s="412"/>
      <c r="N86" s="412"/>
      <c r="O86" s="412"/>
      <c r="P86" s="412"/>
      <c r="Q86" s="412"/>
      <c r="R86" s="412"/>
      <c r="S86" s="412"/>
      <c r="T86" s="412"/>
      <c r="U86" s="412"/>
      <c r="V86" s="412"/>
      <c r="W86" s="412"/>
      <c r="X86" s="412"/>
      <c r="Y86" s="412"/>
      <c r="Z86" s="412"/>
      <c r="AA86" s="413"/>
    </row>
    <row r="87" spans="2:36" s="329" customFormat="1" ht="20.45" customHeight="1">
      <c r="B87" s="2247"/>
      <c r="C87" s="2248"/>
      <c r="D87" s="2248"/>
      <c r="E87" s="2249"/>
      <c r="F87" s="657"/>
      <c r="G87" s="2217" t="s">
        <v>1563</v>
      </c>
      <c r="H87" s="2217"/>
      <c r="I87" s="2217">
        <f>入力専用!$G$269</f>
        <v>0</v>
      </c>
      <c r="J87" s="2217"/>
      <c r="K87" s="2217"/>
      <c r="L87" s="2217"/>
      <c r="M87" s="2217"/>
      <c r="N87" s="2217"/>
      <c r="O87" s="2217"/>
      <c r="P87" s="2217"/>
      <c r="Q87" s="2217"/>
      <c r="R87" s="2217"/>
      <c r="S87" s="2217"/>
      <c r="T87" s="2217"/>
      <c r="U87" s="2217"/>
      <c r="V87" s="2217"/>
      <c r="W87" s="2217"/>
      <c r="X87" s="2217"/>
      <c r="Y87" s="2217"/>
      <c r="Z87" s="2217"/>
      <c r="AA87" s="2233"/>
    </row>
    <row r="88" spans="2:36" s="329" customFormat="1" ht="14.45" customHeight="1">
      <c r="B88" s="330" t="s">
        <v>1564</v>
      </c>
      <c r="C88" s="330"/>
      <c r="D88" s="330"/>
      <c r="E88" s="330"/>
      <c r="F88" s="330"/>
      <c r="G88" s="330"/>
      <c r="H88" s="330"/>
      <c r="I88" s="330"/>
      <c r="J88" s="330"/>
      <c r="K88" s="330"/>
      <c r="L88" s="330"/>
      <c r="M88" s="330"/>
      <c r="N88" s="330"/>
      <c r="O88" s="330"/>
      <c r="P88" s="330"/>
      <c r="Q88" s="330"/>
      <c r="R88" s="330"/>
      <c r="S88" s="330"/>
      <c r="T88" s="330"/>
      <c r="U88" s="330"/>
      <c r="V88" s="330"/>
      <c r="W88" s="330"/>
      <c r="X88" s="330"/>
      <c r="Y88" s="330"/>
      <c r="Z88" s="330"/>
      <c r="AA88" s="330"/>
    </row>
    <row r="89" spans="2:36" s="331" customFormat="1" ht="20.45" customHeight="1">
      <c r="B89" s="2313" t="s">
        <v>1565</v>
      </c>
      <c r="C89" s="2314"/>
      <c r="D89" s="2314"/>
      <c r="E89" s="2315"/>
      <c r="F89" s="658"/>
      <c r="G89" s="2220" t="str">
        <f>入力専用!$HN$5</f>
        <v>住居の種類（ 戸建て・集合住宅 ）．　　　　階建て．　　居室　　　階．　　エレベーター（ 無 ）</v>
      </c>
      <c r="H89" s="2220"/>
      <c r="I89" s="2220"/>
      <c r="J89" s="2220"/>
      <c r="K89" s="2220"/>
      <c r="L89" s="2220"/>
      <c r="M89" s="2220"/>
      <c r="N89" s="2220"/>
      <c r="O89" s="2220"/>
      <c r="P89" s="2220"/>
      <c r="Q89" s="2220"/>
      <c r="R89" s="2220"/>
      <c r="S89" s="2220"/>
      <c r="T89" s="2220"/>
      <c r="U89" s="2220"/>
      <c r="V89" s="2220"/>
      <c r="W89" s="2220"/>
      <c r="X89" s="2220"/>
      <c r="Y89" s="2220"/>
      <c r="Z89" s="2220"/>
      <c r="AA89" s="2221"/>
    </row>
    <row r="90" spans="2:36" s="331" customFormat="1" ht="20.45" customHeight="1">
      <c r="B90" s="2319"/>
      <c r="C90" s="2320"/>
      <c r="D90" s="2320"/>
      <c r="E90" s="2321"/>
      <c r="F90" s="402"/>
      <c r="G90" s="2222" t="s">
        <v>1566</v>
      </c>
      <c r="H90" s="2222"/>
      <c r="I90" s="2222"/>
      <c r="J90" s="2222"/>
      <c r="K90" s="2222"/>
      <c r="L90" s="2222"/>
      <c r="M90" s="2222"/>
      <c r="N90" s="2222"/>
      <c r="O90" s="2222"/>
      <c r="P90" s="2222"/>
      <c r="Q90" s="2222"/>
      <c r="R90" s="2222"/>
      <c r="S90" s="2222"/>
      <c r="T90" s="2222"/>
      <c r="U90" s="2222"/>
      <c r="V90" s="2222"/>
      <c r="W90" s="2222"/>
      <c r="X90" s="2222"/>
      <c r="Y90" s="2222"/>
      <c r="Z90" s="2222"/>
      <c r="AA90" s="2223"/>
    </row>
    <row r="91" spans="2:36" s="331" customFormat="1" ht="20.45" customHeight="1">
      <c r="B91" s="2316"/>
      <c r="C91" s="2317"/>
      <c r="D91" s="2317"/>
      <c r="E91" s="2318"/>
      <c r="F91" s="393"/>
      <c r="G91" s="410" t="s">
        <v>44</v>
      </c>
      <c r="H91" s="2224">
        <f>入力専用!$G$250</f>
        <v>0</v>
      </c>
      <c r="I91" s="2224"/>
      <c r="J91" s="2224"/>
      <c r="K91" s="2224"/>
      <c r="L91" s="2224"/>
      <c r="M91" s="2224"/>
      <c r="N91" s="2224"/>
      <c r="O91" s="2224"/>
      <c r="P91" s="2224"/>
      <c r="Q91" s="2224"/>
      <c r="R91" s="2224"/>
      <c r="S91" s="2224"/>
      <c r="T91" s="2224"/>
      <c r="U91" s="2224"/>
      <c r="V91" s="2224"/>
      <c r="W91" s="2224"/>
      <c r="X91" s="2224"/>
      <c r="Y91" s="2224"/>
      <c r="Z91" s="2224"/>
      <c r="AA91" s="414" t="s">
        <v>8</v>
      </c>
    </row>
    <row r="92" spans="2:36" s="329" customFormat="1" ht="20.45" customHeight="1">
      <c r="B92" s="2244" t="s">
        <v>1567</v>
      </c>
      <c r="C92" s="2245"/>
      <c r="D92" s="2245"/>
      <c r="E92" s="2246"/>
      <c r="F92" s="659"/>
      <c r="G92" s="2225">
        <f>入力専用!$G$279</f>
        <v>0</v>
      </c>
      <c r="H92" s="2225"/>
      <c r="I92" s="2225"/>
      <c r="J92" s="2225"/>
      <c r="K92" s="2225"/>
      <c r="L92" s="2225"/>
      <c r="M92" s="2225"/>
      <c r="N92" s="2225"/>
      <c r="O92" s="2225"/>
      <c r="P92" s="2225"/>
      <c r="Q92" s="2225"/>
      <c r="R92" s="2225"/>
      <c r="S92" s="2225"/>
      <c r="T92" s="2225"/>
      <c r="U92" s="2225"/>
      <c r="V92" s="2225"/>
      <c r="W92" s="2225"/>
      <c r="X92" s="2225"/>
      <c r="Y92" s="2225"/>
      <c r="Z92" s="2225"/>
      <c r="AA92" s="2226"/>
    </row>
    <row r="93" spans="2:36" s="329" customFormat="1" ht="20.45" customHeight="1">
      <c r="B93" s="2247"/>
      <c r="C93" s="2248"/>
      <c r="D93" s="2248"/>
      <c r="E93" s="2249"/>
      <c r="F93" s="343"/>
      <c r="G93" s="2227"/>
      <c r="H93" s="2227"/>
      <c r="I93" s="2227"/>
      <c r="J93" s="2227"/>
      <c r="K93" s="2227"/>
      <c r="L93" s="2227"/>
      <c r="M93" s="2227"/>
      <c r="N93" s="2227"/>
      <c r="O93" s="2227"/>
      <c r="P93" s="2227"/>
      <c r="Q93" s="2227"/>
      <c r="R93" s="2227"/>
      <c r="S93" s="2227"/>
      <c r="T93" s="2227"/>
      <c r="U93" s="2227"/>
      <c r="V93" s="2227"/>
      <c r="W93" s="2227"/>
      <c r="X93" s="2227"/>
      <c r="Y93" s="2227"/>
      <c r="Z93" s="2227"/>
      <c r="AA93" s="2228"/>
    </row>
    <row r="94" spans="2:36" s="331" customFormat="1" ht="20.45" customHeight="1">
      <c r="B94" s="2307" t="s">
        <v>1568</v>
      </c>
      <c r="C94" s="2308"/>
      <c r="D94" s="2308"/>
      <c r="E94" s="2309"/>
      <c r="F94" s="611"/>
      <c r="G94" s="2209" t="str">
        <f>入力専用!$IP$5&amp;"（"</f>
        <v>☑ 不要（</v>
      </c>
      <c r="H94" s="2209"/>
      <c r="I94" s="2229"/>
      <c r="J94" s="2229"/>
      <c r="K94" s="2229"/>
      <c r="L94" s="2229"/>
      <c r="M94" s="2229"/>
      <c r="N94" s="2229"/>
      <c r="O94" s="2229"/>
      <c r="P94" s="2229"/>
      <c r="Q94" s="2229"/>
      <c r="R94" s="2229"/>
      <c r="S94" s="2229"/>
      <c r="T94" s="2229"/>
      <c r="U94" s="2229"/>
      <c r="V94" s="2229"/>
      <c r="W94" s="2229"/>
      <c r="X94" s="2229"/>
      <c r="Y94" s="2229"/>
      <c r="Z94" s="2229"/>
      <c r="AA94" s="660" t="s">
        <v>8</v>
      </c>
    </row>
    <row r="95" spans="2:36" s="331" customFormat="1" ht="20.45" customHeight="1">
      <c r="B95" s="2244" t="s">
        <v>1569</v>
      </c>
      <c r="C95" s="2245"/>
      <c r="D95" s="2245"/>
      <c r="E95" s="2246"/>
      <c r="F95" s="661"/>
      <c r="G95" s="2220" t="str">
        <f>入力専用!$IT$5</f>
        <v>☑ 介護力が見込める （ ☑ 十分 ）</v>
      </c>
      <c r="H95" s="2220"/>
      <c r="I95" s="2220"/>
      <c r="J95" s="2220"/>
      <c r="K95" s="2220"/>
      <c r="L95" s="2220"/>
      <c r="M95" s="2220"/>
      <c r="N95" s="2220"/>
      <c r="O95" s="2220"/>
      <c r="P95" s="2220"/>
      <c r="Q95" s="2220"/>
      <c r="R95" s="2220"/>
      <c r="S95" s="2220"/>
      <c r="T95" s="2220"/>
      <c r="U95" s="2220"/>
      <c r="V95" s="2220"/>
      <c r="W95" s="2220"/>
      <c r="X95" s="2220"/>
      <c r="Y95" s="2220"/>
      <c r="Z95" s="2220"/>
      <c r="AA95" s="2221"/>
    </row>
    <row r="96" spans="2:36" s="329" customFormat="1" ht="20.45" customHeight="1">
      <c r="B96" s="2310" t="s">
        <v>1570</v>
      </c>
      <c r="C96" s="2311"/>
      <c r="D96" s="2311"/>
      <c r="E96" s="2312"/>
      <c r="F96" s="623"/>
      <c r="G96" s="2230" t="str">
        <f>IF(LEFT("",20)=LEFT(入力専用!G286,20),入力専用!$IS$5&amp;"　　　□ 左記以外（氏名：","□ 本シート２に同じ　　　☑ 左記以外（氏名：")</f>
        <v>☑ 本シート２に同じ　　　□ 左記以外（氏名：</v>
      </c>
      <c r="H96" s="2230"/>
      <c r="I96" s="2230"/>
      <c r="J96" s="2230"/>
      <c r="K96" s="2230"/>
      <c r="L96" s="2230"/>
      <c r="M96" s="2230"/>
      <c r="N96" s="2230" t="str">
        <f>入力専用!$IS$6</f>
        <v/>
      </c>
      <c r="O96" s="2230"/>
      <c r="P96" s="2230"/>
      <c r="Q96" s="2231" t="s">
        <v>1571</v>
      </c>
      <c r="R96" s="2231"/>
      <c r="S96" s="2230" t="str">
        <f>入力専用!$IS$7</f>
        <v/>
      </c>
      <c r="T96" s="2230"/>
      <c r="U96" s="2230"/>
      <c r="V96" s="2231" t="s">
        <v>1572</v>
      </c>
      <c r="W96" s="2231"/>
      <c r="X96" s="2230" t="str">
        <f>入力専用!$IS$8</f>
        <v/>
      </c>
      <c r="Y96" s="2230"/>
      <c r="Z96" s="2230"/>
      <c r="AA96" s="625" t="s">
        <v>8</v>
      </c>
      <c r="AE96" s="331"/>
      <c r="AF96" s="331"/>
      <c r="AG96" s="331"/>
      <c r="AJ96" s="331"/>
    </row>
    <row r="97" spans="2:27" s="329" customFormat="1" ht="20.45" customHeight="1">
      <c r="B97" s="2313" t="s">
        <v>1573</v>
      </c>
      <c r="C97" s="2314"/>
      <c r="D97" s="2314"/>
      <c r="E97" s="2315"/>
      <c r="F97" s="662"/>
      <c r="G97" s="2210" t="str">
        <f>入力専用!$IU$5</f>
        <v>☑ なし</v>
      </c>
      <c r="H97" s="2210"/>
      <c r="I97" s="663"/>
      <c r="J97" s="663"/>
      <c r="K97" s="663"/>
      <c r="L97" s="663"/>
      <c r="M97" s="663"/>
      <c r="N97" s="663"/>
      <c r="O97" s="663"/>
      <c r="P97" s="663"/>
      <c r="Q97" s="663"/>
      <c r="R97" s="663"/>
      <c r="S97" s="663"/>
      <c r="T97" s="663"/>
      <c r="U97" s="663"/>
      <c r="V97" s="663"/>
      <c r="W97" s="663"/>
      <c r="X97" s="663"/>
      <c r="Y97" s="663"/>
      <c r="Z97" s="663"/>
      <c r="AA97" s="664"/>
    </row>
    <row r="98" spans="2:27" s="331" customFormat="1" ht="20.45" customHeight="1">
      <c r="B98" s="2316"/>
      <c r="C98" s="2317"/>
      <c r="D98" s="2317"/>
      <c r="E98" s="2318"/>
      <c r="F98" s="332"/>
      <c r="G98" s="410" t="s">
        <v>44</v>
      </c>
      <c r="H98" s="2211" t="str">
        <f>入力専用!$IU$6</f>
        <v/>
      </c>
      <c r="I98" s="2211"/>
      <c r="J98" s="2211"/>
      <c r="K98" s="2211"/>
      <c r="L98" s="2211"/>
      <c r="M98" s="2211"/>
      <c r="N98" s="2211"/>
      <c r="O98" s="2211"/>
      <c r="P98" s="2211"/>
      <c r="Q98" s="2211"/>
      <c r="R98" s="2211"/>
      <c r="S98" s="2211"/>
      <c r="T98" s="2211"/>
      <c r="U98" s="2211"/>
      <c r="V98" s="2211"/>
      <c r="W98" s="2211"/>
      <c r="X98" s="2211"/>
      <c r="Y98" s="2211"/>
      <c r="Z98" s="2211"/>
      <c r="AA98" s="414" t="s">
        <v>8</v>
      </c>
    </row>
    <row r="99" spans="2:27" s="331" customFormat="1" ht="20.45" customHeight="1">
      <c r="B99" s="2244" t="s">
        <v>1574</v>
      </c>
      <c r="C99" s="2245"/>
      <c r="D99" s="2245"/>
      <c r="E99" s="2246"/>
      <c r="F99" s="658"/>
      <c r="G99" s="2212">
        <f>入力専用!$G$289</f>
        <v>0</v>
      </c>
      <c r="H99" s="2212"/>
      <c r="I99" s="2212"/>
      <c r="J99" s="2212"/>
      <c r="K99" s="2212"/>
      <c r="L99" s="2212"/>
      <c r="M99" s="2212"/>
      <c r="N99" s="2212"/>
      <c r="O99" s="2212"/>
      <c r="P99" s="2212"/>
      <c r="Q99" s="2212"/>
      <c r="R99" s="2212"/>
      <c r="S99" s="2212"/>
      <c r="T99" s="2212"/>
      <c r="U99" s="2212"/>
      <c r="V99" s="2212"/>
      <c r="W99" s="2212"/>
      <c r="X99" s="2212"/>
      <c r="Y99" s="2212"/>
      <c r="Z99" s="2212"/>
      <c r="AA99" s="2213"/>
    </row>
    <row r="100" spans="2:27" s="329" customFormat="1" ht="20.45" customHeight="1">
      <c r="B100" s="2247"/>
      <c r="C100" s="2248"/>
      <c r="D100" s="2248"/>
      <c r="E100" s="2249"/>
      <c r="F100" s="392"/>
      <c r="G100" s="2214"/>
      <c r="H100" s="2214"/>
      <c r="I100" s="2214"/>
      <c r="J100" s="2214"/>
      <c r="K100" s="2214"/>
      <c r="L100" s="2214"/>
      <c r="M100" s="2214"/>
      <c r="N100" s="2214"/>
      <c r="O100" s="2214"/>
      <c r="P100" s="2214"/>
      <c r="Q100" s="2214"/>
      <c r="R100" s="2214"/>
      <c r="S100" s="2214"/>
      <c r="T100" s="2214"/>
      <c r="U100" s="2214"/>
      <c r="V100" s="2214"/>
      <c r="W100" s="2214"/>
      <c r="X100" s="2214"/>
      <c r="Y100" s="2214"/>
      <c r="Z100" s="2214"/>
      <c r="AA100" s="2215"/>
    </row>
    <row r="101" spans="2:27" s="329" customFormat="1" ht="15" customHeight="1">
      <c r="B101" s="330" t="s">
        <v>1575</v>
      </c>
      <c r="C101" s="330"/>
      <c r="D101" s="330"/>
      <c r="E101" s="330"/>
      <c r="F101" s="330"/>
      <c r="G101" s="330"/>
      <c r="H101" s="330"/>
      <c r="I101" s="330"/>
      <c r="J101" s="330"/>
      <c r="K101" s="330"/>
      <c r="L101" s="330"/>
      <c r="M101" s="330"/>
      <c r="N101" s="330"/>
      <c r="O101" s="330"/>
      <c r="P101" s="330"/>
      <c r="Q101" s="330"/>
      <c r="R101" s="330"/>
      <c r="S101" s="330"/>
      <c r="T101" s="330"/>
      <c r="U101" s="330"/>
      <c r="V101" s="330"/>
      <c r="W101" s="330"/>
      <c r="X101" s="330"/>
      <c r="Y101" s="330"/>
      <c r="Z101" s="330"/>
      <c r="AA101" s="330"/>
    </row>
    <row r="102" spans="2:27" s="329" customFormat="1" ht="20.45" customHeight="1">
      <c r="B102" s="2244" t="s">
        <v>1576</v>
      </c>
      <c r="C102" s="2245"/>
      <c r="D102" s="2245"/>
      <c r="E102" s="2246"/>
      <c r="F102" s="662"/>
      <c r="G102" s="2218" t="str">
        <f>入力専用!$IV$6</f>
        <v>□ 希望あり</v>
      </c>
      <c r="H102" s="2218"/>
      <c r="I102" s="2218"/>
      <c r="J102" s="2218"/>
      <c r="K102" s="2218"/>
      <c r="L102" s="2218"/>
      <c r="M102" s="2218"/>
      <c r="N102" s="2218"/>
      <c r="O102" s="2218"/>
      <c r="P102" s="2218"/>
      <c r="Q102" s="2218"/>
      <c r="R102" s="2218"/>
      <c r="S102" s="2218"/>
      <c r="T102" s="2218"/>
      <c r="U102" s="2218"/>
      <c r="V102" s="2218"/>
      <c r="W102" s="2218"/>
      <c r="X102" s="2218"/>
      <c r="Y102" s="2218"/>
      <c r="Z102" s="2218"/>
      <c r="AA102" s="2219"/>
    </row>
    <row r="103" spans="2:27" s="329" customFormat="1" ht="20.45" customHeight="1">
      <c r="B103" s="2247"/>
      <c r="C103" s="2248"/>
      <c r="D103" s="2248"/>
      <c r="E103" s="2249"/>
      <c r="F103" s="665"/>
      <c r="G103" s="2217" t="s">
        <v>1577</v>
      </c>
      <c r="H103" s="2217"/>
      <c r="I103" s="2217"/>
      <c r="J103" s="2217">
        <f>入力専用!$T$294</f>
        <v>0</v>
      </c>
      <c r="K103" s="2217"/>
      <c r="L103" s="2217"/>
      <c r="M103" s="2217"/>
      <c r="N103" s="2217"/>
      <c r="O103" s="2217"/>
      <c r="P103" s="2217"/>
      <c r="Q103" s="2217"/>
      <c r="R103" s="2217"/>
      <c r="S103" s="2217"/>
      <c r="T103" s="2217"/>
      <c r="U103" s="2217"/>
      <c r="V103" s="2217"/>
      <c r="W103" s="2217"/>
      <c r="X103" s="2217"/>
      <c r="Y103" s="2217"/>
      <c r="Z103" s="2217"/>
      <c r="AA103" s="415" t="s">
        <v>8</v>
      </c>
    </row>
    <row r="104" spans="2:27" s="329" customFormat="1" ht="20.45" customHeight="1">
      <c r="B104" s="2301" t="s">
        <v>1578</v>
      </c>
      <c r="C104" s="2301"/>
      <c r="D104" s="2301"/>
      <c r="E104" s="2301"/>
      <c r="F104" s="662"/>
      <c r="G104" s="2218" t="str">
        <f>入力専用!$IV$7</f>
        <v>□ 希望あり</v>
      </c>
      <c r="H104" s="2218"/>
      <c r="I104" s="2218"/>
      <c r="J104" s="2218"/>
      <c r="K104" s="2218"/>
      <c r="L104" s="2218"/>
      <c r="M104" s="2218"/>
      <c r="N104" s="2218"/>
      <c r="O104" s="2218"/>
      <c r="P104" s="2218"/>
      <c r="Q104" s="2218"/>
      <c r="R104" s="2218"/>
      <c r="S104" s="2218"/>
      <c r="T104" s="2218"/>
      <c r="U104" s="2218"/>
      <c r="V104" s="2218"/>
      <c r="W104" s="2218"/>
      <c r="X104" s="2218"/>
      <c r="Y104" s="2218"/>
      <c r="Z104" s="2218"/>
      <c r="AA104" s="2219"/>
    </row>
    <row r="105" spans="2:27" s="329" customFormat="1" ht="20.45" customHeight="1">
      <c r="B105" s="2301"/>
      <c r="C105" s="2301"/>
      <c r="D105" s="2301"/>
      <c r="E105" s="2301"/>
      <c r="F105" s="403"/>
      <c r="G105" s="2217" t="s">
        <v>1577</v>
      </c>
      <c r="H105" s="2217"/>
      <c r="I105" s="2217"/>
      <c r="J105" s="2216"/>
      <c r="K105" s="2216"/>
      <c r="L105" s="2216"/>
      <c r="M105" s="2216"/>
      <c r="N105" s="2216"/>
      <c r="O105" s="2216"/>
      <c r="P105" s="2216"/>
      <c r="Q105" s="2216"/>
      <c r="R105" s="2216"/>
      <c r="S105" s="2216"/>
      <c r="T105" s="2216"/>
      <c r="U105" s="2216"/>
      <c r="V105" s="2216"/>
      <c r="W105" s="2216"/>
      <c r="X105" s="2216"/>
      <c r="Y105" s="2216"/>
      <c r="Z105" s="2216"/>
      <c r="AA105" s="416" t="s">
        <v>8</v>
      </c>
    </row>
    <row r="114" spans="2:26" ht="13.5">
      <c r="B114" s="322"/>
      <c r="C114" s="322"/>
      <c r="D114" s="322"/>
      <c r="E114" s="322"/>
      <c r="F114" s="322"/>
      <c r="G114" s="322"/>
      <c r="H114" s="322"/>
      <c r="I114" s="322"/>
      <c r="J114" s="322"/>
      <c r="K114" s="322"/>
      <c r="L114" s="322"/>
      <c r="M114" s="322"/>
      <c r="N114" s="322"/>
      <c r="O114" s="322"/>
      <c r="P114" s="322"/>
      <c r="Q114" s="322"/>
      <c r="R114" s="322"/>
      <c r="S114" s="322"/>
      <c r="T114" s="322"/>
      <c r="U114" s="322"/>
      <c r="V114" s="322"/>
      <c r="W114" s="322"/>
      <c r="X114" s="322"/>
      <c r="Y114" s="322"/>
      <c r="Z114" s="322"/>
    </row>
    <row r="115" spans="2:26">
      <c r="Z115" s="322"/>
    </row>
    <row r="116" spans="2:26">
      <c r="Z116" s="322"/>
    </row>
    <row r="117" spans="2:26" ht="15.75" customHeight="1">
      <c r="Z117" s="322"/>
    </row>
    <row r="118" spans="2:26" ht="15.75" customHeight="1">
      <c r="Z118" s="322"/>
    </row>
    <row r="119" spans="2:26">
      <c r="Z119" s="322"/>
    </row>
    <row r="120" spans="2:26">
      <c r="Z120" s="322"/>
    </row>
    <row r="121" spans="2:26">
      <c r="Z121" s="322"/>
    </row>
  </sheetData>
  <sheetProtection algorithmName="SHA-512" hashValue="0QkH5LlGkZL8MgEK+y5O8tZpT/CRQFthHAG8C2hnaehOhjYtsWh9w4osgqpKxemcqCRTF2hEOib3JGuRWalDbA==" saltValue="xw/QoqRLEWZURrZpNhpTcg==" spinCount="100000" sheet="1" objects="1" scenarios="1" formatCells="0" selectLockedCells="1"/>
  <mergeCells count="258">
    <mergeCell ref="W25:Z25"/>
    <mergeCell ref="T28:AA28"/>
    <mergeCell ref="F53:AA53"/>
    <mergeCell ref="G45:R45"/>
    <mergeCell ref="B16:E16"/>
    <mergeCell ref="B17:E17"/>
    <mergeCell ref="B19:E19"/>
    <mergeCell ref="M19:P23"/>
    <mergeCell ref="R19:AA19"/>
    <mergeCell ref="O16:P16"/>
    <mergeCell ref="T16:U16"/>
    <mergeCell ref="W16:AA16"/>
    <mergeCell ref="Q16:R16"/>
    <mergeCell ref="M16:N16"/>
    <mergeCell ref="G16:K16"/>
    <mergeCell ref="G17:K17"/>
    <mergeCell ref="M17:N17"/>
    <mergeCell ref="O17:P17"/>
    <mergeCell ref="G19:L19"/>
    <mergeCell ref="G20:L20"/>
    <mergeCell ref="G21:L21"/>
    <mergeCell ref="G22:L22"/>
    <mergeCell ref="Q17:R17"/>
    <mergeCell ref="T17:U17"/>
    <mergeCell ref="W17:AA17"/>
    <mergeCell ref="B15:E15"/>
    <mergeCell ref="K10:M10"/>
    <mergeCell ref="B11:G11"/>
    <mergeCell ref="O11:T11"/>
    <mergeCell ref="I11:N11"/>
    <mergeCell ref="S10:V10"/>
    <mergeCell ref="Y15:AA15"/>
    <mergeCell ref="K15:W15"/>
    <mergeCell ref="G15:I15"/>
    <mergeCell ref="X10:AA10"/>
    <mergeCell ref="B10:E10"/>
    <mergeCell ref="P13:R13"/>
    <mergeCell ref="S13:T13"/>
    <mergeCell ref="U13:Z13"/>
    <mergeCell ref="G12:N12"/>
    <mergeCell ref="G13:I13"/>
    <mergeCell ref="J13:L13"/>
    <mergeCell ref="M13:O13"/>
    <mergeCell ref="O10:R10"/>
    <mergeCell ref="V11:AA11"/>
    <mergeCell ref="B12:E12"/>
    <mergeCell ref="O12:R12"/>
    <mergeCell ref="B13:E13"/>
    <mergeCell ref="O28:R28"/>
    <mergeCell ref="B20:E20"/>
    <mergeCell ref="B21:E21"/>
    <mergeCell ref="B22:E22"/>
    <mergeCell ref="B25:E25"/>
    <mergeCell ref="O25:R25"/>
    <mergeCell ref="B23:E23"/>
    <mergeCell ref="G23:L23"/>
    <mergeCell ref="G26:N26"/>
    <mergeCell ref="R20:AA20"/>
    <mergeCell ref="R21:AA21"/>
    <mergeCell ref="R22:AA22"/>
    <mergeCell ref="R23:AA23"/>
    <mergeCell ref="G25:N25"/>
    <mergeCell ref="G28:N28"/>
    <mergeCell ref="G27:N27"/>
    <mergeCell ref="B26:E26"/>
    <mergeCell ref="O26:R26"/>
    <mergeCell ref="B27:E27"/>
    <mergeCell ref="O27:R27"/>
    <mergeCell ref="B28:E28"/>
    <mergeCell ref="T25:U25"/>
    <mergeCell ref="T27:AA27"/>
    <mergeCell ref="T26:AA26"/>
    <mergeCell ref="B29:E29"/>
    <mergeCell ref="O29:R29"/>
    <mergeCell ref="B30:E30"/>
    <mergeCell ref="B32:E32"/>
    <mergeCell ref="O32:R32"/>
    <mergeCell ref="B33:E33"/>
    <mergeCell ref="G32:N32"/>
    <mergeCell ref="G34:I34"/>
    <mergeCell ref="J34:K34"/>
    <mergeCell ref="L34:Z34"/>
    <mergeCell ref="W29:Z29"/>
    <mergeCell ref="T29:U29"/>
    <mergeCell ref="T32:U32"/>
    <mergeCell ref="V32:W32"/>
    <mergeCell ref="X32:Z32"/>
    <mergeCell ref="J33:K33"/>
    <mergeCell ref="P33:Q33"/>
    <mergeCell ref="L33:O33"/>
    <mergeCell ref="R33:Z33"/>
    <mergeCell ref="G33:I33"/>
    <mergeCell ref="G29:N29"/>
    <mergeCell ref="G30:AA30"/>
    <mergeCell ref="B34:E34"/>
    <mergeCell ref="G39:N39"/>
    <mergeCell ref="T38:AA38"/>
    <mergeCell ref="T39:AA39"/>
    <mergeCell ref="B39:E39"/>
    <mergeCell ref="O39:R39"/>
    <mergeCell ref="B40:E40"/>
    <mergeCell ref="O40:R40"/>
    <mergeCell ref="B41:E41"/>
    <mergeCell ref="O41:R41"/>
    <mergeCell ref="G40:N40"/>
    <mergeCell ref="G41:N41"/>
    <mergeCell ref="T40:AA40"/>
    <mergeCell ref="T41:AA41"/>
    <mergeCell ref="B35:E35"/>
    <mergeCell ref="B36:E36"/>
    <mergeCell ref="O36:R36"/>
    <mergeCell ref="B38:E38"/>
    <mergeCell ref="O38:R38"/>
    <mergeCell ref="G35:AA35"/>
    <mergeCell ref="G36:H36"/>
    <mergeCell ref="J36:M36"/>
    <mergeCell ref="T36:U36"/>
    <mergeCell ref="W36:Z36"/>
    <mergeCell ref="G38:N38"/>
    <mergeCell ref="G42:N42"/>
    <mergeCell ref="B48:E49"/>
    <mergeCell ref="B50:E52"/>
    <mergeCell ref="B53:E55"/>
    <mergeCell ref="B57:F57"/>
    <mergeCell ref="H57:N57"/>
    <mergeCell ref="U57:AA57"/>
    <mergeCell ref="B42:E42"/>
    <mergeCell ref="O42:R42"/>
    <mergeCell ref="B43:AA43"/>
    <mergeCell ref="B44:E45"/>
    <mergeCell ref="B47:E47"/>
    <mergeCell ref="T42:AA42"/>
    <mergeCell ref="B99:E100"/>
    <mergeCell ref="B102:E103"/>
    <mergeCell ref="B104:E105"/>
    <mergeCell ref="B4:D4"/>
    <mergeCell ref="B6:D6"/>
    <mergeCell ref="N4:Q4"/>
    <mergeCell ref="B92:E93"/>
    <mergeCell ref="B94:E94"/>
    <mergeCell ref="B95:E95"/>
    <mergeCell ref="B96:E96"/>
    <mergeCell ref="B97:E98"/>
    <mergeCell ref="B65:E80"/>
    <mergeCell ref="B81:E82"/>
    <mergeCell ref="B84:E87"/>
    <mergeCell ref="B89:E91"/>
    <mergeCell ref="B62:E62"/>
    <mergeCell ref="B61:F61"/>
    <mergeCell ref="O61:S61"/>
    <mergeCell ref="H60:N60"/>
    <mergeCell ref="H61:N61"/>
    <mergeCell ref="F62:J62"/>
    <mergeCell ref="K62:R62"/>
    <mergeCell ref="B60:F60"/>
    <mergeCell ref="O60:S60"/>
    <mergeCell ref="S3:U3"/>
    <mergeCell ref="S2:U2"/>
    <mergeCell ref="S1:U1"/>
    <mergeCell ref="V1:AA1"/>
    <mergeCell ref="V2:AA2"/>
    <mergeCell ref="V3:AA3"/>
    <mergeCell ref="B9:D9"/>
    <mergeCell ref="P6:T6"/>
    <mergeCell ref="U6:V6"/>
    <mergeCell ref="W6:AA6"/>
    <mergeCell ref="R4:AA4"/>
    <mergeCell ref="R5:AA5"/>
    <mergeCell ref="B7:AA7"/>
    <mergeCell ref="J9:L9"/>
    <mergeCell ref="R9:T9"/>
    <mergeCell ref="I1:R3"/>
    <mergeCell ref="N5:Q5"/>
    <mergeCell ref="N6:O6"/>
    <mergeCell ref="E6:K6"/>
    <mergeCell ref="E4:K5"/>
    <mergeCell ref="Z9:AA9"/>
    <mergeCell ref="F9:I9"/>
    <mergeCell ref="N9:Q9"/>
    <mergeCell ref="V9:Y9"/>
    <mergeCell ref="B63:E64"/>
    <mergeCell ref="G63:N63"/>
    <mergeCell ref="G64:Z64"/>
    <mergeCell ref="F65:AA65"/>
    <mergeCell ref="G66:P66"/>
    <mergeCell ref="G67:P67"/>
    <mergeCell ref="V44:Z44"/>
    <mergeCell ref="S44:U44"/>
    <mergeCell ref="G44:Q44"/>
    <mergeCell ref="G50:AA52"/>
    <mergeCell ref="G54:AA54"/>
    <mergeCell ref="G55:AA55"/>
    <mergeCell ref="G47:AA47"/>
    <mergeCell ref="U60:AA60"/>
    <mergeCell ref="U61:AA61"/>
    <mergeCell ref="T62:Z62"/>
    <mergeCell ref="B59:F59"/>
    <mergeCell ref="O59:S59"/>
    <mergeCell ref="H59:N59"/>
    <mergeCell ref="U59:AA59"/>
    <mergeCell ref="O57:S57"/>
    <mergeCell ref="B58:F58"/>
    <mergeCell ref="G58:H58"/>
    <mergeCell ref="G68:P68"/>
    <mergeCell ref="R66:AA66"/>
    <mergeCell ref="R67:AA67"/>
    <mergeCell ref="F69:AA69"/>
    <mergeCell ref="G70:P70"/>
    <mergeCell ref="G71:P71"/>
    <mergeCell ref="G72:P72"/>
    <mergeCell ref="G74:P74"/>
    <mergeCell ref="G75:P75"/>
    <mergeCell ref="G76:P76"/>
    <mergeCell ref="G78:P78"/>
    <mergeCell ref="G79:P79"/>
    <mergeCell ref="G80:P80"/>
    <mergeCell ref="R70:AA70"/>
    <mergeCell ref="R71:AA71"/>
    <mergeCell ref="R74:AA74"/>
    <mergeCell ref="R75:AA75"/>
    <mergeCell ref="R78:AA78"/>
    <mergeCell ref="R79:AA79"/>
    <mergeCell ref="F84:AA84"/>
    <mergeCell ref="I87:AA87"/>
    <mergeCell ref="K85:V85"/>
    <mergeCell ref="W85:Z85"/>
    <mergeCell ref="G86:K86"/>
    <mergeCell ref="F85:J85"/>
    <mergeCell ref="G81:N81"/>
    <mergeCell ref="O81:Q81"/>
    <mergeCell ref="R81:AA81"/>
    <mergeCell ref="G82:H82"/>
    <mergeCell ref="I82:M82"/>
    <mergeCell ref="O82:S82"/>
    <mergeCell ref="G10:I10"/>
    <mergeCell ref="G97:H97"/>
    <mergeCell ref="H98:Z98"/>
    <mergeCell ref="G99:AA100"/>
    <mergeCell ref="J105:Z105"/>
    <mergeCell ref="J103:Z103"/>
    <mergeCell ref="G102:AA102"/>
    <mergeCell ref="G103:I103"/>
    <mergeCell ref="G105:I105"/>
    <mergeCell ref="G104:AA104"/>
    <mergeCell ref="G89:AA89"/>
    <mergeCell ref="G90:AA90"/>
    <mergeCell ref="H91:Z91"/>
    <mergeCell ref="G87:H87"/>
    <mergeCell ref="G92:AA93"/>
    <mergeCell ref="G94:H94"/>
    <mergeCell ref="I94:Z94"/>
    <mergeCell ref="G96:M96"/>
    <mergeCell ref="N96:P96"/>
    <mergeCell ref="Q96:R96"/>
    <mergeCell ref="V96:W96"/>
    <mergeCell ref="S96:U96"/>
    <mergeCell ref="X96:Z96"/>
    <mergeCell ref="G95:AA95"/>
  </mergeCells>
  <phoneticPr fontId="16"/>
  <conditionalFormatting sqref="E4:K4">
    <cfRule type="expression" dxfId="75" priority="11">
      <formula>$E$4=""</formula>
    </cfRule>
  </conditionalFormatting>
  <conditionalFormatting sqref="J10:N10">
    <cfRule type="expression" dxfId="74" priority="10">
      <formula>$H$3=1</formula>
    </cfRule>
  </conditionalFormatting>
  <conditionalFormatting sqref="T25">
    <cfRule type="expression" dxfId="73" priority="9">
      <formula>T25=""</formula>
    </cfRule>
  </conditionalFormatting>
  <conditionalFormatting sqref="T28:AA28">
    <cfRule type="expression" dxfId="72" priority="7">
      <formula>$T$28=""</formula>
    </cfRule>
  </conditionalFormatting>
  <conditionalFormatting sqref="T29:U29">
    <cfRule type="expression" dxfId="71" priority="5">
      <formula>$T$29=""</formula>
    </cfRule>
  </conditionalFormatting>
  <conditionalFormatting sqref="L34:Z34">
    <cfRule type="expression" dxfId="70" priority="4">
      <formula>$F$34="〇"</formula>
    </cfRule>
  </conditionalFormatting>
  <conditionalFormatting sqref="G36">
    <cfRule type="expression" dxfId="69" priority="3">
      <formula>G36=""</formula>
    </cfRule>
  </conditionalFormatting>
  <conditionalFormatting sqref="T36:U36">
    <cfRule type="expression" dxfId="68" priority="1">
      <formula>$T$36=""</formula>
    </cfRule>
  </conditionalFormatting>
  <dataValidations count="33">
    <dataValidation type="list" allowBlank="1" showInputMessage="1" showErrorMessage="1" sqref="V1:AA3">
      <formula1>$H$1:$H$2</formula1>
    </dataValidation>
    <dataValidation type="list" allowBlank="1" showInputMessage="1" showErrorMessage="1" sqref="R19:AA19">
      <formula1>"□ 会話に支障がない, ☑ 会話に支障がない,"</formula1>
    </dataValidation>
    <dataValidation type="list" allowBlank="1" showInputMessage="1" showErrorMessage="1" sqref="R20:AA20">
      <formula1>"□ 複雑な会話はできないが、普通に会話はできる, ☑ 複雑な会話はできないが、普通に会話はできる,"</formula1>
    </dataValidation>
    <dataValidation type="list" allowBlank="1" showInputMessage="1" showErrorMessage="1" sqref="R21:AA21">
      <formula1>"□ 普通に会話はできないが、具体的な欲求を伝えることはできる, ☑ 普通に会話はできないが、具体的な欲求を伝えることはできる,"</formula1>
    </dataValidation>
    <dataValidation type="list" allowBlank="1" showInputMessage="1" showErrorMessage="1" sqref="R22:AA22">
      <formula1>"□ 会話が成り立たないが、発語はある, ☑ 会話が成り立たないが、発語はある,"</formula1>
    </dataValidation>
    <dataValidation type="list" allowBlank="1" showInputMessage="1" showErrorMessage="1" sqref="R23:AA23">
      <formula1>"□ 発語がなく、無言である, ☑ 発語がなく、無言である,"</formula1>
    </dataValidation>
    <dataValidation type="list" allowBlank="1" showInputMessage="1" showErrorMessage="1" sqref="T25:U25 G36:H36 T36:U36">
      <formula1>"☑ なし, ☑ あり, ☑ 不明,"</formula1>
    </dataValidation>
    <dataValidation type="list" allowBlank="1" showInputMessage="1" showErrorMessage="1" sqref="G44:Q44">
      <formula1>"□ 本人・家族等との話し合いを実施している, ☑ 本人・家族等との話し合いを実施している,"</formula1>
    </dataValidation>
    <dataValidation type="list" allowBlank="1" showInputMessage="1" showErrorMessage="1" sqref="G45">
      <formula1>"□ 話し合いを実施していない（ □ 本人からの話し合いの希望がない　□ それ以外 ）, ☑ 話し合いを実施していない（ ☑ 本人からの話し合いの希望がない　□ それ以外 ）, ☑ 話し合いを実施していない（ □ 本人からの話し合いの希望がない　☑ それ以外 ）,"</formula1>
    </dataValidation>
    <dataValidation type="list" allowBlank="1" showInputMessage="1" showErrorMessage="1" sqref="K62:R62">
      <formula1>"☑ アセスメントシート（フェイスシート）　　□ その他, □ アセスメントシート（フェイスシート）　　☑ その他,"</formula1>
    </dataValidation>
    <dataValidation type="list" allowBlank="1" showInputMessage="1" showErrorMessage="1" sqref="G63:N63">
      <formula1>"☑ なし, ☑ あり,"</formula1>
    </dataValidation>
    <dataValidation type="list" allowBlank="1" showInputMessage="1" showErrorMessage="1" sqref="G66:P66">
      <formula1>"□ 見守ってもらうことなく過ごすことができる, ☑ 見守ってもらうことなく過ごすことができる,"</formula1>
    </dataValidation>
    <dataValidation type="list" allowBlank="1" showInputMessage="1" showErrorMessage="1" sqref="G67:P67">
      <formula1>"□ 半日程度であれば見守ってもらうことなく一人で過ごすことができる, ☑ 半日程度であれば見守ってもらうことなく一人で過ごすことができる,"</formula1>
    </dataValidation>
    <dataValidation type="list" allowBlank="1" showInputMessage="1" showErrorMessage="1" sqref="G68:P68">
      <formula1>"□ 常にみまもりが必要である, ☑ 常にみまもりが必要である,"</formula1>
    </dataValidation>
    <dataValidation type="list" allowBlank="1" showInputMessage="1" showErrorMessage="1" sqref="R66:AA66">
      <formula1>"□ 1日1回様子を確認してもらえれば一人で過ごすことができる, ☑ 1日1回様子を確認してもらえれば一人で過ごすことができる,"</formula1>
    </dataValidation>
    <dataValidation type="list" allowBlank="1" showInputMessage="1" showErrorMessage="1" sqref="R67:AA67">
      <formula1>"□ 30分程度ならみまもってもらうことなく一人で過ごすことができる, ☑ 30分程度ならみまもってもらうことなく一人で過ごすことができる,"</formula1>
    </dataValidation>
    <dataValidation type="list" allowBlank="1" showInputMessage="1" showErrorMessage="1" sqref="G70:P70">
      <formula1>"□ 年月日はわかる, ☑ 年月日はわかる,"</formula1>
    </dataValidation>
    <dataValidation type="list" allowBlank="1" showInputMessage="1" showErrorMessage="1" sqref="G71:P71">
      <formula1>"□ 場所の名称や種類はわからないが、その場にいる人が誰だかわかる, ☑ 場所の名称や種類はわからないが、その場にいる人が誰だかわかる,"</formula1>
    </dataValidation>
    <dataValidation type="list" allowBlank="1" showInputMessage="1" showErrorMessage="1" sqref="G72:P72">
      <formula1>"□ 自分の名前がわからない, ☑ 自分の名前がわからない,"</formula1>
    </dataValidation>
    <dataValidation type="list" allowBlank="1" showInputMessage="1" showErrorMessage="1" sqref="R70:AA70">
      <formula1>"□ 年月日はわからないが、現在いる場所の種類はわかる, ☑ 年月日はわからないが、現在いる場所の種類はわかる,"</formula1>
    </dataValidation>
    <dataValidation type="list" allowBlank="1" showInputMessage="1" showErrorMessage="1" sqref="R71:AA71">
      <formula1>"□ その場にいる人が誰だかわからないが、自分の名前はわかる, ☑ その場にいる人が誰だかわからないが、自分の名前はわかる,"</formula1>
    </dataValidation>
    <dataValidation type="list" allowBlank="1" showInputMessage="1" showErrorMessage="1" sqref="R75:AA75">
      <formula1>"□ きっかけがあっても、自分では置いた場所をほとんど思い出せない, ☑ きっかけがあっても、自分では置いた場所をほとんど思い出せない,"</formula1>
    </dataValidation>
    <dataValidation type="list" allowBlank="1" showInputMessage="1" showErrorMessage="1" sqref="R74:AA74">
      <formula1>"□ たまに（週1回程度）忘れることがあるが、考えることで思い出せる, ☑ たまに（週1回程度）忘れることがあるが、考えることで思い出せる,"</formula1>
    </dataValidation>
    <dataValidation type="list" allowBlank="1" showInputMessage="1" showErrorMessage="1" sqref="G74:P74">
      <formula1>"□ 常に覚えている, ☑ 常に覚えている,"</formula1>
    </dataValidation>
    <dataValidation type="list" allowBlank="1" showInputMessage="1" showErrorMessage="1" sqref="G75:P75">
      <formula1>"□ 思い出せないこともあるが、きっかけがあれば自分で思い出すこともある, ☑ 思い出せないこともあるが、きっかけがあれば自分で思い出すこともある,"</formula1>
    </dataValidation>
    <dataValidation type="list" allowBlank="1" showInputMessage="1" showErrorMessage="1" sqref="G76:P76">
      <formula1>"□ 忘れたこと自体を認識していない, ☑ 忘れたこと自体を認識していない,"</formula1>
    </dataValidation>
    <dataValidation type="list" allowBlank="1" showInputMessage="1" showErrorMessage="1" sqref="G78:P78">
      <formula1>"□ 自由に操作できる, ☑ 自由に操作できる,"</formula1>
    </dataValidation>
    <dataValidation type="list" allowBlank="1" showInputMessage="1" showErrorMessage="1" sqref="G79:P79">
      <formula1>"□ 操作間違いが多いが、操作方法を教えてもらえれば使える, ☑ 操作間違いが多いが、操作方法を教えてもらえれば使える,"</formula1>
    </dataValidation>
    <dataValidation type="list" allowBlank="1" showInputMessage="1" showErrorMessage="1" sqref="G80:P80">
      <formula1>"□ リモコンが何をするものかわからない, ☑ リモコンが何をするものかわからない,"</formula1>
    </dataValidation>
    <dataValidation type="list" allowBlank="1" showInputMessage="1" showErrorMessage="1" sqref="R78:AA78">
      <formula1>"□ チャンネルの順送りなど普段している操作はできる, ☑ チャンネルの順送りなど普段している操作はできる,"</formula1>
    </dataValidation>
    <dataValidation type="list" allowBlank="1" showInputMessage="1" showErrorMessage="1" sqref="R79:AA79">
      <formula1>"□ リモコンを認識しているが、リモコンの使い方が全くわからない, ☑ リモコンを認識しているが、リモコンの使い方が全くわからない,"</formula1>
    </dataValidation>
    <dataValidation type="list" allowBlank="1" showInputMessage="1" showErrorMessage="1" sqref="K85">
      <formula1>"☑ 居宅サービス計画(1)～(3)　　☑ アセスメントシート（フェイスシート）　　□ その他（, ☑ 居宅サービス計画(1)～(3)　　☑ アセスメントシート（フェイスシート）　　☑ その他（, □ 居宅サービス計画(1)～(3)　　□ アセスメントシート（フェイスシート）　　☑ その他（,"</formula1>
    </dataValidation>
    <dataValidation type="list" allowBlank="1" showInputMessage="1" showErrorMessage="1" sqref="G86">
      <formula1>"ペット飼育の有無：□あり　☑ なし, ペット飼育の有無：☑ あり　□ なし,"</formula1>
    </dataValidation>
  </dataValidations>
  <pageMargins left="3.937007874015748E-2" right="3.937007874015748E-2" top="0.55118110236220474" bottom="0.35433070866141736" header="0.31496062992125984" footer="0.31496062992125984"/>
  <pageSetup paperSize="9" scale="75" fitToHeight="0" orientation="portrait" r:id="rId1"/>
  <rowBreaks count="1" manualBreakCount="1">
    <brk id="55" min="1" max="26" man="1"/>
  </rowBreaks>
  <drawing r:id="rId2"/>
  <legacyDrawing r:id="rId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pageSetUpPr fitToPage="1"/>
  </sheetPr>
  <dimension ref="B1:P89"/>
  <sheetViews>
    <sheetView showRuler="0" zoomScale="85" zoomScaleNormal="85" zoomScaleSheetLayoutView="90" workbookViewId="0">
      <selection activeCell="AN11" sqref="AN11"/>
    </sheetView>
  </sheetViews>
  <sheetFormatPr defaultColWidth="8.125" defaultRowHeight="15.75"/>
  <cols>
    <col min="1" max="1" width="5.125" style="213" customWidth="1"/>
    <col min="2" max="2" width="4.875" style="211" customWidth="1"/>
    <col min="3" max="3" width="17" style="211" customWidth="1"/>
    <col min="4" max="4" width="9.125" style="211" customWidth="1"/>
    <col min="5" max="5" width="6.625" style="211" customWidth="1"/>
    <col min="6" max="6" width="10.625" style="211" customWidth="1"/>
    <col min="7" max="7" width="9.625" style="211" customWidth="1"/>
    <col min="8" max="8" width="7.375" style="211" customWidth="1"/>
    <col min="9" max="9" width="8.625" style="211" customWidth="1"/>
    <col min="10" max="10" width="6.375" style="211" customWidth="1"/>
    <col min="11" max="11" width="8.625" style="211" customWidth="1"/>
    <col min="12" max="12" width="10" style="211" customWidth="1"/>
    <col min="13" max="14" width="8.625" style="211" customWidth="1"/>
    <col min="15" max="16" width="1.25" style="213" customWidth="1"/>
    <col min="17" max="16384" width="8.125" style="213"/>
  </cols>
  <sheetData>
    <row r="1" spans="2:14" s="210" customFormat="1" ht="19.5" customHeight="1">
      <c r="B1" s="2529" t="s">
        <v>1579</v>
      </c>
      <c r="C1" s="2529"/>
      <c r="D1" s="2529"/>
      <c r="E1" s="2529"/>
      <c r="F1" s="2529"/>
      <c r="G1" s="2529"/>
      <c r="H1" s="2529"/>
      <c r="I1" s="2529"/>
      <c r="J1" s="2529"/>
      <c r="K1" s="2529"/>
      <c r="L1" s="2529"/>
      <c r="M1" s="2529"/>
      <c r="N1" s="2529"/>
    </row>
    <row r="2" spans="2:14" ht="16.5" thickBot="1">
      <c r="B2" s="2417" t="s">
        <v>1580</v>
      </c>
      <c r="C2" s="2417"/>
      <c r="D2" s="2417"/>
      <c r="E2" s="2417"/>
      <c r="F2" s="2417"/>
      <c r="G2" s="2417"/>
      <c r="H2" s="2417"/>
      <c r="I2" s="2417"/>
      <c r="J2" s="2417"/>
      <c r="K2" s="212" t="s">
        <v>1426</v>
      </c>
      <c r="L2" s="2539" t="s">
        <v>1581</v>
      </c>
      <c r="M2" s="2539"/>
      <c r="N2" s="2539"/>
    </row>
    <row r="3" spans="2:14" ht="16.5" thickBot="1">
      <c r="B3" s="2530" t="s">
        <v>1582</v>
      </c>
      <c r="C3" s="248" t="s">
        <v>1583</v>
      </c>
      <c r="D3" s="2531">
        <f>入力専用!$G$66</f>
        <v>0</v>
      </c>
      <c r="E3" s="2531"/>
      <c r="F3" s="2531"/>
      <c r="G3" s="249" t="s">
        <v>114</v>
      </c>
      <c r="H3" s="249" t="s">
        <v>221</v>
      </c>
      <c r="I3" s="2532" t="s">
        <v>1584</v>
      </c>
      <c r="J3" s="2533"/>
      <c r="K3" s="2533"/>
      <c r="L3" s="2533"/>
      <c r="M3" s="2533"/>
      <c r="N3" s="2534"/>
    </row>
    <row r="4" spans="2:14" ht="20.45" customHeight="1" thickBot="1">
      <c r="B4" s="2530"/>
      <c r="C4" s="261" t="s">
        <v>13</v>
      </c>
      <c r="D4" s="2535">
        <f>入力専用!$G$67</f>
        <v>0</v>
      </c>
      <c r="E4" s="2535"/>
      <c r="F4" s="2535"/>
      <c r="G4" s="260">
        <f>入力専用!$G$68</f>
        <v>0</v>
      </c>
      <c r="H4" s="260" t="str">
        <f ca="1">入力専用!$J$3</f>
        <v/>
      </c>
      <c r="I4" s="2536" t="str">
        <f>入力専用!$HO$5</f>
        <v/>
      </c>
      <c r="J4" s="2537"/>
      <c r="K4" s="2537"/>
      <c r="L4" s="2537"/>
      <c r="M4" s="2537"/>
      <c r="N4" s="2538"/>
    </row>
    <row r="5" spans="2:14" ht="17.100000000000001" customHeight="1" thickBot="1">
      <c r="B5" s="2519" t="s">
        <v>1585</v>
      </c>
      <c r="C5" s="248"/>
      <c r="D5" s="2520" t="s">
        <v>1586</v>
      </c>
      <c r="E5" s="2520"/>
      <c r="F5" s="2520"/>
      <c r="G5" s="2520"/>
      <c r="H5" s="2520"/>
      <c r="I5" s="2520"/>
      <c r="J5" s="2520"/>
      <c r="K5" s="2520"/>
      <c r="L5" s="2520"/>
      <c r="M5" s="2520"/>
      <c r="N5" s="2521"/>
    </row>
    <row r="6" spans="2:14" ht="34.5" customHeight="1" thickBot="1">
      <c r="B6" s="2519"/>
      <c r="C6" s="214" t="s">
        <v>1587</v>
      </c>
      <c r="D6" s="2522"/>
      <c r="E6" s="2522"/>
      <c r="F6" s="2522"/>
      <c r="G6" s="2522"/>
      <c r="H6" s="2522"/>
      <c r="I6" s="2522"/>
      <c r="J6" s="2522"/>
      <c r="K6" s="2522"/>
      <c r="L6" s="2522"/>
      <c r="M6" s="2522"/>
      <c r="N6" s="2523"/>
    </row>
    <row r="7" spans="2:14" ht="17.100000000000001" customHeight="1" thickBot="1">
      <c r="B7" s="2519"/>
      <c r="C7" s="259" t="s">
        <v>1588</v>
      </c>
      <c r="D7" s="2524" t="s">
        <v>1589</v>
      </c>
      <c r="E7" s="2524"/>
      <c r="F7" s="2524"/>
      <c r="G7" s="2524"/>
      <c r="H7" s="2524"/>
      <c r="I7" s="2524"/>
      <c r="J7" s="2524"/>
      <c r="K7" s="2524"/>
      <c r="L7" s="2524"/>
      <c r="M7" s="2524"/>
      <c r="N7" s="2525"/>
    </row>
    <row r="8" spans="2:14" ht="17.100000000000001" customHeight="1" thickBot="1">
      <c r="B8" s="2519"/>
      <c r="C8" s="258" t="s">
        <v>1590</v>
      </c>
      <c r="D8" s="2526" t="s">
        <v>1591</v>
      </c>
      <c r="E8" s="2527"/>
      <c r="F8" s="2527"/>
      <c r="G8" s="2527"/>
      <c r="H8" s="2527"/>
      <c r="I8" s="2527"/>
      <c r="J8" s="2528"/>
      <c r="K8" s="215" t="s">
        <v>1592</v>
      </c>
      <c r="L8" s="2475" t="s">
        <v>1593</v>
      </c>
      <c r="M8" s="2476"/>
      <c r="N8" s="2477"/>
    </row>
    <row r="9" spans="2:14" ht="16.5" customHeight="1">
      <c r="B9" s="2478" t="s">
        <v>1594</v>
      </c>
      <c r="C9" s="2501" t="s">
        <v>1595</v>
      </c>
      <c r="D9" s="2506" t="s">
        <v>1596</v>
      </c>
      <c r="E9" s="2507"/>
      <c r="F9" s="2507"/>
      <c r="G9" s="2507"/>
      <c r="H9" s="2507"/>
      <c r="I9" s="2510" t="s">
        <v>1597</v>
      </c>
      <c r="J9" s="2512" t="s">
        <v>1598</v>
      </c>
      <c r="K9" s="2465" t="s">
        <v>1599</v>
      </c>
      <c r="L9" s="2466"/>
      <c r="M9" s="2466"/>
      <c r="N9" s="2467"/>
    </row>
    <row r="10" spans="2:14" ht="16.5" customHeight="1">
      <c r="B10" s="2479"/>
      <c r="C10" s="2502"/>
      <c r="D10" s="2508"/>
      <c r="E10" s="2509"/>
      <c r="F10" s="2509"/>
      <c r="G10" s="2509"/>
      <c r="H10" s="2509"/>
      <c r="I10" s="2511"/>
      <c r="J10" s="2513"/>
      <c r="K10" s="2468"/>
      <c r="L10" s="2469"/>
      <c r="M10" s="2469"/>
      <c r="N10" s="2470"/>
    </row>
    <row r="11" spans="2:14" ht="16.5" customHeight="1">
      <c r="B11" s="2479"/>
      <c r="C11" s="255" t="s">
        <v>1600</v>
      </c>
      <c r="D11" s="2516" t="s">
        <v>1601</v>
      </c>
      <c r="E11" s="2517"/>
      <c r="F11" s="2517"/>
      <c r="G11" s="2517"/>
      <c r="H11" s="2517"/>
      <c r="I11" s="2517"/>
      <c r="J11" s="2517"/>
      <c r="K11" s="2517"/>
      <c r="L11" s="2517"/>
      <c r="M11" s="2517"/>
      <c r="N11" s="2518"/>
    </row>
    <row r="12" spans="2:14" ht="16.5" customHeight="1">
      <c r="B12" s="2479"/>
      <c r="C12" s="251" t="s">
        <v>1602</v>
      </c>
      <c r="D12" s="2413" t="s">
        <v>1603</v>
      </c>
      <c r="E12" s="2414"/>
      <c r="F12" s="2414"/>
      <c r="G12" s="2414"/>
      <c r="H12" s="2414"/>
      <c r="I12" s="2414"/>
      <c r="J12" s="2414"/>
      <c r="K12" s="2414"/>
      <c r="L12" s="2414"/>
      <c r="M12" s="2414"/>
      <c r="N12" s="2464"/>
    </row>
    <row r="13" spans="2:14" ht="16.5" customHeight="1">
      <c r="B13" s="2479"/>
      <c r="C13" s="251" t="s">
        <v>1604</v>
      </c>
      <c r="D13" s="2413" t="s">
        <v>1605</v>
      </c>
      <c r="E13" s="2414"/>
      <c r="F13" s="2414"/>
      <c r="G13" s="2414"/>
      <c r="H13" s="2414"/>
      <c r="I13" s="2414"/>
      <c r="J13" s="2414"/>
      <c r="K13" s="2414"/>
      <c r="L13" s="2414"/>
      <c r="M13" s="2414"/>
      <c r="N13" s="2464"/>
    </row>
    <row r="14" spans="2:14" ht="16.5" customHeight="1">
      <c r="B14" s="2479"/>
      <c r="C14" s="251" t="s">
        <v>1606</v>
      </c>
      <c r="D14" s="2413" t="s">
        <v>1607</v>
      </c>
      <c r="E14" s="2414"/>
      <c r="F14" s="2414"/>
      <c r="G14" s="2414"/>
      <c r="H14" s="2414"/>
      <c r="I14" s="2414"/>
      <c r="J14" s="2414"/>
      <c r="K14" s="2415"/>
      <c r="L14" s="2473" t="s">
        <v>1608</v>
      </c>
      <c r="M14" s="2474"/>
      <c r="N14" s="257"/>
    </row>
    <row r="15" spans="2:14" ht="16.5" customHeight="1">
      <c r="B15" s="2479"/>
      <c r="C15" s="255" t="s">
        <v>1609</v>
      </c>
      <c r="D15" s="2413" t="s">
        <v>1610</v>
      </c>
      <c r="E15" s="2414"/>
      <c r="F15" s="2414"/>
      <c r="G15" s="2415"/>
      <c r="H15" s="2514" t="s">
        <v>1611</v>
      </c>
      <c r="I15" s="2413" t="s">
        <v>1612</v>
      </c>
      <c r="J15" s="2414"/>
      <c r="K15" s="2414"/>
      <c r="L15" s="2414"/>
      <c r="M15" s="2414"/>
      <c r="N15" s="2464"/>
    </row>
    <row r="16" spans="2:14" ht="16.5" customHeight="1">
      <c r="B16" s="2479"/>
      <c r="C16" s="251" t="s">
        <v>1613</v>
      </c>
      <c r="D16" s="2413" t="s">
        <v>1614</v>
      </c>
      <c r="E16" s="2414"/>
      <c r="F16" s="2414"/>
      <c r="G16" s="2415"/>
      <c r="H16" s="2515"/>
      <c r="I16" s="2414" t="s">
        <v>1615</v>
      </c>
      <c r="J16" s="2414"/>
      <c r="K16" s="2414"/>
      <c r="L16" s="2414"/>
      <c r="M16" s="2414"/>
      <c r="N16" s="2464"/>
    </row>
    <row r="17" spans="2:14" ht="16.5" customHeight="1">
      <c r="B17" s="2479"/>
      <c r="C17" s="251" t="s">
        <v>1616</v>
      </c>
      <c r="D17" s="2413" t="s">
        <v>1617</v>
      </c>
      <c r="E17" s="2414"/>
      <c r="F17" s="2414"/>
      <c r="G17" s="2414"/>
      <c r="H17" s="2414"/>
      <c r="I17" s="2414"/>
      <c r="J17" s="2414"/>
      <c r="K17" s="2414"/>
      <c r="L17" s="2414"/>
      <c r="M17" s="2414"/>
      <c r="N17" s="2464"/>
    </row>
    <row r="18" spans="2:14" ht="16.5" customHeight="1">
      <c r="B18" s="2479"/>
      <c r="C18" s="251" t="s">
        <v>1618</v>
      </c>
      <c r="D18" s="2413" t="s">
        <v>1619</v>
      </c>
      <c r="E18" s="2414"/>
      <c r="F18" s="2414"/>
      <c r="G18" s="2414"/>
      <c r="H18" s="2414"/>
      <c r="I18" s="2414"/>
      <c r="J18" s="2414"/>
      <c r="K18" s="2415"/>
      <c r="L18" s="666" t="s">
        <v>1620</v>
      </c>
      <c r="M18" s="2414" t="s">
        <v>1621</v>
      </c>
      <c r="N18" s="2464"/>
    </row>
    <row r="19" spans="2:14" ht="16.5" customHeight="1" thickBot="1">
      <c r="B19" s="2480"/>
      <c r="C19" s="256" t="s">
        <v>1622</v>
      </c>
      <c r="D19" s="2475" t="s">
        <v>1623</v>
      </c>
      <c r="E19" s="2476"/>
      <c r="F19" s="2476"/>
      <c r="G19" s="2476"/>
      <c r="H19" s="2476"/>
      <c r="I19" s="2476"/>
      <c r="J19" s="2476"/>
      <c r="K19" s="2476"/>
      <c r="L19" s="2476"/>
      <c r="M19" s="2476"/>
      <c r="N19" s="2477"/>
    </row>
    <row r="20" spans="2:14" ht="17.100000000000001" customHeight="1">
      <c r="B20" s="2478" t="s">
        <v>1624</v>
      </c>
      <c r="C20" s="2481" t="s">
        <v>1625</v>
      </c>
      <c r="D20" s="2484" t="s">
        <v>1626</v>
      </c>
      <c r="E20" s="2485"/>
      <c r="F20" s="2485"/>
      <c r="G20" s="2485"/>
      <c r="H20" s="2485"/>
      <c r="I20" s="2485"/>
      <c r="J20" s="2485"/>
      <c r="K20" s="2485"/>
      <c r="L20" s="2485"/>
      <c r="M20" s="2485"/>
      <c r="N20" s="2486"/>
    </row>
    <row r="21" spans="2:14" ht="17.100000000000001" customHeight="1">
      <c r="B21" s="2479"/>
      <c r="C21" s="2482"/>
      <c r="D21" s="2487"/>
      <c r="E21" s="2488"/>
      <c r="F21" s="2488"/>
      <c r="G21" s="2488"/>
      <c r="H21" s="2488"/>
      <c r="I21" s="2488"/>
      <c r="J21" s="2488"/>
      <c r="K21" s="2488"/>
      <c r="L21" s="2488"/>
      <c r="M21" s="2488"/>
      <c r="N21" s="2489"/>
    </row>
    <row r="22" spans="2:14" ht="17.100000000000001" customHeight="1">
      <c r="B22" s="2479"/>
      <c r="C22" s="2483"/>
      <c r="D22" s="2490"/>
      <c r="E22" s="2491"/>
      <c r="F22" s="2491"/>
      <c r="G22" s="2491"/>
      <c r="H22" s="2491"/>
      <c r="I22" s="2491"/>
      <c r="J22" s="2491"/>
      <c r="K22" s="2491"/>
      <c r="L22" s="2491"/>
      <c r="M22" s="2491"/>
      <c r="N22" s="2492"/>
    </row>
    <row r="23" spans="2:14" ht="18.75" customHeight="1">
      <c r="B23" s="2479"/>
      <c r="C23" s="2493" t="s">
        <v>1627</v>
      </c>
      <c r="D23" s="2494"/>
      <c r="E23" s="2495"/>
      <c r="F23" s="2495"/>
      <c r="G23" s="2495"/>
      <c r="H23" s="2495"/>
      <c r="I23" s="2495"/>
      <c r="J23" s="2495"/>
      <c r="K23" s="2495"/>
      <c r="L23" s="2495"/>
      <c r="M23" s="2495"/>
      <c r="N23" s="2496"/>
    </row>
    <row r="24" spans="2:14" ht="18.75" customHeight="1">
      <c r="B24" s="2479"/>
      <c r="C24" s="2483"/>
      <c r="D24" s="2490"/>
      <c r="E24" s="2491"/>
      <c r="F24" s="2491"/>
      <c r="G24" s="2491"/>
      <c r="H24" s="2491"/>
      <c r="I24" s="2491"/>
      <c r="J24" s="2491"/>
      <c r="K24" s="2491"/>
      <c r="L24" s="2491"/>
      <c r="M24" s="2491"/>
      <c r="N24" s="2492"/>
    </row>
    <row r="25" spans="2:14" ht="18.75" customHeight="1">
      <c r="B25" s="2479"/>
      <c r="C25" s="2497" t="s">
        <v>1628</v>
      </c>
      <c r="D25" s="2494"/>
      <c r="E25" s="2495"/>
      <c r="F25" s="2495"/>
      <c r="G25" s="2495"/>
      <c r="H25" s="2495"/>
      <c r="I25" s="2495"/>
      <c r="J25" s="2495"/>
      <c r="K25" s="2495"/>
      <c r="L25" s="2495"/>
      <c r="M25" s="2495"/>
      <c r="N25" s="2496"/>
    </row>
    <row r="26" spans="2:14" ht="18.75" customHeight="1">
      <c r="B26" s="2479"/>
      <c r="C26" s="2498"/>
      <c r="D26" s="2490"/>
      <c r="E26" s="2491"/>
      <c r="F26" s="2491"/>
      <c r="G26" s="2491"/>
      <c r="H26" s="2491"/>
      <c r="I26" s="2491"/>
      <c r="J26" s="2491"/>
      <c r="K26" s="2491"/>
      <c r="L26" s="2491"/>
      <c r="M26" s="2491"/>
      <c r="N26" s="2492"/>
    </row>
    <row r="27" spans="2:14" ht="18.75" customHeight="1">
      <c r="B27" s="2479"/>
      <c r="C27" s="2499" t="s">
        <v>1629</v>
      </c>
      <c r="D27" s="2494"/>
      <c r="E27" s="2495"/>
      <c r="F27" s="2495"/>
      <c r="G27" s="2495"/>
      <c r="H27" s="2495"/>
      <c r="I27" s="2495"/>
      <c r="J27" s="2495"/>
      <c r="K27" s="2495"/>
      <c r="L27" s="2495"/>
      <c r="M27" s="2495"/>
      <c r="N27" s="2496"/>
    </row>
    <row r="28" spans="2:14" ht="18.75" customHeight="1" thickBot="1">
      <c r="B28" s="2480"/>
      <c r="C28" s="2500"/>
      <c r="D28" s="2503"/>
      <c r="E28" s="2504"/>
      <c r="F28" s="2504"/>
      <c r="G28" s="2504"/>
      <c r="H28" s="2504"/>
      <c r="I28" s="2504"/>
      <c r="J28" s="2504"/>
      <c r="K28" s="2504"/>
      <c r="L28" s="2504"/>
      <c r="M28" s="2504"/>
      <c r="N28" s="2505"/>
    </row>
    <row r="29" spans="2:14" ht="6" customHeight="1">
      <c r="B29" s="216"/>
    </row>
    <row r="30" spans="2:14" ht="16.5" thickBot="1">
      <c r="B30" s="2416" t="s">
        <v>1630</v>
      </c>
      <c r="C30" s="2416"/>
      <c r="D30" s="2416"/>
      <c r="E30" s="2416"/>
      <c r="F30" s="2416"/>
      <c r="G30" s="2416"/>
      <c r="H30" s="2416"/>
      <c r="I30" s="2416"/>
      <c r="J30" s="2416"/>
      <c r="K30" s="2416"/>
      <c r="L30" s="2416"/>
      <c r="M30" s="2416"/>
      <c r="N30" s="2416"/>
    </row>
    <row r="31" spans="2:14" ht="18" customHeight="1">
      <c r="B31" s="2471" t="s">
        <v>1631</v>
      </c>
      <c r="C31" s="217" t="s">
        <v>1632</v>
      </c>
      <c r="D31" s="2451" t="s">
        <v>1633</v>
      </c>
      <c r="E31" s="2451"/>
      <c r="F31" s="2451"/>
      <c r="G31" s="2451"/>
      <c r="H31" s="2451"/>
      <c r="I31" s="2451"/>
      <c r="J31" s="218"/>
      <c r="K31" s="219"/>
      <c r="L31" s="219"/>
      <c r="M31" s="219"/>
      <c r="N31" s="220"/>
    </row>
    <row r="32" spans="2:14" ht="18" customHeight="1">
      <c r="B32" s="2472"/>
      <c r="C32" s="221"/>
      <c r="D32" s="2445" t="s">
        <v>1634</v>
      </c>
      <c r="E32" s="2445"/>
      <c r="F32" s="2445"/>
      <c r="G32" s="2445"/>
      <c r="H32" s="2445"/>
      <c r="I32" s="2445"/>
      <c r="J32" s="2445"/>
      <c r="K32" s="2445"/>
      <c r="L32" s="2445"/>
      <c r="M32" s="2445"/>
      <c r="N32" s="2446"/>
    </row>
    <row r="33" spans="2:16" ht="18" customHeight="1">
      <c r="B33" s="2472"/>
      <c r="C33" s="221"/>
      <c r="D33" s="2445" t="s">
        <v>1635</v>
      </c>
      <c r="E33" s="2445"/>
      <c r="F33" s="2445"/>
      <c r="G33" s="2445"/>
      <c r="H33" s="2445"/>
      <c r="I33" s="2445"/>
      <c r="J33" s="2445"/>
      <c r="K33" s="2445"/>
      <c r="L33" s="2445"/>
      <c r="M33" s="2445"/>
      <c r="N33" s="2446"/>
    </row>
    <row r="34" spans="2:16" ht="18" customHeight="1" thickBot="1">
      <c r="B34" s="2472"/>
      <c r="C34" s="222"/>
      <c r="D34" s="2447" t="s">
        <v>1636</v>
      </c>
      <c r="E34" s="2447"/>
      <c r="F34" s="2447"/>
      <c r="G34" s="2447"/>
      <c r="H34" s="2447"/>
      <c r="I34" s="2447"/>
      <c r="J34" s="2447"/>
      <c r="K34" s="2447"/>
      <c r="L34" s="2447"/>
      <c r="M34" s="2447"/>
      <c r="N34" s="2448"/>
      <c r="P34" s="223"/>
    </row>
    <row r="35" spans="2:16" s="224" customFormat="1" ht="17.25" customHeight="1">
      <c r="B35" s="2472"/>
      <c r="C35" s="2454" t="s">
        <v>1637</v>
      </c>
      <c r="D35" s="2445" t="s">
        <v>1638</v>
      </c>
      <c r="E35" s="2445"/>
      <c r="F35" s="2445"/>
      <c r="G35" s="2445"/>
      <c r="H35" s="2445"/>
      <c r="I35" s="2445"/>
      <c r="J35" s="2445"/>
      <c r="K35" s="2445"/>
      <c r="L35" s="2445"/>
      <c r="M35" s="2445"/>
      <c r="N35" s="2446"/>
      <c r="O35" s="213"/>
    </row>
    <row r="36" spans="2:16" s="224" customFormat="1" ht="17.25" customHeight="1">
      <c r="B36" s="2472"/>
      <c r="C36" s="2449"/>
      <c r="D36" s="2445" t="s">
        <v>1639</v>
      </c>
      <c r="E36" s="2445"/>
      <c r="F36" s="2445"/>
      <c r="G36" s="2445"/>
      <c r="H36" s="2445"/>
      <c r="I36" s="2445"/>
      <c r="J36" s="2445"/>
      <c r="K36" s="2445"/>
      <c r="L36" s="2445"/>
      <c r="M36" s="2445"/>
      <c r="N36" s="2446"/>
    </row>
    <row r="37" spans="2:16" s="224" customFormat="1" ht="17.25" customHeight="1">
      <c r="B37" s="2472"/>
      <c r="C37" s="2449"/>
      <c r="D37" s="2445" t="s">
        <v>1640</v>
      </c>
      <c r="E37" s="2445"/>
      <c r="F37" s="2445"/>
      <c r="G37" s="2445"/>
      <c r="H37" s="2445"/>
      <c r="I37" s="2445"/>
      <c r="J37" s="2445"/>
      <c r="K37" s="2445"/>
      <c r="L37" s="2445"/>
      <c r="M37" s="2445"/>
      <c r="N37" s="2446"/>
    </row>
    <row r="38" spans="2:16" s="224" customFormat="1" ht="17.25" customHeight="1">
      <c r="B38" s="2472"/>
      <c r="C38" s="2449"/>
      <c r="D38" s="2445" t="s">
        <v>1641</v>
      </c>
      <c r="E38" s="2445"/>
      <c r="F38" s="2445"/>
      <c r="G38" s="2445"/>
      <c r="H38" s="2445"/>
      <c r="I38" s="2445"/>
      <c r="J38" s="2445"/>
      <c r="K38" s="2445"/>
      <c r="L38" s="2445"/>
      <c r="M38" s="2445"/>
      <c r="N38" s="2446"/>
    </row>
    <row r="39" spans="2:16" s="224" customFormat="1" ht="17.25" customHeight="1" thickBot="1">
      <c r="B39" s="2472"/>
      <c r="C39" s="2450"/>
      <c r="D39" s="2447" t="s">
        <v>1642</v>
      </c>
      <c r="E39" s="2447"/>
      <c r="F39" s="2447"/>
      <c r="G39" s="2447"/>
      <c r="H39" s="2447"/>
      <c r="I39" s="2447"/>
      <c r="J39" s="2447"/>
      <c r="K39" s="2447"/>
      <c r="L39" s="2447"/>
      <c r="M39" s="2447"/>
      <c r="N39" s="2448"/>
    </row>
    <row r="40" spans="2:16" ht="19.5" customHeight="1">
      <c r="B40" s="2472"/>
      <c r="C40" s="2449" t="s">
        <v>1643</v>
      </c>
      <c r="D40" s="2451" t="s">
        <v>1638</v>
      </c>
      <c r="E40" s="2451"/>
      <c r="F40" s="2451"/>
      <c r="G40" s="2451"/>
      <c r="H40" s="2451"/>
      <c r="I40" s="2451"/>
      <c r="J40" s="2451"/>
      <c r="K40" s="2451"/>
      <c r="L40" s="2451"/>
      <c r="M40" s="2451"/>
      <c r="N40" s="2452"/>
    </row>
    <row r="41" spans="2:16" ht="15" customHeight="1">
      <c r="B41" s="2472"/>
      <c r="C41" s="2449"/>
      <c r="D41" s="2445" t="s">
        <v>1644</v>
      </c>
      <c r="E41" s="2445"/>
      <c r="F41" s="2445"/>
      <c r="G41" s="2445"/>
      <c r="H41" s="2445"/>
      <c r="I41" s="2445"/>
      <c r="J41" s="2445"/>
      <c r="K41" s="2445"/>
      <c r="L41" s="2445"/>
      <c r="M41" s="2445"/>
      <c r="N41" s="2446"/>
    </row>
    <row r="42" spans="2:16" ht="15" customHeight="1">
      <c r="B42" s="2472"/>
      <c r="C42" s="2449"/>
      <c r="D42" s="2445" t="s">
        <v>1645</v>
      </c>
      <c r="E42" s="2445"/>
      <c r="F42" s="2445"/>
      <c r="G42" s="2445"/>
      <c r="H42" s="2445"/>
      <c r="I42" s="2445"/>
      <c r="J42" s="2445"/>
      <c r="K42" s="2445"/>
      <c r="L42" s="2445"/>
      <c r="M42" s="2445"/>
      <c r="N42" s="2446"/>
    </row>
    <row r="43" spans="2:16" ht="15" customHeight="1">
      <c r="B43" s="2472"/>
      <c r="C43" s="2449"/>
      <c r="D43" s="2445" t="s">
        <v>1646</v>
      </c>
      <c r="E43" s="2445"/>
      <c r="F43" s="2445"/>
      <c r="G43" s="2445"/>
      <c r="H43" s="2445"/>
      <c r="I43" s="2445"/>
      <c r="J43" s="2445"/>
      <c r="K43" s="2445"/>
      <c r="L43" s="2445"/>
      <c r="M43" s="2445"/>
      <c r="N43" s="2446"/>
    </row>
    <row r="44" spans="2:16" ht="15" customHeight="1">
      <c r="B44" s="2472"/>
      <c r="C44" s="2449"/>
      <c r="D44" s="2445" t="s">
        <v>1647</v>
      </c>
      <c r="E44" s="2445"/>
      <c r="F44" s="2445"/>
      <c r="G44" s="2445"/>
      <c r="H44" s="2445"/>
      <c r="I44" s="2445"/>
      <c r="J44" s="2445"/>
      <c r="K44" s="2445"/>
      <c r="L44" s="2445"/>
      <c r="M44" s="2445"/>
      <c r="N44" s="2446"/>
    </row>
    <row r="45" spans="2:16" ht="17.25" customHeight="1" thickBot="1">
      <c r="B45" s="2472"/>
      <c r="C45" s="2450"/>
      <c r="D45" s="2447" t="s">
        <v>1648</v>
      </c>
      <c r="E45" s="2447"/>
      <c r="F45" s="2447"/>
      <c r="G45" s="2447"/>
      <c r="H45" s="2447"/>
      <c r="I45" s="2447"/>
      <c r="J45" s="2447"/>
      <c r="K45" s="2447"/>
      <c r="L45" s="2447"/>
      <c r="M45" s="2447"/>
      <c r="N45" s="2448"/>
    </row>
    <row r="46" spans="2:16" ht="21" customHeight="1" thickBot="1">
      <c r="B46" s="2472"/>
      <c r="C46" s="2453" t="s">
        <v>1649</v>
      </c>
      <c r="D46" s="2455" t="s">
        <v>1650</v>
      </c>
      <c r="E46" s="2455"/>
      <c r="F46" s="2439"/>
      <c r="G46" s="2456" t="s">
        <v>1651</v>
      </c>
      <c r="H46" s="2457"/>
      <c r="I46" s="2457"/>
      <c r="J46" s="2457"/>
      <c r="K46" s="2457"/>
      <c r="L46" s="2457"/>
      <c r="M46" s="2457"/>
      <c r="N46" s="2458"/>
    </row>
    <row r="47" spans="2:16" ht="21" customHeight="1" thickBot="1">
      <c r="B47" s="2472"/>
      <c r="C47" s="2454"/>
      <c r="D47" s="2459" t="s">
        <v>1621</v>
      </c>
      <c r="E47" s="2459"/>
      <c r="F47" s="2460"/>
      <c r="G47" s="2461"/>
      <c r="H47" s="2462"/>
      <c r="I47" s="2462"/>
      <c r="J47" s="2462"/>
      <c r="K47" s="2462"/>
      <c r="L47" s="2462"/>
      <c r="M47" s="2462"/>
      <c r="N47" s="2463"/>
    </row>
    <row r="48" spans="2:16" ht="40.5" customHeight="1" thickBot="1">
      <c r="B48" s="2440" t="s">
        <v>1652</v>
      </c>
      <c r="C48" s="2441"/>
      <c r="D48" s="2442"/>
      <c r="E48" s="2443"/>
      <c r="F48" s="2443"/>
      <c r="G48" s="2443"/>
      <c r="H48" s="2443"/>
      <c r="I48" s="2443"/>
      <c r="J48" s="2443"/>
      <c r="K48" s="2443"/>
      <c r="L48" s="2443"/>
      <c r="M48" s="2443"/>
      <c r="N48" s="2444"/>
    </row>
    <row r="49" spans="2:14" ht="36" customHeight="1">
      <c r="B49" s="2424" t="s">
        <v>1653</v>
      </c>
      <c r="C49" s="2425"/>
      <c r="D49" s="2428" t="s">
        <v>1654</v>
      </c>
      <c r="E49" s="2429"/>
      <c r="F49" s="2429"/>
      <c r="G49" s="2429"/>
      <c r="H49" s="2429"/>
      <c r="I49" s="2429"/>
      <c r="J49" s="2429"/>
      <c r="K49" s="2429"/>
      <c r="L49" s="2429"/>
      <c r="M49" s="2429"/>
      <c r="N49" s="2430"/>
    </row>
    <row r="50" spans="2:14" ht="46.5" customHeight="1" thickBot="1">
      <c r="B50" s="2426"/>
      <c r="C50" s="2427"/>
      <c r="D50" s="2431"/>
      <c r="E50" s="2432"/>
      <c r="F50" s="2432"/>
      <c r="G50" s="2432"/>
      <c r="H50" s="2432"/>
      <c r="I50" s="2432"/>
      <c r="J50" s="2432"/>
      <c r="K50" s="2432"/>
      <c r="L50" s="2432"/>
      <c r="M50" s="2432"/>
      <c r="N50" s="2433"/>
    </row>
    <row r="51" spans="2:14" ht="45" customHeight="1" thickBot="1">
      <c r="B51" s="2434" t="s">
        <v>1655</v>
      </c>
      <c r="C51" s="2435"/>
      <c r="D51" s="2436"/>
      <c r="E51" s="2437"/>
      <c r="F51" s="2437"/>
      <c r="G51" s="2437"/>
      <c r="H51" s="2437"/>
      <c r="I51" s="2437"/>
      <c r="J51" s="2437"/>
      <c r="K51" s="2437"/>
      <c r="L51" s="2437"/>
      <c r="M51" s="2437"/>
      <c r="N51" s="2438"/>
    </row>
    <row r="52" spans="2:14">
      <c r="B52" s="248" t="s">
        <v>1656</v>
      </c>
      <c r="C52" s="249" t="s">
        <v>1657</v>
      </c>
      <c r="D52" s="2439" t="s">
        <v>1658</v>
      </c>
      <c r="E52" s="2439"/>
      <c r="F52" s="2439"/>
      <c r="G52" s="2439"/>
      <c r="H52" s="2439"/>
      <c r="I52" s="2439"/>
      <c r="J52" s="2439"/>
      <c r="K52" s="2439"/>
      <c r="L52" s="2439"/>
      <c r="M52" s="2439"/>
      <c r="N52" s="250" t="s">
        <v>1659</v>
      </c>
    </row>
    <row r="53" spans="2:14" ht="20.25" customHeight="1">
      <c r="B53" s="251">
        <v>1</v>
      </c>
      <c r="C53" s="295" t="s">
        <v>1660</v>
      </c>
      <c r="D53" s="2418"/>
      <c r="E53" s="2419"/>
      <c r="F53" s="2419"/>
      <c r="G53" s="2419"/>
      <c r="H53" s="2419"/>
      <c r="I53" s="2419"/>
      <c r="J53" s="2419"/>
      <c r="K53" s="2419"/>
      <c r="L53" s="2419"/>
      <c r="M53" s="2420"/>
      <c r="N53" s="252" t="s">
        <v>1661</v>
      </c>
    </row>
    <row r="54" spans="2:14" ht="20.25" customHeight="1">
      <c r="B54" s="251">
        <v>2</v>
      </c>
      <c r="C54" s="295" t="s">
        <v>1660</v>
      </c>
      <c r="D54" s="2418"/>
      <c r="E54" s="2419"/>
      <c r="F54" s="2419"/>
      <c r="G54" s="2419"/>
      <c r="H54" s="2419"/>
      <c r="I54" s="2419"/>
      <c r="J54" s="2419"/>
      <c r="K54" s="2419"/>
      <c r="L54" s="2419"/>
      <c r="M54" s="2420"/>
      <c r="N54" s="252" t="s">
        <v>1661</v>
      </c>
    </row>
    <row r="55" spans="2:14" ht="20.25" customHeight="1" thickBot="1">
      <c r="B55" s="253">
        <v>3</v>
      </c>
      <c r="C55" s="296" t="s">
        <v>1660</v>
      </c>
      <c r="D55" s="2421"/>
      <c r="E55" s="2422"/>
      <c r="F55" s="2422"/>
      <c r="G55" s="2422"/>
      <c r="H55" s="2422"/>
      <c r="I55" s="2422"/>
      <c r="J55" s="2422"/>
      <c r="K55" s="2422"/>
      <c r="L55" s="2422"/>
      <c r="M55" s="2423"/>
      <c r="N55" s="254" t="s">
        <v>1661</v>
      </c>
    </row>
    <row r="56" spans="2:14">
      <c r="B56" s="247" t="s">
        <v>1662</v>
      </c>
      <c r="C56" s="2412" t="s">
        <v>1663</v>
      </c>
      <c r="D56" s="2412"/>
      <c r="E56" s="2412"/>
      <c r="F56" s="2412"/>
      <c r="G56" s="2412"/>
      <c r="H56" s="2412"/>
      <c r="I56" s="2412"/>
      <c r="J56" s="2412"/>
      <c r="K56" s="2412"/>
      <c r="L56" s="2412"/>
      <c r="M56" s="2412"/>
      <c r="N56" s="2412"/>
    </row>
    <row r="89" spans="2:2" s="211" customFormat="1">
      <c r="B89" s="211" t="s">
        <v>1664</v>
      </c>
    </row>
  </sheetData>
  <sheetProtection algorithmName="SHA-512" hashValue="o5PcWc8o+5qTuVA9dZmMu8BRX7aYX5YghEvcVPheVJhP8JypWXvIlKgVHxvTOv5cLWvRNcKtZPGGOAU2RXHeeg==" saltValue="vo3CG14SrG10Eohiu1Jxpg==" spinCount="100000" sheet="1" objects="1" scenarios="1" formatCells="0" selectLockedCells="1"/>
  <mergeCells count="81">
    <mergeCell ref="B1:N1"/>
    <mergeCell ref="B3:B4"/>
    <mergeCell ref="D3:F3"/>
    <mergeCell ref="I3:N3"/>
    <mergeCell ref="D4:F4"/>
    <mergeCell ref="I4:N4"/>
    <mergeCell ref="L2:N2"/>
    <mergeCell ref="B5:B8"/>
    <mergeCell ref="D5:N5"/>
    <mergeCell ref="D6:N6"/>
    <mergeCell ref="D7:N7"/>
    <mergeCell ref="L8:N8"/>
    <mergeCell ref="D8:E8"/>
    <mergeCell ref="F8:J8"/>
    <mergeCell ref="C27:C28"/>
    <mergeCell ref="B9:B19"/>
    <mergeCell ref="C9:C10"/>
    <mergeCell ref="D27:N28"/>
    <mergeCell ref="D18:K18"/>
    <mergeCell ref="D17:N17"/>
    <mergeCell ref="D9:H10"/>
    <mergeCell ref="I9:I10"/>
    <mergeCell ref="J9:J10"/>
    <mergeCell ref="D15:G15"/>
    <mergeCell ref="H15:H16"/>
    <mergeCell ref="I15:N15"/>
    <mergeCell ref="I16:N16"/>
    <mergeCell ref="D11:N11"/>
    <mergeCell ref="D12:N12"/>
    <mergeCell ref="D13:N13"/>
    <mergeCell ref="D20:N20"/>
    <mergeCell ref="D21:N22"/>
    <mergeCell ref="C23:C24"/>
    <mergeCell ref="D23:N24"/>
    <mergeCell ref="C25:C26"/>
    <mergeCell ref="D25:N26"/>
    <mergeCell ref="M18:N18"/>
    <mergeCell ref="K9:N10"/>
    <mergeCell ref="B31:B47"/>
    <mergeCell ref="D31:I31"/>
    <mergeCell ref="D32:N32"/>
    <mergeCell ref="D33:N33"/>
    <mergeCell ref="D34:N34"/>
    <mergeCell ref="C35:C39"/>
    <mergeCell ref="D35:N35"/>
    <mergeCell ref="D36:N36"/>
    <mergeCell ref="D37:N37"/>
    <mergeCell ref="D14:K14"/>
    <mergeCell ref="L14:M14"/>
    <mergeCell ref="D19:N19"/>
    <mergeCell ref="B20:B28"/>
    <mergeCell ref="C20:C22"/>
    <mergeCell ref="C46:C47"/>
    <mergeCell ref="D46:F46"/>
    <mergeCell ref="G46:N46"/>
    <mergeCell ref="D47:F47"/>
    <mergeCell ref="G47:N47"/>
    <mergeCell ref="D39:N39"/>
    <mergeCell ref="C40:C45"/>
    <mergeCell ref="D40:N40"/>
    <mergeCell ref="D41:N41"/>
    <mergeCell ref="D42:N42"/>
    <mergeCell ref="D43:N43"/>
    <mergeCell ref="D44:N44"/>
    <mergeCell ref="D45:N45"/>
    <mergeCell ref="C56:N56"/>
    <mergeCell ref="D16:G16"/>
    <mergeCell ref="B30:N30"/>
    <mergeCell ref="B2:J2"/>
    <mergeCell ref="D53:M53"/>
    <mergeCell ref="D54:M54"/>
    <mergeCell ref="D55:M55"/>
    <mergeCell ref="B49:C50"/>
    <mergeCell ref="D49:N49"/>
    <mergeCell ref="D50:N50"/>
    <mergeCell ref="B51:C51"/>
    <mergeCell ref="D51:N51"/>
    <mergeCell ref="D52:M52"/>
    <mergeCell ref="B48:C48"/>
    <mergeCell ref="D48:N48"/>
    <mergeCell ref="D38:N38"/>
  </mergeCells>
  <phoneticPr fontId="16"/>
  <conditionalFormatting sqref="L2:N2">
    <cfRule type="expression" dxfId="67" priority="1">
      <formula>$L$2=""</formula>
    </cfRule>
  </conditionalFormatting>
  <pageMargins left="0.39370078740157483" right="0.19685039370078741" top="0.19685039370078741" bottom="0.19685039370078741" header="0.31496062992125984" footer="0.31496062992125984"/>
  <pageSetup paperSize="9" scale="82" orientation="portrait" r:id="rId1"/>
  <headerFooter>
    <oddHeader xml:space="preserve">&amp;C
</oddHeader>
  </headerFooter>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DH199"/>
  <sheetViews>
    <sheetView showZeros="0" topLeftCell="A50" zoomScale="85" zoomScaleNormal="85" workbookViewId="0">
      <selection activeCell="AN11" sqref="AN11"/>
    </sheetView>
  </sheetViews>
  <sheetFormatPr defaultColWidth="1.25" defaultRowHeight="7.5" customHeight="1"/>
  <cols>
    <col min="1" max="16384" width="1.25" style="1"/>
  </cols>
  <sheetData>
    <row r="1" spans="9:11" ht="7.5" hidden="1" customHeight="1"/>
    <row r="2" spans="9:11" ht="7.5" hidden="1" customHeight="1"/>
    <row r="3" spans="9:11" ht="7.5" hidden="1" customHeight="1">
      <c r="I3" s="1182" t="s">
        <v>1665</v>
      </c>
      <c r="J3" s="1182"/>
      <c r="K3" s="1182"/>
    </row>
    <row r="4" spans="9:11" ht="7.5" hidden="1" customHeight="1">
      <c r="I4" s="1182"/>
      <c r="J4" s="1182"/>
      <c r="K4" s="1182"/>
    </row>
    <row r="5" spans="9:11" ht="7.5" hidden="1" customHeight="1">
      <c r="I5" s="2604" t="str">
        <f>IF(LEFT("",2)=LEFT(BV134,2),"□","■")</f>
        <v>□</v>
      </c>
      <c r="J5" s="2604"/>
      <c r="K5" s="2604"/>
    </row>
    <row r="6" spans="9:11" ht="7.5" hidden="1" customHeight="1">
      <c r="I6" s="2604"/>
      <c r="J6" s="2604"/>
      <c r="K6" s="2604"/>
    </row>
    <row r="7" spans="9:11" ht="7.5" hidden="1" customHeight="1">
      <c r="I7" s="2604" t="str">
        <f>IF(LEFT("",2)=LEFT(BV146,2),"□","■")</f>
        <v>□</v>
      </c>
      <c r="J7" s="2604"/>
      <c r="K7" s="2604"/>
    </row>
    <row r="8" spans="9:11" ht="7.5" hidden="1" customHeight="1">
      <c r="I8" s="2604"/>
      <c r="J8" s="2604"/>
      <c r="K8" s="2604"/>
    </row>
    <row r="9" spans="9:11" ht="7.5" hidden="1" customHeight="1">
      <c r="I9" s="2604" t="str">
        <f>IF(LEFT("",2)=LEFT(BV158,2),"□","■")</f>
        <v>□</v>
      </c>
      <c r="J9" s="2604"/>
      <c r="K9" s="2604"/>
    </row>
    <row r="10" spans="9:11" ht="7.5" hidden="1" customHeight="1">
      <c r="I10" s="2604"/>
      <c r="J10" s="2604"/>
      <c r="K10" s="2604"/>
    </row>
    <row r="11" spans="9:11" ht="7.5" hidden="1" customHeight="1">
      <c r="I11" s="2604" t="str">
        <f>IF(LEFT("",2)=LEFT(BV170,2),"□","■")</f>
        <v>□</v>
      </c>
      <c r="J11" s="2604"/>
      <c r="K11" s="2604"/>
    </row>
    <row r="12" spans="9:11" ht="7.5" hidden="1" customHeight="1">
      <c r="I12" s="2604"/>
      <c r="J12" s="2604"/>
      <c r="K12" s="2604"/>
    </row>
    <row r="13" spans="9:11" ht="7.5" hidden="1" customHeight="1">
      <c r="I13" s="2604" t="str">
        <f>IF(LEFT("",2)=LEFT(BV182,2),"□","■")</f>
        <v>□</v>
      </c>
      <c r="J13" s="2604"/>
      <c r="K13" s="2604"/>
    </row>
    <row r="14" spans="9:11" ht="7.5" hidden="1" customHeight="1">
      <c r="I14" s="2604"/>
      <c r="J14" s="2604"/>
      <c r="K14" s="2604"/>
    </row>
    <row r="15" spans="9:11" ht="7.5" hidden="1" customHeight="1">
      <c r="I15" s="2604" t="str">
        <f>IF(LEFT("",2)=LEFT(BV194,2),"□","■")</f>
        <v>□</v>
      </c>
      <c r="J15" s="2604"/>
      <c r="K15" s="2604"/>
    </row>
    <row r="16" spans="9:11" ht="7.5" hidden="1" customHeight="1">
      <c r="I16" s="2604"/>
      <c r="J16" s="2604"/>
      <c r="K16" s="2604"/>
    </row>
    <row r="17" ht="7.5" hidden="1" customHeight="1"/>
    <row r="18" ht="7.5" hidden="1" customHeight="1"/>
    <row r="19" ht="7.5" hidden="1" customHeight="1"/>
    <row r="20" ht="7.5" hidden="1" customHeight="1"/>
    <row r="21" ht="7.5" hidden="1" customHeight="1"/>
    <row r="22" ht="7.5" hidden="1" customHeight="1"/>
    <row r="23" ht="7.5" hidden="1" customHeight="1"/>
    <row r="24" ht="7.5" hidden="1" customHeight="1"/>
    <row r="25" ht="7.5" hidden="1" customHeight="1"/>
    <row r="26" ht="7.5" hidden="1" customHeight="1"/>
    <row r="27" ht="7.5" hidden="1" customHeight="1"/>
    <row r="28" ht="7.5" hidden="1" customHeight="1"/>
    <row r="29" ht="7.5" hidden="1" customHeight="1"/>
    <row r="30" ht="7.5" hidden="1" customHeight="1"/>
    <row r="31" ht="7.5" hidden="1" customHeight="1"/>
    <row r="32"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spans="1:112" ht="7.5" hidden="1" customHeight="1"/>
    <row r="50" spans="1:112" ht="7.5" customHeight="1">
      <c r="A50" s="2555" t="s">
        <v>1666</v>
      </c>
      <c r="B50" s="2555"/>
      <c r="C50" s="2555"/>
      <c r="D50" s="2555"/>
      <c r="E50" s="2555"/>
      <c r="F50" s="2555"/>
      <c r="G50" s="2555"/>
      <c r="H50" s="2555"/>
      <c r="I50" s="2555"/>
      <c r="J50" s="2555"/>
      <c r="K50" s="2555"/>
      <c r="L50" s="2555"/>
      <c r="M50" s="2555"/>
      <c r="N50" s="2555"/>
      <c r="O50" s="2555"/>
      <c r="P50" s="2555"/>
      <c r="Q50" s="2555"/>
      <c r="R50" s="2555"/>
      <c r="S50" s="2555"/>
      <c r="T50" s="2555"/>
      <c r="U50" s="2555"/>
      <c r="V50" s="2555"/>
      <c r="W50" s="2555"/>
      <c r="X50" s="2555"/>
      <c r="Y50" s="2555"/>
      <c r="Z50" s="2555"/>
      <c r="AA50" s="2555"/>
      <c r="AB50" s="2555"/>
      <c r="AC50" s="2555"/>
      <c r="AD50" s="2555"/>
      <c r="AE50" s="2555"/>
      <c r="AF50" s="2555"/>
      <c r="AG50" s="2555"/>
      <c r="AH50" s="2555"/>
      <c r="AI50" s="2555"/>
      <c r="AJ50" s="2555"/>
      <c r="AK50" s="2555"/>
      <c r="AL50" s="2555"/>
      <c r="AM50" s="2555"/>
      <c r="AN50" s="2555"/>
      <c r="AO50" s="2555"/>
      <c r="AP50" s="2555"/>
      <c r="AQ50" s="2555"/>
      <c r="AR50" s="2555"/>
      <c r="AS50" s="2555"/>
      <c r="AT50" s="2555"/>
      <c r="AU50" s="2555"/>
      <c r="AV50" s="2555"/>
      <c r="AW50" s="2555"/>
      <c r="AX50" s="2555"/>
      <c r="AY50" s="2555"/>
      <c r="AZ50" s="2555"/>
      <c r="BA50" s="2555"/>
      <c r="BB50" s="2555"/>
      <c r="BC50" s="2555"/>
      <c r="BD50" s="2555"/>
      <c r="BE50" s="2555"/>
      <c r="BF50" s="2555"/>
      <c r="BG50" s="2555"/>
      <c r="BH50" s="2555"/>
      <c r="BI50" s="2555"/>
      <c r="BJ50" s="2555"/>
      <c r="BK50" s="2555"/>
      <c r="BL50" s="2555"/>
      <c r="BM50" s="2555"/>
      <c r="BN50" s="2555"/>
      <c r="BO50" s="2555"/>
      <c r="BP50" s="2555"/>
      <c r="BQ50" s="2555"/>
      <c r="BR50" s="2555"/>
      <c r="BS50" s="2555"/>
      <c r="BT50" s="2555"/>
      <c r="BU50" s="2555"/>
      <c r="BV50" s="2555"/>
      <c r="BW50" s="2555"/>
      <c r="BX50" s="2555"/>
      <c r="BY50" s="2555"/>
      <c r="BZ50" s="2555"/>
      <c r="CA50" s="2555"/>
      <c r="CB50" s="2555"/>
      <c r="CC50" s="2555"/>
      <c r="CD50" s="2555"/>
      <c r="CE50" s="2555"/>
      <c r="CF50" s="2555"/>
      <c r="CG50" s="2555"/>
      <c r="CH50" s="2555"/>
      <c r="CI50" s="2555"/>
      <c r="CJ50" s="2555"/>
      <c r="CK50" s="2555"/>
      <c r="CL50" s="2555"/>
      <c r="CM50" s="2555"/>
      <c r="CN50" s="2555"/>
      <c r="CO50" s="2555"/>
      <c r="CP50" s="2555"/>
      <c r="CQ50" s="2555"/>
      <c r="CR50" s="2555"/>
      <c r="CS50" s="2555"/>
      <c r="CT50" s="2555"/>
      <c r="CU50" s="2555"/>
      <c r="CV50" s="2555"/>
      <c r="CW50" s="2555"/>
      <c r="CX50" s="2555"/>
      <c r="CY50" s="2555"/>
      <c r="CZ50" s="2555"/>
      <c r="DA50" s="2555"/>
      <c r="DB50" s="2555"/>
      <c r="DC50" s="2555"/>
      <c r="DD50" s="2555"/>
      <c r="DE50" s="2555"/>
      <c r="DF50" s="2555"/>
      <c r="DG50" s="2555"/>
      <c r="DH50" s="2555"/>
    </row>
    <row r="51" spans="1:112" ht="7.5" customHeight="1">
      <c r="A51" s="2555"/>
      <c r="B51" s="2555"/>
      <c r="C51" s="2555"/>
      <c r="D51" s="2555"/>
      <c r="E51" s="2555"/>
      <c r="F51" s="2555"/>
      <c r="G51" s="2555"/>
      <c r="H51" s="2555"/>
      <c r="I51" s="2555"/>
      <c r="J51" s="2555"/>
      <c r="K51" s="2555"/>
      <c r="L51" s="2555"/>
      <c r="M51" s="2555"/>
      <c r="N51" s="2555"/>
      <c r="O51" s="2555"/>
      <c r="P51" s="2555"/>
      <c r="Q51" s="2555"/>
      <c r="R51" s="2555"/>
      <c r="S51" s="2555"/>
      <c r="T51" s="2555"/>
      <c r="U51" s="2555"/>
      <c r="V51" s="2555"/>
      <c r="W51" s="2555"/>
      <c r="X51" s="2555"/>
      <c r="Y51" s="2555"/>
      <c r="Z51" s="2555"/>
      <c r="AA51" s="2555"/>
      <c r="AB51" s="2555"/>
      <c r="AC51" s="2555"/>
      <c r="AD51" s="2555"/>
      <c r="AE51" s="2555"/>
      <c r="AF51" s="2555"/>
      <c r="AG51" s="2555"/>
      <c r="AH51" s="2555"/>
      <c r="AI51" s="2555"/>
      <c r="AJ51" s="2555"/>
      <c r="AK51" s="2555"/>
      <c r="AL51" s="2555"/>
      <c r="AM51" s="2555"/>
      <c r="AN51" s="2555"/>
      <c r="AO51" s="2555"/>
      <c r="AP51" s="2555"/>
      <c r="AQ51" s="2555"/>
      <c r="AR51" s="2555"/>
      <c r="AS51" s="2555"/>
      <c r="AT51" s="2555"/>
      <c r="AU51" s="2555"/>
      <c r="AV51" s="2555"/>
      <c r="AW51" s="2555"/>
      <c r="AX51" s="2555"/>
      <c r="AY51" s="2555"/>
      <c r="AZ51" s="2555"/>
      <c r="BA51" s="2555"/>
      <c r="BB51" s="2555"/>
      <c r="BC51" s="2555"/>
      <c r="BD51" s="2555"/>
      <c r="BE51" s="2555"/>
      <c r="BF51" s="2555"/>
      <c r="BG51" s="2555"/>
      <c r="BH51" s="2555"/>
      <c r="BI51" s="2555"/>
      <c r="BJ51" s="2555"/>
      <c r="BK51" s="2555"/>
      <c r="BL51" s="2555"/>
      <c r="BM51" s="2555"/>
      <c r="BN51" s="2555"/>
      <c r="BO51" s="2555"/>
      <c r="BP51" s="2555"/>
      <c r="BQ51" s="2555"/>
      <c r="BR51" s="2555"/>
      <c r="BS51" s="2555"/>
      <c r="BT51" s="2555"/>
      <c r="BU51" s="2555"/>
      <c r="BV51" s="2555"/>
      <c r="BW51" s="2555"/>
      <c r="BX51" s="2555"/>
      <c r="BY51" s="2555"/>
      <c r="BZ51" s="2555"/>
      <c r="CA51" s="2555"/>
      <c r="CB51" s="2555"/>
      <c r="CC51" s="2555"/>
      <c r="CD51" s="2555"/>
      <c r="CE51" s="2555"/>
      <c r="CF51" s="2555"/>
      <c r="CG51" s="2555"/>
      <c r="CH51" s="2555"/>
      <c r="CI51" s="2555"/>
      <c r="CJ51" s="2555"/>
      <c r="CK51" s="2555"/>
      <c r="CL51" s="2555"/>
      <c r="CM51" s="2555"/>
      <c r="CN51" s="2555"/>
      <c r="CO51" s="2555"/>
      <c r="CP51" s="2555"/>
      <c r="CQ51" s="2555"/>
      <c r="CR51" s="2555"/>
      <c r="CS51" s="2555"/>
      <c r="CT51" s="2555"/>
      <c r="CU51" s="2555"/>
      <c r="CV51" s="2555"/>
      <c r="CW51" s="2555"/>
      <c r="CX51" s="2555"/>
      <c r="CY51" s="2555"/>
      <c r="CZ51" s="2555"/>
      <c r="DA51" s="2555"/>
      <c r="DB51" s="2555"/>
      <c r="DC51" s="2555"/>
      <c r="DD51" s="2555"/>
      <c r="DE51" s="2555"/>
      <c r="DF51" s="2555"/>
      <c r="DG51" s="2555"/>
      <c r="DH51" s="2555"/>
    </row>
    <row r="52" spans="1:112" ht="7.5" customHeight="1">
      <c r="A52" s="2555"/>
      <c r="B52" s="2555"/>
      <c r="C52" s="2555"/>
      <c r="D52" s="2555"/>
      <c r="E52" s="2555"/>
      <c r="F52" s="2555"/>
      <c r="G52" s="2555"/>
      <c r="H52" s="2555"/>
      <c r="I52" s="2555"/>
      <c r="J52" s="2555"/>
      <c r="K52" s="2555"/>
      <c r="L52" s="2555"/>
      <c r="M52" s="2555"/>
      <c r="N52" s="2555"/>
      <c r="O52" s="2555"/>
      <c r="P52" s="2555"/>
      <c r="Q52" s="2555"/>
      <c r="R52" s="2555"/>
      <c r="S52" s="2555"/>
      <c r="T52" s="2555"/>
      <c r="U52" s="2555"/>
      <c r="V52" s="2555"/>
      <c r="W52" s="2555"/>
      <c r="X52" s="2555"/>
      <c r="Y52" s="2555"/>
      <c r="Z52" s="2555"/>
      <c r="AA52" s="2555"/>
      <c r="AB52" s="2555"/>
      <c r="AC52" s="2555"/>
      <c r="AD52" s="2555"/>
      <c r="AE52" s="2555"/>
      <c r="AF52" s="2555"/>
      <c r="AG52" s="2555"/>
      <c r="AH52" s="2555"/>
      <c r="AI52" s="2555"/>
      <c r="AJ52" s="2555"/>
      <c r="AK52" s="2555"/>
      <c r="AL52" s="2555"/>
      <c r="AM52" s="2555"/>
      <c r="AN52" s="2555"/>
      <c r="AO52" s="2555"/>
      <c r="AP52" s="2555"/>
      <c r="AQ52" s="2555"/>
      <c r="AR52" s="2555"/>
      <c r="AS52" s="2555"/>
      <c r="AT52" s="2555"/>
      <c r="AU52" s="2555"/>
      <c r="AV52" s="2555"/>
      <c r="AW52" s="2555"/>
      <c r="AX52" s="2555"/>
      <c r="AY52" s="2555"/>
      <c r="AZ52" s="2555"/>
      <c r="BA52" s="2555"/>
      <c r="BB52" s="2555"/>
      <c r="BC52" s="2555"/>
      <c r="BD52" s="2555"/>
      <c r="BE52" s="2555"/>
      <c r="BF52" s="2555"/>
      <c r="BG52" s="2555"/>
      <c r="BH52" s="2555"/>
      <c r="BI52" s="2555"/>
      <c r="BJ52" s="2555"/>
      <c r="BK52" s="2555"/>
      <c r="BL52" s="2555"/>
      <c r="BM52" s="2555"/>
      <c r="BN52" s="2555"/>
      <c r="BO52" s="2555"/>
      <c r="BP52" s="2555"/>
      <c r="BQ52" s="2555"/>
      <c r="BR52" s="2555"/>
      <c r="BS52" s="2555"/>
      <c r="BT52" s="2555"/>
      <c r="BU52" s="2555"/>
      <c r="BV52" s="2555"/>
      <c r="BW52" s="2555"/>
      <c r="BX52" s="2555"/>
      <c r="BY52" s="2555"/>
      <c r="BZ52" s="2555"/>
      <c r="CA52" s="2555"/>
      <c r="CB52" s="2555"/>
      <c r="CC52" s="2555"/>
      <c r="CD52" s="2555"/>
      <c r="CE52" s="2555"/>
      <c r="CF52" s="2555"/>
      <c r="CG52" s="2555"/>
      <c r="CH52" s="2555"/>
      <c r="CI52" s="2555"/>
      <c r="CJ52" s="2555"/>
      <c r="CK52" s="2555"/>
      <c r="CL52" s="2555"/>
      <c r="CM52" s="2555"/>
      <c r="CN52" s="2555"/>
      <c r="CO52" s="2555"/>
      <c r="CP52" s="2555"/>
      <c r="CQ52" s="2555"/>
      <c r="CR52" s="2555"/>
      <c r="CS52" s="2555"/>
      <c r="CT52" s="2555"/>
      <c r="CU52" s="2555"/>
      <c r="CV52" s="2555"/>
      <c r="CW52" s="2555"/>
      <c r="CX52" s="2555"/>
      <c r="CY52" s="2555"/>
      <c r="CZ52" s="2555"/>
      <c r="DA52" s="2555"/>
      <c r="DB52" s="2555"/>
      <c r="DC52" s="2555"/>
      <c r="DD52" s="2555"/>
      <c r="DE52" s="2555"/>
      <c r="DF52" s="2555"/>
      <c r="DG52" s="2555"/>
      <c r="DH52" s="2555"/>
    </row>
    <row r="53" spans="1:112" ht="7.5" customHeight="1">
      <c r="A53" s="933" t="s">
        <v>1667</v>
      </c>
      <c r="B53" s="933"/>
      <c r="C53" s="933"/>
      <c r="D53" s="933"/>
      <c r="E53" s="933"/>
      <c r="F53" s="933"/>
      <c r="G53" s="933"/>
      <c r="H53" s="933"/>
      <c r="I53" s="933"/>
      <c r="J53" s="933"/>
      <c r="K53" s="933"/>
      <c r="L53" s="933"/>
      <c r="M53" s="933"/>
      <c r="N53" s="933"/>
      <c r="O53" s="933"/>
      <c r="P53" s="933"/>
      <c r="Q53" s="933"/>
      <c r="R53" s="933"/>
      <c r="S53" s="933"/>
      <c r="T53" s="933"/>
      <c r="U53" s="933"/>
      <c r="V53" s="933"/>
      <c r="W53" s="933"/>
      <c r="X53" s="933"/>
      <c r="Y53" s="933"/>
      <c r="Z53" s="933"/>
      <c r="AA53" s="933"/>
      <c r="AB53" s="933"/>
      <c r="AC53" s="933"/>
      <c r="AD53" s="933"/>
      <c r="AE53" s="933"/>
      <c r="AF53" s="933"/>
      <c r="AG53" s="933"/>
      <c r="AH53" s="933"/>
      <c r="AI53" s="933"/>
      <c r="AJ53" s="933"/>
      <c r="AK53" s="933"/>
      <c r="AL53" s="933"/>
      <c r="AM53" s="933"/>
      <c r="AN53" s="933"/>
      <c r="AO53" s="933"/>
      <c r="AP53" s="933"/>
      <c r="AQ53" s="933"/>
      <c r="AR53" s="933"/>
      <c r="AS53" s="933"/>
      <c r="AT53" s="933"/>
      <c r="AU53" s="933"/>
      <c r="AV53" s="933"/>
      <c r="AW53" s="933"/>
      <c r="AX53" s="933"/>
      <c r="AY53" s="933"/>
      <c r="AZ53" s="933"/>
      <c r="BA53" s="933"/>
      <c r="BB53" s="933"/>
      <c r="BC53" s="933"/>
      <c r="BD53" s="933"/>
      <c r="BE53" s="933"/>
      <c r="BF53" s="933"/>
      <c r="BG53" s="933"/>
      <c r="BH53" s="933"/>
      <c r="BI53" s="933"/>
      <c r="BJ53" s="933"/>
      <c r="BK53" s="933"/>
      <c r="BL53" s="933"/>
      <c r="BM53" s="933"/>
      <c r="BN53" s="933"/>
      <c r="BO53" s="933"/>
      <c r="BP53" s="933"/>
      <c r="BQ53" s="933"/>
      <c r="BR53" s="933"/>
      <c r="BS53" s="933"/>
      <c r="BT53" s="933"/>
      <c r="BU53" s="933"/>
      <c r="BV53" s="933"/>
      <c r="BW53" s="933"/>
      <c r="BX53" s="933"/>
      <c r="BY53" s="933"/>
      <c r="BZ53" s="933"/>
      <c r="CA53" s="933"/>
      <c r="CB53" s="933"/>
      <c r="CC53" s="933"/>
      <c r="CD53" s="933"/>
      <c r="CE53" s="933"/>
      <c r="CF53" s="933"/>
      <c r="CG53" s="933"/>
      <c r="CH53" s="933"/>
      <c r="CI53" s="933"/>
      <c r="CJ53" s="933"/>
      <c r="CK53" s="933"/>
      <c r="CL53" s="933"/>
      <c r="CM53" s="933"/>
      <c r="CN53" s="933"/>
      <c r="CO53" s="933"/>
      <c r="CP53" s="933"/>
      <c r="CQ53" s="933"/>
      <c r="CR53" s="933"/>
      <c r="CS53" s="933"/>
      <c r="CT53" s="933"/>
      <c r="CU53" s="933"/>
      <c r="CV53" s="933"/>
      <c r="CW53" s="933"/>
      <c r="CX53" s="933"/>
      <c r="CY53" s="933"/>
      <c r="CZ53" s="933"/>
      <c r="DA53" s="933"/>
      <c r="DB53" s="933"/>
      <c r="DC53" s="933"/>
      <c r="DD53" s="933"/>
      <c r="DE53" s="933"/>
      <c r="DF53" s="933"/>
      <c r="DG53" s="933"/>
      <c r="DH53" s="933"/>
    </row>
    <row r="54" spans="1:112" ht="7.5" customHeight="1">
      <c r="A54" s="933"/>
      <c r="B54" s="933"/>
      <c r="C54" s="933"/>
      <c r="D54" s="933"/>
      <c r="E54" s="933"/>
      <c r="F54" s="933"/>
      <c r="G54" s="933"/>
      <c r="H54" s="933"/>
      <c r="I54" s="933"/>
      <c r="J54" s="933"/>
      <c r="K54" s="933"/>
      <c r="L54" s="933"/>
      <c r="M54" s="933"/>
      <c r="N54" s="933"/>
      <c r="O54" s="933"/>
      <c r="P54" s="933"/>
      <c r="Q54" s="933"/>
      <c r="R54" s="933"/>
      <c r="S54" s="933"/>
      <c r="T54" s="933"/>
      <c r="U54" s="933"/>
      <c r="V54" s="933"/>
      <c r="W54" s="933"/>
      <c r="X54" s="933"/>
      <c r="Y54" s="933"/>
      <c r="Z54" s="933"/>
      <c r="AA54" s="933"/>
      <c r="AB54" s="933"/>
      <c r="AC54" s="933"/>
      <c r="AD54" s="933"/>
      <c r="AE54" s="933"/>
      <c r="AF54" s="933"/>
      <c r="AG54" s="933"/>
      <c r="AH54" s="933"/>
      <c r="AI54" s="933"/>
      <c r="AJ54" s="933"/>
      <c r="AK54" s="933"/>
      <c r="AL54" s="933"/>
      <c r="AM54" s="933"/>
      <c r="AN54" s="933"/>
      <c r="AO54" s="933"/>
      <c r="AP54" s="933"/>
      <c r="AQ54" s="933"/>
      <c r="AR54" s="933"/>
      <c r="AS54" s="933"/>
      <c r="AT54" s="933"/>
      <c r="AU54" s="933"/>
      <c r="AV54" s="933"/>
      <c r="AW54" s="933"/>
      <c r="AX54" s="933"/>
      <c r="AY54" s="933"/>
      <c r="AZ54" s="933"/>
      <c r="BA54" s="933"/>
      <c r="BB54" s="933"/>
      <c r="BC54" s="933"/>
      <c r="BD54" s="933"/>
      <c r="BE54" s="933"/>
      <c r="BF54" s="933"/>
      <c r="BG54" s="933"/>
      <c r="BH54" s="933"/>
      <c r="BI54" s="933"/>
      <c r="BJ54" s="933"/>
      <c r="BK54" s="933"/>
      <c r="BL54" s="933"/>
      <c r="BM54" s="933"/>
      <c r="BN54" s="933"/>
      <c r="BO54" s="933"/>
      <c r="BP54" s="933"/>
      <c r="BQ54" s="933"/>
      <c r="BR54" s="933"/>
      <c r="BS54" s="933"/>
      <c r="BT54" s="933"/>
      <c r="BU54" s="933"/>
      <c r="BV54" s="933"/>
      <c r="BW54" s="933"/>
      <c r="BX54" s="933"/>
      <c r="BY54" s="933"/>
      <c r="BZ54" s="933"/>
      <c r="CA54" s="933"/>
      <c r="CB54" s="933"/>
      <c r="CC54" s="933"/>
      <c r="CD54" s="933"/>
      <c r="CE54" s="933"/>
      <c r="CF54" s="933"/>
      <c r="CG54" s="933"/>
      <c r="CH54" s="933"/>
      <c r="CI54" s="933"/>
      <c r="CJ54" s="933"/>
      <c r="CK54" s="933"/>
      <c r="CL54" s="933"/>
      <c r="CM54" s="933"/>
      <c r="CN54" s="933"/>
      <c r="CO54" s="933"/>
      <c r="CP54" s="933"/>
      <c r="CQ54" s="933"/>
      <c r="CR54" s="933"/>
      <c r="CS54" s="933"/>
      <c r="CT54" s="933"/>
      <c r="CU54" s="933"/>
      <c r="CV54" s="933"/>
      <c r="CW54" s="933"/>
      <c r="CX54" s="933"/>
      <c r="CY54" s="933"/>
      <c r="CZ54" s="933"/>
      <c r="DA54" s="933"/>
      <c r="DB54" s="933"/>
      <c r="DC54" s="933"/>
      <c r="DD54" s="933"/>
      <c r="DE54" s="933"/>
      <c r="DF54" s="933"/>
      <c r="DG54" s="933"/>
      <c r="DH54" s="933"/>
    </row>
    <row r="55" spans="1:112" ht="7.5" customHeight="1">
      <c r="A55" s="2556" t="s">
        <v>1668</v>
      </c>
      <c r="B55" s="2556"/>
      <c r="C55" s="2556"/>
      <c r="D55" s="2543" t="s">
        <v>1669</v>
      </c>
      <c r="E55" s="2542"/>
      <c r="F55" s="2542"/>
      <c r="G55" s="2542"/>
      <c r="H55" s="2542"/>
      <c r="I55" s="2542"/>
      <c r="J55" s="2542"/>
      <c r="K55" s="2557" t="str">
        <f>入力専用!$W$3</f>
        <v>0000000000</v>
      </c>
      <c r="L55" s="2558"/>
      <c r="M55" s="2558"/>
      <c r="N55" s="2559"/>
      <c r="O55" s="2558"/>
      <c r="P55" s="2558"/>
      <c r="Q55" s="2558"/>
      <c r="R55" s="2558"/>
      <c r="S55" s="2558"/>
      <c r="T55" s="2558"/>
      <c r="U55" s="2560"/>
      <c r="V55" s="2567" t="s">
        <v>1670</v>
      </c>
      <c r="W55" s="2558"/>
      <c r="X55" s="2558"/>
      <c r="Y55" s="2558"/>
      <c r="Z55" s="2558"/>
      <c r="AA55" s="2558"/>
      <c r="AB55" s="2560"/>
      <c r="AC55" s="2559" t="str">
        <f ca="1">入力専用!$J$3</f>
        <v/>
      </c>
      <c r="AD55" s="2559"/>
      <c r="AE55" s="2559"/>
      <c r="AF55" s="2559"/>
      <c r="AG55" s="2559"/>
      <c r="AH55" s="2559"/>
      <c r="AI55" s="2559"/>
      <c r="AJ55" s="2559"/>
      <c r="AK55" s="2559"/>
      <c r="AL55" s="2542" t="s">
        <v>604</v>
      </c>
      <c r="AM55" s="2542"/>
      <c r="AN55" s="2542"/>
      <c r="AO55" s="2542"/>
      <c r="AP55" s="2542"/>
      <c r="AQ55" s="2542"/>
      <c r="AR55" s="2542"/>
      <c r="AS55" s="2569">
        <f>入力専用!$G$69</f>
        <v>0</v>
      </c>
      <c r="AT55" s="2570"/>
      <c r="AU55" s="2570"/>
      <c r="AV55" s="2570"/>
      <c r="AW55" s="2570"/>
      <c r="AX55" s="2570"/>
      <c r="AY55" s="2570"/>
      <c r="AZ55" s="2570"/>
      <c r="BA55" s="2570"/>
      <c r="BB55" s="2570"/>
      <c r="BC55" s="2570"/>
      <c r="BD55" s="2570"/>
      <c r="BE55" s="2570"/>
      <c r="BF55" s="2570"/>
      <c r="BG55" s="2570"/>
      <c r="BH55" s="2570"/>
      <c r="BI55" s="2570"/>
      <c r="BJ55" s="2570"/>
      <c r="BK55" s="2570"/>
      <c r="BL55" s="2570"/>
      <c r="BM55" s="2570"/>
      <c r="BN55" s="2570"/>
      <c r="BO55" s="2571"/>
      <c r="BR55" s="2556" t="s">
        <v>599</v>
      </c>
      <c r="BS55" s="2556"/>
      <c r="BT55" s="2556"/>
      <c r="BU55" s="2542" t="s">
        <v>1671</v>
      </c>
      <c r="BV55" s="2542"/>
      <c r="BW55" s="2542"/>
      <c r="BX55" s="2542"/>
      <c r="BY55" s="2542"/>
      <c r="BZ55" s="2542"/>
      <c r="CA55" s="2542"/>
      <c r="CB55" s="2542"/>
      <c r="CC55" s="2547"/>
      <c r="CD55" s="2547"/>
      <c r="CE55" s="2547"/>
      <c r="CF55" s="2547"/>
      <c r="CG55" s="2547"/>
      <c r="CH55" s="2547"/>
      <c r="CI55" s="2547"/>
      <c r="CJ55" s="2547"/>
      <c r="CK55" s="2547"/>
      <c r="CL55" s="2547"/>
      <c r="CM55" s="2547"/>
      <c r="CN55" s="2547"/>
      <c r="CO55" s="2547"/>
      <c r="CP55" s="2542" t="s">
        <v>597</v>
      </c>
      <c r="CQ55" s="2542"/>
      <c r="CR55" s="2542"/>
      <c r="CS55" s="2542"/>
      <c r="CT55" s="2542"/>
      <c r="CU55" s="2542"/>
      <c r="CV55" s="2568">
        <f ca="1">入力専用!$B$4</f>
        <v>46119.699162037039</v>
      </c>
      <c r="CW55" s="2568"/>
      <c r="CX55" s="2568"/>
      <c r="CY55" s="2568"/>
      <c r="CZ55" s="2568"/>
      <c r="DA55" s="2568"/>
      <c r="DB55" s="2568"/>
      <c r="DC55" s="2568"/>
      <c r="DD55" s="2568"/>
      <c r="DE55" s="2568"/>
      <c r="DF55" s="2568"/>
      <c r="DG55" s="2568"/>
      <c r="DH55" s="2568"/>
    </row>
    <row r="56" spans="1:112" ht="7.5" customHeight="1">
      <c r="A56" s="2556"/>
      <c r="B56" s="2556"/>
      <c r="C56" s="2556"/>
      <c r="D56" s="2542"/>
      <c r="E56" s="2542"/>
      <c r="F56" s="2542"/>
      <c r="G56" s="2542"/>
      <c r="H56" s="2542"/>
      <c r="I56" s="2542"/>
      <c r="J56" s="2542"/>
      <c r="K56" s="2561"/>
      <c r="L56" s="2562"/>
      <c r="M56" s="2562"/>
      <c r="N56" s="2559"/>
      <c r="O56" s="2562"/>
      <c r="P56" s="2562"/>
      <c r="Q56" s="2562"/>
      <c r="R56" s="2562"/>
      <c r="S56" s="2562"/>
      <c r="T56" s="2562"/>
      <c r="U56" s="2563"/>
      <c r="V56" s="2561"/>
      <c r="W56" s="2562"/>
      <c r="X56" s="2562"/>
      <c r="Y56" s="2562"/>
      <c r="Z56" s="2562"/>
      <c r="AA56" s="2562"/>
      <c r="AB56" s="2563"/>
      <c r="AC56" s="2559"/>
      <c r="AD56" s="2559"/>
      <c r="AE56" s="2559"/>
      <c r="AF56" s="2559"/>
      <c r="AG56" s="2559"/>
      <c r="AH56" s="2559"/>
      <c r="AI56" s="2559"/>
      <c r="AJ56" s="2559"/>
      <c r="AK56" s="2559"/>
      <c r="AL56" s="2542"/>
      <c r="AM56" s="2542"/>
      <c r="AN56" s="2542"/>
      <c r="AO56" s="2542"/>
      <c r="AP56" s="2542"/>
      <c r="AQ56" s="2542"/>
      <c r="AR56" s="2542"/>
      <c r="AS56" s="2572"/>
      <c r="AT56" s="2573"/>
      <c r="AU56" s="2573"/>
      <c r="AV56" s="2573"/>
      <c r="AW56" s="2573"/>
      <c r="AX56" s="2573"/>
      <c r="AY56" s="2573"/>
      <c r="AZ56" s="2573"/>
      <c r="BA56" s="2573"/>
      <c r="BB56" s="2573"/>
      <c r="BC56" s="2573"/>
      <c r="BD56" s="2573"/>
      <c r="BE56" s="2573"/>
      <c r="BF56" s="2573"/>
      <c r="BG56" s="2573"/>
      <c r="BH56" s="2573"/>
      <c r="BI56" s="2573"/>
      <c r="BJ56" s="2573"/>
      <c r="BK56" s="2573"/>
      <c r="BL56" s="2573"/>
      <c r="BM56" s="2573"/>
      <c r="BN56" s="2573"/>
      <c r="BO56" s="2574"/>
      <c r="BR56" s="2556"/>
      <c r="BS56" s="2556"/>
      <c r="BT56" s="2556"/>
      <c r="BU56" s="2542"/>
      <c r="BV56" s="2542"/>
      <c r="BW56" s="2542"/>
      <c r="BX56" s="2542"/>
      <c r="BY56" s="2542"/>
      <c r="BZ56" s="2542"/>
      <c r="CA56" s="2542"/>
      <c r="CB56" s="2542"/>
      <c r="CC56" s="2547"/>
      <c r="CD56" s="2547"/>
      <c r="CE56" s="2547"/>
      <c r="CF56" s="2547"/>
      <c r="CG56" s="2547"/>
      <c r="CH56" s="2547"/>
      <c r="CI56" s="2547"/>
      <c r="CJ56" s="2547"/>
      <c r="CK56" s="2547"/>
      <c r="CL56" s="2547"/>
      <c r="CM56" s="2547"/>
      <c r="CN56" s="2547"/>
      <c r="CO56" s="2547"/>
      <c r="CP56" s="2542"/>
      <c r="CQ56" s="2542"/>
      <c r="CR56" s="2542"/>
      <c r="CS56" s="2542"/>
      <c r="CT56" s="2542"/>
      <c r="CU56" s="2542"/>
      <c r="CV56" s="2568"/>
      <c r="CW56" s="2568"/>
      <c r="CX56" s="2568"/>
      <c r="CY56" s="2568"/>
      <c r="CZ56" s="2568"/>
      <c r="DA56" s="2568"/>
      <c r="DB56" s="2568"/>
      <c r="DC56" s="2568"/>
      <c r="DD56" s="2568"/>
      <c r="DE56" s="2568"/>
      <c r="DF56" s="2568"/>
      <c r="DG56" s="2568"/>
      <c r="DH56" s="2568"/>
    </row>
    <row r="57" spans="1:112" ht="7.5" customHeight="1">
      <c r="A57" s="2556"/>
      <c r="B57" s="2556"/>
      <c r="C57" s="2556"/>
      <c r="D57" s="2542"/>
      <c r="E57" s="2542"/>
      <c r="F57" s="2542"/>
      <c r="G57" s="2542"/>
      <c r="H57" s="2542"/>
      <c r="I57" s="2542"/>
      <c r="J57" s="2542"/>
      <c r="K57" s="2561"/>
      <c r="L57" s="2562"/>
      <c r="M57" s="2562"/>
      <c r="N57" s="2559"/>
      <c r="O57" s="2562"/>
      <c r="P57" s="2562"/>
      <c r="Q57" s="2562"/>
      <c r="R57" s="2562"/>
      <c r="S57" s="2562"/>
      <c r="T57" s="2562"/>
      <c r="U57" s="2563"/>
      <c r="V57" s="2561"/>
      <c r="W57" s="2562"/>
      <c r="X57" s="2562"/>
      <c r="Y57" s="2562"/>
      <c r="Z57" s="2562"/>
      <c r="AA57" s="2562"/>
      <c r="AB57" s="2563"/>
      <c r="AC57" s="2559"/>
      <c r="AD57" s="2559"/>
      <c r="AE57" s="2559"/>
      <c r="AF57" s="2559"/>
      <c r="AG57" s="2559"/>
      <c r="AH57" s="2559"/>
      <c r="AI57" s="2559"/>
      <c r="AJ57" s="2559"/>
      <c r="AK57" s="2559"/>
      <c r="AL57" s="2542"/>
      <c r="AM57" s="2542"/>
      <c r="AN57" s="2542"/>
      <c r="AO57" s="2542"/>
      <c r="AP57" s="2542"/>
      <c r="AQ57" s="2542"/>
      <c r="AR57" s="2542"/>
      <c r="AS57" s="2572"/>
      <c r="AT57" s="2573"/>
      <c r="AU57" s="2573"/>
      <c r="AV57" s="2573"/>
      <c r="AW57" s="2573"/>
      <c r="AX57" s="2573"/>
      <c r="AY57" s="2573"/>
      <c r="AZ57" s="2573"/>
      <c r="BA57" s="2573"/>
      <c r="BB57" s="2573"/>
      <c r="BC57" s="2573"/>
      <c r="BD57" s="2573"/>
      <c r="BE57" s="2573"/>
      <c r="BF57" s="2573"/>
      <c r="BG57" s="2573"/>
      <c r="BH57" s="2573"/>
      <c r="BI57" s="2573"/>
      <c r="BJ57" s="2573"/>
      <c r="BK57" s="2573"/>
      <c r="BL57" s="2573"/>
      <c r="BM57" s="2573"/>
      <c r="BN57" s="2573"/>
      <c r="BO57" s="2574"/>
      <c r="BR57" s="2556"/>
      <c r="BS57" s="2556"/>
      <c r="BT57" s="2556"/>
      <c r="BU57" s="2542"/>
      <c r="BV57" s="2542"/>
      <c r="BW57" s="2542"/>
      <c r="BX57" s="2542"/>
      <c r="BY57" s="2542"/>
      <c r="BZ57" s="2542"/>
      <c r="CA57" s="2542"/>
      <c r="CB57" s="2542"/>
      <c r="CC57" s="2547"/>
      <c r="CD57" s="2547"/>
      <c r="CE57" s="2547"/>
      <c r="CF57" s="2547"/>
      <c r="CG57" s="2547"/>
      <c r="CH57" s="2547"/>
      <c r="CI57" s="2547"/>
      <c r="CJ57" s="2547"/>
      <c r="CK57" s="2547"/>
      <c r="CL57" s="2547"/>
      <c r="CM57" s="2547"/>
      <c r="CN57" s="2547"/>
      <c r="CO57" s="2547"/>
      <c r="CP57" s="2542"/>
      <c r="CQ57" s="2542"/>
      <c r="CR57" s="2542"/>
      <c r="CS57" s="2542"/>
      <c r="CT57" s="2542"/>
      <c r="CU57" s="2542"/>
      <c r="CV57" s="2568"/>
      <c r="CW57" s="2568"/>
      <c r="CX57" s="2568"/>
      <c r="CY57" s="2568"/>
      <c r="CZ57" s="2568"/>
      <c r="DA57" s="2568"/>
      <c r="DB57" s="2568"/>
      <c r="DC57" s="2568"/>
      <c r="DD57" s="2568"/>
      <c r="DE57" s="2568"/>
      <c r="DF57" s="2568"/>
      <c r="DG57" s="2568"/>
      <c r="DH57" s="2568"/>
    </row>
    <row r="58" spans="1:112" ht="7.5" customHeight="1">
      <c r="A58" s="2556"/>
      <c r="B58" s="2556"/>
      <c r="C58" s="2556"/>
      <c r="D58" s="2542"/>
      <c r="E58" s="2542"/>
      <c r="F58" s="2542"/>
      <c r="G58" s="2542"/>
      <c r="H58" s="2542"/>
      <c r="I58" s="2542"/>
      <c r="J58" s="2542"/>
      <c r="K58" s="2561"/>
      <c r="L58" s="2562"/>
      <c r="M58" s="2562"/>
      <c r="N58" s="2559"/>
      <c r="O58" s="2562"/>
      <c r="P58" s="2562"/>
      <c r="Q58" s="2562"/>
      <c r="R58" s="2562"/>
      <c r="S58" s="2562"/>
      <c r="T58" s="2562"/>
      <c r="U58" s="2563"/>
      <c r="V58" s="2561"/>
      <c r="W58" s="2562"/>
      <c r="X58" s="2562"/>
      <c r="Y58" s="2562"/>
      <c r="Z58" s="2562"/>
      <c r="AA58" s="2562"/>
      <c r="AB58" s="2563"/>
      <c r="AC58" s="2559"/>
      <c r="AD58" s="2559"/>
      <c r="AE58" s="2559"/>
      <c r="AF58" s="2559"/>
      <c r="AG58" s="2559"/>
      <c r="AH58" s="2559"/>
      <c r="AI58" s="2559"/>
      <c r="AJ58" s="2559"/>
      <c r="AK58" s="2559"/>
      <c r="AL58" s="2542"/>
      <c r="AM58" s="2542"/>
      <c r="AN58" s="2542"/>
      <c r="AO58" s="2542"/>
      <c r="AP58" s="2542"/>
      <c r="AQ58" s="2542"/>
      <c r="AR58" s="2542"/>
      <c r="AS58" s="2572"/>
      <c r="AT58" s="2573"/>
      <c r="AU58" s="2573"/>
      <c r="AV58" s="2573"/>
      <c r="AW58" s="2573"/>
      <c r="AX58" s="2573"/>
      <c r="AY58" s="2573"/>
      <c r="AZ58" s="2573"/>
      <c r="BA58" s="2573"/>
      <c r="BB58" s="2573"/>
      <c r="BC58" s="2573"/>
      <c r="BD58" s="2573"/>
      <c r="BE58" s="2573"/>
      <c r="BF58" s="2573"/>
      <c r="BG58" s="2573"/>
      <c r="BH58" s="2573"/>
      <c r="BI58" s="2573"/>
      <c r="BJ58" s="2573"/>
      <c r="BK58" s="2573"/>
      <c r="BL58" s="2573"/>
      <c r="BM58" s="2573"/>
      <c r="BN58" s="2573"/>
      <c r="BO58" s="2574"/>
      <c r="BR58" s="2556"/>
      <c r="BS58" s="2556"/>
      <c r="BT58" s="2556"/>
      <c r="BU58" s="2542"/>
      <c r="BV58" s="2542"/>
      <c r="BW58" s="2542"/>
      <c r="BX58" s="2542"/>
      <c r="BY58" s="2542"/>
      <c r="BZ58" s="2542"/>
      <c r="CA58" s="2542"/>
      <c r="CB58" s="2542"/>
      <c r="CC58" s="2547"/>
      <c r="CD58" s="2547"/>
      <c r="CE58" s="2547"/>
      <c r="CF58" s="2547"/>
      <c r="CG58" s="2547"/>
      <c r="CH58" s="2547"/>
      <c r="CI58" s="2547"/>
      <c r="CJ58" s="2547"/>
      <c r="CK58" s="2547"/>
      <c r="CL58" s="2547"/>
      <c r="CM58" s="2547"/>
      <c r="CN58" s="2547"/>
      <c r="CO58" s="2547"/>
      <c r="CP58" s="2542"/>
      <c r="CQ58" s="2542"/>
      <c r="CR58" s="2542"/>
      <c r="CS58" s="2542"/>
      <c r="CT58" s="2542"/>
      <c r="CU58" s="2542"/>
      <c r="CV58" s="2568"/>
      <c r="CW58" s="2568"/>
      <c r="CX58" s="2568"/>
      <c r="CY58" s="2568"/>
      <c r="CZ58" s="2568"/>
      <c r="DA58" s="2568"/>
      <c r="DB58" s="2568"/>
      <c r="DC58" s="2568"/>
      <c r="DD58" s="2568"/>
      <c r="DE58" s="2568"/>
      <c r="DF58" s="2568"/>
      <c r="DG58" s="2568"/>
      <c r="DH58" s="2568"/>
    </row>
    <row r="59" spans="1:112" ht="7.5" customHeight="1">
      <c r="A59" s="2556"/>
      <c r="B59" s="2556"/>
      <c r="C59" s="2556"/>
      <c r="D59" s="2542"/>
      <c r="E59" s="2542"/>
      <c r="F59" s="2542"/>
      <c r="G59" s="2542"/>
      <c r="H59" s="2542"/>
      <c r="I59" s="2542"/>
      <c r="J59" s="2542"/>
      <c r="K59" s="2564"/>
      <c r="L59" s="2565"/>
      <c r="M59" s="2565"/>
      <c r="N59" s="2559"/>
      <c r="O59" s="2565"/>
      <c r="P59" s="2565"/>
      <c r="Q59" s="2565"/>
      <c r="R59" s="2565"/>
      <c r="S59" s="2565"/>
      <c r="T59" s="2565"/>
      <c r="U59" s="2566"/>
      <c r="V59" s="2564"/>
      <c r="W59" s="2565"/>
      <c r="X59" s="2565"/>
      <c r="Y59" s="2565"/>
      <c r="Z59" s="2565"/>
      <c r="AA59" s="2565"/>
      <c r="AB59" s="2566"/>
      <c r="AC59" s="2559"/>
      <c r="AD59" s="2559"/>
      <c r="AE59" s="2559"/>
      <c r="AF59" s="2559"/>
      <c r="AG59" s="2559"/>
      <c r="AH59" s="2559"/>
      <c r="AI59" s="2559"/>
      <c r="AJ59" s="2559"/>
      <c r="AK59" s="2559"/>
      <c r="AL59" s="2542"/>
      <c r="AM59" s="2542"/>
      <c r="AN59" s="2542"/>
      <c r="AO59" s="2542"/>
      <c r="AP59" s="2542"/>
      <c r="AQ59" s="2542"/>
      <c r="AR59" s="2542"/>
      <c r="AS59" s="2575"/>
      <c r="AT59" s="2576"/>
      <c r="AU59" s="2576"/>
      <c r="AV59" s="2576"/>
      <c r="AW59" s="2576"/>
      <c r="AX59" s="2576"/>
      <c r="AY59" s="2576"/>
      <c r="AZ59" s="2576"/>
      <c r="BA59" s="2576"/>
      <c r="BB59" s="2576"/>
      <c r="BC59" s="2576"/>
      <c r="BD59" s="2576"/>
      <c r="BE59" s="2576"/>
      <c r="BF59" s="2576"/>
      <c r="BG59" s="2576"/>
      <c r="BH59" s="2576"/>
      <c r="BI59" s="2576"/>
      <c r="BJ59" s="2576"/>
      <c r="BK59" s="2576"/>
      <c r="BL59" s="2576"/>
      <c r="BM59" s="2576"/>
      <c r="BN59" s="2576"/>
      <c r="BO59" s="2577"/>
      <c r="BR59" s="2556"/>
      <c r="BS59" s="2556"/>
      <c r="BT59" s="2556"/>
      <c r="BU59" s="2542"/>
      <c r="BV59" s="2542"/>
      <c r="BW59" s="2542"/>
      <c r="BX59" s="2542"/>
      <c r="BY59" s="2542"/>
      <c r="BZ59" s="2542"/>
      <c r="CA59" s="2542"/>
      <c r="CB59" s="2542"/>
      <c r="CC59" s="2547"/>
      <c r="CD59" s="2547"/>
      <c r="CE59" s="2547"/>
      <c r="CF59" s="2547"/>
      <c r="CG59" s="2547"/>
      <c r="CH59" s="2547"/>
      <c r="CI59" s="2547"/>
      <c r="CJ59" s="2547"/>
      <c r="CK59" s="2547"/>
      <c r="CL59" s="2547"/>
      <c r="CM59" s="2547"/>
      <c r="CN59" s="2547"/>
      <c r="CO59" s="2547"/>
      <c r="CP59" s="2542"/>
      <c r="CQ59" s="2542"/>
      <c r="CR59" s="2542"/>
      <c r="CS59" s="2542"/>
      <c r="CT59" s="2542"/>
      <c r="CU59" s="2542"/>
      <c r="CV59" s="2568"/>
      <c r="CW59" s="2568"/>
      <c r="CX59" s="2568"/>
      <c r="CY59" s="2568"/>
      <c r="CZ59" s="2568"/>
      <c r="DA59" s="2568"/>
      <c r="DB59" s="2568"/>
      <c r="DC59" s="2568"/>
      <c r="DD59" s="2568"/>
      <c r="DE59" s="2568"/>
      <c r="DF59" s="2568"/>
      <c r="DG59" s="2568"/>
      <c r="DH59" s="2568"/>
    </row>
    <row r="60" spans="1:112" ht="7.5" customHeight="1">
      <c r="A60" s="2556"/>
      <c r="B60" s="2556"/>
      <c r="C60" s="2556"/>
      <c r="D60" s="2543" t="s">
        <v>1672</v>
      </c>
      <c r="E60" s="2542"/>
      <c r="F60" s="2542"/>
      <c r="G60" s="2542"/>
      <c r="H60" s="2542"/>
      <c r="I60" s="2542"/>
      <c r="J60" s="2542"/>
      <c r="K60" s="2551">
        <f>入力専用!$G$67</f>
        <v>0</v>
      </c>
      <c r="L60" s="2551"/>
      <c r="M60" s="2551"/>
      <c r="N60" s="2551"/>
      <c r="O60" s="2551"/>
      <c r="P60" s="2551"/>
      <c r="Q60" s="2551"/>
      <c r="R60" s="2551"/>
      <c r="S60" s="2551"/>
      <c r="T60" s="2551"/>
      <c r="U60" s="2551"/>
      <c r="V60" s="2551"/>
      <c r="W60" s="2551"/>
      <c r="X60" s="2551"/>
      <c r="Y60" s="2551"/>
      <c r="Z60" s="2551"/>
      <c r="AA60" s="2551"/>
      <c r="AB60" s="2551"/>
      <c r="AC60" s="2553" t="s">
        <v>1673</v>
      </c>
      <c r="AD60" s="2553"/>
      <c r="AE60" s="2553"/>
      <c r="AF60" s="2553"/>
      <c r="AG60" s="2553"/>
      <c r="AH60" s="2553"/>
      <c r="AI60" s="2553"/>
      <c r="AJ60" s="2553"/>
      <c r="AK60" s="2553"/>
      <c r="AL60" s="2542" t="s">
        <v>1674</v>
      </c>
      <c r="AM60" s="2542"/>
      <c r="AN60" s="2542"/>
      <c r="AO60" s="2542"/>
      <c r="AP60" s="2542"/>
      <c r="AQ60" s="2542"/>
      <c r="AR60" s="2542"/>
      <c r="AS60" s="2542" t="s">
        <v>1675</v>
      </c>
      <c r="AT60" s="2542"/>
      <c r="AU60" s="2542"/>
      <c r="AV60" s="2542"/>
      <c r="AW60" s="2542"/>
      <c r="AX60" s="2542"/>
      <c r="AY60" s="2542"/>
      <c r="AZ60" s="2542"/>
      <c r="BA60" s="2542"/>
      <c r="BB60" s="2542"/>
      <c r="BC60" s="2542"/>
      <c r="BD60" s="2542"/>
      <c r="BE60" s="2542"/>
      <c r="BF60" s="2542"/>
      <c r="BG60" s="2542"/>
      <c r="BH60" s="2542"/>
      <c r="BI60" s="2542"/>
      <c r="BJ60" s="2542"/>
      <c r="BK60" s="2542"/>
      <c r="BL60" s="2542"/>
      <c r="BM60" s="2542"/>
      <c r="BN60" s="2542"/>
      <c r="BO60" s="2542"/>
      <c r="BR60" s="2556"/>
      <c r="BS60" s="2556"/>
      <c r="BT60" s="2556"/>
      <c r="BU60" s="2542"/>
      <c r="BV60" s="2542"/>
      <c r="BW60" s="2542"/>
      <c r="BX60" s="2542"/>
      <c r="BY60" s="2542"/>
      <c r="BZ60" s="2542"/>
      <c r="CA60" s="2542"/>
      <c r="CB60" s="2542"/>
      <c r="CC60" s="2547"/>
      <c r="CD60" s="2547"/>
      <c r="CE60" s="2547"/>
      <c r="CF60" s="2547"/>
      <c r="CG60" s="2547"/>
      <c r="CH60" s="2547"/>
      <c r="CI60" s="2547"/>
      <c r="CJ60" s="2547"/>
      <c r="CK60" s="2547"/>
      <c r="CL60" s="2547"/>
      <c r="CM60" s="2547"/>
      <c r="CN60" s="2547"/>
      <c r="CO60" s="2547"/>
      <c r="CP60" s="2542"/>
      <c r="CQ60" s="2542"/>
      <c r="CR60" s="2542"/>
      <c r="CS60" s="2542"/>
      <c r="CT60" s="2542"/>
      <c r="CU60" s="2542"/>
      <c r="CV60" s="2568"/>
      <c r="CW60" s="2568"/>
      <c r="CX60" s="2568"/>
      <c r="CY60" s="2568"/>
      <c r="CZ60" s="2568"/>
      <c r="DA60" s="2568"/>
      <c r="DB60" s="2568"/>
      <c r="DC60" s="2568"/>
      <c r="DD60" s="2568"/>
      <c r="DE60" s="2568"/>
      <c r="DF60" s="2568"/>
      <c r="DG60" s="2568"/>
      <c r="DH60" s="2568"/>
    </row>
    <row r="61" spans="1:112" ht="7.5" customHeight="1">
      <c r="A61" s="2556"/>
      <c r="B61" s="2556"/>
      <c r="C61" s="2556"/>
      <c r="D61" s="2543"/>
      <c r="E61" s="2542"/>
      <c r="F61" s="2542"/>
      <c r="G61" s="2542"/>
      <c r="H61" s="2542"/>
      <c r="I61" s="2542"/>
      <c r="J61" s="2542"/>
      <c r="K61" s="2551"/>
      <c r="L61" s="2551"/>
      <c r="M61" s="2551"/>
      <c r="N61" s="2551"/>
      <c r="O61" s="2551"/>
      <c r="P61" s="2551"/>
      <c r="Q61" s="2551"/>
      <c r="R61" s="2551"/>
      <c r="S61" s="2551"/>
      <c r="T61" s="2551"/>
      <c r="U61" s="2551"/>
      <c r="V61" s="2551"/>
      <c r="W61" s="2551"/>
      <c r="X61" s="2551"/>
      <c r="Y61" s="2551"/>
      <c r="Z61" s="2551"/>
      <c r="AA61" s="2551"/>
      <c r="AB61" s="2551"/>
      <c r="AC61" s="2553"/>
      <c r="AD61" s="2553"/>
      <c r="AE61" s="2553"/>
      <c r="AF61" s="2553"/>
      <c r="AG61" s="2553"/>
      <c r="AH61" s="2553"/>
      <c r="AI61" s="2553"/>
      <c r="AJ61" s="2553"/>
      <c r="AK61" s="2553"/>
      <c r="AL61" s="2542"/>
      <c r="AM61" s="2542"/>
      <c r="AN61" s="2542"/>
      <c r="AO61" s="2542"/>
      <c r="AP61" s="2542"/>
      <c r="AQ61" s="2542"/>
      <c r="AR61" s="2542"/>
      <c r="AS61" s="2542"/>
      <c r="AT61" s="2542"/>
      <c r="AU61" s="2542"/>
      <c r="AV61" s="2542"/>
      <c r="AW61" s="2542"/>
      <c r="AX61" s="2542"/>
      <c r="AY61" s="2542"/>
      <c r="AZ61" s="2542"/>
      <c r="BA61" s="2542"/>
      <c r="BB61" s="2542"/>
      <c r="BC61" s="2542"/>
      <c r="BD61" s="2542"/>
      <c r="BE61" s="2542"/>
      <c r="BF61" s="2542"/>
      <c r="BG61" s="2542"/>
      <c r="BH61" s="2542"/>
      <c r="BI61" s="2542"/>
      <c r="BJ61" s="2542"/>
      <c r="BK61" s="2542"/>
      <c r="BL61" s="2542"/>
      <c r="BM61" s="2542"/>
      <c r="BN61" s="2542"/>
      <c r="BO61" s="2542"/>
      <c r="BR61" s="2556"/>
      <c r="BS61" s="2556"/>
      <c r="BT61" s="2556"/>
      <c r="BU61" s="2542" t="s">
        <v>1676</v>
      </c>
      <c r="BV61" s="2542"/>
      <c r="BW61" s="2542"/>
      <c r="BX61" s="2542"/>
      <c r="BY61" s="2542"/>
      <c r="BZ61" s="2542"/>
      <c r="CA61" s="2542"/>
      <c r="CB61" s="2542"/>
      <c r="CC61" s="667"/>
      <c r="CD61" s="2582">
        <f>入力専用!$G$53</f>
        <v>0</v>
      </c>
      <c r="CE61" s="2582"/>
      <c r="CF61" s="2582"/>
      <c r="CG61" s="2582"/>
      <c r="CH61" s="2582"/>
      <c r="CI61" s="2582"/>
      <c r="CJ61" s="2582"/>
      <c r="CK61" s="2582"/>
      <c r="CL61" s="2582"/>
      <c r="CM61" s="2582"/>
      <c r="CN61" s="2582"/>
      <c r="CO61" s="2582"/>
      <c r="CP61" s="2582"/>
      <c r="CQ61" s="2582"/>
      <c r="CR61" s="2582"/>
      <c r="CS61" s="2582"/>
      <c r="CT61" s="2582"/>
      <c r="CU61" s="2582"/>
      <c r="CV61" s="2582"/>
      <c r="CW61" s="2582"/>
      <c r="CX61" s="2582"/>
      <c r="CY61" s="2582"/>
      <c r="CZ61" s="2582"/>
      <c r="DA61" s="2582"/>
      <c r="DB61" s="2582"/>
      <c r="DC61" s="2582"/>
      <c r="DD61" s="2582"/>
      <c r="DE61" s="2582"/>
      <c r="DF61" s="2582"/>
      <c r="DG61" s="2582"/>
      <c r="DH61" s="2582"/>
    </row>
    <row r="62" spans="1:112" ht="7.5" customHeight="1">
      <c r="A62" s="2556"/>
      <c r="B62" s="2556"/>
      <c r="C62" s="2556"/>
      <c r="D62" s="2543"/>
      <c r="E62" s="2542"/>
      <c r="F62" s="2542"/>
      <c r="G62" s="2542"/>
      <c r="H62" s="2542"/>
      <c r="I62" s="2542"/>
      <c r="J62" s="2542"/>
      <c r="K62" s="2551"/>
      <c r="L62" s="2551"/>
      <c r="M62" s="2551"/>
      <c r="N62" s="2551"/>
      <c r="O62" s="2551"/>
      <c r="P62" s="2551"/>
      <c r="Q62" s="2551"/>
      <c r="R62" s="2551"/>
      <c r="S62" s="2551"/>
      <c r="T62" s="2551"/>
      <c r="U62" s="2551"/>
      <c r="V62" s="2551"/>
      <c r="W62" s="2551"/>
      <c r="X62" s="2551"/>
      <c r="Y62" s="2551"/>
      <c r="Z62" s="2551"/>
      <c r="AA62" s="2551"/>
      <c r="AB62" s="2551"/>
      <c r="AC62" s="2553"/>
      <c r="AD62" s="2553"/>
      <c r="AE62" s="2553"/>
      <c r="AF62" s="2553"/>
      <c r="AG62" s="2553"/>
      <c r="AH62" s="2553"/>
      <c r="AI62" s="2553"/>
      <c r="AJ62" s="2553"/>
      <c r="AK62" s="2553"/>
      <c r="AL62" s="2542"/>
      <c r="AM62" s="2542"/>
      <c r="AN62" s="2542"/>
      <c r="AO62" s="2542"/>
      <c r="AP62" s="2542"/>
      <c r="AQ62" s="2542"/>
      <c r="AR62" s="2542"/>
      <c r="AS62" s="2542"/>
      <c r="AT62" s="2542"/>
      <c r="AU62" s="2542"/>
      <c r="AV62" s="2542"/>
      <c r="AW62" s="2542"/>
      <c r="AX62" s="2542"/>
      <c r="AY62" s="2542"/>
      <c r="AZ62" s="2542"/>
      <c r="BA62" s="2542"/>
      <c r="BB62" s="2542"/>
      <c r="BC62" s="2542"/>
      <c r="BD62" s="2542"/>
      <c r="BE62" s="2542"/>
      <c r="BF62" s="2542"/>
      <c r="BG62" s="2542"/>
      <c r="BH62" s="2542"/>
      <c r="BI62" s="2542"/>
      <c r="BJ62" s="2542"/>
      <c r="BK62" s="2542"/>
      <c r="BL62" s="2542"/>
      <c r="BM62" s="2542"/>
      <c r="BN62" s="2542"/>
      <c r="BO62" s="2542"/>
      <c r="BR62" s="2556"/>
      <c r="BS62" s="2556"/>
      <c r="BT62" s="2556"/>
      <c r="BU62" s="2542"/>
      <c r="BV62" s="2542"/>
      <c r="BW62" s="2542"/>
      <c r="BX62" s="2542"/>
      <c r="BY62" s="2542"/>
      <c r="BZ62" s="2542"/>
      <c r="CA62" s="2542"/>
      <c r="CB62" s="2542"/>
      <c r="CC62" s="667"/>
      <c r="CD62" s="2582"/>
      <c r="CE62" s="2582"/>
      <c r="CF62" s="2582"/>
      <c r="CG62" s="2582"/>
      <c r="CH62" s="2582"/>
      <c r="CI62" s="2582"/>
      <c r="CJ62" s="2582"/>
      <c r="CK62" s="2582"/>
      <c r="CL62" s="2582"/>
      <c r="CM62" s="2582"/>
      <c r="CN62" s="2582"/>
      <c r="CO62" s="2582"/>
      <c r="CP62" s="2582"/>
      <c r="CQ62" s="2582"/>
      <c r="CR62" s="2582"/>
      <c r="CS62" s="2582"/>
      <c r="CT62" s="2582"/>
      <c r="CU62" s="2582"/>
      <c r="CV62" s="2582"/>
      <c r="CW62" s="2582"/>
      <c r="CX62" s="2582"/>
      <c r="CY62" s="2582"/>
      <c r="CZ62" s="2582"/>
      <c r="DA62" s="2582"/>
      <c r="DB62" s="2582"/>
      <c r="DC62" s="2582"/>
      <c r="DD62" s="2582"/>
      <c r="DE62" s="2582"/>
      <c r="DF62" s="2582"/>
      <c r="DG62" s="2582"/>
      <c r="DH62" s="2582"/>
    </row>
    <row r="63" spans="1:112" ht="7.5" customHeight="1">
      <c r="A63" s="2556"/>
      <c r="B63" s="2556"/>
      <c r="C63" s="2556"/>
      <c r="D63" s="2542"/>
      <c r="E63" s="2542"/>
      <c r="F63" s="2542"/>
      <c r="G63" s="2542"/>
      <c r="H63" s="2542"/>
      <c r="I63" s="2542"/>
      <c r="J63" s="2542"/>
      <c r="K63" s="2551"/>
      <c r="L63" s="2551"/>
      <c r="M63" s="2551"/>
      <c r="N63" s="2551"/>
      <c r="O63" s="2551"/>
      <c r="P63" s="2551"/>
      <c r="Q63" s="2551"/>
      <c r="R63" s="2551"/>
      <c r="S63" s="2551"/>
      <c r="T63" s="2551"/>
      <c r="U63" s="2551"/>
      <c r="V63" s="2551"/>
      <c r="W63" s="2551"/>
      <c r="X63" s="2551"/>
      <c r="Y63" s="2551"/>
      <c r="Z63" s="2551"/>
      <c r="AA63" s="2551"/>
      <c r="AB63" s="2551"/>
      <c r="AC63" s="2553"/>
      <c r="AD63" s="2553"/>
      <c r="AE63" s="2553"/>
      <c r="AF63" s="2553"/>
      <c r="AG63" s="2553"/>
      <c r="AH63" s="2553"/>
      <c r="AI63" s="2553"/>
      <c r="AJ63" s="2553"/>
      <c r="AK63" s="2553"/>
      <c r="AL63" s="668"/>
      <c r="AM63" s="669"/>
      <c r="AN63" s="669"/>
      <c r="AO63" s="669"/>
      <c r="AP63" s="669"/>
      <c r="AQ63" s="669"/>
      <c r="AR63" s="670"/>
      <c r="AS63" s="668"/>
      <c r="AT63" s="671" t="str">
        <f>IF(LEFT("要支援１",5)=LEFT(入力専用!$G$73,5),"○","×")</f>
        <v>×</v>
      </c>
      <c r="AU63" s="671" t="str">
        <f>IF(LEFT("要支援２",5)=LEFT(入力専用!$G$73,5),"○","×")</f>
        <v>×</v>
      </c>
      <c r="AV63" s="671" t="str">
        <f>IF(LEFT("要介護１",5)=LEFT(入力専用!$G$73,5),"○","×")</f>
        <v>×</v>
      </c>
      <c r="AW63" s="671" t="str">
        <f>IF(LEFT("要介護２",5)=LEFT(入力専用!$G$73,5),"○","×")</f>
        <v>×</v>
      </c>
      <c r="AX63" s="671" t="str">
        <f>IF(LEFT("要介護３",5)=LEFT(入力専用!$G$73,5),"○","×")</f>
        <v>×</v>
      </c>
      <c r="AY63" s="671" t="str">
        <f>IF(LEFT("要介護４",5)=LEFT(入力専用!$G$73,5),"○","×")</f>
        <v>×</v>
      </c>
      <c r="AZ63" s="671" t="str">
        <f>IF(LEFT("要介護５",5)=LEFT(入力専用!$G$73,5),"○","×")</f>
        <v>×</v>
      </c>
      <c r="BA63" s="669"/>
      <c r="BB63" s="669"/>
      <c r="BC63" s="669"/>
      <c r="BD63" s="669"/>
      <c r="BE63" s="669"/>
      <c r="BF63" s="669"/>
      <c r="BG63" s="669"/>
      <c r="BH63" s="669"/>
      <c r="BI63" s="669"/>
      <c r="BJ63" s="669"/>
      <c r="BK63" s="669"/>
      <c r="BL63" s="669"/>
      <c r="BM63" s="669"/>
      <c r="BN63" s="669"/>
      <c r="BO63" s="670"/>
      <c r="BR63" s="2556"/>
      <c r="BS63" s="2556"/>
      <c r="BT63" s="2556"/>
      <c r="BU63" s="2542"/>
      <c r="BV63" s="2542"/>
      <c r="BW63" s="2542"/>
      <c r="BX63" s="2542"/>
      <c r="BY63" s="2542"/>
      <c r="BZ63" s="2542"/>
      <c r="CA63" s="2542"/>
      <c r="CB63" s="2542"/>
      <c r="CC63" s="667"/>
      <c r="CD63" s="2582"/>
      <c r="CE63" s="2582"/>
      <c r="CF63" s="2582"/>
      <c r="CG63" s="2582"/>
      <c r="CH63" s="2582"/>
      <c r="CI63" s="2582"/>
      <c r="CJ63" s="2582"/>
      <c r="CK63" s="2582"/>
      <c r="CL63" s="2582"/>
      <c r="CM63" s="2582"/>
      <c r="CN63" s="2582"/>
      <c r="CO63" s="2582"/>
      <c r="CP63" s="2582"/>
      <c r="CQ63" s="2582"/>
      <c r="CR63" s="2582"/>
      <c r="CS63" s="2582"/>
      <c r="CT63" s="2582"/>
      <c r="CU63" s="2582"/>
      <c r="CV63" s="2582"/>
      <c r="CW63" s="2582"/>
      <c r="CX63" s="2582"/>
      <c r="CY63" s="2582"/>
      <c r="CZ63" s="2582"/>
      <c r="DA63" s="2582"/>
      <c r="DB63" s="2582"/>
      <c r="DC63" s="2582"/>
      <c r="DD63" s="2582"/>
      <c r="DE63" s="2582"/>
      <c r="DF63" s="2582"/>
      <c r="DG63" s="2582"/>
      <c r="DH63" s="2582"/>
    </row>
    <row r="64" spans="1:112" ht="7.5" customHeight="1">
      <c r="A64" s="2556"/>
      <c r="B64" s="2556"/>
      <c r="C64" s="2556"/>
      <c r="D64" s="2542"/>
      <c r="E64" s="2542"/>
      <c r="F64" s="2542"/>
      <c r="G64" s="2542"/>
      <c r="H64" s="2542"/>
      <c r="I64" s="2542"/>
      <c r="J64" s="2542"/>
      <c r="K64" s="2551"/>
      <c r="L64" s="2551"/>
      <c r="M64" s="2551"/>
      <c r="N64" s="2551"/>
      <c r="O64" s="2551"/>
      <c r="P64" s="2551"/>
      <c r="Q64" s="2551"/>
      <c r="R64" s="2551"/>
      <c r="S64" s="2551"/>
      <c r="T64" s="2551"/>
      <c r="U64" s="2551"/>
      <c r="V64" s="2551"/>
      <c r="W64" s="2551"/>
      <c r="X64" s="2551"/>
      <c r="Y64" s="2551"/>
      <c r="Z64" s="2551"/>
      <c r="AA64" s="2551"/>
      <c r="AB64" s="2551"/>
      <c r="AC64" s="2553"/>
      <c r="AD64" s="2553"/>
      <c r="AE64" s="2553"/>
      <c r="AF64" s="2553"/>
      <c r="AG64" s="2553"/>
      <c r="AH64" s="2553"/>
      <c r="AI64" s="2553"/>
      <c r="AJ64" s="2553"/>
      <c r="AK64" s="2553"/>
      <c r="AL64" s="456"/>
      <c r="AM64" s="1233">
        <v>1</v>
      </c>
      <c r="AN64" s="1233"/>
      <c r="AO64" s="1233" t="s">
        <v>1677</v>
      </c>
      <c r="AP64" s="1233">
        <v>2</v>
      </c>
      <c r="AQ64" s="1233"/>
      <c r="AR64" s="45"/>
      <c r="AS64" s="456"/>
      <c r="AT64" s="2541" t="s">
        <v>1678</v>
      </c>
      <c r="AU64" s="2541"/>
      <c r="AV64" s="2541"/>
      <c r="AW64" s="2541"/>
      <c r="AX64" s="2541"/>
      <c r="AY64" s="2541"/>
      <c r="AZ64" s="1233" t="s">
        <v>1677</v>
      </c>
      <c r="BA64" s="1233">
        <v>1</v>
      </c>
      <c r="BB64" s="1233"/>
      <c r="BC64" s="1233" t="s">
        <v>1677</v>
      </c>
      <c r="BD64" s="1233">
        <v>2</v>
      </c>
      <c r="BE64" s="1233"/>
      <c r="BF64" s="1233" t="s">
        <v>1677</v>
      </c>
      <c r="BG64" s="1233">
        <v>3</v>
      </c>
      <c r="BH64" s="1233"/>
      <c r="BI64" s="1233" t="s">
        <v>1677</v>
      </c>
      <c r="BJ64" s="1233">
        <v>4</v>
      </c>
      <c r="BK64" s="1233"/>
      <c r="BL64" s="1233" t="s">
        <v>1677</v>
      </c>
      <c r="BM64" s="1233">
        <v>5</v>
      </c>
      <c r="BN64" s="1233"/>
      <c r="BO64" s="45"/>
      <c r="BR64" s="2556"/>
      <c r="BS64" s="2556"/>
      <c r="BT64" s="2556"/>
      <c r="BU64" s="2542" t="s">
        <v>654</v>
      </c>
      <c r="BV64" s="2542"/>
      <c r="BW64" s="2542"/>
      <c r="BX64" s="2542"/>
      <c r="BY64" s="2542"/>
      <c r="BZ64" s="2542"/>
      <c r="CA64" s="2542"/>
      <c r="CB64" s="2542"/>
      <c r="CC64" s="667"/>
      <c r="CD64" s="2582">
        <f>入力専用!$G$63</f>
        <v>0</v>
      </c>
      <c r="CE64" s="2582"/>
      <c r="CF64" s="2582"/>
      <c r="CG64" s="2582"/>
      <c r="CH64" s="2582"/>
      <c r="CI64" s="2582"/>
      <c r="CJ64" s="2582"/>
      <c r="CK64" s="2582"/>
      <c r="CL64" s="2582"/>
      <c r="CM64" s="2582"/>
      <c r="CN64" s="2582"/>
      <c r="CO64" s="2582"/>
      <c r="CP64" s="2582"/>
      <c r="CQ64" s="2582"/>
      <c r="CR64" s="2582"/>
      <c r="CS64" s="2582"/>
      <c r="CT64" s="2582"/>
      <c r="CU64" s="2582"/>
      <c r="CV64" s="2582"/>
      <c r="CW64" s="2582"/>
      <c r="CX64" s="2582"/>
      <c r="CY64" s="2582"/>
      <c r="CZ64" s="2582"/>
      <c r="DA64" s="2582"/>
      <c r="DB64" s="2582"/>
      <c r="DC64" s="2582"/>
      <c r="DD64" s="2582"/>
      <c r="DE64" s="2582"/>
      <c r="DF64" s="2582"/>
      <c r="DG64" s="2582"/>
      <c r="DH64" s="2582"/>
    </row>
    <row r="65" spans="1:112" ht="7.5" customHeight="1">
      <c r="A65" s="2556"/>
      <c r="B65" s="2556"/>
      <c r="C65" s="2556"/>
      <c r="D65" s="2542"/>
      <c r="E65" s="2542"/>
      <c r="F65" s="2542"/>
      <c r="G65" s="2542"/>
      <c r="H65" s="2542"/>
      <c r="I65" s="2542"/>
      <c r="J65" s="2542"/>
      <c r="K65" s="2551"/>
      <c r="L65" s="2551"/>
      <c r="M65" s="2551"/>
      <c r="N65" s="2551"/>
      <c r="O65" s="2551"/>
      <c r="P65" s="2551"/>
      <c r="Q65" s="2551"/>
      <c r="R65" s="2551"/>
      <c r="S65" s="2551"/>
      <c r="T65" s="2551"/>
      <c r="U65" s="2551"/>
      <c r="V65" s="2551"/>
      <c r="W65" s="2551"/>
      <c r="X65" s="2551"/>
      <c r="Y65" s="2551"/>
      <c r="Z65" s="2551"/>
      <c r="AA65" s="2551"/>
      <c r="AB65" s="2551"/>
      <c r="AC65" s="2553"/>
      <c r="AD65" s="2553"/>
      <c r="AE65" s="2553"/>
      <c r="AF65" s="2553"/>
      <c r="AG65" s="2553"/>
      <c r="AH65" s="2553"/>
      <c r="AI65" s="2553"/>
      <c r="AJ65" s="2553"/>
      <c r="AK65" s="2553"/>
      <c r="AL65" s="456"/>
      <c r="AM65" s="1233"/>
      <c r="AN65" s="1233"/>
      <c r="AO65" s="1233"/>
      <c r="AP65" s="1233"/>
      <c r="AQ65" s="1233"/>
      <c r="AR65" s="45"/>
      <c r="AS65" s="456"/>
      <c r="AT65" s="2541"/>
      <c r="AU65" s="2541"/>
      <c r="AV65" s="2541"/>
      <c r="AW65" s="2541"/>
      <c r="AX65" s="2541"/>
      <c r="AY65" s="2541"/>
      <c r="AZ65" s="1233"/>
      <c r="BA65" s="1233"/>
      <c r="BB65" s="1233"/>
      <c r="BC65" s="1233"/>
      <c r="BD65" s="1233"/>
      <c r="BE65" s="1233"/>
      <c r="BF65" s="1233"/>
      <c r="BG65" s="1233"/>
      <c r="BH65" s="1233"/>
      <c r="BI65" s="1233"/>
      <c r="BJ65" s="1233"/>
      <c r="BK65" s="1233"/>
      <c r="BL65" s="1233"/>
      <c r="BM65" s="1233"/>
      <c r="BN65" s="1233"/>
      <c r="BO65" s="45"/>
      <c r="BR65" s="2556"/>
      <c r="BS65" s="2556"/>
      <c r="BT65" s="2556"/>
      <c r="BU65" s="2542"/>
      <c r="BV65" s="2542"/>
      <c r="BW65" s="2542"/>
      <c r="BX65" s="2542"/>
      <c r="BY65" s="2542"/>
      <c r="BZ65" s="2542"/>
      <c r="CA65" s="2542"/>
      <c r="CB65" s="2542"/>
      <c r="CC65" s="667"/>
      <c r="CD65" s="2582"/>
      <c r="CE65" s="2582"/>
      <c r="CF65" s="2582"/>
      <c r="CG65" s="2582"/>
      <c r="CH65" s="2582"/>
      <c r="CI65" s="2582"/>
      <c r="CJ65" s="2582"/>
      <c r="CK65" s="2582"/>
      <c r="CL65" s="2582"/>
      <c r="CM65" s="2582"/>
      <c r="CN65" s="2582"/>
      <c r="CO65" s="2582"/>
      <c r="CP65" s="2582"/>
      <c r="CQ65" s="2582"/>
      <c r="CR65" s="2582"/>
      <c r="CS65" s="2582"/>
      <c r="CT65" s="2582"/>
      <c r="CU65" s="2582"/>
      <c r="CV65" s="2582"/>
      <c r="CW65" s="2582"/>
      <c r="CX65" s="2582"/>
      <c r="CY65" s="2582"/>
      <c r="CZ65" s="2582"/>
      <c r="DA65" s="2582"/>
      <c r="DB65" s="2582"/>
      <c r="DC65" s="2582"/>
      <c r="DD65" s="2582"/>
      <c r="DE65" s="2582"/>
      <c r="DF65" s="2582"/>
      <c r="DG65" s="2582"/>
      <c r="DH65" s="2582"/>
    </row>
    <row r="66" spans="1:112" ht="7.5" customHeight="1">
      <c r="A66" s="2556"/>
      <c r="B66" s="2556"/>
      <c r="C66" s="2556"/>
      <c r="D66" s="2542"/>
      <c r="E66" s="2542"/>
      <c r="F66" s="2542"/>
      <c r="G66" s="2542"/>
      <c r="H66" s="2542"/>
      <c r="I66" s="2542"/>
      <c r="J66" s="2542"/>
      <c r="K66" s="2551"/>
      <c r="L66" s="2551"/>
      <c r="M66" s="2551"/>
      <c r="N66" s="2551"/>
      <c r="O66" s="2551"/>
      <c r="P66" s="2551"/>
      <c r="Q66" s="2551"/>
      <c r="R66" s="2551"/>
      <c r="S66" s="2551"/>
      <c r="T66" s="2551"/>
      <c r="U66" s="2551"/>
      <c r="V66" s="2551"/>
      <c r="W66" s="2551"/>
      <c r="X66" s="2551"/>
      <c r="Y66" s="2551"/>
      <c r="Z66" s="2551"/>
      <c r="AA66" s="2551"/>
      <c r="AB66" s="2551"/>
      <c r="AC66" s="2553"/>
      <c r="AD66" s="2553"/>
      <c r="AE66" s="2553"/>
      <c r="AF66" s="2553"/>
      <c r="AG66" s="2553"/>
      <c r="AH66" s="2553"/>
      <c r="AI66" s="2553"/>
      <c r="AJ66" s="2553"/>
      <c r="AK66" s="2553"/>
      <c r="AL66" s="456"/>
      <c r="AM66" s="1233"/>
      <c r="AN66" s="1233"/>
      <c r="AO66" s="1233"/>
      <c r="AP66" s="1233"/>
      <c r="AQ66" s="1233"/>
      <c r="AR66" s="45"/>
      <c r="AS66" s="456"/>
      <c r="AT66" s="2541"/>
      <c r="AU66" s="2541"/>
      <c r="AV66" s="2541"/>
      <c r="AW66" s="2541"/>
      <c r="AX66" s="2541"/>
      <c r="AY66" s="2541"/>
      <c r="AZ66" s="1233"/>
      <c r="BA66" s="1233"/>
      <c r="BB66" s="1233"/>
      <c r="BC66" s="1233"/>
      <c r="BD66" s="1233"/>
      <c r="BE66" s="1233"/>
      <c r="BF66" s="1233"/>
      <c r="BG66" s="1233"/>
      <c r="BH66" s="1233"/>
      <c r="BI66" s="1233"/>
      <c r="BJ66" s="1233"/>
      <c r="BK66" s="1233"/>
      <c r="BL66" s="1233"/>
      <c r="BM66" s="1233"/>
      <c r="BN66" s="1233"/>
      <c r="BO66" s="45"/>
      <c r="BR66" s="2556"/>
      <c r="BS66" s="2556"/>
      <c r="BT66" s="2556"/>
      <c r="BU66" s="2542"/>
      <c r="BV66" s="2542"/>
      <c r="BW66" s="2542"/>
      <c r="BX66" s="2542"/>
      <c r="BY66" s="2542"/>
      <c r="BZ66" s="2542"/>
      <c r="CA66" s="2542"/>
      <c r="CB66" s="2542"/>
      <c r="CC66" s="667"/>
      <c r="CD66" s="2582"/>
      <c r="CE66" s="2582"/>
      <c r="CF66" s="2582"/>
      <c r="CG66" s="2582"/>
      <c r="CH66" s="2582"/>
      <c r="CI66" s="2582"/>
      <c r="CJ66" s="2582"/>
      <c r="CK66" s="2582"/>
      <c r="CL66" s="2582"/>
      <c r="CM66" s="2582"/>
      <c r="CN66" s="2582"/>
      <c r="CO66" s="2582"/>
      <c r="CP66" s="2582"/>
      <c r="CQ66" s="2582"/>
      <c r="CR66" s="2582"/>
      <c r="CS66" s="2582"/>
      <c r="CT66" s="2582"/>
      <c r="CU66" s="2582"/>
      <c r="CV66" s="2582"/>
      <c r="CW66" s="2582"/>
      <c r="CX66" s="2582"/>
      <c r="CY66" s="2582"/>
      <c r="CZ66" s="2582"/>
      <c r="DA66" s="2582"/>
      <c r="DB66" s="2582"/>
      <c r="DC66" s="2582"/>
      <c r="DD66" s="2582"/>
      <c r="DE66" s="2582"/>
      <c r="DF66" s="2582"/>
      <c r="DG66" s="2582"/>
      <c r="DH66" s="2582"/>
    </row>
    <row r="67" spans="1:112" ht="7.5" customHeight="1">
      <c r="A67" s="2556"/>
      <c r="B67" s="2556"/>
      <c r="C67" s="2556"/>
      <c r="D67" s="2542"/>
      <c r="E67" s="2542"/>
      <c r="F67" s="2542"/>
      <c r="G67" s="2542"/>
      <c r="H67" s="2542"/>
      <c r="I67" s="2542"/>
      <c r="J67" s="2542"/>
      <c r="K67" s="2552"/>
      <c r="L67" s="2552"/>
      <c r="M67" s="2552"/>
      <c r="N67" s="2552"/>
      <c r="O67" s="2552"/>
      <c r="P67" s="2552"/>
      <c r="Q67" s="2552"/>
      <c r="R67" s="2552"/>
      <c r="S67" s="2552"/>
      <c r="T67" s="2552"/>
      <c r="U67" s="2552"/>
      <c r="V67" s="2552"/>
      <c r="W67" s="2552"/>
      <c r="X67" s="2552"/>
      <c r="Y67" s="2552"/>
      <c r="Z67" s="2552"/>
      <c r="AA67" s="2552"/>
      <c r="AB67" s="2552"/>
      <c r="AC67" s="2554"/>
      <c r="AD67" s="2554"/>
      <c r="AE67" s="2554"/>
      <c r="AF67" s="2554"/>
      <c r="AG67" s="2554"/>
      <c r="AH67" s="2554"/>
      <c r="AI67" s="2554"/>
      <c r="AJ67" s="2554"/>
      <c r="AK67" s="2554"/>
      <c r="AL67" s="672"/>
      <c r="AM67" s="673"/>
      <c r="AN67" s="673"/>
      <c r="AO67" s="673"/>
      <c r="AP67" s="673"/>
      <c r="AQ67" s="673"/>
      <c r="AR67" s="674"/>
      <c r="AS67" s="672"/>
      <c r="AT67" s="673"/>
      <c r="AU67" s="673"/>
      <c r="AV67" s="673"/>
      <c r="AW67" s="673"/>
      <c r="AX67" s="673"/>
      <c r="AY67" s="673"/>
      <c r="AZ67" s="673"/>
      <c r="BA67" s="673"/>
      <c r="BB67" s="673"/>
      <c r="BC67" s="673"/>
      <c r="BD67" s="673"/>
      <c r="BE67" s="673"/>
      <c r="BF67" s="673"/>
      <c r="BG67" s="673"/>
      <c r="BH67" s="673"/>
      <c r="BI67" s="673"/>
      <c r="BJ67" s="673"/>
      <c r="BK67" s="673"/>
      <c r="BL67" s="673"/>
      <c r="BM67" s="673"/>
      <c r="BN67" s="673"/>
      <c r="BO67" s="674"/>
      <c r="BR67" s="2556"/>
      <c r="BS67" s="2556"/>
      <c r="BT67" s="2556"/>
      <c r="BU67" s="2542"/>
      <c r="BV67" s="2542"/>
      <c r="BW67" s="2542"/>
      <c r="BX67" s="2542"/>
      <c r="BY67" s="2542"/>
      <c r="BZ67" s="2542"/>
      <c r="CA67" s="2542"/>
      <c r="CB67" s="2542"/>
      <c r="CC67" s="667"/>
      <c r="CD67" s="2582"/>
      <c r="CE67" s="2582"/>
      <c r="CF67" s="2582"/>
      <c r="CG67" s="2582"/>
      <c r="CH67" s="2582"/>
      <c r="CI67" s="2582"/>
      <c r="CJ67" s="2582"/>
      <c r="CK67" s="2582"/>
      <c r="CL67" s="2582"/>
      <c r="CM67" s="2582"/>
      <c r="CN67" s="2582"/>
      <c r="CO67" s="2582"/>
      <c r="CP67" s="2582"/>
      <c r="CQ67" s="2582"/>
      <c r="CR67" s="2582"/>
      <c r="CS67" s="2582"/>
      <c r="CT67" s="2582"/>
      <c r="CU67" s="2582"/>
      <c r="CV67" s="2582"/>
      <c r="CW67" s="2582"/>
      <c r="CX67" s="2582"/>
      <c r="CY67" s="2582"/>
      <c r="CZ67" s="2582"/>
      <c r="DA67" s="2582"/>
      <c r="DB67" s="2582"/>
      <c r="DC67" s="2582"/>
      <c r="DD67" s="2582"/>
      <c r="DE67" s="2582"/>
      <c r="DF67" s="2582"/>
      <c r="DG67" s="2582"/>
      <c r="DH67" s="2582"/>
    </row>
    <row r="68" spans="1:112" ht="7.5" customHeight="1">
      <c r="A68" s="2556"/>
      <c r="B68" s="2556"/>
      <c r="C68" s="2556"/>
      <c r="D68" s="2543" t="s">
        <v>610</v>
      </c>
      <c r="E68" s="2542"/>
      <c r="F68" s="2542"/>
      <c r="G68" s="2542"/>
      <c r="H68" s="2542"/>
      <c r="I68" s="2542"/>
      <c r="J68" s="2542"/>
      <c r="K68" s="2614"/>
      <c r="L68" s="2616">
        <f>入力専用!$G$78</f>
        <v>0</v>
      </c>
      <c r="M68" s="2616"/>
      <c r="N68" s="2616"/>
      <c r="O68" s="2616"/>
      <c r="P68" s="2616"/>
      <c r="Q68" s="2616"/>
      <c r="R68" s="2616"/>
      <c r="S68" s="2616"/>
      <c r="T68" s="2616"/>
      <c r="U68" s="2616"/>
      <c r="V68" s="2616"/>
      <c r="W68" s="2616"/>
      <c r="X68" s="2616"/>
      <c r="Y68" s="2616"/>
      <c r="Z68" s="2616"/>
      <c r="AA68" s="2616"/>
      <c r="AB68" s="2616"/>
      <c r="AC68" s="2616"/>
      <c r="AD68" s="2616"/>
      <c r="AE68" s="2616"/>
      <c r="AF68" s="2616"/>
      <c r="AG68" s="2616"/>
      <c r="AH68" s="2616"/>
      <c r="AI68" s="2616"/>
      <c r="AJ68" s="2616"/>
      <c r="AK68" s="2616"/>
      <c r="AL68" s="933"/>
      <c r="AM68" s="933"/>
      <c r="AN68" s="933"/>
      <c r="AO68" s="933"/>
      <c r="AP68" s="933"/>
      <c r="AQ68" s="933"/>
      <c r="AR68" s="933"/>
      <c r="AS68" s="2616"/>
      <c r="AT68" s="2616"/>
      <c r="AU68" s="2616"/>
      <c r="AV68" s="2616"/>
      <c r="AW68" s="2616"/>
      <c r="AX68" s="2616"/>
      <c r="AY68" s="2616"/>
      <c r="AZ68" s="2616"/>
      <c r="BA68" s="2616"/>
      <c r="BB68" s="2616"/>
      <c r="BC68" s="2616"/>
      <c r="BD68" s="2616"/>
      <c r="BE68" s="2616"/>
      <c r="BF68" s="2616"/>
      <c r="BG68" s="2616"/>
      <c r="BH68" s="2616"/>
      <c r="BI68" s="2616"/>
      <c r="BJ68" s="2616"/>
      <c r="BK68" s="2616"/>
      <c r="BL68" s="2616"/>
      <c r="BM68" s="2616"/>
      <c r="BN68" s="2616"/>
      <c r="BO68" s="2617"/>
      <c r="BR68" s="2556"/>
      <c r="BS68" s="2556"/>
      <c r="BT68" s="2556"/>
      <c r="BU68" s="2542" t="s">
        <v>1679</v>
      </c>
      <c r="BV68" s="2542"/>
      <c r="BW68" s="2542"/>
      <c r="BX68" s="2542"/>
      <c r="BY68" s="2542"/>
      <c r="BZ68" s="2542"/>
      <c r="CA68" s="2542"/>
      <c r="CB68" s="2542"/>
      <c r="CC68" s="667"/>
      <c r="CD68" s="2582">
        <f>入力専用!$G$57</f>
        <v>0</v>
      </c>
      <c r="CE68" s="2582"/>
      <c r="CF68" s="2582"/>
      <c r="CG68" s="2582"/>
      <c r="CH68" s="2582"/>
      <c r="CI68" s="2582"/>
      <c r="CJ68" s="2582"/>
      <c r="CK68" s="2582"/>
      <c r="CL68" s="2582"/>
      <c r="CM68" s="2582"/>
      <c r="CN68" s="2582"/>
      <c r="CO68" s="2582"/>
      <c r="CP68" s="2582"/>
      <c r="CQ68" s="2582"/>
      <c r="CR68" s="2582"/>
      <c r="CS68" s="2582"/>
      <c r="CT68" s="2582"/>
      <c r="CU68" s="2582"/>
      <c r="CV68" s="2582"/>
      <c r="CW68" s="2582"/>
      <c r="CX68" s="2582"/>
      <c r="CY68" s="2582"/>
      <c r="CZ68" s="2582"/>
      <c r="DA68" s="2582"/>
      <c r="DB68" s="2582"/>
      <c r="DC68" s="2582"/>
      <c r="DD68" s="2582"/>
      <c r="DE68" s="2582"/>
      <c r="DF68" s="2582"/>
      <c r="DG68" s="2582"/>
      <c r="DH68" s="2582"/>
    </row>
    <row r="69" spans="1:112" ht="7.5" customHeight="1">
      <c r="A69" s="2556"/>
      <c r="B69" s="2556"/>
      <c r="C69" s="2556"/>
      <c r="D69" s="2543"/>
      <c r="E69" s="2542"/>
      <c r="F69" s="2542"/>
      <c r="G69" s="2542"/>
      <c r="H69" s="2542"/>
      <c r="I69" s="2542"/>
      <c r="J69" s="2542"/>
      <c r="K69" s="2006"/>
      <c r="L69" s="933"/>
      <c r="M69" s="933"/>
      <c r="N69" s="933"/>
      <c r="O69" s="933"/>
      <c r="P69" s="933"/>
      <c r="Q69" s="933"/>
      <c r="R69" s="933"/>
      <c r="S69" s="933"/>
      <c r="T69" s="933"/>
      <c r="U69" s="933"/>
      <c r="V69" s="933"/>
      <c r="W69" s="933"/>
      <c r="X69" s="933"/>
      <c r="Y69" s="933"/>
      <c r="Z69" s="933"/>
      <c r="AA69" s="933"/>
      <c r="AB69" s="933"/>
      <c r="AC69" s="933"/>
      <c r="AD69" s="933"/>
      <c r="AE69" s="933"/>
      <c r="AF69" s="933"/>
      <c r="AG69" s="933"/>
      <c r="AH69" s="933"/>
      <c r="AI69" s="933"/>
      <c r="AJ69" s="933"/>
      <c r="AK69" s="933"/>
      <c r="AL69" s="933"/>
      <c r="AM69" s="933"/>
      <c r="AN69" s="933"/>
      <c r="AO69" s="933"/>
      <c r="AP69" s="933"/>
      <c r="AQ69" s="933"/>
      <c r="AR69" s="933"/>
      <c r="AS69" s="933"/>
      <c r="AT69" s="933"/>
      <c r="AU69" s="933"/>
      <c r="AV69" s="933"/>
      <c r="AW69" s="933"/>
      <c r="AX69" s="933"/>
      <c r="AY69" s="933"/>
      <c r="AZ69" s="933"/>
      <c r="BA69" s="933"/>
      <c r="BB69" s="933"/>
      <c r="BC69" s="933"/>
      <c r="BD69" s="933"/>
      <c r="BE69" s="933"/>
      <c r="BF69" s="933"/>
      <c r="BG69" s="933"/>
      <c r="BH69" s="933"/>
      <c r="BI69" s="933"/>
      <c r="BJ69" s="933"/>
      <c r="BK69" s="933"/>
      <c r="BL69" s="933"/>
      <c r="BM69" s="933"/>
      <c r="BN69" s="933"/>
      <c r="BO69" s="2007"/>
      <c r="BR69" s="2556"/>
      <c r="BS69" s="2556"/>
      <c r="BT69" s="2556"/>
      <c r="BU69" s="2542"/>
      <c r="BV69" s="2542"/>
      <c r="BW69" s="2542"/>
      <c r="BX69" s="2542"/>
      <c r="BY69" s="2542"/>
      <c r="BZ69" s="2542"/>
      <c r="CA69" s="2542"/>
      <c r="CB69" s="2542"/>
      <c r="CC69" s="667"/>
      <c r="CD69" s="2582"/>
      <c r="CE69" s="2582"/>
      <c r="CF69" s="2582"/>
      <c r="CG69" s="2582"/>
      <c r="CH69" s="2582"/>
      <c r="CI69" s="2582"/>
      <c r="CJ69" s="2582"/>
      <c r="CK69" s="2582"/>
      <c r="CL69" s="2582"/>
      <c r="CM69" s="2582"/>
      <c r="CN69" s="2582"/>
      <c r="CO69" s="2582"/>
      <c r="CP69" s="2582"/>
      <c r="CQ69" s="2582"/>
      <c r="CR69" s="2582"/>
      <c r="CS69" s="2582"/>
      <c r="CT69" s="2582"/>
      <c r="CU69" s="2582"/>
      <c r="CV69" s="2582"/>
      <c r="CW69" s="2582"/>
      <c r="CX69" s="2582"/>
      <c r="CY69" s="2582"/>
      <c r="CZ69" s="2582"/>
      <c r="DA69" s="2582"/>
      <c r="DB69" s="2582"/>
      <c r="DC69" s="2582"/>
      <c r="DD69" s="2582"/>
      <c r="DE69" s="2582"/>
      <c r="DF69" s="2582"/>
      <c r="DG69" s="2582"/>
      <c r="DH69" s="2582"/>
    </row>
    <row r="70" spans="1:112" ht="7.5" customHeight="1">
      <c r="A70" s="2556"/>
      <c r="B70" s="2556"/>
      <c r="C70" s="2556"/>
      <c r="D70" s="2542"/>
      <c r="E70" s="2542"/>
      <c r="F70" s="2542"/>
      <c r="G70" s="2542"/>
      <c r="H70" s="2542"/>
      <c r="I70" s="2542"/>
      <c r="J70" s="2542"/>
      <c r="K70" s="2006"/>
      <c r="L70" s="933"/>
      <c r="M70" s="933"/>
      <c r="N70" s="933"/>
      <c r="O70" s="933"/>
      <c r="P70" s="933"/>
      <c r="Q70" s="933"/>
      <c r="R70" s="933"/>
      <c r="S70" s="933"/>
      <c r="T70" s="933"/>
      <c r="U70" s="933"/>
      <c r="V70" s="933"/>
      <c r="W70" s="933"/>
      <c r="X70" s="933"/>
      <c r="Y70" s="933"/>
      <c r="Z70" s="933"/>
      <c r="AA70" s="933"/>
      <c r="AB70" s="933"/>
      <c r="AC70" s="933"/>
      <c r="AD70" s="933"/>
      <c r="AE70" s="933"/>
      <c r="AF70" s="933"/>
      <c r="AG70" s="933"/>
      <c r="AH70" s="933"/>
      <c r="AI70" s="933"/>
      <c r="AJ70" s="933"/>
      <c r="AK70" s="933"/>
      <c r="AL70" s="933"/>
      <c r="AM70" s="933"/>
      <c r="AN70" s="933"/>
      <c r="AO70" s="933"/>
      <c r="AP70" s="933"/>
      <c r="AQ70" s="933"/>
      <c r="AR70" s="933"/>
      <c r="AS70" s="933"/>
      <c r="AT70" s="933"/>
      <c r="AU70" s="933"/>
      <c r="AV70" s="933"/>
      <c r="AW70" s="933"/>
      <c r="AX70" s="933"/>
      <c r="AY70" s="933"/>
      <c r="AZ70" s="933"/>
      <c r="BA70" s="933"/>
      <c r="BB70" s="933"/>
      <c r="BC70" s="933"/>
      <c r="BD70" s="933"/>
      <c r="BE70" s="933"/>
      <c r="BF70" s="933"/>
      <c r="BG70" s="933"/>
      <c r="BH70" s="933"/>
      <c r="BI70" s="933"/>
      <c r="BJ70" s="933"/>
      <c r="BK70" s="933"/>
      <c r="BL70" s="933"/>
      <c r="BM70" s="933"/>
      <c r="BN70" s="933"/>
      <c r="BO70" s="2007"/>
      <c r="BR70" s="2556"/>
      <c r="BS70" s="2556"/>
      <c r="BT70" s="2556"/>
      <c r="BU70" s="2542"/>
      <c r="BV70" s="2542"/>
      <c r="BW70" s="2542"/>
      <c r="BX70" s="2542"/>
      <c r="BY70" s="2542"/>
      <c r="BZ70" s="2542"/>
      <c r="CA70" s="2542"/>
      <c r="CB70" s="2542"/>
      <c r="CC70" s="667"/>
      <c r="CD70" s="2582"/>
      <c r="CE70" s="2582"/>
      <c r="CF70" s="2582"/>
      <c r="CG70" s="2582"/>
      <c r="CH70" s="2582"/>
      <c r="CI70" s="2582"/>
      <c r="CJ70" s="2582"/>
      <c r="CK70" s="2582"/>
      <c r="CL70" s="2582"/>
      <c r="CM70" s="2582"/>
      <c r="CN70" s="2582"/>
      <c r="CO70" s="2582"/>
      <c r="CP70" s="2582"/>
      <c r="CQ70" s="2582"/>
      <c r="CR70" s="2582"/>
      <c r="CS70" s="2582"/>
      <c r="CT70" s="2582"/>
      <c r="CU70" s="2582"/>
      <c r="CV70" s="2582"/>
      <c r="CW70" s="2582"/>
      <c r="CX70" s="2582"/>
      <c r="CY70" s="2582"/>
      <c r="CZ70" s="2582"/>
      <c r="DA70" s="2582"/>
      <c r="DB70" s="2582"/>
      <c r="DC70" s="2582"/>
      <c r="DD70" s="2582"/>
      <c r="DE70" s="2582"/>
      <c r="DF70" s="2582"/>
      <c r="DG70" s="2582"/>
      <c r="DH70" s="2582"/>
    </row>
    <row r="71" spans="1:112" ht="7.5" customHeight="1">
      <c r="A71" s="2556"/>
      <c r="B71" s="2556"/>
      <c r="C71" s="2556"/>
      <c r="D71" s="2542"/>
      <c r="E71" s="2542"/>
      <c r="F71" s="2542"/>
      <c r="G71" s="2542"/>
      <c r="H71" s="2542"/>
      <c r="I71" s="2542"/>
      <c r="J71" s="2542"/>
      <c r="K71" s="2615"/>
      <c r="L71" s="2594"/>
      <c r="M71" s="2594"/>
      <c r="N71" s="2594"/>
      <c r="O71" s="2594"/>
      <c r="P71" s="2594"/>
      <c r="Q71" s="2594"/>
      <c r="R71" s="2594"/>
      <c r="S71" s="2594"/>
      <c r="T71" s="2594"/>
      <c r="U71" s="2594"/>
      <c r="V71" s="2594"/>
      <c r="W71" s="2594"/>
      <c r="X71" s="2594"/>
      <c r="Y71" s="2594"/>
      <c r="Z71" s="2594"/>
      <c r="AA71" s="2594"/>
      <c r="AB71" s="2594"/>
      <c r="AC71" s="2594"/>
      <c r="AD71" s="2594"/>
      <c r="AE71" s="2594"/>
      <c r="AF71" s="2594"/>
      <c r="AG71" s="2594"/>
      <c r="AH71" s="2594"/>
      <c r="AI71" s="2594"/>
      <c r="AJ71" s="2594"/>
      <c r="AK71" s="2594"/>
      <c r="AL71" s="2594"/>
      <c r="AM71" s="2594"/>
      <c r="AN71" s="2594"/>
      <c r="AO71" s="2594"/>
      <c r="AP71" s="2594"/>
      <c r="AQ71" s="2594"/>
      <c r="AR71" s="2594"/>
      <c r="AS71" s="2594"/>
      <c r="AT71" s="2594"/>
      <c r="AU71" s="2594"/>
      <c r="AV71" s="2594"/>
      <c r="AW71" s="2594"/>
      <c r="AX71" s="2594"/>
      <c r="AY71" s="2594"/>
      <c r="AZ71" s="2594"/>
      <c r="BA71" s="2594"/>
      <c r="BB71" s="2594"/>
      <c r="BC71" s="2594"/>
      <c r="BD71" s="2594"/>
      <c r="BE71" s="2594"/>
      <c r="BF71" s="2594"/>
      <c r="BG71" s="2594"/>
      <c r="BH71" s="2594"/>
      <c r="BI71" s="2594"/>
      <c r="BJ71" s="2594"/>
      <c r="BK71" s="2594"/>
      <c r="BL71" s="2594"/>
      <c r="BM71" s="2594"/>
      <c r="BN71" s="2594"/>
      <c r="BO71" s="2595"/>
      <c r="BR71" s="2556"/>
      <c r="BS71" s="2556"/>
      <c r="BT71" s="2556"/>
      <c r="BU71" s="2542"/>
      <c r="BV71" s="2542"/>
      <c r="BW71" s="2542"/>
      <c r="BX71" s="2542"/>
      <c r="BY71" s="2542"/>
      <c r="BZ71" s="2542"/>
      <c r="CA71" s="2542"/>
      <c r="CB71" s="2542"/>
      <c r="CC71" s="667"/>
      <c r="CD71" s="2582"/>
      <c r="CE71" s="2582"/>
      <c r="CF71" s="2582"/>
      <c r="CG71" s="2582"/>
      <c r="CH71" s="2582"/>
      <c r="CI71" s="2582"/>
      <c r="CJ71" s="2582"/>
      <c r="CK71" s="2582"/>
      <c r="CL71" s="2582"/>
      <c r="CM71" s="2582"/>
      <c r="CN71" s="2582"/>
      <c r="CO71" s="2582"/>
      <c r="CP71" s="2582"/>
      <c r="CQ71" s="2582"/>
      <c r="CR71" s="2582"/>
      <c r="CS71" s="2582"/>
      <c r="CT71" s="2582"/>
      <c r="CU71" s="2582"/>
      <c r="CV71" s="2582"/>
      <c r="CW71" s="2582"/>
      <c r="CX71" s="2582"/>
      <c r="CY71" s="2582"/>
      <c r="CZ71" s="2582"/>
      <c r="DA71" s="2582"/>
      <c r="DB71" s="2582"/>
      <c r="DC71" s="2582"/>
      <c r="DD71" s="2582"/>
      <c r="DE71" s="2582"/>
      <c r="DF71" s="2582"/>
      <c r="DG71" s="2582"/>
      <c r="DH71" s="2582"/>
    </row>
    <row r="74" spans="1:112" ht="7.5" customHeight="1">
      <c r="A74" s="2556" t="s">
        <v>1680</v>
      </c>
      <c r="B74" s="2556"/>
      <c r="C74" s="2556"/>
      <c r="D74" s="2543" t="s">
        <v>1681</v>
      </c>
      <c r="E74" s="2542"/>
      <c r="F74" s="2542"/>
      <c r="G74" s="2542"/>
      <c r="H74" s="2542"/>
      <c r="I74" s="2542"/>
      <c r="J74" s="2542"/>
      <c r="K74" s="2550"/>
      <c r="L74" s="2579">
        <f ca="1">入力専用!$B$4</f>
        <v>46119.699162037039</v>
      </c>
      <c r="M74" s="2579"/>
      <c r="N74" s="2579"/>
      <c r="O74" s="2579"/>
      <c r="P74" s="2548"/>
      <c r="Q74" s="2548"/>
      <c r="R74" s="2548"/>
      <c r="S74" s="2548" t="s">
        <v>1326</v>
      </c>
      <c r="T74" s="2548"/>
      <c r="U74" s="2548"/>
      <c r="V74" s="2548"/>
      <c r="W74" s="2548"/>
      <c r="X74" s="2548" t="s">
        <v>1327</v>
      </c>
      <c r="Y74" s="2548"/>
      <c r="Z74" s="2548"/>
      <c r="AA74" s="2548"/>
      <c r="AB74" s="2548"/>
      <c r="AC74" s="2548" t="s">
        <v>1328</v>
      </c>
      <c r="AD74" s="2548"/>
      <c r="AE74" s="2609"/>
      <c r="AF74" s="2612" t="s">
        <v>1682</v>
      </c>
      <c r="AG74" s="2613"/>
      <c r="AH74" s="2613"/>
      <c r="AI74" s="2545"/>
      <c r="AJ74" s="2545"/>
      <c r="AK74" s="2545"/>
      <c r="AL74" s="2545"/>
      <c r="AM74" s="2545"/>
      <c r="AN74" s="2545"/>
      <c r="AO74" s="2545"/>
      <c r="AP74" s="2545"/>
      <c r="AQ74" s="2545"/>
      <c r="AR74" s="2545"/>
      <c r="AS74" s="2545"/>
      <c r="AT74" s="2545"/>
      <c r="AU74" s="2545"/>
      <c r="AV74" s="2545"/>
      <c r="AW74" s="2545"/>
      <c r="AX74" s="2545"/>
      <c r="AY74" s="2545"/>
      <c r="AZ74" s="2545"/>
      <c r="BA74" s="2545"/>
      <c r="BB74" s="2545"/>
      <c r="BC74" s="2545"/>
      <c r="BD74" s="2545"/>
      <c r="BE74" s="2545"/>
      <c r="BF74" s="2545"/>
      <c r="BG74" s="2545"/>
      <c r="BH74" s="2545"/>
      <c r="BI74" s="2545"/>
      <c r="BJ74" s="2545"/>
      <c r="BK74" s="2545"/>
      <c r="BL74" s="2545"/>
      <c r="BM74" s="2545"/>
      <c r="BN74" s="2545"/>
      <c r="BO74" s="2545"/>
      <c r="BP74" s="2545"/>
      <c r="BQ74" s="2545"/>
      <c r="BR74" s="2545"/>
      <c r="BS74" s="2545"/>
      <c r="BT74" s="2545"/>
      <c r="BU74" s="2545"/>
      <c r="BV74" s="2545"/>
      <c r="BW74" s="2545"/>
      <c r="BX74" s="2545"/>
      <c r="BY74" s="2545"/>
      <c r="BZ74" s="2545"/>
      <c r="CA74" s="2545"/>
      <c r="CB74" s="2545"/>
      <c r="CC74" s="2545"/>
      <c r="CD74" s="2545"/>
      <c r="CE74" s="2545"/>
      <c r="CF74" s="2545"/>
      <c r="CG74" s="2545"/>
      <c r="CH74" s="2545"/>
      <c r="CI74" s="2545"/>
      <c r="CJ74" s="2545"/>
      <c r="CK74" s="2545"/>
      <c r="CL74" s="2545"/>
      <c r="CM74" s="2545"/>
      <c r="CN74" s="2545"/>
      <c r="CO74" s="2545"/>
      <c r="CP74" s="2545"/>
      <c r="CQ74" s="2545"/>
      <c r="CR74" s="2545"/>
      <c r="CS74" s="2542" t="s">
        <v>1683</v>
      </c>
      <c r="CT74" s="2542"/>
      <c r="CU74" s="2542"/>
      <c r="CV74" s="2542"/>
      <c r="CW74" s="2542"/>
      <c r="CX74" s="2542"/>
      <c r="CY74" s="2542"/>
      <c r="CZ74" s="2542"/>
      <c r="DA74" s="2542"/>
      <c r="DB74" s="2542"/>
      <c r="DC74" s="2542"/>
      <c r="DD74" s="2542"/>
      <c r="DE74" s="2542"/>
      <c r="DF74" s="2542"/>
      <c r="DG74" s="2542"/>
      <c r="DH74" s="2542"/>
    </row>
    <row r="75" spans="1:112" ht="7.5" customHeight="1">
      <c r="A75" s="2556"/>
      <c r="B75" s="2556"/>
      <c r="C75" s="2556"/>
      <c r="D75" s="2543"/>
      <c r="E75" s="2542"/>
      <c r="F75" s="2542"/>
      <c r="G75" s="2542"/>
      <c r="H75" s="2542"/>
      <c r="I75" s="2542"/>
      <c r="J75" s="2542"/>
      <c r="K75" s="2540"/>
      <c r="L75" s="2580"/>
      <c r="M75" s="2580"/>
      <c r="N75" s="2580"/>
      <c r="O75" s="2580"/>
      <c r="P75" s="2541"/>
      <c r="Q75" s="2541"/>
      <c r="R75" s="2541"/>
      <c r="S75" s="2541"/>
      <c r="T75" s="2541"/>
      <c r="U75" s="2541"/>
      <c r="V75" s="2541"/>
      <c r="W75" s="2541"/>
      <c r="X75" s="2541"/>
      <c r="Y75" s="2541"/>
      <c r="Z75" s="2541"/>
      <c r="AA75" s="2541"/>
      <c r="AB75" s="2541"/>
      <c r="AC75" s="2541"/>
      <c r="AD75" s="2541"/>
      <c r="AE75" s="2610"/>
      <c r="AF75" s="2612"/>
      <c r="AG75" s="2613"/>
      <c r="AH75" s="2613"/>
      <c r="AI75" s="2545"/>
      <c r="AJ75" s="2545"/>
      <c r="AK75" s="2545"/>
      <c r="AL75" s="2545"/>
      <c r="AM75" s="2545"/>
      <c r="AN75" s="2545"/>
      <c r="AO75" s="2545"/>
      <c r="AP75" s="2545"/>
      <c r="AQ75" s="2545"/>
      <c r="AR75" s="2545"/>
      <c r="AS75" s="2545"/>
      <c r="AT75" s="2545"/>
      <c r="AU75" s="2545"/>
      <c r="AV75" s="2545"/>
      <c r="AW75" s="2545"/>
      <c r="AX75" s="2545"/>
      <c r="AY75" s="2545"/>
      <c r="AZ75" s="2545"/>
      <c r="BA75" s="2545"/>
      <c r="BB75" s="2545"/>
      <c r="BC75" s="2545"/>
      <c r="BD75" s="2545"/>
      <c r="BE75" s="2545"/>
      <c r="BF75" s="2545"/>
      <c r="BG75" s="2545"/>
      <c r="BH75" s="2545"/>
      <c r="BI75" s="2545"/>
      <c r="BJ75" s="2545"/>
      <c r="BK75" s="2545"/>
      <c r="BL75" s="2545"/>
      <c r="BM75" s="2545"/>
      <c r="BN75" s="2545"/>
      <c r="BO75" s="2545"/>
      <c r="BP75" s="2545"/>
      <c r="BQ75" s="2545"/>
      <c r="BR75" s="2545"/>
      <c r="BS75" s="2545"/>
      <c r="BT75" s="2545"/>
      <c r="BU75" s="2545"/>
      <c r="BV75" s="2545"/>
      <c r="BW75" s="2545"/>
      <c r="BX75" s="2545"/>
      <c r="BY75" s="2545"/>
      <c r="BZ75" s="2545"/>
      <c r="CA75" s="2545"/>
      <c r="CB75" s="2545"/>
      <c r="CC75" s="2545"/>
      <c r="CD75" s="2545"/>
      <c r="CE75" s="2545"/>
      <c r="CF75" s="2545"/>
      <c r="CG75" s="2545"/>
      <c r="CH75" s="2545"/>
      <c r="CI75" s="2545"/>
      <c r="CJ75" s="2545"/>
      <c r="CK75" s="2545"/>
      <c r="CL75" s="2545"/>
      <c r="CM75" s="2545"/>
      <c r="CN75" s="2545"/>
      <c r="CO75" s="2545"/>
      <c r="CP75" s="2545"/>
      <c r="CQ75" s="2545"/>
      <c r="CR75" s="2545"/>
      <c r="CS75" s="2542"/>
      <c r="CT75" s="2542"/>
      <c r="CU75" s="2542"/>
      <c r="CV75" s="2542"/>
      <c r="CW75" s="2542"/>
      <c r="CX75" s="2542"/>
      <c r="CY75" s="2542"/>
      <c r="CZ75" s="2542"/>
      <c r="DA75" s="2542"/>
      <c r="DB75" s="2542"/>
      <c r="DC75" s="2542"/>
      <c r="DD75" s="2542"/>
      <c r="DE75" s="2542"/>
      <c r="DF75" s="2542"/>
      <c r="DG75" s="2542"/>
      <c r="DH75" s="2542"/>
    </row>
    <row r="76" spans="1:112" ht="7.5" customHeight="1">
      <c r="A76" s="2556"/>
      <c r="B76" s="2556"/>
      <c r="C76" s="2556"/>
      <c r="D76" s="2542"/>
      <c r="E76" s="2542"/>
      <c r="F76" s="2542"/>
      <c r="G76" s="2542"/>
      <c r="H76" s="2542"/>
      <c r="I76" s="2542"/>
      <c r="J76" s="2542"/>
      <c r="K76" s="2540"/>
      <c r="L76" s="2580"/>
      <c r="M76" s="2580"/>
      <c r="N76" s="2580"/>
      <c r="O76" s="2580"/>
      <c r="P76" s="2541"/>
      <c r="Q76" s="2541"/>
      <c r="R76" s="2541"/>
      <c r="S76" s="2541"/>
      <c r="T76" s="2541"/>
      <c r="U76" s="2541"/>
      <c r="V76" s="2541"/>
      <c r="W76" s="2541"/>
      <c r="X76" s="2541"/>
      <c r="Y76" s="2541"/>
      <c r="Z76" s="2541"/>
      <c r="AA76" s="2541"/>
      <c r="AB76" s="2541"/>
      <c r="AC76" s="2541"/>
      <c r="AD76" s="2541"/>
      <c r="AE76" s="2610"/>
      <c r="AF76" s="2612"/>
      <c r="AG76" s="2613"/>
      <c r="AH76" s="2613"/>
      <c r="AI76" s="2545"/>
      <c r="AJ76" s="2545"/>
      <c r="AK76" s="2545"/>
      <c r="AL76" s="2545"/>
      <c r="AM76" s="2545"/>
      <c r="AN76" s="2545"/>
      <c r="AO76" s="2545"/>
      <c r="AP76" s="2545"/>
      <c r="AQ76" s="2545"/>
      <c r="AR76" s="2545"/>
      <c r="AS76" s="2545"/>
      <c r="AT76" s="2545"/>
      <c r="AU76" s="2545"/>
      <c r="AV76" s="2545"/>
      <c r="AW76" s="2545"/>
      <c r="AX76" s="2545"/>
      <c r="AY76" s="2545"/>
      <c r="AZ76" s="2545"/>
      <c r="BA76" s="2545"/>
      <c r="BB76" s="2545"/>
      <c r="BC76" s="2545"/>
      <c r="BD76" s="2545"/>
      <c r="BE76" s="2545"/>
      <c r="BF76" s="2545"/>
      <c r="BG76" s="2545"/>
      <c r="BH76" s="2545"/>
      <c r="BI76" s="2545"/>
      <c r="BJ76" s="2545"/>
      <c r="BK76" s="2545"/>
      <c r="BL76" s="2545"/>
      <c r="BM76" s="2545"/>
      <c r="BN76" s="2545"/>
      <c r="BO76" s="2545"/>
      <c r="BP76" s="2545"/>
      <c r="BQ76" s="2545"/>
      <c r="BR76" s="2545"/>
      <c r="BS76" s="2545"/>
      <c r="BT76" s="2545"/>
      <c r="BU76" s="2545"/>
      <c r="BV76" s="2545"/>
      <c r="BW76" s="2545"/>
      <c r="BX76" s="2545"/>
      <c r="BY76" s="2545"/>
      <c r="BZ76" s="2545"/>
      <c r="CA76" s="2545"/>
      <c r="CB76" s="2545"/>
      <c r="CC76" s="2545"/>
      <c r="CD76" s="2545"/>
      <c r="CE76" s="2545"/>
      <c r="CF76" s="2545"/>
      <c r="CG76" s="2545"/>
      <c r="CH76" s="2545"/>
      <c r="CI76" s="2545"/>
      <c r="CJ76" s="2545"/>
      <c r="CK76" s="2545"/>
      <c r="CL76" s="2545"/>
      <c r="CM76" s="2545"/>
      <c r="CN76" s="2545"/>
      <c r="CO76" s="2545"/>
      <c r="CP76" s="2545"/>
      <c r="CQ76" s="2545"/>
      <c r="CR76" s="2545"/>
      <c r="CS76" s="2542"/>
      <c r="CT76" s="2542"/>
      <c r="CU76" s="2542"/>
      <c r="CV76" s="2542"/>
      <c r="CW76" s="2542"/>
      <c r="CX76" s="2542"/>
      <c r="CY76" s="2542"/>
      <c r="CZ76" s="2542"/>
      <c r="DA76" s="2542"/>
      <c r="DB76" s="2542"/>
      <c r="DC76" s="2542"/>
      <c r="DD76" s="2542"/>
      <c r="DE76" s="2542"/>
      <c r="DF76" s="2542"/>
      <c r="DG76" s="2542"/>
      <c r="DH76" s="2542"/>
    </row>
    <row r="77" spans="1:112" ht="7.5" customHeight="1">
      <c r="A77" s="2556"/>
      <c r="B77" s="2556"/>
      <c r="C77" s="2556"/>
      <c r="D77" s="2542"/>
      <c r="E77" s="2542"/>
      <c r="F77" s="2542"/>
      <c r="G77" s="2542"/>
      <c r="H77" s="2542"/>
      <c r="I77" s="2542"/>
      <c r="J77" s="2542"/>
      <c r="K77" s="2578"/>
      <c r="L77" s="2581"/>
      <c r="M77" s="2581"/>
      <c r="N77" s="2581"/>
      <c r="O77" s="2581"/>
      <c r="P77" s="2549"/>
      <c r="Q77" s="2549"/>
      <c r="R77" s="2549"/>
      <c r="S77" s="2549"/>
      <c r="T77" s="2549"/>
      <c r="U77" s="2549"/>
      <c r="V77" s="2549"/>
      <c r="W77" s="2549"/>
      <c r="X77" s="2549"/>
      <c r="Y77" s="2549"/>
      <c r="Z77" s="2549"/>
      <c r="AA77" s="2549"/>
      <c r="AB77" s="2549"/>
      <c r="AC77" s="2549"/>
      <c r="AD77" s="2549"/>
      <c r="AE77" s="2611"/>
      <c r="AF77" s="2612"/>
      <c r="AG77" s="2613"/>
      <c r="AH77" s="2613"/>
      <c r="AI77" s="2545"/>
      <c r="AJ77" s="2545"/>
      <c r="AK77" s="2545"/>
      <c r="AL77" s="2545"/>
      <c r="AM77" s="2545"/>
      <c r="AN77" s="2545"/>
      <c r="AO77" s="2545"/>
      <c r="AP77" s="2545"/>
      <c r="AQ77" s="2545"/>
      <c r="AR77" s="2545"/>
      <c r="AS77" s="2545"/>
      <c r="AT77" s="2545"/>
      <c r="AU77" s="2545"/>
      <c r="AV77" s="2545"/>
      <c r="AW77" s="2545"/>
      <c r="AX77" s="2545"/>
      <c r="AY77" s="2545"/>
      <c r="AZ77" s="2545"/>
      <c r="BA77" s="2545"/>
      <c r="BB77" s="2545"/>
      <c r="BC77" s="2545"/>
      <c r="BD77" s="2545"/>
      <c r="BE77" s="2545"/>
      <c r="BF77" s="2545"/>
      <c r="BG77" s="2545"/>
      <c r="BH77" s="2545"/>
      <c r="BI77" s="2545"/>
      <c r="BJ77" s="2545"/>
      <c r="BK77" s="2545"/>
      <c r="BL77" s="2545"/>
      <c r="BM77" s="2545"/>
      <c r="BN77" s="2545"/>
      <c r="BO77" s="2545"/>
      <c r="BP77" s="2545"/>
      <c r="BQ77" s="2545"/>
      <c r="BR77" s="2545"/>
      <c r="BS77" s="2545"/>
      <c r="BT77" s="2545"/>
      <c r="BU77" s="2545"/>
      <c r="BV77" s="2545"/>
      <c r="BW77" s="2545"/>
      <c r="BX77" s="2545"/>
      <c r="BY77" s="2545"/>
      <c r="BZ77" s="2545"/>
      <c r="CA77" s="2545"/>
      <c r="CB77" s="2545"/>
      <c r="CC77" s="2545"/>
      <c r="CD77" s="2545"/>
      <c r="CE77" s="2545"/>
      <c r="CF77" s="2545"/>
      <c r="CG77" s="2545"/>
      <c r="CH77" s="2545"/>
      <c r="CI77" s="2545"/>
      <c r="CJ77" s="2545"/>
      <c r="CK77" s="2545"/>
      <c r="CL77" s="2545"/>
      <c r="CM77" s="2545"/>
      <c r="CN77" s="2545"/>
      <c r="CO77" s="2545"/>
      <c r="CP77" s="2545"/>
      <c r="CQ77" s="2545"/>
      <c r="CR77" s="2545"/>
      <c r="CS77" s="2542"/>
      <c r="CT77" s="2542"/>
      <c r="CU77" s="2542"/>
      <c r="CV77" s="2542"/>
      <c r="CW77" s="2542"/>
      <c r="CX77" s="2542"/>
      <c r="CY77" s="2542"/>
      <c r="CZ77" s="2542"/>
      <c r="DA77" s="2542"/>
      <c r="DB77" s="2542"/>
      <c r="DC77" s="2542"/>
      <c r="DD77" s="2542"/>
      <c r="DE77" s="2542"/>
      <c r="DF77" s="2542"/>
      <c r="DG77" s="2542"/>
      <c r="DH77" s="2542"/>
    </row>
    <row r="78" spans="1:112" ht="7.5" customHeight="1">
      <c r="A78" s="2556"/>
      <c r="B78" s="2556"/>
      <c r="C78" s="2556"/>
      <c r="D78" s="2543" t="s">
        <v>1684</v>
      </c>
      <c r="E78" s="2542"/>
      <c r="F78" s="2542"/>
      <c r="G78" s="2542"/>
      <c r="H78" s="2542"/>
      <c r="I78" s="2542"/>
      <c r="J78" s="2542"/>
      <c r="K78" s="2546"/>
      <c r="L78" s="2546"/>
      <c r="M78" s="2546"/>
      <c r="N78" s="2546"/>
      <c r="O78" s="2546"/>
      <c r="P78" s="2546"/>
      <c r="Q78" s="2546"/>
      <c r="R78" s="2546"/>
      <c r="S78" s="2546"/>
      <c r="T78" s="2546"/>
      <c r="U78" s="2546"/>
      <c r="V78" s="2546"/>
      <c r="W78" s="2546"/>
      <c r="X78" s="2546"/>
      <c r="Y78" s="2546"/>
      <c r="Z78" s="2546"/>
      <c r="AA78" s="2546"/>
      <c r="AB78" s="2546"/>
      <c r="AC78" s="2546"/>
      <c r="AD78" s="2546"/>
      <c r="AE78" s="2546"/>
      <c r="AF78" s="2613"/>
      <c r="AG78" s="2613"/>
      <c r="AH78" s="2613"/>
      <c r="AI78" s="2545"/>
      <c r="AJ78" s="2545"/>
      <c r="AK78" s="2545"/>
      <c r="AL78" s="2545"/>
      <c r="AM78" s="2545"/>
      <c r="AN78" s="2545"/>
      <c r="AO78" s="2545"/>
      <c r="AP78" s="2545"/>
      <c r="AQ78" s="2545"/>
      <c r="AR78" s="2545"/>
      <c r="AS78" s="2545"/>
      <c r="AT78" s="2545"/>
      <c r="AU78" s="2545"/>
      <c r="AV78" s="2545"/>
      <c r="AW78" s="2545"/>
      <c r="AX78" s="2545"/>
      <c r="AY78" s="2545"/>
      <c r="AZ78" s="2545"/>
      <c r="BA78" s="2545"/>
      <c r="BB78" s="2545"/>
      <c r="BC78" s="2545"/>
      <c r="BD78" s="2545"/>
      <c r="BE78" s="2545"/>
      <c r="BF78" s="2545"/>
      <c r="BG78" s="2545"/>
      <c r="BH78" s="2545"/>
      <c r="BI78" s="2545"/>
      <c r="BJ78" s="2545"/>
      <c r="BK78" s="2545"/>
      <c r="BL78" s="2545"/>
      <c r="BM78" s="2545"/>
      <c r="BN78" s="2545"/>
      <c r="BO78" s="2545"/>
      <c r="BP78" s="2545"/>
      <c r="BQ78" s="2545"/>
      <c r="BR78" s="2545"/>
      <c r="BS78" s="2545"/>
      <c r="BT78" s="2545"/>
      <c r="BU78" s="2545"/>
      <c r="BV78" s="2545"/>
      <c r="BW78" s="2545"/>
      <c r="BX78" s="2545"/>
      <c r="BY78" s="2545"/>
      <c r="BZ78" s="2545"/>
      <c r="CA78" s="2545"/>
      <c r="CB78" s="2545"/>
      <c r="CC78" s="2545"/>
      <c r="CD78" s="2545"/>
      <c r="CE78" s="2545"/>
      <c r="CF78" s="2545"/>
      <c r="CG78" s="2545"/>
      <c r="CH78" s="2545"/>
      <c r="CI78" s="2545"/>
      <c r="CJ78" s="2545"/>
      <c r="CK78" s="2545"/>
      <c r="CL78" s="2545"/>
      <c r="CM78" s="2545"/>
      <c r="CN78" s="2545"/>
      <c r="CO78" s="2545"/>
      <c r="CP78" s="2545"/>
      <c r="CQ78" s="2545"/>
      <c r="CR78" s="2545"/>
      <c r="CS78" s="2547"/>
      <c r="CT78" s="2547"/>
      <c r="CU78" s="2547"/>
      <c r="CV78" s="2547"/>
      <c r="CW78" s="2547"/>
      <c r="CX78" s="2547"/>
      <c r="CY78" s="2547"/>
      <c r="CZ78" s="2547"/>
      <c r="DA78" s="2547"/>
      <c r="DB78" s="2547"/>
      <c r="DC78" s="2547"/>
      <c r="DD78" s="2547"/>
      <c r="DE78" s="2547"/>
      <c r="DF78" s="2547"/>
      <c r="DG78" s="2547"/>
      <c r="DH78" s="2547"/>
    </row>
    <row r="79" spans="1:112" ht="7.5" customHeight="1">
      <c r="A79" s="2556"/>
      <c r="B79" s="2556"/>
      <c r="C79" s="2556"/>
      <c r="D79" s="2543"/>
      <c r="E79" s="2542"/>
      <c r="F79" s="2542"/>
      <c r="G79" s="2542"/>
      <c r="H79" s="2542"/>
      <c r="I79" s="2542"/>
      <c r="J79" s="2542"/>
      <c r="K79" s="2545"/>
      <c r="L79" s="2545"/>
      <c r="M79" s="2545"/>
      <c r="N79" s="2545"/>
      <c r="O79" s="2545"/>
      <c r="P79" s="2545"/>
      <c r="Q79" s="2545"/>
      <c r="R79" s="2545"/>
      <c r="S79" s="2545"/>
      <c r="T79" s="2545"/>
      <c r="U79" s="2545"/>
      <c r="V79" s="2545"/>
      <c r="W79" s="2545"/>
      <c r="X79" s="2545"/>
      <c r="Y79" s="2545"/>
      <c r="Z79" s="2545"/>
      <c r="AA79" s="2545"/>
      <c r="AB79" s="2545"/>
      <c r="AC79" s="2545"/>
      <c r="AD79" s="2545"/>
      <c r="AE79" s="2545"/>
      <c r="AF79" s="2613"/>
      <c r="AG79" s="2613"/>
      <c r="AH79" s="2613"/>
      <c r="AI79" s="2545"/>
      <c r="AJ79" s="2545"/>
      <c r="AK79" s="2545"/>
      <c r="AL79" s="2545"/>
      <c r="AM79" s="2545"/>
      <c r="AN79" s="2545"/>
      <c r="AO79" s="2545"/>
      <c r="AP79" s="2545"/>
      <c r="AQ79" s="2545"/>
      <c r="AR79" s="2545"/>
      <c r="AS79" s="2545"/>
      <c r="AT79" s="2545"/>
      <c r="AU79" s="2545"/>
      <c r="AV79" s="2545"/>
      <c r="AW79" s="2545"/>
      <c r="AX79" s="2545"/>
      <c r="AY79" s="2545"/>
      <c r="AZ79" s="2545"/>
      <c r="BA79" s="2545"/>
      <c r="BB79" s="2545"/>
      <c r="BC79" s="2545"/>
      <c r="BD79" s="2545"/>
      <c r="BE79" s="2545"/>
      <c r="BF79" s="2545"/>
      <c r="BG79" s="2545"/>
      <c r="BH79" s="2545"/>
      <c r="BI79" s="2545"/>
      <c r="BJ79" s="2545"/>
      <c r="BK79" s="2545"/>
      <c r="BL79" s="2545"/>
      <c r="BM79" s="2545"/>
      <c r="BN79" s="2545"/>
      <c r="BO79" s="2545"/>
      <c r="BP79" s="2545"/>
      <c r="BQ79" s="2545"/>
      <c r="BR79" s="2545"/>
      <c r="BS79" s="2545"/>
      <c r="BT79" s="2545"/>
      <c r="BU79" s="2545"/>
      <c r="BV79" s="2545"/>
      <c r="BW79" s="2545"/>
      <c r="BX79" s="2545"/>
      <c r="BY79" s="2545"/>
      <c r="BZ79" s="2545"/>
      <c r="CA79" s="2545"/>
      <c r="CB79" s="2545"/>
      <c r="CC79" s="2545"/>
      <c r="CD79" s="2545"/>
      <c r="CE79" s="2545"/>
      <c r="CF79" s="2545"/>
      <c r="CG79" s="2545"/>
      <c r="CH79" s="2545"/>
      <c r="CI79" s="2545"/>
      <c r="CJ79" s="2545"/>
      <c r="CK79" s="2545"/>
      <c r="CL79" s="2545"/>
      <c r="CM79" s="2545"/>
      <c r="CN79" s="2545"/>
      <c r="CO79" s="2545"/>
      <c r="CP79" s="2545"/>
      <c r="CQ79" s="2545"/>
      <c r="CR79" s="2545"/>
      <c r="CS79" s="2547"/>
      <c r="CT79" s="2547"/>
      <c r="CU79" s="2547"/>
      <c r="CV79" s="2547"/>
      <c r="CW79" s="2547"/>
      <c r="CX79" s="2547"/>
      <c r="CY79" s="2547"/>
      <c r="CZ79" s="2547"/>
      <c r="DA79" s="2547"/>
      <c r="DB79" s="2547"/>
      <c r="DC79" s="2547"/>
      <c r="DD79" s="2547"/>
      <c r="DE79" s="2547"/>
      <c r="DF79" s="2547"/>
      <c r="DG79" s="2547"/>
      <c r="DH79" s="2547"/>
    </row>
    <row r="80" spans="1:112" ht="7.5" customHeight="1">
      <c r="A80" s="2556"/>
      <c r="B80" s="2556"/>
      <c r="C80" s="2556"/>
      <c r="D80" s="2542"/>
      <c r="E80" s="2542"/>
      <c r="F80" s="2542"/>
      <c r="G80" s="2542"/>
      <c r="H80" s="2542"/>
      <c r="I80" s="2542"/>
      <c r="J80" s="2542"/>
      <c r="K80" s="2545"/>
      <c r="L80" s="2545"/>
      <c r="M80" s="2545"/>
      <c r="N80" s="2545"/>
      <c r="O80" s="2545"/>
      <c r="P80" s="2545"/>
      <c r="Q80" s="2545"/>
      <c r="R80" s="2545"/>
      <c r="S80" s="2545"/>
      <c r="T80" s="2545"/>
      <c r="U80" s="2545"/>
      <c r="V80" s="2545"/>
      <c r="W80" s="2545"/>
      <c r="X80" s="2545"/>
      <c r="Y80" s="2545"/>
      <c r="Z80" s="2545"/>
      <c r="AA80" s="2545"/>
      <c r="AB80" s="2545"/>
      <c r="AC80" s="2545"/>
      <c r="AD80" s="2545"/>
      <c r="AE80" s="2545"/>
      <c r="AF80" s="2613"/>
      <c r="AG80" s="2613"/>
      <c r="AH80" s="2613"/>
      <c r="AI80" s="2545"/>
      <c r="AJ80" s="2545"/>
      <c r="AK80" s="2545"/>
      <c r="AL80" s="2545"/>
      <c r="AM80" s="2545"/>
      <c r="AN80" s="2545"/>
      <c r="AO80" s="2545"/>
      <c r="AP80" s="2545"/>
      <c r="AQ80" s="2545"/>
      <c r="AR80" s="2545"/>
      <c r="AS80" s="2545"/>
      <c r="AT80" s="2545"/>
      <c r="AU80" s="2545"/>
      <c r="AV80" s="2545"/>
      <c r="AW80" s="2545"/>
      <c r="AX80" s="2545"/>
      <c r="AY80" s="2545"/>
      <c r="AZ80" s="2545"/>
      <c r="BA80" s="2545"/>
      <c r="BB80" s="2545"/>
      <c r="BC80" s="2545"/>
      <c r="BD80" s="2545"/>
      <c r="BE80" s="2545"/>
      <c r="BF80" s="2545"/>
      <c r="BG80" s="2545"/>
      <c r="BH80" s="2545"/>
      <c r="BI80" s="2545"/>
      <c r="BJ80" s="2545"/>
      <c r="BK80" s="2545"/>
      <c r="BL80" s="2545"/>
      <c r="BM80" s="2545"/>
      <c r="BN80" s="2545"/>
      <c r="BO80" s="2545"/>
      <c r="BP80" s="2545"/>
      <c r="BQ80" s="2545"/>
      <c r="BR80" s="2545"/>
      <c r="BS80" s="2545"/>
      <c r="BT80" s="2545"/>
      <c r="BU80" s="2545"/>
      <c r="BV80" s="2545"/>
      <c r="BW80" s="2545"/>
      <c r="BX80" s="2545"/>
      <c r="BY80" s="2545"/>
      <c r="BZ80" s="2545"/>
      <c r="CA80" s="2545"/>
      <c r="CB80" s="2545"/>
      <c r="CC80" s="2545"/>
      <c r="CD80" s="2545"/>
      <c r="CE80" s="2545"/>
      <c r="CF80" s="2545"/>
      <c r="CG80" s="2545"/>
      <c r="CH80" s="2545"/>
      <c r="CI80" s="2545"/>
      <c r="CJ80" s="2545"/>
      <c r="CK80" s="2545"/>
      <c r="CL80" s="2545"/>
      <c r="CM80" s="2545"/>
      <c r="CN80" s="2545"/>
      <c r="CO80" s="2545"/>
      <c r="CP80" s="2545"/>
      <c r="CQ80" s="2545"/>
      <c r="CR80" s="2545"/>
      <c r="CS80" s="2547"/>
      <c r="CT80" s="2547"/>
      <c r="CU80" s="2547"/>
      <c r="CV80" s="2547"/>
      <c r="CW80" s="2547"/>
      <c r="CX80" s="2547"/>
      <c r="CY80" s="2547"/>
      <c r="CZ80" s="2547"/>
      <c r="DA80" s="2547"/>
      <c r="DB80" s="2547"/>
      <c r="DC80" s="2547"/>
      <c r="DD80" s="2547"/>
      <c r="DE80" s="2547"/>
      <c r="DF80" s="2547"/>
      <c r="DG80" s="2547"/>
      <c r="DH80" s="2547"/>
    </row>
    <row r="81" spans="1:112" ht="7.5" customHeight="1">
      <c r="A81" s="2556"/>
      <c r="B81" s="2556"/>
      <c r="C81" s="2556"/>
      <c r="D81" s="2542"/>
      <c r="E81" s="2542"/>
      <c r="F81" s="2542"/>
      <c r="G81" s="2542"/>
      <c r="H81" s="2542"/>
      <c r="I81" s="2542"/>
      <c r="J81" s="2542"/>
      <c r="K81" s="2545"/>
      <c r="L81" s="2545"/>
      <c r="M81" s="2545"/>
      <c r="N81" s="2545"/>
      <c r="O81" s="2545"/>
      <c r="P81" s="2545"/>
      <c r="Q81" s="2545"/>
      <c r="R81" s="2545"/>
      <c r="S81" s="2545"/>
      <c r="T81" s="2545"/>
      <c r="U81" s="2545"/>
      <c r="V81" s="2545"/>
      <c r="W81" s="2545"/>
      <c r="X81" s="2545"/>
      <c r="Y81" s="2545"/>
      <c r="Z81" s="2545"/>
      <c r="AA81" s="2545"/>
      <c r="AB81" s="2545"/>
      <c r="AC81" s="2545"/>
      <c r="AD81" s="2545"/>
      <c r="AE81" s="2545"/>
      <c r="AF81" s="2613"/>
      <c r="AG81" s="2613"/>
      <c r="AH81" s="2613"/>
      <c r="AI81" s="2545"/>
      <c r="AJ81" s="2545"/>
      <c r="AK81" s="2545"/>
      <c r="AL81" s="2545"/>
      <c r="AM81" s="2545"/>
      <c r="AN81" s="2545"/>
      <c r="AO81" s="2545"/>
      <c r="AP81" s="2545"/>
      <c r="AQ81" s="2545"/>
      <c r="AR81" s="2545"/>
      <c r="AS81" s="2545"/>
      <c r="AT81" s="2545"/>
      <c r="AU81" s="2545"/>
      <c r="AV81" s="2545"/>
      <c r="AW81" s="2545"/>
      <c r="AX81" s="2545"/>
      <c r="AY81" s="2545"/>
      <c r="AZ81" s="2545"/>
      <c r="BA81" s="2545"/>
      <c r="BB81" s="2545"/>
      <c r="BC81" s="2545"/>
      <c r="BD81" s="2545"/>
      <c r="BE81" s="2545"/>
      <c r="BF81" s="2545"/>
      <c r="BG81" s="2545"/>
      <c r="BH81" s="2545"/>
      <c r="BI81" s="2545"/>
      <c r="BJ81" s="2545"/>
      <c r="BK81" s="2545"/>
      <c r="BL81" s="2545"/>
      <c r="BM81" s="2545"/>
      <c r="BN81" s="2545"/>
      <c r="BO81" s="2545"/>
      <c r="BP81" s="2545"/>
      <c r="BQ81" s="2545"/>
      <c r="BR81" s="2545"/>
      <c r="BS81" s="2545"/>
      <c r="BT81" s="2545"/>
      <c r="BU81" s="2545"/>
      <c r="BV81" s="2545"/>
      <c r="BW81" s="2545"/>
      <c r="BX81" s="2545"/>
      <c r="BY81" s="2545"/>
      <c r="BZ81" s="2545"/>
      <c r="CA81" s="2545"/>
      <c r="CB81" s="2545"/>
      <c r="CC81" s="2545"/>
      <c r="CD81" s="2545"/>
      <c r="CE81" s="2545"/>
      <c r="CF81" s="2545"/>
      <c r="CG81" s="2545"/>
      <c r="CH81" s="2545"/>
      <c r="CI81" s="2545"/>
      <c r="CJ81" s="2545"/>
      <c r="CK81" s="2545"/>
      <c r="CL81" s="2545"/>
      <c r="CM81" s="2545"/>
      <c r="CN81" s="2545"/>
      <c r="CO81" s="2545"/>
      <c r="CP81" s="2545"/>
      <c r="CQ81" s="2545"/>
      <c r="CR81" s="2545"/>
      <c r="CS81" s="2547"/>
      <c r="CT81" s="2547"/>
      <c r="CU81" s="2547"/>
      <c r="CV81" s="2547"/>
      <c r="CW81" s="2547"/>
      <c r="CX81" s="2547"/>
      <c r="CY81" s="2547"/>
      <c r="CZ81" s="2547"/>
      <c r="DA81" s="2547"/>
      <c r="DB81" s="2547"/>
      <c r="DC81" s="2547"/>
      <c r="DD81" s="2547"/>
      <c r="DE81" s="2547"/>
      <c r="DF81" s="2547"/>
      <c r="DG81" s="2547"/>
      <c r="DH81" s="2547"/>
    </row>
    <row r="83" spans="1:112" ht="7.5" customHeight="1">
      <c r="A83" s="933" t="s">
        <v>1685</v>
      </c>
      <c r="B83" s="933"/>
      <c r="C83" s="933"/>
      <c r="D83" s="933"/>
      <c r="E83" s="933"/>
      <c r="F83" s="933"/>
      <c r="G83" s="933"/>
      <c r="H83" s="933"/>
      <c r="I83" s="933"/>
      <c r="J83" s="933"/>
      <c r="K83" s="933"/>
      <c r="L83" s="933"/>
      <c r="M83" s="933"/>
      <c r="N83" s="933"/>
      <c r="O83" s="933"/>
      <c r="P83" s="933"/>
      <c r="Q83" s="933"/>
      <c r="R83" s="933"/>
      <c r="S83" s="933"/>
      <c r="T83" s="933"/>
      <c r="U83" s="933"/>
      <c r="V83" s="933"/>
      <c r="W83" s="933"/>
      <c r="X83" s="933"/>
      <c r="Y83" s="933"/>
      <c r="Z83" s="933"/>
      <c r="AA83" s="933"/>
      <c r="AB83" s="933"/>
      <c r="AC83" s="933"/>
      <c r="AD83" s="933"/>
      <c r="AE83" s="933"/>
      <c r="AF83" s="933"/>
      <c r="AG83" s="933"/>
      <c r="AH83" s="933"/>
      <c r="AI83" s="933"/>
      <c r="AJ83" s="933"/>
      <c r="AK83" s="933"/>
      <c r="AL83" s="933"/>
      <c r="AM83" s="933"/>
      <c r="AN83" s="933"/>
      <c r="AO83" s="933"/>
      <c r="AP83" s="933"/>
      <c r="AQ83" s="933"/>
      <c r="AR83" s="933"/>
      <c r="AS83" s="933"/>
      <c r="AT83" s="933"/>
      <c r="AU83" s="933"/>
      <c r="AV83" s="933"/>
      <c r="AW83" s="933"/>
      <c r="AX83" s="933"/>
      <c r="AY83" s="933"/>
      <c r="AZ83" s="933"/>
      <c r="BA83" s="933"/>
      <c r="BB83" s="933"/>
      <c r="BC83" s="933"/>
      <c r="BD83" s="933"/>
      <c r="BE83" s="933"/>
      <c r="BF83" s="933"/>
      <c r="BG83" s="933"/>
      <c r="BH83" s="933"/>
      <c r="BI83" s="933"/>
      <c r="BJ83" s="933"/>
      <c r="BK83" s="933"/>
      <c r="BL83" s="933"/>
      <c r="BM83" s="933"/>
      <c r="BN83" s="933"/>
      <c r="BO83" s="933"/>
      <c r="BP83" s="933"/>
      <c r="BQ83" s="933"/>
      <c r="BR83" s="933"/>
      <c r="BS83" s="933"/>
      <c r="BT83" s="933"/>
      <c r="BU83" s="933"/>
      <c r="BV83" s="933"/>
      <c r="BW83" s="933"/>
      <c r="BX83" s="933"/>
      <c r="BY83" s="933"/>
      <c r="BZ83" s="933"/>
      <c r="CA83" s="933"/>
      <c r="CB83" s="933"/>
      <c r="CC83" s="933"/>
      <c r="CD83" s="933"/>
      <c r="CE83" s="933"/>
      <c r="CF83" s="933"/>
      <c r="CG83" s="933"/>
      <c r="CH83" s="933"/>
      <c r="CI83" s="933"/>
      <c r="CJ83" s="933"/>
      <c r="CK83" s="933"/>
      <c r="CL83" s="933"/>
      <c r="CM83" s="933"/>
      <c r="CN83" s="933"/>
      <c r="CO83" s="933"/>
      <c r="CP83" s="933"/>
      <c r="CQ83" s="933"/>
      <c r="CR83" s="933"/>
      <c r="CS83" s="933"/>
      <c r="CT83" s="933"/>
      <c r="CU83" s="933"/>
      <c r="CV83" s="933"/>
      <c r="CW83" s="933"/>
      <c r="CX83" s="933"/>
      <c r="CY83" s="933"/>
      <c r="CZ83" s="933"/>
      <c r="DA83" s="933"/>
      <c r="DB83" s="933"/>
      <c r="DC83" s="933"/>
      <c r="DD83" s="933"/>
      <c r="DE83" s="933"/>
      <c r="DF83" s="933"/>
      <c r="DG83" s="933"/>
      <c r="DH83" s="933"/>
    </row>
    <row r="84" spans="1:112" ht="7.5" customHeight="1">
      <c r="A84" s="933"/>
      <c r="B84" s="933"/>
      <c r="C84" s="933"/>
      <c r="D84" s="933"/>
      <c r="E84" s="933"/>
      <c r="F84" s="933"/>
      <c r="G84" s="933"/>
      <c r="H84" s="933"/>
      <c r="I84" s="933"/>
      <c r="J84" s="933"/>
      <c r="K84" s="933"/>
      <c r="L84" s="933"/>
      <c r="M84" s="933"/>
      <c r="N84" s="933"/>
      <c r="O84" s="933"/>
      <c r="P84" s="933"/>
      <c r="Q84" s="933"/>
      <c r="R84" s="933"/>
      <c r="S84" s="933"/>
      <c r="T84" s="933"/>
      <c r="U84" s="933"/>
      <c r="V84" s="933"/>
      <c r="W84" s="933"/>
      <c r="X84" s="933"/>
      <c r="Y84" s="933"/>
      <c r="Z84" s="933"/>
      <c r="AA84" s="933"/>
      <c r="AB84" s="933"/>
      <c r="AC84" s="933"/>
      <c r="AD84" s="933"/>
      <c r="AE84" s="933"/>
      <c r="AF84" s="933"/>
      <c r="AG84" s="933"/>
      <c r="AH84" s="933"/>
      <c r="AI84" s="933"/>
      <c r="AJ84" s="933"/>
      <c r="AK84" s="933"/>
      <c r="AL84" s="933"/>
      <c r="AM84" s="933"/>
      <c r="AN84" s="933"/>
      <c r="AO84" s="933"/>
      <c r="AP84" s="933"/>
      <c r="AQ84" s="933"/>
      <c r="AR84" s="933"/>
      <c r="AS84" s="933"/>
      <c r="AT84" s="933"/>
      <c r="AU84" s="933"/>
      <c r="AV84" s="933"/>
      <c r="AW84" s="933"/>
      <c r="AX84" s="933"/>
      <c r="AY84" s="933"/>
      <c r="AZ84" s="933"/>
      <c r="BA84" s="933"/>
      <c r="BB84" s="933"/>
      <c r="BC84" s="933"/>
      <c r="BD84" s="933"/>
      <c r="BE84" s="933"/>
      <c r="BF84" s="933"/>
      <c r="BG84" s="933"/>
      <c r="BH84" s="933"/>
      <c r="BI84" s="933"/>
      <c r="BJ84" s="933"/>
      <c r="BK84" s="933"/>
      <c r="BL84" s="933"/>
      <c r="BM84" s="933"/>
      <c r="BN84" s="933"/>
      <c r="BO84" s="933"/>
      <c r="BP84" s="933"/>
      <c r="BQ84" s="933"/>
      <c r="BR84" s="933"/>
      <c r="BS84" s="933"/>
      <c r="BT84" s="933"/>
      <c r="BU84" s="933"/>
      <c r="BV84" s="933"/>
      <c r="BW84" s="933"/>
      <c r="BX84" s="933"/>
      <c r="BY84" s="933"/>
      <c r="BZ84" s="933"/>
      <c r="CA84" s="933"/>
      <c r="CB84" s="933"/>
      <c r="CC84" s="933"/>
      <c r="CD84" s="933"/>
      <c r="CE84" s="933"/>
      <c r="CF84" s="933"/>
      <c r="CG84" s="933"/>
      <c r="CH84" s="933"/>
      <c r="CI84" s="933"/>
      <c r="CJ84" s="933"/>
      <c r="CK84" s="933"/>
      <c r="CL84" s="933"/>
      <c r="CM84" s="933"/>
      <c r="CN84" s="933"/>
      <c r="CO84" s="933"/>
      <c r="CP84" s="933"/>
      <c r="CQ84" s="933"/>
      <c r="CR84" s="933"/>
      <c r="CS84" s="933"/>
      <c r="CT84" s="933"/>
      <c r="CU84" s="933"/>
      <c r="CV84" s="933"/>
      <c r="CW84" s="933"/>
      <c r="CX84" s="933"/>
      <c r="CY84" s="933"/>
      <c r="CZ84" s="933"/>
      <c r="DA84" s="933"/>
      <c r="DB84" s="933"/>
      <c r="DC84" s="933"/>
      <c r="DD84" s="933"/>
      <c r="DE84" s="933"/>
      <c r="DF84" s="933"/>
      <c r="DG84" s="933"/>
      <c r="DH84" s="933"/>
    </row>
    <row r="85" spans="1:112" ht="7.5" customHeight="1">
      <c r="A85" s="2543" t="s">
        <v>1686</v>
      </c>
      <c r="B85" s="2543"/>
      <c r="C85" s="2543"/>
      <c r="D85" s="2543"/>
      <c r="E85" s="2543"/>
      <c r="F85" s="2543"/>
      <c r="G85" s="2543"/>
      <c r="H85" s="2543"/>
      <c r="I85" s="2543"/>
      <c r="J85" s="2543"/>
      <c r="K85" s="2543"/>
      <c r="L85" s="2543"/>
      <c r="M85" s="2543"/>
      <c r="N85" s="2543"/>
      <c r="O85" s="2543"/>
      <c r="P85" s="2543"/>
      <c r="Q85" s="2544"/>
      <c r="R85" s="2544"/>
      <c r="S85" s="2544"/>
      <c r="T85" s="2544"/>
      <c r="U85" s="2544"/>
      <c r="V85" s="2544"/>
      <c r="W85" s="2544"/>
      <c r="X85" s="2544"/>
      <c r="Y85" s="2544"/>
      <c r="Z85" s="2544"/>
      <c r="AA85" s="2544"/>
      <c r="AB85" s="2544"/>
      <c r="AC85" s="2544"/>
      <c r="AD85" s="2544"/>
      <c r="AE85" s="2544"/>
      <c r="AF85" s="2544"/>
      <c r="AG85" s="2544"/>
      <c r="AH85" s="2544"/>
      <c r="AI85" s="2544"/>
      <c r="AJ85" s="2544"/>
      <c r="AK85" s="2544"/>
      <c r="AL85" s="2544"/>
      <c r="AM85" s="2544"/>
      <c r="AN85" s="2544"/>
      <c r="AO85" s="2544"/>
      <c r="AP85" s="2544"/>
      <c r="AQ85" s="2544"/>
      <c r="AR85" s="2544"/>
      <c r="AS85" s="2544"/>
      <c r="AT85" s="2544"/>
      <c r="AU85" s="2544"/>
      <c r="AV85" s="2544"/>
      <c r="AW85" s="2544"/>
      <c r="AX85" s="2544"/>
      <c r="AY85" s="2544"/>
      <c r="AZ85" s="2544"/>
      <c r="BA85" s="2544"/>
      <c r="BB85" s="2544"/>
      <c r="BC85" s="2544"/>
      <c r="BD85" s="2544"/>
      <c r="BE85" s="2544"/>
      <c r="BF85" s="2544"/>
      <c r="BG85" s="2544"/>
      <c r="BH85" s="2544"/>
      <c r="BI85" s="2544"/>
      <c r="BJ85" s="2544"/>
      <c r="BK85" s="2544"/>
      <c r="BL85" s="2544"/>
      <c r="BM85" s="2544"/>
      <c r="BN85" s="2544"/>
      <c r="BO85" s="2544"/>
      <c r="BP85" s="2544"/>
      <c r="BQ85" s="2544"/>
      <c r="BR85" s="2544"/>
      <c r="BS85" s="2544"/>
      <c r="BT85" s="2544"/>
      <c r="BU85" s="2544"/>
      <c r="BV85" s="2544"/>
      <c r="BW85" s="2544"/>
      <c r="BX85" s="2544"/>
      <c r="BY85" s="2544"/>
      <c r="BZ85" s="2544"/>
      <c r="CA85" s="2544"/>
      <c r="CB85" s="2544"/>
      <c r="CC85" s="2544"/>
      <c r="CD85" s="2544"/>
      <c r="CE85" s="2544"/>
      <c r="CF85" s="2544"/>
      <c r="CG85" s="2544"/>
      <c r="CH85" s="2544"/>
      <c r="CI85" s="2544"/>
      <c r="CJ85" s="2544"/>
      <c r="CK85" s="2544"/>
      <c r="CL85" s="2544"/>
      <c r="CM85" s="2544"/>
      <c r="CN85" s="2544"/>
      <c r="CO85" s="2544"/>
      <c r="CP85" s="2544"/>
      <c r="CQ85" s="2544"/>
      <c r="CR85" s="2544"/>
      <c r="CS85" s="2544"/>
      <c r="CT85" s="2544"/>
      <c r="CU85" s="2544"/>
      <c r="CV85" s="2544"/>
      <c r="CW85" s="2544"/>
      <c r="CX85" s="2544"/>
      <c r="CY85" s="2544"/>
      <c r="CZ85" s="2544"/>
      <c r="DA85" s="2544"/>
      <c r="DB85" s="2544"/>
      <c r="DC85" s="2544"/>
      <c r="DD85" s="2544"/>
      <c r="DE85" s="2544"/>
      <c r="DF85" s="2544"/>
      <c r="DG85" s="2544"/>
      <c r="DH85" s="2544"/>
    </row>
    <row r="86" spans="1:112" ht="7.5" customHeight="1">
      <c r="A86" s="2543"/>
      <c r="B86" s="2543"/>
      <c r="C86" s="2543"/>
      <c r="D86" s="2543"/>
      <c r="E86" s="2543"/>
      <c r="F86" s="2543"/>
      <c r="G86" s="2543"/>
      <c r="H86" s="2543"/>
      <c r="I86" s="2543"/>
      <c r="J86" s="2543"/>
      <c r="K86" s="2543"/>
      <c r="L86" s="2543"/>
      <c r="M86" s="2543"/>
      <c r="N86" s="2543"/>
      <c r="O86" s="2543"/>
      <c r="P86" s="2543"/>
      <c r="Q86" s="2544"/>
      <c r="R86" s="2544"/>
      <c r="S86" s="2544"/>
      <c r="T86" s="2544"/>
      <c r="U86" s="2544"/>
      <c r="V86" s="2544"/>
      <c r="W86" s="2544"/>
      <c r="X86" s="2544"/>
      <c r="Y86" s="2544"/>
      <c r="Z86" s="2544"/>
      <c r="AA86" s="2544"/>
      <c r="AB86" s="2544"/>
      <c r="AC86" s="2544"/>
      <c r="AD86" s="2544"/>
      <c r="AE86" s="2544"/>
      <c r="AF86" s="2544"/>
      <c r="AG86" s="2544"/>
      <c r="AH86" s="2544"/>
      <c r="AI86" s="2544"/>
      <c r="AJ86" s="2544"/>
      <c r="AK86" s="2544"/>
      <c r="AL86" s="2544"/>
      <c r="AM86" s="2544"/>
      <c r="AN86" s="2544"/>
      <c r="AO86" s="2544"/>
      <c r="AP86" s="2544"/>
      <c r="AQ86" s="2544"/>
      <c r="AR86" s="2544"/>
      <c r="AS86" s="2544"/>
      <c r="AT86" s="2544"/>
      <c r="AU86" s="2544"/>
      <c r="AV86" s="2544"/>
      <c r="AW86" s="2544"/>
      <c r="AX86" s="2544"/>
      <c r="AY86" s="2544"/>
      <c r="AZ86" s="2544"/>
      <c r="BA86" s="2544"/>
      <c r="BB86" s="2544"/>
      <c r="BC86" s="2544"/>
      <c r="BD86" s="2544"/>
      <c r="BE86" s="2544"/>
      <c r="BF86" s="2544"/>
      <c r="BG86" s="2544"/>
      <c r="BH86" s="2544"/>
      <c r="BI86" s="2544"/>
      <c r="BJ86" s="2544"/>
      <c r="BK86" s="2544"/>
      <c r="BL86" s="2544"/>
      <c r="BM86" s="2544"/>
      <c r="BN86" s="2544"/>
      <c r="BO86" s="2544"/>
      <c r="BP86" s="2544"/>
      <c r="BQ86" s="2544"/>
      <c r="BR86" s="2544"/>
      <c r="BS86" s="2544"/>
      <c r="BT86" s="2544"/>
      <c r="BU86" s="2544"/>
      <c r="BV86" s="2544"/>
      <c r="BW86" s="2544"/>
      <c r="BX86" s="2544"/>
      <c r="BY86" s="2544"/>
      <c r="BZ86" s="2544"/>
      <c r="CA86" s="2544"/>
      <c r="CB86" s="2544"/>
      <c r="CC86" s="2544"/>
      <c r="CD86" s="2544"/>
      <c r="CE86" s="2544"/>
      <c r="CF86" s="2544"/>
      <c r="CG86" s="2544"/>
      <c r="CH86" s="2544"/>
      <c r="CI86" s="2544"/>
      <c r="CJ86" s="2544"/>
      <c r="CK86" s="2544"/>
      <c r="CL86" s="2544"/>
      <c r="CM86" s="2544"/>
      <c r="CN86" s="2544"/>
      <c r="CO86" s="2544"/>
      <c r="CP86" s="2544"/>
      <c r="CQ86" s="2544"/>
      <c r="CR86" s="2544"/>
      <c r="CS86" s="2544"/>
      <c r="CT86" s="2544"/>
      <c r="CU86" s="2544"/>
      <c r="CV86" s="2544"/>
      <c r="CW86" s="2544"/>
      <c r="CX86" s="2544"/>
      <c r="CY86" s="2544"/>
      <c r="CZ86" s="2544"/>
      <c r="DA86" s="2544"/>
      <c r="DB86" s="2544"/>
      <c r="DC86" s="2544"/>
      <c r="DD86" s="2544"/>
      <c r="DE86" s="2544"/>
      <c r="DF86" s="2544"/>
      <c r="DG86" s="2544"/>
      <c r="DH86" s="2544"/>
    </row>
    <row r="87" spans="1:112" ht="7.5" customHeight="1">
      <c r="A87" s="2543"/>
      <c r="B87" s="2543"/>
      <c r="C87" s="2543"/>
      <c r="D87" s="2543"/>
      <c r="E87" s="2543"/>
      <c r="F87" s="2543"/>
      <c r="G87" s="2543"/>
      <c r="H87" s="2543"/>
      <c r="I87" s="2543"/>
      <c r="J87" s="2543"/>
      <c r="K87" s="2543"/>
      <c r="L87" s="2543"/>
      <c r="M87" s="2543"/>
      <c r="N87" s="2543"/>
      <c r="O87" s="2543"/>
      <c r="P87" s="2543"/>
      <c r="Q87" s="2544"/>
      <c r="R87" s="2544"/>
      <c r="S87" s="2544"/>
      <c r="T87" s="2544"/>
      <c r="U87" s="2544"/>
      <c r="V87" s="2544"/>
      <c r="W87" s="2544"/>
      <c r="X87" s="2544"/>
      <c r="Y87" s="2544"/>
      <c r="Z87" s="2544"/>
      <c r="AA87" s="2544"/>
      <c r="AB87" s="2544"/>
      <c r="AC87" s="2544"/>
      <c r="AD87" s="2544"/>
      <c r="AE87" s="2544"/>
      <c r="AF87" s="2544"/>
      <c r="AG87" s="2544"/>
      <c r="AH87" s="2544"/>
      <c r="AI87" s="2544"/>
      <c r="AJ87" s="2544"/>
      <c r="AK87" s="2544"/>
      <c r="AL87" s="2544"/>
      <c r="AM87" s="2544"/>
      <c r="AN87" s="2544"/>
      <c r="AO87" s="2544"/>
      <c r="AP87" s="2544"/>
      <c r="AQ87" s="2544"/>
      <c r="AR87" s="2544"/>
      <c r="AS87" s="2544"/>
      <c r="AT87" s="2544"/>
      <c r="AU87" s="2544"/>
      <c r="AV87" s="2544"/>
      <c r="AW87" s="2544"/>
      <c r="AX87" s="2544"/>
      <c r="AY87" s="2544"/>
      <c r="AZ87" s="2544"/>
      <c r="BA87" s="2544"/>
      <c r="BB87" s="2544"/>
      <c r="BC87" s="2544"/>
      <c r="BD87" s="2544"/>
      <c r="BE87" s="2544"/>
      <c r="BF87" s="2544"/>
      <c r="BG87" s="2544"/>
      <c r="BH87" s="2544"/>
      <c r="BI87" s="2544"/>
      <c r="BJ87" s="2544"/>
      <c r="BK87" s="2544"/>
      <c r="BL87" s="2544"/>
      <c r="BM87" s="2544"/>
      <c r="BN87" s="2544"/>
      <c r="BO87" s="2544"/>
      <c r="BP87" s="2544"/>
      <c r="BQ87" s="2544"/>
      <c r="BR87" s="2544"/>
      <c r="BS87" s="2544"/>
      <c r="BT87" s="2544"/>
      <c r="BU87" s="2544"/>
      <c r="BV87" s="2544"/>
      <c r="BW87" s="2544"/>
      <c r="BX87" s="2544"/>
      <c r="BY87" s="2544"/>
      <c r="BZ87" s="2544"/>
      <c r="CA87" s="2544"/>
      <c r="CB87" s="2544"/>
      <c r="CC87" s="2544"/>
      <c r="CD87" s="2544"/>
      <c r="CE87" s="2544"/>
      <c r="CF87" s="2544"/>
      <c r="CG87" s="2544"/>
      <c r="CH87" s="2544"/>
      <c r="CI87" s="2544"/>
      <c r="CJ87" s="2544"/>
      <c r="CK87" s="2544"/>
      <c r="CL87" s="2544"/>
      <c r="CM87" s="2544"/>
      <c r="CN87" s="2544"/>
      <c r="CO87" s="2544"/>
      <c r="CP87" s="2544"/>
      <c r="CQ87" s="2544"/>
      <c r="CR87" s="2544"/>
      <c r="CS87" s="2544"/>
      <c r="CT87" s="2544"/>
      <c r="CU87" s="2544"/>
      <c r="CV87" s="2544"/>
      <c r="CW87" s="2544"/>
      <c r="CX87" s="2544"/>
      <c r="CY87" s="2544"/>
      <c r="CZ87" s="2544"/>
      <c r="DA87" s="2544"/>
      <c r="DB87" s="2544"/>
      <c r="DC87" s="2544"/>
      <c r="DD87" s="2544"/>
      <c r="DE87" s="2544"/>
      <c r="DF87" s="2544"/>
      <c r="DG87" s="2544"/>
      <c r="DH87" s="2544"/>
    </row>
    <row r="88" spans="1:112" ht="7.5" customHeight="1">
      <c r="A88" s="2543"/>
      <c r="B88" s="2543"/>
      <c r="C88" s="2543"/>
      <c r="D88" s="2543"/>
      <c r="E88" s="2543"/>
      <c r="F88" s="2543"/>
      <c r="G88" s="2543"/>
      <c r="H88" s="2543"/>
      <c r="I88" s="2543"/>
      <c r="J88" s="2543"/>
      <c r="K88" s="2543"/>
      <c r="L88" s="2543"/>
      <c r="M88" s="2543"/>
      <c r="N88" s="2543"/>
      <c r="O88" s="2543"/>
      <c r="P88" s="2543"/>
      <c r="Q88" s="2544"/>
      <c r="R88" s="2544"/>
      <c r="S88" s="2544"/>
      <c r="T88" s="2544"/>
      <c r="U88" s="2544"/>
      <c r="V88" s="2544"/>
      <c r="W88" s="2544"/>
      <c r="X88" s="2544"/>
      <c r="Y88" s="2544"/>
      <c r="Z88" s="2544"/>
      <c r="AA88" s="2544"/>
      <c r="AB88" s="2544"/>
      <c r="AC88" s="2544"/>
      <c r="AD88" s="2544"/>
      <c r="AE88" s="2544"/>
      <c r="AF88" s="2544"/>
      <c r="AG88" s="2544"/>
      <c r="AH88" s="2544"/>
      <c r="AI88" s="2544"/>
      <c r="AJ88" s="2544"/>
      <c r="AK88" s="2544"/>
      <c r="AL88" s="2544"/>
      <c r="AM88" s="2544"/>
      <c r="AN88" s="2544"/>
      <c r="AO88" s="2544"/>
      <c r="AP88" s="2544"/>
      <c r="AQ88" s="2544"/>
      <c r="AR88" s="2544"/>
      <c r="AS88" s="2544"/>
      <c r="AT88" s="2544"/>
      <c r="AU88" s="2544"/>
      <c r="AV88" s="2544"/>
      <c r="AW88" s="2544"/>
      <c r="AX88" s="2544"/>
      <c r="AY88" s="2544"/>
      <c r="AZ88" s="2544"/>
      <c r="BA88" s="2544"/>
      <c r="BB88" s="2544"/>
      <c r="BC88" s="2544"/>
      <c r="BD88" s="2544"/>
      <c r="BE88" s="2544"/>
      <c r="BF88" s="2544"/>
      <c r="BG88" s="2544"/>
      <c r="BH88" s="2544"/>
      <c r="BI88" s="2544"/>
      <c r="BJ88" s="2544"/>
      <c r="BK88" s="2544"/>
      <c r="BL88" s="2544"/>
      <c r="BM88" s="2544"/>
      <c r="BN88" s="2544"/>
      <c r="BO88" s="2544"/>
      <c r="BP88" s="2544"/>
      <c r="BQ88" s="2544"/>
      <c r="BR88" s="2544"/>
      <c r="BS88" s="2544"/>
      <c r="BT88" s="2544"/>
      <c r="BU88" s="2544"/>
      <c r="BV88" s="2544"/>
      <c r="BW88" s="2544"/>
      <c r="BX88" s="2544"/>
      <c r="BY88" s="2544"/>
      <c r="BZ88" s="2544"/>
      <c r="CA88" s="2544"/>
      <c r="CB88" s="2544"/>
      <c r="CC88" s="2544"/>
      <c r="CD88" s="2544"/>
      <c r="CE88" s="2544"/>
      <c r="CF88" s="2544"/>
      <c r="CG88" s="2544"/>
      <c r="CH88" s="2544"/>
      <c r="CI88" s="2544"/>
      <c r="CJ88" s="2544"/>
      <c r="CK88" s="2544"/>
      <c r="CL88" s="2544"/>
      <c r="CM88" s="2544"/>
      <c r="CN88" s="2544"/>
      <c r="CO88" s="2544"/>
      <c r="CP88" s="2544"/>
      <c r="CQ88" s="2544"/>
      <c r="CR88" s="2544"/>
      <c r="CS88" s="2544"/>
      <c r="CT88" s="2544"/>
      <c r="CU88" s="2544"/>
      <c r="CV88" s="2544"/>
      <c r="CW88" s="2544"/>
      <c r="CX88" s="2544"/>
      <c r="CY88" s="2544"/>
      <c r="CZ88" s="2544"/>
      <c r="DA88" s="2544"/>
      <c r="DB88" s="2544"/>
      <c r="DC88" s="2544"/>
      <c r="DD88" s="2544"/>
      <c r="DE88" s="2544"/>
      <c r="DF88" s="2544"/>
      <c r="DG88" s="2544"/>
      <c r="DH88" s="2544"/>
    </row>
    <row r="89" spans="1:112" ht="7.5" customHeight="1">
      <c r="A89" s="2543"/>
      <c r="B89" s="2543"/>
      <c r="C89" s="2543"/>
      <c r="D89" s="2543"/>
      <c r="E89" s="2543"/>
      <c r="F89" s="2543"/>
      <c r="G89" s="2543"/>
      <c r="H89" s="2543"/>
      <c r="I89" s="2543"/>
      <c r="J89" s="2543"/>
      <c r="K89" s="2543"/>
      <c r="L89" s="2543"/>
      <c r="M89" s="2543"/>
      <c r="N89" s="2543"/>
      <c r="O89" s="2543"/>
      <c r="P89" s="2543"/>
      <c r="Q89" s="2544"/>
      <c r="R89" s="2544"/>
      <c r="S89" s="2544"/>
      <c r="T89" s="2544"/>
      <c r="U89" s="2544"/>
      <c r="V89" s="2544"/>
      <c r="W89" s="2544"/>
      <c r="X89" s="2544"/>
      <c r="Y89" s="2544"/>
      <c r="Z89" s="2544"/>
      <c r="AA89" s="2544"/>
      <c r="AB89" s="2544"/>
      <c r="AC89" s="2544"/>
      <c r="AD89" s="2544"/>
      <c r="AE89" s="2544"/>
      <c r="AF89" s="2544"/>
      <c r="AG89" s="2544"/>
      <c r="AH89" s="2544"/>
      <c r="AI89" s="2544"/>
      <c r="AJ89" s="2544"/>
      <c r="AK89" s="2544"/>
      <c r="AL89" s="2544"/>
      <c r="AM89" s="2544"/>
      <c r="AN89" s="2544"/>
      <c r="AO89" s="2544"/>
      <c r="AP89" s="2544"/>
      <c r="AQ89" s="2544"/>
      <c r="AR89" s="2544"/>
      <c r="AS89" s="2544"/>
      <c r="AT89" s="2544"/>
      <c r="AU89" s="2544"/>
      <c r="AV89" s="2544"/>
      <c r="AW89" s="2544"/>
      <c r="AX89" s="2544"/>
      <c r="AY89" s="2544"/>
      <c r="AZ89" s="2544"/>
      <c r="BA89" s="2544"/>
      <c r="BB89" s="2544"/>
      <c r="BC89" s="2544"/>
      <c r="BD89" s="2544"/>
      <c r="BE89" s="2544"/>
      <c r="BF89" s="2544"/>
      <c r="BG89" s="2544"/>
      <c r="BH89" s="2544"/>
      <c r="BI89" s="2544"/>
      <c r="BJ89" s="2544"/>
      <c r="BK89" s="2544"/>
      <c r="BL89" s="2544"/>
      <c r="BM89" s="2544"/>
      <c r="BN89" s="2544"/>
      <c r="BO89" s="2544"/>
      <c r="BP89" s="2544"/>
      <c r="BQ89" s="2544"/>
      <c r="BR89" s="2544"/>
      <c r="BS89" s="2544"/>
      <c r="BT89" s="2544"/>
      <c r="BU89" s="2544"/>
      <c r="BV89" s="2544"/>
      <c r="BW89" s="2544"/>
      <c r="BX89" s="2544"/>
      <c r="BY89" s="2544"/>
      <c r="BZ89" s="2544"/>
      <c r="CA89" s="2544"/>
      <c r="CB89" s="2544"/>
      <c r="CC89" s="2544"/>
      <c r="CD89" s="2544"/>
      <c r="CE89" s="2544"/>
      <c r="CF89" s="2544"/>
      <c r="CG89" s="2544"/>
      <c r="CH89" s="2544"/>
      <c r="CI89" s="2544"/>
      <c r="CJ89" s="2544"/>
      <c r="CK89" s="2544"/>
      <c r="CL89" s="2544"/>
      <c r="CM89" s="2544"/>
      <c r="CN89" s="2544"/>
      <c r="CO89" s="2544"/>
      <c r="CP89" s="2544"/>
      <c r="CQ89" s="2544"/>
      <c r="CR89" s="2544"/>
      <c r="CS89" s="2544"/>
      <c r="CT89" s="2544"/>
      <c r="CU89" s="2544"/>
      <c r="CV89" s="2544"/>
      <c r="CW89" s="2544"/>
      <c r="CX89" s="2544"/>
      <c r="CY89" s="2544"/>
      <c r="CZ89" s="2544"/>
      <c r="DA89" s="2544"/>
      <c r="DB89" s="2544"/>
      <c r="DC89" s="2544"/>
      <c r="DD89" s="2544"/>
      <c r="DE89" s="2544"/>
      <c r="DF89" s="2544"/>
      <c r="DG89" s="2544"/>
      <c r="DH89" s="2544"/>
    </row>
    <row r="90" spans="1:112" ht="7.5" customHeight="1">
      <c r="A90" s="2543"/>
      <c r="B90" s="2543"/>
      <c r="C90" s="2543"/>
      <c r="D90" s="2543"/>
      <c r="E90" s="2543"/>
      <c r="F90" s="2543"/>
      <c r="G90" s="2543"/>
      <c r="H90" s="2543"/>
      <c r="I90" s="2543"/>
      <c r="J90" s="2543"/>
      <c r="K90" s="2543"/>
      <c r="L90" s="2543"/>
      <c r="M90" s="2543"/>
      <c r="N90" s="2543"/>
      <c r="O90" s="2543"/>
      <c r="P90" s="2543"/>
      <c r="Q90" s="2544"/>
      <c r="R90" s="2544"/>
      <c r="S90" s="2544"/>
      <c r="T90" s="2544"/>
      <c r="U90" s="2544"/>
      <c r="V90" s="2544"/>
      <c r="W90" s="2544"/>
      <c r="X90" s="2544"/>
      <c r="Y90" s="2544"/>
      <c r="Z90" s="2544"/>
      <c r="AA90" s="2544"/>
      <c r="AB90" s="2544"/>
      <c r="AC90" s="2544"/>
      <c r="AD90" s="2544"/>
      <c r="AE90" s="2544"/>
      <c r="AF90" s="2544"/>
      <c r="AG90" s="2544"/>
      <c r="AH90" s="2544"/>
      <c r="AI90" s="2544"/>
      <c r="AJ90" s="2544"/>
      <c r="AK90" s="2544"/>
      <c r="AL90" s="2544"/>
      <c r="AM90" s="2544"/>
      <c r="AN90" s="2544"/>
      <c r="AO90" s="2544"/>
      <c r="AP90" s="2544"/>
      <c r="AQ90" s="2544"/>
      <c r="AR90" s="2544"/>
      <c r="AS90" s="2544"/>
      <c r="AT90" s="2544"/>
      <c r="AU90" s="2544"/>
      <c r="AV90" s="2544"/>
      <c r="AW90" s="2544"/>
      <c r="AX90" s="2544"/>
      <c r="AY90" s="2544"/>
      <c r="AZ90" s="2544"/>
      <c r="BA90" s="2544"/>
      <c r="BB90" s="2544"/>
      <c r="BC90" s="2544"/>
      <c r="BD90" s="2544"/>
      <c r="BE90" s="2544"/>
      <c r="BF90" s="2544"/>
      <c r="BG90" s="2544"/>
      <c r="BH90" s="2544"/>
      <c r="BI90" s="2544"/>
      <c r="BJ90" s="2544"/>
      <c r="BK90" s="2544"/>
      <c r="BL90" s="2544"/>
      <c r="BM90" s="2544"/>
      <c r="BN90" s="2544"/>
      <c r="BO90" s="2544"/>
      <c r="BP90" s="2544"/>
      <c r="BQ90" s="2544"/>
      <c r="BR90" s="2544"/>
      <c r="BS90" s="2544"/>
      <c r="BT90" s="2544"/>
      <c r="BU90" s="2544"/>
      <c r="BV90" s="2544"/>
      <c r="BW90" s="2544"/>
      <c r="BX90" s="2544"/>
      <c r="BY90" s="2544"/>
      <c r="BZ90" s="2544"/>
      <c r="CA90" s="2544"/>
      <c r="CB90" s="2544"/>
      <c r="CC90" s="2544"/>
      <c r="CD90" s="2544"/>
      <c r="CE90" s="2544"/>
      <c r="CF90" s="2544"/>
      <c r="CG90" s="2544"/>
      <c r="CH90" s="2544"/>
      <c r="CI90" s="2544"/>
      <c r="CJ90" s="2544"/>
      <c r="CK90" s="2544"/>
      <c r="CL90" s="2544"/>
      <c r="CM90" s="2544"/>
      <c r="CN90" s="2544"/>
      <c r="CO90" s="2544"/>
      <c r="CP90" s="2544"/>
      <c r="CQ90" s="2544"/>
      <c r="CR90" s="2544"/>
      <c r="CS90" s="2544"/>
      <c r="CT90" s="2544"/>
      <c r="CU90" s="2544"/>
      <c r="CV90" s="2544"/>
      <c r="CW90" s="2544"/>
      <c r="CX90" s="2544"/>
      <c r="CY90" s="2544"/>
      <c r="CZ90" s="2544"/>
      <c r="DA90" s="2544"/>
      <c r="DB90" s="2544"/>
      <c r="DC90" s="2544"/>
      <c r="DD90" s="2544"/>
      <c r="DE90" s="2544"/>
      <c r="DF90" s="2544"/>
      <c r="DG90" s="2544"/>
      <c r="DH90" s="2544"/>
    </row>
    <row r="91" spans="1:112" ht="7.5" customHeight="1">
      <c r="A91" s="2543"/>
      <c r="B91" s="2543"/>
      <c r="C91" s="2543"/>
      <c r="D91" s="2543"/>
      <c r="E91" s="2543"/>
      <c r="F91" s="2543"/>
      <c r="G91" s="2543"/>
      <c r="H91" s="2543"/>
      <c r="I91" s="2543"/>
      <c r="J91" s="2543"/>
      <c r="K91" s="2543"/>
      <c r="L91" s="2543"/>
      <c r="M91" s="2543"/>
      <c r="N91" s="2543"/>
      <c r="O91" s="2543"/>
      <c r="P91" s="2543"/>
      <c r="Q91" s="2544"/>
      <c r="R91" s="2544"/>
      <c r="S91" s="2544"/>
      <c r="T91" s="2544"/>
      <c r="U91" s="2544"/>
      <c r="V91" s="2544"/>
      <c r="W91" s="2544"/>
      <c r="X91" s="2544"/>
      <c r="Y91" s="2544"/>
      <c r="Z91" s="2544"/>
      <c r="AA91" s="2544"/>
      <c r="AB91" s="2544"/>
      <c r="AC91" s="2544"/>
      <c r="AD91" s="2544"/>
      <c r="AE91" s="2544"/>
      <c r="AF91" s="2544"/>
      <c r="AG91" s="2544"/>
      <c r="AH91" s="2544"/>
      <c r="AI91" s="2544"/>
      <c r="AJ91" s="2544"/>
      <c r="AK91" s="2544"/>
      <c r="AL91" s="2544"/>
      <c r="AM91" s="2544"/>
      <c r="AN91" s="2544"/>
      <c r="AO91" s="2544"/>
      <c r="AP91" s="2544"/>
      <c r="AQ91" s="2544"/>
      <c r="AR91" s="2544"/>
      <c r="AS91" s="2544"/>
      <c r="AT91" s="2544"/>
      <c r="AU91" s="2544"/>
      <c r="AV91" s="2544"/>
      <c r="AW91" s="2544"/>
      <c r="AX91" s="2544"/>
      <c r="AY91" s="2544"/>
      <c r="AZ91" s="2544"/>
      <c r="BA91" s="2544"/>
      <c r="BB91" s="2544"/>
      <c r="BC91" s="2544"/>
      <c r="BD91" s="2544"/>
      <c r="BE91" s="2544"/>
      <c r="BF91" s="2544"/>
      <c r="BG91" s="2544"/>
      <c r="BH91" s="2544"/>
      <c r="BI91" s="2544"/>
      <c r="BJ91" s="2544"/>
      <c r="BK91" s="2544"/>
      <c r="BL91" s="2544"/>
      <c r="BM91" s="2544"/>
      <c r="BN91" s="2544"/>
      <c r="BO91" s="2544"/>
      <c r="BP91" s="2544"/>
      <c r="BQ91" s="2544"/>
      <c r="BR91" s="2544"/>
      <c r="BS91" s="2544"/>
      <c r="BT91" s="2544"/>
      <c r="BU91" s="2544"/>
      <c r="BV91" s="2544"/>
      <c r="BW91" s="2544"/>
      <c r="BX91" s="2544"/>
      <c r="BY91" s="2544"/>
      <c r="BZ91" s="2544"/>
      <c r="CA91" s="2544"/>
      <c r="CB91" s="2544"/>
      <c r="CC91" s="2544"/>
      <c r="CD91" s="2544"/>
      <c r="CE91" s="2544"/>
      <c r="CF91" s="2544"/>
      <c r="CG91" s="2544"/>
      <c r="CH91" s="2544"/>
      <c r="CI91" s="2544"/>
      <c r="CJ91" s="2544"/>
      <c r="CK91" s="2544"/>
      <c r="CL91" s="2544"/>
      <c r="CM91" s="2544"/>
      <c r="CN91" s="2544"/>
      <c r="CO91" s="2544"/>
      <c r="CP91" s="2544"/>
      <c r="CQ91" s="2544"/>
      <c r="CR91" s="2544"/>
      <c r="CS91" s="2544"/>
      <c r="CT91" s="2544"/>
      <c r="CU91" s="2544"/>
      <c r="CV91" s="2544"/>
      <c r="CW91" s="2544"/>
      <c r="CX91" s="2544"/>
      <c r="CY91" s="2544"/>
      <c r="CZ91" s="2544"/>
      <c r="DA91" s="2544"/>
      <c r="DB91" s="2544"/>
      <c r="DC91" s="2544"/>
      <c r="DD91" s="2544"/>
      <c r="DE91" s="2544"/>
      <c r="DF91" s="2544"/>
      <c r="DG91" s="2544"/>
      <c r="DH91" s="2544"/>
    </row>
    <row r="92" spans="1:112" ht="7.5" customHeight="1">
      <c r="A92" s="2543"/>
      <c r="B92" s="2543"/>
      <c r="C92" s="2543"/>
      <c r="D92" s="2543"/>
      <c r="E92" s="2543"/>
      <c r="F92" s="2543"/>
      <c r="G92" s="2543"/>
      <c r="H92" s="2543"/>
      <c r="I92" s="2543"/>
      <c r="J92" s="2543"/>
      <c r="K92" s="2543"/>
      <c r="L92" s="2543"/>
      <c r="M92" s="2543"/>
      <c r="N92" s="2543"/>
      <c r="O92" s="2543"/>
      <c r="P92" s="2543"/>
      <c r="Q92" s="2544"/>
      <c r="R92" s="2544"/>
      <c r="S92" s="2544"/>
      <c r="T92" s="2544"/>
      <c r="U92" s="2544"/>
      <c r="V92" s="2544"/>
      <c r="W92" s="2544"/>
      <c r="X92" s="2544"/>
      <c r="Y92" s="2544"/>
      <c r="Z92" s="2544"/>
      <c r="AA92" s="2544"/>
      <c r="AB92" s="2544"/>
      <c r="AC92" s="2544"/>
      <c r="AD92" s="2544"/>
      <c r="AE92" s="2544"/>
      <c r="AF92" s="2544"/>
      <c r="AG92" s="2544"/>
      <c r="AH92" s="2544"/>
      <c r="AI92" s="2544"/>
      <c r="AJ92" s="2544"/>
      <c r="AK92" s="2544"/>
      <c r="AL92" s="2544"/>
      <c r="AM92" s="2544"/>
      <c r="AN92" s="2544"/>
      <c r="AO92" s="2544"/>
      <c r="AP92" s="2544"/>
      <c r="AQ92" s="2544"/>
      <c r="AR92" s="2544"/>
      <c r="AS92" s="2544"/>
      <c r="AT92" s="2544"/>
      <c r="AU92" s="2544"/>
      <c r="AV92" s="2544"/>
      <c r="AW92" s="2544"/>
      <c r="AX92" s="2544"/>
      <c r="AY92" s="2544"/>
      <c r="AZ92" s="2544"/>
      <c r="BA92" s="2544"/>
      <c r="BB92" s="2544"/>
      <c r="BC92" s="2544"/>
      <c r="BD92" s="2544"/>
      <c r="BE92" s="2544"/>
      <c r="BF92" s="2544"/>
      <c r="BG92" s="2544"/>
      <c r="BH92" s="2544"/>
      <c r="BI92" s="2544"/>
      <c r="BJ92" s="2544"/>
      <c r="BK92" s="2544"/>
      <c r="BL92" s="2544"/>
      <c r="BM92" s="2544"/>
      <c r="BN92" s="2544"/>
      <c r="BO92" s="2544"/>
      <c r="BP92" s="2544"/>
      <c r="BQ92" s="2544"/>
      <c r="BR92" s="2544"/>
      <c r="BS92" s="2544"/>
      <c r="BT92" s="2544"/>
      <c r="BU92" s="2544"/>
      <c r="BV92" s="2544"/>
      <c r="BW92" s="2544"/>
      <c r="BX92" s="2544"/>
      <c r="BY92" s="2544"/>
      <c r="BZ92" s="2544"/>
      <c r="CA92" s="2544"/>
      <c r="CB92" s="2544"/>
      <c r="CC92" s="2544"/>
      <c r="CD92" s="2544"/>
      <c r="CE92" s="2544"/>
      <c r="CF92" s="2544"/>
      <c r="CG92" s="2544"/>
      <c r="CH92" s="2544"/>
      <c r="CI92" s="2544"/>
      <c r="CJ92" s="2544"/>
      <c r="CK92" s="2544"/>
      <c r="CL92" s="2544"/>
      <c r="CM92" s="2544"/>
      <c r="CN92" s="2544"/>
      <c r="CO92" s="2544"/>
      <c r="CP92" s="2544"/>
      <c r="CQ92" s="2544"/>
      <c r="CR92" s="2544"/>
      <c r="CS92" s="2544"/>
      <c r="CT92" s="2544"/>
      <c r="CU92" s="2544"/>
      <c r="CV92" s="2544"/>
      <c r="CW92" s="2544"/>
      <c r="CX92" s="2544"/>
      <c r="CY92" s="2544"/>
      <c r="CZ92" s="2544"/>
      <c r="DA92" s="2544"/>
      <c r="DB92" s="2544"/>
      <c r="DC92" s="2544"/>
      <c r="DD92" s="2544"/>
      <c r="DE92" s="2544"/>
      <c r="DF92" s="2544"/>
      <c r="DG92" s="2544"/>
      <c r="DH92" s="2544"/>
    </row>
    <row r="93" spans="1:112" ht="7.5" customHeight="1">
      <c r="A93" s="2543"/>
      <c r="B93" s="2543"/>
      <c r="C93" s="2543"/>
      <c r="D93" s="2543"/>
      <c r="E93" s="2543"/>
      <c r="F93" s="2543"/>
      <c r="G93" s="2543"/>
      <c r="H93" s="2543"/>
      <c r="I93" s="2543"/>
      <c r="J93" s="2543"/>
      <c r="K93" s="2543"/>
      <c r="L93" s="2543"/>
      <c r="M93" s="2543"/>
      <c r="N93" s="2543"/>
      <c r="O93" s="2543"/>
      <c r="P93" s="2543"/>
      <c r="Q93" s="2544"/>
      <c r="R93" s="2544"/>
      <c r="S93" s="2544"/>
      <c r="T93" s="2544"/>
      <c r="U93" s="2544"/>
      <c r="V93" s="2544"/>
      <c r="W93" s="2544"/>
      <c r="X93" s="2544"/>
      <c r="Y93" s="2544"/>
      <c r="Z93" s="2544"/>
      <c r="AA93" s="2544"/>
      <c r="AB93" s="2544"/>
      <c r="AC93" s="2544"/>
      <c r="AD93" s="2544"/>
      <c r="AE93" s="2544"/>
      <c r="AF93" s="2544"/>
      <c r="AG93" s="2544"/>
      <c r="AH93" s="2544"/>
      <c r="AI93" s="2544"/>
      <c r="AJ93" s="2544"/>
      <c r="AK93" s="2544"/>
      <c r="AL93" s="2544"/>
      <c r="AM93" s="2544"/>
      <c r="AN93" s="2544"/>
      <c r="AO93" s="2544"/>
      <c r="AP93" s="2544"/>
      <c r="AQ93" s="2544"/>
      <c r="AR93" s="2544"/>
      <c r="AS93" s="2544"/>
      <c r="AT93" s="2544"/>
      <c r="AU93" s="2544"/>
      <c r="AV93" s="2544"/>
      <c r="AW93" s="2544"/>
      <c r="AX93" s="2544"/>
      <c r="AY93" s="2544"/>
      <c r="AZ93" s="2544"/>
      <c r="BA93" s="2544"/>
      <c r="BB93" s="2544"/>
      <c r="BC93" s="2544"/>
      <c r="BD93" s="2544"/>
      <c r="BE93" s="2544"/>
      <c r="BF93" s="2544"/>
      <c r="BG93" s="2544"/>
      <c r="BH93" s="2544"/>
      <c r="BI93" s="2544"/>
      <c r="BJ93" s="2544"/>
      <c r="BK93" s="2544"/>
      <c r="BL93" s="2544"/>
      <c r="BM93" s="2544"/>
      <c r="BN93" s="2544"/>
      <c r="BO93" s="2544"/>
      <c r="BP93" s="2544"/>
      <c r="BQ93" s="2544"/>
      <c r="BR93" s="2544"/>
      <c r="BS93" s="2544"/>
      <c r="BT93" s="2544"/>
      <c r="BU93" s="2544"/>
      <c r="BV93" s="2544"/>
      <c r="BW93" s="2544"/>
      <c r="BX93" s="2544"/>
      <c r="BY93" s="2544"/>
      <c r="BZ93" s="2544"/>
      <c r="CA93" s="2544"/>
      <c r="CB93" s="2544"/>
      <c r="CC93" s="2544"/>
      <c r="CD93" s="2544"/>
      <c r="CE93" s="2544"/>
      <c r="CF93" s="2544"/>
      <c r="CG93" s="2544"/>
      <c r="CH93" s="2544"/>
      <c r="CI93" s="2544"/>
      <c r="CJ93" s="2544"/>
      <c r="CK93" s="2544"/>
      <c r="CL93" s="2544"/>
      <c r="CM93" s="2544"/>
      <c r="CN93" s="2544"/>
      <c r="CO93" s="2544"/>
      <c r="CP93" s="2544"/>
      <c r="CQ93" s="2544"/>
      <c r="CR93" s="2544"/>
      <c r="CS93" s="2544"/>
      <c r="CT93" s="2544"/>
      <c r="CU93" s="2544"/>
      <c r="CV93" s="2544"/>
      <c r="CW93" s="2544"/>
      <c r="CX93" s="2544"/>
      <c r="CY93" s="2544"/>
      <c r="CZ93" s="2544"/>
      <c r="DA93" s="2544"/>
      <c r="DB93" s="2544"/>
      <c r="DC93" s="2544"/>
      <c r="DD93" s="2544"/>
      <c r="DE93" s="2544"/>
      <c r="DF93" s="2544"/>
      <c r="DG93" s="2544"/>
      <c r="DH93" s="2544"/>
    </row>
    <row r="94" spans="1:112" ht="7.5" customHeight="1">
      <c r="A94" s="2543"/>
      <c r="B94" s="2543"/>
      <c r="C94" s="2543"/>
      <c r="D94" s="2543"/>
      <c r="E94" s="2543"/>
      <c r="F94" s="2543"/>
      <c r="G94" s="2543"/>
      <c r="H94" s="2543"/>
      <c r="I94" s="2543"/>
      <c r="J94" s="2543"/>
      <c r="K94" s="2543"/>
      <c r="L94" s="2543"/>
      <c r="M94" s="2543"/>
      <c r="N94" s="2543"/>
      <c r="O94" s="2543"/>
      <c r="P94" s="2543"/>
      <c r="Q94" s="2544"/>
      <c r="R94" s="2544"/>
      <c r="S94" s="2544"/>
      <c r="T94" s="2544"/>
      <c r="U94" s="2544"/>
      <c r="V94" s="2544"/>
      <c r="W94" s="2544"/>
      <c r="X94" s="2544"/>
      <c r="Y94" s="2544"/>
      <c r="Z94" s="2544"/>
      <c r="AA94" s="2544"/>
      <c r="AB94" s="2544"/>
      <c r="AC94" s="2544"/>
      <c r="AD94" s="2544"/>
      <c r="AE94" s="2544"/>
      <c r="AF94" s="2544"/>
      <c r="AG94" s="2544"/>
      <c r="AH94" s="2544"/>
      <c r="AI94" s="2544"/>
      <c r="AJ94" s="2544"/>
      <c r="AK94" s="2544"/>
      <c r="AL94" s="2544"/>
      <c r="AM94" s="2544"/>
      <c r="AN94" s="2544"/>
      <c r="AO94" s="2544"/>
      <c r="AP94" s="2544"/>
      <c r="AQ94" s="2544"/>
      <c r="AR94" s="2544"/>
      <c r="AS94" s="2544"/>
      <c r="AT94" s="2544"/>
      <c r="AU94" s="2544"/>
      <c r="AV94" s="2544"/>
      <c r="AW94" s="2544"/>
      <c r="AX94" s="2544"/>
      <c r="AY94" s="2544"/>
      <c r="AZ94" s="2544"/>
      <c r="BA94" s="2544"/>
      <c r="BB94" s="2544"/>
      <c r="BC94" s="2544"/>
      <c r="BD94" s="2544"/>
      <c r="BE94" s="2544"/>
      <c r="BF94" s="2544"/>
      <c r="BG94" s="2544"/>
      <c r="BH94" s="2544"/>
      <c r="BI94" s="2544"/>
      <c r="BJ94" s="2544"/>
      <c r="BK94" s="2544"/>
      <c r="BL94" s="2544"/>
      <c r="BM94" s="2544"/>
      <c r="BN94" s="2544"/>
      <c r="BO94" s="2544"/>
      <c r="BP94" s="2544"/>
      <c r="BQ94" s="2544"/>
      <c r="BR94" s="2544"/>
      <c r="BS94" s="2544"/>
      <c r="BT94" s="2544"/>
      <c r="BU94" s="2544"/>
      <c r="BV94" s="2544"/>
      <c r="BW94" s="2544"/>
      <c r="BX94" s="2544"/>
      <c r="BY94" s="2544"/>
      <c r="BZ94" s="2544"/>
      <c r="CA94" s="2544"/>
      <c r="CB94" s="2544"/>
      <c r="CC94" s="2544"/>
      <c r="CD94" s="2544"/>
      <c r="CE94" s="2544"/>
      <c r="CF94" s="2544"/>
      <c r="CG94" s="2544"/>
      <c r="CH94" s="2544"/>
      <c r="CI94" s="2544"/>
      <c r="CJ94" s="2544"/>
      <c r="CK94" s="2544"/>
      <c r="CL94" s="2544"/>
      <c r="CM94" s="2544"/>
      <c r="CN94" s="2544"/>
      <c r="CO94" s="2544"/>
      <c r="CP94" s="2544"/>
      <c r="CQ94" s="2544"/>
      <c r="CR94" s="2544"/>
      <c r="CS94" s="2544"/>
      <c r="CT94" s="2544"/>
      <c r="CU94" s="2544"/>
      <c r="CV94" s="2544"/>
      <c r="CW94" s="2544"/>
      <c r="CX94" s="2544"/>
      <c r="CY94" s="2544"/>
      <c r="CZ94" s="2544"/>
      <c r="DA94" s="2544"/>
      <c r="DB94" s="2544"/>
      <c r="DC94" s="2544"/>
      <c r="DD94" s="2544"/>
      <c r="DE94" s="2544"/>
      <c r="DF94" s="2544"/>
      <c r="DG94" s="2544"/>
      <c r="DH94" s="2544"/>
    </row>
    <row r="95" spans="1:112" ht="7.5" customHeight="1">
      <c r="A95" s="2543"/>
      <c r="B95" s="2543"/>
      <c r="C95" s="2543"/>
      <c r="D95" s="2543"/>
      <c r="E95" s="2543"/>
      <c r="F95" s="2543"/>
      <c r="G95" s="2543"/>
      <c r="H95" s="2543"/>
      <c r="I95" s="2543"/>
      <c r="J95" s="2543"/>
      <c r="K95" s="2543"/>
      <c r="L95" s="2543"/>
      <c r="M95" s="2543"/>
      <c r="N95" s="2543"/>
      <c r="O95" s="2543"/>
      <c r="P95" s="2543"/>
      <c r="Q95" s="2544"/>
      <c r="R95" s="2544"/>
      <c r="S95" s="2544"/>
      <c r="T95" s="2544"/>
      <c r="U95" s="2544"/>
      <c r="V95" s="2544"/>
      <c r="W95" s="2544"/>
      <c r="X95" s="2544"/>
      <c r="Y95" s="2544"/>
      <c r="Z95" s="2544"/>
      <c r="AA95" s="2544"/>
      <c r="AB95" s="2544"/>
      <c r="AC95" s="2544"/>
      <c r="AD95" s="2544"/>
      <c r="AE95" s="2544"/>
      <c r="AF95" s="2544"/>
      <c r="AG95" s="2544"/>
      <c r="AH95" s="2544"/>
      <c r="AI95" s="2544"/>
      <c r="AJ95" s="2544"/>
      <c r="AK95" s="2544"/>
      <c r="AL95" s="2544"/>
      <c r="AM95" s="2544"/>
      <c r="AN95" s="2544"/>
      <c r="AO95" s="2544"/>
      <c r="AP95" s="2544"/>
      <c r="AQ95" s="2544"/>
      <c r="AR95" s="2544"/>
      <c r="AS95" s="2544"/>
      <c r="AT95" s="2544"/>
      <c r="AU95" s="2544"/>
      <c r="AV95" s="2544"/>
      <c r="AW95" s="2544"/>
      <c r="AX95" s="2544"/>
      <c r="AY95" s="2544"/>
      <c r="AZ95" s="2544"/>
      <c r="BA95" s="2544"/>
      <c r="BB95" s="2544"/>
      <c r="BC95" s="2544"/>
      <c r="BD95" s="2544"/>
      <c r="BE95" s="2544"/>
      <c r="BF95" s="2544"/>
      <c r="BG95" s="2544"/>
      <c r="BH95" s="2544"/>
      <c r="BI95" s="2544"/>
      <c r="BJ95" s="2544"/>
      <c r="BK95" s="2544"/>
      <c r="BL95" s="2544"/>
      <c r="BM95" s="2544"/>
      <c r="BN95" s="2544"/>
      <c r="BO95" s="2544"/>
      <c r="BP95" s="2544"/>
      <c r="BQ95" s="2544"/>
      <c r="BR95" s="2544"/>
      <c r="BS95" s="2544"/>
      <c r="BT95" s="2544"/>
      <c r="BU95" s="2544"/>
      <c r="BV95" s="2544"/>
      <c r="BW95" s="2544"/>
      <c r="BX95" s="2544"/>
      <c r="BY95" s="2544"/>
      <c r="BZ95" s="2544"/>
      <c r="CA95" s="2544"/>
      <c r="CB95" s="2544"/>
      <c r="CC95" s="2544"/>
      <c r="CD95" s="2544"/>
      <c r="CE95" s="2544"/>
      <c r="CF95" s="2544"/>
      <c r="CG95" s="2544"/>
      <c r="CH95" s="2544"/>
      <c r="CI95" s="2544"/>
      <c r="CJ95" s="2544"/>
      <c r="CK95" s="2544"/>
      <c r="CL95" s="2544"/>
      <c r="CM95" s="2544"/>
      <c r="CN95" s="2544"/>
      <c r="CO95" s="2544"/>
      <c r="CP95" s="2544"/>
      <c r="CQ95" s="2544"/>
      <c r="CR95" s="2544"/>
      <c r="CS95" s="2544"/>
      <c r="CT95" s="2544"/>
      <c r="CU95" s="2544"/>
      <c r="CV95" s="2544"/>
      <c r="CW95" s="2544"/>
      <c r="CX95" s="2544"/>
      <c r="CY95" s="2544"/>
      <c r="CZ95" s="2544"/>
      <c r="DA95" s="2544"/>
      <c r="DB95" s="2544"/>
      <c r="DC95" s="2544"/>
      <c r="DD95" s="2544"/>
      <c r="DE95" s="2544"/>
      <c r="DF95" s="2544"/>
      <c r="DG95" s="2544"/>
      <c r="DH95" s="2544"/>
    </row>
    <row r="96" spans="1:112" ht="7.5" customHeight="1">
      <c r="A96" s="2543" t="s">
        <v>1687</v>
      </c>
      <c r="B96" s="2543"/>
      <c r="C96" s="2543"/>
      <c r="D96" s="2543"/>
      <c r="E96" s="2543"/>
      <c r="F96" s="2543"/>
      <c r="G96" s="2543"/>
      <c r="H96" s="2543"/>
      <c r="I96" s="2543"/>
      <c r="J96" s="2543"/>
      <c r="K96" s="2543"/>
      <c r="L96" s="2543"/>
      <c r="M96" s="2543"/>
      <c r="N96" s="2543"/>
      <c r="O96" s="2543"/>
      <c r="P96" s="2543"/>
      <c r="Q96" s="2544"/>
      <c r="R96" s="2544"/>
      <c r="S96" s="2544"/>
      <c r="T96" s="2544"/>
      <c r="U96" s="2544"/>
      <c r="V96" s="2544"/>
      <c r="W96" s="2544"/>
      <c r="X96" s="2544"/>
      <c r="Y96" s="2544"/>
      <c r="Z96" s="2544"/>
      <c r="AA96" s="2544"/>
      <c r="AB96" s="2544"/>
      <c r="AC96" s="2544"/>
      <c r="AD96" s="2544"/>
      <c r="AE96" s="2544"/>
      <c r="AF96" s="2544"/>
      <c r="AG96" s="2544"/>
      <c r="AH96" s="2544"/>
      <c r="AI96" s="2544"/>
      <c r="AJ96" s="2544"/>
      <c r="AK96" s="2544"/>
      <c r="AL96" s="2544"/>
      <c r="AM96" s="2544"/>
      <c r="AN96" s="2544"/>
      <c r="AO96" s="2544"/>
      <c r="AP96" s="2544"/>
      <c r="AQ96" s="2544"/>
      <c r="AR96" s="2544"/>
      <c r="AS96" s="2544"/>
      <c r="AT96" s="2544"/>
      <c r="AU96" s="2544"/>
      <c r="AV96" s="2544"/>
      <c r="AW96" s="2544"/>
      <c r="AX96" s="2544"/>
      <c r="AY96" s="2544"/>
      <c r="AZ96" s="2544"/>
      <c r="BA96" s="2544"/>
      <c r="BB96" s="2544"/>
      <c r="BC96" s="2544"/>
      <c r="BD96" s="2544"/>
      <c r="BE96" s="2544"/>
      <c r="BF96" s="2544"/>
      <c r="BG96" s="2544"/>
      <c r="BH96" s="2544"/>
      <c r="BI96" s="2544"/>
      <c r="BJ96" s="2544"/>
      <c r="BK96" s="2544"/>
      <c r="BL96" s="2544"/>
      <c r="BM96" s="2544"/>
      <c r="BN96" s="2544"/>
      <c r="BO96" s="2544"/>
      <c r="BP96" s="2544"/>
      <c r="BQ96" s="2544"/>
      <c r="BR96" s="2544"/>
      <c r="BS96" s="2544"/>
      <c r="BT96" s="2544"/>
      <c r="BU96" s="2544"/>
      <c r="BV96" s="2544"/>
      <c r="BW96" s="2544"/>
      <c r="BX96" s="2544"/>
      <c r="BY96" s="2544"/>
      <c r="BZ96" s="2544"/>
      <c r="CA96" s="2544"/>
      <c r="CB96" s="2544"/>
      <c r="CC96" s="2544"/>
      <c r="CD96" s="2544"/>
      <c r="CE96" s="2544"/>
      <c r="CF96" s="2544"/>
      <c r="CG96" s="2544"/>
      <c r="CH96" s="2544"/>
      <c r="CI96" s="2544"/>
      <c r="CJ96" s="2544"/>
      <c r="CK96" s="2544"/>
      <c r="CL96" s="2544"/>
      <c r="CM96" s="2544"/>
      <c r="CN96" s="2544"/>
      <c r="CO96" s="2544"/>
      <c r="CP96" s="2544"/>
      <c r="CQ96" s="2544"/>
      <c r="CR96" s="2544"/>
      <c r="CS96" s="2544"/>
      <c r="CT96" s="2544"/>
      <c r="CU96" s="2544"/>
      <c r="CV96" s="2544"/>
      <c r="CW96" s="2544"/>
      <c r="CX96" s="2544"/>
      <c r="CY96" s="2544"/>
      <c r="CZ96" s="2544"/>
      <c r="DA96" s="2544"/>
      <c r="DB96" s="2544"/>
      <c r="DC96" s="2544"/>
      <c r="DD96" s="2544"/>
      <c r="DE96" s="2544"/>
      <c r="DF96" s="2544"/>
      <c r="DG96" s="2544"/>
      <c r="DH96" s="2544"/>
    </row>
    <row r="97" spans="1:112" ht="7.5" customHeight="1">
      <c r="A97" s="2543"/>
      <c r="B97" s="2543"/>
      <c r="C97" s="2543"/>
      <c r="D97" s="2543"/>
      <c r="E97" s="2543"/>
      <c r="F97" s="2543"/>
      <c r="G97" s="2543"/>
      <c r="H97" s="2543"/>
      <c r="I97" s="2543"/>
      <c r="J97" s="2543"/>
      <c r="K97" s="2543"/>
      <c r="L97" s="2543"/>
      <c r="M97" s="2543"/>
      <c r="N97" s="2543"/>
      <c r="O97" s="2543"/>
      <c r="P97" s="2543"/>
      <c r="Q97" s="2544"/>
      <c r="R97" s="2544"/>
      <c r="S97" s="2544"/>
      <c r="T97" s="2544"/>
      <c r="U97" s="2544"/>
      <c r="V97" s="2544"/>
      <c r="W97" s="2544"/>
      <c r="X97" s="2544"/>
      <c r="Y97" s="2544"/>
      <c r="Z97" s="2544"/>
      <c r="AA97" s="2544"/>
      <c r="AB97" s="2544"/>
      <c r="AC97" s="2544"/>
      <c r="AD97" s="2544"/>
      <c r="AE97" s="2544"/>
      <c r="AF97" s="2544"/>
      <c r="AG97" s="2544"/>
      <c r="AH97" s="2544"/>
      <c r="AI97" s="2544"/>
      <c r="AJ97" s="2544"/>
      <c r="AK97" s="2544"/>
      <c r="AL97" s="2544"/>
      <c r="AM97" s="2544"/>
      <c r="AN97" s="2544"/>
      <c r="AO97" s="2544"/>
      <c r="AP97" s="2544"/>
      <c r="AQ97" s="2544"/>
      <c r="AR97" s="2544"/>
      <c r="AS97" s="2544"/>
      <c r="AT97" s="2544"/>
      <c r="AU97" s="2544"/>
      <c r="AV97" s="2544"/>
      <c r="AW97" s="2544"/>
      <c r="AX97" s="2544"/>
      <c r="AY97" s="2544"/>
      <c r="AZ97" s="2544"/>
      <c r="BA97" s="2544"/>
      <c r="BB97" s="2544"/>
      <c r="BC97" s="2544"/>
      <c r="BD97" s="2544"/>
      <c r="BE97" s="2544"/>
      <c r="BF97" s="2544"/>
      <c r="BG97" s="2544"/>
      <c r="BH97" s="2544"/>
      <c r="BI97" s="2544"/>
      <c r="BJ97" s="2544"/>
      <c r="BK97" s="2544"/>
      <c r="BL97" s="2544"/>
      <c r="BM97" s="2544"/>
      <c r="BN97" s="2544"/>
      <c r="BO97" s="2544"/>
      <c r="BP97" s="2544"/>
      <c r="BQ97" s="2544"/>
      <c r="BR97" s="2544"/>
      <c r="BS97" s="2544"/>
      <c r="BT97" s="2544"/>
      <c r="BU97" s="2544"/>
      <c r="BV97" s="2544"/>
      <c r="BW97" s="2544"/>
      <c r="BX97" s="2544"/>
      <c r="BY97" s="2544"/>
      <c r="BZ97" s="2544"/>
      <c r="CA97" s="2544"/>
      <c r="CB97" s="2544"/>
      <c r="CC97" s="2544"/>
      <c r="CD97" s="2544"/>
      <c r="CE97" s="2544"/>
      <c r="CF97" s="2544"/>
      <c r="CG97" s="2544"/>
      <c r="CH97" s="2544"/>
      <c r="CI97" s="2544"/>
      <c r="CJ97" s="2544"/>
      <c r="CK97" s="2544"/>
      <c r="CL97" s="2544"/>
      <c r="CM97" s="2544"/>
      <c r="CN97" s="2544"/>
      <c r="CO97" s="2544"/>
      <c r="CP97" s="2544"/>
      <c r="CQ97" s="2544"/>
      <c r="CR97" s="2544"/>
      <c r="CS97" s="2544"/>
      <c r="CT97" s="2544"/>
      <c r="CU97" s="2544"/>
      <c r="CV97" s="2544"/>
      <c r="CW97" s="2544"/>
      <c r="CX97" s="2544"/>
      <c r="CY97" s="2544"/>
      <c r="CZ97" s="2544"/>
      <c r="DA97" s="2544"/>
      <c r="DB97" s="2544"/>
      <c r="DC97" s="2544"/>
      <c r="DD97" s="2544"/>
      <c r="DE97" s="2544"/>
      <c r="DF97" s="2544"/>
      <c r="DG97" s="2544"/>
      <c r="DH97" s="2544"/>
    </row>
    <row r="98" spans="1:112" ht="7.5" customHeight="1">
      <c r="A98" s="2543"/>
      <c r="B98" s="2543"/>
      <c r="C98" s="2543"/>
      <c r="D98" s="2543"/>
      <c r="E98" s="2543"/>
      <c r="F98" s="2543"/>
      <c r="G98" s="2543"/>
      <c r="H98" s="2543"/>
      <c r="I98" s="2543"/>
      <c r="J98" s="2543"/>
      <c r="K98" s="2543"/>
      <c r="L98" s="2543"/>
      <c r="M98" s="2543"/>
      <c r="N98" s="2543"/>
      <c r="O98" s="2543"/>
      <c r="P98" s="2543"/>
      <c r="Q98" s="2544"/>
      <c r="R98" s="2544"/>
      <c r="S98" s="2544"/>
      <c r="T98" s="2544"/>
      <c r="U98" s="2544"/>
      <c r="V98" s="2544"/>
      <c r="W98" s="2544"/>
      <c r="X98" s="2544"/>
      <c r="Y98" s="2544"/>
      <c r="Z98" s="2544"/>
      <c r="AA98" s="2544"/>
      <c r="AB98" s="2544"/>
      <c r="AC98" s="2544"/>
      <c r="AD98" s="2544"/>
      <c r="AE98" s="2544"/>
      <c r="AF98" s="2544"/>
      <c r="AG98" s="2544"/>
      <c r="AH98" s="2544"/>
      <c r="AI98" s="2544"/>
      <c r="AJ98" s="2544"/>
      <c r="AK98" s="2544"/>
      <c r="AL98" s="2544"/>
      <c r="AM98" s="2544"/>
      <c r="AN98" s="2544"/>
      <c r="AO98" s="2544"/>
      <c r="AP98" s="2544"/>
      <c r="AQ98" s="2544"/>
      <c r="AR98" s="2544"/>
      <c r="AS98" s="2544"/>
      <c r="AT98" s="2544"/>
      <c r="AU98" s="2544"/>
      <c r="AV98" s="2544"/>
      <c r="AW98" s="2544"/>
      <c r="AX98" s="2544"/>
      <c r="AY98" s="2544"/>
      <c r="AZ98" s="2544"/>
      <c r="BA98" s="2544"/>
      <c r="BB98" s="2544"/>
      <c r="BC98" s="2544"/>
      <c r="BD98" s="2544"/>
      <c r="BE98" s="2544"/>
      <c r="BF98" s="2544"/>
      <c r="BG98" s="2544"/>
      <c r="BH98" s="2544"/>
      <c r="BI98" s="2544"/>
      <c r="BJ98" s="2544"/>
      <c r="BK98" s="2544"/>
      <c r="BL98" s="2544"/>
      <c r="BM98" s="2544"/>
      <c r="BN98" s="2544"/>
      <c r="BO98" s="2544"/>
      <c r="BP98" s="2544"/>
      <c r="BQ98" s="2544"/>
      <c r="BR98" s="2544"/>
      <c r="BS98" s="2544"/>
      <c r="BT98" s="2544"/>
      <c r="BU98" s="2544"/>
      <c r="BV98" s="2544"/>
      <c r="BW98" s="2544"/>
      <c r="BX98" s="2544"/>
      <c r="BY98" s="2544"/>
      <c r="BZ98" s="2544"/>
      <c r="CA98" s="2544"/>
      <c r="CB98" s="2544"/>
      <c r="CC98" s="2544"/>
      <c r="CD98" s="2544"/>
      <c r="CE98" s="2544"/>
      <c r="CF98" s="2544"/>
      <c r="CG98" s="2544"/>
      <c r="CH98" s="2544"/>
      <c r="CI98" s="2544"/>
      <c r="CJ98" s="2544"/>
      <c r="CK98" s="2544"/>
      <c r="CL98" s="2544"/>
      <c r="CM98" s="2544"/>
      <c r="CN98" s="2544"/>
      <c r="CO98" s="2544"/>
      <c r="CP98" s="2544"/>
      <c r="CQ98" s="2544"/>
      <c r="CR98" s="2544"/>
      <c r="CS98" s="2544"/>
      <c r="CT98" s="2544"/>
      <c r="CU98" s="2544"/>
      <c r="CV98" s="2544"/>
      <c r="CW98" s="2544"/>
      <c r="CX98" s="2544"/>
      <c r="CY98" s="2544"/>
      <c r="CZ98" s="2544"/>
      <c r="DA98" s="2544"/>
      <c r="DB98" s="2544"/>
      <c r="DC98" s="2544"/>
      <c r="DD98" s="2544"/>
      <c r="DE98" s="2544"/>
      <c r="DF98" s="2544"/>
      <c r="DG98" s="2544"/>
      <c r="DH98" s="2544"/>
    </row>
    <row r="99" spans="1:112" ht="7.5" customHeight="1">
      <c r="A99" s="2543"/>
      <c r="B99" s="2543"/>
      <c r="C99" s="2543"/>
      <c r="D99" s="2543"/>
      <c r="E99" s="2543"/>
      <c r="F99" s="2543"/>
      <c r="G99" s="2543"/>
      <c r="H99" s="2543"/>
      <c r="I99" s="2543"/>
      <c r="J99" s="2543"/>
      <c r="K99" s="2543"/>
      <c r="L99" s="2543"/>
      <c r="M99" s="2543"/>
      <c r="N99" s="2543"/>
      <c r="O99" s="2543"/>
      <c r="P99" s="2543"/>
      <c r="Q99" s="2544"/>
      <c r="R99" s="2544"/>
      <c r="S99" s="2544"/>
      <c r="T99" s="2544"/>
      <c r="U99" s="2544"/>
      <c r="V99" s="2544"/>
      <c r="W99" s="2544"/>
      <c r="X99" s="2544"/>
      <c r="Y99" s="2544"/>
      <c r="Z99" s="2544"/>
      <c r="AA99" s="2544"/>
      <c r="AB99" s="2544"/>
      <c r="AC99" s="2544"/>
      <c r="AD99" s="2544"/>
      <c r="AE99" s="2544"/>
      <c r="AF99" s="2544"/>
      <c r="AG99" s="2544"/>
      <c r="AH99" s="2544"/>
      <c r="AI99" s="2544"/>
      <c r="AJ99" s="2544"/>
      <c r="AK99" s="2544"/>
      <c r="AL99" s="2544"/>
      <c r="AM99" s="2544"/>
      <c r="AN99" s="2544"/>
      <c r="AO99" s="2544"/>
      <c r="AP99" s="2544"/>
      <c r="AQ99" s="2544"/>
      <c r="AR99" s="2544"/>
      <c r="AS99" s="2544"/>
      <c r="AT99" s="2544"/>
      <c r="AU99" s="2544"/>
      <c r="AV99" s="2544"/>
      <c r="AW99" s="2544"/>
      <c r="AX99" s="2544"/>
      <c r="AY99" s="2544"/>
      <c r="AZ99" s="2544"/>
      <c r="BA99" s="2544"/>
      <c r="BB99" s="2544"/>
      <c r="BC99" s="2544"/>
      <c r="BD99" s="2544"/>
      <c r="BE99" s="2544"/>
      <c r="BF99" s="2544"/>
      <c r="BG99" s="2544"/>
      <c r="BH99" s="2544"/>
      <c r="BI99" s="2544"/>
      <c r="BJ99" s="2544"/>
      <c r="BK99" s="2544"/>
      <c r="BL99" s="2544"/>
      <c r="BM99" s="2544"/>
      <c r="BN99" s="2544"/>
      <c r="BO99" s="2544"/>
      <c r="BP99" s="2544"/>
      <c r="BQ99" s="2544"/>
      <c r="BR99" s="2544"/>
      <c r="BS99" s="2544"/>
      <c r="BT99" s="2544"/>
      <c r="BU99" s="2544"/>
      <c r="BV99" s="2544"/>
      <c r="BW99" s="2544"/>
      <c r="BX99" s="2544"/>
      <c r="BY99" s="2544"/>
      <c r="BZ99" s="2544"/>
      <c r="CA99" s="2544"/>
      <c r="CB99" s="2544"/>
      <c r="CC99" s="2544"/>
      <c r="CD99" s="2544"/>
      <c r="CE99" s="2544"/>
      <c r="CF99" s="2544"/>
      <c r="CG99" s="2544"/>
      <c r="CH99" s="2544"/>
      <c r="CI99" s="2544"/>
      <c r="CJ99" s="2544"/>
      <c r="CK99" s="2544"/>
      <c r="CL99" s="2544"/>
      <c r="CM99" s="2544"/>
      <c r="CN99" s="2544"/>
      <c r="CO99" s="2544"/>
      <c r="CP99" s="2544"/>
      <c r="CQ99" s="2544"/>
      <c r="CR99" s="2544"/>
      <c r="CS99" s="2544"/>
      <c r="CT99" s="2544"/>
      <c r="CU99" s="2544"/>
      <c r="CV99" s="2544"/>
      <c r="CW99" s="2544"/>
      <c r="CX99" s="2544"/>
      <c r="CY99" s="2544"/>
      <c r="CZ99" s="2544"/>
      <c r="DA99" s="2544"/>
      <c r="DB99" s="2544"/>
      <c r="DC99" s="2544"/>
      <c r="DD99" s="2544"/>
      <c r="DE99" s="2544"/>
      <c r="DF99" s="2544"/>
      <c r="DG99" s="2544"/>
      <c r="DH99" s="2544"/>
    </row>
    <row r="100" spans="1:112" ht="7.5" customHeight="1">
      <c r="A100" s="2543"/>
      <c r="B100" s="2543"/>
      <c r="C100" s="2543"/>
      <c r="D100" s="2543"/>
      <c r="E100" s="2543"/>
      <c r="F100" s="2543"/>
      <c r="G100" s="2543"/>
      <c r="H100" s="2543"/>
      <c r="I100" s="2543"/>
      <c r="J100" s="2543"/>
      <c r="K100" s="2543"/>
      <c r="L100" s="2543"/>
      <c r="M100" s="2543"/>
      <c r="N100" s="2543"/>
      <c r="O100" s="2543"/>
      <c r="P100" s="2543"/>
      <c r="Q100" s="2544"/>
      <c r="R100" s="2544"/>
      <c r="S100" s="2544"/>
      <c r="T100" s="2544"/>
      <c r="U100" s="2544"/>
      <c r="V100" s="2544"/>
      <c r="W100" s="2544"/>
      <c r="X100" s="2544"/>
      <c r="Y100" s="2544"/>
      <c r="Z100" s="2544"/>
      <c r="AA100" s="2544"/>
      <c r="AB100" s="2544"/>
      <c r="AC100" s="2544"/>
      <c r="AD100" s="2544"/>
      <c r="AE100" s="2544"/>
      <c r="AF100" s="2544"/>
      <c r="AG100" s="2544"/>
      <c r="AH100" s="2544"/>
      <c r="AI100" s="2544"/>
      <c r="AJ100" s="2544"/>
      <c r="AK100" s="2544"/>
      <c r="AL100" s="2544"/>
      <c r="AM100" s="2544"/>
      <c r="AN100" s="2544"/>
      <c r="AO100" s="2544"/>
      <c r="AP100" s="2544"/>
      <c r="AQ100" s="2544"/>
      <c r="AR100" s="2544"/>
      <c r="AS100" s="2544"/>
      <c r="AT100" s="2544"/>
      <c r="AU100" s="2544"/>
      <c r="AV100" s="2544"/>
      <c r="AW100" s="2544"/>
      <c r="AX100" s="2544"/>
      <c r="AY100" s="2544"/>
      <c r="AZ100" s="2544"/>
      <c r="BA100" s="2544"/>
      <c r="BB100" s="2544"/>
      <c r="BC100" s="2544"/>
      <c r="BD100" s="2544"/>
      <c r="BE100" s="2544"/>
      <c r="BF100" s="2544"/>
      <c r="BG100" s="2544"/>
      <c r="BH100" s="2544"/>
      <c r="BI100" s="2544"/>
      <c r="BJ100" s="2544"/>
      <c r="BK100" s="2544"/>
      <c r="BL100" s="2544"/>
      <c r="BM100" s="2544"/>
      <c r="BN100" s="2544"/>
      <c r="BO100" s="2544"/>
      <c r="BP100" s="2544"/>
      <c r="BQ100" s="2544"/>
      <c r="BR100" s="2544"/>
      <c r="BS100" s="2544"/>
      <c r="BT100" s="2544"/>
      <c r="BU100" s="2544"/>
      <c r="BV100" s="2544"/>
      <c r="BW100" s="2544"/>
      <c r="BX100" s="2544"/>
      <c r="BY100" s="2544"/>
      <c r="BZ100" s="2544"/>
      <c r="CA100" s="2544"/>
      <c r="CB100" s="2544"/>
      <c r="CC100" s="2544"/>
      <c r="CD100" s="2544"/>
      <c r="CE100" s="2544"/>
      <c r="CF100" s="2544"/>
      <c r="CG100" s="2544"/>
      <c r="CH100" s="2544"/>
      <c r="CI100" s="2544"/>
      <c r="CJ100" s="2544"/>
      <c r="CK100" s="2544"/>
      <c r="CL100" s="2544"/>
      <c r="CM100" s="2544"/>
      <c r="CN100" s="2544"/>
      <c r="CO100" s="2544"/>
      <c r="CP100" s="2544"/>
      <c r="CQ100" s="2544"/>
      <c r="CR100" s="2544"/>
      <c r="CS100" s="2544"/>
      <c r="CT100" s="2544"/>
      <c r="CU100" s="2544"/>
      <c r="CV100" s="2544"/>
      <c r="CW100" s="2544"/>
      <c r="CX100" s="2544"/>
      <c r="CY100" s="2544"/>
      <c r="CZ100" s="2544"/>
      <c r="DA100" s="2544"/>
      <c r="DB100" s="2544"/>
      <c r="DC100" s="2544"/>
      <c r="DD100" s="2544"/>
      <c r="DE100" s="2544"/>
      <c r="DF100" s="2544"/>
      <c r="DG100" s="2544"/>
      <c r="DH100" s="2544"/>
    </row>
    <row r="101" spans="1:112" ht="7.5" customHeight="1">
      <c r="A101" s="2543"/>
      <c r="B101" s="2543"/>
      <c r="C101" s="2543"/>
      <c r="D101" s="2543"/>
      <c r="E101" s="2543"/>
      <c r="F101" s="2543"/>
      <c r="G101" s="2543"/>
      <c r="H101" s="2543"/>
      <c r="I101" s="2543"/>
      <c r="J101" s="2543"/>
      <c r="K101" s="2543"/>
      <c r="L101" s="2543"/>
      <c r="M101" s="2543"/>
      <c r="N101" s="2543"/>
      <c r="O101" s="2543"/>
      <c r="P101" s="2543"/>
      <c r="Q101" s="2544"/>
      <c r="R101" s="2544"/>
      <c r="S101" s="2544"/>
      <c r="T101" s="2544"/>
      <c r="U101" s="2544"/>
      <c r="V101" s="2544"/>
      <c r="W101" s="2544"/>
      <c r="X101" s="2544"/>
      <c r="Y101" s="2544"/>
      <c r="Z101" s="2544"/>
      <c r="AA101" s="2544"/>
      <c r="AB101" s="2544"/>
      <c r="AC101" s="2544"/>
      <c r="AD101" s="2544"/>
      <c r="AE101" s="2544"/>
      <c r="AF101" s="2544"/>
      <c r="AG101" s="2544"/>
      <c r="AH101" s="2544"/>
      <c r="AI101" s="2544"/>
      <c r="AJ101" s="2544"/>
      <c r="AK101" s="2544"/>
      <c r="AL101" s="2544"/>
      <c r="AM101" s="2544"/>
      <c r="AN101" s="2544"/>
      <c r="AO101" s="2544"/>
      <c r="AP101" s="2544"/>
      <c r="AQ101" s="2544"/>
      <c r="AR101" s="2544"/>
      <c r="AS101" s="2544"/>
      <c r="AT101" s="2544"/>
      <c r="AU101" s="2544"/>
      <c r="AV101" s="2544"/>
      <c r="AW101" s="2544"/>
      <c r="AX101" s="2544"/>
      <c r="AY101" s="2544"/>
      <c r="AZ101" s="2544"/>
      <c r="BA101" s="2544"/>
      <c r="BB101" s="2544"/>
      <c r="BC101" s="2544"/>
      <c r="BD101" s="2544"/>
      <c r="BE101" s="2544"/>
      <c r="BF101" s="2544"/>
      <c r="BG101" s="2544"/>
      <c r="BH101" s="2544"/>
      <c r="BI101" s="2544"/>
      <c r="BJ101" s="2544"/>
      <c r="BK101" s="2544"/>
      <c r="BL101" s="2544"/>
      <c r="BM101" s="2544"/>
      <c r="BN101" s="2544"/>
      <c r="BO101" s="2544"/>
      <c r="BP101" s="2544"/>
      <c r="BQ101" s="2544"/>
      <c r="BR101" s="2544"/>
      <c r="BS101" s="2544"/>
      <c r="BT101" s="2544"/>
      <c r="BU101" s="2544"/>
      <c r="BV101" s="2544"/>
      <c r="BW101" s="2544"/>
      <c r="BX101" s="2544"/>
      <c r="BY101" s="2544"/>
      <c r="BZ101" s="2544"/>
      <c r="CA101" s="2544"/>
      <c r="CB101" s="2544"/>
      <c r="CC101" s="2544"/>
      <c r="CD101" s="2544"/>
      <c r="CE101" s="2544"/>
      <c r="CF101" s="2544"/>
      <c r="CG101" s="2544"/>
      <c r="CH101" s="2544"/>
      <c r="CI101" s="2544"/>
      <c r="CJ101" s="2544"/>
      <c r="CK101" s="2544"/>
      <c r="CL101" s="2544"/>
      <c r="CM101" s="2544"/>
      <c r="CN101" s="2544"/>
      <c r="CO101" s="2544"/>
      <c r="CP101" s="2544"/>
      <c r="CQ101" s="2544"/>
      <c r="CR101" s="2544"/>
      <c r="CS101" s="2544"/>
      <c r="CT101" s="2544"/>
      <c r="CU101" s="2544"/>
      <c r="CV101" s="2544"/>
      <c r="CW101" s="2544"/>
      <c r="CX101" s="2544"/>
      <c r="CY101" s="2544"/>
      <c r="CZ101" s="2544"/>
      <c r="DA101" s="2544"/>
      <c r="DB101" s="2544"/>
      <c r="DC101" s="2544"/>
      <c r="DD101" s="2544"/>
      <c r="DE101" s="2544"/>
      <c r="DF101" s="2544"/>
      <c r="DG101" s="2544"/>
      <c r="DH101" s="2544"/>
    </row>
    <row r="102" spans="1:112" ht="7.5" customHeight="1">
      <c r="A102" s="2543"/>
      <c r="B102" s="2543"/>
      <c r="C102" s="2543"/>
      <c r="D102" s="2543"/>
      <c r="E102" s="2543"/>
      <c r="F102" s="2543"/>
      <c r="G102" s="2543"/>
      <c r="H102" s="2543"/>
      <c r="I102" s="2543"/>
      <c r="J102" s="2543"/>
      <c r="K102" s="2543"/>
      <c r="L102" s="2543"/>
      <c r="M102" s="2543"/>
      <c r="N102" s="2543"/>
      <c r="O102" s="2543"/>
      <c r="P102" s="2543"/>
      <c r="Q102" s="2544"/>
      <c r="R102" s="2544"/>
      <c r="S102" s="2544"/>
      <c r="T102" s="2544"/>
      <c r="U102" s="2544"/>
      <c r="V102" s="2544"/>
      <c r="W102" s="2544"/>
      <c r="X102" s="2544"/>
      <c r="Y102" s="2544"/>
      <c r="Z102" s="2544"/>
      <c r="AA102" s="2544"/>
      <c r="AB102" s="2544"/>
      <c r="AC102" s="2544"/>
      <c r="AD102" s="2544"/>
      <c r="AE102" s="2544"/>
      <c r="AF102" s="2544"/>
      <c r="AG102" s="2544"/>
      <c r="AH102" s="2544"/>
      <c r="AI102" s="2544"/>
      <c r="AJ102" s="2544"/>
      <c r="AK102" s="2544"/>
      <c r="AL102" s="2544"/>
      <c r="AM102" s="2544"/>
      <c r="AN102" s="2544"/>
      <c r="AO102" s="2544"/>
      <c r="AP102" s="2544"/>
      <c r="AQ102" s="2544"/>
      <c r="AR102" s="2544"/>
      <c r="AS102" s="2544"/>
      <c r="AT102" s="2544"/>
      <c r="AU102" s="2544"/>
      <c r="AV102" s="2544"/>
      <c r="AW102" s="2544"/>
      <c r="AX102" s="2544"/>
      <c r="AY102" s="2544"/>
      <c r="AZ102" s="2544"/>
      <c r="BA102" s="2544"/>
      <c r="BB102" s="2544"/>
      <c r="BC102" s="2544"/>
      <c r="BD102" s="2544"/>
      <c r="BE102" s="2544"/>
      <c r="BF102" s="2544"/>
      <c r="BG102" s="2544"/>
      <c r="BH102" s="2544"/>
      <c r="BI102" s="2544"/>
      <c r="BJ102" s="2544"/>
      <c r="BK102" s="2544"/>
      <c r="BL102" s="2544"/>
      <c r="BM102" s="2544"/>
      <c r="BN102" s="2544"/>
      <c r="BO102" s="2544"/>
      <c r="BP102" s="2544"/>
      <c r="BQ102" s="2544"/>
      <c r="BR102" s="2544"/>
      <c r="BS102" s="2544"/>
      <c r="BT102" s="2544"/>
      <c r="BU102" s="2544"/>
      <c r="BV102" s="2544"/>
      <c r="BW102" s="2544"/>
      <c r="BX102" s="2544"/>
      <c r="BY102" s="2544"/>
      <c r="BZ102" s="2544"/>
      <c r="CA102" s="2544"/>
      <c r="CB102" s="2544"/>
      <c r="CC102" s="2544"/>
      <c r="CD102" s="2544"/>
      <c r="CE102" s="2544"/>
      <c r="CF102" s="2544"/>
      <c r="CG102" s="2544"/>
      <c r="CH102" s="2544"/>
      <c r="CI102" s="2544"/>
      <c r="CJ102" s="2544"/>
      <c r="CK102" s="2544"/>
      <c r="CL102" s="2544"/>
      <c r="CM102" s="2544"/>
      <c r="CN102" s="2544"/>
      <c r="CO102" s="2544"/>
      <c r="CP102" s="2544"/>
      <c r="CQ102" s="2544"/>
      <c r="CR102" s="2544"/>
      <c r="CS102" s="2544"/>
      <c r="CT102" s="2544"/>
      <c r="CU102" s="2544"/>
      <c r="CV102" s="2544"/>
      <c r="CW102" s="2544"/>
      <c r="CX102" s="2544"/>
      <c r="CY102" s="2544"/>
      <c r="CZ102" s="2544"/>
      <c r="DA102" s="2544"/>
      <c r="DB102" s="2544"/>
      <c r="DC102" s="2544"/>
      <c r="DD102" s="2544"/>
      <c r="DE102" s="2544"/>
      <c r="DF102" s="2544"/>
      <c r="DG102" s="2544"/>
      <c r="DH102" s="2544"/>
    </row>
    <row r="103" spans="1:112" ht="7.5" customHeight="1">
      <c r="A103" s="2543"/>
      <c r="B103" s="2543"/>
      <c r="C103" s="2543"/>
      <c r="D103" s="2543"/>
      <c r="E103" s="2543"/>
      <c r="F103" s="2543"/>
      <c r="G103" s="2543"/>
      <c r="H103" s="2543"/>
      <c r="I103" s="2543"/>
      <c r="J103" s="2543"/>
      <c r="K103" s="2543"/>
      <c r="L103" s="2543"/>
      <c r="M103" s="2543"/>
      <c r="N103" s="2543"/>
      <c r="O103" s="2543"/>
      <c r="P103" s="2543"/>
      <c r="Q103" s="2544"/>
      <c r="R103" s="2544"/>
      <c r="S103" s="2544"/>
      <c r="T103" s="2544"/>
      <c r="U103" s="2544"/>
      <c r="V103" s="2544"/>
      <c r="W103" s="2544"/>
      <c r="X103" s="2544"/>
      <c r="Y103" s="2544"/>
      <c r="Z103" s="2544"/>
      <c r="AA103" s="2544"/>
      <c r="AB103" s="2544"/>
      <c r="AC103" s="2544"/>
      <c r="AD103" s="2544"/>
      <c r="AE103" s="2544"/>
      <c r="AF103" s="2544"/>
      <c r="AG103" s="2544"/>
      <c r="AH103" s="2544"/>
      <c r="AI103" s="2544"/>
      <c r="AJ103" s="2544"/>
      <c r="AK103" s="2544"/>
      <c r="AL103" s="2544"/>
      <c r="AM103" s="2544"/>
      <c r="AN103" s="2544"/>
      <c r="AO103" s="2544"/>
      <c r="AP103" s="2544"/>
      <c r="AQ103" s="2544"/>
      <c r="AR103" s="2544"/>
      <c r="AS103" s="2544"/>
      <c r="AT103" s="2544"/>
      <c r="AU103" s="2544"/>
      <c r="AV103" s="2544"/>
      <c r="AW103" s="2544"/>
      <c r="AX103" s="2544"/>
      <c r="AY103" s="2544"/>
      <c r="AZ103" s="2544"/>
      <c r="BA103" s="2544"/>
      <c r="BB103" s="2544"/>
      <c r="BC103" s="2544"/>
      <c r="BD103" s="2544"/>
      <c r="BE103" s="2544"/>
      <c r="BF103" s="2544"/>
      <c r="BG103" s="2544"/>
      <c r="BH103" s="2544"/>
      <c r="BI103" s="2544"/>
      <c r="BJ103" s="2544"/>
      <c r="BK103" s="2544"/>
      <c r="BL103" s="2544"/>
      <c r="BM103" s="2544"/>
      <c r="BN103" s="2544"/>
      <c r="BO103" s="2544"/>
      <c r="BP103" s="2544"/>
      <c r="BQ103" s="2544"/>
      <c r="BR103" s="2544"/>
      <c r="BS103" s="2544"/>
      <c r="BT103" s="2544"/>
      <c r="BU103" s="2544"/>
      <c r="BV103" s="2544"/>
      <c r="BW103" s="2544"/>
      <c r="BX103" s="2544"/>
      <c r="BY103" s="2544"/>
      <c r="BZ103" s="2544"/>
      <c r="CA103" s="2544"/>
      <c r="CB103" s="2544"/>
      <c r="CC103" s="2544"/>
      <c r="CD103" s="2544"/>
      <c r="CE103" s="2544"/>
      <c r="CF103" s="2544"/>
      <c r="CG103" s="2544"/>
      <c r="CH103" s="2544"/>
      <c r="CI103" s="2544"/>
      <c r="CJ103" s="2544"/>
      <c r="CK103" s="2544"/>
      <c r="CL103" s="2544"/>
      <c r="CM103" s="2544"/>
      <c r="CN103" s="2544"/>
      <c r="CO103" s="2544"/>
      <c r="CP103" s="2544"/>
      <c r="CQ103" s="2544"/>
      <c r="CR103" s="2544"/>
      <c r="CS103" s="2544"/>
      <c r="CT103" s="2544"/>
      <c r="CU103" s="2544"/>
      <c r="CV103" s="2544"/>
      <c r="CW103" s="2544"/>
      <c r="CX103" s="2544"/>
      <c r="CY103" s="2544"/>
      <c r="CZ103" s="2544"/>
      <c r="DA103" s="2544"/>
      <c r="DB103" s="2544"/>
      <c r="DC103" s="2544"/>
      <c r="DD103" s="2544"/>
      <c r="DE103" s="2544"/>
      <c r="DF103" s="2544"/>
      <c r="DG103" s="2544"/>
      <c r="DH103" s="2544"/>
    </row>
    <row r="104" spans="1:112" ht="7.5" customHeight="1">
      <c r="A104" s="2543"/>
      <c r="B104" s="2543"/>
      <c r="C104" s="2543"/>
      <c r="D104" s="2543"/>
      <c r="E104" s="2543"/>
      <c r="F104" s="2543"/>
      <c r="G104" s="2543"/>
      <c r="H104" s="2543"/>
      <c r="I104" s="2543"/>
      <c r="J104" s="2543"/>
      <c r="K104" s="2543"/>
      <c r="L104" s="2543"/>
      <c r="M104" s="2543"/>
      <c r="N104" s="2543"/>
      <c r="O104" s="2543"/>
      <c r="P104" s="2543"/>
      <c r="Q104" s="2544"/>
      <c r="R104" s="2544"/>
      <c r="S104" s="2544"/>
      <c r="T104" s="2544"/>
      <c r="U104" s="2544"/>
      <c r="V104" s="2544"/>
      <c r="W104" s="2544"/>
      <c r="X104" s="2544"/>
      <c r="Y104" s="2544"/>
      <c r="Z104" s="2544"/>
      <c r="AA104" s="2544"/>
      <c r="AB104" s="2544"/>
      <c r="AC104" s="2544"/>
      <c r="AD104" s="2544"/>
      <c r="AE104" s="2544"/>
      <c r="AF104" s="2544"/>
      <c r="AG104" s="2544"/>
      <c r="AH104" s="2544"/>
      <c r="AI104" s="2544"/>
      <c r="AJ104" s="2544"/>
      <c r="AK104" s="2544"/>
      <c r="AL104" s="2544"/>
      <c r="AM104" s="2544"/>
      <c r="AN104" s="2544"/>
      <c r="AO104" s="2544"/>
      <c r="AP104" s="2544"/>
      <c r="AQ104" s="2544"/>
      <c r="AR104" s="2544"/>
      <c r="AS104" s="2544"/>
      <c r="AT104" s="2544"/>
      <c r="AU104" s="2544"/>
      <c r="AV104" s="2544"/>
      <c r="AW104" s="2544"/>
      <c r="AX104" s="2544"/>
      <c r="AY104" s="2544"/>
      <c r="AZ104" s="2544"/>
      <c r="BA104" s="2544"/>
      <c r="BB104" s="2544"/>
      <c r="BC104" s="2544"/>
      <c r="BD104" s="2544"/>
      <c r="BE104" s="2544"/>
      <c r="BF104" s="2544"/>
      <c r="BG104" s="2544"/>
      <c r="BH104" s="2544"/>
      <c r="BI104" s="2544"/>
      <c r="BJ104" s="2544"/>
      <c r="BK104" s="2544"/>
      <c r="BL104" s="2544"/>
      <c r="BM104" s="2544"/>
      <c r="BN104" s="2544"/>
      <c r="BO104" s="2544"/>
      <c r="BP104" s="2544"/>
      <c r="BQ104" s="2544"/>
      <c r="BR104" s="2544"/>
      <c r="BS104" s="2544"/>
      <c r="BT104" s="2544"/>
      <c r="BU104" s="2544"/>
      <c r="BV104" s="2544"/>
      <c r="BW104" s="2544"/>
      <c r="BX104" s="2544"/>
      <c r="BY104" s="2544"/>
      <c r="BZ104" s="2544"/>
      <c r="CA104" s="2544"/>
      <c r="CB104" s="2544"/>
      <c r="CC104" s="2544"/>
      <c r="CD104" s="2544"/>
      <c r="CE104" s="2544"/>
      <c r="CF104" s="2544"/>
      <c r="CG104" s="2544"/>
      <c r="CH104" s="2544"/>
      <c r="CI104" s="2544"/>
      <c r="CJ104" s="2544"/>
      <c r="CK104" s="2544"/>
      <c r="CL104" s="2544"/>
      <c r="CM104" s="2544"/>
      <c r="CN104" s="2544"/>
      <c r="CO104" s="2544"/>
      <c r="CP104" s="2544"/>
      <c r="CQ104" s="2544"/>
      <c r="CR104" s="2544"/>
      <c r="CS104" s="2544"/>
      <c r="CT104" s="2544"/>
      <c r="CU104" s="2544"/>
      <c r="CV104" s="2544"/>
      <c r="CW104" s="2544"/>
      <c r="CX104" s="2544"/>
      <c r="CY104" s="2544"/>
      <c r="CZ104" s="2544"/>
      <c r="DA104" s="2544"/>
      <c r="DB104" s="2544"/>
      <c r="DC104" s="2544"/>
      <c r="DD104" s="2544"/>
      <c r="DE104" s="2544"/>
      <c r="DF104" s="2544"/>
      <c r="DG104" s="2544"/>
      <c r="DH104" s="2544"/>
    </row>
    <row r="105" spans="1:112" ht="7.5" customHeight="1">
      <c r="A105" s="2543"/>
      <c r="B105" s="2543"/>
      <c r="C105" s="2543"/>
      <c r="D105" s="2543"/>
      <c r="E105" s="2543"/>
      <c r="F105" s="2543"/>
      <c r="G105" s="2543"/>
      <c r="H105" s="2543"/>
      <c r="I105" s="2543"/>
      <c r="J105" s="2543"/>
      <c r="K105" s="2543"/>
      <c r="L105" s="2543"/>
      <c r="M105" s="2543"/>
      <c r="N105" s="2543"/>
      <c r="O105" s="2543"/>
      <c r="P105" s="2543"/>
      <c r="Q105" s="2544"/>
      <c r="R105" s="2544"/>
      <c r="S105" s="2544"/>
      <c r="T105" s="2544"/>
      <c r="U105" s="2544"/>
      <c r="V105" s="2544"/>
      <c r="W105" s="2544"/>
      <c r="X105" s="2544"/>
      <c r="Y105" s="2544"/>
      <c r="Z105" s="2544"/>
      <c r="AA105" s="2544"/>
      <c r="AB105" s="2544"/>
      <c r="AC105" s="2544"/>
      <c r="AD105" s="2544"/>
      <c r="AE105" s="2544"/>
      <c r="AF105" s="2544"/>
      <c r="AG105" s="2544"/>
      <c r="AH105" s="2544"/>
      <c r="AI105" s="2544"/>
      <c r="AJ105" s="2544"/>
      <c r="AK105" s="2544"/>
      <c r="AL105" s="2544"/>
      <c r="AM105" s="2544"/>
      <c r="AN105" s="2544"/>
      <c r="AO105" s="2544"/>
      <c r="AP105" s="2544"/>
      <c r="AQ105" s="2544"/>
      <c r="AR105" s="2544"/>
      <c r="AS105" s="2544"/>
      <c r="AT105" s="2544"/>
      <c r="AU105" s="2544"/>
      <c r="AV105" s="2544"/>
      <c r="AW105" s="2544"/>
      <c r="AX105" s="2544"/>
      <c r="AY105" s="2544"/>
      <c r="AZ105" s="2544"/>
      <c r="BA105" s="2544"/>
      <c r="BB105" s="2544"/>
      <c r="BC105" s="2544"/>
      <c r="BD105" s="2544"/>
      <c r="BE105" s="2544"/>
      <c r="BF105" s="2544"/>
      <c r="BG105" s="2544"/>
      <c r="BH105" s="2544"/>
      <c r="BI105" s="2544"/>
      <c r="BJ105" s="2544"/>
      <c r="BK105" s="2544"/>
      <c r="BL105" s="2544"/>
      <c r="BM105" s="2544"/>
      <c r="BN105" s="2544"/>
      <c r="BO105" s="2544"/>
      <c r="BP105" s="2544"/>
      <c r="BQ105" s="2544"/>
      <c r="BR105" s="2544"/>
      <c r="BS105" s="2544"/>
      <c r="BT105" s="2544"/>
      <c r="BU105" s="2544"/>
      <c r="BV105" s="2544"/>
      <c r="BW105" s="2544"/>
      <c r="BX105" s="2544"/>
      <c r="BY105" s="2544"/>
      <c r="BZ105" s="2544"/>
      <c r="CA105" s="2544"/>
      <c r="CB105" s="2544"/>
      <c r="CC105" s="2544"/>
      <c r="CD105" s="2544"/>
      <c r="CE105" s="2544"/>
      <c r="CF105" s="2544"/>
      <c r="CG105" s="2544"/>
      <c r="CH105" s="2544"/>
      <c r="CI105" s="2544"/>
      <c r="CJ105" s="2544"/>
      <c r="CK105" s="2544"/>
      <c r="CL105" s="2544"/>
      <c r="CM105" s="2544"/>
      <c r="CN105" s="2544"/>
      <c r="CO105" s="2544"/>
      <c r="CP105" s="2544"/>
      <c r="CQ105" s="2544"/>
      <c r="CR105" s="2544"/>
      <c r="CS105" s="2544"/>
      <c r="CT105" s="2544"/>
      <c r="CU105" s="2544"/>
      <c r="CV105" s="2544"/>
      <c r="CW105" s="2544"/>
      <c r="CX105" s="2544"/>
      <c r="CY105" s="2544"/>
      <c r="CZ105" s="2544"/>
      <c r="DA105" s="2544"/>
      <c r="DB105" s="2544"/>
      <c r="DC105" s="2544"/>
      <c r="DD105" s="2544"/>
      <c r="DE105" s="2544"/>
      <c r="DF105" s="2544"/>
      <c r="DG105" s="2544"/>
      <c r="DH105" s="2544"/>
    </row>
    <row r="106" spans="1:112" ht="7.5" customHeight="1">
      <c r="A106" s="2543"/>
      <c r="B106" s="2543"/>
      <c r="C106" s="2543"/>
      <c r="D106" s="2543"/>
      <c r="E106" s="2543"/>
      <c r="F106" s="2543"/>
      <c r="G106" s="2543"/>
      <c r="H106" s="2543"/>
      <c r="I106" s="2543"/>
      <c r="J106" s="2543"/>
      <c r="K106" s="2543"/>
      <c r="L106" s="2543"/>
      <c r="M106" s="2543"/>
      <c r="N106" s="2543"/>
      <c r="O106" s="2543"/>
      <c r="P106" s="2543"/>
      <c r="Q106" s="2544"/>
      <c r="R106" s="2544"/>
      <c r="S106" s="2544"/>
      <c r="T106" s="2544"/>
      <c r="U106" s="2544"/>
      <c r="V106" s="2544"/>
      <c r="W106" s="2544"/>
      <c r="X106" s="2544"/>
      <c r="Y106" s="2544"/>
      <c r="Z106" s="2544"/>
      <c r="AA106" s="2544"/>
      <c r="AB106" s="2544"/>
      <c r="AC106" s="2544"/>
      <c r="AD106" s="2544"/>
      <c r="AE106" s="2544"/>
      <c r="AF106" s="2544"/>
      <c r="AG106" s="2544"/>
      <c r="AH106" s="2544"/>
      <c r="AI106" s="2544"/>
      <c r="AJ106" s="2544"/>
      <c r="AK106" s="2544"/>
      <c r="AL106" s="2544"/>
      <c r="AM106" s="2544"/>
      <c r="AN106" s="2544"/>
      <c r="AO106" s="2544"/>
      <c r="AP106" s="2544"/>
      <c r="AQ106" s="2544"/>
      <c r="AR106" s="2544"/>
      <c r="AS106" s="2544"/>
      <c r="AT106" s="2544"/>
      <c r="AU106" s="2544"/>
      <c r="AV106" s="2544"/>
      <c r="AW106" s="2544"/>
      <c r="AX106" s="2544"/>
      <c r="AY106" s="2544"/>
      <c r="AZ106" s="2544"/>
      <c r="BA106" s="2544"/>
      <c r="BB106" s="2544"/>
      <c r="BC106" s="2544"/>
      <c r="BD106" s="2544"/>
      <c r="BE106" s="2544"/>
      <c r="BF106" s="2544"/>
      <c r="BG106" s="2544"/>
      <c r="BH106" s="2544"/>
      <c r="BI106" s="2544"/>
      <c r="BJ106" s="2544"/>
      <c r="BK106" s="2544"/>
      <c r="BL106" s="2544"/>
      <c r="BM106" s="2544"/>
      <c r="BN106" s="2544"/>
      <c r="BO106" s="2544"/>
      <c r="BP106" s="2544"/>
      <c r="BQ106" s="2544"/>
      <c r="BR106" s="2544"/>
      <c r="BS106" s="2544"/>
      <c r="BT106" s="2544"/>
      <c r="BU106" s="2544"/>
      <c r="BV106" s="2544"/>
      <c r="BW106" s="2544"/>
      <c r="BX106" s="2544"/>
      <c r="BY106" s="2544"/>
      <c r="BZ106" s="2544"/>
      <c r="CA106" s="2544"/>
      <c r="CB106" s="2544"/>
      <c r="CC106" s="2544"/>
      <c r="CD106" s="2544"/>
      <c r="CE106" s="2544"/>
      <c r="CF106" s="2544"/>
      <c r="CG106" s="2544"/>
      <c r="CH106" s="2544"/>
      <c r="CI106" s="2544"/>
      <c r="CJ106" s="2544"/>
      <c r="CK106" s="2544"/>
      <c r="CL106" s="2544"/>
      <c r="CM106" s="2544"/>
      <c r="CN106" s="2544"/>
      <c r="CO106" s="2544"/>
      <c r="CP106" s="2544"/>
      <c r="CQ106" s="2544"/>
      <c r="CR106" s="2544"/>
      <c r="CS106" s="2544"/>
      <c r="CT106" s="2544"/>
      <c r="CU106" s="2544"/>
      <c r="CV106" s="2544"/>
      <c r="CW106" s="2544"/>
      <c r="CX106" s="2544"/>
      <c r="CY106" s="2544"/>
      <c r="CZ106" s="2544"/>
      <c r="DA106" s="2544"/>
      <c r="DB106" s="2544"/>
      <c r="DC106" s="2544"/>
      <c r="DD106" s="2544"/>
      <c r="DE106" s="2544"/>
      <c r="DF106" s="2544"/>
      <c r="DG106" s="2544"/>
      <c r="DH106" s="2544"/>
    </row>
    <row r="107" spans="1:112" ht="7.5" customHeight="1">
      <c r="A107" s="2543" t="s">
        <v>1688</v>
      </c>
      <c r="B107" s="2543"/>
      <c r="C107" s="2543"/>
      <c r="D107" s="2543"/>
      <c r="E107" s="2543"/>
      <c r="F107" s="2543"/>
      <c r="G107" s="2543"/>
      <c r="H107" s="2543"/>
      <c r="I107" s="2543"/>
      <c r="J107" s="2543"/>
      <c r="K107" s="2543"/>
      <c r="L107" s="2543"/>
      <c r="M107" s="2543"/>
      <c r="N107" s="2543"/>
      <c r="O107" s="2543"/>
      <c r="P107" s="2543"/>
      <c r="Q107" s="2544"/>
      <c r="R107" s="2544"/>
      <c r="S107" s="2544"/>
      <c r="T107" s="2544"/>
      <c r="U107" s="2544"/>
      <c r="V107" s="2544"/>
      <c r="W107" s="2544"/>
      <c r="X107" s="2544"/>
      <c r="Y107" s="2544"/>
      <c r="Z107" s="2544"/>
      <c r="AA107" s="2544"/>
      <c r="AB107" s="2544"/>
      <c r="AC107" s="2544"/>
      <c r="AD107" s="2544"/>
      <c r="AE107" s="2544"/>
      <c r="AF107" s="2544"/>
      <c r="AG107" s="2544"/>
      <c r="AH107" s="2544"/>
      <c r="AI107" s="2544"/>
      <c r="AJ107" s="2544"/>
      <c r="AK107" s="2544"/>
      <c r="AL107" s="2544"/>
      <c r="AM107" s="2544"/>
      <c r="AN107" s="2544"/>
      <c r="AO107" s="2544"/>
      <c r="AP107" s="2544"/>
      <c r="AQ107" s="2544"/>
      <c r="AR107" s="2544"/>
      <c r="AS107" s="2544"/>
      <c r="AT107" s="2544"/>
      <c r="AU107" s="2544"/>
      <c r="AV107" s="2544"/>
      <c r="AW107" s="2544"/>
      <c r="AX107" s="2544"/>
      <c r="AY107" s="2544"/>
      <c r="AZ107" s="2544"/>
      <c r="BA107" s="2544"/>
      <c r="BB107" s="2544"/>
      <c r="BC107" s="2544"/>
      <c r="BD107" s="2544"/>
      <c r="BE107" s="2544"/>
      <c r="BF107" s="2544"/>
      <c r="BG107" s="2544"/>
      <c r="BH107" s="2544"/>
      <c r="BI107" s="2544"/>
      <c r="BJ107" s="2544"/>
      <c r="BK107" s="2544"/>
      <c r="BL107" s="2544"/>
      <c r="BM107" s="2544"/>
      <c r="BN107" s="2544"/>
      <c r="BO107" s="2544"/>
      <c r="BP107" s="2544"/>
      <c r="BQ107" s="2544"/>
      <c r="BR107" s="2544"/>
      <c r="BS107" s="2544"/>
      <c r="BT107" s="2544"/>
      <c r="BU107" s="2544"/>
      <c r="BV107" s="2544"/>
      <c r="BW107" s="2544"/>
      <c r="BX107" s="2544"/>
      <c r="BY107" s="2544"/>
      <c r="BZ107" s="2544"/>
      <c r="CA107" s="2544"/>
      <c r="CB107" s="2544"/>
      <c r="CC107" s="2544"/>
      <c r="CD107" s="2544"/>
      <c r="CE107" s="2544"/>
      <c r="CF107" s="2544"/>
      <c r="CG107" s="2544"/>
      <c r="CH107" s="2544"/>
      <c r="CI107" s="2544"/>
      <c r="CJ107" s="2544"/>
      <c r="CK107" s="2544"/>
      <c r="CL107" s="2544"/>
      <c r="CM107" s="2544"/>
      <c r="CN107" s="2544"/>
      <c r="CO107" s="2544"/>
      <c r="CP107" s="2544"/>
      <c r="CQ107" s="2544"/>
      <c r="CR107" s="2544"/>
      <c r="CS107" s="2544"/>
      <c r="CT107" s="2544"/>
      <c r="CU107" s="2544"/>
      <c r="CV107" s="2544"/>
      <c r="CW107" s="2544"/>
      <c r="CX107" s="2544"/>
      <c r="CY107" s="2544"/>
      <c r="CZ107" s="2544"/>
      <c r="DA107" s="2544"/>
      <c r="DB107" s="2544"/>
      <c r="DC107" s="2544"/>
      <c r="DD107" s="2544"/>
      <c r="DE107" s="2544"/>
      <c r="DF107" s="2544"/>
      <c r="DG107" s="2544"/>
      <c r="DH107" s="2544"/>
    </row>
    <row r="108" spans="1:112" ht="7.5" customHeight="1">
      <c r="A108" s="2543"/>
      <c r="B108" s="2543"/>
      <c r="C108" s="2543"/>
      <c r="D108" s="2543"/>
      <c r="E108" s="2543"/>
      <c r="F108" s="2543"/>
      <c r="G108" s="2543"/>
      <c r="H108" s="2543"/>
      <c r="I108" s="2543"/>
      <c r="J108" s="2543"/>
      <c r="K108" s="2543"/>
      <c r="L108" s="2543"/>
      <c r="M108" s="2543"/>
      <c r="N108" s="2543"/>
      <c r="O108" s="2543"/>
      <c r="P108" s="2543"/>
      <c r="Q108" s="2544"/>
      <c r="R108" s="2544"/>
      <c r="S108" s="2544"/>
      <c r="T108" s="2544"/>
      <c r="U108" s="2544"/>
      <c r="V108" s="2544"/>
      <c r="W108" s="2544"/>
      <c r="X108" s="2544"/>
      <c r="Y108" s="2544"/>
      <c r="Z108" s="2544"/>
      <c r="AA108" s="2544"/>
      <c r="AB108" s="2544"/>
      <c r="AC108" s="2544"/>
      <c r="AD108" s="2544"/>
      <c r="AE108" s="2544"/>
      <c r="AF108" s="2544"/>
      <c r="AG108" s="2544"/>
      <c r="AH108" s="2544"/>
      <c r="AI108" s="2544"/>
      <c r="AJ108" s="2544"/>
      <c r="AK108" s="2544"/>
      <c r="AL108" s="2544"/>
      <c r="AM108" s="2544"/>
      <c r="AN108" s="2544"/>
      <c r="AO108" s="2544"/>
      <c r="AP108" s="2544"/>
      <c r="AQ108" s="2544"/>
      <c r="AR108" s="2544"/>
      <c r="AS108" s="2544"/>
      <c r="AT108" s="2544"/>
      <c r="AU108" s="2544"/>
      <c r="AV108" s="2544"/>
      <c r="AW108" s="2544"/>
      <c r="AX108" s="2544"/>
      <c r="AY108" s="2544"/>
      <c r="AZ108" s="2544"/>
      <c r="BA108" s="2544"/>
      <c r="BB108" s="2544"/>
      <c r="BC108" s="2544"/>
      <c r="BD108" s="2544"/>
      <c r="BE108" s="2544"/>
      <c r="BF108" s="2544"/>
      <c r="BG108" s="2544"/>
      <c r="BH108" s="2544"/>
      <c r="BI108" s="2544"/>
      <c r="BJ108" s="2544"/>
      <c r="BK108" s="2544"/>
      <c r="BL108" s="2544"/>
      <c r="BM108" s="2544"/>
      <c r="BN108" s="2544"/>
      <c r="BO108" s="2544"/>
      <c r="BP108" s="2544"/>
      <c r="BQ108" s="2544"/>
      <c r="BR108" s="2544"/>
      <c r="BS108" s="2544"/>
      <c r="BT108" s="2544"/>
      <c r="BU108" s="2544"/>
      <c r="BV108" s="2544"/>
      <c r="BW108" s="2544"/>
      <c r="BX108" s="2544"/>
      <c r="BY108" s="2544"/>
      <c r="BZ108" s="2544"/>
      <c r="CA108" s="2544"/>
      <c r="CB108" s="2544"/>
      <c r="CC108" s="2544"/>
      <c r="CD108" s="2544"/>
      <c r="CE108" s="2544"/>
      <c r="CF108" s="2544"/>
      <c r="CG108" s="2544"/>
      <c r="CH108" s="2544"/>
      <c r="CI108" s="2544"/>
      <c r="CJ108" s="2544"/>
      <c r="CK108" s="2544"/>
      <c r="CL108" s="2544"/>
      <c r="CM108" s="2544"/>
      <c r="CN108" s="2544"/>
      <c r="CO108" s="2544"/>
      <c r="CP108" s="2544"/>
      <c r="CQ108" s="2544"/>
      <c r="CR108" s="2544"/>
      <c r="CS108" s="2544"/>
      <c r="CT108" s="2544"/>
      <c r="CU108" s="2544"/>
      <c r="CV108" s="2544"/>
      <c r="CW108" s="2544"/>
      <c r="CX108" s="2544"/>
      <c r="CY108" s="2544"/>
      <c r="CZ108" s="2544"/>
      <c r="DA108" s="2544"/>
      <c r="DB108" s="2544"/>
      <c r="DC108" s="2544"/>
      <c r="DD108" s="2544"/>
      <c r="DE108" s="2544"/>
      <c r="DF108" s="2544"/>
      <c r="DG108" s="2544"/>
      <c r="DH108" s="2544"/>
    </row>
    <row r="109" spans="1:112" ht="7.5" customHeight="1">
      <c r="A109" s="2543"/>
      <c r="B109" s="2543"/>
      <c r="C109" s="2543"/>
      <c r="D109" s="2543"/>
      <c r="E109" s="2543"/>
      <c r="F109" s="2543"/>
      <c r="G109" s="2543"/>
      <c r="H109" s="2543"/>
      <c r="I109" s="2543"/>
      <c r="J109" s="2543"/>
      <c r="K109" s="2543"/>
      <c r="L109" s="2543"/>
      <c r="M109" s="2543"/>
      <c r="N109" s="2543"/>
      <c r="O109" s="2543"/>
      <c r="P109" s="2543"/>
      <c r="Q109" s="2544"/>
      <c r="R109" s="2544"/>
      <c r="S109" s="2544"/>
      <c r="T109" s="2544"/>
      <c r="U109" s="2544"/>
      <c r="V109" s="2544"/>
      <c r="W109" s="2544"/>
      <c r="X109" s="2544"/>
      <c r="Y109" s="2544"/>
      <c r="Z109" s="2544"/>
      <c r="AA109" s="2544"/>
      <c r="AB109" s="2544"/>
      <c r="AC109" s="2544"/>
      <c r="AD109" s="2544"/>
      <c r="AE109" s="2544"/>
      <c r="AF109" s="2544"/>
      <c r="AG109" s="2544"/>
      <c r="AH109" s="2544"/>
      <c r="AI109" s="2544"/>
      <c r="AJ109" s="2544"/>
      <c r="AK109" s="2544"/>
      <c r="AL109" s="2544"/>
      <c r="AM109" s="2544"/>
      <c r="AN109" s="2544"/>
      <c r="AO109" s="2544"/>
      <c r="AP109" s="2544"/>
      <c r="AQ109" s="2544"/>
      <c r="AR109" s="2544"/>
      <c r="AS109" s="2544"/>
      <c r="AT109" s="2544"/>
      <c r="AU109" s="2544"/>
      <c r="AV109" s="2544"/>
      <c r="AW109" s="2544"/>
      <c r="AX109" s="2544"/>
      <c r="AY109" s="2544"/>
      <c r="AZ109" s="2544"/>
      <c r="BA109" s="2544"/>
      <c r="BB109" s="2544"/>
      <c r="BC109" s="2544"/>
      <c r="BD109" s="2544"/>
      <c r="BE109" s="2544"/>
      <c r="BF109" s="2544"/>
      <c r="BG109" s="2544"/>
      <c r="BH109" s="2544"/>
      <c r="BI109" s="2544"/>
      <c r="BJ109" s="2544"/>
      <c r="BK109" s="2544"/>
      <c r="BL109" s="2544"/>
      <c r="BM109" s="2544"/>
      <c r="BN109" s="2544"/>
      <c r="BO109" s="2544"/>
      <c r="BP109" s="2544"/>
      <c r="BQ109" s="2544"/>
      <c r="BR109" s="2544"/>
      <c r="BS109" s="2544"/>
      <c r="BT109" s="2544"/>
      <c r="BU109" s="2544"/>
      <c r="BV109" s="2544"/>
      <c r="BW109" s="2544"/>
      <c r="BX109" s="2544"/>
      <c r="BY109" s="2544"/>
      <c r="BZ109" s="2544"/>
      <c r="CA109" s="2544"/>
      <c r="CB109" s="2544"/>
      <c r="CC109" s="2544"/>
      <c r="CD109" s="2544"/>
      <c r="CE109" s="2544"/>
      <c r="CF109" s="2544"/>
      <c r="CG109" s="2544"/>
      <c r="CH109" s="2544"/>
      <c r="CI109" s="2544"/>
      <c r="CJ109" s="2544"/>
      <c r="CK109" s="2544"/>
      <c r="CL109" s="2544"/>
      <c r="CM109" s="2544"/>
      <c r="CN109" s="2544"/>
      <c r="CO109" s="2544"/>
      <c r="CP109" s="2544"/>
      <c r="CQ109" s="2544"/>
      <c r="CR109" s="2544"/>
      <c r="CS109" s="2544"/>
      <c r="CT109" s="2544"/>
      <c r="CU109" s="2544"/>
      <c r="CV109" s="2544"/>
      <c r="CW109" s="2544"/>
      <c r="CX109" s="2544"/>
      <c r="CY109" s="2544"/>
      <c r="CZ109" s="2544"/>
      <c r="DA109" s="2544"/>
      <c r="DB109" s="2544"/>
      <c r="DC109" s="2544"/>
      <c r="DD109" s="2544"/>
      <c r="DE109" s="2544"/>
      <c r="DF109" s="2544"/>
      <c r="DG109" s="2544"/>
      <c r="DH109" s="2544"/>
    </row>
    <row r="110" spans="1:112" ht="7.5" customHeight="1">
      <c r="A110" s="2543"/>
      <c r="B110" s="2543"/>
      <c r="C110" s="2543"/>
      <c r="D110" s="2543"/>
      <c r="E110" s="2543"/>
      <c r="F110" s="2543"/>
      <c r="G110" s="2543"/>
      <c r="H110" s="2543"/>
      <c r="I110" s="2543"/>
      <c r="J110" s="2543"/>
      <c r="K110" s="2543"/>
      <c r="L110" s="2543"/>
      <c r="M110" s="2543"/>
      <c r="N110" s="2543"/>
      <c r="O110" s="2543"/>
      <c r="P110" s="2543"/>
      <c r="Q110" s="2544"/>
      <c r="R110" s="2544"/>
      <c r="S110" s="2544"/>
      <c r="T110" s="2544"/>
      <c r="U110" s="2544"/>
      <c r="V110" s="2544"/>
      <c r="W110" s="2544"/>
      <c r="X110" s="2544"/>
      <c r="Y110" s="2544"/>
      <c r="Z110" s="2544"/>
      <c r="AA110" s="2544"/>
      <c r="AB110" s="2544"/>
      <c r="AC110" s="2544"/>
      <c r="AD110" s="2544"/>
      <c r="AE110" s="2544"/>
      <c r="AF110" s="2544"/>
      <c r="AG110" s="2544"/>
      <c r="AH110" s="2544"/>
      <c r="AI110" s="2544"/>
      <c r="AJ110" s="2544"/>
      <c r="AK110" s="2544"/>
      <c r="AL110" s="2544"/>
      <c r="AM110" s="2544"/>
      <c r="AN110" s="2544"/>
      <c r="AO110" s="2544"/>
      <c r="AP110" s="2544"/>
      <c r="AQ110" s="2544"/>
      <c r="AR110" s="2544"/>
      <c r="AS110" s="2544"/>
      <c r="AT110" s="2544"/>
      <c r="AU110" s="2544"/>
      <c r="AV110" s="2544"/>
      <c r="AW110" s="2544"/>
      <c r="AX110" s="2544"/>
      <c r="AY110" s="2544"/>
      <c r="AZ110" s="2544"/>
      <c r="BA110" s="2544"/>
      <c r="BB110" s="2544"/>
      <c r="BC110" s="2544"/>
      <c r="BD110" s="2544"/>
      <c r="BE110" s="2544"/>
      <c r="BF110" s="2544"/>
      <c r="BG110" s="2544"/>
      <c r="BH110" s="2544"/>
      <c r="BI110" s="2544"/>
      <c r="BJ110" s="2544"/>
      <c r="BK110" s="2544"/>
      <c r="BL110" s="2544"/>
      <c r="BM110" s="2544"/>
      <c r="BN110" s="2544"/>
      <c r="BO110" s="2544"/>
      <c r="BP110" s="2544"/>
      <c r="BQ110" s="2544"/>
      <c r="BR110" s="2544"/>
      <c r="BS110" s="2544"/>
      <c r="BT110" s="2544"/>
      <c r="BU110" s="2544"/>
      <c r="BV110" s="2544"/>
      <c r="BW110" s="2544"/>
      <c r="BX110" s="2544"/>
      <c r="BY110" s="2544"/>
      <c r="BZ110" s="2544"/>
      <c r="CA110" s="2544"/>
      <c r="CB110" s="2544"/>
      <c r="CC110" s="2544"/>
      <c r="CD110" s="2544"/>
      <c r="CE110" s="2544"/>
      <c r="CF110" s="2544"/>
      <c r="CG110" s="2544"/>
      <c r="CH110" s="2544"/>
      <c r="CI110" s="2544"/>
      <c r="CJ110" s="2544"/>
      <c r="CK110" s="2544"/>
      <c r="CL110" s="2544"/>
      <c r="CM110" s="2544"/>
      <c r="CN110" s="2544"/>
      <c r="CO110" s="2544"/>
      <c r="CP110" s="2544"/>
      <c r="CQ110" s="2544"/>
      <c r="CR110" s="2544"/>
      <c r="CS110" s="2544"/>
      <c r="CT110" s="2544"/>
      <c r="CU110" s="2544"/>
      <c r="CV110" s="2544"/>
      <c r="CW110" s="2544"/>
      <c r="CX110" s="2544"/>
      <c r="CY110" s="2544"/>
      <c r="CZ110" s="2544"/>
      <c r="DA110" s="2544"/>
      <c r="DB110" s="2544"/>
      <c r="DC110" s="2544"/>
      <c r="DD110" s="2544"/>
      <c r="DE110" s="2544"/>
      <c r="DF110" s="2544"/>
      <c r="DG110" s="2544"/>
      <c r="DH110" s="2544"/>
    </row>
    <row r="111" spans="1:112" ht="7.5" customHeight="1">
      <c r="A111" s="2543"/>
      <c r="B111" s="2543"/>
      <c r="C111" s="2543"/>
      <c r="D111" s="2543"/>
      <c r="E111" s="2543"/>
      <c r="F111" s="2543"/>
      <c r="G111" s="2543"/>
      <c r="H111" s="2543"/>
      <c r="I111" s="2543"/>
      <c r="J111" s="2543"/>
      <c r="K111" s="2543"/>
      <c r="L111" s="2543"/>
      <c r="M111" s="2543"/>
      <c r="N111" s="2543"/>
      <c r="O111" s="2543"/>
      <c r="P111" s="2543"/>
      <c r="Q111" s="2544"/>
      <c r="R111" s="2544"/>
      <c r="S111" s="2544"/>
      <c r="T111" s="2544"/>
      <c r="U111" s="2544"/>
      <c r="V111" s="2544"/>
      <c r="W111" s="2544"/>
      <c r="X111" s="2544"/>
      <c r="Y111" s="2544"/>
      <c r="Z111" s="2544"/>
      <c r="AA111" s="2544"/>
      <c r="AB111" s="2544"/>
      <c r="AC111" s="2544"/>
      <c r="AD111" s="2544"/>
      <c r="AE111" s="2544"/>
      <c r="AF111" s="2544"/>
      <c r="AG111" s="2544"/>
      <c r="AH111" s="2544"/>
      <c r="AI111" s="2544"/>
      <c r="AJ111" s="2544"/>
      <c r="AK111" s="2544"/>
      <c r="AL111" s="2544"/>
      <c r="AM111" s="2544"/>
      <c r="AN111" s="2544"/>
      <c r="AO111" s="2544"/>
      <c r="AP111" s="2544"/>
      <c r="AQ111" s="2544"/>
      <c r="AR111" s="2544"/>
      <c r="AS111" s="2544"/>
      <c r="AT111" s="2544"/>
      <c r="AU111" s="2544"/>
      <c r="AV111" s="2544"/>
      <c r="AW111" s="2544"/>
      <c r="AX111" s="2544"/>
      <c r="AY111" s="2544"/>
      <c r="AZ111" s="2544"/>
      <c r="BA111" s="2544"/>
      <c r="BB111" s="2544"/>
      <c r="BC111" s="2544"/>
      <c r="BD111" s="2544"/>
      <c r="BE111" s="2544"/>
      <c r="BF111" s="2544"/>
      <c r="BG111" s="2544"/>
      <c r="BH111" s="2544"/>
      <c r="BI111" s="2544"/>
      <c r="BJ111" s="2544"/>
      <c r="BK111" s="2544"/>
      <c r="BL111" s="2544"/>
      <c r="BM111" s="2544"/>
      <c r="BN111" s="2544"/>
      <c r="BO111" s="2544"/>
      <c r="BP111" s="2544"/>
      <c r="BQ111" s="2544"/>
      <c r="BR111" s="2544"/>
      <c r="BS111" s="2544"/>
      <c r="BT111" s="2544"/>
      <c r="BU111" s="2544"/>
      <c r="BV111" s="2544"/>
      <c r="BW111" s="2544"/>
      <c r="BX111" s="2544"/>
      <c r="BY111" s="2544"/>
      <c r="BZ111" s="2544"/>
      <c r="CA111" s="2544"/>
      <c r="CB111" s="2544"/>
      <c r="CC111" s="2544"/>
      <c r="CD111" s="2544"/>
      <c r="CE111" s="2544"/>
      <c r="CF111" s="2544"/>
      <c r="CG111" s="2544"/>
      <c r="CH111" s="2544"/>
      <c r="CI111" s="2544"/>
      <c r="CJ111" s="2544"/>
      <c r="CK111" s="2544"/>
      <c r="CL111" s="2544"/>
      <c r="CM111" s="2544"/>
      <c r="CN111" s="2544"/>
      <c r="CO111" s="2544"/>
      <c r="CP111" s="2544"/>
      <c r="CQ111" s="2544"/>
      <c r="CR111" s="2544"/>
      <c r="CS111" s="2544"/>
      <c r="CT111" s="2544"/>
      <c r="CU111" s="2544"/>
      <c r="CV111" s="2544"/>
      <c r="CW111" s="2544"/>
      <c r="CX111" s="2544"/>
      <c r="CY111" s="2544"/>
      <c r="CZ111" s="2544"/>
      <c r="DA111" s="2544"/>
      <c r="DB111" s="2544"/>
      <c r="DC111" s="2544"/>
      <c r="DD111" s="2544"/>
      <c r="DE111" s="2544"/>
      <c r="DF111" s="2544"/>
      <c r="DG111" s="2544"/>
      <c r="DH111" s="2544"/>
    </row>
    <row r="112" spans="1:112" ht="7.5" customHeight="1">
      <c r="A112" s="2543"/>
      <c r="B112" s="2543"/>
      <c r="C112" s="2543"/>
      <c r="D112" s="2543"/>
      <c r="E112" s="2543"/>
      <c r="F112" s="2543"/>
      <c r="G112" s="2543"/>
      <c r="H112" s="2543"/>
      <c r="I112" s="2543"/>
      <c r="J112" s="2543"/>
      <c r="K112" s="2543"/>
      <c r="L112" s="2543"/>
      <c r="M112" s="2543"/>
      <c r="N112" s="2543"/>
      <c r="O112" s="2543"/>
      <c r="P112" s="2543"/>
      <c r="Q112" s="2544"/>
      <c r="R112" s="2544"/>
      <c r="S112" s="2544"/>
      <c r="T112" s="2544"/>
      <c r="U112" s="2544"/>
      <c r="V112" s="2544"/>
      <c r="W112" s="2544"/>
      <c r="X112" s="2544"/>
      <c r="Y112" s="2544"/>
      <c r="Z112" s="2544"/>
      <c r="AA112" s="2544"/>
      <c r="AB112" s="2544"/>
      <c r="AC112" s="2544"/>
      <c r="AD112" s="2544"/>
      <c r="AE112" s="2544"/>
      <c r="AF112" s="2544"/>
      <c r="AG112" s="2544"/>
      <c r="AH112" s="2544"/>
      <c r="AI112" s="2544"/>
      <c r="AJ112" s="2544"/>
      <c r="AK112" s="2544"/>
      <c r="AL112" s="2544"/>
      <c r="AM112" s="2544"/>
      <c r="AN112" s="2544"/>
      <c r="AO112" s="2544"/>
      <c r="AP112" s="2544"/>
      <c r="AQ112" s="2544"/>
      <c r="AR112" s="2544"/>
      <c r="AS112" s="2544"/>
      <c r="AT112" s="2544"/>
      <c r="AU112" s="2544"/>
      <c r="AV112" s="2544"/>
      <c r="AW112" s="2544"/>
      <c r="AX112" s="2544"/>
      <c r="AY112" s="2544"/>
      <c r="AZ112" s="2544"/>
      <c r="BA112" s="2544"/>
      <c r="BB112" s="2544"/>
      <c r="BC112" s="2544"/>
      <c r="BD112" s="2544"/>
      <c r="BE112" s="2544"/>
      <c r="BF112" s="2544"/>
      <c r="BG112" s="2544"/>
      <c r="BH112" s="2544"/>
      <c r="BI112" s="2544"/>
      <c r="BJ112" s="2544"/>
      <c r="BK112" s="2544"/>
      <c r="BL112" s="2544"/>
      <c r="BM112" s="2544"/>
      <c r="BN112" s="2544"/>
      <c r="BO112" s="2544"/>
      <c r="BP112" s="2544"/>
      <c r="BQ112" s="2544"/>
      <c r="BR112" s="2544"/>
      <c r="BS112" s="2544"/>
      <c r="BT112" s="2544"/>
      <c r="BU112" s="2544"/>
      <c r="BV112" s="2544"/>
      <c r="BW112" s="2544"/>
      <c r="BX112" s="2544"/>
      <c r="BY112" s="2544"/>
      <c r="BZ112" s="2544"/>
      <c r="CA112" s="2544"/>
      <c r="CB112" s="2544"/>
      <c r="CC112" s="2544"/>
      <c r="CD112" s="2544"/>
      <c r="CE112" s="2544"/>
      <c r="CF112" s="2544"/>
      <c r="CG112" s="2544"/>
      <c r="CH112" s="2544"/>
      <c r="CI112" s="2544"/>
      <c r="CJ112" s="2544"/>
      <c r="CK112" s="2544"/>
      <c r="CL112" s="2544"/>
      <c r="CM112" s="2544"/>
      <c r="CN112" s="2544"/>
      <c r="CO112" s="2544"/>
      <c r="CP112" s="2544"/>
      <c r="CQ112" s="2544"/>
      <c r="CR112" s="2544"/>
      <c r="CS112" s="2544"/>
      <c r="CT112" s="2544"/>
      <c r="CU112" s="2544"/>
      <c r="CV112" s="2544"/>
      <c r="CW112" s="2544"/>
      <c r="CX112" s="2544"/>
      <c r="CY112" s="2544"/>
      <c r="CZ112" s="2544"/>
      <c r="DA112" s="2544"/>
      <c r="DB112" s="2544"/>
      <c r="DC112" s="2544"/>
      <c r="DD112" s="2544"/>
      <c r="DE112" s="2544"/>
      <c r="DF112" s="2544"/>
      <c r="DG112" s="2544"/>
      <c r="DH112" s="2544"/>
    </row>
    <row r="113" spans="1:112" ht="7.5" customHeight="1">
      <c r="A113" s="2543"/>
      <c r="B113" s="2543"/>
      <c r="C113" s="2543"/>
      <c r="D113" s="2543"/>
      <c r="E113" s="2543"/>
      <c r="F113" s="2543"/>
      <c r="G113" s="2543"/>
      <c r="H113" s="2543"/>
      <c r="I113" s="2543"/>
      <c r="J113" s="2543"/>
      <c r="K113" s="2543"/>
      <c r="L113" s="2543"/>
      <c r="M113" s="2543"/>
      <c r="N113" s="2543"/>
      <c r="O113" s="2543"/>
      <c r="P113" s="2543"/>
      <c r="Q113" s="2544"/>
      <c r="R113" s="2544"/>
      <c r="S113" s="2544"/>
      <c r="T113" s="2544"/>
      <c r="U113" s="2544"/>
      <c r="V113" s="2544"/>
      <c r="W113" s="2544"/>
      <c r="X113" s="2544"/>
      <c r="Y113" s="2544"/>
      <c r="Z113" s="2544"/>
      <c r="AA113" s="2544"/>
      <c r="AB113" s="2544"/>
      <c r="AC113" s="2544"/>
      <c r="AD113" s="2544"/>
      <c r="AE113" s="2544"/>
      <c r="AF113" s="2544"/>
      <c r="AG113" s="2544"/>
      <c r="AH113" s="2544"/>
      <c r="AI113" s="2544"/>
      <c r="AJ113" s="2544"/>
      <c r="AK113" s="2544"/>
      <c r="AL113" s="2544"/>
      <c r="AM113" s="2544"/>
      <c r="AN113" s="2544"/>
      <c r="AO113" s="2544"/>
      <c r="AP113" s="2544"/>
      <c r="AQ113" s="2544"/>
      <c r="AR113" s="2544"/>
      <c r="AS113" s="2544"/>
      <c r="AT113" s="2544"/>
      <c r="AU113" s="2544"/>
      <c r="AV113" s="2544"/>
      <c r="AW113" s="2544"/>
      <c r="AX113" s="2544"/>
      <c r="AY113" s="2544"/>
      <c r="AZ113" s="2544"/>
      <c r="BA113" s="2544"/>
      <c r="BB113" s="2544"/>
      <c r="BC113" s="2544"/>
      <c r="BD113" s="2544"/>
      <c r="BE113" s="2544"/>
      <c r="BF113" s="2544"/>
      <c r="BG113" s="2544"/>
      <c r="BH113" s="2544"/>
      <c r="BI113" s="2544"/>
      <c r="BJ113" s="2544"/>
      <c r="BK113" s="2544"/>
      <c r="BL113" s="2544"/>
      <c r="BM113" s="2544"/>
      <c r="BN113" s="2544"/>
      <c r="BO113" s="2544"/>
      <c r="BP113" s="2544"/>
      <c r="BQ113" s="2544"/>
      <c r="BR113" s="2544"/>
      <c r="BS113" s="2544"/>
      <c r="BT113" s="2544"/>
      <c r="BU113" s="2544"/>
      <c r="BV113" s="2544"/>
      <c r="BW113" s="2544"/>
      <c r="BX113" s="2544"/>
      <c r="BY113" s="2544"/>
      <c r="BZ113" s="2544"/>
      <c r="CA113" s="2544"/>
      <c r="CB113" s="2544"/>
      <c r="CC113" s="2544"/>
      <c r="CD113" s="2544"/>
      <c r="CE113" s="2544"/>
      <c r="CF113" s="2544"/>
      <c r="CG113" s="2544"/>
      <c r="CH113" s="2544"/>
      <c r="CI113" s="2544"/>
      <c r="CJ113" s="2544"/>
      <c r="CK113" s="2544"/>
      <c r="CL113" s="2544"/>
      <c r="CM113" s="2544"/>
      <c r="CN113" s="2544"/>
      <c r="CO113" s="2544"/>
      <c r="CP113" s="2544"/>
      <c r="CQ113" s="2544"/>
      <c r="CR113" s="2544"/>
      <c r="CS113" s="2544"/>
      <c r="CT113" s="2544"/>
      <c r="CU113" s="2544"/>
      <c r="CV113" s="2544"/>
      <c r="CW113" s="2544"/>
      <c r="CX113" s="2544"/>
      <c r="CY113" s="2544"/>
      <c r="CZ113" s="2544"/>
      <c r="DA113" s="2544"/>
      <c r="DB113" s="2544"/>
      <c r="DC113" s="2544"/>
      <c r="DD113" s="2544"/>
      <c r="DE113" s="2544"/>
      <c r="DF113" s="2544"/>
      <c r="DG113" s="2544"/>
      <c r="DH113" s="2544"/>
    </row>
    <row r="114" spans="1:112" ht="7.5" customHeight="1">
      <c r="A114" s="2543"/>
      <c r="B114" s="2543"/>
      <c r="C114" s="2543"/>
      <c r="D114" s="2543"/>
      <c r="E114" s="2543"/>
      <c r="F114" s="2543"/>
      <c r="G114" s="2543"/>
      <c r="H114" s="2543"/>
      <c r="I114" s="2543"/>
      <c r="J114" s="2543"/>
      <c r="K114" s="2543"/>
      <c r="L114" s="2543"/>
      <c r="M114" s="2543"/>
      <c r="N114" s="2543"/>
      <c r="O114" s="2543"/>
      <c r="P114" s="2543"/>
      <c r="Q114" s="2544"/>
      <c r="R114" s="2544"/>
      <c r="S114" s="2544"/>
      <c r="T114" s="2544"/>
      <c r="U114" s="2544"/>
      <c r="V114" s="2544"/>
      <c r="W114" s="2544"/>
      <c r="X114" s="2544"/>
      <c r="Y114" s="2544"/>
      <c r="Z114" s="2544"/>
      <c r="AA114" s="2544"/>
      <c r="AB114" s="2544"/>
      <c r="AC114" s="2544"/>
      <c r="AD114" s="2544"/>
      <c r="AE114" s="2544"/>
      <c r="AF114" s="2544"/>
      <c r="AG114" s="2544"/>
      <c r="AH114" s="2544"/>
      <c r="AI114" s="2544"/>
      <c r="AJ114" s="2544"/>
      <c r="AK114" s="2544"/>
      <c r="AL114" s="2544"/>
      <c r="AM114" s="2544"/>
      <c r="AN114" s="2544"/>
      <c r="AO114" s="2544"/>
      <c r="AP114" s="2544"/>
      <c r="AQ114" s="2544"/>
      <c r="AR114" s="2544"/>
      <c r="AS114" s="2544"/>
      <c r="AT114" s="2544"/>
      <c r="AU114" s="2544"/>
      <c r="AV114" s="2544"/>
      <c r="AW114" s="2544"/>
      <c r="AX114" s="2544"/>
      <c r="AY114" s="2544"/>
      <c r="AZ114" s="2544"/>
      <c r="BA114" s="2544"/>
      <c r="BB114" s="2544"/>
      <c r="BC114" s="2544"/>
      <c r="BD114" s="2544"/>
      <c r="BE114" s="2544"/>
      <c r="BF114" s="2544"/>
      <c r="BG114" s="2544"/>
      <c r="BH114" s="2544"/>
      <c r="BI114" s="2544"/>
      <c r="BJ114" s="2544"/>
      <c r="BK114" s="2544"/>
      <c r="BL114" s="2544"/>
      <c r="BM114" s="2544"/>
      <c r="BN114" s="2544"/>
      <c r="BO114" s="2544"/>
      <c r="BP114" s="2544"/>
      <c r="BQ114" s="2544"/>
      <c r="BR114" s="2544"/>
      <c r="BS114" s="2544"/>
      <c r="BT114" s="2544"/>
      <c r="BU114" s="2544"/>
      <c r="BV114" s="2544"/>
      <c r="BW114" s="2544"/>
      <c r="BX114" s="2544"/>
      <c r="BY114" s="2544"/>
      <c r="BZ114" s="2544"/>
      <c r="CA114" s="2544"/>
      <c r="CB114" s="2544"/>
      <c r="CC114" s="2544"/>
      <c r="CD114" s="2544"/>
      <c r="CE114" s="2544"/>
      <c r="CF114" s="2544"/>
      <c r="CG114" s="2544"/>
      <c r="CH114" s="2544"/>
      <c r="CI114" s="2544"/>
      <c r="CJ114" s="2544"/>
      <c r="CK114" s="2544"/>
      <c r="CL114" s="2544"/>
      <c r="CM114" s="2544"/>
      <c r="CN114" s="2544"/>
      <c r="CO114" s="2544"/>
      <c r="CP114" s="2544"/>
      <c r="CQ114" s="2544"/>
      <c r="CR114" s="2544"/>
      <c r="CS114" s="2544"/>
      <c r="CT114" s="2544"/>
      <c r="CU114" s="2544"/>
      <c r="CV114" s="2544"/>
      <c r="CW114" s="2544"/>
      <c r="CX114" s="2544"/>
      <c r="CY114" s="2544"/>
      <c r="CZ114" s="2544"/>
      <c r="DA114" s="2544"/>
      <c r="DB114" s="2544"/>
      <c r="DC114" s="2544"/>
      <c r="DD114" s="2544"/>
      <c r="DE114" s="2544"/>
      <c r="DF114" s="2544"/>
      <c r="DG114" s="2544"/>
      <c r="DH114" s="2544"/>
    </row>
    <row r="115" spans="1:112" ht="7.5" customHeight="1">
      <c r="A115" s="2543"/>
      <c r="B115" s="2543"/>
      <c r="C115" s="2543"/>
      <c r="D115" s="2543"/>
      <c r="E115" s="2543"/>
      <c r="F115" s="2543"/>
      <c r="G115" s="2543"/>
      <c r="H115" s="2543"/>
      <c r="I115" s="2543"/>
      <c r="J115" s="2543"/>
      <c r="K115" s="2543"/>
      <c r="L115" s="2543"/>
      <c r="M115" s="2543"/>
      <c r="N115" s="2543"/>
      <c r="O115" s="2543"/>
      <c r="P115" s="2543"/>
      <c r="Q115" s="2544"/>
      <c r="R115" s="2544"/>
      <c r="S115" s="2544"/>
      <c r="T115" s="2544"/>
      <c r="U115" s="2544"/>
      <c r="V115" s="2544"/>
      <c r="W115" s="2544"/>
      <c r="X115" s="2544"/>
      <c r="Y115" s="2544"/>
      <c r="Z115" s="2544"/>
      <c r="AA115" s="2544"/>
      <c r="AB115" s="2544"/>
      <c r="AC115" s="2544"/>
      <c r="AD115" s="2544"/>
      <c r="AE115" s="2544"/>
      <c r="AF115" s="2544"/>
      <c r="AG115" s="2544"/>
      <c r="AH115" s="2544"/>
      <c r="AI115" s="2544"/>
      <c r="AJ115" s="2544"/>
      <c r="AK115" s="2544"/>
      <c r="AL115" s="2544"/>
      <c r="AM115" s="2544"/>
      <c r="AN115" s="2544"/>
      <c r="AO115" s="2544"/>
      <c r="AP115" s="2544"/>
      <c r="AQ115" s="2544"/>
      <c r="AR115" s="2544"/>
      <c r="AS115" s="2544"/>
      <c r="AT115" s="2544"/>
      <c r="AU115" s="2544"/>
      <c r="AV115" s="2544"/>
      <c r="AW115" s="2544"/>
      <c r="AX115" s="2544"/>
      <c r="AY115" s="2544"/>
      <c r="AZ115" s="2544"/>
      <c r="BA115" s="2544"/>
      <c r="BB115" s="2544"/>
      <c r="BC115" s="2544"/>
      <c r="BD115" s="2544"/>
      <c r="BE115" s="2544"/>
      <c r="BF115" s="2544"/>
      <c r="BG115" s="2544"/>
      <c r="BH115" s="2544"/>
      <c r="BI115" s="2544"/>
      <c r="BJ115" s="2544"/>
      <c r="BK115" s="2544"/>
      <c r="BL115" s="2544"/>
      <c r="BM115" s="2544"/>
      <c r="BN115" s="2544"/>
      <c r="BO115" s="2544"/>
      <c r="BP115" s="2544"/>
      <c r="BQ115" s="2544"/>
      <c r="BR115" s="2544"/>
      <c r="BS115" s="2544"/>
      <c r="BT115" s="2544"/>
      <c r="BU115" s="2544"/>
      <c r="BV115" s="2544"/>
      <c r="BW115" s="2544"/>
      <c r="BX115" s="2544"/>
      <c r="BY115" s="2544"/>
      <c r="BZ115" s="2544"/>
      <c r="CA115" s="2544"/>
      <c r="CB115" s="2544"/>
      <c r="CC115" s="2544"/>
      <c r="CD115" s="2544"/>
      <c r="CE115" s="2544"/>
      <c r="CF115" s="2544"/>
      <c r="CG115" s="2544"/>
      <c r="CH115" s="2544"/>
      <c r="CI115" s="2544"/>
      <c r="CJ115" s="2544"/>
      <c r="CK115" s="2544"/>
      <c r="CL115" s="2544"/>
      <c r="CM115" s="2544"/>
      <c r="CN115" s="2544"/>
      <c r="CO115" s="2544"/>
      <c r="CP115" s="2544"/>
      <c r="CQ115" s="2544"/>
      <c r="CR115" s="2544"/>
      <c r="CS115" s="2544"/>
      <c r="CT115" s="2544"/>
      <c r="CU115" s="2544"/>
      <c r="CV115" s="2544"/>
      <c r="CW115" s="2544"/>
      <c r="CX115" s="2544"/>
      <c r="CY115" s="2544"/>
      <c r="CZ115" s="2544"/>
      <c r="DA115" s="2544"/>
      <c r="DB115" s="2544"/>
      <c r="DC115" s="2544"/>
      <c r="DD115" s="2544"/>
      <c r="DE115" s="2544"/>
      <c r="DF115" s="2544"/>
      <c r="DG115" s="2544"/>
      <c r="DH115" s="2544"/>
    </row>
    <row r="116" spans="1:112" ht="7.5" customHeight="1">
      <c r="A116" s="2543"/>
      <c r="B116" s="2543"/>
      <c r="C116" s="2543"/>
      <c r="D116" s="2543"/>
      <c r="E116" s="2543"/>
      <c r="F116" s="2543"/>
      <c r="G116" s="2543"/>
      <c r="H116" s="2543"/>
      <c r="I116" s="2543"/>
      <c r="J116" s="2543"/>
      <c r="K116" s="2543"/>
      <c r="L116" s="2543"/>
      <c r="M116" s="2543"/>
      <c r="N116" s="2543"/>
      <c r="O116" s="2543"/>
      <c r="P116" s="2543"/>
      <c r="Q116" s="2544"/>
      <c r="R116" s="2544"/>
      <c r="S116" s="2544"/>
      <c r="T116" s="2544"/>
      <c r="U116" s="2544"/>
      <c r="V116" s="2544"/>
      <c r="W116" s="2544"/>
      <c r="X116" s="2544"/>
      <c r="Y116" s="2544"/>
      <c r="Z116" s="2544"/>
      <c r="AA116" s="2544"/>
      <c r="AB116" s="2544"/>
      <c r="AC116" s="2544"/>
      <c r="AD116" s="2544"/>
      <c r="AE116" s="2544"/>
      <c r="AF116" s="2544"/>
      <c r="AG116" s="2544"/>
      <c r="AH116" s="2544"/>
      <c r="AI116" s="2544"/>
      <c r="AJ116" s="2544"/>
      <c r="AK116" s="2544"/>
      <c r="AL116" s="2544"/>
      <c r="AM116" s="2544"/>
      <c r="AN116" s="2544"/>
      <c r="AO116" s="2544"/>
      <c r="AP116" s="2544"/>
      <c r="AQ116" s="2544"/>
      <c r="AR116" s="2544"/>
      <c r="AS116" s="2544"/>
      <c r="AT116" s="2544"/>
      <c r="AU116" s="2544"/>
      <c r="AV116" s="2544"/>
      <c r="AW116" s="2544"/>
      <c r="AX116" s="2544"/>
      <c r="AY116" s="2544"/>
      <c r="AZ116" s="2544"/>
      <c r="BA116" s="2544"/>
      <c r="BB116" s="2544"/>
      <c r="BC116" s="2544"/>
      <c r="BD116" s="2544"/>
      <c r="BE116" s="2544"/>
      <c r="BF116" s="2544"/>
      <c r="BG116" s="2544"/>
      <c r="BH116" s="2544"/>
      <c r="BI116" s="2544"/>
      <c r="BJ116" s="2544"/>
      <c r="BK116" s="2544"/>
      <c r="BL116" s="2544"/>
      <c r="BM116" s="2544"/>
      <c r="BN116" s="2544"/>
      <c r="BO116" s="2544"/>
      <c r="BP116" s="2544"/>
      <c r="BQ116" s="2544"/>
      <c r="BR116" s="2544"/>
      <c r="BS116" s="2544"/>
      <c r="BT116" s="2544"/>
      <c r="BU116" s="2544"/>
      <c r="BV116" s="2544"/>
      <c r="BW116" s="2544"/>
      <c r="BX116" s="2544"/>
      <c r="BY116" s="2544"/>
      <c r="BZ116" s="2544"/>
      <c r="CA116" s="2544"/>
      <c r="CB116" s="2544"/>
      <c r="CC116" s="2544"/>
      <c r="CD116" s="2544"/>
      <c r="CE116" s="2544"/>
      <c r="CF116" s="2544"/>
      <c r="CG116" s="2544"/>
      <c r="CH116" s="2544"/>
      <c r="CI116" s="2544"/>
      <c r="CJ116" s="2544"/>
      <c r="CK116" s="2544"/>
      <c r="CL116" s="2544"/>
      <c r="CM116" s="2544"/>
      <c r="CN116" s="2544"/>
      <c r="CO116" s="2544"/>
      <c r="CP116" s="2544"/>
      <c r="CQ116" s="2544"/>
      <c r="CR116" s="2544"/>
      <c r="CS116" s="2544"/>
      <c r="CT116" s="2544"/>
      <c r="CU116" s="2544"/>
      <c r="CV116" s="2544"/>
      <c r="CW116" s="2544"/>
      <c r="CX116" s="2544"/>
      <c r="CY116" s="2544"/>
      <c r="CZ116" s="2544"/>
      <c r="DA116" s="2544"/>
      <c r="DB116" s="2544"/>
      <c r="DC116" s="2544"/>
      <c r="DD116" s="2544"/>
      <c r="DE116" s="2544"/>
      <c r="DF116" s="2544"/>
      <c r="DG116" s="2544"/>
      <c r="DH116" s="2544"/>
    </row>
    <row r="117" spans="1:112" ht="7.5" customHeight="1">
      <c r="A117" s="2543"/>
      <c r="B117" s="2543"/>
      <c r="C117" s="2543"/>
      <c r="D117" s="2543"/>
      <c r="E117" s="2543"/>
      <c r="F117" s="2543"/>
      <c r="G117" s="2543"/>
      <c r="H117" s="2543"/>
      <c r="I117" s="2543"/>
      <c r="J117" s="2543"/>
      <c r="K117" s="2543"/>
      <c r="L117" s="2543"/>
      <c r="M117" s="2543"/>
      <c r="N117" s="2543"/>
      <c r="O117" s="2543"/>
      <c r="P117" s="2543"/>
      <c r="Q117" s="2544"/>
      <c r="R117" s="2544"/>
      <c r="S117" s="2544"/>
      <c r="T117" s="2544"/>
      <c r="U117" s="2544"/>
      <c r="V117" s="2544"/>
      <c r="W117" s="2544"/>
      <c r="X117" s="2544"/>
      <c r="Y117" s="2544"/>
      <c r="Z117" s="2544"/>
      <c r="AA117" s="2544"/>
      <c r="AB117" s="2544"/>
      <c r="AC117" s="2544"/>
      <c r="AD117" s="2544"/>
      <c r="AE117" s="2544"/>
      <c r="AF117" s="2544"/>
      <c r="AG117" s="2544"/>
      <c r="AH117" s="2544"/>
      <c r="AI117" s="2544"/>
      <c r="AJ117" s="2544"/>
      <c r="AK117" s="2544"/>
      <c r="AL117" s="2544"/>
      <c r="AM117" s="2544"/>
      <c r="AN117" s="2544"/>
      <c r="AO117" s="2544"/>
      <c r="AP117" s="2544"/>
      <c r="AQ117" s="2544"/>
      <c r="AR117" s="2544"/>
      <c r="AS117" s="2544"/>
      <c r="AT117" s="2544"/>
      <c r="AU117" s="2544"/>
      <c r="AV117" s="2544"/>
      <c r="AW117" s="2544"/>
      <c r="AX117" s="2544"/>
      <c r="AY117" s="2544"/>
      <c r="AZ117" s="2544"/>
      <c r="BA117" s="2544"/>
      <c r="BB117" s="2544"/>
      <c r="BC117" s="2544"/>
      <c r="BD117" s="2544"/>
      <c r="BE117" s="2544"/>
      <c r="BF117" s="2544"/>
      <c r="BG117" s="2544"/>
      <c r="BH117" s="2544"/>
      <c r="BI117" s="2544"/>
      <c r="BJ117" s="2544"/>
      <c r="BK117" s="2544"/>
      <c r="BL117" s="2544"/>
      <c r="BM117" s="2544"/>
      <c r="BN117" s="2544"/>
      <c r="BO117" s="2544"/>
      <c r="BP117" s="2544"/>
      <c r="BQ117" s="2544"/>
      <c r="BR117" s="2544"/>
      <c r="BS117" s="2544"/>
      <c r="BT117" s="2544"/>
      <c r="BU117" s="2544"/>
      <c r="BV117" s="2544"/>
      <c r="BW117" s="2544"/>
      <c r="BX117" s="2544"/>
      <c r="BY117" s="2544"/>
      <c r="BZ117" s="2544"/>
      <c r="CA117" s="2544"/>
      <c r="CB117" s="2544"/>
      <c r="CC117" s="2544"/>
      <c r="CD117" s="2544"/>
      <c r="CE117" s="2544"/>
      <c r="CF117" s="2544"/>
      <c r="CG117" s="2544"/>
      <c r="CH117" s="2544"/>
      <c r="CI117" s="2544"/>
      <c r="CJ117" s="2544"/>
      <c r="CK117" s="2544"/>
      <c r="CL117" s="2544"/>
      <c r="CM117" s="2544"/>
      <c r="CN117" s="2544"/>
      <c r="CO117" s="2544"/>
      <c r="CP117" s="2544"/>
      <c r="CQ117" s="2544"/>
      <c r="CR117" s="2544"/>
      <c r="CS117" s="2544"/>
      <c r="CT117" s="2544"/>
      <c r="CU117" s="2544"/>
      <c r="CV117" s="2544"/>
      <c r="CW117" s="2544"/>
      <c r="CX117" s="2544"/>
      <c r="CY117" s="2544"/>
      <c r="CZ117" s="2544"/>
      <c r="DA117" s="2544"/>
      <c r="DB117" s="2544"/>
      <c r="DC117" s="2544"/>
      <c r="DD117" s="2544"/>
      <c r="DE117" s="2544"/>
      <c r="DF117" s="2544"/>
      <c r="DG117" s="2544"/>
      <c r="DH117" s="2544"/>
    </row>
    <row r="118" spans="1:112" ht="7.5" customHeight="1">
      <c r="A118" s="2543"/>
      <c r="B118" s="2543"/>
      <c r="C118" s="2543"/>
      <c r="D118" s="2543"/>
      <c r="E118" s="2543"/>
      <c r="F118" s="2543"/>
      <c r="G118" s="2543"/>
      <c r="H118" s="2543"/>
      <c r="I118" s="2543"/>
      <c r="J118" s="2543"/>
      <c r="K118" s="2543"/>
      <c r="L118" s="2543"/>
      <c r="M118" s="2543"/>
      <c r="N118" s="2543"/>
      <c r="O118" s="2543"/>
      <c r="P118" s="2543"/>
      <c r="Q118" s="2544"/>
      <c r="R118" s="2544"/>
      <c r="S118" s="2544"/>
      <c r="T118" s="2544"/>
      <c r="U118" s="2544"/>
      <c r="V118" s="2544"/>
      <c r="W118" s="2544"/>
      <c r="X118" s="2544"/>
      <c r="Y118" s="2544"/>
      <c r="Z118" s="2544"/>
      <c r="AA118" s="2544"/>
      <c r="AB118" s="2544"/>
      <c r="AC118" s="2544"/>
      <c r="AD118" s="2544"/>
      <c r="AE118" s="2544"/>
      <c r="AF118" s="2544"/>
      <c r="AG118" s="2544"/>
      <c r="AH118" s="2544"/>
      <c r="AI118" s="2544"/>
      <c r="AJ118" s="2544"/>
      <c r="AK118" s="2544"/>
      <c r="AL118" s="2544"/>
      <c r="AM118" s="2544"/>
      <c r="AN118" s="2544"/>
      <c r="AO118" s="2544"/>
      <c r="AP118" s="2544"/>
      <c r="AQ118" s="2544"/>
      <c r="AR118" s="2544"/>
      <c r="AS118" s="2544"/>
      <c r="AT118" s="2544"/>
      <c r="AU118" s="2544"/>
      <c r="AV118" s="2544"/>
      <c r="AW118" s="2544"/>
      <c r="AX118" s="2544"/>
      <c r="AY118" s="2544"/>
      <c r="AZ118" s="2544"/>
      <c r="BA118" s="2544"/>
      <c r="BB118" s="2544"/>
      <c r="BC118" s="2544"/>
      <c r="BD118" s="2544"/>
      <c r="BE118" s="2544"/>
      <c r="BF118" s="2544"/>
      <c r="BG118" s="2544"/>
      <c r="BH118" s="2544"/>
      <c r="BI118" s="2544"/>
      <c r="BJ118" s="2544"/>
      <c r="BK118" s="2544"/>
      <c r="BL118" s="2544"/>
      <c r="BM118" s="2544"/>
      <c r="BN118" s="2544"/>
      <c r="BO118" s="2544"/>
      <c r="BP118" s="2544"/>
      <c r="BQ118" s="2544"/>
      <c r="BR118" s="2544"/>
      <c r="BS118" s="2544"/>
      <c r="BT118" s="2544"/>
      <c r="BU118" s="2544"/>
      <c r="BV118" s="2544"/>
      <c r="BW118" s="2544"/>
      <c r="BX118" s="2544"/>
      <c r="BY118" s="2544"/>
      <c r="BZ118" s="2544"/>
      <c r="CA118" s="2544"/>
      <c r="CB118" s="2544"/>
      <c r="CC118" s="2544"/>
      <c r="CD118" s="2544"/>
      <c r="CE118" s="2544"/>
      <c r="CF118" s="2544"/>
      <c r="CG118" s="2544"/>
      <c r="CH118" s="2544"/>
      <c r="CI118" s="2544"/>
      <c r="CJ118" s="2544"/>
      <c r="CK118" s="2544"/>
      <c r="CL118" s="2544"/>
      <c r="CM118" s="2544"/>
      <c r="CN118" s="2544"/>
      <c r="CO118" s="2544"/>
      <c r="CP118" s="2544"/>
      <c r="CQ118" s="2544"/>
      <c r="CR118" s="2544"/>
      <c r="CS118" s="2544"/>
      <c r="CT118" s="2544"/>
      <c r="CU118" s="2544"/>
      <c r="CV118" s="2544"/>
      <c r="CW118" s="2544"/>
      <c r="CX118" s="2544"/>
      <c r="CY118" s="2544"/>
      <c r="CZ118" s="2544"/>
      <c r="DA118" s="2544"/>
      <c r="DB118" s="2544"/>
      <c r="DC118" s="2544"/>
      <c r="DD118" s="2544"/>
      <c r="DE118" s="2544"/>
      <c r="DF118" s="2544"/>
      <c r="DG118" s="2544"/>
      <c r="DH118" s="2544"/>
    </row>
    <row r="119" spans="1:112" ht="7.5" customHeight="1">
      <c r="A119" s="2543"/>
      <c r="B119" s="2543"/>
      <c r="C119" s="2543"/>
      <c r="D119" s="2543"/>
      <c r="E119" s="2543"/>
      <c r="F119" s="2543"/>
      <c r="G119" s="2543"/>
      <c r="H119" s="2543"/>
      <c r="I119" s="2543"/>
      <c r="J119" s="2543"/>
      <c r="K119" s="2543"/>
      <c r="L119" s="2543"/>
      <c r="M119" s="2543"/>
      <c r="N119" s="2543"/>
      <c r="O119" s="2543"/>
      <c r="P119" s="2543"/>
      <c r="Q119" s="2544"/>
      <c r="R119" s="2544"/>
      <c r="S119" s="2544"/>
      <c r="T119" s="2544"/>
      <c r="U119" s="2544"/>
      <c r="V119" s="2544"/>
      <c r="W119" s="2544"/>
      <c r="X119" s="2544"/>
      <c r="Y119" s="2544"/>
      <c r="Z119" s="2544"/>
      <c r="AA119" s="2544"/>
      <c r="AB119" s="2544"/>
      <c r="AC119" s="2544"/>
      <c r="AD119" s="2544"/>
      <c r="AE119" s="2544"/>
      <c r="AF119" s="2544"/>
      <c r="AG119" s="2544"/>
      <c r="AH119" s="2544"/>
      <c r="AI119" s="2544"/>
      <c r="AJ119" s="2544"/>
      <c r="AK119" s="2544"/>
      <c r="AL119" s="2544"/>
      <c r="AM119" s="2544"/>
      <c r="AN119" s="2544"/>
      <c r="AO119" s="2544"/>
      <c r="AP119" s="2544"/>
      <c r="AQ119" s="2544"/>
      <c r="AR119" s="2544"/>
      <c r="AS119" s="2544"/>
      <c r="AT119" s="2544"/>
      <c r="AU119" s="2544"/>
      <c r="AV119" s="2544"/>
      <c r="AW119" s="2544"/>
      <c r="AX119" s="2544"/>
      <c r="AY119" s="2544"/>
      <c r="AZ119" s="2544"/>
      <c r="BA119" s="2544"/>
      <c r="BB119" s="2544"/>
      <c r="BC119" s="2544"/>
      <c r="BD119" s="2544"/>
      <c r="BE119" s="2544"/>
      <c r="BF119" s="2544"/>
      <c r="BG119" s="2544"/>
      <c r="BH119" s="2544"/>
      <c r="BI119" s="2544"/>
      <c r="BJ119" s="2544"/>
      <c r="BK119" s="2544"/>
      <c r="BL119" s="2544"/>
      <c r="BM119" s="2544"/>
      <c r="BN119" s="2544"/>
      <c r="BO119" s="2544"/>
      <c r="BP119" s="2544"/>
      <c r="BQ119" s="2544"/>
      <c r="BR119" s="2544"/>
      <c r="BS119" s="2544"/>
      <c r="BT119" s="2544"/>
      <c r="BU119" s="2544"/>
      <c r="BV119" s="2544"/>
      <c r="BW119" s="2544"/>
      <c r="BX119" s="2544"/>
      <c r="BY119" s="2544"/>
      <c r="BZ119" s="2544"/>
      <c r="CA119" s="2544"/>
      <c r="CB119" s="2544"/>
      <c r="CC119" s="2544"/>
      <c r="CD119" s="2544"/>
      <c r="CE119" s="2544"/>
      <c r="CF119" s="2544"/>
      <c r="CG119" s="2544"/>
      <c r="CH119" s="2544"/>
      <c r="CI119" s="2544"/>
      <c r="CJ119" s="2544"/>
      <c r="CK119" s="2544"/>
      <c r="CL119" s="2544"/>
      <c r="CM119" s="2544"/>
      <c r="CN119" s="2544"/>
      <c r="CO119" s="2544"/>
      <c r="CP119" s="2544"/>
      <c r="CQ119" s="2544"/>
      <c r="CR119" s="2544"/>
      <c r="CS119" s="2544"/>
      <c r="CT119" s="2544"/>
      <c r="CU119" s="2544"/>
      <c r="CV119" s="2544"/>
      <c r="CW119" s="2544"/>
      <c r="CX119" s="2544"/>
      <c r="CY119" s="2544"/>
      <c r="CZ119" s="2544"/>
      <c r="DA119" s="2544"/>
      <c r="DB119" s="2544"/>
      <c r="DC119" s="2544"/>
      <c r="DD119" s="2544"/>
      <c r="DE119" s="2544"/>
      <c r="DF119" s="2544"/>
      <c r="DG119" s="2544"/>
      <c r="DH119" s="2544"/>
    </row>
    <row r="120" spans="1:112" ht="7.5" customHeight="1">
      <c r="A120" s="2543"/>
      <c r="B120" s="2543"/>
      <c r="C120" s="2543"/>
      <c r="D120" s="2543"/>
      <c r="E120" s="2543"/>
      <c r="F120" s="2543"/>
      <c r="G120" s="2543"/>
      <c r="H120" s="2543"/>
      <c r="I120" s="2543"/>
      <c r="J120" s="2543"/>
      <c r="K120" s="2543"/>
      <c r="L120" s="2543"/>
      <c r="M120" s="2543"/>
      <c r="N120" s="2543"/>
      <c r="O120" s="2543"/>
      <c r="P120" s="2543"/>
      <c r="Q120" s="2544"/>
      <c r="R120" s="2544"/>
      <c r="S120" s="2544"/>
      <c r="T120" s="2544"/>
      <c r="U120" s="2544"/>
      <c r="V120" s="2544"/>
      <c r="W120" s="2544"/>
      <c r="X120" s="2544"/>
      <c r="Y120" s="2544"/>
      <c r="Z120" s="2544"/>
      <c r="AA120" s="2544"/>
      <c r="AB120" s="2544"/>
      <c r="AC120" s="2544"/>
      <c r="AD120" s="2544"/>
      <c r="AE120" s="2544"/>
      <c r="AF120" s="2544"/>
      <c r="AG120" s="2544"/>
      <c r="AH120" s="2544"/>
      <c r="AI120" s="2544"/>
      <c r="AJ120" s="2544"/>
      <c r="AK120" s="2544"/>
      <c r="AL120" s="2544"/>
      <c r="AM120" s="2544"/>
      <c r="AN120" s="2544"/>
      <c r="AO120" s="2544"/>
      <c r="AP120" s="2544"/>
      <c r="AQ120" s="2544"/>
      <c r="AR120" s="2544"/>
      <c r="AS120" s="2544"/>
      <c r="AT120" s="2544"/>
      <c r="AU120" s="2544"/>
      <c r="AV120" s="2544"/>
      <c r="AW120" s="2544"/>
      <c r="AX120" s="2544"/>
      <c r="AY120" s="2544"/>
      <c r="AZ120" s="2544"/>
      <c r="BA120" s="2544"/>
      <c r="BB120" s="2544"/>
      <c r="BC120" s="2544"/>
      <c r="BD120" s="2544"/>
      <c r="BE120" s="2544"/>
      <c r="BF120" s="2544"/>
      <c r="BG120" s="2544"/>
      <c r="BH120" s="2544"/>
      <c r="BI120" s="2544"/>
      <c r="BJ120" s="2544"/>
      <c r="BK120" s="2544"/>
      <c r="BL120" s="2544"/>
      <c r="BM120" s="2544"/>
      <c r="BN120" s="2544"/>
      <c r="BO120" s="2544"/>
      <c r="BP120" s="2544"/>
      <c r="BQ120" s="2544"/>
      <c r="BR120" s="2544"/>
      <c r="BS120" s="2544"/>
      <c r="BT120" s="2544"/>
      <c r="BU120" s="2544"/>
      <c r="BV120" s="2544"/>
      <c r="BW120" s="2544"/>
      <c r="BX120" s="2544"/>
      <c r="BY120" s="2544"/>
      <c r="BZ120" s="2544"/>
      <c r="CA120" s="2544"/>
      <c r="CB120" s="2544"/>
      <c r="CC120" s="2544"/>
      <c r="CD120" s="2544"/>
      <c r="CE120" s="2544"/>
      <c r="CF120" s="2544"/>
      <c r="CG120" s="2544"/>
      <c r="CH120" s="2544"/>
      <c r="CI120" s="2544"/>
      <c r="CJ120" s="2544"/>
      <c r="CK120" s="2544"/>
      <c r="CL120" s="2544"/>
      <c r="CM120" s="2544"/>
      <c r="CN120" s="2544"/>
      <c r="CO120" s="2544"/>
      <c r="CP120" s="2544"/>
      <c r="CQ120" s="2544"/>
      <c r="CR120" s="2544"/>
      <c r="CS120" s="2544"/>
      <c r="CT120" s="2544"/>
      <c r="CU120" s="2544"/>
      <c r="CV120" s="2544"/>
      <c r="CW120" s="2544"/>
      <c r="CX120" s="2544"/>
      <c r="CY120" s="2544"/>
      <c r="CZ120" s="2544"/>
      <c r="DA120" s="2544"/>
      <c r="DB120" s="2544"/>
      <c r="DC120" s="2544"/>
      <c r="DD120" s="2544"/>
      <c r="DE120" s="2544"/>
      <c r="DF120" s="2544"/>
      <c r="DG120" s="2544"/>
      <c r="DH120" s="2544"/>
    </row>
    <row r="123" spans="1:112" ht="7.5" customHeight="1">
      <c r="A123" s="933" t="s">
        <v>1689</v>
      </c>
      <c r="B123" s="933"/>
      <c r="C123" s="933"/>
      <c r="D123" s="933"/>
      <c r="E123" s="933"/>
      <c r="F123" s="933"/>
      <c r="G123" s="933"/>
      <c r="H123" s="933"/>
      <c r="I123" s="933"/>
      <c r="J123" s="933"/>
      <c r="K123" s="933"/>
      <c r="L123" s="933"/>
      <c r="M123" s="933"/>
      <c r="N123" s="933"/>
      <c r="O123" s="933"/>
      <c r="P123" s="933"/>
      <c r="Q123" s="933"/>
      <c r="R123" s="933"/>
      <c r="S123" s="933"/>
      <c r="T123" s="933"/>
      <c r="U123" s="933"/>
      <c r="V123" s="933"/>
      <c r="W123" s="933"/>
      <c r="X123" s="933"/>
      <c r="Y123" s="933"/>
      <c r="Z123" s="933"/>
      <c r="AA123" s="933"/>
      <c r="AB123" s="933"/>
      <c r="AC123" s="933"/>
      <c r="AD123" s="933"/>
      <c r="AE123" s="933"/>
      <c r="AF123" s="933"/>
      <c r="AG123" s="933"/>
      <c r="AH123" s="933"/>
      <c r="AI123" s="933"/>
      <c r="AJ123" s="933"/>
      <c r="AK123" s="933"/>
      <c r="AL123" s="933"/>
      <c r="AM123" s="933"/>
      <c r="AN123" s="933"/>
      <c r="AO123" s="933"/>
      <c r="AP123" s="933"/>
      <c r="AQ123" s="933"/>
      <c r="AR123" s="933"/>
      <c r="AS123" s="933"/>
      <c r="AT123" s="933"/>
      <c r="AU123" s="933"/>
      <c r="AV123" s="933"/>
      <c r="AW123" s="933"/>
      <c r="AX123" s="933"/>
      <c r="AY123" s="933"/>
      <c r="AZ123" s="933"/>
      <c r="BA123" s="933"/>
      <c r="BB123" s="933"/>
      <c r="BC123" s="933"/>
      <c r="BD123" s="933"/>
      <c r="BE123" s="933"/>
      <c r="BF123" s="933"/>
      <c r="BG123" s="933"/>
      <c r="BH123" s="933"/>
      <c r="BI123" s="933"/>
      <c r="BJ123" s="933"/>
      <c r="BK123" s="933"/>
      <c r="BL123" s="933"/>
      <c r="BM123" s="933"/>
      <c r="BN123" s="933"/>
      <c r="BO123" s="933"/>
      <c r="BP123" s="933"/>
      <c r="BQ123" s="933"/>
      <c r="BR123" s="933"/>
      <c r="BS123" s="933"/>
      <c r="BT123" s="933"/>
      <c r="BU123" s="933"/>
      <c r="BV123" s="933"/>
      <c r="BW123" s="933"/>
      <c r="BX123" s="933"/>
      <c r="BY123" s="933"/>
      <c r="BZ123" s="933"/>
      <c r="CA123" s="933"/>
      <c r="CB123" s="933"/>
      <c r="CC123" s="933"/>
      <c r="CD123" s="933"/>
      <c r="CE123" s="933"/>
      <c r="CF123" s="933"/>
      <c r="CG123" s="933"/>
      <c r="CH123" s="933"/>
      <c r="CI123" s="933"/>
      <c r="CJ123" s="933"/>
      <c r="CK123" s="933"/>
      <c r="CL123" s="933"/>
      <c r="CM123" s="933"/>
      <c r="CN123" s="933"/>
      <c r="CO123" s="933"/>
      <c r="CP123" s="933"/>
      <c r="CQ123" s="933"/>
      <c r="CR123" s="933"/>
      <c r="CS123" s="933"/>
      <c r="CT123" s="933"/>
      <c r="CU123" s="933"/>
      <c r="CV123" s="933"/>
      <c r="CW123" s="933"/>
      <c r="CX123" s="933"/>
      <c r="CY123" s="933"/>
      <c r="CZ123" s="933"/>
      <c r="DA123" s="933"/>
      <c r="DB123" s="933"/>
      <c r="DC123" s="933"/>
      <c r="DD123" s="933"/>
      <c r="DE123" s="933"/>
      <c r="DF123" s="933"/>
      <c r="DG123" s="933"/>
      <c r="DH123" s="933"/>
    </row>
    <row r="124" spans="1:112" ht="7.5" customHeight="1">
      <c r="A124" s="933"/>
      <c r="B124" s="933"/>
      <c r="C124" s="933"/>
      <c r="D124" s="933"/>
      <c r="E124" s="933"/>
      <c r="F124" s="933"/>
      <c r="G124" s="933"/>
      <c r="H124" s="933"/>
      <c r="I124" s="933"/>
      <c r="J124" s="933"/>
      <c r="K124" s="933"/>
      <c r="L124" s="933"/>
      <c r="M124" s="933"/>
      <c r="N124" s="933"/>
      <c r="O124" s="933"/>
      <c r="P124" s="933"/>
      <c r="Q124" s="933"/>
      <c r="R124" s="933"/>
      <c r="S124" s="933"/>
      <c r="T124" s="933"/>
      <c r="U124" s="933"/>
      <c r="V124" s="933"/>
      <c r="W124" s="933"/>
      <c r="X124" s="933"/>
      <c r="Y124" s="933"/>
      <c r="Z124" s="933"/>
      <c r="AA124" s="933"/>
      <c r="AB124" s="933"/>
      <c r="AC124" s="933"/>
      <c r="AD124" s="933"/>
      <c r="AE124" s="933"/>
      <c r="AF124" s="933"/>
      <c r="AG124" s="933"/>
      <c r="AH124" s="933"/>
      <c r="AI124" s="933"/>
      <c r="AJ124" s="933"/>
      <c r="AK124" s="933"/>
      <c r="AL124" s="933"/>
      <c r="AM124" s="933"/>
      <c r="AN124" s="933"/>
      <c r="AO124" s="933"/>
      <c r="AP124" s="933"/>
      <c r="AQ124" s="933"/>
      <c r="AR124" s="933"/>
      <c r="AS124" s="933"/>
      <c r="AT124" s="933"/>
      <c r="AU124" s="933"/>
      <c r="AV124" s="933"/>
      <c r="AW124" s="933"/>
      <c r="AX124" s="933"/>
      <c r="AY124" s="933"/>
      <c r="AZ124" s="933"/>
      <c r="BA124" s="933"/>
      <c r="BB124" s="933"/>
      <c r="BC124" s="933"/>
      <c r="BD124" s="933"/>
      <c r="BE124" s="933"/>
      <c r="BF124" s="933"/>
      <c r="BG124" s="933"/>
      <c r="BH124" s="933"/>
      <c r="BI124" s="933"/>
      <c r="BJ124" s="933"/>
      <c r="BK124" s="933"/>
      <c r="BL124" s="933"/>
      <c r="BM124" s="933"/>
      <c r="BN124" s="933"/>
      <c r="BO124" s="933"/>
      <c r="BP124" s="933"/>
      <c r="BQ124" s="933"/>
      <c r="BR124" s="933"/>
      <c r="BS124" s="933"/>
      <c r="BT124" s="933"/>
      <c r="BU124" s="933"/>
      <c r="BV124" s="933"/>
      <c r="BW124" s="933"/>
      <c r="BX124" s="933"/>
      <c r="BY124" s="933"/>
      <c r="BZ124" s="933"/>
      <c r="CA124" s="933"/>
      <c r="CB124" s="933"/>
      <c r="CC124" s="933"/>
      <c r="CD124" s="933"/>
      <c r="CE124" s="933"/>
      <c r="CF124" s="933"/>
      <c r="CG124" s="933"/>
      <c r="CH124" s="933"/>
      <c r="CI124" s="933"/>
      <c r="CJ124" s="933"/>
      <c r="CK124" s="933"/>
      <c r="CL124" s="933"/>
      <c r="CM124" s="933"/>
      <c r="CN124" s="933"/>
      <c r="CO124" s="933"/>
      <c r="CP124" s="933"/>
      <c r="CQ124" s="933"/>
      <c r="CR124" s="933"/>
      <c r="CS124" s="933"/>
      <c r="CT124" s="933"/>
      <c r="CU124" s="933"/>
      <c r="CV124" s="933"/>
      <c r="CW124" s="933"/>
      <c r="CX124" s="933"/>
      <c r="CY124" s="933"/>
      <c r="CZ124" s="933"/>
      <c r="DA124" s="933"/>
      <c r="DB124" s="933"/>
      <c r="DC124" s="933"/>
      <c r="DD124" s="933"/>
      <c r="DE124" s="933"/>
      <c r="DF124" s="933"/>
      <c r="DG124" s="933"/>
      <c r="DH124" s="933"/>
    </row>
    <row r="125" spans="1:112" ht="7.5" customHeight="1">
      <c r="A125" s="2605" t="s">
        <v>1690</v>
      </c>
      <c r="B125" s="2605"/>
      <c r="C125" s="2605"/>
      <c r="D125" s="2605"/>
      <c r="E125" s="2605"/>
      <c r="F125" s="2605"/>
      <c r="G125" s="2605"/>
      <c r="H125" s="2605"/>
      <c r="I125" s="2605"/>
      <c r="J125" s="2605"/>
      <c r="K125" s="2605"/>
      <c r="L125" s="2605"/>
      <c r="M125" s="2605"/>
      <c r="N125" s="2605"/>
      <c r="O125" s="2605"/>
      <c r="P125" s="2605"/>
      <c r="Q125" s="2605"/>
      <c r="R125" s="2605"/>
      <c r="S125" s="2605"/>
      <c r="T125" s="2605"/>
      <c r="U125" s="2605"/>
      <c r="V125" s="2605"/>
      <c r="W125" s="2605"/>
      <c r="X125" s="2605"/>
      <c r="Y125" s="2605"/>
      <c r="Z125" s="2605"/>
      <c r="AA125" s="2605"/>
      <c r="AB125" s="2605"/>
      <c r="AC125" s="2605"/>
      <c r="AD125" s="2605"/>
      <c r="AE125" s="2605"/>
      <c r="AF125" s="2605"/>
      <c r="AG125" s="2605"/>
      <c r="AH125" s="2605"/>
      <c r="AI125" s="2605"/>
      <c r="AJ125" s="2605"/>
      <c r="AK125" s="2605"/>
      <c r="AL125" s="2605"/>
      <c r="AM125" s="2605"/>
      <c r="AN125" s="2605"/>
      <c r="AO125" s="2605"/>
      <c r="AP125" s="2605"/>
      <c r="AQ125" s="2605"/>
      <c r="AR125" s="2605"/>
      <c r="AS125" s="2605"/>
      <c r="AT125" s="2605"/>
      <c r="AU125" s="2605"/>
      <c r="AV125" s="2605"/>
      <c r="AW125" s="2605"/>
      <c r="AX125" s="2605"/>
      <c r="AY125" s="2605"/>
      <c r="AZ125" s="2605"/>
      <c r="BA125" s="2605"/>
      <c r="BB125" s="2605"/>
      <c r="BC125" s="2605"/>
      <c r="BD125" s="2605"/>
      <c r="BE125" s="2605"/>
      <c r="BF125" s="2605"/>
      <c r="BG125" s="2605"/>
      <c r="BH125" s="2605"/>
      <c r="BI125" s="2605"/>
      <c r="BJ125" s="2605"/>
      <c r="BK125" s="2605"/>
      <c r="BL125" s="2605"/>
      <c r="BM125" s="2605"/>
      <c r="BN125" s="2605"/>
      <c r="BO125" s="2605"/>
      <c r="BP125" s="2605"/>
      <c r="BQ125" s="2605"/>
      <c r="BR125" s="2605"/>
      <c r="BS125" s="2605"/>
      <c r="BT125" s="2605"/>
      <c r="BU125" s="2605"/>
      <c r="BV125" s="2605"/>
      <c r="BW125" s="2605"/>
      <c r="BX125" s="2605"/>
      <c r="BY125" s="2605"/>
      <c r="BZ125" s="2605"/>
      <c r="CA125" s="2605"/>
      <c r="CB125" s="2605"/>
      <c r="CC125" s="2605"/>
      <c r="CD125" s="2605"/>
      <c r="CE125" s="2605"/>
      <c r="CF125" s="2605"/>
      <c r="CG125" s="2605"/>
      <c r="CH125" s="2605"/>
      <c r="CI125" s="2605"/>
      <c r="CJ125" s="2605"/>
      <c r="CK125" s="2605"/>
      <c r="CL125" s="2605"/>
      <c r="CM125" s="2605"/>
      <c r="CN125" s="2605"/>
      <c r="CO125" s="2605"/>
      <c r="CP125" s="2605"/>
      <c r="CQ125" s="2605"/>
      <c r="CR125" s="2605"/>
      <c r="CS125" s="2605"/>
      <c r="CT125" s="2605"/>
      <c r="CU125" s="2605"/>
      <c r="CV125" s="2605"/>
      <c r="CW125" s="2605"/>
      <c r="CX125" s="2605"/>
      <c r="CY125" s="2605"/>
      <c r="CZ125" s="2605"/>
      <c r="DA125" s="2605"/>
      <c r="DB125" s="2605"/>
      <c r="DC125" s="2605"/>
      <c r="DD125" s="2605"/>
      <c r="DE125" s="2605"/>
      <c r="DF125" s="2605"/>
      <c r="DG125" s="2605"/>
      <c r="DH125" s="2605"/>
    </row>
    <row r="126" spans="1:112" ht="7.5" customHeight="1">
      <c r="A126" s="2605"/>
      <c r="B126" s="2605"/>
      <c r="C126" s="2605"/>
      <c r="D126" s="2605"/>
      <c r="E126" s="2605"/>
      <c r="F126" s="2605"/>
      <c r="G126" s="2605"/>
      <c r="H126" s="2605"/>
      <c r="I126" s="2605"/>
      <c r="J126" s="2605"/>
      <c r="K126" s="2605"/>
      <c r="L126" s="2605"/>
      <c r="M126" s="2605"/>
      <c r="N126" s="2605"/>
      <c r="O126" s="2605"/>
      <c r="P126" s="2605"/>
      <c r="Q126" s="2605"/>
      <c r="R126" s="2605"/>
      <c r="S126" s="2605"/>
      <c r="T126" s="2605"/>
      <c r="U126" s="2605"/>
      <c r="V126" s="2605"/>
      <c r="W126" s="2605"/>
      <c r="X126" s="2605"/>
      <c r="Y126" s="2605"/>
      <c r="Z126" s="2605"/>
      <c r="AA126" s="2605"/>
      <c r="AB126" s="2605"/>
      <c r="AC126" s="2605"/>
      <c r="AD126" s="2605"/>
      <c r="AE126" s="2605"/>
      <c r="AF126" s="2605"/>
      <c r="AG126" s="2605"/>
      <c r="AH126" s="2605"/>
      <c r="AI126" s="2605"/>
      <c r="AJ126" s="2605"/>
      <c r="AK126" s="2605"/>
      <c r="AL126" s="2605"/>
      <c r="AM126" s="2605"/>
      <c r="AN126" s="2605"/>
      <c r="AO126" s="2605"/>
      <c r="AP126" s="2605"/>
      <c r="AQ126" s="2605"/>
      <c r="AR126" s="2605"/>
      <c r="AS126" s="2605"/>
      <c r="AT126" s="2605"/>
      <c r="AU126" s="2605"/>
      <c r="AV126" s="2605"/>
      <c r="AW126" s="2605"/>
      <c r="AX126" s="2605"/>
      <c r="AY126" s="2605"/>
      <c r="AZ126" s="2605"/>
      <c r="BA126" s="2605"/>
      <c r="BB126" s="2605"/>
      <c r="BC126" s="2605"/>
      <c r="BD126" s="2605"/>
      <c r="BE126" s="2605"/>
      <c r="BF126" s="2605"/>
      <c r="BG126" s="2605"/>
      <c r="BH126" s="2605"/>
      <c r="BI126" s="2605"/>
      <c r="BJ126" s="2605"/>
      <c r="BK126" s="2605"/>
      <c r="BL126" s="2605"/>
      <c r="BM126" s="2605"/>
      <c r="BN126" s="2605"/>
      <c r="BO126" s="2605"/>
      <c r="BP126" s="2605"/>
      <c r="BQ126" s="2605"/>
      <c r="BR126" s="2605"/>
      <c r="BS126" s="2605"/>
      <c r="BT126" s="2605"/>
      <c r="BU126" s="2605"/>
      <c r="BV126" s="2605"/>
      <c r="BW126" s="2605"/>
      <c r="BX126" s="2605"/>
      <c r="BY126" s="2605"/>
      <c r="BZ126" s="2605"/>
      <c r="CA126" s="2605"/>
      <c r="CB126" s="2605"/>
      <c r="CC126" s="2605"/>
      <c r="CD126" s="2605"/>
      <c r="CE126" s="2605"/>
      <c r="CF126" s="2605"/>
      <c r="CG126" s="2605"/>
      <c r="CH126" s="2605"/>
      <c r="CI126" s="2605"/>
      <c r="CJ126" s="2605"/>
      <c r="CK126" s="2605"/>
      <c r="CL126" s="2605"/>
      <c r="CM126" s="2605"/>
      <c r="CN126" s="2605"/>
      <c r="CO126" s="2605"/>
      <c r="CP126" s="2605"/>
      <c r="CQ126" s="2605"/>
      <c r="CR126" s="2605"/>
      <c r="CS126" s="2605"/>
      <c r="CT126" s="2605"/>
      <c r="CU126" s="2605"/>
      <c r="CV126" s="2605"/>
      <c r="CW126" s="2605"/>
      <c r="CX126" s="2605"/>
      <c r="CY126" s="2605"/>
      <c r="CZ126" s="2605"/>
      <c r="DA126" s="2605"/>
      <c r="DB126" s="2605"/>
      <c r="DC126" s="2605"/>
      <c r="DD126" s="2605"/>
      <c r="DE126" s="2605"/>
      <c r="DF126" s="2605"/>
      <c r="DG126" s="2605"/>
      <c r="DH126" s="2605"/>
    </row>
    <row r="127" spans="1:112" ht="7.5" customHeight="1">
      <c r="A127" s="2556" t="s">
        <v>1691</v>
      </c>
      <c r="B127" s="2556"/>
      <c r="C127" s="2556"/>
      <c r="D127" s="2606" t="s">
        <v>1692</v>
      </c>
      <c r="E127" s="2545"/>
      <c r="F127" s="2545"/>
      <c r="G127" s="2545"/>
      <c r="H127" s="2545"/>
      <c r="I127" s="2545"/>
      <c r="J127" s="2545"/>
      <c r="K127" s="2545"/>
      <c r="L127" s="2545"/>
      <c r="M127" s="2545"/>
      <c r="N127" s="2545"/>
      <c r="O127" s="2545"/>
      <c r="P127" s="2545"/>
      <c r="Q127" s="2545"/>
      <c r="R127" s="2545"/>
      <c r="S127" s="2545"/>
      <c r="T127" s="2545"/>
      <c r="U127" s="2545"/>
      <c r="V127" s="2545"/>
      <c r="W127" s="2545"/>
      <c r="X127" s="2545"/>
      <c r="Y127" s="2545"/>
      <c r="Z127" s="2545"/>
      <c r="AA127" s="2545"/>
      <c r="AB127" s="2606" t="s">
        <v>1693</v>
      </c>
      <c r="AC127" s="2606"/>
      <c r="AD127" s="2606"/>
      <c r="AE127" s="2606"/>
      <c r="AF127" s="2606"/>
      <c r="AG127" s="2606"/>
      <c r="AH127" s="2606"/>
      <c r="AI127" s="2606"/>
      <c r="AJ127" s="2606"/>
      <c r="AK127" s="2606"/>
      <c r="AL127" s="2606"/>
      <c r="AM127" s="2606"/>
      <c r="AN127" s="2606"/>
      <c r="AO127" s="2606"/>
      <c r="AP127" s="2606"/>
      <c r="AQ127" s="2606"/>
      <c r="AR127" s="2606"/>
      <c r="AS127" s="2606"/>
      <c r="AT127" s="2606"/>
      <c r="AU127" s="2606"/>
      <c r="AV127" s="2606"/>
      <c r="AW127" s="2606"/>
      <c r="AX127" s="2606"/>
      <c r="AY127" s="2606"/>
      <c r="AZ127" s="2606"/>
      <c r="BA127" s="2606"/>
      <c r="BB127" s="2606"/>
      <c r="BC127" s="2606"/>
      <c r="BD127" s="2606"/>
      <c r="BE127" s="2606"/>
      <c r="BF127" s="2606"/>
      <c r="BG127" s="2606"/>
      <c r="BH127" s="2606"/>
      <c r="BI127" s="2606"/>
      <c r="BJ127" s="2606"/>
      <c r="BK127" s="2606"/>
      <c r="BL127" s="2606"/>
      <c r="BM127" s="2606"/>
      <c r="BN127" s="2606"/>
      <c r="BO127" s="2606"/>
      <c r="BP127" s="2606"/>
      <c r="BQ127" s="2606"/>
      <c r="BR127" s="2606"/>
      <c r="BS127" s="2606" t="s">
        <v>1694</v>
      </c>
      <c r="BT127" s="2606"/>
      <c r="BU127" s="2606"/>
      <c r="BV127" s="2606"/>
      <c r="BW127" s="2606"/>
      <c r="BX127" s="2606"/>
      <c r="BY127" s="2606"/>
      <c r="BZ127" s="2606"/>
      <c r="CA127" s="2606"/>
      <c r="CB127" s="2606"/>
      <c r="CC127" s="2606"/>
      <c r="CD127" s="2606"/>
      <c r="CE127" s="2606"/>
      <c r="CF127" s="2606"/>
      <c r="CG127" s="2606"/>
      <c r="CH127" s="2606"/>
      <c r="CI127" s="2606"/>
      <c r="CJ127" s="2606"/>
      <c r="CK127" s="2606"/>
      <c r="CL127" s="2606"/>
      <c r="CM127" s="2606"/>
      <c r="CN127" s="2606"/>
      <c r="CO127" s="2606"/>
      <c r="CP127" s="2606"/>
      <c r="CQ127" s="2606"/>
      <c r="CR127" s="2606"/>
      <c r="CS127" s="2606"/>
      <c r="CT127" s="2606"/>
      <c r="CU127" s="2606"/>
      <c r="CV127" s="2606"/>
      <c r="CW127" s="2606"/>
      <c r="CX127" s="2606"/>
      <c r="CY127" s="2606"/>
      <c r="CZ127" s="2606"/>
      <c r="DA127" s="2606"/>
      <c r="DB127" s="2606"/>
      <c r="DC127" s="2606"/>
      <c r="DD127" s="2606"/>
      <c r="DE127" s="2606"/>
      <c r="DF127" s="2606"/>
      <c r="DG127" s="2606"/>
      <c r="DH127" s="2606"/>
    </row>
    <row r="128" spans="1:112" ht="7.5" customHeight="1">
      <c r="A128" s="2556"/>
      <c r="B128" s="2556"/>
      <c r="C128" s="2556"/>
      <c r="D128" s="2545"/>
      <c r="E128" s="2545"/>
      <c r="F128" s="2545"/>
      <c r="G128" s="2545"/>
      <c r="H128" s="2545"/>
      <c r="I128" s="2545"/>
      <c r="J128" s="2545"/>
      <c r="K128" s="2545"/>
      <c r="L128" s="2545"/>
      <c r="M128" s="2545"/>
      <c r="N128" s="2545"/>
      <c r="O128" s="2545"/>
      <c r="P128" s="2545"/>
      <c r="Q128" s="2545"/>
      <c r="R128" s="2545"/>
      <c r="S128" s="2545"/>
      <c r="T128" s="2545"/>
      <c r="U128" s="2545"/>
      <c r="V128" s="2545"/>
      <c r="W128" s="2545"/>
      <c r="X128" s="2545"/>
      <c r="Y128" s="2545"/>
      <c r="Z128" s="2545"/>
      <c r="AA128" s="2545"/>
      <c r="AB128" s="2606"/>
      <c r="AC128" s="2606"/>
      <c r="AD128" s="2606"/>
      <c r="AE128" s="2606"/>
      <c r="AF128" s="2606"/>
      <c r="AG128" s="2606"/>
      <c r="AH128" s="2606"/>
      <c r="AI128" s="2606"/>
      <c r="AJ128" s="2606"/>
      <c r="AK128" s="2606"/>
      <c r="AL128" s="2606"/>
      <c r="AM128" s="2606"/>
      <c r="AN128" s="2606"/>
      <c r="AO128" s="2606"/>
      <c r="AP128" s="2606"/>
      <c r="AQ128" s="2606"/>
      <c r="AR128" s="2606"/>
      <c r="AS128" s="2606"/>
      <c r="AT128" s="2606"/>
      <c r="AU128" s="2606"/>
      <c r="AV128" s="2606"/>
      <c r="AW128" s="2606"/>
      <c r="AX128" s="2606"/>
      <c r="AY128" s="2606"/>
      <c r="AZ128" s="2606"/>
      <c r="BA128" s="2606"/>
      <c r="BB128" s="2606"/>
      <c r="BC128" s="2606"/>
      <c r="BD128" s="2606"/>
      <c r="BE128" s="2606"/>
      <c r="BF128" s="2606"/>
      <c r="BG128" s="2606"/>
      <c r="BH128" s="2606"/>
      <c r="BI128" s="2606"/>
      <c r="BJ128" s="2606"/>
      <c r="BK128" s="2606"/>
      <c r="BL128" s="2606"/>
      <c r="BM128" s="2606"/>
      <c r="BN128" s="2606"/>
      <c r="BO128" s="2606"/>
      <c r="BP128" s="2606"/>
      <c r="BQ128" s="2606"/>
      <c r="BR128" s="2606"/>
      <c r="BS128" s="2606"/>
      <c r="BT128" s="2606"/>
      <c r="BU128" s="2606"/>
      <c r="BV128" s="2606"/>
      <c r="BW128" s="2606"/>
      <c r="BX128" s="2606"/>
      <c r="BY128" s="2606"/>
      <c r="BZ128" s="2606"/>
      <c r="CA128" s="2606"/>
      <c r="CB128" s="2606"/>
      <c r="CC128" s="2606"/>
      <c r="CD128" s="2606"/>
      <c r="CE128" s="2606"/>
      <c r="CF128" s="2606"/>
      <c r="CG128" s="2606"/>
      <c r="CH128" s="2606"/>
      <c r="CI128" s="2606"/>
      <c r="CJ128" s="2606"/>
      <c r="CK128" s="2606"/>
      <c r="CL128" s="2606"/>
      <c r="CM128" s="2606"/>
      <c r="CN128" s="2606"/>
      <c r="CO128" s="2606"/>
      <c r="CP128" s="2606"/>
      <c r="CQ128" s="2606"/>
      <c r="CR128" s="2606"/>
      <c r="CS128" s="2606"/>
      <c r="CT128" s="2606"/>
      <c r="CU128" s="2606"/>
      <c r="CV128" s="2606"/>
      <c r="CW128" s="2606"/>
      <c r="CX128" s="2606"/>
      <c r="CY128" s="2606"/>
      <c r="CZ128" s="2606"/>
      <c r="DA128" s="2606"/>
      <c r="DB128" s="2606"/>
      <c r="DC128" s="2606"/>
      <c r="DD128" s="2606"/>
      <c r="DE128" s="2606"/>
      <c r="DF128" s="2606"/>
      <c r="DG128" s="2606"/>
      <c r="DH128" s="2606"/>
    </row>
    <row r="129" spans="1:112" ht="7.5" customHeight="1">
      <c r="A129" s="2556"/>
      <c r="B129" s="2556"/>
      <c r="C129" s="2556"/>
      <c r="D129" s="2545"/>
      <c r="E129" s="2545"/>
      <c r="F129" s="2545"/>
      <c r="G129" s="2545"/>
      <c r="H129" s="2545"/>
      <c r="I129" s="2545"/>
      <c r="J129" s="2545"/>
      <c r="K129" s="2545"/>
      <c r="L129" s="2545"/>
      <c r="M129" s="2545"/>
      <c r="N129" s="2545"/>
      <c r="O129" s="2545"/>
      <c r="P129" s="2545"/>
      <c r="Q129" s="2545"/>
      <c r="R129" s="2545"/>
      <c r="S129" s="2545"/>
      <c r="T129" s="2545"/>
      <c r="U129" s="2545"/>
      <c r="V129" s="2545"/>
      <c r="W129" s="2545"/>
      <c r="X129" s="2545"/>
      <c r="Y129" s="2545"/>
      <c r="Z129" s="2545"/>
      <c r="AA129" s="2545"/>
      <c r="AB129" s="2606"/>
      <c r="AC129" s="2606"/>
      <c r="AD129" s="2606"/>
      <c r="AE129" s="2606"/>
      <c r="AF129" s="2606"/>
      <c r="AG129" s="2606"/>
      <c r="AH129" s="2606"/>
      <c r="AI129" s="2606"/>
      <c r="AJ129" s="2606"/>
      <c r="AK129" s="2606"/>
      <c r="AL129" s="2606"/>
      <c r="AM129" s="2606"/>
      <c r="AN129" s="2606"/>
      <c r="AO129" s="2606"/>
      <c r="AP129" s="2606"/>
      <c r="AQ129" s="2606"/>
      <c r="AR129" s="2606"/>
      <c r="AS129" s="2606"/>
      <c r="AT129" s="2606"/>
      <c r="AU129" s="2606"/>
      <c r="AV129" s="2606"/>
      <c r="AW129" s="2606"/>
      <c r="AX129" s="2606"/>
      <c r="AY129" s="2606"/>
      <c r="AZ129" s="2606"/>
      <c r="BA129" s="2606"/>
      <c r="BB129" s="2606"/>
      <c r="BC129" s="2606"/>
      <c r="BD129" s="2606"/>
      <c r="BE129" s="2606"/>
      <c r="BF129" s="2606"/>
      <c r="BG129" s="2606"/>
      <c r="BH129" s="2606"/>
      <c r="BI129" s="2606"/>
      <c r="BJ129" s="2606"/>
      <c r="BK129" s="2606"/>
      <c r="BL129" s="2606"/>
      <c r="BM129" s="2606"/>
      <c r="BN129" s="2606"/>
      <c r="BO129" s="2606"/>
      <c r="BP129" s="2606"/>
      <c r="BQ129" s="2606"/>
      <c r="BR129" s="2606"/>
      <c r="BS129" s="2606"/>
      <c r="BT129" s="2606"/>
      <c r="BU129" s="2606"/>
      <c r="BV129" s="2606"/>
      <c r="BW129" s="2606"/>
      <c r="BX129" s="2606"/>
      <c r="BY129" s="2606"/>
      <c r="BZ129" s="2606"/>
      <c r="CA129" s="2606"/>
      <c r="CB129" s="2606"/>
      <c r="CC129" s="2606"/>
      <c r="CD129" s="2606"/>
      <c r="CE129" s="2606"/>
      <c r="CF129" s="2606"/>
      <c r="CG129" s="2606"/>
      <c r="CH129" s="2606"/>
      <c r="CI129" s="2606"/>
      <c r="CJ129" s="2606"/>
      <c r="CK129" s="2606"/>
      <c r="CL129" s="2606"/>
      <c r="CM129" s="2606"/>
      <c r="CN129" s="2606"/>
      <c r="CO129" s="2606"/>
      <c r="CP129" s="2606"/>
      <c r="CQ129" s="2606"/>
      <c r="CR129" s="2606"/>
      <c r="CS129" s="2606"/>
      <c r="CT129" s="2606"/>
      <c r="CU129" s="2606"/>
      <c r="CV129" s="2606"/>
      <c r="CW129" s="2606"/>
      <c r="CX129" s="2606"/>
      <c r="CY129" s="2606"/>
      <c r="CZ129" s="2606"/>
      <c r="DA129" s="2606"/>
      <c r="DB129" s="2606"/>
      <c r="DC129" s="2606"/>
      <c r="DD129" s="2606"/>
      <c r="DE129" s="2606"/>
      <c r="DF129" s="2606"/>
      <c r="DG129" s="2606"/>
      <c r="DH129" s="2606"/>
    </row>
    <row r="130" spans="1:112" ht="7.5" customHeight="1">
      <c r="A130" s="2556"/>
      <c r="B130" s="2556"/>
      <c r="C130" s="2556"/>
      <c r="D130" s="2545"/>
      <c r="E130" s="2545"/>
      <c r="F130" s="2545"/>
      <c r="G130" s="2545"/>
      <c r="H130" s="2545"/>
      <c r="I130" s="2545"/>
      <c r="J130" s="2545"/>
      <c r="K130" s="2545"/>
      <c r="L130" s="2545"/>
      <c r="M130" s="2545"/>
      <c r="N130" s="2545"/>
      <c r="O130" s="2545"/>
      <c r="P130" s="2545"/>
      <c r="Q130" s="2545"/>
      <c r="R130" s="2545"/>
      <c r="S130" s="2545"/>
      <c r="T130" s="2545"/>
      <c r="U130" s="2545"/>
      <c r="V130" s="2545"/>
      <c r="W130" s="2545"/>
      <c r="X130" s="2545"/>
      <c r="Y130" s="2545"/>
      <c r="Z130" s="2545"/>
      <c r="AA130" s="2545"/>
      <c r="AB130" s="2606"/>
      <c r="AC130" s="2606"/>
      <c r="AD130" s="2606"/>
      <c r="AE130" s="2606"/>
      <c r="AF130" s="2606"/>
      <c r="AG130" s="2606"/>
      <c r="AH130" s="2606"/>
      <c r="AI130" s="2606"/>
      <c r="AJ130" s="2606"/>
      <c r="AK130" s="2606"/>
      <c r="AL130" s="2606"/>
      <c r="AM130" s="2606"/>
      <c r="AN130" s="2606"/>
      <c r="AO130" s="2606"/>
      <c r="AP130" s="2606"/>
      <c r="AQ130" s="2606"/>
      <c r="AR130" s="2606"/>
      <c r="AS130" s="2606"/>
      <c r="AT130" s="2606"/>
      <c r="AU130" s="2606"/>
      <c r="AV130" s="2606"/>
      <c r="AW130" s="2606"/>
      <c r="AX130" s="2606"/>
      <c r="AY130" s="2606"/>
      <c r="AZ130" s="2606"/>
      <c r="BA130" s="2606"/>
      <c r="BB130" s="2606"/>
      <c r="BC130" s="2606"/>
      <c r="BD130" s="2606"/>
      <c r="BE130" s="2606"/>
      <c r="BF130" s="2606"/>
      <c r="BG130" s="2606"/>
      <c r="BH130" s="2606"/>
      <c r="BI130" s="2606"/>
      <c r="BJ130" s="2606"/>
      <c r="BK130" s="2606"/>
      <c r="BL130" s="2606"/>
      <c r="BM130" s="2606"/>
      <c r="BN130" s="2606"/>
      <c r="BO130" s="2606"/>
      <c r="BP130" s="2606"/>
      <c r="BQ130" s="2606"/>
      <c r="BR130" s="2606"/>
      <c r="BS130" s="2606"/>
      <c r="BT130" s="2606"/>
      <c r="BU130" s="2606"/>
      <c r="BV130" s="2606"/>
      <c r="BW130" s="2606"/>
      <c r="BX130" s="2606"/>
      <c r="BY130" s="2606"/>
      <c r="BZ130" s="2606"/>
      <c r="CA130" s="2606"/>
      <c r="CB130" s="2606"/>
      <c r="CC130" s="2606"/>
      <c r="CD130" s="2606"/>
      <c r="CE130" s="2606"/>
      <c r="CF130" s="2606"/>
      <c r="CG130" s="2606"/>
      <c r="CH130" s="2606"/>
      <c r="CI130" s="2606"/>
      <c r="CJ130" s="2606"/>
      <c r="CK130" s="2606"/>
      <c r="CL130" s="2606"/>
      <c r="CM130" s="2606"/>
      <c r="CN130" s="2606"/>
      <c r="CO130" s="2606"/>
      <c r="CP130" s="2606"/>
      <c r="CQ130" s="2606"/>
      <c r="CR130" s="2606"/>
      <c r="CS130" s="2606"/>
      <c r="CT130" s="2606"/>
      <c r="CU130" s="2606"/>
      <c r="CV130" s="2606"/>
      <c r="CW130" s="2606"/>
      <c r="CX130" s="2606"/>
      <c r="CY130" s="2606"/>
      <c r="CZ130" s="2606"/>
      <c r="DA130" s="2606"/>
      <c r="DB130" s="2606"/>
      <c r="DC130" s="2606"/>
      <c r="DD130" s="2606"/>
      <c r="DE130" s="2606"/>
      <c r="DF130" s="2606"/>
      <c r="DG130" s="2606"/>
      <c r="DH130" s="2606"/>
    </row>
    <row r="131" spans="1:112" ht="7.5" customHeight="1">
      <c r="A131" s="2556"/>
      <c r="B131" s="2556"/>
      <c r="C131" s="2556"/>
      <c r="D131" s="2607"/>
      <c r="E131" s="2607"/>
      <c r="F131" s="2607"/>
      <c r="G131" s="2607"/>
      <c r="H131" s="2607"/>
      <c r="I131" s="2607"/>
      <c r="J131" s="2607"/>
      <c r="K131" s="2607"/>
      <c r="L131" s="2607"/>
      <c r="M131" s="2607"/>
      <c r="N131" s="2607"/>
      <c r="O131" s="2607"/>
      <c r="P131" s="2607"/>
      <c r="Q131" s="2607"/>
      <c r="R131" s="2607"/>
      <c r="S131" s="2607"/>
      <c r="T131" s="2607"/>
      <c r="U131" s="2607"/>
      <c r="V131" s="2607"/>
      <c r="W131" s="2607"/>
      <c r="X131" s="2607"/>
      <c r="Y131" s="2607"/>
      <c r="Z131" s="2607"/>
      <c r="AA131" s="2607"/>
      <c r="AB131" s="2606"/>
      <c r="AC131" s="2606"/>
      <c r="AD131" s="2606"/>
      <c r="AE131" s="2606"/>
      <c r="AF131" s="2606"/>
      <c r="AG131" s="2606"/>
      <c r="AH131" s="2606"/>
      <c r="AI131" s="2606"/>
      <c r="AJ131" s="2606"/>
      <c r="AK131" s="2606"/>
      <c r="AL131" s="2606"/>
      <c r="AM131" s="2606"/>
      <c r="AN131" s="2606"/>
      <c r="AO131" s="2606"/>
      <c r="AP131" s="2606"/>
      <c r="AQ131" s="2606"/>
      <c r="AR131" s="2606"/>
      <c r="AS131" s="2606"/>
      <c r="AT131" s="2606"/>
      <c r="AU131" s="2606"/>
      <c r="AV131" s="2606"/>
      <c r="AW131" s="2606"/>
      <c r="AX131" s="2606"/>
      <c r="AY131" s="2606"/>
      <c r="AZ131" s="2606"/>
      <c r="BA131" s="2606"/>
      <c r="BB131" s="2606"/>
      <c r="BC131" s="2606"/>
      <c r="BD131" s="2606"/>
      <c r="BE131" s="2606"/>
      <c r="BF131" s="2606"/>
      <c r="BG131" s="2606"/>
      <c r="BH131" s="2606"/>
      <c r="BI131" s="2606"/>
      <c r="BJ131" s="2606"/>
      <c r="BK131" s="2606"/>
      <c r="BL131" s="2606"/>
      <c r="BM131" s="2606"/>
      <c r="BN131" s="2606"/>
      <c r="BO131" s="2606"/>
      <c r="BP131" s="2606"/>
      <c r="BQ131" s="2606"/>
      <c r="BR131" s="2606"/>
      <c r="BS131" s="2608"/>
      <c r="BT131" s="2608"/>
      <c r="BU131" s="2608"/>
      <c r="BV131" s="2608"/>
      <c r="BW131" s="2608"/>
      <c r="BX131" s="2608"/>
      <c r="BY131" s="2608"/>
      <c r="BZ131" s="2608"/>
      <c r="CA131" s="2608"/>
      <c r="CB131" s="2608"/>
      <c r="CC131" s="2608"/>
      <c r="CD131" s="2608"/>
      <c r="CE131" s="2608"/>
      <c r="CF131" s="2608"/>
      <c r="CG131" s="2608"/>
      <c r="CH131" s="2608"/>
      <c r="CI131" s="2608"/>
      <c r="CJ131" s="2608"/>
      <c r="CK131" s="2608"/>
      <c r="CL131" s="2608"/>
      <c r="CM131" s="2608"/>
      <c r="CN131" s="2608"/>
      <c r="CO131" s="2608"/>
      <c r="CP131" s="2608"/>
      <c r="CQ131" s="2608"/>
      <c r="CR131" s="2608"/>
      <c r="CS131" s="2608"/>
      <c r="CT131" s="2608"/>
      <c r="CU131" s="2608"/>
      <c r="CV131" s="2608"/>
      <c r="CW131" s="2608"/>
      <c r="CX131" s="2608"/>
      <c r="CY131" s="2608"/>
      <c r="CZ131" s="2608"/>
      <c r="DA131" s="2608"/>
      <c r="DB131" s="2608"/>
      <c r="DC131" s="2608"/>
      <c r="DD131" s="2608"/>
      <c r="DE131" s="2608"/>
      <c r="DF131" s="2608"/>
      <c r="DG131" s="2608"/>
      <c r="DH131" s="2608"/>
    </row>
    <row r="132" spans="1:112" ht="6.75" customHeight="1">
      <c r="A132" s="2556" t="s">
        <v>1695</v>
      </c>
      <c r="B132" s="2556"/>
      <c r="C132" s="2556"/>
      <c r="D132" s="2599" t="s">
        <v>111</v>
      </c>
      <c r="E132" s="2600"/>
      <c r="F132" s="2600"/>
      <c r="G132" s="2601" t="s">
        <v>1696</v>
      </c>
      <c r="H132" s="2601"/>
      <c r="I132" s="2601"/>
      <c r="J132" s="2601"/>
      <c r="K132" s="2601"/>
      <c r="L132" s="2601"/>
      <c r="M132" s="2601"/>
      <c r="N132" s="2601"/>
      <c r="O132" s="2601"/>
      <c r="P132" s="2601"/>
      <c r="Q132" s="2601"/>
      <c r="R132" s="2601"/>
      <c r="S132" s="2601"/>
      <c r="T132" s="2601"/>
      <c r="U132" s="2601"/>
      <c r="V132" s="2601"/>
      <c r="W132" s="2601"/>
      <c r="X132" s="2601"/>
      <c r="Y132" s="2601"/>
      <c r="Z132" s="2601"/>
      <c r="AA132" s="2602"/>
      <c r="AB132" s="2598"/>
      <c r="AC132" s="2544"/>
      <c r="AD132" s="2544"/>
      <c r="AE132" s="2544"/>
      <c r="AF132" s="2544"/>
      <c r="AG132" s="2544"/>
      <c r="AH132" s="2544"/>
      <c r="AI132" s="2544"/>
      <c r="AJ132" s="2544"/>
      <c r="AK132" s="2544"/>
      <c r="AL132" s="2544"/>
      <c r="AM132" s="2544"/>
      <c r="AN132" s="2544"/>
      <c r="AO132" s="2544"/>
      <c r="AP132" s="2544"/>
      <c r="AQ132" s="2544"/>
      <c r="AR132" s="2544"/>
      <c r="AS132" s="2544"/>
      <c r="AT132" s="2544"/>
      <c r="AU132" s="2544"/>
      <c r="AV132" s="2544"/>
      <c r="AW132" s="2544"/>
      <c r="AX132" s="2544"/>
      <c r="AY132" s="2544"/>
      <c r="AZ132" s="2544"/>
      <c r="BA132" s="2544"/>
      <c r="BB132" s="2544"/>
      <c r="BC132" s="2544"/>
      <c r="BD132" s="2544"/>
      <c r="BE132" s="2544"/>
      <c r="BF132" s="2544"/>
      <c r="BG132" s="2544"/>
      <c r="BH132" s="2544"/>
      <c r="BI132" s="2544"/>
      <c r="BJ132" s="2544"/>
      <c r="BK132" s="2544"/>
      <c r="BL132" s="2544"/>
      <c r="BM132" s="2544"/>
      <c r="BN132" s="2544"/>
      <c r="BO132" s="2544"/>
      <c r="BP132" s="2544"/>
      <c r="BQ132" s="2544"/>
      <c r="BR132" s="2544"/>
      <c r="BS132" s="2550" t="str">
        <f>I5</f>
        <v>□</v>
      </c>
      <c r="BT132" s="2548"/>
      <c r="BU132" s="2548"/>
      <c r="BV132" s="2601" t="s">
        <v>1697</v>
      </c>
      <c r="BW132" s="2601"/>
      <c r="BX132" s="2601"/>
      <c r="BY132" s="2601"/>
      <c r="BZ132" s="2601"/>
      <c r="CA132" s="2601"/>
      <c r="CB132" s="2601"/>
      <c r="CC132" s="2601"/>
      <c r="CD132" s="2601"/>
      <c r="CE132" s="2601"/>
      <c r="CF132" s="2601"/>
      <c r="CG132" s="2601"/>
      <c r="CH132" s="2601"/>
      <c r="CI132" s="2601"/>
      <c r="CJ132" s="2601"/>
      <c r="CK132" s="2601"/>
      <c r="CL132" s="2601"/>
      <c r="CM132" s="2601"/>
      <c r="CN132" s="2601"/>
      <c r="CO132" s="2601"/>
      <c r="CP132" s="2601"/>
      <c r="CQ132" s="2601"/>
      <c r="CR132" s="2601"/>
      <c r="CS132" s="2601"/>
      <c r="CT132" s="2601"/>
      <c r="CU132" s="2601"/>
      <c r="CV132" s="2601"/>
      <c r="CW132" s="2601"/>
      <c r="CX132" s="2601"/>
      <c r="CY132" s="2601"/>
      <c r="CZ132" s="2601"/>
      <c r="DA132" s="2601"/>
      <c r="DB132" s="2601"/>
      <c r="DC132" s="2601"/>
      <c r="DD132" s="2601"/>
      <c r="DE132" s="2601"/>
      <c r="DF132" s="2601"/>
      <c r="DG132" s="2601"/>
      <c r="DH132" s="2602"/>
    </row>
    <row r="133" spans="1:112" ht="6.75" customHeight="1">
      <c r="A133" s="2556"/>
      <c r="B133" s="2556"/>
      <c r="C133" s="2556"/>
      <c r="D133" s="2585"/>
      <c r="E133" s="2586"/>
      <c r="F133" s="2586"/>
      <c r="G133" s="2583"/>
      <c r="H133" s="2583"/>
      <c r="I133" s="2583"/>
      <c r="J133" s="2583"/>
      <c r="K133" s="2583"/>
      <c r="L133" s="2583"/>
      <c r="M133" s="2583"/>
      <c r="N133" s="2583"/>
      <c r="O133" s="2583"/>
      <c r="P133" s="2583"/>
      <c r="Q133" s="2583"/>
      <c r="R133" s="2583"/>
      <c r="S133" s="2583"/>
      <c r="T133" s="2583"/>
      <c r="U133" s="2583"/>
      <c r="V133" s="2583"/>
      <c r="W133" s="2583"/>
      <c r="X133" s="2583"/>
      <c r="Y133" s="2583"/>
      <c r="Z133" s="2583"/>
      <c r="AA133" s="2584"/>
      <c r="AB133" s="2598"/>
      <c r="AC133" s="2544"/>
      <c r="AD133" s="2544"/>
      <c r="AE133" s="2544"/>
      <c r="AF133" s="2544"/>
      <c r="AG133" s="2544"/>
      <c r="AH133" s="2544"/>
      <c r="AI133" s="2544"/>
      <c r="AJ133" s="2544"/>
      <c r="AK133" s="2544"/>
      <c r="AL133" s="2544"/>
      <c r="AM133" s="2544"/>
      <c r="AN133" s="2544"/>
      <c r="AO133" s="2544"/>
      <c r="AP133" s="2544"/>
      <c r="AQ133" s="2544"/>
      <c r="AR133" s="2544"/>
      <c r="AS133" s="2544"/>
      <c r="AT133" s="2544"/>
      <c r="AU133" s="2544"/>
      <c r="AV133" s="2544"/>
      <c r="AW133" s="2544"/>
      <c r="AX133" s="2544"/>
      <c r="AY133" s="2544"/>
      <c r="AZ133" s="2544"/>
      <c r="BA133" s="2544"/>
      <c r="BB133" s="2544"/>
      <c r="BC133" s="2544"/>
      <c r="BD133" s="2544"/>
      <c r="BE133" s="2544"/>
      <c r="BF133" s="2544"/>
      <c r="BG133" s="2544"/>
      <c r="BH133" s="2544"/>
      <c r="BI133" s="2544"/>
      <c r="BJ133" s="2544"/>
      <c r="BK133" s="2544"/>
      <c r="BL133" s="2544"/>
      <c r="BM133" s="2544"/>
      <c r="BN133" s="2544"/>
      <c r="BO133" s="2544"/>
      <c r="BP133" s="2544"/>
      <c r="BQ133" s="2544"/>
      <c r="BR133" s="2544"/>
      <c r="BS133" s="2540"/>
      <c r="BT133" s="2541"/>
      <c r="BU133" s="2541"/>
      <c r="BV133" s="2583"/>
      <c r="BW133" s="2583"/>
      <c r="BX133" s="2583"/>
      <c r="BY133" s="2583"/>
      <c r="BZ133" s="2583"/>
      <c r="CA133" s="2583"/>
      <c r="CB133" s="2583"/>
      <c r="CC133" s="2583"/>
      <c r="CD133" s="2583"/>
      <c r="CE133" s="2583"/>
      <c r="CF133" s="2583"/>
      <c r="CG133" s="2583"/>
      <c r="CH133" s="2583"/>
      <c r="CI133" s="2583"/>
      <c r="CJ133" s="2583"/>
      <c r="CK133" s="2583"/>
      <c r="CL133" s="2583"/>
      <c r="CM133" s="2583"/>
      <c r="CN133" s="2583"/>
      <c r="CO133" s="2583"/>
      <c r="CP133" s="2583"/>
      <c r="CQ133" s="2583"/>
      <c r="CR133" s="2583"/>
      <c r="CS133" s="2583"/>
      <c r="CT133" s="2583"/>
      <c r="CU133" s="2583"/>
      <c r="CV133" s="2583"/>
      <c r="CW133" s="2583"/>
      <c r="CX133" s="2583"/>
      <c r="CY133" s="2583"/>
      <c r="CZ133" s="2583"/>
      <c r="DA133" s="2583"/>
      <c r="DB133" s="2583"/>
      <c r="DC133" s="2583"/>
      <c r="DD133" s="2583"/>
      <c r="DE133" s="2583"/>
      <c r="DF133" s="2583"/>
      <c r="DG133" s="2583"/>
      <c r="DH133" s="2584"/>
    </row>
    <row r="134" spans="1:112" ht="6.75" customHeight="1">
      <c r="A134" s="2556"/>
      <c r="B134" s="2556"/>
      <c r="C134" s="2556"/>
      <c r="D134" s="2585" t="s">
        <v>111</v>
      </c>
      <c r="E134" s="2586"/>
      <c r="F134" s="2586"/>
      <c r="G134" s="2583" t="s">
        <v>1698</v>
      </c>
      <c r="H134" s="2583"/>
      <c r="I134" s="2583"/>
      <c r="J134" s="2583"/>
      <c r="K134" s="2583"/>
      <c r="L134" s="2583"/>
      <c r="M134" s="2583"/>
      <c r="N134" s="2583"/>
      <c r="O134" s="2583"/>
      <c r="P134" s="2583"/>
      <c r="Q134" s="2583"/>
      <c r="R134" s="2583"/>
      <c r="S134" s="2583"/>
      <c r="T134" s="2583"/>
      <c r="U134" s="2583"/>
      <c r="V134" s="2583"/>
      <c r="W134" s="2583"/>
      <c r="X134" s="2583"/>
      <c r="Y134" s="2583"/>
      <c r="Z134" s="2583"/>
      <c r="AA134" s="2584"/>
      <c r="AB134" s="2598"/>
      <c r="AC134" s="2544"/>
      <c r="AD134" s="2544"/>
      <c r="AE134" s="2544"/>
      <c r="AF134" s="2544"/>
      <c r="AG134" s="2544"/>
      <c r="AH134" s="2544"/>
      <c r="AI134" s="2544"/>
      <c r="AJ134" s="2544"/>
      <c r="AK134" s="2544"/>
      <c r="AL134" s="2544"/>
      <c r="AM134" s="2544"/>
      <c r="AN134" s="2544"/>
      <c r="AO134" s="2544"/>
      <c r="AP134" s="2544"/>
      <c r="AQ134" s="2544"/>
      <c r="AR134" s="2544"/>
      <c r="AS134" s="2544"/>
      <c r="AT134" s="2544"/>
      <c r="AU134" s="2544"/>
      <c r="AV134" s="2544"/>
      <c r="AW134" s="2544"/>
      <c r="AX134" s="2544"/>
      <c r="AY134" s="2544"/>
      <c r="AZ134" s="2544"/>
      <c r="BA134" s="2544"/>
      <c r="BB134" s="2544"/>
      <c r="BC134" s="2544"/>
      <c r="BD134" s="2544"/>
      <c r="BE134" s="2544"/>
      <c r="BF134" s="2544"/>
      <c r="BG134" s="2544"/>
      <c r="BH134" s="2544"/>
      <c r="BI134" s="2544"/>
      <c r="BJ134" s="2544"/>
      <c r="BK134" s="2544"/>
      <c r="BL134" s="2544"/>
      <c r="BM134" s="2544"/>
      <c r="BN134" s="2544"/>
      <c r="BO134" s="2544"/>
      <c r="BP134" s="2544"/>
      <c r="BQ134" s="2544"/>
      <c r="BR134" s="2544"/>
      <c r="BS134" s="456"/>
      <c r="BV134" s="2596"/>
      <c r="BW134" s="2596"/>
      <c r="BX134" s="2596"/>
      <c r="BY134" s="2596"/>
      <c r="BZ134" s="2596"/>
      <c r="CA134" s="2596"/>
      <c r="CB134" s="2596"/>
      <c r="CC134" s="2596"/>
      <c r="CD134" s="2596"/>
      <c r="CE134" s="2596"/>
      <c r="CF134" s="2596"/>
      <c r="CG134" s="2596"/>
      <c r="CH134" s="2596"/>
      <c r="CI134" s="2596"/>
      <c r="CJ134" s="2596"/>
      <c r="CK134" s="2596"/>
      <c r="CL134" s="2596"/>
      <c r="CM134" s="2596"/>
      <c r="CN134" s="2596"/>
      <c r="CO134" s="2596"/>
      <c r="CP134" s="2596"/>
      <c r="CQ134" s="2596"/>
      <c r="CR134" s="2596"/>
      <c r="CS134" s="2596"/>
      <c r="CT134" s="2596"/>
      <c r="CU134" s="2596"/>
      <c r="CV134" s="2596"/>
      <c r="CW134" s="2596"/>
      <c r="CX134" s="2596"/>
      <c r="CY134" s="2596"/>
      <c r="CZ134" s="2596"/>
      <c r="DA134" s="2596"/>
      <c r="DB134" s="2596"/>
      <c r="DC134" s="2596"/>
      <c r="DD134" s="2596"/>
      <c r="DE134" s="2596"/>
      <c r="DF134" s="2596"/>
      <c r="DG134" s="2596"/>
      <c r="DH134" s="2597"/>
    </row>
    <row r="135" spans="1:112" ht="6.75" customHeight="1">
      <c r="A135" s="2556"/>
      <c r="B135" s="2556"/>
      <c r="C135" s="2556"/>
      <c r="D135" s="2585"/>
      <c r="E135" s="2586"/>
      <c r="F135" s="2586"/>
      <c r="G135" s="2583"/>
      <c r="H135" s="2583"/>
      <c r="I135" s="2583"/>
      <c r="J135" s="2583"/>
      <c r="K135" s="2583"/>
      <c r="L135" s="2583"/>
      <c r="M135" s="2583"/>
      <c r="N135" s="2583"/>
      <c r="O135" s="2583"/>
      <c r="P135" s="2583"/>
      <c r="Q135" s="2583"/>
      <c r="R135" s="2583"/>
      <c r="S135" s="2583"/>
      <c r="T135" s="2583"/>
      <c r="U135" s="2583"/>
      <c r="V135" s="2583"/>
      <c r="W135" s="2583"/>
      <c r="X135" s="2583"/>
      <c r="Y135" s="2583"/>
      <c r="Z135" s="2583"/>
      <c r="AA135" s="2584"/>
      <c r="AB135" s="2598"/>
      <c r="AC135" s="2544"/>
      <c r="AD135" s="2544"/>
      <c r="AE135" s="2544"/>
      <c r="AF135" s="2544"/>
      <c r="AG135" s="2544"/>
      <c r="AH135" s="2544"/>
      <c r="AI135" s="2544"/>
      <c r="AJ135" s="2544"/>
      <c r="AK135" s="2544"/>
      <c r="AL135" s="2544"/>
      <c r="AM135" s="2544"/>
      <c r="AN135" s="2544"/>
      <c r="AO135" s="2544"/>
      <c r="AP135" s="2544"/>
      <c r="AQ135" s="2544"/>
      <c r="AR135" s="2544"/>
      <c r="AS135" s="2544"/>
      <c r="AT135" s="2544"/>
      <c r="AU135" s="2544"/>
      <c r="AV135" s="2544"/>
      <c r="AW135" s="2544"/>
      <c r="AX135" s="2544"/>
      <c r="AY135" s="2544"/>
      <c r="AZ135" s="2544"/>
      <c r="BA135" s="2544"/>
      <c r="BB135" s="2544"/>
      <c r="BC135" s="2544"/>
      <c r="BD135" s="2544"/>
      <c r="BE135" s="2544"/>
      <c r="BF135" s="2544"/>
      <c r="BG135" s="2544"/>
      <c r="BH135" s="2544"/>
      <c r="BI135" s="2544"/>
      <c r="BJ135" s="2544"/>
      <c r="BK135" s="2544"/>
      <c r="BL135" s="2544"/>
      <c r="BM135" s="2544"/>
      <c r="BN135" s="2544"/>
      <c r="BO135" s="2544"/>
      <c r="BP135" s="2544"/>
      <c r="BQ135" s="2544"/>
      <c r="BR135" s="2544"/>
      <c r="BS135" s="456"/>
      <c r="BV135" s="2596"/>
      <c r="BW135" s="2596"/>
      <c r="BX135" s="2596"/>
      <c r="BY135" s="2596"/>
      <c r="BZ135" s="2596"/>
      <c r="CA135" s="2596"/>
      <c r="CB135" s="2596"/>
      <c r="CC135" s="2596"/>
      <c r="CD135" s="2596"/>
      <c r="CE135" s="2596"/>
      <c r="CF135" s="2596"/>
      <c r="CG135" s="2596"/>
      <c r="CH135" s="2596"/>
      <c r="CI135" s="2596"/>
      <c r="CJ135" s="2596"/>
      <c r="CK135" s="2596"/>
      <c r="CL135" s="2596"/>
      <c r="CM135" s="2596"/>
      <c r="CN135" s="2596"/>
      <c r="CO135" s="2596"/>
      <c r="CP135" s="2596"/>
      <c r="CQ135" s="2596"/>
      <c r="CR135" s="2596"/>
      <c r="CS135" s="2596"/>
      <c r="CT135" s="2596"/>
      <c r="CU135" s="2596"/>
      <c r="CV135" s="2596"/>
      <c r="CW135" s="2596"/>
      <c r="CX135" s="2596"/>
      <c r="CY135" s="2596"/>
      <c r="CZ135" s="2596"/>
      <c r="DA135" s="2596"/>
      <c r="DB135" s="2596"/>
      <c r="DC135" s="2596"/>
      <c r="DD135" s="2596"/>
      <c r="DE135" s="2596"/>
      <c r="DF135" s="2596"/>
      <c r="DG135" s="2596"/>
      <c r="DH135" s="2597"/>
    </row>
    <row r="136" spans="1:112" ht="6.75" customHeight="1">
      <c r="A136" s="2556"/>
      <c r="B136" s="2556"/>
      <c r="C136" s="2556"/>
      <c r="D136" s="2540"/>
      <c r="E136" s="2541"/>
      <c r="F136" s="2541"/>
      <c r="G136" s="2592" t="s">
        <v>1699</v>
      </c>
      <c r="H136" s="2592"/>
      <c r="I136" s="2592"/>
      <c r="J136" s="2592"/>
      <c r="K136" s="2592"/>
      <c r="L136" s="2592"/>
      <c r="M136" s="2592"/>
      <c r="N136" s="2592"/>
      <c r="O136" s="2592"/>
      <c r="P136" s="2592"/>
      <c r="Q136" s="2592"/>
      <c r="R136" s="2592"/>
      <c r="S136" s="2592"/>
      <c r="T136" s="2592"/>
      <c r="U136" s="2592"/>
      <c r="V136" s="2592"/>
      <c r="W136" s="2592"/>
      <c r="X136" s="2592"/>
      <c r="Y136" s="2592"/>
      <c r="Z136" s="2592"/>
      <c r="AA136" s="2603"/>
      <c r="AB136" s="2598"/>
      <c r="AC136" s="2544"/>
      <c r="AD136" s="2544"/>
      <c r="AE136" s="2544"/>
      <c r="AF136" s="2544"/>
      <c r="AG136" s="2544"/>
      <c r="AH136" s="2544"/>
      <c r="AI136" s="2544"/>
      <c r="AJ136" s="2544"/>
      <c r="AK136" s="2544"/>
      <c r="AL136" s="2544"/>
      <c r="AM136" s="2544"/>
      <c r="AN136" s="2544"/>
      <c r="AO136" s="2544"/>
      <c r="AP136" s="2544"/>
      <c r="AQ136" s="2544"/>
      <c r="AR136" s="2544"/>
      <c r="AS136" s="2544"/>
      <c r="AT136" s="2544"/>
      <c r="AU136" s="2544"/>
      <c r="AV136" s="2544"/>
      <c r="AW136" s="2544"/>
      <c r="AX136" s="2544"/>
      <c r="AY136" s="2544"/>
      <c r="AZ136" s="2544"/>
      <c r="BA136" s="2544"/>
      <c r="BB136" s="2544"/>
      <c r="BC136" s="2544"/>
      <c r="BD136" s="2544"/>
      <c r="BE136" s="2544"/>
      <c r="BF136" s="2544"/>
      <c r="BG136" s="2544"/>
      <c r="BH136" s="2544"/>
      <c r="BI136" s="2544"/>
      <c r="BJ136" s="2544"/>
      <c r="BK136" s="2544"/>
      <c r="BL136" s="2544"/>
      <c r="BM136" s="2544"/>
      <c r="BN136" s="2544"/>
      <c r="BO136" s="2544"/>
      <c r="BP136" s="2544"/>
      <c r="BQ136" s="2544"/>
      <c r="BR136" s="2544"/>
      <c r="BS136" s="456"/>
      <c r="BV136" s="2596"/>
      <c r="BW136" s="2596"/>
      <c r="BX136" s="2596"/>
      <c r="BY136" s="2596"/>
      <c r="BZ136" s="2596"/>
      <c r="CA136" s="2596"/>
      <c r="CB136" s="2596"/>
      <c r="CC136" s="2596"/>
      <c r="CD136" s="2596"/>
      <c r="CE136" s="2596"/>
      <c r="CF136" s="2596"/>
      <c r="CG136" s="2596"/>
      <c r="CH136" s="2596"/>
      <c r="CI136" s="2596"/>
      <c r="CJ136" s="2596"/>
      <c r="CK136" s="2596"/>
      <c r="CL136" s="2596"/>
      <c r="CM136" s="2596"/>
      <c r="CN136" s="2596"/>
      <c r="CO136" s="2596"/>
      <c r="CP136" s="2596"/>
      <c r="CQ136" s="2596"/>
      <c r="CR136" s="2596"/>
      <c r="CS136" s="2596"/>
      <c r="CT136" s="2596"/>
      <c r="CU136" s="2596"/>
      <c r="CV136" s="2596"/>
      <c r="CW136" s="2596"/>
      <c r="CX136" s="2596"/>
      <c r="CY136" s="2596"/>
      <c r="CZ136" s="2596"/>
      <c r="DA136" s="2596"/>
      <c r="DB136" s="2596"/>
      <c r="DC136" s="2596"/>
      <c r="DD136" s="2596"/>
      <c r="DE136" s="2596"/>
      <c r="DF136" s="2596"/>
      <c r="DG136" s="2596"/>
      <c r="DH136" s="2597"/>
    </row>
    <row r="137" spans="1:112" ht="6.75" customHeight="1">
      <c r="A137" s="2556"/>
      <c r="B137" s="2556"/>
      <c r="C137" s="2556"/>
      <c r="D137" s="2540"/>
      <c r="E137" s="2541"/>
      <c r="F137" s="2541"/>
      <c r="G137" s="2592"/>
      <c r="H137" s="2592"/>
      <c r="I137" s="2592"/>
      <c r="J137" s="2592"/>
      <c r="K137" s="2592"/>
      <c r="L137" s="2592"/>
      <c r="M137" s="2592"/>
      <c r="N137" s="2592"/>
      <c r="O137" s="2592"/>
      <c r="P137" s="2592"/>
      <c r="Q137" s="2592"/>
      <c r="R137" s="2592"/>
      <c r="S137" s="2592"/>
      <c r="T137" s="2592"/>
      <c r="U137" s="2592"/>
      <c r="V137" s="2592"/>
      <c r="W137" s="2592"/>
      <c r="X137" s="2592"/>
      <c r="Y137" s="2592"/>
      <c r="Z137" s="2592"/>
      <c r="AA137" s="2603"/>
      <c r="AB137" s="2598"/>
      <c r="AC137" s="2544"/>
      <c r="AD137" s="2544"/>
      <c r="AE137" s="2544"/>
      <c r="AF137" s="2544"/>
      <c r="AG137" s="2544"/>
      <c r="AH137" s="2544"/>
      <c r="AI137" s="2544"/>
      <c r="AJ137" s="2544"/>
      <c r="AK137" s="2544"/>
      <c r="AL137" s="2544"/>
      <c r="AM137" s="2544"/>
      <c r="AN137" s="2544"/>
      <c r="AO137" s="2544"/>
      <c r="AP137" s="2544"/>
      <c r="AQ137" s="2544"/>
      <c r="AR137" s="2544"/>
      <c r="AS137" s="2544"/>
      <c r="AT137" s="2544"/>
      <c r="AU137" s="2544"/>
      <c r="AV137" s="2544"/>
      <c r="AW137" s="2544"/>
      <c r="AX137" s="2544"/>
      <c r="AY137" s="2544"/>
      <c r="AZ137" s="2544"/>
      <c r="BA137" s="2544"/>
      <c r="BB137" s="2544"/>
      <c r="BC137" s="2544"/>
      <c r="BD137" s="2544"/>
      <c r="BE137" s="2544"/>
      <c r="BF137" s="2544"/>
      <c r="BG137" s="2544"/>
      <c r="BH137" s="2544"/>
      <c r="BI137" s="2544"/>
      <c r="BJ137" s="2544"/>
      <c r="BK137" s="2544"/>
      <c r="BL137" s="2544"/>
      <c r="BM137" s="2544"/>
      <c r="BN137" s="2544"/>
      <c r="BO137" s="2544"/>
      <c r="BP137" s="2544"/>
      <c r="BQ137" s="2544"/>
      <c r="BR137" s="2544"/>
      <c r="BS137" s="456"/>
      <c r="BV137" s="2596"/>
      <c r="BW137" s="2596"/>
      <c r="BX137" s="2596"/>
      <c r="BY137" s="2596"/>
      <c r="BZ137" s="2596"/>
      <c r="CA137" s="2596"/>
      <c r="CB137" s="2596"/>
      <c r="CC137" s="2596"/>
      <c r="CD137" s="2596"/>
      <c r="CE137" s="2596"/>
      <c r="CF137" s="2596"/>
      <c r="CG137" s="2596"/>
      <c r="CH137" s="2596"/>
      <c r="CI137" s="2596"/>
      <c r="CJ137" s="2596"/>
      <c r="CK137" s="2596"/>
      <c r="CL137" s="2596"/>
      <c r="CM137" s="2596"/>
      <c r="CN137" s="2596"/>
      <c r="CO137" s="2596"/>
      <c r="CP137" s="2596"/>
      <c r="CQ137" s="2596"/>
      <c r="CR137" s="2596"/>
      <c r="CS137" s="2596"/>
      <c r="CT137" s="2596"/>
      <c r="CU137" s="2596"/>
      <c r="CV137" s="2596"/>
      <c r="CW137" s="2596"/>
      <c r="CX137" s="2596"/>
      <c r="CY137" s="2596"/>
      <c r="CZ137" s="2596"/>
      <c r="DA137" s="2596"/>
      <c r="DB137" s="2596"/>
      <c r="DC137" s="2596"/>
      <c r="DD137" s="2596"/>
      <c r="DE137" s="2596"/>
      <c r="DF137" s="2596"/>
      <c r="DG137" s="2596"/>
      <c r="DH137" s="2597"/>
    </row>
    <row r="138" spans="1:112" ht="6.75" customHeight="1">
      <c r="A138" s="2556"/>
      <c r="B138" s="2556"/>
      <c r="C138" s="2556"/>
      <c r="D138" s="2585" t="s">
        <v>111</v>
      </c>
      <c r="E138" s="2586"/>
      <c r="F138" s="2586"/>
      <c r="G138" s="2583" t="s">
        <v>1700</v>
      </c>
      <c r="H138" s="2583"/>
      <c r="I138" s="2583"/>
      <c r="J138" s="2583"/>
      <c r="K138" s="2583"/>
      <c r="L138" s="2583"/>
      <c r="M138" s="2583"/>
      <c r="N138" s="2583"/>
      <c r="O138" s="2583"/>
      <c r="P138" s="2583"/>
      <c r="Q138" s="2583"/>
      <c r="R138" s="2583"/>
      <c r="S138" s="2583"/>
      <c r="T138" s="2583"/>
      <c r="U138" s="2583"/>
      <c r="V138" s="2583"/>
      <c r="W138" s="2583"/>
      <c r="X138" s="2583"/>
      <c r="Y138" s="2583"/>
      <c r="Z138" s="2583"/>
      <c r="AA138" s="2584"/>
      <c r="AB138" s="2598"/>
      <c r="AC138" s="2544"/>
      <c r="AD138" s="2544"/>
      <c r="AE138" s="2544"/>
      <c r="AF138" s="2544"/>
      <c r="AG138" s="2544"/>
      <c r="AH138" s="2544"/>
      <c r="AI138" s="2544"/>
      <c r="AJ138" s="2544"/>
      <c r="AK138" s="2544"/>
      <c r="AL138" s="2544"/>
      <c r="AM138" s="2544"/>
      <c r="AN138" s="2544"/>
      <c r="AO138" s="2544"/>
      <c r="AP138" s="2544"/>
      <c r="AQ138" s="2544"/>
      <c r="AR138" s="2544"/>
      <c r="AS138" s="2544"/>
      <c r="AT138" s="2544"/>
      <c r="AU138" s="2544"/>
      <c r="AV138" s="2544"/>
      <c r="AW138" s="2544"/>
      <c r="AX138" s="2544"/>
      <c r="AY138" s="2544"/>
      <c r="AZ138" s="2544"/>
      <c r="BA138" s="2544"/>
      <c r="BB138" s="2544"/>
      <c r="BC138" s="2544"/>
      <c r="BD138" s="2544"/>
      <c r="BE138" s="2544"/>
      <c r="BF138" s="2544"/>
      <c r="BG138" s="2544"/>
      <c r="BH138" s="2544"/>
      <c r="BI138" s="2544"/>
      <c r="BJ138" s="2544"/>
      <c r="BK138" s="2544"/>
      <c r="BL138" s="2544"/>
      <c r="BM138" s="2544"/>
      <c r="BN138" s="2544"/>
      <c r="BO138" s="2544"/>
      <c r="BP138" s="2544"/>
      <c r="BQ138" s="2544"/>
      <c r="BR138" s="2544"/>
      <c r="BS138" s="456"/>
      <c r="BV138" s="2596"/>
      <c r="BW138" s="2596"/>
      <c r="BX138" s="2596"/>
      <c r="BY138" s="2596"/>
      <c r="BZ138" s="2596"/>
      <c r="CA138" s="2596"/>
      <c r="CB138" s="2596"/>
      <c r="CC138" s="2596"/>
      <c r="CD138" s="2596"/>
      <c r="CE138" s="2596"/>
      <c r="CF138" s="2596"/>
      <c r="CG138" s="2596"/>
      <c r="CH138" s="2596"/>
      <c r="CI138" s="2596"/>
      <c r="CJ138" s="2596"/>
      <c r="CK138" s="2596"/>
      <c r="CL138" s="2596"/>
      <c r="CM138" s="2596"/>
      <c r="CN138" s="2596"/>
      <c r="CO138" s="2596"/>
      <c r="CP138" s="2596"/>
      <c r="CQ138" s="2596"/>
      <c r="CR138" s="2596"/>
      <c r="CS138" s="2596"/>
      <c r="CT138" s="2596"/>
      <c r="CU138" s="2596"/>
      <c r="CV138" s="2596"/>
      <c r="CW138" s="2596"/>
      <c r="CX138" s="2596"/>
      <c r="CY138" s="2596"/>
      <c r="CZ138" s="2596"/>
      <c r="DA138" s="2596"/>
      <c r="DB138" s="2596"/>
      <c r="DC138" s="2596"/>
      <c r="DD138" s="2596"/>
      <c r="DE138" s="2596"/>
      <c r="DF138" s="2596"/>
      <c r="DG138" s="2596"/>
      <c r="DH138" s="2597"/>
    </row>
    <row r="139" spans="1:112" ht="6.75" customHeight="1">
      <c r="A139" s="2556"/>
      <c r="B139" s="2556"/>
      <c r="C139" s="2556"/>
      <c r="D139" s="2585"/>
      <c r="E139" s="2586"/>
      <c r="F139" s="2586"/>
      <c r="G139" s="2583"/>
      <c r="H139" s="2583"/>
      <c r="I139" s="2583"/>
      <c r="J139" s="2583"/>
      <c r="K139" s="2583"/>
      <c r="L139" s="2583"/>
      <c r="M139" s="2583"/>
      <c r="N139" s="2583"/>
      <c r="O139" s="2583"/>
      <c r="P139" s="2583"/>
      <c r="Q139" s="2583"/>
      <c r="R139" s="2583"/>
      <c r="S139" s="2583"/>
      <c r="T139" s="2583"/>
      <c r="U139" s="2583"/>
      <c r="V139" s="2583"/>
      <c r="W139" s="2583"/>
      <c r="X139" s="2583"/>
      <c r="Y139" s="2583"/>
      <c r="Z139" s="2583"/>
      <c r="AA139" s="2584"/>
      <c r="AB139" s="2598"/>
      <c r="AC139" s="2544"/>
      <c r="AD139" s="2544"/>
      <c r="AE139" s="2544"/>
      <c r="AF139" s="2544"/>
      <c r="AG139" s="2544"/>
      <c r="AH139" s="2544"/>
      <c r="AI139" s="2544"/>
      <c r="AJ139" s="2544"/>
      <c r="AK139" s="2544"/>
      <c r="AL139" s="2544"/>
      <c r="AM139" s="2544"/>
      <c r="AN139" s="2544"/>
      <c r="AO139" s="2544"/>
      <c r="AP139" s="2544"/>
      <c r="AQ139" s="2544"/>
      <c r="AR139" s="2544"/>
      <c r="AS139" s="2544"/>
      <c r="AT139" s="2544"/>
      <c r="AU139" s="2544"/>
      <c r="AV139" s="2544"/>
      <c r="AW139" s="2544"/>
      <c r="AX139" s="2544"/>
      <c r="AY139" s="2544"/>
      <c r="AZ139" s="2544"/>
      <c r="BA139" s="2544"/>
      <c r="BB139" s="2544"/>
      <c r="BC139" s="2544"/>
      <c r="BD139" s="2544"/>
      <c r="BE139" s="2544"/>
      <c r="BF139" s="2544"/>
      <c r="BG139" s="2544"/>
      <c r="BH139" s="2544"/>
      <c r="BI139" s="2544"/>
      <c r="BJ139" s="2544"/>
      <c r="BK139" s="2544"/>
      <c r="BL139" s="2544"/>
      <c r="BM139" s="2544"/>
      <c r="BN139" s="2544"/>
      <c r="BO139" s="2544"/>
      <c r="BP139" s="2544"/>
      <c r="BQ139" s="2544"/>
      <c r="BR139" s="2544"/>
      <c r="BS139" s="456"/>
      <c r="BV139" s="2596"/>
      <c r="BW139" s="2596"/>
      <c r="BX139" s="2596"/>
      <c r="BY139" s="2596"/>
      <c r="BZ139" s="2596"/>
      <c r="CA139" s="2596"/>
      <c r="CB139" s="2596"/>
      <c r="CC139" s="2596"/>
      <c r="CD139" s="2596"/>
      <c r="CE139" s="2596"/>
      <c r="CF139" s="2596"/>
      <c r="CG139" s="2596"/>
      <c r="CH139" s="2596"/>
      <c r="CI139" s="2596"/>
      <c r="CJ139" s="2596"/>
      <c r="CK139" s="2596"/>
      <c r="CL139" s="2596"/>
      <c r="CM139" s="2596"/>
      <c r="CN139" s="2596"/>
      <c r="CO139" s="2596"/>
      <c r="CP139" s="2596"/>
      <c r="CQ139" s="2596"/>
      <c r="CR139" s="2596"/>
      <c r="CS139" s="2596"/>
      <c r="CT139" s="2596"/>
      <c r="CU139" s="2596"/>
      <c r="CV139" s="2596"/>
      <c r="CW139" s="2596"/>
      <c r="CX139" s="2596"/>
      <c r="CY139" s="2596"/>
      <c r="CZ139" s="2596"/>
      <c r="DA139" s="2596"/>
      <c r="DB139" s="2596"/>
      <c r="DC139" s="2596"/>
      <c r="DD139" s="2596"/>
      <c r="DE139" s="2596"/>
      <c r="DF139" s="2596"/>
      <c r="DG139" s="2596"/>
      <c r="DH139" s="2597"/>
    </row>
    <row r="140" spans="1:112" ht="6.75" customHeight="1">
      <c r="A140" s="2556"/>
      <c r="B140" s="2556"/>
      <c r="C140" s="2556"/>
      <c r="D140" s="2585" t="s">
        <v>111</v>
      </c>
      <c r="E140" s="2586"/>
      <c r="F140" s="2586"/>
      <c r="G140" s="2583" t="s">
        <v>1701</v>
      </c>
      <c r="H140" s="2583"/>
      <c r="I140" s="2583"/>
      <c r="J140" s="2583"/>
      <c r="K140" s="2583"/>
      <c r="L140" s="2583"/>
      <c r="M140" s="2583"/>
      <c r="N140" s="2583"/>
      <c r="O140" s="2583"/>
      <c r="P140" s="2583"/>
      <c r="Q140" s="2583"/>
      <c r="R140" s="2583"/>
      <c r="S140" s="2583"/>
      <c r="T140" s="2583"/>
      <c r="U140" s="2583"/>
      <c r="V140" s="2583"/>
      <c r="W140" s="2583"/>
      <c r="X140" s="2583"/>
      <c r="Y140" s="2583"/>
      <c r="Z140" s="2583"/>
      <c r="AA140" s="2584"/>
      <c r="AB140" s="2598"/>
      <c r="AC140" s="2544"/>
      <c r="AD140" s="2544"/>
      <c r="AE140" s="2544"/>
      <c r="AF140" s="2544"/>
      <c r="AG140" s="2544"/>
      <c r="AH140" s="2544"/>
      <c r="AI140" s="2544"/>
      <c r="AJ140" s="2544"/>
      <c r="AK140" s="2544"/>
      <c r="AL140" s="2544"/>
      <c r="AM140" s="2544"/>
      <c r="AN140" s="2544"/>
      <c r="AO140" s="2544"/>
      <c r="AP140" s="2544"/>
      <c r="AQ140" s="2544"/>
      <c r="AR140" s="2544"/>
      <c r="AS140" s="2544"/>
      <c r="AT140" s="2544"/>
      <c r="AU140" s="2544"/>
      <c r="AV140" s="2544"/>
      <c r="AW140" s="2544"/>
      <c r="AX140" s="2544"/>
      <c r="AY140" s="2544"/>
      <c r="AZ140" s="2544"/>
      <c r="BA140" s="2544"/>
      <c r="BB140" s="2544"/>
      <c r="BC140" s="2544"/>
      <c r="BD140" s="2544"/>
      <c r="BE140" s="2544"/>
      <c r="BF140" s="2544"/>
      <c r="BG140" s="2544"/>
      <c r="BH140" s="2544"/>
      <c r="BI140" s="2544"/>
      <c r="BJ140" s="2544"/>
      <c r="BK140" s="2544"/>
      <c r="BL140" s="2544"/>
      <c r="BM140" s="2544"/>
      <c r="BN140" s="2544"/>
      <c r="BO140" s="2544"/>
      <c r="BP140" s="2544"/>
      <c r="BQ140" s="2544"/>
      <c r="BR140" s="2544"/>
      <c r="BS140" s="456"/>
      <c r="BV140" s="2596"/>
      <c r="BW140" s="2596"/>
      <c r="BX140" s="2596"/>
      <c r="BY140" s="2596"/>
      <c r="BZ140" s="2596"/>
      <c r="CA140" s="2596"/>
      <c r="CB140" s="2596"/>
      <c r="CC140" s="2596"/>
      <c r="CD140" s="2596"/>
      <c r="CE140" s="2596"/>
      <c r="CF140" s="2596"/>
      <c r="CG140" s="2596"/>
      <c r="CH140" s="2596"/>
      <c r="CI140" s="2596"/>
      <c r="CJ140" s="2596"/>
      <c r="CK140" s="2596"/>
      <c r="CL140" s="2596"/>
      <c r="CM140" s="2596"/>
      <c r="CN140" s="2596"/>
      <c r="CO140" s="2596"/>
      <c r="CP140" s="2596"/>
      <c r="CQ140" s="2596"/>
      <c r="CR140" s="2596"/>
      <c r="CS140" s="2596"/>
      <c r="CT140" s="2596"/>
      <c r="CU140" s="2596"/>
      <c r="CV140" s="2596"/>
      <c r="CW140" s="2596"/>
      <c r="CX140" s="2596"/>
      <c r="CY140" s="2596"/>
      <c r="CZ140" s="2596"/>
      <c r="DA140" s="2596"/>
      <c r="DB140" s="2596"/>
      <c r="DC140" s="2596"/>
      <c r="DD140" s="2596"/>
      <c r="DE140" s="2596"/>
      <c r="DF140" s="2596"/>
      <c r="DG140" s="2596"/>
      <c r="DH140" s="2597"/>
    </row>
    <row r="141" spans="1:112" ht="6.75" customHeight="1">
      <c r="A141" s="2556"/>
      <c r="B141" s="2556"/>
      <c r="C141" s="2556"/>
      <c r="D141" s="2585"/>
      <c r="E141" s="2586"/>
      <c r="F141" s="2586"/>
      <c r="G141" s="2583"/>
      <c r="H141" s="2583"/>
      <c r="I141" s="2583"/>
      <c r="J141" s="2583"/>
      <c r="K141" s="2583"/>
      <c r="L141" s="2583"/>
      <c r="M141" s="2583"/>
      <c r="N141" s="2583"/>
      <c r="O141" s="2583"/>
      <c r="P141" s="2583"/>
      <c r="Q141" s="2583"/>
      <c r="R141" s="2583"/>
      <c r="S141" s="2583"/>
      <c r="T141" s="2583"/>
      <c r="U141" s="2583"/>
      <c r="V141" s="2583"/>
      <c r="W141" s="2583"/>
      <c r="X141" s="2583"/>
      <c r="Y141" s="2583"/>
      <c r="Z141" s="2583"/>
      <c r="AA141" s="2584"/>
      <c r="AB141" s="2598"/>
      <c r="AC141" s="2544"/>
      <c r="AD141" s="2544"/>
      <c r="AE141" s="2544"/>
      <c r="AF141" s="2544"/>
      <c r="AG141" s="2544"/>
      <c r="AH141" s="2544"/>
      <c r="AI141" s="2544"/>
      <c r="AJ141" s="2544"/>
      <c r="AK141" s="2544"/>
      <c r="AL141" s="2544"/>
      <c r="AM141" s="2544"/>
      <c r="AN141" s="2544"/>
      <c r="AO141" s="2544"/>
      <c r="AP141" s="2544"/>
      <c r="AQ141" s="2544"/>
      <c r="AR141" s="2544"/>
      <c r="AS141" s="2544"/>
      <c r="AT141" s="2544"/>
      <c r="AU141" s="2544"/>
      <c r="AV141" s="2544"/>
      <c r="AW141" s="2544"/>
      <c r="AX141" s="2544"/>
      <c r="AY141" s="2544"/>
      <c r="AZ141" s="2544"/>
      <c r="BA141" s="2544"/>
      <c r="BB141" s="2544"/>
      <c r="BC141" s="2544"/>
      <c r="BD141" s="2544"/>
      <c r="BE141" s="2544"/>
      <c r="BF141" s="2544"/>
      <c r="BG141" s="2544"/>
      <c r="BH141" s="2544"/>
      <c r="BI141" s="2544"/>
      <c r="BJ141" s="2544"/>
      <c r="BK141" s="2544"/>
      <c r="BL141" s="2544"/>
      <c r="BM141" s="2544"/>
      <c r="BN141" s="2544"/>
      <c r="BO141" s="2544"/>
      <c r="BP141" s="2544"/>
      <c r="BQ141" s="2544"/>
      <c r="BR141" s="2544"/>
      <c r="BS141" s="456"/>
      <c r="BV141" s="2596"/>
      <c r="BW141" s="2596"/>
      <c r="BX141" s="2596"/>
      <c r="BY141" s="2596"/>
      <c r="BZ141" s="2596"/>
      <c r="CA141" s="2596"/>
      <c r="CB141" s="2596"/>
      <c r="CC141" s="2596"/>
      <c r="CD141" s="2596"/>
      <c r="CE141" s="2596"/>
      <c r="CF141" s="2596"/>
      <c r="CG141" s="2596"/>
      <c r="CH141" s="2596"/>
      <c r="CI141" s="2596"/>
      <c r="CJ141" s="2596"/>
      <c r="CK141" s="2596"/>
      <c r="CL141" s="2596"/>
      <c r="CM141" s="2596"/>
      <c r="CN141" s="2596"/>
      <c r="CO141" s="2596"/>
      <c r="CP141" s="2596"/>
      <c r="CQ141" s="2596"/>
      <c r="CR141" s="2596"/>
      <c r="CS141" s="2596"/>
      <c r="CT141" s="2596"/>
      <c r="CU141" s="2596"/>
      <c r="CV141" s="2596"/>
      <c r="CW141" s="2596"/>
      <c r="CX141" s="2596"/>
      <c r="CY141" s="2596"/>
      <c r="CZ141" s="2596"/>
      <c r="DA141" s="2596"/>
      <c r="DB141" s="2596"/>
      <c r="DC141" s="2596"/>
      <c r="DD141" s="2596"/>
      <c r="DE141" s="2596"/>
      <c r="DF141" s="2596"/>
      <c r="DG141" s="2596"/>
      <c r="DH141" s="2597"/>
    </row>
    <row r="142" spans="1:112" ht="6.75" customHeight="1">
      <c r="A142" s="2556"/>
      <c r="B142" s="2556"/>
      <c r="C142" s="2556"/>
      <c r="D142" s="2585" t="s">
        <v>111</v>
      </c>
      <c r="E142" s="2586"/>
      <c r="F142" s="2586"/>
      <c r="G142" s="2583" t="s">
        <v>1702</v>
      </c>
      <c r="H142" s="2583"/>
      <c r="I142" s="2583"/>
      <c r="J142" s="2583"/>
      <c r="K142" s="2583"/>
      <c r="L142" s="2583"/>
      <c r="M142" s="2583"/>
      <c r="N142" s="2583"/>
      <c r="O142" s="2583"/>
      <c r="P142" s="2583"/>
      <c r="Q142" s="2583"/>
      <c r="R142" s="2583"/>
      <c r="S142" s="2583"/>
      <c r="T142" s="2583"/>
      <c r="U142" s="2583"/>
      <c r="V142" s="2583"/>
      <c r="W142" s="2583"/>
      <c r="X142" s="2583"/>
      <c r="Y142" s="2583"/>
      <c r="Z142" s="2583"/>
      <c r="AA142" s="2584"/>
      <c r="AB142" s="2598"/>
      <c r="AC142" s="2544"/>
      <c r="AD142" s="2544"/>
      <c r="AE142" s="2544"/>
      <c r="AF142" s="2544"/>
      <c r="AG142" s="2544"/>
      <c r="AH142" s="2544"/>
      <c r="AI142" s="2544"/>
      <c r="AJ142" s="2544"/>
      <c r="AK142" s="2544"/>
      <c r="AL142" s="2544"/>
      <c r="AM142" s="2544"/>
      <c r="AN142" s="2544"/>
      <c r="AO142" s="2544"/>
      <c r="AP142" s="2544"/>
      <c r="AQ142" s="2544"/>
      <c r="AR142" s="2544"/>
      <c r="AS142" s="2544"/>
      <c r="AT142" s="2544"/>
      <c r="AU142" s="2544"/>
      <c r="AV142" s="2544"/>
      <c r="AW142" s="2544"/>
      <c r="AX142" s="2544"/>
      <c r="AY142" s="2544"/>
      <c r="AZ142" s="2544"/>
      <c r="BA142" s="2544"/>
      <c r="BB142" s="2544"/>
      <c r="BC142" s="2544"/>
      <c r="BD142" s="2544"/>
      <c r="BE142" s="2544"/>
      <c r="BF142" s="2544"/>
      <c r="BG142" s="2544"/>
      <c r="BH142" s="2544"/>
      <c r="BI142" s="2544"/>
      <c r="BJ142" s="2544"/>
      <c r="BK142" s="2544"/>
      <c r="BL142" s="2544"/>
      <c r="BM142" s="2544"/>
      <c r="BN142" s="2544"/>
      <c r="BO142" s="2544"/>
      <c r="BP142" s="2544"/>
      <c r="BQ142" s="2544"/>
      <c r="BR142" s="2544"/>
      <c r="BS142" s="456"/>
      <c r="BV142" s="2596"/>
      <c r="BW142" s="2596"/>
      <c r="BX142" s="2596"/>
      <c r="BY142" s="2596"/>
      <c r="BZ142" s="2596"/>
      <c r="CA142" s="2596"/>
      <c r="CB142" s="2596"/>
      <c r="CC142" s="2596"/>
      <c r="CD142" s="2596"/>
      <c r="CE142" s="2596"/>
      <c r="CF142" s="2596"/>
      <c r="CG142" s="2596"/>
      <c r="CH142" s="2596"/>
      <c r="CI142" s="2596"/>
      <c r="CJ142" s="2596"/>
      <c r="CK142" s="2596"/>
      <c r="CL142" s="2596"/>
      <c r="CM142" s="2596"/>
      <c r="CN142" s="2596"/>
      <c r="CO142" s="2596"/>
      <c r="CP142" s="2596"/>
      <c r="CQ142" s="2596"/>
      <c r="CR142" s="2596"/>
      <c r="CS142" s="2596"/>
      <c r="CT142" s="2596"/>
      <c r="CU142" s="2596"/>
      <c r="CV142" s="2596"/>
      <c r="CW142" s="2596"/>
      <c r="CX142" s="2596"/>
      <c r="CY142" s="2596"/>
      <c r="CZ142" s="2596"/>
      <c r="DA142" s="2596"/>
      <c r="DB142" s="2596"/>
      <c r="DC142" s="2596"/>
      <c r="DD142" s="2596"/>
      <c r="DE142" s="2596"/>
      <c r="DF142" s="2596"/>
      <c r="DG142" s="2596"/>
      <c r="DH142" s="2597"/>
    </row>
    <row r="143" spans="1:112" ht="6.75" customHeight="1">
      <c r="A143" s="2556"/>
      <c r="B143" s="2556"/>
      <c r="C143" s="2556"/>
      <c r="D143" s="2585"/>
      <c r="E143" s="2586"/>
      <c r="F143" s="2586"/>
      <c r="G143" s="2583"/>
      <c r="H143" s="2583"/>
      <c r="I143" s="2583"/>
      <c r="J143" s="2583"/>
      <c r="K143" s="2583"/>
      <c r="L143" s="2583"/>
      <c r="M143" s="2583"/>
      <c r="N143" s="2583"/>
      <c r="O143" s="2583"/>
      <c r="P143" s="2583"/>
      <c r="Q143" s="2583"/>
      <c r="R143" s="2583"/>
      <c r="S143" s="2583"/>
      <c r="T143" s="2583"/>
      <c r="U143" s="2583"/>
      <c r="V143" s="2583"/>
      <c r="W143" s="2583"/>
      <c r="X143" s="2583"/>
      <c r="Y143" s="2583"/>
      <c r="Z143" s="2583"/>
      <c r="AA143" s="2584"/>
      <c r="AB143" s="2598"/>
      <c r="AC143" s="2544"/>
      <c r="AD143" s="2544"/>
      <c r="AE143" s="2544"/>
      <c r="AF143" s="2544"/>
      <c r="AG143" s="2544"/>
      <c r="AH143" s="2544"/>
      <c r="AI143" s="2544"/>
      <c r="AJ143" s="2544"/>
      <c r="AK143" s="2544"/>
      <c r="AL143" s="2544"/>
      <c r="AM143" s="2544"/>
      <c r="AN143" s="2544"/>
      <c r="AO143" s="2544"/>
      <c r="AP143" s="2544"/>
      <c r="AQ143" s="2544"/>
      <c r="AR143" s="2544"/>
      <c r="AS143" s="2544"/>
      <c r="AT143" s="2544"/>
      <c r="AU143" s="2544"/>
      <c r="AV143" s="2544"/>
      <c r="AW143" s="2544"/>
      <c r="AX143" s="2544"/>
      <c r="AY143" s="2544"/>
      <c r="AZ143" s="2544"/>
      <c r="BA143" s="2544"/>
      <c r="BB143" s="2544"/>
      <c r="BC143" s="2544"/>
      <c r="BD143" s="2544"/>
      <c r="BE143" s="2544"/>
      <c r="BF143" s="2544"/>
      <c r="BG143" s="2544"/>
      <c r="BH143" s="2544"/>
      <c r="BI143" s="2544"/>
      <c r="BJ143" s="2544"/>
      <c r="BK143" s="2544"/>
      <c r="BL143" s="2544"/>
      <c r="BM143" s="2544"/>
      <c r="BN143" s="2544"/>
      <c r="BO143" s="2544"/>
      <c r="BP143" s="2544"/>
      <c r="BQ143" s="2544"/>
      <c r="BR143" s="2544"/>
      <c r="BS143" s="456"/>
      <c r="BV143" s="2596"/>
      <c r="BW143" s="2596"/>
      <c r="BX143" s="2596"/>
      <c r="BY143" s="2596"/>
      <c r="BZ143" s="2596"/>
      <c r="CA143" s="2596"/>
      <c r="CB143" s="2596"/>
      <c r="CC143" s="2596"/>
      <c r="CD143" s="2596"/>
      <c r="CE143" s="2596"/>
      <c r="CF143" s="2596"/>
      <c r="CG143" s="2596"/>
      <c r="CH143" s="2596"/>
      <c r="CI143" s="2596"/>
      <c r="CJ143" s="2596"/>
      <c r="CK143" s="2596"/>
      <c r="CL143" s="2596"/>
      <c r="CM143" s="2596"/>
      <c r="CN143" s="2596"/>
      <c r="CO143" s="2596"/>
      <c r="CP143" s="2596"/>
      <c r="CQ143" s="2596"/>
      <c r="CR143" s="2596"/>
      <c r="CS143" s="2596"/>
      <c r="CT143" s="2596"/>
      <c r="CU143" s="2596"/>
      <c r="CV143" s="2596"/>
      <c r="CW143" s="2596"/>
      <c r="CX143" s="2596"/>
      <c r="CY143" s="2596"/>
      <c r="CZ143" s="2596"/>
      <c r="DA143" s="2596"/>
      <c r="DB143" s="2596"/>
      <c r="DC143" s="2596"/>
      <c r="DD143" s="2596"/>
      <c r="DE143" s="2596"/>
      <c r="DF143" s="2596"/>
      <c r="DG143" s="2596"/>
      <c r="DH143" s="2597"/>
    </row>
    <row r="144" spans="1:112" ht="6.75" customHeight="1">
      <c r="A144" s="2556"/>
      <c r="B144" s="2556"/>
      <c r="C144" s="2556"/>
      <c r="D144" s="2585" t="s">
        <v>111</v>
      </c>
      <c r="E144" s="2586"/>
      <c r="F144" s="2586"/>
      <c r="G144" s="2583" t="s">
        <v>1703</v>
      </c>
      <c r="H144" s="2583"/>
      <c r="I144" s="2583"/>
      <c r="J144" s="2583"/>
      <c r="K144" s="2583"/>
      <c r="L144" s="2583"/>
      <c r="M144" s="2583"/>
      <c r="N144" s="2583"/>
      <c r="O144" s="2583"/>
      <c r="P144" s="2583"/>
      <c r="Q144" s="2583"/>
      <c r="R144" s="2583"/>
      <c r="S144" s="2583"/>
      <c r="T144" s="2583"/>
      <c r="U144" s="2583"/>
      <c r="V144" s="2583"/>
      <c r="W144" s="2583"/>
      <c r="X144" s="2583"/>
      <c r="Y144" s="2583"/>
      <c r="Z144" s="2583"/>
      <c r="AA144" s="2584"/>
      <c r="AB144" s="2598"/>
      <c r="AC144" s="2544"/>
      <c r="AD144" s="2544"/>
      <c r="AE144" s="2544"/>
      <c r="AF144" s="2544"/>
      <c r="AG144" s="2544"/>
      <c r="AH144" s="2544"/>
      <c r="AI144" s="2544"/>
      <c r="AJ144" s="2544"/>
      <c r="AK144" s="2544"/>
      <c r="AL144" s="2544"/>
      <c r="AM144" s="2544"/>
      <c r="AN144" s="2544"/>
      <c r="AO144" s="2544"/>
      <c r="AP144" s="2544"/>
      <c r="AQ144" s="2544"/>
      <c r="AR144" s="2544"/>
      <c r="AS144" s="2544"/>
      <c r="AT144" s="2544"/>
      <c r="AU144" s="2544"/>
      <c r="AV144" s="2544"/>
      <c r="AW144" s="2544"/>
      <c r="AX144" s="2544"/>
      <c r="AY144" s="2544"/>
      <c r="AZ144" s="2544"/>
      <c r="BA144" s="2544"/>
      <c r="BB144" s="2544"/>
      <c r="BC144" s="2544"/>
      <c r="BD144" s="2544"/>
      <c r="BE144" s="2544"/>
      <c r="BF144" s="2544"/>
      <c r="BG144" s="2544"/>
      <c r="BH144" s="2544"/>
      <c r="BI144" s="2544"/>
      <c r="BJ144" s="2544"/>
      <c r="BK144" s="2544"/>
      <c r="BL144" s="2544"/>
      <c r="BM144" s="2544"/>
      <c r="BN144" s="2544"/>
      <c r="BO144" s="2544"/>
      <c r="BP144" s="2544"/>
      <c r="BQ144" s="2544"/>
      <c r="BR144" s="2544"/>
      <c r="BS144" s="2540" t="str">
        <f>I7</f>
        <v>□</v>
      </c>
      <c r="BT144" s="2541"/>
      <c r="BU144" s="2541"/>
      <c r="BV144" s="2583" t="s">
        <v>1704</v>
      </c>
      <c r="BW144" s="2583"/>
      <c r="BX144" s="2583"/>
      <c r="BY144" s="2583"/>
      <c r="BZ144" s="2583"/>
      <c r="CA144" s="2583"/>
      <c r="CB144" s="2583"/>
      <c r="CC144" s="2583"/>
      <c r="CD144" s="2583"/>
      <c r="CE144" s="2583"/>
      <c r="CF144" s="2583"/>
      <c r="CG144" s="2583"/>
      <c r="CH144" s="2583"/>
      <c r="CI144" s="2583"/>
      <c r="CJ144" s="2583"/>
      <c r="CK144" s="2583"/>
      <c r="CL144" s="2583"/>
      <c r="CM144" s="2583"/>
      <c r="CN144" s="2583"/>
      <c r="CO144" s="2583"/>
      <c r="CP144" s="2583"/>
      <c r="CQ144" s="2583"/>
      <c r="CR144" s="2583"/>
      <c r="CS144" s="2583"/>
      <c r="CT144" s="2583"/>
      <c r="CU144" s="2583"/>
      <c r="CV144" s="2583"/>
      <c r="CW144" s="2583"/>
      <c r="CX144" s="2583"/>
      <c r="CY144" s="2583"/>
      <c r="CZ144" s="2583"/>
      <c r="DA144" s="2583"/>
      <c r="DB144" s="2583"/>
      <c r="DC144" s="2583"/>
      <c r="DD144" s="2583"/>
      <c r="DE144" s="2583"/>
      <c r="DF144" s="2583"/>
      <c r="DG144" s="2583"/>
      <c r="DH144" s="2584"/>
    </row>
    <row r="145" spans="1:112" ht="6.75" customHeight="1">
      <c r="A145" s="2556"/>
      <c r="B145" s="2556"/>
      <c r="C145" s="2556"/>
      <c r="D145" s="2585"/>
      <c r="E145" s="2586"/>
      <c r="F145" s="2586"/>
      <c r="G145" s="2583"/>
      <c r="H145" s="2583"/>
      <c r="I145" s="2583"/>
      <c r="J145" s="2583"/>
      <c r="K145" s="2583"/>
      <c r="L145" s="2583"/>
      <c r="M145" s="2583"/>
      <c r="N145" s="2583"/>
      <c r="O145" s="2583"/>
      <c r="P145" s="2583"/>
      <c r="Q145" s="2583"/>
      <c r="R145" s="2583"/>
      <c r="S145" s="2583"/>
      <c r="T145" s="2583"/>
      <c r="U145" s="2583"/>
      <c r="V145" s="2583"/>
      <c r="W145" s="2583"/>
      <c r="X145" s="2583"/>
      <c r="Y145" s="2583"/>
      <c r="Z145" s="2583"/>
      <c r="AA145" s="2584"/>
      <c r="AB145" s="2598"/>
      <c r="AC145" s="2544"/>
      <c r="AD145" s="2544"/>
      <c r="AE145" s="2544"/>
      <c r="AF145" s="2544"/>
      <c r="AG145" s="2544"/>
      <c r="AH145" s="2544"/>
      <c r="AI145" s="2544"/>
      <c r="AJ145" s="2544"/>
      <c r="AK145" s="2544"/>
      <c r="AL145" s="2544"/>
      <c r="AM145" s="2544"/>
      <c r="AN145" s="2544"/>
      <c r="AO145" s="2544"/>
      <c r="AP145" s="2544"/>
      <c r="AQ145" s="2544"/>
      <c r="AR145" s="2544"/>
      <c r="AS145" s="2544"/>
      <c r="AT145" s="2544"/>
      <c r="AU145" s="2544"/>
      <c r="AV145" s="2544"/>
      <c r="AW145" s="2544"/>
      <c r="AX145" s="2544"/>
      <c r="AY145" s="2544"/>
      <c r="AZ145" s="2544"/>
      <c r="BA145" s="2544"/>
      <c r="BB145" s="2544"/>
      <c r="BC145" s="2544"/>
      <c r="BD145" s="2544"/>
      <c r="BE145" s="2544"/>
      <c r="BF145" s="2544"/>
      <c r="BG145" s="2544"/>
      <c r="BH145" s="2544"/>
      <c r="BI145" s="2544"/>
      <c r="BJ145" s="2544"/>
      <c r="BK145" s="2544"/>
      <c r="BL145" s="2544"/>
      <c r="BM145" s="2544"/>
      <c r="BN145" s="2544"/>
      <c r="BO145" s="2544"/>
      <c r="BP145" s="2544"/>
      <c r="BQ145" s="2544"/>
      <c r="BR145" s="2544"/>
      <c r="BS145" s="2540"/>
      <c r="BT145" s="2541"/>
      <c r="BU145" s="2541"/>
      <c r="BV145" s="2583"/>
      <c r="BW145" s="2583"/>
      <c r="BX145" s="2583"/>
      <c r="BY145" s="2583"/>
      <c r="BZ145" s="2583"/>
      <c r="CA145" s="2583"/>
      <c r="CB145" s="2583"/>
      <c r="CC145" s="2583"/>
      <c r="CD145" s="2583"/>
      <c r="CE145" s="2583"/>
      <c r="CF145" s="2583"/>
      <c r="CG145" s="2583"/>
      <c r="CH145" s="2583"/>
      <c r="CI145" s="2583"/>
      <c r="CJ145" s="2583"/>
      <c r="CK145" s="2583"/>
      <c r="CL145" s="2583"/>
      <c r="CM145" s="2583"/>
      <c r="CN145" s="2583"/>
      <c r="CO145" s="2583"/>
      <c r="CP145" s="2583"/>
      <c r="CQ145" s="2583"/>
      <c r="CR145" s="2583"/>
      <c r="CS145" s="2583"/>
      <c r="CT145" s="2583"/>
      <c r="CU145" s="2583"/>
      <c r="CV145" s="2583"/>
      <c r="CW145" s="2583"/>
      <c r="CX145" s="2583"/>
      <c r="CY145" s="2583"/>
      <c r="CZ145" s="2583"/>
      <c r="DA145" s="2583"/>
      <c r="DB145" s="2583"/>
      <c r="DC145" s="2583"/>
      <c r="DD145" s="2583"/>
      <c r="DE145" s="2583"/>
      <c r="DF145" s="2583"/>
      <c r="DG145" s="2583"/>
      <c r="DH145" s="2584"/>
    </row>
    <row r="146" spans="1:112" ht="6.75" customHeight="1">
      <c r="A146" s="2556"/>
      <c r="B146" s="2556"/>
      <c r="C146" s="2556"/>
      <c r="D146" s="2585" t="s">
        <v>111</v>
      </c>
      <c r="E146" s="2586"/>
      <c r="F146" s="2586"/>
      <c r="G146" s="2583" t="s">
        <v>1705</v>
      </c>
      <c r="H146" s="2583"/>
      <c r="I146" s="2583"/>
      <c r="J146" s="2583"/>
      <c r="K146" s="2583"/>
      <c r="L146" s="2590"/>
      <c r="M146" s="2590"/>
      <c r="N146" s="2590"/>
      <c r="O146" s="2590"/>
      <c r="P146" s="2590"/>
      <c r="Q146" s="2590"/>
      <c r="R146" s="2590"/>
      <c r="S146" s="2590"/>
      <c r="T146" s="2590"/>
      <c r="U146" s="2590"/>
      <c r="V146" s="2590"/>
      <c r="W146" s="2592" t="s">
        <v>884</v>
      </c>
      <c r="X146" s="2592"/>
      <c r="Y146" s="933"/>
      <c r="Z146" s="933"/>
      <c r="AA146" s="2007"/>
      <c r="AB146" s="2598"/>
      <c r="AC146" s="2544"/>
      <c r="AD146" s="2544"/>
      <c r="AE146" s="2544"/>
      <c r="AF146" s="2544"/>
      <c r="AG146" s="2544"/>
      <c r="AH146" s="2544"/>
      <c r="AI146" s="2544"/>
      <c r="AJ146" s="2544"/>
      <c r="AK146" s="2544"/>
      <c r="AL146" s="2544"/>
      <c r="AM146" s="2544"/>
      <c r="AN146" s="2544"/>
      <c r="AO146" s="2544"/>
      <c r="AP146" s="2544"/>
      <c r="AQ146" s="2544"/>
      <c r="AR146" s="2544"/>
      <c r="AS146" s="2544"/>
      <c r="AT146" s="2544"/>
      <c r="AU146" s="2544"/>
      <c r="AV146" s="2544"/>
      <c r="AW146" s="2544"/>
      <c r="AX146" s="2544"/>
      <c r="AY146" s="2544"/>
      <c r="AZ146" s="2544"/>
      <c r="BA146" s="2544"/>
      <c r="BB146" s="2544"/>
      <c r="BC146" s="2544"/>
      <c r="BD146" s="2544"/>
      <c r="BE146" s="2544"/>
      <c r="BF146" s="2544"/>
      <c r="BG146" s="2544"/>
      <c r="BH146" s="2544"/>
      <c r="BI146" s="2544"/>
      <c r="BJ146" s="2544"/>
      <c r="BK146" s="2544"/>
      <c r="BL146" s="2544"/>
      <c r="BM146" s="2544"/>
      <c r="BN146" s="2544"/>
      <c r="BO146" s="2544"/>
      <c r="BP146" s="2544"/>
      <c r="BQ146" s="2544"/>
      <c r="BR146" s="2544"/>
      <c r="BS146" s="456"/>
      <c r="BV146" s="2596"/>
      <c r="BW146" s="2596"/>
      <c r="BX146" s="2596"/>
      <c r="BY146" s="2596"/>
      <c r="BZ146" s="2596"/>
      <c r="CA146" s="2596"/>
      <c r="CB146" s="2596"/>
      <c r="CC146" s="2596"/>
      <c r="CD146" s="2596"/>
      <c r="CE146" s="2596"/>
      <c r="CF146" s="2596"/>
      <c r="CG146" s="2596"/>
      <c r="CH146" s="2596"/>
      <c r="CI146" s="2596"/>
      <c r="CJ146" s="2596"/>
      <c r="CK146" s="2596"/>
      <c r="CL146" s="2596"/>
      <c r="CM146" s="2596"/>
      <c r="CN146" s="2596"/>
      <c r="CO146" s="2596"/>
      <c r="CP146" s="2596"/>
      <c r="CQ146" s="2596"/>
      <c r="CR146" s="2596"/>
      <c r="CS146" s="2596"/>
      <c r="CT146" s="2596"/>
      <c r="CU146" s="2596"/>
      <c r="CV146" s="2596"/>
      <c r="CW146" s="2596"/>
      <c r="CX146" s="2596"/>
      <c r="CY146" s="2596"/>
      <c r="CZ146" s="2596"/>
      <c r="DA146" s="2596"/>
      <c r="DB146" s="2596"/>
      <c r="DC146" s="2596"/>
      <c r="DD146" s="2596"/>
      <c r="DE146" s="2596"/>
      <c r="DF146" s="2596"/>
      <c r="DG146" s="2596"/>
      <c r="DH146" s="2597"/>
    </row>
    <row r="147" spans="1:112" ht="6.75" customHeight="1">
      <c r="A147" s="2556"/>
      <c r="B147" s="2556"/>
      <c r="C147" s="2556"/>
      <c r="D147" s="2587"/>
      <c r="E147" s="2588"/>
      <c r="F147" s="2588"/>
      <c r="G147" s="2589"/>
      <c r="H147" s="2589"/>
      <c r="I147" s="2589"/>
      <c r="J147" s="2589"/>
      <c r="K147" s="2589"/>
      <c r="L147" s="2591"/>
      <c r="M147" s="2591"/>
      <c r="N147" s="2591"/>
      <c r="O147" s="2591"/>
      <c r="P147" s="2591"/>
      <c r="Q147" s="2591"/>
      <c r="R147" s="2591"/>
      <c r="S147" s="2591"/>
      <c r="T147" s="2591"/>
      <c r="U147" s="2591"/>
      <c r="V147" s="2591"/>
      <c r="W147" s="2593"/>
      <c r="X147" s="2593"/>
      <c r="Y147" s="2594"/>
      <c r="Z147" s="2594"/>
      <c r="AA147" s="2595"/>
      <c r="AB147" s="2598"/>
      <c r="AC147" s="2544"/>
      <c r="AD147" s="2544"/>
      <c r="AE147" s="2544"/>
      <c r="AF147" s="2544"/>
      <c r="AG147" s="2544"/>
      <c r="AH147" s="2544"/>
      <c r="AI147" s="2544"/>
      <c r="AJ147" s="2544"/>
      <c r="AK147" s="2544"/>
      <c r="AL147" s="2544"/>
      <c r="AM147" s="2544"/>
      <c r="AN147" s="2544"/>
      <c r="AO147" s="2544"/>
      <c r="AP147" s="2544"/>
      <c r="AQ147" s="2544"/>
      <c r="AR147" s="2544"/>
      <c r="AS147" s="2544"/>
      <c r="AT147" s="2544"/>
      <c r="AU147" s="2544"/>
      <c r="AV147" s="2544"/>
      <c r="AW147" s="2544"/>
      <c r="AX147" s="2544"/>
      <c r="AY147" s="2544"/>
      <c r="AZ147" s="2544"/>
      <c r="BA147" s="2544"/>
      <c r="BB147" s="2544"/>
      <c r="BC147" s="2544"/>
      <c r="BD147" s="2544"/>
      <c r="BE147" s="2544"/>
      <c r="BF147" s="2544"/>
      <c r="BG147" s="2544"/>
      <c r="BH147" s="2544"/>
      <c r="BI147" s="2544"/>
      <c r="BJ147" s="2544"/>
      <c r="BK147" s="2544"/>
      <c r="BL147" s="2544"/>
      <c r="BM147" s="2544"/>
      <c r="BN147" s="2544"/>
      <c r="BO147" s="2544"/>
      <c r="BP147" s="2544"/>
      <c r="BQ147" s="2544"/>
      <c r="BR147" s="2544"/>
      <c r="BS147" s="456"/>
      <c r="BV147" s="2596"/>
      <c r="BW147" s="2596"/>
      <c r="BX147" s="2596"/>
      <c r="BY147" s="2596"/>
      <c r="BZ147" s="2596"/>
      <c r="CA147" s="2596"/>
      <c r="CB147" s="2596"/>
      <c r="CC147" s="2596"/>
      <c r="CD147" s="2596"/>
      <c r="CE147" s="2596"/>
      <c r="CF147" s="2596"/>
      <c r="CG147" s="2596"/>
      <c r="CH147" s="2596"/>
      <c r="CI147" s="2596"/>
      <c r="CJ147" s="2596"/>
      <c r="CK147" s="2596"/>
      <c r="CL147" s="2596"/>
      <c r="CM147" s="2596"/>
      <c r="CN147" s="2596"/>
      <c r="CO147" s="2596"/>
      <c r="CP147" s="2596"/>
      <c r="CQ147" s="2596"/>
      <c r="CR147" s="2596"/>
      <c r="CS147" s="2596"/>
      <c r="CT147" s="2596"/>
      <c r="CU147" s="2596"/>
      <c r="CV147" s="2596"/>
      <c r="CW147" s="2596"/>
      <c r="CX147" s="2596"/>
      <c r="CY147" s="2596"/>
      <c r="CZ147" s="2596"/>
      <c r="DA147" s="2596"/>
      <c r="DB147" s="2596"/>
      <c r="DC147" s="2596"/>
      <c r="DD147" s="2596"/>
      <c r="DE147" s="2596"/>
      <c r="DF147" s="2596"/>
      <c r="DG147" s="2596"/>
      <c r="DH147" s="2597"/>
    </row>
    <row r="148" spans="1:112" ht="6.75" customHeight="1">
      <c r="A148" s="2556" t="s">
        <v>1706</v>
      </c>
      <c r="B148" s="2556"/>
      <c r="C148" s="2556"/>
      <c r="D148" s="2599" t="s">
        <v>111</v>
      </c>
      <c r="E148" s="2600"/>
      <c r="F148" s="2600"/>
      <c r="G148" s="2601" t="s">
        <v>1707</v>
      </c>
      <c r="H148" s="2601"/>
      <c r="I148" s="2601"/>
      <c r="J148" s="2601"/>
      <c r="K148" s="2601"/>
      <c r="L148" s="2601"/>
      <c r="M148" s="2601"/>
      <c r="N148" s="2601"/>
      <c r="O148" s="2601"/>
      <c r="P148" s="2601"/>
      <c r="Q148" s="2601"/>
      <c r="R148" s="2601"/>
      <c r="S148" s="2601"/>
      <c r="T148" s="2601"/>
      <c r="U148" s="2601"/>
      <c r="V148" s="2601"/>
      <c r="W148" s="2601"/>
      <c r="X148" s="2601"/>
      <c r="Y148" s="2601"/>
      <c r="Z148" s="2601"/>
      <c r="AA148" s="2602"/>
      <c r="AB148" s="2598"/>
      <c r="AC148" s="2544"/>
      <c r="AD148" s="2544"/>
      <c r="AE148" s="2544"/>
      <c r="AF148" s="2544"/>
      <c r="AG148" s="2544"/>
      <c r="AH148" s="2544"/>
      <c r="AI148" s="2544"/>
      <c r="AJ148" s="2544"/>
      <c r="AK148" s="2544"/>
      <c r="AL148" s="2544"/>
      <c r="AM148" s="2544"/>
      <c r="AN148" s="2544"/>
      <c r="AO148" s="2544"/>
      <c r="AP148" s="2544"/>
      <c r="AQ148" s="2544"/>
      <c r="AR148" s="2544"/>
      <c r="AS148" s="2544"/>
      <c r="AT148" s="2544"/>
      <c r="AU148" s="2544"/>
      <c r="AV148" s="2544"/>
      <c r="AW148" s="2544"/>
      <c r="AX148" s="2544"/>
      <c r="AY148" s="2544"/>
      <c r="AZ148" s="2544"/>
      <c r="BA148" s="2544"/>
      <c r="BB148" s="2544"/>
      <c r="BC148" s="2544"/>
      <c r="BD148" s="2544"/>
      <c r="BE148" s="2544"/>
      <c r="BF148" s="2544"/>
      <c r="BG148" s="2544"/>
      <c r="BH148" s="2544"/>
      <c r="BI148" s="2544"/>
      <c r="BJ148" s="2544"/>
      <c r="BK148" s="2544"/>
      <c r="BL148" s="2544"/>
      <c r="BM148" s="2544"/>
      <c r="BN148" s="2544"/>
      <c r="BO148" s="2544"/>
      <c r="BP148" s="2544"/>
      <c r="BQ148" s="2544"/>
      <c r="BR148" s="2544"/>
      <c r="BS148" s="456"/>
      <c r="BV148" s="2596"/>
      <c r="BW148" s="2596"/>
      <c r="BX148" s="2596"/>
      <c r="BY148" s="2596"/>
      <c r="BZ148" s="2596"/>
      <c r="CA148" s="2596"/>
      <c r="CB148" s="2596"/>
      <c r="CC148" s="2596"/>
      <c r="CD148" s="2596"/>
      <c r="CE148" s="2596"/>
      <c r="CF148" s="2596"/>
      <c r="CG148" s="2596"/>
      <c r="CH148" s="2596"/>
      <c r="CI148" s="2596"/>
      <c r="CJ148" s="2596"/>
      <c r="CK148" s="2596"/>
      <c r="CL148" s="2596"/>
      <c r="CM148" s="2596"/>
      <c r="CN148" s="2596"/>
      <c r="CO148" s="2596"/>
      <c r="CP148" s="2596"/>
      <c r="CQ148" s="2596"/>
      <c r="CR148" s="2596"/>
      <c r="CS148" s="2596"/>
      <c r="CT148" s="2596"/>
      <c r="CU148" s="2596"/>
      <c r="CV148" s="2596"/>
      <c r="CW148" s="2596"/>
      <c r="CX148" s="2596"/>
      <c r="CY148" s="2596"/>
      <c r="CZ148" s="2596"/>
      <c r="DA148" s="2596"/>
      <c r="DB148" s="2596"/>
      <c r="DC148" s="2596"/>
      <c r="DD148" s="2596"/>
      <c r="DE148" s="2596"/>
      <c r="DF148" s="2596"/>
      <c r="DG148" s="2596"/>
      <c r="DH148" s="2597"/>
    </row>
    <row r="149" spans="1:112" ht="6.75" customHeight="1">
      <c r="A149" s="2556"/>
      <c r="B149" s="2556"/>
      <c r="C149" s="2556"/>
      <c r="D149" s="2585"/>
      <c r="E149" s="2586"/>
      <c r="F149" s="2586"/>
      <c r="G149" s="2583"/>
      <c r="H149" s="2583"/>
      <c r="I149" s="2583"/>
      <c r="J149" s="2583"/>
      <c r="K149" s="2583"/>
      <c r="L149" s="2583"/>
      <c r="M149" s="2583"/>
      <c r="N149" s="2583"/>
      <c r="O149" s="2583"/>
      <c r="P149" s="2583"/>
      <c r="Q149" s="2583"/>
      <c r="R149" s="2583"/>
      <c r="S149" s="2583"/>
      <c r="T149" s="2583"/>
      <c r="U149" s="2583"/>
      <c r="V149" s="2583"/>
      <c r="W149" s="2583"/>
      <c r="X149" s="2583"/>
      <c r="Y149" s="2583"/>
      <c r="Z149" s="2583"/>
      <c r="AA149" s="2584"/>
      <c r="AB149" s="2598"/>
      <c r="AC149" s="2544"/>
      <c r="AD149" s="2544"/>
      <c r="AE149" s="2544"/>
      <c r="AF149" s="2544"/>
      <c r="AG149" s="2544"/>
      <c r="AH149" s="2544"/>
      <c r="AI149" s="2544"/>
      <c r="AJ149" s="2544"/>
      <c r="AK149" s="2544"/>
      <c r="AL149" s="2544"/>
      <c r="AM149" s="2544"/>
      <c r="AN149" s="2544"/>
      <c r="AO149" s="2544"/>
      <c r="AP149" s="2544"/>
      <c r="AQ149" s="2544"/>
      <c r="AR149" s="2544"/>
      <c r="AS149" s="2544"/>
      <c r="AT149" s="2544"/>
      <c r="AU149" s="2544"/>
      <c r="AV149" s="2544"/>
      <c r="AW149" s="2544"/>
      <c r="AX149" s="2544"/>
      <c r="AY149" s="2544"/>
      <c r="AZ149" s="2544"/>
      <c r="BA149" s="2544"/>
      <c r="BB149" s="2544"/>
      <c r="BC149" s="2544"/>
      <c r="BD149" s="2544"/>
      <c r="BE149" s="2544"/>
      <c r="BF149" s="2544"/>
      <c r="BG149" s="2544"/>
      <c r="BH149" s="2544"/>
      <c r="BI149" s="2544"/>
      <c r="BJ149" s="2544"/>
      <c r="BK149" s="2544"/>
      <c r="BL149" s="2544"/>
      <c r="BM149" s="2544"/>
      <c r="BN149" s="2544"/>
      <c r="BO149" s="2544"/>
      <c r="BP149" s="2544"/>
      <c r="BQ149" s="2544"/>
      <c r="BR149" s="2544"/>
      <c r="BS149" s="456"/>
      <c r="BV149" s="2596"/>
      <c r="BW149" s="2596"/>
      <c r="BX149" s="2596"/>
      <c r="BY149" s="2596"/>
      <c r="BZ149" s="2596"/>
      <c r="CA149" s="2596"/>
      <c r="CB149" s="2596"/>
      <c r="CC149" s="2596"/>
      <c r="CD149" s="2596"/>
      <c r="CE149" s="2596"/>
      <c r="CF149" s="2596"/>
      <c r="CG149" s="2596"/>
      <c r="CH149" s="2596"/>
      <c r="CI149" s="2596"/>
      <c r="CJ149" s="2596"/>
      <c r="CK149" s="2596"/>
      <c r="CL149" s="2596"/>
      <c r="CM149" s="2596"/>
      <c r="CN149" s="2596"/>
      <c r="CO149" s="2596"/>
      <c r="CP149" s="2596"/>
      <c r="CQ149" s="2596"/>
      <c r="CR149" s="2596"/>
      <c r="CS149" s="2596"/>
      <c r="CT149" s="2596"/>
      <c r="CU149" s="2596"/>
      <c r="CV149" s="2596"/>
      <c r="CW149" s="2596"/>
      <c r="CX149" s="2596"/>
      <c r="CY149" s="2596"/>
      <c r="CZ149" s="2596"/>
      <c r="DA149" s="2596"/>
      <c r="DB149" s="2596"/>
      <c r="DC149" s="2596"/>
      <c r="DD149" s="2596"/>
      <c r="DE149" s="2596"/>
      <c r="DF149" s="2596"/>
      <c r="DG149" s="2596"/>
      <c r="DH149" s="2597"/>
    </row>
    <row r="150" spans="1:112" ht="6.75" customHeight="1">
      <c r="A150" s="2556"/>
      <c r="B150" s="2556"/>
      <c r="C150" s="2556"/>
      <c r="D150" s="2585" t="s">
        <v>111</v>
      </c>
      <c r="E150" s="2586"/>
      <c r="F150" s="2586"/>
      <c r="G150" s="2583" t="s">
        <v>1701</v>
      </c>
      <c r="H150" s="2583"/>
      <c r="I150" s="2583"/>
      <c r="J150" s="2583"/>
      <c r="K150" s="2583"/>
      <c r="L150" s="2583"/>
      <c r="M150" s="2583"/>
      <c r="N150" s="2583"/>
      <c r="O150" s="2583"/>
      <c r="P150" s="2583"/>
      <c r="Q150" s="2583"/>
      <c r="R150" s="2583"/>
      <c r="S150" s="2583"/>
      <c r="T150" s="2583"/>
      <c r="U150" s="2583"/>
      <c r="V150" s="2583"/>
      <c r="W150" s="2583"/>
      <c r="X150" s="2583"/>
      <c r="Y150" s="2583"/>
      <c r="Z150" s="2583"/>
      <c r="AA150" s="2584"/>
      <c r="AB150" s="2598"/>
      <c r="AC150" s="2544"/>
      <c r="AD150" s="2544"/>
      <c r="AE150" s="2544"/>
      <c r="AF150" s="2544"/>
      <c r="AG150" s="2544"/>
      <c r="AH150" s="2544"/>
      <c r="AI150" s="2544"/>
      <c r="AJ150" s="2544"/>
      <c r="AK150" s="2544"/>
      <c r="AL150" s="2544"/>
      <c r="AM150" s="2544"/>
      <c r="AN150" s="2544"/>
      <c r="AO150" s="2544"/>
      <c r="AP150" s="2544"/>
      <c r="AQ150" s="2544"/>
      <c r="AR150" s="2544"/>
      <c r="AS150" s="2544"/>
      <c r="AT150" s="2544"/>
      <c r="AU150" s="2544"/>
      <c r="AV150" s="2544"/>
      <c r="AW150" s="2544"/>
      <c r="AX150" s="2544"/>
      <c r="AY150" s="2544"/>
      <c r="AZ150" s="2544"/>
      <c r="BA150" s="2544"/>
      <c r="BB150" s="2544"/>
      <c r="BC150" s="2544"/>
      <c r="BD150" s="2544"/>
      <c r="BE150" s="2544"/>
      <c r="BF150" s="2544"/>
      <c r="BG150" s="2544"/>
      <c r="BH150" s="2544"/>
      <c r="BI150" s="2544"/>
      <c r="BJ150" s="2544"/>
      <c r="BK150" s="2544"/>
      <c r="BL150" s="2544"/>
      <c r="BM150" s="2544"/>
      <c r="BN150" s="2544"/>
      <c r="BO150" s="2544"/>
      <c r="BP150" s="2544"/>
      <c r="BQ150" s="2544"/>
      <c r="BR150" s="2544"/>
      <c r="BS150" s="456"/>
      <c r="BV150" s="2596"/>
      <c r="BW150" s="2596"/>
      <c r="BX150" s="2596"/>
      <c r="BY150" s="2596"/>
      <c r="BZ150" s="2596"/>
      <c r="CA150" s="2596"/>
      <c r="CB150" s="2596"/>
      <c r="CC150" s="2596"/>
      <c r="CD150" s="2596"/>
      <c r="CE150" s="2596"/>
      <c r="CF150" s="2596"/>
      <c r="CG150" s="2596"/>
      <c r="CH150" s="2596"/>
      <c r="CI150" s="2596"/>
      <c r="CJ150" s="2596"/>
      <c r="CK150" s="2596"/>
      <c r="CL150" s="2596"/>
      <c r="CM150" s="2596"/>
      <c r="CN150" s="2596"/>
      <c r="CO150" s="2596"/>
      <c r="CP150" s="2596"/>
      <c r="CQ150" s="2596"/>
      <c r="CR150" s="2596"/>
      <c r="CS150" s="2596"/>
      <c r="CT150" s="2596"/>
      <c r="CU150" s="2596"/>
      <c r="CV150" s="2596"/>
      <c r="CW150" s="2596"/>
      <c r="CX150" s="2596"/>
      <c r="CY150" s="2596"/>
      <c r="CZ150" s="2596"/>
      <c r="DA150" s="2596"/>
      <c r="DB150" s="2596"/>
      <c r="DC150" s="2596"/>
      <c r="DD150" s="2596"/>
      <c r="DE150" s="2596"/>
      <c r="DF150" s="2596"/>
      <c r="DG150" s="2596"/>
      <c r="DH150" s="2597"/>
    </row>
    <row r="151" spans="1:112" ht="6.75" customHeight="1">
      <c r="A151" s="2556"/>
      <c r="B151" s="2556"/>
      <c r="C151" s="2556"/>
      <c r="D151" s="2585"/>
      <c r="E151" s="2586"/>
      <c r="F151" s="2586"/>
      <c r="G151" s="2583"/>
      <c r="H151" s="2583"/>
      <c r="I151" s="2583"/>
      <c r="J151" s="2583"/>
      <c r="K151" s="2583"/>
      <c r="L151" s="2583"/>
      <c r="M151" s="2583"/>
      <c r="N151" s="2583"/>
      <c r="O151" s="2583"/>
      <c r="P151" s="2583"/>
      <c r="Q151" s="2583"/>
      <c r="R151" s="2583"/>
      <c r="S151" s="2583"/>
      <c r="T151" s="2583"/>
      <c r="U151" s="2583"/>
      <c r="V151" s="2583"/>
      <c r="W151" s="2583"/>
      <c r="X151" s="2583"/>
      <c r="Y151" s="2583"/>
      <c r="Z151" s="2583"/>
      <c r="AA151" s="2584"/>
      <c r="AB151" s="2598"/>
      <c r="AC151" s="2544"/>
      <c r="AD151" s="2544"/>
      <c r="AE151" s="2544"/>
      <c r="AF151" s="2544"/>
      <c r="AG151" s="2544"/>
      <c r="AH151" s="2544"/>
      <c r="AI151" s="2544"/>
      <c r="AJ151" s="2544"/>
      <c r="AK151" s="2544"/>
      <c r="AL151" s="2544"/>
      <c r="AM151" s="2544"/>
      <c r="AN151" s="2544"/>
      <c r="AO151" s="2544"/>
      <c r="AP151" s="2544"/>
      <c r="AQ151" s="2544"/>
      <c r="AR151" s="2544"/>
      <c r="AS151" s="2544"/>
      <c r="AT151" s="2544"/>
      <c r="AU151" s="2544"/>
      <c r="AV151" s="2544"/>
      <c r="AW151" s="2544"/>
      <c r="AX151" s="2544"/>
      <c r="AY151" s="2544"/>
      <c r="AZ151" s="2544"/>
      <c r="BA151" s="2544"/>
      <c r="BB151" s="2544"/>
      <c r="BC151" s="2544"/>
      <c r="BD151" s="2544"/>
      <c r="BE151" s="2544"/>
      <c r="BF151" s="2544"/>
      <c r="BG151" s="2544"/>
      <c r="BH151" s="2544"/>
      <c r="BI151" s="2544"/>
      <c r="BJ151" s="2544"/>
      <c r="BK151" s="2544"/>
      <c r="BL151" s="2544"/>
      <c r="BM151" s="2544"/>
      <c r="BN151" s="2544"/>
      <c r="BO151" s="2544"/>
      <c r="BP151" s="2544"/>
      <c r="BQ151" s="2544"/>
      <c r="BR151" s="2544"/>
      <c r="BS151" s="456"/>
      <c r="BV151" s="2596"/>
      <c r="BW151" s="2596"/>
      <c r="BX151" s="2596"/>
      <c r="BY151" s="2596"/>
      <c r="BZ151" s="2596"/>
      <c r="CA151" s="2596"/>
      <c r="CB151" s="2596"/>
      <c r="CC151" s="2596"/>
      <c r="CD151" s="2596"/>
      <c r="CE151" s="2596"/>
      <c r="CF151" s="2596"/>
      <c r="CG151" s="2596"/>
      <c r="CH151" s="2596"/>
      <c r="CI151" s="2596"/>
      <c r="CJ151" s="2596"/>
      <c r="CK151" s="2596"/>
      <c r="CL151" s="2596"/>
      <c r="CM151" s="2596"/>
      <c r="CN151" s="2596"/>
      <c r="CO151" s="2596"/>
      <c r="CP151" s="2596"/>
      <c r="CQ151" s="2596"/>
      <c r="CR151" s="2596"/>
      <c r="CS151" s="2596"/>
      <c r="CT151" s="2596"/>
      <c r="CU151" s="2596"/>
      <c r="CV151" s="2596"/>
      <c r="CW151" s="2596"/>
      <c r="CX151" s="2596"/>
      <c r="CY151" s="2596"/>
      <c r="CZ151" s="2596"/>
      <c r="DA151" s="2596"/>
      <c r="DB151" s="2596"/>
      <c r="DC151" s="2596"/>
      <c r="DD151" s="2596"/>
      <c r="DE151" s="2596"/>
      <c r="DF151" s="2596"/>
      <c r="DG151" s="2596"/>
      <c r="DH151" s="2597"/>
    </row>
    <row r="152" spans="1:112" ht="6.75" customHeight="1">
      <c r="A152" s="2556"/>
      <c r="B152" s="2556"/>
      <c r="C152" s="2556"/>
      <c r="D152" s="2585" t="s">
        <v>111</v>
      </c>
      <c r="E152" s="2586"/>
      <c r="F152" s="2586"/>
      <c r="G152" s="2583" t="s">
        <v>1708</v>
      </c>
      <c r="H152" s="2583"/>
      <c r="I152" s="2583"/>
      <c r="J152" s="2583"/>
      <c r="K152" s="2583"/>
      <c r="L152" s="2583"/>
      <c r="M152" s="2583"/>
      <c r="N152" s="2583"/>
      <c r="O152" s="2583"/>
      <c r="P152" s="2583"/>
      <c r="Q152" s="2583"/>
      <c r="R152" s="2583"/>
      <c r="S152" s="2583"/>
      <c r="T152" s="2583"/>
      <c r="U152" s="2583"/>
      <c r="V152" s="2583"/>
      <c r="W152" s="2583"/>
      <c r="X152" s="2583"/>
      <c r="Y152" s="2583"/>
      <c r="Z152" s="2583"/>
      <c r="AA152" s="2584"/>
      <c r="AB152" s="2598"/>
      <c r="AC152" s="2544"/>
      <c r="AD152" s="2544"/>
      <c r="AE152" s="2544"/>
      <c r="AF152" s="2544"/>
      <c r="AG152" s="2544"/>
      <c r="AH152" s="2544"/>
      <c r="AI152" s="2544"/>
      <c r="AJ152" s="2544"/>
      <c r="AK152" s="2544"/>
      <c r="AL152" s="2544"/>
      <c r="AM152" s="2544"/>
      <c r="AN152" s="2544"/>
      <c r="AO152" s="2544"/>
      <c r="AP152" s="2544"/>
      <c r="AQ152" s="2544"/>
      <c r="AR152" s="2544"/>
      <c r="AS152" s="2544"/>
      <c r="AT152" s="2544"/>
      <c r="AU152" s="2544"/>
      <c r="AV152" s="2544"/>
      <c r="AW152" s="2544"/>
      <c r="AX152" s="2544"/>
      <c r="AY152" s="2544"/>
      <c r="AZ152" s="2544"/>
      <c r="BA152" s="2544"/>
      <c r="BB152" s="2544"/>
      <c r="BC152" s="2544"/>
      <c r="BD152" s="2544"/>
      <c r="BE152" s="2544"/>
      <c r="BF152" s="2544"/>
      <c r="BG152" s="2544"/>
      <c r="BH152" s="2544"/>
      <c r="BI152" s="2544"/>
      <c r="BJ152" s="2544"/>
      <c r="BK152" s="2544"/>
      <c r="BL152" s="2544"/>
      <c r="BM152" s="2544"/>
      <c r="BN152" s="2544"/>
      <c r="BO152" s="2544"/>
      <c r="BP152" s="2544"/>
      <c r="BQ152" s="2544"/>
      <c r="BR152" s="2544"/>
      <c r="BS152" s="456"/>
      <c r="BV152" s="2596"/>
      <c r="BW152" s="2596"/>
      <c r="BX152" s="2596"/>
      <c r="BY152" s="2596"/>
      <c r="BZ152" s="2596"/>
      <c r="CA152" s="2596"/>
      <c r="CB152" s="2596"/>
      <c r="CC152" s="2596"/>
      <c r="CD152" s="2596"/>
      <c r="CE152" s="2596"/>
      <c r="CF152" s="2596"/>
      <c r="CG152" s="2596"/>
      <c r="CH152" s="2596"/>
      <c r="CI152" s="2596"/>
      <c r="CJ152" s="2596"/>
      <c r="CK152" s="2596"/>
      <c r="CL152" s="2596"/>
      <c r="CM152" s="2596"/>
      <c r="CN152" s="2596"/>
      <c r="CO152" s="2596"/>
      <c r="CP152" s="2596"/>
      <c r="CQ152" s="2596"/>
      <c r="CR152" s="2596"/>
      <c r="CS152" s="2596"/>
      <c r="CT152" s="2596"/>
      <c r="CU152" s="2596"/>
      <c r="CV152" s="2596"/>
      <c r="CW152" s="2596"/>
      <c r="CX152" s="2596"/>
      <c r="CY152" s="2596"/>
      <c r="CZ152" s="2596"/>
      <c r="DA152" s="2596"/>
      <c r="DB152" s="2596"/>
      <c r="DC152" s="2596"/>
      <c r="DD152" s="2596"/>
      <c r="DE152" s="2596"/>
      <c r="DF152" s="2596"/>
      <c r="DG152" s="2596"/>
      <c r="DH152" s="2597"/>
    </row>
    <row r="153" spans="1:112" ht="6.75" customHeight="1">
      <c r="A153" s="2556"/>
      <c r="B153" s="2556"/>
      <c r="C153" s="2556"/>
      <c r="D153" s="2585"/>
      <c r="E153" s="2586"/>
      <c r="F153" s="2586"/>
      <c r="G153" s="2583"/>
      <c r="H153" s="2583"/>
      <c r="I153" s="2583"/>
      <c r="J153" s="2583"/>
      <c r="K153" s="2583"/>
      <c r="L153" s="2583"/>
      <c r="M153" s="2583"/>
      <c r="N153" s="2583"/>
      <c r="O153" s="2583"/>
      <c r="P153" s="2583"/>
      <c r="Q153" s="2583"/>
      <c r="R153" s="2583"/>
      <c r="S153" s="2583"/>
      <c r="T153" s="2583"/>
      <c r="U153" s="2583"/>
      <c r="V153" s="2583"/>
      <c r="W153" s="2583"/>
      <c r="X153" s="2583"/>
      <c r="Y153" s="2583"/>
      <c r="Z153" s="2583"/>
      <c r="AA153" s="2584"/>
      <c r="AB153" s="2598"/>
      <c r="AC153" s="2544"/>
      <c r="AD153" s="2544"/>
      <c r="AE153" s="2544"/>
      <c r="AF153" s="2544"/>
      <c r="AG153" s="2544"/>
      <c r="AH153" s="2544"/>
      <c r="AI153" s="2544"/>
      <c r="AJ153" s="2544"/>
      <c r="AK153" s="2544"/>
      <c r="AL153" s="2544"/>
      <c r="AM153" s="2544"/>
      <c r="AN153" s="2544"/>
      <c r="AO153" s="2544"/>
      <c r="AP153" s="2544"/>
      <c r="AQ153" s="2544"/>
      <c r="AR153" s="2544"/>
      <c r="AS153" s="2544"/>
      <c r="AT153" s="2544"/>
      <c r="AU153" s="2544"/>
      <c r="AV153" s="2544"/>
      <c r="AW153" s="2544"/>
      <c r="AX153" s="2544"/>
      <c r="AY153" s="2544"/>
      <c r="AZ153" s="2544"/>
      <c r="BA153" s="2544"/>
      <c r="BB153" s="2544"/>
      <c r="BC153" s="2544"/>
      <c r="BD153" s="2544"/>
      <c r="BE153" s="2544"/>
      <c r="BF153" s="2544"/>
      <c r="BG153" s="2544"/>
      <c r="BH153" s="2544"/>
      <c r="BI153" s="2544"/>
      <c r="BJ153" s="2544"/>
      <c r="BK153" s="2544"/>
      <c r="BL153" s="2544"/>
      <c r="BM153" s="2544"/>
      <c r="BN153" s="2544"/>
      <c r="BO153" s="2544"/>
      <c r="BP153" s="2544"/>
      <c r="BQ153" s="2544"/>
      <c r="BR153" s="2544"/>
      <c r="BS153" s="456"/>
      <c r="BV153" s="2596"/>
      <c r="BW153" s="2596"/>
      <c r="BX153" s="2596"/>
      <c r="BY153" s="2596"/>
      <c r="BZ153" s="2596"/>
      <c r="CA153" s="2596"/>
      <c r="CB153" s="2596"/>
      <c r="CC153" s="2596"/>
      <c r="CD153" s="2596"/>
      <c r="CE153" s="2596"/>
      <c r="CF153" s="2596"/>
      <c r="CG153" s="2596"/>
      <c r="CH153" s="2596"/>
      <c r="CI153" s="2596"/>
      <c r="CJ153" s="2596"/>
      <c r="CK153" s="2596"/>
      <c r="CL153" s="2596"/>
      <c r="CM153" s="2596"/>
      <c r="CN153" s="2596"/>
      <c r="CO153" s="2596"/>
      <c r="CP153" s="2596"/>
      <c r="CQ153" s="2596"/>
      <c r="CR153" s="2596"/>
      <c r="CS153" s="2596"/>
      <c r="CT153" s="2596"/>
      <c r="CU153" s="2596"/>
      <c r="CV153" s="2596"/>
      <c r="CW153" s="2596"/>
      <c r="CX153" s="2596"/>
      <c r="CY153" s="2596"/>
      <c r="CZ153" s="2596"/>
      <c r="DA153" s="2596"/>
      <c r="DB153" s="2596"/>
      <c r="DC153" s="2596"/>
      <c r="DD153" s="2596"/>
      <c r="DE153" s="2596"/>
      <c r="DF153" s="2596"/>
      <c r="DG153" s="2596"/>
      <c r="DH153" s="2597"/>
    </row>
    <row r="154" spans="1:112" ht="6.75" customHeight="1">
      <c r="A154" s="2556"/>
      <c r="B154" s="2556"/>
      <c r="C154" s="2556"/>
      <c r="D154" s="2540"/>
      <c r="E154" s="2541"/>
      <c r="F154" s="2541"/>
      <c r="G154" s="2592" t="s">
        <v>1699</v>
      </c>
      <c r="H154" s="2592"/>
      <c r="I154" s="2592"/>
      <c r="J154" s="2592"/>
      <c r="K154" s="2592"/>
      <c r="L154" s="2592"/>
      <c r="M154" s="2592"/>
      <c r="N154" s="2592"/>
      <c r="O154" s="2592"/>
      <c r="P154" s="2592"/>
      <c r="Q154" s="2592"/>
      <c r="R154" s="2592"/>
      <c r="S154" s="2592"/>
      <c r="T154" s="2592"/>
      <c r="U154" s="2592"/>
      <c r="V154" s="2592"/>
      <c r="W154" s="2592"/>
      <c r="X154" s="2592"/>
      <c r="Y154" s="2592"/>
      <c r="Z154" s="2592"/>
      <c r="AA154" s="2603"/>
      <c r="AB154" s="2598"/>
      <c r="AC154" s="2544"/>
      <c r="AD154" s="2544"/>
      <c r="AE154" s="2544"/>
      <c r="AF154" s="2544"/>
      <c r="AG154" s="2544"/>
      <c r="AH154" s="2544"/>
      <c r="AI154" s="2544"/>
      <c r="AJ154" s="2544"/>
      <c r="AK154" s="2544"/>
      <c r="AL154" s="2544"/>
      <c r="AM154" s="2544"/>
      <c r="AN154" s="2544"/>
      <c r="AO154" s="2544"/>
      <c r="AP154" s="2544"/>
      <c r="AQ154" s="2544"/>
      <c r="AR154" s="2544"/>
      <c r="AS154" s="2544"/>
      <c r="AT154" s="2544"/>
      <c r="AU154" s="2544"/>
      <c r="AV154" s="2544"/>
      <c r="AW154" s="2544"/>
      <c r="AX154" s="2544"/>
      <c r="AY154" s="2544"/>
      <c r="AZ154" s="2544"/>
      <c r="BA154" s="2544"/>
      <c r="BB154" s="2544"/>
      <c r="BC154" s="2544"/>
      <c r="BD154" s="2544"/>
      <c r="BE154" s="2544"/>
      <c r="BF154" s="2544"/>
      <c r="BG154" s="2544"/>
      <c r="BH154" s="2544"/>
      <c r="BI154" s="2544"/>
      <c r="BJ154" s="2544"/>
      <c r="BK154" s="2544"/>
      <c r="BL154" s="2544"/>
      <c r="BM154" s="2544"/>
      <c r="BN154" s="2544"/>
      <c r="BO154" s="2544"/>
      <c r="BP154" s="2544"/>
      <c r="BQ154" s="2544"/>
      <c r="BR154" s="2544"/>
      <c r="BS154" s="456"/>
      <c r="BV154" s="2596"/>
      <c r="BW154" s="2596"/>
      <c r="BX154" s="2596"/>
      <c r="BY154" s="2596"/>
      <c r="BZ154" s="2596"/>
      <c r="CA154" s="2596"/>
      <c r="CB154" s="2596"/>
      <c r="CC154" s="2596"/>
      <c r="CD154" s="2596"/>
      <c r="CE154" s="2596"/>
      <c r="CF154" s="2596"/>
      <c r="CG154" s="2596"/>
      <c r="CH154" s="2596"/>
      <c r="CI154" s="2596"/>
      <c r="CJ154" s="2596"/>
      <c r="CK154" s="2596"/>
      <c r="CL154" s="2596"/>
      <c r="CM154" s="2596"/>
      <c r="CN154" s="2596"/>
      <c r="CO154" s="2596"/>
      <c r="CP154" s="2596"/>
      <c r="CQ154" s="2596"/>
      <c r="CR154" s="2596"/>
      <c r="CS154" s="2596"/>
      <c r="CT154" s="2596"/>
      <c r="CU154" s="2596"/>
      <c r="CV154" s="2596"/>
      <c r="CW154" s="2596"/>
      <c r="CX154" s="2596"/>
      <c r="CY154" s="2596"/>
      <c r="CZ154" s="2596"/>
      <c r="DA154" s="2596"/>
      <c r="DB154" s="2596"/>
      <c r="DC154" s="2596"/>
      <c r="DD154" s="2596"/>
      <c r="DE154" s="2596"/>
      <c r="DF154" s="2596"/>
      <c r="DG154" s="2596"/>
      <c r="DH154" s="2597"/>
    </row>
    <row r="155" spans="1:112" ht="6.75" customHeight="1">
      <c r="A155" s="2556"/>
      <c r="B155" s="2556"/>
      <c r="C155" s="2556"/>
      <c r="D155" s="2540"/>
      <c r="E155" s="2541"/>
      <c r="F155" s="2541"/>
      <c r="G155" s="2592"/>
      <c r="H155" s="2592"/>
      <c r="I155" s="2592"/>
      <c r="J155" s="2592"/>
      <c r="K155" s="2592"/>
      <c r="L155" s="2592"/>
      <c r="M155" s="2592"/>
      <c r="N155" s="2592"/>
      <c r="O155" s="2592"/>
      <c r="P155" s="2592"/>
      <c r="Q155" s="2592"/>
      <c r="R155" s="2592"/>
      <c r="S155" s="2592"/>
      <c r="T155" s="2592"/>
      <c r="U155" s="2592"/>
      <c r="V155" s="2592"/>
      <c r="W155" s="2592"/>
      <c r="X155" s="2592"/>
      <c r="Y155" s="2592"/>
      <c r="Z155" s="2592"/>
      <c r="AA155" s="2603"/>
      <c r="AB155" s="2598"/>
      <c r="AC155" s="2544"/>
      <c r="AD155" s="2544"/>
      <c r="AE155" s="2544"/>
      <c r="AF155" s="2544"/>
      <c r="AG155" s="2544"/>
      <c r="AH155" s="2544"/>
      <c r="AI155" s="2544"/>
      <c r="AJ155" s="2544"/>
      <c r="AK155" s="2544"/>
      <c r="AL155" s="2544"/>
      <c r="AM155" s="2544"/>
      <c r="AN155" s="2544"/>
      <c r="AO155" s="2544"/>
      <c r="AP155" s="2544"/>
      <c r="AQ155" s="2544"/>
      <c r="AR155" s="2544"/>
      <c r="AS155" s="2544"/>
      <c r="AT155" s="2544"/>
      <c r="AU155" s="2544"/>
      <c r="AV155" s="2544"/>
      <c r="AW155" s="2544"/>
      <c r="AX155" s="2544"/>
      <c r="AY155" s="2544"/>
      <c r="AZ155" s="2544"/>
      <c r="BA155" s="2544"/>
      <c r="BB155" s="2544"/>
      <c r="BC155" s="2544"/>
      <c r="BD155" s="2544"/>
      <c r="BE155" s="2544"/>
      <c r="BF155" s="2544"/>
      <c r="BG155" s="2544"/>
      <c r="BH155" s="2544"/>
      <c r="BI155" s="2544"/>
      <c r="BJ155" s="2544"/>
      <c r="BK155" s="2544"/>
      <c r="BL155" s="2544"/>
      <c r="BM155" s="2544"/>
      <c r="BN155" s="2544"/>
      <c r="BO155" s="2544"/>
      <c r="BP155" s="2544"/>
      <c r="BQ155" s="2544"/>
      <c r="BR155" s="2544"/>
      <c r="BS155" s="456"/>
      <c r="BV155" s="2596"/>
      <c r="BW155" s="2596"/>
      <c r="BX155" s="2596"/>
      <c r="BY155" s="2596"/>
      <c r="BZ155" s="2596"/>
      <c r="CA155" s="2596"/>
      <c r="CB155" s="2596"/>
      <c r="CC155" s="2596"/>
      <c r="CD155" s="2596"/>
      <c r="CE155" s="2596"/>
      <c r="CF155" s="2596"/>
      <c r="CG155" s="2596"/>
      <c r="CH155" s="2596"/>
      <c r="CI155" s="2596"/>
      <c r="CJ155" s="2596"/>
      <c r="CK155" s="2596"/>
      <c r="CL155" s="2596"/>
      <c r="CM155" s="2596"/>
      <c r="CN155" s="2596"/>
      <c r="CO155" s="2596"/>
      <c r="CP155" s="2596"/>
      <c r="CQ155" s="2596"/>
      <c r="CR155" s="2596"/>
      <c r="CS155" s="2596"/>
      <c r="CT155" s="2596"/>
      <c r="CU155" s="2596"/>
      <c r="CV155" s="2596"/>
      <c r="CW155" s="2596"/>
      <c r="CX155" s="2596"/>
      <c r="CY155" s="2596"/>
      <c r="CZ155" s="2596"/>
      <c r="DA155" s="2596"/>
      <c r="DB155" s="2596"/>
      <c r="DC155" s="2596"/>
      <c r="DD155" s="2596"/>
      <c r="DE155" s="2596"/>
      <c r="DF155" s="2596"/>
      <c r="DG155" s="2596"/>
      <c r="DH155" s="2597"/>
    </row>
    <row r="156" spans="1:112" ht="6.75" customHeight="1">
      <c r="A156" s="2556"/>
      <c r="B156" s="2556"/>
      <c r="C156" s="2556"/>
      <c r="D156" s="2585" t="s">
        <v>111</v>
      </c>
      <c r="E156" s="2586"/>
      <c r="F156" s="2586"/>
      <c r="G156" s="2583" t="s">
        <v>1709</v>
      </c>
      <c r="H156" s="2583"/>
      <c r="I156" s="2583"/>
      <c r="J156" s="2583"/>
      <c r="K156" s="2583"/>
      <c r="L156" s="2583"/>
      <c r="M156" s="2583"/>
      <c r="N156" s="2583"/>
      <c r="O156" s="2583"/>
      <c r="P156" s="2583"/>
      <c r="Q156" s="2583"/>
      <c r="R156" s="2583"/>
      <c r="S156" s="2583"/>
      <c r="T156" s="2583"/>
      <c r="U156" s="2583"/>
      <c r="V156" s="2583"/>
      <c r="W156" s="2583"/>
      <c r="X156" s="2583"/>
      <c r="Y156" s="2583"/>
      <c r="Z156" s="2583"/>
      <c r="AA156" s="2584"/>
      <c r="AB156" s="2598"/>
      <c r="AC156" s="2544"/>
      <c r="AD156" s="2544"/>
      <c r="AE156" s="2544"/>
      <c r="AF156" s="2544"/>
      <c r="AG156" s="2544"/>
      <c r="AH156" s="2544"/>
      <c r="AI156" s="2544"/>
      <c r="AJ156" s="2544"/>
      <c r="AK156" s="2544"/>
      <c r="AL156" s="2544"/>
      <c r="AM156" s="2544"/>
      <c r="AN156" s="2544"/>
      <c r="AO156" s="2544"/>
      <c r="AP156" s="2544"/>
      <c r="AQ156" s="2544"/>
      <c r="AR156" s="2544"/>
      <c r="AS156" s="2544"/>
      <c r="AT156" s="2544"/>
      <c r="AU156" s="2544"/>
      <c r="AV156" s="2544"/>
      <c r="AW156" s="2544"/>
      <c r="AX156" s="2544"/>
      <c r="AY156" s="2544"/>
      <c r="AZ156" s="2544"/>
      <c r="BA156" s="2544"/>
      <c r="BB156" s="2544"/>
      <c r="BC156" s="2544"/>
      <c r="BD156" s="2544"/>
      <c r="BE156" s="2544"/>
      <c r="BF156" s="2544"/>
      <c r="BG156" s="2544"/>
      <c r="BH156" s="2544"/>
      <c r="BI156" s="2544"/>
      <c r="BJ156" s="2544"/>
      <c r="BK156" s="2544"/>
      <c r="BL156" s="2544"/>
      <c r="BM156" s="2544"/>
      <c r="BN156" s="2544"/>
      <c r="BO156" s="2544"/>
      <c r="BP156" s="2544"/>
      <c r="BQ156" s="2544"/>
      <c r="BR156" s="2544"/>
      <c r="BS156" s="2540" t="str">
        <f>I9</f>
        <v>□</v>
      </c>
      <c r="BT156" s="2541"/>
      <c r="BU156" s="2541"/>
      <c r="BV156" s="2583" t="s">
        <v>1710</v>
      </c>
      <c r="BW156" s="2583"/>
      <c r="BX156" s="2583"/>
      <c r="BY156" s="2583"/>
      <c r="BZ156" s="2583"/>
      <c r="CA156" s="2583"/>
      <c r="CB156" s="2583"/>
      <c r="CC156" s="2583"/>
      <c r="CD156" s="2583"/>
      <c r="CE156" s="2583"/>
      <c r="CF156" s="2583"/>
      <c r="CG156" s="2583"/>
      <c r="CH156" s="2583"/>
      <c r="CI156" s="2583"/>
      <c r="CJ156" s="2583"/>
      <c r="CK156" s="2583"/>
      <c r="CL156" s="2583"/>
      <c r="CM156" s="2583"/>
      <c r="CN156" s="2583"/>
      <c r="CO156" s="2583"/>
      <c r="CP156" s="2583"/>
      <c r="CQ156" s="2583"/>
      <c r="CR156" s="2583"/>
      <c r="CS156" s="2583"/>
      <c r="CT156" s="2583"/>
      <c r="CU156" s="2583"/>
      <c r="CV156" s="2583"/>
      <c r="CW156" s="2583"/>
      <c r="CX156" s="2583"/>
      <c r="CY156" s="2583"/>
      <c r="CZ156" s="2583"/>
      <c r="DA156" s="2583"/>
      <c r="DB156" s="2583"/>
      <c r="DC156" s="2583"/>
      <c r="DD156" s="2583"/>
      <c r="DE156" s="2583"/>
      <c r="DF156" s="2583"/>
      <c r="DG156" s="2583"/>
      <c r="DH156" s="2584"/>
    </row>
    <row r="157" spans="1:112" ht="6.75" customHeight="1">
      <c r="A157" s="2556"/>
      <c r="B157" s="2556"/>
      <c r="C157" s="2556"/>
      <c r="D157" s="2585"/>
      <c r="E157" s="2586"/>
      <c r="F157" s="2586"/>
      <c r="G157" s="2583"/>
      <c r="H157" s="2583"/>
      <c r="I157" s="2583"/>
      <c r="J157" s="2583"/>
      <c r="K157" s="2583"/>
      <c r="L157" s="2583"/>
      <c r="M157" s="2583"/>
      <c r="N157" s="2583"/>
      <c r="O157" s="2583"/>
      <c r="P157" s="2583"/>
      <c r="Q157" s="2583"/>
      <c r="R157" s="2583"/>
      <c r="S157" s="2583"/>
      <c r="T157" s="2583"/>
      <c r="U157" s="2583"/>
      <c r="V157" s="2583"/>
      <c r="W157" s="2583"/>
      <c r="X157" s="2583"/>
      <c r="Y157" s="2583"/>
      <c r="Z157" s="2583"/>
      <c r="AA157" s="2584"/>
      <c r="AB157" s="2598"/>
      <c r="AC157" s="2544"/>
      <c r="AD157" s="2544"/>
      <c r="AE157" s="2544"/>
      <c r="AF157" s="2544"/>
      <c r="AG157" s="2544"/>
      <c r="AH157" s="2544"/>
      <c r="AI157" s="2544"/>
      <c r="AJ157" s="2544"/>
      <c r="AK157" s="2544"/>
      <c r="AL157" s="2544"/>
      <c r="AM157" s="2544"/>
      <c r="AN157" s="2544"/>
      <c r="AO157" s="2544"/>
      <c r="AP157" s="2544"/>
      <c r="AQ157" s="2544"/>
      <c r="AR157" s="2544"/>
      <c r="AS157" s="2544"/>
      <c r="AT157" s="2544"/>
      <c r="AU157" s="2544"/>
      <c r="AV157" s="2544"/>
      <c r="AW157" s="2544"/>
      <c r="AX157" s="2544"/>
      <c r="AY157" s="2544"/>
      <c r="AZ157" s="2544"/>
      <c r="BA157" s="2544"/>
      <c r="BB157" s="2544"/>
      <c r="BC157" s="2544"/>
      <c r="BD157" s="2544"/>
      <c r="BE157" s="2544"/>
      <c r="BF157" s="2544"/>
      <c r="BG157" s="2544"/>
      <c r="BH157" s="2544"/>
      <c r="BI157" s="2544"/>
      <c r="BJ157" s="2544"/>
      <c r="BK157" s="2544"/>
      <c r="BL157" s="2544"/>
      <c r="BM157" s="2544"/>
      <c r="BN157" s="2544"/>
      <c r="BO157" s="2544"/>
      <c r="BP157" s="2544"/>
      <c r="BQ157" s="2544"/>
      <c r="BR157" s="2544"/>
      <c r="BS157" s="2540"/>
      <c r="BT157" s="2541"/>
      <c r="BU157" s="2541"/>
      <c r="BV157" s="2583"/>
      <c r="BW157" s="2583"/>
      <c r="BX157" s="2583"/>
      <c r="BY157" s="2583"/>
      <c r="BZ157" s="2583"/>
      <c r="CA157" s="2583"/>
      <c r="CB157" s="2583"/>
      <c r="CC157" s="2583"/>
      <c r="CD157" s="2583"/>
      <c r="CE157" s="2583"/>
      <c r="CF157" s="2583"/>
      <c r="CG157" s="2583"/>
      <c r="CH157" s="2583"/>
      <c r="CI157" s="2583"/>
      <c r="CJ157" s="2583"/>
      <c r="CK157" s="2583"/>
      <c r="CL157" s="2583"/>
      <c r="CM157" s="2583"/>
      <c r="CN157" s="2583"/>
      <c r="CO157" s="2583"/>
      <c r="CP157" s="2583"/>
      <c r="CQ157" s="2583"/>
      <c r="CR157" s="2583"/>
      <c r="CS157" s="2583"/>
      <c r="CT157" s="2583"/>
      <c r="CU157" s="2583"/>
      <c r="CV157" s="2583"/>
      <c r="CW157" s="2583"/>
      <c r="CX157" s="2583"/>
      <c r="CY157" s="2583"/>
      <c r="CZ157" s="2583"/>
      <c r="DA157" s="2583"/>
      <c r="DB157" s="2583"/>
      <c r="DC157" s="2583"/>
      <c r="DD157" s="2583"/>
      <c r="DE157" s="2583"/>
      <c r="DF157" s="2583"/>
      <c r="DG157" s="2583"/>
      <c r="DH157" s="2584"/>
    </row>
    <row r="158" spans="1:112" ht="6.75" customHeight="1">
      <c r="A158" s="2556"/>
      <c r="B158" s="2556"/>
      <c r="C158" s="2556"/>
      <c r="D158" s="2585" t="s">
        <v>111</v>
      </c>
      <c r="E158" s="2586"/>
      <c r="F158" s="2586"/>
      <c r="G158" s="2583" t="s">
        <v>1711</v>
      </c>
      <c r="H158" s="2583"/>
      <c r="I158" s="2583"/>
      <c r="J158" s="2583"/>
      <c r="K158" s="2583"/>
      <c r="L158" s="2583"/>
      <c r="M158" s="2583"/>
      <c r="N158" s="2583"/>
      <c r="O158" s="2583"/>
      <c r="P158" s="2583"/>
      <c r="Q158" s="2583"/>
      <c r="R158" s="2583"/>
      <c r="S158" s="2583"/>
      <c r="T158" s="2583"/>
      <c r="U158" s="2583"/>
      <c r="V158" s="2583"/>
      <c r="W158" s="2583"/>
      <c r="X158" s="2583"/>
      <c r="Y158" s="2583"/>
      <c r="Z158" s="2583"/>
      <c r="AA158" s="2584"/>
      <c r="AB158" s="2598"/>
      <c r="AC158" s="2544"/>
      <c r="AD158" s="2544"/>
      <c r="AE158" s="2544"/>
      <c r="AF158" s="2544"/>
      <c r="AG158" s="2544"/>
      <c r="AH158" s="2544"/>
      <c r="AI158" s="2544"/>
      <c r="AJ158" s="2544"/>
      <c r="AK158" s="2544"/>
      <c r="AL158" s="2544"/>
      <c r="AM158" s="2544"/>
      <c r="AN158" s="2544"/>
      <c r="AO158" s="2544"/>
      <c r="AP158" s="2544"/>
      <c r="AQ158" s="2544"/>
      <c r="AR158" s="2544"/>
      <c r="AS158" s="2544"/>
      <c r="AT158" s="2544"/>
      <c r="AU158" s="2544"/>
      <c r="AV158" s="2544"/>
      <c r="AW158" s="2544"/>
      <c r="AX158" s="2544"/>
      <c r="AY158" s="2544"/>
      <c r="AZ158" s="2544"/>
      <c r="BA158" s="2544"/>
      <c r="BB158" s="2544"/>
      <c r="BC158" s="2544"/>
      <c r="BD158" s="2544"/>
      <c r="BE158" s="2544"/>
      <c r="BF158" s="2544"/>
      <c r="BG158" s="2544"/>
      <c r="BH158" s="2544"/>
      <c r="BI158" s="2544"/>
      <c r="BJ158" s="2544"/>
      <c r="BK158" s="2544"/>
      <c r="BL158" s="2544"/>
      <c r="BM158" s="2544"/>
      <c r="BN158" s="2544"/>
      <c r="BO158" s="2544"/>
      <c r="BP158" s="2544"/>
      <c r="BQ158" s="2544"/>
      <c r="BR158" s="2544"/>
      <c r="BS158" s="456"/>
      <c r="BV158" s="2596"/>
      <c r="BW158" s="2596"/>
      <c r="BX158" s="2596"/>
      <c r="BY158" s="2596"/>
      <c r="BZ158" s="2596"/>
      <c r="CA158" s="2596"/>
      <c r="CB158" s="2596"/>
      <c r="CC158" s="2596"/>
      <c r="CD158" s="2596"/>
      <c r="CE158" s="2596"/>
      <c r="CF158" s="2596"/>
      <c r="CG158" s="2596"/>
      <c r="CH158" s="2596"/>
      <c r="CI158" s="2596"/>
      <c r="CJ158" s="2596"/>
      <c r="CK158" s="2596"/>
      <c r="CL158" s="2596"/>
      <c r="CM158" s="2596"/>
      <c r="CN158" s="2596"/>
      <c r="CO158" s="2596"/>
      <c r="CP158" s="2596"/>
      <c r="CQ158" s="2596"/>
      <c r="CR158" s="2596"/>
      <c r="CS158" s="2596"/>
      <c r="CT158" s="2596"/>
      <c r="CU158" s="2596"/>
      <c r="CV158" s="2596"/>
      <c r="CW158" s="2596"/>
      <c r="CX158" s="2596"/>
      <c r="CY158" s="2596"/>
      <c r="CZ158" s="2596"/>
      <c r="DA158" s="2596"/>
      <c r="DB158" s="2596"/>
      <c r="DC158" s="2596"/>
      <c r="DD158" s="2596"/>
      <c r="DE158" s="2596"/>
      <c r="DF158" s="2596"/>
      <c r="DG158" s="2596"/>
      <c r="DH158" s="2597"/>
    </row>
    <row r="159" spans="1:112" ht="6.75" customHeight="1">
      <c r="A159" s="2556"/>
      <c r="B159" s="2556"/>
      <c r="C159" s="2556"/>
      <c r="D159" s="2585"/>
      <c r="E159" s="2586"/>
      <c r="F159" s="2586"/>
      <c r="G159" s="2583"/>
      <c r="H159" s="2583"/>
      <c r="I159" s="2583"/>
      <c r="J159" s="2583"/>
      <c r="K159" s="2583"/>
      <c r="L159" s="2583"/>
      <c r="M159" s="2583"/>
      <c r="N159" s="2583"/>
      <c r="O159" s="2583"/>
      <c r="P159" s="2583"/>
      <c r="Q159" s="2583"/>
      <c r="R159" s="2583"/>
      <c r="S159" s="2583"/>
      <c r="T159" s="2583"/>
      <c r="U159" s="2583"/>
      <c r="V159" s="2583"/>
      <c r="W159" s="2583"/>
      <c r="X159" s="2583"/>
      <c r="Y159" s="2583"/>
      <c r="Z159" s="2583"/>
      <c r="AA159" s="2584"/>
      <c r="AB159" s="2598"/>
      <c r="AC159" s="2544"/>
      <c r="AD159" s="2544"/>
      <c r="AE159" s="2544"/>
      <c r="AF159" s="2544"/>
      <c r="AG159" s="2544"/>
      <c r="AH159" s="2544"/>
      <c r="AI159" s="2544"/>
      <c r="AJ159" s="2544"/>
      <c r="AK159" s="2544"/>
      <c r="AL159" s="2544"/>
      <c r="AM159" s="2544"/>
      <c r="AN159" s="2544"/>
      <c r="AO159" s="2544"/>
      <c r="AP159" s="2544"/>
      <c r="AQ159" s="2544"/>
      <c r="AR159" s="2544"/>
      <c r="AS159" s="2544"/>
      <c r="AT159" s="2544"/>
      <c r="AU159" s="2544"/>
      <c r="AV159" s="2544"/>
      <c r="AW159" s="2544"/>
      <c r="AX159" s="2544"/>
      <c r="AY159" s="2544"/>
      <c r="AZ159" s="2544"/>
      <c r="BA159" s="2544"/>
      <c r="BB159" s="2544"/>
      <c r="BC159" s="2544"/>
      <c r="BD159" s="2544"/>
      <c r="BE159" s="2544"/>
      <c r="BF159" s="2544"/>
      <c r="BG159" s="2544"/>
      <c r="BH159" s="2544"/>
      <c r="BI159" s="2544"/>
      <c r="BJ159" s="2544"/>
      <c r="BK159" s="2544"/>
      <c r="BL159" s="2544"/>
      <c r="BM159" s="2544"/>
      <c r="BN159" s="2544"/>
      <c r="BO159" s="2544"/>
      <c r="BP159" s="2544"/>
      <c r="BQ159" s="2544"/>
      <c r="BR159" s="2544"/>
      <c r="BS159" s="456"/>
      <c r="BV159" s="2596"/>
      <c r="BW159" s="2596"/>
      <c r="BX159" s="2596"/>
      <c r="BY159" s="2596"/>
      <c r="BZ159" s="2596"/>
      <c r="CA159" s="2596"/>
      <c r="CB159" s="2596"/>
      <c r="CC159" s="2596"/>
      <c r="CD159" s="2596"/>
      <c r="CE159" s="2596"/>
      <c r="CF159" s="2596"/>
      <c r="CG159" s="2596"/>
      <c r="CH159" s="2596"/>
      <c r="CI159" s="2596"/>
      <c r="CJ159" s="2596"/>
      <c r="CK159" s="2596"/>
      <c r="CL159" s="2596"/>
      <c r="CM159" s="2596"/>
      <c r="CN159" s="2596"/>
      <c r="CO159" s="2596"/>
      <c r="CP159" s="2596"/>
      <c r="CQ159" s="2596"/>
      <c r="CR159" s="2596"/>
      <c r="CS159" s="2596"/>
      <c r="CT159" s="2596"/>
      <c r="CU159" s="2596"/>
      <c r="CV159" s="2596"/>
      <c r="CW159" s="2596"/>
      <c r="CX159" s="2596"/>
      <c r="CY159" s="2596"/>
      <c r="CZ159" s="2596"/>
      <c r="DA159" s="2596"/>
      <c r="DB159" s="2596"/>
      <c r="DC159" s="2596"/>
      <c r="DD159" s="2596"/>
      <c r="DE159" s="2596"/>
      <c r="DF159" s="2596"/>
      <c r="DG159" s="2596"/>
      <c r="DH159" s="2597"/>
    </row>
    <row r="160" spans="1:112" ht="6.75" customHeight="1">
      <c r="A160" s="2556"/>
      <c r="B160" s="2556"/>
      <c r="C160" s="2556"/>
      <c r="D160" s="2540"/>
      <c r="E160" s="2541"/>
      <c r="F160" s="2541"/>
      <c r="G160" s="2592" t="s">
        <v>1712</v>
      </c>
      <c r="H160" s="2592"/>
      <c r="I160" s="2592"/>
      <c r="J160" s="2592"/>
      <c r="K160" s="2592"/>
      <c r="L160" s="2592"/>
      <c r="M160" s="2592"/>
      <c r="N160" s="2592"/>
      <c r="O160" s="2592"/>
      <c r="P160" s="2592"/>
      <c r="Q160" s="2592"/>
      <c r="R160" s="2592"/>
      <c r="S160" s="2592"/>
      <c r="T160" s="2592"/>
      <c r="U160" s="2592"/>
      <c r="V160" s="2592"/>
      <c r="W160" s="2592"/>
      <c r="X160" s="2592"/>
      <c r="Y160" s="2592"/>
      <c r="Z160" s="2592"/>
      <c r="AA160" s="2603"/>
      <c r="AB160" s="2598"/>
      <c r="AC160" s="2544"/>
      <c r="AD160" s="2544"/>
      <c r="AE160" s="2544"/>
      <c r="AF160" s="2544"/>
      <c r="AG160" s="2544"/>
      <c r="AH160" s="2544"/>
      <c r="AI160" s="2544"/>
      <c r="AJ160" s="2544"/>
      <c r="AK160" s="2544"/>
      <c r="AL160" s="2544"/>
      <c r="AM160" s="2544"/>
      <c r="AN160" s="2544"/>
      <c r="AO160" s="2544"/>
      <c r="AP160" s="2544"/>
      <c r="AQ160" s="2544"/>
      <c r="AR160" s="2544"/>
      <c r="AS160" s="2544"/>
      <c r="AT160" s="2544"/>
      <c r="AU160" s="2544"/>
      <c r="AV160" s="2544"/>
      <c r="AW160" s="2544"/>
      <c r="AX160" s="2544"/>
      <c r="AY160" s="2544"/>
      <c r="AZ160" s="2544"/>
      <c r="BA160" s="2544"/>
      <c r="BB160" s="2544"/>
      <c r="BC160" s="2544"/>
      <c r="BD160" s="2544"/>
      <c r="BE160" s="2544"/>
      <c r="BF160" s="2544"/>
      <c r="BG160" s="2544"/>
      <c r="BH160" s="2544"/>
      <c r="BI160" s="2544"/>
      <c r="BJ160" s="2544"/>
      <c r="BK160" s="2544"/>
      <c r="BL160" s="2544"/>
      <c r="BM160" s="2544"/>
      <c r="BN160" s="2544"/>
      <c r="BO160" s="2544"/>
      <c r="BP160" s="2544"/>
      <c r="BQ160" s="2544"/>
      <c r="BR160" s="2544"/>
      <c r="BS160" s="456"/>
      <c r="BV160" s="2596"/>
      <c r="BW160" s="2596"/>
      <c r="BX160" s="2596"/>
      <c r="BY160" s="2596"/>
      <c r="BZ160" s="2596"/>
      <c r="CA160" s="2596"/>
      <c r="CB160" s="2596"/>
      <c r="CC160" s="2596"/>
      <c r="CD160" s="2596"/>
      <c r="CE160" s="2596"/>
      <c r="CF160" s="2596"/>
      <c r="CG160" s="2596"/>
      <c r="CH160" s="2596"/>
      <c r="CI160" s="2596"/>
      <c r="CJ160" s="2596"/>
      <c r="CK160" s="2596"/>
      <c r="CL160" s="2596"/>
      <c r="CM160" s="2596"/>
      <c r="CN160" s="2596"/>
      <c r="CO160" s="2596"/>
      <c r="CP160" s="2596"/>
      <c r="CQ160" s="2596"/>
      <c r="CR160" s="2596"/>
      <c r="CS160" s="2596"/>
      <c r="CT160" s="2596"/>
      <c r="CU160" s="2596"/>
      <c r="CV160" s="2596"/>
      <c r="CW160" s="2596"/>
      <c r="CX160" s="2596"/>
      <c r="CY160" s="2596"/>
      <c r="CZ160" s="2596"/>
      <c r="DA160" s="2596"/>
      <c r="DB160" s="2596"/>
      <c r="DC160" s="2596"/>
      <c r="DD160" s="2596"/>
      <c r="DE160" s="2596"/>
      <c r="DF160" s="2596"/>
      <c r="DG160" s="2596"/>
      <c r="DH160" s="2597"/>
    </row>
    <row r="161" spans="1:112" ht="6.75" customHeight="1">
      <c r="A161" s="2556"/>
      <c r="B161" s="2556"/>
      <c r="C161" s="2556"/>
      <c r="D161" s="2540"/>
      <c r="E161" s="2541"/>
      <c r="F161" s="2541"/>
      <c r="G161" s="2592"/>
      <c r="H161" s="2592"/>
      <c r="I161" s="2592"/>
      <c r="J161" s="2592"/>
      <c r="K161" s="2592"/>
      <c r="L161" s="2592"/>
      <c r="M161" s="2592"/>
      <c r="N161" s="2592"/>
      <c r="O161" s="2592"/>
      <c r="P161" s="2592"/>
      <c r="Q161" s="2592"/>
      <c r="R161" s="2592"/>
      <c r="S161" s="2592"/>
      <c r="T161" s="2592"/>
      <c r="U161" s="2592"/>
      <c r="V161" s="2592"/>
      <c r="W161" s="2592"/>
      <c r="X161" s="2592"/>
      <c r="Y161" s="2592"/>
      <c r="Z161" s="2592"/>
      <c r="AA161" s="2603"/>
      <c r="AB161" s="2598"/>
      <c r="AC161" s="2544"/>
      <c r="AD161" s="2544"/>
      <c r="AE161" s="2544"/>
      <c r="AF161" s="2544"/>
      <c r="AG161" s="2544"/>
      <c r="AH161" s="2544"/>
      <c r="AI161" s="2544"/>
      <c r="AJ161" s="2544"/>
      <c r="AK161" s="2544"/>
      <c r="AL161" s="2544"/>
      <c r="AM161" s="2544"/>
      <c r="AN161" s="2544"/>
      <c r="AO161" s="2544"/>
      <c r="AP161" s="2544"/>
      <c r="AQ161" s="2544"/>
      <c r="AR161" s="2544"/>
      <c r="AS161" s="2544"/>
      <c r="AT161" s="2544"/>
      <c r="AU161" s="2544"/>
      <c r="AV161" s="2544"/>
      <c r="AW161" s="2544"/>
      <c r="AX161" s="2544"/>
      <c r="AY161" s="2544"/>
      <c r="AZ161" s="2544"/>
      <c r="BA161" s="2544"/>
      <c r="BB161" s="2544"/>
      <c r="BC161" s="2544"/>
      <c r="BD161" s="2544"/>
      <c r="BE161" s="2544"/>
      <c r="BF161" s="2544"/>
      <c r="BG161" s="2544"/>
      <c r="BH161" s="2544"/>
      <c r="BI161" s="2544"/>
      <c r="BJ161" s="2544"/>
      <c r="BK161" s="2544"/>
      <c r="BL161" s="2544"/>
      <c r="BM161" s="2544"/>
      <c r="BN161" s="2544"/>
      <c r="BO161" s="2544"/>
      <c r="BP161" s="2544"/>
      <c r="BQ161" s="2544"/>
      <c r="BR161" s="2544"/>
      <c r="BS161" s="456"/>
      <c r="BV161" s="2596"/>
      <c r="BW161" s="2596"/>
      <c r="BX161" s="2596"/>
      <c r="BY161" s="2596"/>
      <c r="BZ161" s="2596"/>
      <c r="CA161" s="2596"/>
      <c r="CB161" s="2596"/>
      <c r="CC161" s="2596"/>
      <c r="CD161" s="2596"/>
      <c r="CE161" s="2596"/>
      <c r="CF161" s="2596"/>
      <c r="CG161" s="2596"/>
      <c r="CH161" s="2596"/>
      <c r="CI161" s="2596"/>
      <c r="CJ161" s="2596"/>
      <c r="CK161" s="2596"/>
      <c r="CL161" s="2596"/>
      <c r="CM161" s="2596"/>
      <c r="CN161" s="2596"/>
      <c r="CO161" s="2596"/>
      <c r="CP161" s="2596"/>
      <c r="CQ161" s="2596"/>
      <c r="CR161" s="2596"/>
      <c r="CS161" s="2596"/>
      <c r="CT161" s="2596"/>
      <c r="CU161" s="2596"/>
      <c r="CV161" s="2596"/>
      <c r="CW161" s="2596"/>
      <c r="CX161" s="2596"/>
      <c r="CY161" s="2596"/>
      <c r="CZ161" s="2596"/>
      <c r="DA161" s="2596"/>
      <c r="DB161" s="2596"/>
      <c r="DC161" s="2596"/>
      <c r="DD161" s="2596"/>
      <c r="DE161" s="2596"/>
      <c r="DF161" s="2596"/>
      <c r="DG161" s="2596"/>
      <c r="DH161" s="2597"/>
    </row>
    <row r="162" spans="1:112" ht="6.75" customHeight="1">
      <c r="A162" s="2556"/>
      <c r="B162" s="2556"/>
      <c r="C162" s="2556"/>
      <c r="D162" s="2585" t="s">
        <v>111</v>
      </c>
      <c r="E162" s="2586"/>
      <c r="F162" s="2586"/>
      <c r="G162" s="2583" t="s">
        <v>1713</v>
      </c>
      <c r="H162" s="2583"/>
      <c r="I162" s="2583"/>
      <c r="J162" s="2583"/>
      <c r="K162" s="2583"/>
      <c r="L162" s="2583"/>
      <c r="M162" s="2583"/>
      <c r="N162" s="2583"/>
      <c r="O162" s="2583"/>
      <c r="P162" s="2583"/>
      <c r="Q162" s="2583"/>
      <c r="R162" s="2583"/>
      <c r="S162" s="2583"/>
      <c r="T162" s="2583"/>
      <c r="U162" s="2583"/>
      <c r="V162" s="2583"/>
      <c r="W162" s="2583"/>
      <c r="X162" s="2583"/>
      <c r="Y162" s="2583"/>
      <c r="Z162" s="2583"/>
      <c r="AA162" s="2584"/>
      <c r="AB162" s="2598"/>
      <c r="AC162" s="2544"/>
      <c r="AD162" s="2544"/>
      <c r="AE162" s="2544"/>
      <c r="AF162" s="2544"/>
      <c r="AG162" s="2544"/>
      <c r="AH162" s="2544"/>
      <c r="AI162" s="2544"/>
      <c r="AJ162" s="2544"/>
      <c r="AK162" s="2544"/>
      <c r="AL162" s="2544"/>
      <c r="AM162" s="2544"/>
      <c r="AN162" s="2544"/>
      <c r="AO162" s="2544"/>
      <c r="AP162" s="2544"/>
      <c r="AQ162" s="2544"/>
      <c r="AR162" s="2544"/>
      <c r="AS162" s="2544"/>
      <c r="AT162" s="2544"/>
      <c r="AU162" s="2544"/>
      <c r="AV162" s="2544"/>
      <c r="AW162" s="2544"/>
      <c r="AX162" s="2544"/>
      <c r="AY162" s="2544"/>
      <c r="AZ162" s="2544"/>
      <c r="BA162" s="2544"/>
      <c r="BB162" s="2544"/>
      <c r="BC162" s="2544"/>
      <c r="BD162" s="2544"/>
      <c r="BE162" s="2544"/>
      <c r="BF162" s="2544"/>
      <c r="BG162" s="2544"/>
      <c r="BH162" s="2544"/>
      <c r="BI162" s="2544"/>
      <c r="BJ162" s="2544"/>
      <c r="BK162" s="2544"/>
      <c r="BL162" s="2544"/>
      <c r="BM162" s="2544"/>
      <c r="BN162" s="2544"/>
      <c r="BO162" s="2544"/>
      <c r="BP162" s="2544"/>
      <c r="BQ162" s="2544"/>
      <c r="BR162" s="2544"/>
      <c r="BS162" s="456"/>
      <c r="BV162" s="2596"/>
      <c r="BW162" s="2596"/>
      <c r="BX162" s="2596"/>
      <c r="BY162" s="2596"/>
      <c r="BZ162" s="2596"/>
      <c r="CA162" s="2596"/>
      <c r="CB162" s="2596"/>
      <c r="CC162" s="2596"/>
      <c r="CD162" s="2596"/>
      <c r="CE162" s="2596"/>
      <c r="CF162" s="2596"/>
      <c r="CG162" s="2596"/>
      <c r="CH162" s="2596"/>
      <c r="CI162" s="2596"/>
      <c r="CJ162" s="2596"/>
      <c r="CK162" s="2596"/>
      <c r="CL162" s="2596"/>
      <c r="CM162" s="2596"/>
      <c r="CN162" s="2596"/>
      <c r="CO162" s="2596"/>
      <c r="CP162" s="2596"/>
      <c r="CQ162" s="2596"/>
      <c r="CR162" s="2596"/>
      <c r="CS162" s="2596"/>
      <c r="CT162" s="2596"/>
      <c r="CU162" s="2596"/>
      <c r="CV162" s="2596"/>
      <c r="CW162" s="2596"/>
      <c r="CX162" s="2596"/>
      <c r="CY162" s="2596"/>
      <c r="CZ162" s="2596"/>
      <c r="DA162" s="2596"/>
      <c r="DB162" s="2596"/>
      <c r="DC162" s="2596"/>
      <c r="DD162" s="2596"/>
      <c r="DE162" s="2596"/>
      <c r="DF162" s="2596"/>
      <c r="DG162" s="2596"/>
      <c r="DH162" s="2597"/>
    </row>
    <row r="163" spans="1:112" ht="6.75" customHeight="1">
      <c r="A163" s="2556"/>
      <c r="B163" s="2556"/>
      <c r="C163" s="2556"/>
      <c r="D163" s="2585"/>
      <c r="E163" s="2586"/>
      <c r="F163" s="2586"/>
      <c r="G163" s="2583"/>
      <c r="H163" s="2583"/>
      <c r="I163" s="2583"/>
      <c r="J163" s="2583"/>
      <c r="K163" s="2583"/>
      <c r="L163" s="2583"/>
      <c r="M163" s="2583"/>
      <c r="N163" s="2583"/>
      <c r="O163" s="2583"/>
      <c r="P163" s="2583"/>
      <c r="Q163" s="2583"/>
      <c r="R163" s="2583"/>
      <c r="S163" s="2583"/>
      <c r="T163" s="2583"/>
      <c r="U163" s="2583"/>
      <c r="V163" s="2583"/>
      <c r="W163" s="2583"/>
      <c r="X163" s="2583"/>
      <c r="Y163" s="2583"/>
      <c r="Z163" s="2583"/>
      <c r="AA163" s="2584"/>
      <c r="AB163" s="2598"/>
      <c r="AC163" s="2544"/>
      <c r="AD163" s="2544"/>
      <c r="AE163" s="2544"/>
      <c r="AF163" s="2544"/>
      <c r="AG163" s="2544"/>
      <c r="AH163" s="2544"/>
      <c r="AI163" s="2544"/>
      <c r="AJ163" s="2544"/>
      <c r="AK163" s="2544"/>
      <c r="AL163" s="2544"/>
      <c r="AM163" s="2544"/>
      <c r="AN163" s="2544"/>
      <c r="AO163" s="2544"/>
      <c r="AP163" s="2544"/>
      <c r="AQ163" s="2544"/>
      <c r="AR163" s="2544"/>
      <c r="AS163" s="2544"/>
      <c r="AT163" s="2544"/>
      <c r="AU163" s="2544"/>
      <c r="AV163" s="2544"/>
      <c r="AW163" s="2544"/>
      <c r="AX163" s="2544"/>
      <c r="AY163" s="2544"/>
      <c r="AZ163" s="2544"/>
      <c r="BA163" s="2544"/>
      <c r="BB163" s="2544"/>
      <c r="BC163" s="2544"/>
      <c r="BD163" s="2544"/>
      <c r="BE163" s="2544"/>
      <c r="BF163" s="2544"/>
      <c r="BG163" s="2544"/>
      <c r="BH163" s="2544"/>
      <c r="BI163" s="2544"/>
      <c r="BJ163" s="2544"/>
      <c r="BK163" s="2544"/>
      <c r="BL163" s="2544"/>
      <c r="BM163" s="2544"/>
      <c r="BN163" s="2544"/>
      <c r="BO163" s="2544"/>
      <c r="BP163" s="2544"/>
      <c r="BQ163" s="2544"/>
      <c r="BR163" s="2544"/>
      <c r="BS163" s="456"/>
      <c r="BV163" s="2596"/>
      <c r="BW163" s="2596"/>
      <c r="BX163" s="2596"/>
      <c r="BY163" s="2596"/>
      <c r="BZ163" s="2596"/>
      <c r="CA163" s="2596"/>
      <c r="CB163" s="2596"/>
      <c r="CC163" s="2596"/>
      <c r="CD163" s="2596"/>
      <c r="CE163" s="2596"/>
      <c r="CF163" s="2596"/>
      <c r="CG163" s="2596"/>
      <c r="CH163" s="2596"/>
      <c r="CI163" s="2596"/>
      <c r="CJ163" s="2596"/>
      <c r="CK163" s="2596"/>
      <c r="CL163" s="2596"/>
      <c r="CM163" s="2596"/>
      <c r="CN163" s="2596"/>
      <c r="CO163" s="2596"/>
      <c r="CP163" s="2596"/>
      <c r="CQ163" s="2596"/>
      <c r="CR163" s="2596"/>
      <c r="CS163" s="2596"/>
      <c r="CT163" s="2596"/>
      <c r="CU163" s="2596"/>
      <c r="CV163" s="2596"/>
      <c r="CW163" s="2596"/>
      <c r="CX163" s="2596"/>
      <c r="CY163" s="2596"/>
      <c r="CZ163" s="2596"/>
      <c r="DA163" s="2596"/>
      <c r="DB163" s="2596"/>
      <c r="DC163" s="2596"/>
      <c r="DD163" s="2596"/>
      <c r="DE163" s="2596"/>
      <c r="DF163" s="2596"/>
      <c r="DG163" s="2596"/>
      <c r="DH163" s="2597"/>
    </row>
    <row r="164" spans="1:112" ht="6.75" customHeight="1">
      <c r="A164" s="2556"/>
      <c r="B164" s="2556"/>
      <c r="C164" s="2556"/>
      <c r="D164" s="2585" t="s">
        <v>111</v>
      </c>
      <c r="E164" s="2586"/>
      <c r="F164" s="2586"/>
      <c r="G164" s="2583" t="s">
        <v>1714</v>
      </c>
      <c r="H164" s="2583"/>
      <c r="I164" s="2583"/>
      <c r="J164" s="2583"/>
      <c r="K164" s="2583"/>
      <c r="L164" s="2583"/>
      <c r="M164" s="2583"/>
      <c r="N164" s="2583"/>
      <c r="O164" s="2583"/>
      <c r="P164" s="2583"/>
      <c r="Q164" s="2583"/>
      <c r="R164" s="2583"/>
      <c r="S164" s="2583"/>
      <c r="T164" s="2583"/>
      <c r="U164" s="2583"/>
      <c r="V164" s="2583"/>
      <c r="W164" s="2583"/>
      <c r="X164" s="2583"/>
      <c r="Y164" s="2583"/>
      <c r="Z164" s="2583"/>
      <c r="AA164" s="2584"/>
      <c r="AB164" s="2598"/>
      <c r="AC164" s="2544"/>
      <c r="AD164" s="2544"/>
      <c r="AE164" s="2544"/>
      <c r="AF164" s="2544"/>
      <c r="AG164" s="2544"/>
      <c r="AH164" s="2544"/>
      <c r="AI164" s="2544"/>
      <c r="AJ164" s="2544"/>
      <c r="AK164" s="2544"/>
      <c r="AL164" s="2544"/>
      <c r="AM164" s="2544"/>
      <c r="AN164" s="2544"/>
      <c r="AO164" s="2544"/>
      <c r="AP164" s="2544"/>
      <c r="AQ164" s="2544"/>
      <c r="AR164" s="2544"/>
      <c r="AS164" s="2544"/>
      <c r="AT164" s="2544"/>
      <c r="AU164" s="2544"/>
      <c r="AV164" s="2544"/>
      <c r="AW164" s="2544"/>
      <c r="AX164" s="2544"/>
      <c r="AY164" s="2544"/>
      <c r="AZ164" s="2544"/>
      <c r="BA164" s="2544"/>
      <c r="BB164" s="2544"/>
      <c r="BC164" s="2544"/>
      <c r="BD164" s="2544"/>
      <c r="BE164" s="2544"/>
      <c r="BF164" s="2544"/>
      <c r="BG164" s="2544"/>
      <c r="BH164" s="2544"/>
      <c r="BI164" s="2544"/>
      <c r="BJ164" s="2544"/>
      <c r="BK164" s="2544"/>
      <c r="BL164" s="2544"/>
      <c r="BM164" s="2544"/>
      <c r="BN164" s="2544"/>
      <c r="BO164" s="2544"/>
      <c r="BP164" s="2544"/>
      <c r="BQ164" s="2544"/>
      <c r="BR164" s="2544"/>
      <c r="BS164" s="456"/>
      <c r="BV164" s="2596"/>
      <c r="BW164" s="2596"/>
      <c r="BX164" s="2596"/>
      <c r="BY164" s="2596"/>
      <c r="BZ164" s="2596"/>
      <c r="CA164" s="2596"/>
      <c r="CB164" s="2596"/>
      <c r="CC164" s="2596"/>
      <c r="CD164" s="2596"/>
      <c r="CE164" s="2596"/>
      <c r="CF164" s="2596"/>
      <c r="CG164" s="2596"/>
      <c r="CH164" s="2596"/>
      <c r="CI164" s="2596"/>
      <c r="CJ164" s="2596"/>
      <c r="CK164" s="2596"/>
      <c r="CL164" s="2596"/>
      <c r="CM164" s="2596"/>
      <c r="CN164" s="2596"/>
      <c r="CO164" s="2596"/>
      <c r="CP164" s="2596"/>
      <c r="CQ164" s="2596"/>
      <c r="CR164" s="2596"/>
      <c r="CS164" s="2596"/>
      <c r="CT164" s="2596"/>
      <c r="CU164" s="2596"/>
      <c r="CV164" s="2596"/>
      <c r="CW164" s="2596"/>
      <c r="CX164" s="2596"/>
      <c r="CY164" s="2596"/>
      <c r="CZ164" s="2596"/>
      <c r="DA164" s="2596"/>
      <c r="DB164" s="2596"/>
      <c r="DC164" s="2596"/>
      <c r="DD164" s="2596"/>
      <c r="DE164" s="2596"/>
      <c r="DF164" s="2596"/>
      <c r="DG164" s="2596"/>
      <c r="DH164" s="2597"/>
    </row>
    <row r="165" spans="1:112" ht="6.75" customHeight="1">
      <c r="A165" s="2556"/>
      <c r="B165" s="2556"/>
      <c r="C165" s="2556"/>
      <c r="D165" s="2585"/>
      <c r="E165" s="2586"/>
      <c r="F165" s="2586"/>
      <c r="G165" s="2583"/>
      <c r="H165" s="2583"/>
      <c r="I165" s="2583"/>
      <c r="J165" s="2583"/>
      <c r="K165" s="2583"/>
      <c r="L165" s="2583"/>
      <c r="M165" s="2583"/>
      <c r="N165" s="2583"/>
      <c r="O165" s="2583"/>
      <c r="P165" s="2583"/>
      <c r="Q165" s="2583"/>
      <c r="R165" s="2583"/>
      <c r="S165" s="2583"/>
      <c r="T165" s="2583"/>
      <c r="U165" s="2583"/>
      <c r="V165" s="2583"/>
      <c r="W165" s="2583"/>
      <c r="X165" s="2583"/>
      <c r="Y165" s="2583"/>
      <c r="Z165" s="2583"/>
      <c r="AA165" s="2584"/>
      <c r="AB165" s="2598"/>
      <c r="AC165" s="2544"/>
      <c r="AD165" s="2544"/>
      <c r="AE165" s="2544"/>
      <c r="AF165" s="2544"/>
      <c r="AG165" s="2544"/>
      <c r="AH165" s="2544"/>
      <c r="AI165" s="2544"/>
      <c r="AJ165" s="2544"/>
      <c r="AK165" s="2544"/>
      <c r="AL165" s="2544"/>
      <c r="AM165" s="2544"/>
      <c r="AN165" s="2544"/>
      <c r="AO165" s="2544"/>
      <c r="AP165" s="2544"/>
      <c r="AQ165" s="2544"/>
      <c r="AR165" s="2544"/>
      <c r="AS165" s="2544"/>
      <c r="AT165" s="2544"/>
      <c r="AU165" s="2544"/>
      <c r="AV165" s="2544"/>
      <c r="AW165" s="2544"/>
      <c r="AX165" s="2544"/>
      <c r="AY165" s="2544"/>
      <c r="AZ165" s="2544"/>
      <c r="BA165" s="2544"/>
      <c r="BB165" s="2544"/>
      <c r="BC165" s="2544"/>
      <c r="BD165" s="2544"/>
      <c r="BE165" s="2544"/>
      <c r="BF165" s="2544"/>
      <c r="BG165" s="2544"/>
      <c r="BH165" s="2544"/>
      <c r="BI165" s="2544"/>
      <c r="BJ165" s="2544"/>
      <c r="BK165" s="2544"/>
      <c r="BL165" s="2544"/>
      <c r="BM165" s="2544"/>
      <c r="BN165" s="2544"/>
      <c r="BO165" s="2544"/>
      <c r="BP165" s="2544"/>
      <c r="BQ165" s="2544"/>
      <c r="BR165" s="2544"/>
      <c r="BS165" s="456"/>
      <c r="BV165" s="2596"/>
      <c r="BW165" s="2596"/>
      <c r="BX165" s="2596"/>
      <c r="BY165" s="2596"/>
      <c r="BZ165" s="2596"/>
      <c r="CA165" s="2596"/>
      <c r="CB165" s="2596"/>
      <c r="CC165" s="2596"/>
      <c r="CD165" s="2596"/>
      <c r="CE165" s="2596"/>
      <c r="CF165" s="2596"/>
      <c r="CG165" s="2596"/>
      <c r="CH165" s="2596"/>
      <c r="CI165" s="2596"/>
      <c r="CJ165" s="2596"/>
      <c r="CK165" s="2596"/>
      <c r="CL165" s="2596"/>
      <c r="CM165" s="2596"/>
      <c r="CN165" s="2596"/>
      <c r="CO165" s="2596"/>
      <c r="CP165" s="2596"/>
      <c r="CQ165" s="2596"/>
      <c r="CR165" s="2596"/>
      <c r="CS165" s="2596"/>
      <c r="CT165" s="2596"/>
      <c r="CU165" s="2596"/>
      <c r="CV165" s="2596"/>
      <c r="CW165" s="2596"/>
      <c r="CX165" s="2596"/>
      <c r="CY165" s="2596"/>
      <c r="CZ165" s="2596"/>
      <c r="DA165" s="2596"/>
      <c r="DB165" s="2596"/>
      <c r="DC165" s="2596"/>
      <c r="DD165" s="2596"/>
      <c r="DE165" s="2596"/>
      <c r="DF165" s="2596"/>
      <c r="DG165" s="2596"/>
      <c r="DH165" s="2597"/>
    </row>
    <row r="166" spans="1:112" ht="6.75" customHeight="1">
      <c r="A166" s="2556"/>
      <c r="B166" s="2556"/>
      <c r="C166" s="2556"/>
      <c r="D166" s="2585" t="s">
        <v>111</v>
      </c>
      <c r="E166" s="2586"/>
      <c r="F166" s="2586"/>
      <c r="G166" s="2583" t="s">
        <v>1705</v>
      </c>
      <c r="H166" s="2583"/>
      <c r="I166" s="2583"/>
      <c r="J166" s="2583"/>
      <c r="K166" s="2583"/>
      <c r="L166" s="2590"/>
      <c r="M166" s="2590"/>
      <c r="N166" s="2590"/>
      <c r="O166" s="2590"/>
      <c r="P166" s="2590"/>
      <c r="Q166" s="2590"/>
      <c r="R166" s="2590"/>
      <c r="S166" s="2590"/>
      <c r="T166" s="2590"/>
      <c r="U166" s="2590"/>
      <c r="V166" s="2590"/>
      <c r="W166" s="2592" t="s">
        <v>884</v>
      </c>
      <c r="X166" s="2592"/>
      <c r="Y166" s="933"/>
      <c r="Z166" s="933"/>
      <c r="AA166" s="2007"/>
      <c r="AB166" s="2598"/>
      <c r="AC166" s="2544"/>
      <c r="AD166" s="2544"/>
      <c r="AE166" s="2544"/>
      <c r="AF166" s="2544"/>
      <c r="AG166" s="2544"/>
      <c r="AH166" s="2544"/>
      <c r="AI166" s="2544"/>
      <c r="AJ166" s="2544"/>
      <c r="AK166" s="2544"/>
      <c r="AL166" s="2544"/>
      <c r="AM166" s="2544"/>
      <c r="AN166" s="2544"/>
      <c r="AO166" s="2544"/>
      <c r="AP166" s="2544"/>
      <c r="AQ166" s="2544"/>
      <c r="AR166" s="2544"/>
      <c r="AS166" s="2544"/>
      <c r="AT166" s="2544"/>
      <c r="AU166" s="2544"/>
      <c r="AV166" s="2544"/>
      <c r="AW166" s="2544"/>
      <c r="AX166" s="2544"/>
      <c r="AY166" s="2544"/>
      <c r="AZ166" s="2544"/>
      <c r="BA166" s="2544"/>
      <c r="BB166" s="2544"/>
      <c r="BC166" s="2544"/>
      <c r="BD166" s="2544"/>
      <c r="BE166" s="2544"/>
      <c r="BF166" s="2544"/>
      <c r="BG166" s="2544"/>
      <c r="BH166" s="2544"/>
      <c r="BI166" s="2544"/>
      <c r="BJ166" s="2544"/>
      <c r="BK166" s="2544"/>
      <c r="BL166" s="2544"/>
      <c r="BM166" s="2544"/>
      <c r="BN166" s="2544"/>
      <c r="BO166" s="2544"/>
      <c r="BP166" s="2544"/>
      <c r="BQ166" s="2544"/>
      <c r="BR166" s="2544"/>
      <c r="BS166" s="456"/>
      <c r="BV166" s="2596"/>
      <c r="BW166" s="2596"/>
      <c r="BX166" s="2596"/>
      <c r="BY166" s="2596"/>
      <c r="BZ166" s="2596"/>
      <c r="CA166" s="2596"/>
      <c r="CB166" s="2596"/>
      <c r="CC166" s="2596"/>
      <c r="CD166" s="2596"/>
      <c r="CE166" s="2596"/>
      <c r="CF166" s="2596"/>
      <c r="CG166" s="2596"/>
      <c r="CH166" s="2596"/>
      <c r="CI166" s="2596"/>
      <c r="CJ166" s="2596"/>
      <c r="CK166" s="2596"/>
      <c r="CL166" s="2596"/>
      <c r="CM166" s="2596"/>
      <c r="CN166" s="2596"/>
      <c r="CO166" s="2596"/>
      <c r="CP166" s="2596"/>
      <c r="CQ166" s="2596"/>
      <c r="CR166" s="2596"/>
      <c r="CS166" s="2596"/>
      <c r="CT166" s="2596"/>
      <c r="CU166" s="2596"/>
      <c r="CV166" s="2596"/>
      <c r="CW166" s="2596"/>
      <c r="CX166" s="2596"/>
      <c r="CY166" s="2596"/>
      <c r="CZ166" s="2596"/>
      <c r="DA166" s="2596"/>
      <c r="DB166" s="2596"/>
      <c r="DC166" s="2596"/>
      <c r="DD166" s="2596"/>
      <c r="DE166" s="2596"/>
      <c r="DF166" s="2596"/>
      <c r="DG166" s="2596"/>
      <c r="DH166" s="2597"/>
    </row>
    <row r="167" spans="1:112" ht="6.75" customHeight="1">
      <c r="A167" s="2556"/>
      <c r="B167" s="2556"/>
      <c r="C167" s="2556"/>
      <c r="D167" s="2587"/>
      <c r="E167" s="2588"/>
      <c r="F167" s="2588"/>
      <c r="G167" s="2589"/>
      <c r="H167" s="2589"/>
      <c r="I167" s="2589"/>
      <c r="J167" s="2589"/>
      <c r="K167" s="2589"/>
      <c r="L167" s="2591"/>
      <c r="M167" s="2591"/>
      <c r="N167" s="2591"/>
      <c r="O167" s="2591"/>
      <c r="P167" s="2591"/>
      <c r="Q167" s="2591"/>
      <c r="R167" s="2591"/>
      <c r="S167" s="2591"/>
      <c r="T167" s="2591"/>
      <c r="U167" s="2591"/>
      <c r="V167" s="2591"/>
      <c r="W167" s="2593"/>
      <c r="X167" s="2593"/>
      <c r="Y167" s="2594"/>
      <c r="Z167" s="2594"/>
      <c r="AA167" s="2595"/>
      <c r="AB167" s="2598"/>
      <c r="AC167" s="2544"/>
      <c r="AD167" s="2544"/>
      <c r="AE167" s="2544"/>
      <c r="AF167" s="2544"/>
      <c r="AG167" s="2544"/>
      <c r="AH167" s="2544"/>
      <c r="AI167" s="2544"/>
      <c r="AJ167" s="2544"/>
      <c r="AK167" s="2544"/>
      <c r="AL167" s="2544"/>
      <c r="AM167" s="2544"/>
      <c r="AN167" s="2544"/>
      <c r="AO167" s="2544"/>
      <c r="AP167" s="2544"/>
      <c r="AQ167" s="2544"/>
      <c r="AR167" s="2544"/>
      <c r="AS167" s="2544"/>
      <c r="AT167" s="2544"/>
      <c r="AU167" s="2544"/>
      <c r="AV167" s="2544"/>
      <c r="AW167" s="2544"/>
      <c r="AX167" s="2544"/>
      <c r="AY167" s="2544"/>
      <c r="AZ167" s="2544"/>
      <c r="BA167" s="2544"/>
      <c r="BB167" s="2544"/>
      <c r="BC167" s="2544"/>
      <c r="BD167" s="2544"/>
      <c r="BE167" s="2544"/>
      <c r="BF167" s="2544"/>
      <c r="BG167" s="2544"/>
      <c r="BH167" s="2544"/>
      <c r="BI167" s="2544"/>
      <c r="BJ167" s="2544"/>
      <c r="BK167" s="2544"/>
      <c r="BL167" s="2544"/>
      <c r="BM167" s="2544"/>
      <c r="BN167" s="2544"/>
      <c r="BO167" s="2544"/>
      <c r="BP167" s="2544"/>
      <c r="BQ167" s="2544"/>
      <c r="BR167" s="2544"/>
      <c r="BS167" s="456"/>
      <c r="BV167" s="2596"/>
      <c r="BW167" s="2596"/>
      <c r="BX167" s="2596"/>
      <c r="BY167" s="2596"/>
      <c r="BZ167" s="2596"/>
      <c r="CA167" s="2596"/>
      <c r="CB167" s="2596"/>
      <c r="CC167" s="2596"/>
      <c r="CD167" s="2596"/>
      <c r="CE167" s="2596"/>
      <c r="CF167" s="2596"/>
      <c r="CG167" s="2596"/>
      <c r="CH167" s="2596"/>
      <c r="CI167" s="2596"/>
      <c r="CJ167" s="2596"/>
      <c r="CK167" s="2596"/>
      <c r="CL167" s="2596"/>
      <c r="CM167" s="2596"/>
      <c r="CN167" s="2596"/>
      <c r="CO167" s="2596"/>
      <c r="CP167" s="2596"/>
      <c r="CQ167" s="2596"/>
      <c r="CR167" s="2596"/>
      <c r="CS167" s="2596"/>
      <c r="CT167" s="2596"/>
      <c r="CU167" s="2596"/>
      <c r="CV167" s="2596"/>
      <c r="CW167" s="2596"/>
      <c r="CX167" s="2596"/>
      <c r="CY167" s="2596"/>
      <c r="CZ167" s="2596"/>
      <c r="DA167" s="2596"/>
      <c r="DB167" s="2596"/>
      <c r="DC167" s="2596"/>
      <c r="DD167" s="2596"/>
      <c r="DE167" s="2596"/>
      <c r="DF167" s="2596"/>
      <c r="DG167" s="2596"/>
      <c r="DH167" s="2597"/>
    </row>
    <row r="168" spans="1:112" ht="6.75" customHeight="1">
      <c r="A168" s="2556" t="s">
        <v>1715</v>
      </c>
      <c r="B168" s="2556"/>
      <c r="C168" s="2556"/>
      <c r="D168" s="2585" t="s">
        <v>111</v>
      </c>
      <c r="E168" s="2586"/>
      <c r="F168" s="2586"/>
      <c r="G168" s="2583" t="s">
        <v>1716</v>
      </c>
      <c r="H168" s="2583"/>
      <c r="I168" s="2583"/>
      <c r="J168" s="2583"/>
      <c r="K168" s="2583"/>
      <c r="L168" s="2583"/>
      <c r="M168" s="2583"/>
      <c r="N168" s="2583"/>
      <c r="O168" s="2583"/>
      <c r="P168" s="2583"/>
      <c r="Q168" s="2583"/>
      <c r="R168" s="2583"/>
      <c r="S168" s="2583"/>
      <c r="T168" s="2583"/>
      <c r="U168" s="2583"/>
      <c r="V168" s="2583"/>
      <c r="W168" s="2583"/>
      <c r="X168" s="2583"/>
      <c r="Y168" s="2583"/>
      <c r="Z168" s="2583"/>
      <c r="AA168" s="2584"/>
      <c r="AB168" s="2598"/>
      <c r="AC168" s="2544"/>
      <c r="AD168" s="2544"/>
      <c r="AE168" s="2544"/>
      <c r="AF168" s="2544"/>
      <c r="AG168" s="2544"/>
      <c r="AH168" s="2544"/>
      <c r="AI168" s="2544"/>
      <c r="AJ168" s="2544"/>
      <c r="AK168" s="2544"/>
      <c r="AL168" s="2544"/>
      <c r="AM168" s="2544"/>
      <c r="AN168" s="2544"/>
      <c r="AO168" s="2544"/>
      <c r="AP168" s="2544"/>
      <c r="AQ168" s="2544"/>
      <c r="AR168" s="2544"/>
      <c r="AS168" s="2544"/>
      <c r="AT168" s="2544"/>
      <c r="AU168" s="2544"/>
      <c r="AV168" s="2544"/>
      <c r="AW168" s="2544"/>
      <c r="AX168" s="2544"/>
      <c r="AY168" s="2544"/>
      <c r="AZ168" s="2544"/>
      <c r="BA168" s="2544"/>
      <c r="BB168" s="2544"/>
      <c r="BC168" s="2544"/>
      <c r="BD168" s="2544"/>
      <c r="BE168" s="2544"/>
      <c r="BF168" s="2544"/>
      <c r="BG168" s="2544"/>
      <c r="BH168" s="2544"/>
      <c r="BI168" s="2544"/>
      <c r="BJ168" s="2544"/>
      <c r="BK168" s="2544"/>
      <c r="BL168" s="2544"/>
      <c r="BM168" s="2544"/>
      <c r="BN168" s="2544"/>
      <c r="BO168" s="2544"/>
      <c r="BP168" s="2544"/>
      <c r="BQ168" s="2544"/>
      <c r="BR168" s="2544"/>
      <c r="BS168" s="2540" t="str">
        <f>I11</f>
        <v>□</v>
      </c>
      <c r="BT168" s="2541"/>
      <c r="BU168" s="2541"/>
      <c r="BV168" s="2583" t="s">
        <v>1717</v>
      </c>
      <c r="BW168" s="2583"/>
      <c r="BX168" s="2583"/>
      <c r="BY168" s="2583"/>
      <c r="BZ168" s="2583"/>
      <c r="CA168" s="2583"/>
      <c r="CB168" s="2583"/>
      <c r="CC168" s="2583"/>
      <c r="CD168" s="2583"/>
      <c r="CE168" s="2583"/>
      <c r="CF168" s="2583"/>
      <c r="CG168" s="2583"/>
      <c r="CH168" s="2583"/>
      <c r="CI168" s="2583"/>
      <c r="CJ168" s="2583"/>
      <c r="CK168" s="2583"/>
      <c r="CL168" s="2583"/>
      <c r="CM168" s="2583"/>
      <c r="CN168" s="2583"/>
      <c r="CO168" s="2583"/>
      <c r="CP168" s="2583"/>
      <c r="CQ168" s="2583"/>
      <c r="CR168" s="2583"/>
      <c r="CS168" s="2583"/>
      <c r="CT168" s="2583"/>
      <c r="CU168" s="2583"/>
      <c r="CV168" s="2583"/>
      <c r="CW168" s="2583"/>
      <c r="CX168" s="2583"/>
      <c r="CY168" s="2583"/>
      <c r="CZ168" s="2583"/>
      <c r="DA168" s="2583"/>
      <c r="DB168" s="2583"/>
      <c r="DC168" s="2583"/>
      <c r="DD168" s="2583"/>
      <c r="DE168" s="2583"/>
      <c r="DF168" s="2583"/>
      <c r="DG168" s="2583"/>
      <c r="DH168" s="2584"/>
    </row>
    <row r="169" spans="1:112" ht="6.75" customHeight="1">
      <c r="A169" s="2556"/>
      <c r="B169" s="2556"/>
      <c r="C169" s="2556"/>
      <c r="D169" s="2585"/>
      <c r="E169" s="2586"/>
      <c r="F169" s="2586"/>
      <c r="G169" s="2583"/>
      <c r="H169" s="2583"/>
      <c r="I169" s="2583"/>
      <c r="J169" s="2583"/>
      <c r="K169" s="2583"/>
      <c r="L169" s="2583"/>
      <c r="M169" s="2583"/>
      <c r="N169" s="2583"/>
      <c r="O169" s="2583"/>
      <c r="P169" s="2583"/>
      <c r="Q169" s="2583"/>
      <c r="R169" s="2583"/>
      <c r="S169" s="2583"/>
      <c r="T169" s="2583"/>
      <c r="U169" s="2583"/>
      <c r="V169" s="2583"/>
      <c r="W169" s="2583"/>
      <c r="X169" s="2583"/>
      <c r="Y169" s="2583"/>
      <c r="Z169" s="2583"/>
      <c r="AA169" s="2584"/>
      <c r="AB169" s="2598"/>
      <c r="AC169" s="2544"/>
      <c r="AD169" s="2544"/>
      <c r="AE169" s="2544"/>
      <c r="AF169" s="2544"/>
      <c r="AG169" s="2544"/>
      <c r="AH169" s="2544"/>
      <c r="AI169" s="2544"/>
      <c r="AJ169" s="2544"/>
      <c r="AK169" s="2544"/>
      <c r="AL169" s="2544"/>
      <c r="AM169" s="2544"/>
      <c r="AN169" s="2544"/>
      <c r="AO169" s="2544"/>
      <c r="AP169" s="2544"/>
      <c r="AQ169" s="2544"/>
      <c r="AR169" s="2544"/>
      <c r="AS169" s="2544"/>
      <c r="AT169" s="2544"/>
      <c r="AU169" s="2544"/>
      <c r="AV169" s="2544"/>
      <c r="AW169" s="2544"/>
      <c r="AX169" s="2544"/>
      <c r="AY169" s="2544"/>
      <c r="AZ169" s="2544"/>
      <c r="BA169" s="2544"/>
      <c r="BB169" s="2544"/>
      <c r="BC169" s="2544"/>
      <c r="BD169" s="2544"/>
      <c r="BE169" s="2544"/>
      <c r="BF169" s="2544"/>
      <c r="BG169" s="2544"/>
      <c r="BH169" s="2544"/>
      <c r="BI169" s="2544"/>
      <c r="BJ169" s="2544"/>
      <c r="BK169" s="2544"/>
      <c r="BL169" s="2544"/>
      <c r="BM169" s="2544"/>
      <c r="BN169" s="2544"/>
      <c r="BO169" s="2544"/>
      <c r="BP169" s="2544"/>
      <c r="BQ169" s="2544"/>
      <c r="BR169" s="2544"/>
      <c r="BS169" s="2540"/>
      <c r="BT169" s="2541"/>
      <c r="BU169" s="2541"/>
      <c r="BV169" s="2583"/>
      <c r="BW169" s="2583"/>
      <c r="BX169" s="2583"/>
      <c r="BY169" s="2583"/>
      <c r="BZ169" s="2583"/>
      <c r="CA169" s="2583"/>
      <c r="CB169" s="2583"/>
      <c r="CC169" s="2583"/>
      <c r="CD169" s="2583"/>
      <c r="CE169" s="2583"/>
      <c r="CF169" s="2583"/>
      <c r="CG169" s="2583"/>
      <c r="CH169" s="2583"/>
      <c r="CI169" s="2583"/>
      <c r="CJ169" s="2583"/>
      <c r="CK169" s="2583"/>
      <c r="CL169" s="2583"/>
      <c r="CM169" s="2583"/>
      <c r="CN169" s="2583"/>
      <c r="CO169" s="2583"/>
      <c r="CP169" s="2583"/>
      <c r="CQ169" s="2583"/>
      <c r="CR169" s="2583"/>
      <c r="CS169" s="2583"/>
      <c r="CT169" s="2583"/>
      <c r="CU169" s="2583"/>
      <c r="CV169" s="2583"/>
      <c r="CW169" s="2583"/>
      <c r="CX169" s="2583"/>
      <c r="CY169" s="2583"/>
      <c r="CZ169" s="2583"/>
      <c r="DA169" s="2583"/>
      <c r="DB169" s="2583"/>
      <c r="DC169" s="2583"/>
      <c r="DD169" s="2583"/>
      <c r="DE169" s="2583"/>
      <c r="DF169" s="2583"/>
      <c r="DG169" s="2583"/>
      <c r="DH169" s="2584"/>
    </row>
    <row r="170" spans="1:112" ht="6.75" customHeight="1">
      <c r="A170" s="2556"/>
      <c r="B170" s="2556"/>
      <c r="C170" s="2556"/>
      <c r="D170" s="2585" t="s">
        <v>111</v>
      </c>
      <c r="E170" s="2586"/>
      <c r="F170" s="2586"/>
      <c r="G170" s="2583" t="s">
        <v>1718</v>
      </c>
      <c r="H170" s="2583"/>
      <c r="I170" s="2583"/>
      <c r="J170" s="2583"/>
      <c r="K170" s="2583"/>
      <c r="L170" s="2583"/>
      <c r="M170" s="2583"/>
      <c r="N170" s="2583"/>
      <c r="O170" s="2583"/>
      <c r="P170" s="2583"/>
      <c r="Q170" s="2583"/>
      <c r="R170" s="2583"/>
      <c r="S170" s="2583"/>
      <c r="T170" s="2583"/>
      <c r="U170" s="2583"/>
      <c r="V170" s="2583"/>
      <c r="W170" s="2583"/>
      <c r="X170" s="2583"/>
      <c r="Y170" s="2583"/>
      <c r="Z170" s="2583"/>
      <c r="AA170" s="2584"/>
      <c r="AB170" s="2598"/>
      <c r="AC170" s="2544"/>
      <c r="AD170" s="2544"/>
      <c r="AE170" s="2544"/>
      <c r="AF170" s="2544"/>
      <c r="AG170" s="2544"/>
      <c r="AH170" s="2544"/>
      <c r="AI170" s="2544"/>
      <c r="AJ170" s="2544"/>
      <c r="AK170" s="2544"/>
      <c r="AL170" s="2544"/>
      <c r="AM170" s="2544"/>
      <c r="AN170" s="2544"/>
      <c r="AO170" s="2544"/>
      <c r="AP170" s="2544"/>
      <c r="AQ170" s="2544"/>
      <c r="AR170" s="2544"/>
      <c r="AS170" s="2544"/>
      <c r="AT170" s="2544"/>
      <c r="AU170" s="2544"/>
      <c r="AV170" s="2544"/>
      <c r="AW170" s="2544"/>
      <c r="AX170" s="2544"/>
      <c r="AY170" s="2544"/>
      <c r="AZ170" s="2544"/>
      <c r="BA170" s="2544"/>
      <c r="BB170" s="2544"/>
      <c r="BC170" s="2544"/>
      <c r="BD170" s="2544"/>
      <c r="BE170" s="2544"/>
      <c r="BF170" s="2544"/>
      <c r="BG170" s="2544"/>
      <c r="BH170" s="2544"/>
      <c r="BI170" s="2544"/>
      <c r="BJ170" s="2544"/>
      <c r="BK170" s="2544"/>
      <c r="BL170" s="2544"/>
      <c r="BM170" s="2544"/>
      <c r="BN170" s="2544"/>
      <c r="BO170" s="2544"/>
      <c r="BP170" s="2544"/>
      <c r="BQ170" s="2544"/>
      <c r="BR170" s="2544"/>
      <c r="BS170" s="456"/>
      <c r="BV170" s="2596"/>
      <c r="BW170" s="2596"/>
      <c r="BX170" s="2596"/>
      <c r="BY170" s="2596"/>
      <c r="BZ170" s="2596"/>
      <c r="CA170" s="2596"/>
      <c r="CB170" s="2596"/>
      <c r="CC170" s="2596"/>
      <c r="CD170" s="2596"/>
      <c r="CE170" s="2596"/>
      <c r="CF170" s="2596"/>
      <c r="CG170" s="2596"/>
      <c r="CH170" s="2596"/>
      <c r="CI170" s="2596"/>
      <c r="CJ170" s="2596"/>
      <c r="CK170" s="2596"/>
      <c r="CL170" s="2596"/>
      <c r="CM170" s="2596"/>
      <c r="CN170" s="2596"/>
      <c r="CO170" s="2596"/>
      <c r="CP170" s="2596"/>
      <c r="CQ170" s="2596"/>
      <c r="CR170" s="2596"/>
      <c r="CS170" s="2596"/>
      <c r="CT170" s="2596"/>
      <c r="CU170" s="2596"/>
      <c r="CV170" s="2596"/>
      <c r="CW170" s="2596"/>
      <c r="CX170" s="2596"/>
      <c r="CY170" s="2596"/>
      <c r="CZ170" s="2596"/>
      <c r="DA170" s="2596"/>
      <c r="DB170" s="2596"/>
      <c r="DC170" s="2596"/>
      <c r="DD170" s="2596"/>
      <c r="DE170" s="2596"/>
      <c r="DF170" s="2596"/>
      <c r="DG170" s="2596"/>
      <c r="DH170" s="2597"/>
    </row>
    <row r="171" spans="1:112" ht="6.75" customHeight="1">
      <c r="A171" s="2556"/>
      <c r="B171" s="2556"/>
      <c r="C171" s="2556"/>
      <c r="D171" s="2585"/>
      <c r="E171" s="2586"/>
      <c r="F171" s="2586"/>
      <c r="G171" s="2583"/>
      <c r="H171" s="2583"/>
      <c r="I171" s="2583"/>
      <c r="J171" s="2583"/>
      <c r="K171" s="2583"/>
      <c r="L171" s="2583"/>
      <c r="M171" s="2583"/>
      <c r="N171" s="2583"/>
      <c r="O171" s="2583"/>
      <c r="P171" s="2583"/>
      <c r="Q171" s="2583"/>
      <c r="R171" s="2583"/>
      <c r="S171" s="2583"/>
      <c r="T171" s="2583"/>
      <c r="U171" s="2583"/>
      <c r="V171" s="2583"/>
      <c r="W171" s="2583"/>
      <c r="X171" s="2583"/>
      <c r="Y171" s="2583"/>
      <c r="Z171" s="2583"/>
      <c r="AA171" s="2584"/>
      <c r="AB171" s="2598"/>
      <c r="AC171" s="2544"/>
      <c r="AD171" s="2544"/>
      <c r="AE171" s="2544"/>
      <c r="AF171" s="2544"/>
      <c r="AG171" s="2544"/>
      <c r="AH171" s="2544"/>
      <c r="AI171" s="2544"/>
      <c r="AJ171" s="2544"/>
      <c r="AK171" s="2544"/>
      <c r="AL171" s="2544"/>
      <c r="AM171" s="2544"/>
      <c r="AN171" s="2544"/>
      <c r="AO171" s="2544"/>
      <c r="AP171" s="2544"/>
      <c r="AQ171" s="2544"/>
      <c r="AR171" s="2544"/>
      <c r="AS171" s="2544"/>
      <c r="AT171" s="2544"/>
      <c r="AU171" s="2544"/>
      <c r="AV171" s="2544"/>
      <c r="AW171" s="2544"/>
      <c r="AX171" s="2544"/>
      <c r="AY171" s="2544"/>
      <c r="AZ171" s="2544"/>
      <c r="BA171" s="2544"/>
      <c r="BB171" s="2544"/>
      <c r="BC171" s="2544"/>
      <c r="BD171" s="2544"/>
      <c r="BE171" s="2544"/>
      <c r="BF171" s="2544"/>
      <c r="BG171" s="2544"/>
      <c r="BH171" s="2544"/>
      <c r="BI171" s="2544"/>
      <c r="BJ171" s="2544"/>
      <c r="BK171" s="2544"/>
      <c r="BL171" s="2544"/>
      <c r="BM171" s="2544"/>
      <c r="BN171" s="2544"/>
      <c r="BO171" s="2544"/>
      <c r="BP171" s="2544"/>
      <c r="BQ171" s="2544"/>
      <c r="BR171" s="2544"/>
      <c r="BS171" s="456"/>
      <c r="BV171" s="2596"/>
      <c r="BW171" s="2596"/>
      <c r="BX171" s="2596"/>
      <c r="BY171" s="2596"/>
      <c r="BZ171" s="2596"/>
      <c r="CA171" s="2596"/>
      <c r="CB171" s="2596"/>
      <c r="CC171" s="2596"/>
      <c r="CD171" s="2596"/>
      <c r="CE171" s="2596"/>
      <c r="CF171" s="2596"/>
      <c r="CG171" s="2596"/>
      <c r="CH171" s="2596"/>
      <c r="CI171" s="2596"/>
      <c r="CJ171" s="2596"/>
      <c r="CK171" s="2596"/>
      <c r="CL171" s="2596"/>
      <c r="CM171" s="2596"/>
      <c r="CN171" s="2596"/>
      <c r="CO171" s="2596"/>
      <c r="CP171" s="2596"/>
      <c r="CQ171" s="2596"/>
      <c r="CR171" s="2596"/>
      <c r="CS171" s="2596"/>
      <c r="CT171" s="2596"/>
      <c r="CU171" s="2596"/>
      <c r="CV171" s="2596"/>
      <c r="CW171" s="2596"/>
      <c r="CX171" s="2596"/>
      <c r="CY171" s="2596"/>
      <c r="CZ171" s="2596"/>
      <c r="DA171" s="2596"/>
      <c r="DB171" s="2596"/>
      <c r="DC171" s="2596"/>
      <c r="DD171" s="2596"/>
      <c r="DE171" s="2596"/>
      <c r="DF171" s="2596"/>
      <c r="DG171" s="2596"/>
      <c r="DH171" s="2597"/>
    </row>
    <row r="172" spans="1:112" ht="6.75" customHeight="1">
      <c r="A172" s="2556"/>
      <c r="B172" s="2556"/>
      <c r="C172" s="2556"/>
      <c r="D172" s="2585" t="s">
        <v>111</v>
      </c>
      <c r="E172" s="2586"/>
      <c r="F172" s="2586"/>
      <c r="G172" s="2583" t="s">
        <v>1719</v>
      </c>
      <c r="H172" s="2583"/>
      <c r="I172" s="2583"/>
      <c r="J172" s="2583"/>
      <c r="K172" s="2583"/>
      <c r="L172" s="2583"/>
      <c r="M172" s="2583"/>
      <c r="N172" s="2583"/>
      <c r="O172" s="2583"/>
      <c r="P172" s="2583"/>
      <c r="Q172" s="2583"/>
      <c r="R172" s="2583"/>
      <c r="S172" s="2583"/>
      <c r="T172" s="2583"/>
      <c r="U172" s="2583"/>
      <c r="V172" s="2583"/>
      <c r="W172" s="2583"/>
      <c r="X172" s="2583"/>
      <c r="Y172" s="2583"/>
      <c r="Z172" s="2583"/>
      <c r="AA172" s="2584"/>
      <c r="AB172" s="2598"/>
      <c r="AC172" s="2544"/>
      <c r="AD172" s="2544"/>
      <c r="AE172" s="2544"/>
      <c r="AF172" s="2544"/>
      <c r="AG172" s="2544"/>
      <c r="AH172" s="2544"/>
      <c r="AI172" s="2544"/>
      <c r="AJ172" s="2544"/>
      <c r="AK172" s="2544"/>
      <c r="AL172" s="2544"/>
      <c r="AM172" s="2544"/>
      <c r="AN172" s="2544"/>
      <c r="AO172" s="2544"/>
      <c r="AP172" s="2544"/>
      <c r="AQ172" s="2544"/>
      <c r="AR172" s="2544"/>
      <c r="AS172" s="2544"/>
      <c r="AT172" s="2544"/>
      <c r="AU172" s="2544"/>
      <c r="AV172" s="2544"/>
      <c r="AW172" s="2544"/>
      <c r="AX172" s="2544"/>
      <c r="AY172" s="2544"/>
      <c r="AZ172" s="2544"/>
      <c r="BA172" s="2544"/>
      <c r="BB172" s="2544"/>
      <c r="BC172" s="2544"/>
      <c r="BD172" s="2544"/>
      <c r="BE172" s="2544"/>
      <c r="BF172" s="2544"/>
      <c r="BG172" s="2544"/>
      <c r="BH172" s="2544"/>
      <c r="BI172" s="2544"/>
      <c r="BJ172" s="2544"/>
      <c r="BK172" s="2544"/>
      <c r="BL172" s="2544"/>
      <c r="BM172" s="2544"/>
      <c r="BN172" s="2544"/>
      <c r="BO172" s="2544"/>
      <c r="BP172" s="2544"/>
      <c r="BQ172" s="2544"/>
      <c r="BR172" s="2544"/>
      <c r="BS172" s="456"/>
      <c r="BV172" s="2596"/>
      <c r="BW172" s="2596"/>
      <c r="BX172" s="2596"/>
      <c r="BY172" s="2596"/>
      <c r="BZ172" s="2596"/>
      <c r="CA172" s="2596"/>
      <c r="CB172" s="2596"/>
      <c r="CC172" s="2596"/>
      <c r="CD172" s="2596"/>
      <c r="CE172" s="2596"/>
      <c r="CF172" s="2596"/>
      <c r="CG172" s="2596"/>
      <c r="CH172" s="2596"/>
      <c r="CI172" s="2596"/>
      <c r="CJ172" s="2596"/>
      <c r="CK172" s="2596"/>
      <c r="CL172" s="2596"/>
      <c r="CM172" s="2596"/>
      <c r="CN172" s="2596"/>
      <c r="CO172" s="2596"/>
      <c r="CP172" s="2596"/>
      <c r="CQ172" s="2596"/>
      <c r="CR172" s="2596"/>
      <c r="CS172" s="2596"/>
      <c r="CT172" s="2596"/>
      <c r="CU172" s="2596"/>
      <c r="CV172" s="2596"/>
      <c r="CW172" s="2596"/>
      <c r="CX172" s="2596"/>
      <c r="CY172" s="2596"/>
      <c r="CZ172" s="2596"/>
      <c r="DA172" s="2596"/>
      <c r="DB172" s="2596"/>
      <c r="DC172" s="2596"/>
      <c r="DD172" s="2596"/>
      <c r="DE172" s="2596"/>
      <c r="DF172" s="2596"/>
      <c r="DG172" s="2596"/>
      <c r="DH172" s="2597"/>
    </row>
    <row r="173" spans="1:112" ht="6.75" customHeight="1">
      <c r="A173" s="2556"/>
      <c r="B173" s="2556"/>
      <c r="C173" s="2556"/>
      <c r="D173" s="2585"/>
      <c r="E173" s="2586"/>
      <c r="F173" s="2586"/>
      <c r="G173" s="2583"/>
      <c r="H173" s="2583"/>
      <c r="I173" s="2583"/>
      <c r="J173" s="2583"/>
      <c r="K173" s="2583"/>
      <c r="L173" s="2583"/>
      <c r="M173" s="2583"/>
      <c r="N173" s="2583"/>
      <c r="O173" s="2583"/>
      <c r="P173" s="2583"/>
      <c r="Q173" s="2583"/>
      <c r="R173" s="2583"/>
      <c r="S173" s="2583"/>
      <c r="T173" s="2583"/>
      <c r="U173" s="2583"/>
      <c r="V173" s="2583"/>
      <c r="W173" s="2583"/>
      <c r="X173" s="2583"/>
      <c r="Y173" s="2583"/>
      <c r="Z173" s="2583"/>
      <c r="AA173" s="2584"/>
      <c r="AB173" s="2598"/>
      <c r="AC173" s="2544"/>
      <c r="AD173" s="2544"/>
      <c r="AE173" s="2544"/>
      <c r="AF173" s="2544"/>
      <c r="AG173" s="2544"/>
      <c r="AH173" s="2544"/>
      <c r="AI173" s="2544"/>
      <c r="AJ173" s="2544"/>
      <c r="AK173" s="2544"/>
      <c r="AL173" s="2544"/>
      <c r="AM173" s="2544"/>
      <c r="AN173" s="2544"/>
      <c r="AO173" s="2544"/>
      <c r="AP173" s="2544"/>
      <c r="AQ173" s="2544"/>
      <c r="AR173" s="2544"/>
      <c r="AS173" s="2544"/>
      <c r="AT173" s="2544"/>
      <c r="AU173" s="2544"/>
      <c r="AV173" s="2544"/>
      <c r="AW173" s="2544"/>
      <c r="AX173" s="2544"/>
      <c r="AY173" s="2544"/>
      <c r="AZ173" s="2544"/>
      <c r="BA173" s="2544"/>
      <c r="BB173" s="2544"/>
      <c r="BC173" s="2544"/>
      <c r="BD173" s="2544"/>
      <c r="BE173" s="2544"/>
      <c r="BF173" s="2544"/>
      <c r="BG173" s="2544"/>
      <c r="BH173" s="2544"/>
      <c r="BI173" s="2544"/>
      <c r="BJ173" s="2544"/>
      <c r="BK173" s="2544"/>
      <c r="BL173" s="2544"/>
      <c r="BM173" s="2544"/>
      <c r="BN173" s="2544"/>
      <c r="BO173" s="2544"/>
      <c r="BP173" s="2544"/>
      <c r="BQ173" s="2544"/>
      <c r="BR173" s="2544"/>
      <c r="BS173" s="456"/>
      <c r="BV173" s="2596"/>
      <c r="BW173" s="2596"/>
      <c r="BX173" s="2596"/>
      <c r="BY173" s="2596"/>
      <c r="BZ173" s="2596"/>
      <c r="CA173" s="2596"/>
      <c r="CB173" s="2596"/>
      <c r="CC173" s="2596"/>
      <c r="CD173" s="2596"/>
      <c r="CE173" s="2596"/>
      <c r="CF173" s="2596"/>
      <c r="CG173" s="2596"/>
      <c r="CH173" s="2596"/>
      <c r="CI173" s="2596"/>
      <c r="CJ173" s="2596"/>
      <c r="CK173" s="2596"/>
      <c r="CL173" s="2596"/>
      <c r="CM173" s="2596"/>
      <c r="CN173" s="2596"/>
      <c r="CO173" s="2596"/>
      <c r="CP173" s="2596"/>
      <c r="CQ173" s="2596"/>
      <c r="CR173" s="2596"/>
      <c r="CS173" s="2596"/>
      <c r="CT173" s="2596"/>
      <c r="CU173" s="2596"/>
      <c r="CV173" s="2596"/>
      <c r="CW173" s="2596"/>
      <c r="CX173" s="2596"/>
      <c r="CY173" s="2596"/>
      <c r="CZ173" s="2596"/>
      <c r="DA173" s="2596"/>
      <c r="DB173" s="2596"/>
      <c r="DC173" s="2596"/>
      <c r="DD173" s="2596"/>
      <c r="DE173" s="2596"/>
      <c r="DF173" s="2596"/>
      <c r="DG173" s="2596"/>
      <c r="DH173" s="2597"/>
    </row>
    <row r="174" spans="1:112" ht="6.75" customHeight="1">
      <c r="A174" s="2556"/>
      <c r="B174" s="2556"/>
      <c r="C174" s="2556"/>
      <c r="D174" s="2585" t="s">
        <v>111</v>
      </c>
      <c r="E174" s="2586"/>
      <c r="F174" s="2586"/>
      <c r="G174" s="2583" t="s">
        <v>1720</v>
      </c>
      <c r="H174" s="2583"/>
      <c r="I174" s="2583"/>
      <c r="J174" s="2583"/>
      <c r="K174" s="2583"/>
      <c r="L174" s="2583"/>
      <c r="M174" s="2583"/>
      <c r="N174" s="2583"/>
      <c r="O174" s="2583"/>
      <c r="P174" s="2583"/>
      <c r="Q174" s="2583"/>
      <c r="R174" s="2583"/>
      <c r="S174" s="2583"/>
      <c r="T174" s="2583"/>
      <c r="U174" s="2583"/>
      <c r="V174" s="2583"/>
      <c r="W174" s="2583"/>
      <c r="X174" s="2583"/>
      <c r="Y174" s="2583"/>
      <c r="Z174" s="2583"/>
      <c r="AA174" s="2584"/>
      <c r="AB174" s="2598"/>
      <c r="AC174" s="2544"/>
      <c r="AD174" s="2544"/>
      <c r="AE174" s="2544"/>
      <c r="AF174" s="2544"/>
      <c r="AG174" s="2544"/>
      <c r="AH174" s="2544"/>
      <c r="AI174" s="2544"/>
      <c r="AJ174" s="2544"/>
      <c r="AK174" s="2544"/>
      <c r="AL174" s="2544"/>
      <c r="AM174" s="2544"/>
      <c r="AN174" s="2544"/>
      <c r="AO174" s="2544"/>
      <c r="AP174" s="2544"/>
      <c r="AQ174" s="2544"/>
      <c r="AR174" s="2544"/>
      <c r="AS174" s="2544"/>
      <c r="AT174" s="2544"/>
      <c r="AU174" s="2544"/>
      <c r="AV174" s="2544"/>
      <c r="AW174" s="2544"/>
      <c r="AX174" s="2544"/>
      <c r="AY174" s="2544"/>
      <c r="AZ174" s="2544"/>
      <c r="BA174" s="2544"/>
      <c r="BB174" s="2544"/>
      <c r="BC174" s="2544"/>
      <c r="BD174" s="2544"/>
      <c r="BE174" s="2544"/>
      <c r="BF174" s="2544"/>
      <c r="BG174" s="2544"/>
      <c r="BH174" s="2544"/>
      <c r="BI174" s="2544"/>
      <c r="BJ174" s="2544"/>
      <c r="BK174" s="2544"/>
      <c r="BL174" s="2544"/>
      <c r="BM174" s="2544"/>
      <c r="BN174" s="2544"/>
      <c r="BO174" s="2544"/>
      <c r="BP174" s="2544"/>
      <c r="BQ174" s="2544"/>
      <c r="BR174" s="2544"/>
      <c r="BS174" s="456"/>
      <c r="BV174" s="2596"/>
      <c r="BW174" s="2596"/>
      <c r="BX174" s="2596"/>
      <c r="BY174" s="2596"/>
      <c r="BZ174" s="2596"/>
      <c r="CA174" s="2596"/>
      <c r="CB174" s="2596"/>
      <c r="CC174" s="2596"/>
      <c r="CD174" s="2596"/>
      <c r="CE174" s="2596"/>
      <c r="CF174" s="2596"/>
      <c r="CG174" s="2596"/>
      <c r="CH174" s="2596"/>
      <c r="CI174" s="2596"/>
      <c r="CJ174" s="2596"/>
      <c r="CK174" s="2596"/>
      <c r="CL174" s="2596"/>
      <c r="CM174" s="2596"/>
      <c r="CN174" s="2596"/>
      <c r="CO174" s="2596"/>
      <c r="CP174" s="2596"/>
      <c r="CQ174" s="2596"/>
      <c r="CR174" s="2596"/>
      <c r="CS174" s="2596"/>
      <c r="CT174" s="2596"/>
      <c r="CU174" s="2596"/>
      <c r="CV174" s="2596"/>
      <c r="CW174" s="2596"/>
      <c r="CX174" s="2596"/>
      <c r="CY174" s="2596"/>
      <c r="CZ174" s="2596"/>
      <c r="DA174" s="2596"/>
      <c r="DB174" s="2596"/>
      <c r="DC174" s="2596"/>
      <c r="DD174" s="2596"/>
      <c r="DE174" s="2596"/>
      <c r="DF174" s="2596"/>
      <c r="DG174" s="2596"/>
      <c r="DH174" s="2597"/>
    </row>
    <row r="175" spans="1:112" ht="6.75" customHeight="1">
      <c r="A175" s="2556"/>
      <c r="B175" s="2556"/>
      <c r="C175" s="2556"/>
      <c r="D175" s="2585"/>
      <c r="E175" s="2586"/>
      <c r="F175" s="2586"/>
      <c r="G175" s="2583"/>
      <c r="H175" s="2583"/>
      <c r="I175" s="2583"/>
      <c r="J175" s="2583"/>
      <c r="K175" s="2583"/>
      <c r="L175" s="2583"/>
      <c r="M175" s="2583"/>
      <c r="N175" s="2583"/>
      <c r="O175" s="2583"/>
      <c r="P175" s="2583"/>
      <c r="Q175" s="2583"/>
      <c r="R175" s="2583"/>
      <c r="S175" s="2583"/>
      <c r="T175" s="2583"/>
      <c r="U175" s="2583"/>
      <c r="V175" s="2583"/>
      <c r="W175" s="2583"/>
      <c r="X175" s="2583"/>
      <c r="Y175" s="2583"/>
      <c r="Z175" s="2583"/>
      <c r="AA175" s="2584"/>
      <c r="AB175" s="2598"/>
      <c r="AC175" s="2544"/>
      <c r="AD175" s="2544"/>
      <c r="AE175" s="2544"/>
      <c r="AF175" s="2544"/>
      <c r="AG175" s="2544"/>
      <c r="AH175" s="2544"/>
      <c r="AI175" s="2544"/>
      <c r="AJ175" s="2544"/>
      <c r="AK175" s="2544"/>
      <c r="AL175" s="2544"/>
      <c r="AM175" s="2544"/>
      <c r="AN175" s="2544"/>
      <c r="AO175" s="2544"/>
      <c r="AP175" s="2544"/>
      <c r="AQ175" s="2544"/>
      <c r="AR175" s="2544"/>
      <c r="AS175" s="2544"/>
      <c r="AT175" s="2544"/>
      <c r="AU175" s="2544"/>
      <c r="AV175" s="2544"/>
      <c r="AW175" s="2544"/>
      <c r="AX175" s="2544"/>
      <c r="AY175" s="2544"/>
      <c r="AZ175" s="2544"/>
      <c r="BA175" s="2544"/>
      <c r="BB175" s="2544"/>
      <c r="BC175" s="2544"/>
      <c r="BD175" s="2544"/>
      <c r="BE175" s="2544"/>
      <c r="BF175" s="2544"/>
      <c r="BG175" s="2544"/>
      <c r="BH175" s="2544"/>
      <c r="BI175" s="2544"/>
      <c r="BJ175" s="2544"/>
      <c r="BK175" s="2544"/>
      <c r="BL175" s="2544"/>
      <c r="BM175" s="2544"/>
      <c r="BN175" s="2544"/>
      <c r="BO175" s="2544"/>
      <c r="BP175" s="2544"/>
      <c r="BQ175" s="2544"/>
      <c r="BR175" s="2544"/>
      <c r="BS175" s="456"/>
      <c r="BV175" s="2596"/>
      <c r="BW175" s="2596"/>
      <c r="BX175" s="2596"/>
      <c r="BY175" s="2596"/>
      <c r="BZ175" s="2596"/>
      <c r="CA175" s="2596"/>
      <c r="CB175" s="2596"/>
      <c r="CC175" s="2596"/>
      <c r="CD175" s="2596"/>
      <c r="CE175" s="2596"/>
      <c r="CF175" s="2596"/>
      <c r="CG175" s="2596"/>
      <c r="CH175" s="2596"/>
      <c r="CI175" s="2596"/>
      <c r="CJ175" s="2596"/>
      <c r="CK175" s="2596"/>
      <c r="CL175" s="2596"/>
      <c r="CM175" s="2596"/>
      <c r="CN175" s="2596"/>
      <c r="CO175" s="2596"/>
      <c r="CP175" s="2596"/>
      <c r="CQ175" s="2596"/>
      <c r="CR175" s="2596"/>
      <c r="CS175" s="2596"/>
      <c r="CT175" s="2596"/>
      <c r="CU175" s="2596"/>
      <c r="CV175" s="2596"/>
      <c r="CW175" s="2596"/>
      <c r="CX175" s="2596"/>
      <c r="CY175" s="2596"/>
      <c r="CZ175" s="2596"/>
      <c r="DA175" s="2596"/>
      <c r="DB175" s="2596"/>
      <c r="DC175" s="2596"/>
      <c r="DD175" s="2596"/>
      <c r="DE175" s="2596"/>
      <c r="DF175" s="2596"/>
      <c r="DG175" s="2596"/>
      <c r="DH175" s="2597"/>
    </row>
    <row r="176" spans="1:112" ht="6.75" customHeight="1">
      <c r="A176" s="2556"/>
      <c r="B176" s="2556"/>
      <c r="C176" s="2556"/>
      <c r="D176" s="2585" t="s">
        <v>111</v>
      </c>
      <c r="E176" s="2586"/>
      <c r="F176" s="2586"/>
      <c r="G176" s="2583" t="s">
        <v>1721</v>
      </c>
      <c r="H176" s="2583"/>
      <c r="I176" s="2583"/>
      <c r="J176" s="2583"/>
      <c r="K176" s="2583"/>
      <c r="L176" s="2583"/>
      <c r="M176" s="2583"/>
      <c r="N176" s="2583"/>
      <c r="O176" s="2583"/>
      <c r="P176" s="2583"/>
      <c r="Q176" s="2583"/>
      <c r="R176" s="2583"/>
      <c r="S176" s="2583"/>
      <c r="T176" s="2583"/>
      <c r="U176" s="2583"/>
      <c r="V176" s="2583"/>
      <c r="W176" s="2583"/>
      <c r="X176" s="2583"/>
      <c r="Y176" s="2583"/>
      <c r="Z176" s="2583"/>
      <c r="AA176" s="2584"/>
      <c r="AB176" s="2598"/>
      <c r="AC176" s="2544"/>
      <c r="AD176" s="2544"/>
      <c r="AE176" s="2544"/>
      <c r="AF176" s="2544"/>
      <c r="AG176" s="2544"/>
      <c r="AH176" s="2544"/>
      <c r="AI176" s="2544"/>
      <c r="AJ176" s="2544"/>
      <c r="AK176" s="2544"/>
      <c r="AL176" s="2544"/>
      <c r="AM176" s="2544"/>
      <c r="AN176" s="2544"/>
      <c r="AO176" s="2544"/>
      <c r="AP176" s="2544"/>
      <c r="AQ176" s="2544"/>
      <c r="AR176" s="2544"/>
      <c r="AS176" s="2544"/>
      <c r="AT176" s="2544"/>
      <c r="AU176" s="2544"/>
      <c r="AV176" s="2544"/>
      <c r="AW176" s="2544"/>
      <c r="AX176" s="2544"/>
      <c r="AY176" s="2544"/>
      <c r="AZ176" s="2544"/>
      <c r="BA176" s="2544"/>
      <c r="BB176" s="2544"/>
      <c r="BC176" s="2544"/>
      <c r="BD176" s="2544"/>
      <c r="BE176" s="2544"/>
      <c r="BF176" s="2544"/>
      <c r="BG176" s="2544"/>
      <c r="BH176" s="2544"/>
      <c r="BI176" s="2544"/>
      <c r="BJ176" s="2544"/>
      <c r="BK176" s="2544"/>
      <c r="BL176" s="2544"/>
      <c r="BM176" s="2544"/>
      <c r="BN176" s="2544"/>
      <c r="BO176" s="2544"/>
      <c r="BP176" s="2544"/>
      <c r="BQ176" s="2544"/>
      <c r="BR176" s="2544"/>
      <c r="BS176" s="456"/>
      <c r="BV176" s="2596"/>
      <c r="BW176" s="2596"/>
      <c r="BX176" s="2596"/>
      <c r="BY176" s="2596"/>
      <c r="BZ176" s="2596"/>
      <c r="CA176" s="2596"/>
      <c r="CB176" s="2596"/>
      <c r="CC176" s="2596"/>
      <c r="CD176" s="2596"/>
      <c r="CE176" s="2596"/>
      <c r="CF176" s="2596"/>
      <c r="CG176" s="2596"/>
      <c r="CH176" s="2596"/>
      <c r="CI176" s="2596"/>
      <c r="CJ176" s="2596"/>
      <c r="CK176" s="2596"/>
      <c r="CL176" s="2596"/>
      <c r="CM176" s="2596"/>
      <c r="CN176" s="2596"/>
      <c r="CO176" s="2596"/>
      <c r="CP176" s="2596"/>
      <c r="CQ176" s="2596"/>
      <c r="CR176" s="2596"/>
      <c r="CS176" s="2596"/>
      <c r="CT176" s="2596"/>
      <c r="CU176" s="2596"/>
      <c r="CV176" s="2596"/>
      <c r="CW176" s="2596"/>
      <c r="CX176" s="2596"/>
      <c r="CY176" s="2596"/>
      <c r="CZ176" s="2596"/>
      <c r="DA176" s="2596"/>
      <c r="DB176" s="2596"/>
      <c r="DC176" s="2596"/>
      <c r="DD176" s="2596"/>
      <c r="DE176" s="2596"/>
      <c r="DF176" s="2596"/>
      <c r="DG176" s="2596"/>
      <c r="DH176" s="2597"/>
    </row>
    <row r="177" spans="1:112" ht="6.75" customHeight="1">
      <c r="A177" s="2556"/>
      <c r="B177" s="2556"/>
      <c r="C177" s="2556"/>
      <c r="D177" s="2585"/>
      <c r="E177" s="2586"/>
      <c r="F177" s="2586"/>
      <c r="G177" s="2583"/>
      <c r="H177" s="2583"/>
      <c r="I177" s="2583"/>
      <c r="J177" s="2583"/>
      <c r="K177" s="2583"/>
      <c r="L177" s="2583"/>
      <c r="M177" s="2583"/>
      <c r="N177" s="2583"/>
      <c r="O177" s="2583"/>
      <c r="P177" s="2583"/>
      <c r="Q177" s="2583"/>
      <c r="R177" s="2583"/>
      <c r="S177" s="2583"/>
      <c r="T177" s="2583"/>
      <c r="U177" s="2583"/>
      <c r="V177" s="2583"/>
      <c r="W177" s="2583"/>
      <c r="X177" s="2583"/>
      <c r="Y177" s="2583"/>
      <c r="Z177" s="2583"/>
      <c r="AA177" s="2584"/>
      <c r="AB177" s="2598"/>
      <c r="AC177" s="2544"/>
      <c r="AD177" s="2544"/>
      <c r="AE177" s="2544"/>
      <c r="AF177" s="2544"/>
      <c r="AG177" s="2544"/>
      <c r="AH177" s="2544"/>
      <c r="AI177" s="2544"/>
      <c r="AJ177" s="2544"/>
      <c r="AK177" s="2544"/>
      <c r="AL177" s="2544"/>
      <c r="AM177" s="2544"/>
      <c r="AN177" s="2544"/>
      <c r="AO177" s="2544"/>
      <c r="AP177" s="2544"/>
      <c r="AQ177" s="2544"/>
      <c r="AR177" s="2544"/>
      <c r="AS177" s="2544"/>
      <c r="AT177" s="2544"/>
      <c r="AU177" s="2544"/>
      <c r="AV177" s="2544"/>
      <c r="AW177" s="2544"/>
      <c r="AX177" s="2544"/>
      <c r="AY177" s="2544"/>
      <c r="AZ177" s="2544"/>
      <c r="BA177" s="2544"/>
      <c r="BB177" s="2544"/>
      <c r="BC177" s="2544"/>
      <c r="BD177" s="2544"/>
      <c r="BE177" s="2544"/>
      <c r="BF177" s="2544"/>
      <c r="BG177" s="2544"/>
      <c r="BH177" s="2544"/>
      <c r="BI177" s="2544"/>
      <c r="BJ177" s="2544"/>
      <c r="BK177" s="2544"/>
      <c r="BL177" s="2544"/>
      <c r="BM177" s="2544"/>
      <c r="BN177" s="2544"/>
      <c r="BO177" s="2544"/>
      <c r="BP177" s="2544"/>
      <c r="BQ177" s="2544"/>
      <c r="BR177" s="2544"/>
      <c r="BS177" s="456"/>
      <c r="BV177" s="2596"/>
      <c r="BW177" s="2596"/>
      <c r="BX177" s="2596"/>
      <c r="BY177" s="2596"/>
      <c r="BZ177" s="2596"/>
      <c r="CA177" s="2596"/>
      <c r="CB177" s="2596"/>
      <c r="CC177" s="2596"/>
      <c r="CD177" s="2596"/>
      <c r="CE177" s="2596"/>
      <c r="CF177" s="2596"/>
      <c r="CG177" s="2596"/>
      <c r="CH177" s="2596"/>
      <c r="CI177" s="2596"/>
      <c r="CJ177" s="2596"/>
      <c r="CK177" s="2596"/>
      <c r="CL177" s="2596"/>
      <c r="CM177" s="2596"/>
      <c r="CN177" s="2596"/>
      <c r="CO177" s="2596"/>
      <c r="CP177" s="2596"/>
      <c r="CQ177" s="2596"/>
      <c r="CR177" s="2596"/>
      <c r="CS177" s="2596"/>
      <c r="CT177" s="2596"/>
      <c r="CU177" s="2596"/>
      <c r="CV177" s="2596"/>
      <c r="CW177" s="2596"/>
      <c r="CX177" s="2596"/>
      <c r="CY177" s="2596"/>
      <c r="CZ177" s="2596"/>
      <c r="DA177" s="2596"/>
      <c r="DB177" s="2596"/>
      <c r="DC177" s="2596"/>
      <c r="DD177" s="2596"/>
      <c r="DE177" s="2596"/>
      <c r="DF177" s="2596"/>
      <c r="DG177" s="2596"/>
      <c r="DH177" s="2597"/>
    </row>
    <row r="178" spans="1:112" ht="6.75" customHeight="1">
      <c r="A178" s="2556"/>
      <c r="B178" s="2556"/>
      <c r="C178" s="2556"/>
      <c r="D178" s="2540"/>
      <c r="E178" s="2541"/>
      <c r="F178" s="2541"/>
      <c r="G178" s="2592" t="s">
        <v>1699</v>
      </c>
      <c r="H178" s="2592"/>
      <c r="I178" s="2592"/>
      <c r="J178" s="2592"/>
      <c r="K178" s="2592"/>
      <c r="L178" s="2592"/>
      <c r="M178" s="2592"/>
      <c r="N178" s="2592"/>
      <c r="O178" s="2592"/>
      <c r="P178" s="2592"/>
      <c r="Q178" s="2592"/>
      <c r="R178" s="2592"/>
      <c r="S178" s="2592"/>
      <c r="T178" s="2592"/>
      <c r="U178" s="2592"/>
      <c r="V178" s="2592"/>
      <c r="W178" s="2592"/>
      <c r="X178" s="2592"/>
      <c r="Y178" s="2592"/>
      <c r="Z178" s="2592"/>
      <c r="AA178" s="2603"/>
      <c r="AB178" s="2598"/>
      <c r="AC178" s="2544"/>
      <c r="AD178" s="2544"/>
      <c r="AE178" s="2544"/>
      <c r="AF178" s="2544"/>
      <c r="AG178" s="2544"/>
      <c r="AH178" s="2544"/>
      <c r="AI178" s="2544"/>
      <c r="AJ178" s="2544"/>
      <c r="AK178" s="2544"/>
      <c r="AL178" s="2544"/>
      <c r="AM178" s="2544"/>
      <c r="AN178" s="2544"/>
      <c r="AO178" s="2544"/>
      <c r="AP178" s="2544"/>
      <c r="AQ178" s="2544"/>
      <c r="AR178" s="2544"/>
      <c r="AS178" s="2544"/>
      <c r="AT178" s="2544"/>
      <c r="AU178" s="2544"/>
      <c r="AV178" s="2544"/>
      <c r="AW178" s="2544"/>
      <c r="AX178" s="2544"/>
      <c r="AY178" s="2544"/>
      <c r="AZ178" s="2544"/>
      <c r="BA178" s="2544"/>
      <c r="BB178" s="2544"/>
      <c r="BC178" s="2544"/>
      <c r="BD178" s="2544"/>
      <c r="BE178" s="2544"/>
      <c r="BF178" s="2544"/>
      <c r="BG178" s="2544"/>
      <c r="BH178" s="2544"/>
      <c r="BI178" s="2544"/>
      <c r="BJ178" s="2544"/>
      <c r="BK178" s="2544"/>
      <c r="BL178" s="2544"/>
      <c r="BM178" s="2544"/>
      <c r="BN178" s="2544"/>
      <c r="BO178" s="2544"/>
      <c r="BP178" s="2544"/>
      <c r="BQ178" s="2544"/>
      <c r="BR178" s="2544"/>
      <c r="BS178" s="456"/>
      <c r="BV178" s="2596"/>
      <c r="BW178" s="2596"/>
      <c r="BX178" s="2596"/>
      <c r="BY178" s="2596"/>
      <c r="BZ178" s="2596"/>
      <c r="CA178" s="2596"/>
      <c r="CB178" s="2596"/>
      <c r="CC178" s="2596"/>
      <c r="CD178" s="2596"/>
      <c r="CE178" s="2596"/>
      <c r="CF178" s="2596"/>
      <c r="CG178" s="2596"/>
      <c r="CH178" s="2596"/>
      <c r="CI178" s="2596"/>
      <c r="CJ178" s="2596"/>
      <c r="CK178" s="2596"/>
      <c r="CL178" s="2596"/>
      <c r="CM178" s="2596"/>
      <c r="CN178" s="2596"/>
      <c r="CO178" s="2596"/>
      <c r="CP178" s="2596"/>
      <c r="CQ178" s="2596"/>
      <c r="CR178" s="2596"/>
      <c r="CS178" s="2596"/>
      <c r="CT178" s="2596"/>
      <c r="CU178" s="2596"/>
      <c r="CV178" s="2596"/>
      <c r="CW178" s="2596"/>
      <c r="CX178" s="2596"/>
      <c r="CY178" s="2596"/>
      <c r="CZ178" s="2596"/>
      <c r="DA178" s="2596"/>
      <c r="DB178" s="2596"/>
      <c r="DC178" s="2596"/>
      <c r="DD178" s="2596"/>
      <c r="DE178" s="2596"/>
      <c r="DF178" s="2596"/>
      <c r="DG178" s="2596"/>
      <c r="DH178" s="2597"/>
    </row>
    <row r="179" spans="1:112" ht="6.75" customHeight="1">
      <c r="A179" s="2556"/>
      <c r="B179" s="2556"/>
      <c r="C179" s="2556"/>
      <c r="D179" s="2540"/>
      <c r="E179" s="2541"/>
      <c r="F179" s="2541"/>
      <c r="G179" s="2592"/>
      <c r="H179" s="2592"/>
      <c r="I179" s="2592"/>
      <c r="J179" s="2592"/>
      <c r="K179" s="2592"/>
      <c r="L179" s="2592"/>
      <c r="M179" s="2592"/>
      <c r="N179" s="2592"/>
      <c r="O179" s="2592"/>
      <c r="P179" s="2592"/>
      <c r="Q179" s="2592"/>
      <c r="R179" s="2592"/>
      <c r="S179" s="2592"/>
      <c r="T179" s="2592"/>
      <c r="U179" s="2592"/>
      <c r="V179" s="2592"/>
      <c r="W179" s="2592"/>
      <c r="X179" s="2592"/>
      <c r="Y179" s="2592"/>
      <c r="Z179" s="2592"/>
      <c r="AA179" s="2603"/>
      <c r="AB179" s="2598"/>
      <c r="AC179" s="2544"/>
      <c r="AD179" s="2544"/>
      <c r="AE179" s="2544"/>
      <c r="AF179" s="2544"/>
      <c r="AG179" s="2544"/>
      <c r="AH179" s="2544"/>
      <c r="AI179" s="2544"/>
      <c r="AJ179" s="2544"/>
      <c r="AK179" s="2544"/>
      <c r="AL179" s="2544"/>
      <c r="AM179" s="2544"/>
      <c r="AN179" s="2544"/>
      <c r="AO179" s="2544"/>
      <c r="AP179" s="2544"/>
      <c r="AQ179" s="2544"/>
      <c r="AR179" s="2544"/>
      <c r="AS179" s="2544"/>
      <c r="AT179" s="2544"/>
      <c r="AU179" s="2544"/>
      <c r="AV179" s="2544"/>
      <c r="AW179" s="2544"/>
      <c r="AX179" s="2544"/>
      <c r="AY179" s="2544"/>
      <c r="AZ179" s="2544"/>
      <c r="BA179" s="2544"/>
      <c r="BB179" s="2544"/>
      <c r="BC179" s="2544"/>
      <c r="BD179" s="2544"/>
      <c r="BE179" s="2544"/>
      <c r="BF179" s="2544"/>
      <c r="BG179" s="2544"/>
      <c r="BH179" s="2544"/>
      <c r="BI179" s="2544"/>
      <c r="BJ179" s="2544"/>
      <c r="BK179" s="2544"/>
      <c r="BL179" s="2544"/>
      <c r="BM179" s="2544"/>
      <c r="BN179" s="2544"/>
      <c r="BO179" s="2544"/>
      <c r="BP179" s="2544"/>
      <c r="BQ179" s="2544"/>
      <c r="BR179" s="2544"/>
      <c r="BS179" s="456"/>
      <c r="BV179" s="2596"/>
      <c r="BW179" s="2596"/>
      <c r="BX179" s="2596"/>
      <c r="BY179" s="2596"/>
      <c r="BZ179" s="2596"/>
      <c r="CA179" s="2596"/>
      <c r="CB179" s="2596"/>
      <c r="CC179" s="2596"/>
      <c r="CD179" s="2596"/>
      <c r="CE179" s="2596"/>
      <c r="CF179" s="2596"/>
      <c r="CG179" s="2596"/>
      <c r="CH179" s="2596"/>
      <c r="CI179" s="2596"/>
      <c r="CJ179" s="2596"/>
      <c r="CK179" s="2596"/>
      <c r="CL179" s="2596"/>
      <c r="CM179" s="2596"/>
      <c r="CN179" s="2596"/>
      <c r="CO179" s="2596"/>
      <c r="CP179" s="2596"/>
      <c r="CQ179" s="2596"/>
      <c r="CR179" s="2596"/>
      <c r="CS179" s="2596"/>
      <c r="CT179" s="2596"/>
      <c r="CU179" s="2596"/>
      <c r="CV179" s="2596"/>
      <c r="CW179" s="2596"/>
      <c r="CX179" s="2596"/>
      <c r="CY179" s="2596"/>
      <c r="CZ179" s="2596"/>
      <c r="DA179" s="2596"/>
      <c r="DB179" s="2596"/>
      <c r="DC179" s="2596"/>
      <c r="DD179" s="2596"/>
      <c r="DE179" s="2596"/>
      <c r="DF179" s="2596"/>
      <c r="DG179" s="2596"/>
      <c r="DH179" s="2597"/>
    </row>
    <row r="180" spans="1:112" ht="6.75" customHeight="1">
      <c r="A180" s="2556"/>
      <c r="B180" s="2556"/>
      <c r="C180" s="2556"/>
      <c r="D180" s="2585" t="s">
        <v>111</v>
      </c>
      <c r="E180" s="2586"/>
      <c r="F180" s="2586"/>
      <c r="G180" s="2583" t="s">
        <v>1722</v>
      </c>
      <c r="H180" s="2583"/>
      <c r="I180" s="2583"/>
      <c r="J180" s="2583"/>
      <c r="K180" s="2583"/>
      <c r="L180" s="2583"/>
      <c r="M180" s="2583"/>
      <c r="N180" s="2583"/>
      <c r="O180" s="2583"/>
      <c r="P180" s="2583"/>
      <c r="Q180" s="2583"/>
      <c r="R180" s="2583"/>
      <c r="S180" s="2583"/>
      <c r="T180" s="2583"/>
      <c r="U180" s="2583"/>
      <c r="V180" s="2583"/>
      <c r="W180" s="2583"/>
      <c r="X180" s="2583"/>
      <c r="Y180" s="2583"/>
      <c r="Z180" s="2583"/>
      <c r="AA180" s="2584"/>
      <c r="AB180" s="2598"/>
      <c r="AC180" s="2544"/>
      <c r="AD180" s="2544"/>
      <c r="AE180" s="2544"/>
      <c r="AF180" s="2544"/>
      <c r="AG180" s="2544"/>
      <c r="AH180" s="2544"/>
      <c r="AI180" s="2544"/>
      <c r="AJ180" s="2544"/>
      <c r="AK180" s="2544"/>
      <c r="AL180" s="2544"/>
      <c r="AM180" s="2544"/>
      <c r="AN180" s="2544"/>
      <c r="AO180" s="2544"/>
      <c r="AP180" s="2544"/>
      <c r="AQ180" s="2544"/>
      <c r="AR180" s="2544"/>
      <c r="AS180" s="2544"/>
      <c r="AT180" s="2544"/>
      <c r="AU180" s="2544"/>
      <c r="AV180" s="2544"/>
      <c r="AW180" s="2544"/>
      <c r="AX180" s="2544"/>
      <c r="AY180" s="2544"/>
      <c r="AZ180" s="2544"/>
      <c r="BA180" s="2544"/>
      <c r="BB180" s="2544"/>
      <c r="BC180" s="2544"/>
      <c r="BD180" s="2544"/>
      <c r="BE180" s="2544"/>
      <c r="BF180" s="2544"/>
      <c r="BG180" s="2544"/>
      <c r="BH180" s="2544"/>
      <c r="BI180" s="2544"/>
      <c r="BJ180" s="2544"/>
      <c r="BK180" s="2544"/>
      <c r="BL180" s="2544"/>
      <c r="BM180" s="2544"/>
      <c r="BN180" s="2544"/>
      <c r="BO180" s="2544"/>
      <c r="BP180" s="2544"/>
      <c r="BQ180" s="2544"/>
      <c r="BR180" s="2544"/>
      <c r="BS180" s="2540" t="str">
        <f>I13</f>
        <v>□</v>
      </c>
      <c r="BT180" s="2541"/>
      <c r="BU180" s="2541"/>
      <c r="BV180" s="2583" t="s">
        <v>1723</v>
      </c>
      <c r="BW180" s="2583"/>
      <c r="BX180" s="2583"/>
      <c r="BY180" s="2583"/>
      <c r="BZ180" s="2583"/>
      <c r="CA180" s="2583"/>
      <c r="CB180" s="2583"/>
      <c r="CC180" s="2583"/>
      <c r="CD180" s="2583"/>
      <c r="CE180" s="2583"/>
      <c r="CF180" s="2583"/>
      <c r="CG180" s="2583"/>
      <c r="CH180" s="2583"/>
      <c r="CI180" s="2583"/>
      <c r="CJ180" s="2583"/>
      <c r="CK180" s="2583"/>
      <c r="CL180" s="2583"/>
      <c r="CM180" s="2583"/>
      <c r="CN180" s="2583"/>
      <c r="CO180" s="2583"/>
      <c r="CP180" s="2583"/>
      <c r="CQ180" s="2583"/>
      <c r="CR180" s="2583"/>
      <c r="CS180" s="2583"/>
      <c r="CT180" s="2583"/>
      <c r="CU180" s="2583"/>
      <c r="CV180" s="2583"/>
      <c r="CW180" s="2583"/>
      <c r="CX180" s="2583"/>
      <c r="CY180" s="2583"/>
      <c r="CZ180" s="2583"/>
      <c r="DA180" s="2583"/>
      <c r="DB180" s="2583"/>
      <c r="DC180" s="2583"/>
      <c r="DD180" s="2583"/>
      <c r="DE180" s="2583"/>
      <c r="DF180" s="2583"/>
      <c r="DG180" s="2583"/>
      <c r="DH180" s="2584"/>
    </row>
    <row r="181" spans="1:112" ht="6.75" customHeight="1">
      <c r="A181" s="2556"/>
      <c r="B181" s="2556"/>
      <c r="C181" s="2556"/>
      <c r="D181" s="2585"/>
      <c r="E181" s="2586"/>
      <c r="F181" s="2586"/>
      <c r="G181" s="2583"/>
      <c r="H181" s="2583"/>
      <c r="I181" s="2583"/>
      <c r="J181" s="2583"/>
      <c r="K181" s="2583"/>
      <c r="L181" s="2583"/>
      <c r="M181" s="2583"/>
      <c r="N181" s="2583"/>
      <c r="O181" s="2583"/>
      <c r="P181" s="2583"/>
      <c r="Q181" s="2583"/>
      <c r="R181" s="2583"/>
      <c r="S181" s="2583"/>
      <c r="T181" s="2583"/>
      <c r="U181" s="2583"/>
      <c r="V181" s="2583"/>
      <c r="W181" s="2583"/>
      <c r="X181" s="2583"/>
      <c r="Y181" s="2583"/>
      <c r="Z181" s="2583"/>
      <c r="AA181" s="2584"/>
      <c r="AB181" s="2598"/>
      <c r="AC181" s="2544"/>
      <c r="AD181" s="2544"/>
      <c r="AE181" s="2544"/>
      <c r="AF181" s="2544"/>
      <c r="AG181" s="2544"/>
      <c r="AH181" s="2544"/>
      <c r="AI181" s="2544"/>
      <c r="AJ181" s="2544"/>
      <c r="AK181" s="2544"/>
      <c r="AL181" s="2544"/>
      <c r="AM181" s="2544"/>
      <c r="AN181" s="2544"/>
      <c r="AO181" s="2544"/>
      <c r="AP181" s="2544"/>
      <c r="AQ181" s="2544"/>
      <c r="AR181" s="2544"/>
      <c r="AS181" s="2544"/>
      <c r="AT181" s="2544"/>
      <c r="AU181" s="2544"/>
      <c r="AV181" s="2544"/>
      <c r="AW181" s="2544"/>
      <c r="AX181" s="2544"/>
      <c r="AY181" s="2544"/>
      <c r="AZ181" s="2544"/>
      <c r="BA181" s="2544"/>
      <c r="BB181" s="2544"/>
      <c r="BC181" s="2544"/>
      <c r="BD181" s="2544"/>
      <c r="BE181" s="2544"/>
      <c r="BF181" s="2544"/>
      <c r="BG181" s="2544"/>
      <c r="BH181" s="2544"/>
      <c r="BI181" s="2544"/>
      <c r="BJ181" s="2544"/>
      <c r="BK181" s="2544"/>
      <c r="BL181" s="2544"/>
      <c r="BM181" s="2544"/>
      <c r="BN181" s="2544"/>
      <c r="BO181" s="2544"/>
      <c r="BP181" s="2544"/>
      <c r="BQ181" s="2544"/>
      <c r="BR181" s="2544"/>
      <c r="BS181" s="2540"/>
      <c r="BT181" s="2541"/>
      <c r="BU181" s="2541"/>
      <c r="BV181" s="2583"/>
      <c r="BW181" s="2583"/>
      <c r="BX181" s="2583"/>
      <c r="BY181" s="2583"/>
      <c r="BZ181" s="2583"/>
      <c r="CA181" s="2583"/>
      <c r="CB181" s="2583"/>
      <c r="CC181" s="2583"/>
      <c r="CD181" s="2583"/>
      <c r="CE181" s="2583"/>
      <c r="CF181" s="2583"/>
      <c r="CG181" s="2583"/>
      <c r="CH181" s="2583"/>
      <c r="CI181" s="2583"/>
      <c r="CJ181" s="2583"/>
      <c r="CK181" s="2583"/>
      <c r="CL181" s="2583"/>
      <c r="CM181" s="2583"/>
      <c r="CN181" s="2583"/>
      <c r="CO181" s="2583"/>
      <c r="CP181" s="2583"/>
      <c r="CQ181" s="2583"/>
      <c r="CR181" s="2583"/>
      <c r="CS181" s="2583"/>
      <c r="CT181" s="2583"/>
      <c r="CU181" s="2583"/>
      <c r="CV181" s="2583"/>
      <c r="CW181" s="2583"/>
      <c r="CX181" s="2583"/>
      <c r="CY181" s="2583"/>
      <c r="CZ181" s="2583"/>
      <c r="DA181" s="2583"/>
      <c r="DB181" s="2583"/>
      <c r="DC181" s="2583"/>
      <c r="DD181" s="2583"/>
      <c r="DE181" s="2583"/>
      <c r="DF181" s="2583"/>
      <c r="DG181" s="2583"/>
      <c r="DH181" s="2584"/>
    </row>
    <row r="182" spans="1:112" ht="6.75" customHeight="1">
      <c r="A182" s="2556"/>
      <c r="B182" s="2556"/>
      <c r="C182" s="2556"/>
      <c r="D182" s="2540"/>
      <c r="E182" s="2541"/>
      <c r="F182" s="2541"/>
      <c r="G182" s="2583" t="s">
        <v>1724</v>
      </c>
      <c r="H182" s="2583"/>
      <c r="I182" s="2583"/>
      <c r="J182" s="2583"/>
      <c r="K182" s="2583"/>
      <c r="L182" s="2583"/>
      <c r="M182" s="2583"/>
      <c r="N182" s="2583"/>
      <c r="O182" s="2583"/>
      <c r="P182" s="2583"/>
      <c r="Q182" s="2583"/>
      <c r="R182" s="2583"/>
      <c r="S182" s="2583"/>
      <c r="T182" s="2583"/>
      <c r="U182" s="2583"/>
      <c r="V182" s="2583"/>
      <c r="W182" s="2583"/>
      <c r="X182" s="2583"/>
      <c r="Y182" s="2583"/>
      <c r="Z182" s="2583"/>
      <c r="AA182" s="2584"/>
      <c r="AB182" s="2598"/>
      <c r="AC182" s="2544"/>
      <c r="AD182" s="2544"/>
      <c r="AE182" s="2544"/>
      <c r="AF182" s="2544"/>
      <c r="AG182" s="2544"/>
      <c r="AH182" s="2544"/>
      <c r="AI182" s="2544"/>
      <c r="AJ182" s="2544"/>
      <c r="AK182" s="2544"/>
      <c r="AL182" s="2544"/>
      <c r="AM182" s="2544"/>
      <c r="AN182" s="2544"/>
      <c r="AO182" s="2544"/>
      <c r="AP182" s="2544"/>
      <c r="AQ182" s="2544"/>
      <c r="AR182" s="2544"/>
      <c r="AS182" s="2544"/>
      <c r="AT182" s="2544"/>
      <c r="AU182" s="2544"/>
      <c r="AV182" s="2544"/>
      <c r="AW182" s="2544"/>
      <c r="AX182" s="2544"/>
      <c r="AY182" s="2544"/>
      <c r="AZ182" s="2544"/>
      <c r="BA182" s="2544"/>
      <c r="BB182" s="2544"/>
      <c r="BC182" s="2544"/>
      <c r="BD182" s="2544"/>
      <c r="BE182" s="2544"/>
      <c r="BF182" s="2544"/>
      <c r="BG182" s="2544"/>
      <c r="BH182" s="2544"/>
      <c r="BI182" s="2544"/>
      <c r="BJ182" s="2544"/>
      <c r="BK182" s="2544"/>
      <c r="BL182" s="2544"/>
      <c r="BM182" s="2544"/>
      <c r="BN182" s="2544"/>
      <c r="BO182" s="2544"/>
      <c r="BP182" s="2544"/>
      <c r="BQ182" s="2544"/>
      <c r="BR182" s="2544"/>
      <c r="BS182" s="456"/>
      <c r="BV182" s="2596"/>
      <c r="BW182" s="2596"/>
      <c r="BX182" s="2596"/>
      <c r="BY182" s="2596"/>
      <c r="BZ182" s="2596"/>
      <c r="CA182" s="2596"/>
      <c r="CB182" s="2596"/>
      <c r="CC182" s="2596"/>
      <c r="CD182" s="2596"/>
      <c r="CE182" s="2596"/>
      <c r="CF182" s="2596"/>
      <c r="CG182" s="2596"/>
      <c r="CH182" s="2596"/>
      <c r="CI182" s="2596"/>
      <c r="CJ182" s="2596"/>
      <c r="CK182" s="2596"/>
      <c r="CL182" s="2596"/>
      <c r="CM182" s="2596"/>
      <c r="CN182" s="2596"/>
      <c r="CO182" s="2596"/>
      <c r="CP182" s="2596"/>
      <c r="CQ182" s="2596"/>
      <c r="CR182" s="2596"/>
      <c r="CS182" s="2596"/>
      <c r="CT182" s="2596"/>
      <c r="CU182" s="2596"/>
      <c r="CV182" s="2596"/>
      <c r="CW182" s="2596"/>
      <c r="CX182" s="2596"/>
      <c r="CY182" s="2596"/>
      <c r="CZ182" s="2596"/>
      <c r="DA182" s="2596"/>
      <c r="DB182" s="2596"/>
      <c r="DC182" s="2596"/>
      <c r="DD182" s="2596"/>
      <c r="DE182" s="2596"/>
      <c r="DF182" s="2596"/>
      <c r="DG182" s="2596"/>
      <c r="DH182" s="2597"/>
    </row>
    <row r="183" spans="1:112" ht="6.75" customHeight="1">
      <c r="A183" s="2556"/>
      <c r="B183" s="2556"/>
      <c r="C183" s="2556"/>
      <c r="D183" s="2540"/>
      <c r="E183" s="2541"/>
      <c r="F183" s="2541"/>
      <c r="G183" s="2583"/>
      <c r="H183" s="2583"/>
      <c r="I183" s="2583"/>
      <c r="J183" s="2583"/>
      <c r="K183" s="2583"/>
      <c r="L183" s="2583"/>
      <c r="M183" s="2583"/>
      <c r="N183" s="2583"/>
      <c r="O183" s="2583"/>
      <c r="P183" s="2583"/>
      <c r="Q183" s="2583"/>
      <c r="R183" s="2583"/>
      <c r="S183" s="2583"/>
      <c r="T183" s="2583"/>
      <c r="U183" s="2583"/>
      <c r="V183" s="2583"/>
      <c r="W183" s="2583"/>
      <c r="X183" s="2583"/>
      <c r="Y183" s="2583"/>
      <c r="Z183" s="2583"/>
      <c r="AA183" s="2584"/>
      <c r="AB183" s="2598"/>
      <c r="AC183" s="2544"/>
      <c r="AD183" s="2544"/>
      <c r="AE183" s="2544"/>
      <c r="AF183" s="2544"/>
      <c r="AG183" s="2544"/>
      <c r="AH183" s="2544"/>
      <c r="AI183" s="2544"/>
      <c r="AJ183" s="2544"/>
      <c r="AK183" s="2544"/>
      <c r="AL183" s="2544"/>
      <c r="AM183" s="2544"/>
      <c r="AN183" s="2544"/>
      <c r="AO183" s="2544"/>
      <c r="AP183" s="2544"/>
      <c r="AQ183" s="2544"/>
      <c r="AR183" s="2544"/>
      <c r="AS183" s="2544"/>
      <c r="AT183" s="2544"/>
      <c r="AU183" s="2544"/>
      <c r="AV183" s="2544"/>
      <c r="AW183" s="2544"/>
      <c r="AX183" s="2544"/>
      <c r="AY183" s="2544"/>
      <c r="AZ183" s="2544"/>
      <c r="BA183" s="2544"/>
      <c r="BB183" s="2544"/>
      <c r="BC183" s="2544"/>
      <c r="BD183" s="2544"/>
      <c r="BE183" s="2544"/>
      <c r="BF183" s="2544"/>
      <c r="BG183" s="2544"/>
      <c r="BH183" s="2544"/>
      <c r="BI183" s="2544"/>
      <c r="BJ183" s="2544"/>
      <c r="BK183" s="2544"/>
      <c r="BL183" s="2544"/>
      <c r="BM183" s="2544"/>
      <c r="BN183" s="2544"/>
      <c r="BO183" s="2544"/>
      <c r="BP183" s="2544"/>
      <c r="BQ183" s="2544"/>
      <c r="BR183" s="2544"/>
      <c r="BS183" s="456"/>
      <c r="BV183" s="2596"/>
      <c r="BW183" s="2596"/>
      <c r="BX183" s="2596"/>
      <c r="BY183" s="2596"/>
      <c r="BZ183" s="2596"/>
      <c r="CA183" s="2596"/>
      <c r="CB183" s="2596"/>
      <c r="CC183" s="2596"/>
      <c r="CD183" s="2596"/>
      <c r="CE183" s="2596"/>
      <c r="CF183" s="2596"/>
      <c r="CG183" s="2596"/>
      <c r="CH183" s="2596"/>
      <c r="CI183" s="2596"/>
      <c r="CJ183" s="2596"/>
      <c r="CK183" s="2596"/>
      <c r="CL183" s="2596"/>
      <c r="CM183" s="2596"/>
      <c r="CN183" s="2596"/>
      <c r="CO183" s="2596"/>
      <c r="CP183" s="2596"/>
      <c r="CQ183" s="2596"/>
      <c r="CR183" s="2596"/>
      <c r="CS183" s="2596"/>
      <c r="CT183" s="2596"/>
      <c r="CU183" s="2596"/>
      <c r="CV183" s="2596"/>
      <c r="CW183" s="2596"/>
      <c r="CX183" s="2596"/>
      <c r="CY183" s="2596"/>
      <c r="CZ183" s="2596"/>
      <c r="DA183" s="2596"/>
      <c r="DB183" s="2596"/>
      <c r="DC183" s="2596"/>
      <c r="DD183" s="2596"/>
      <c r="DE183" s="2596"/>
      <c r="DF183" s="2596"/>
      <c r="DG183" s="2596"/>
      <c r="DH183" s="2597"/>
    </row>
    <row r="184" spans="1:112" ht="6.75" customHeight="1">
      <c r="A184" s="2556"/>
      <c r="B184" s="2556"/>
      <c r="C184" s="2556"/>
      <c r="D184" s="2585" t="s">
        <v>111</v>
      </c>
      <c r="E184" s="2586"/>
      <c r="F184" s="2586"/>
      <c r="G184" s="2583" t="s">
        <v>1705</v>
      </c>
      <c r="H184" s="2583"/>
      <c r="I184" s="2583"/>
      <c r="J184" s="2583"/>
      <c r="K184" s="2583"/>
      <c r="L184" s="2590"/>
      <c r="M184" s="2590"/>
      <c r="N184" s="2590"/>
      <c r="O184" s="2590"/>
      <c r="P184" s="2590"/>
      <c r="Q184" s="2590"/>
      <c r="R184" s="2590"/>
      <c r="S184" s="2590"/>
      <c r="T184" s="2590"/>
      <c r="U184" s="2590"/>
      <c r="V184" s="2590"/>
      <c r="W184" s="2592" t="s">
        <v>884</v>
      </c>
      <c r="X184" s="2592"/>
      <c r="Y184" s="933"/>
      <c r="Z184" s="933"/>
      <c r="AA184" s="2007"/>
      <c r="AB184" s="2598"/>
      <c r="AC184" s="2544"/>
      <c r="AD184" s="2544"/>
      <c r="AE184" s="2544"/>
      <c r="AF184" s="2544"/>
      <c r="AG184" s="2544"/>
      <c r="AH184" s="2544"/>
      <c r="AI184" s="2544"/>
      <c r="AJ184" s="2544"/>
      <c r="AK184" s="2544"/>
      <c r="AL184" s="2544"/>
      <c r="AM184" s="2544"/>
      <c r="AN184" s="2544"/>
      <c r="AO184" s="2544"/>
      <c r="AP184" s="2544"/>
      <c r="AQ184" s="2544"/>
      <c r="AR184" s="2544"/>
      <c r="AS184" s="2544"/>
      <c r="AT184" s="2544"/>
      <c r="AU184" s="2544"/>
      <c r="AV184" s="2544"/>
      <c r="AW184" s="2544"/>
      <c r="AX184" s="2544"/>
      <c r="AY184" s="2544"/>
      <c r="AZ184" s="2544"/>
      <c r="BA184" s="2544"/>
      <c r="BB184" s="2544"/>
      <c r="BC184" s="2544"/>
      <c r="BD184" s="2544"/>
      <c r="BE184" s="2544"/>
      <c r="BF184" s="2544"/>
      <c r="BG184" s="2544"/>
      <c r="BH184" s="2544"/>
      <c r="BI184" s="2544"/>
      <c r="BJ184" s="2544"/>
      <c r="BK184" s="2544"/>
      <c r="BL184" s="2544"/>
      <c r="BM184" s="2544"/>
      <c r="BN184" s="2544"/>
      <c r="BO184" s="2544"/>
      <c r="BP184" s="2544"/>
      <c r="BQ184" s="2544"/>
      <c r="BR184" s="2544"/>
      <c r="BS184" s="456"/>
      <c r="BV184" s="2596"/>
      <c r="BW184" s="2596"/>
      <c r="BX184" s="2596"/>
      <c r="BY184" s="2596"/>
      <c r="BZ184" s="2596"/>
      <c r="CA184" s="2596"/>
      <c r="CB184" s="2596"/>
      <c r="CC184" s="2596"/>
      <c r="CD184" s="2596"/>
      <c r="CE184" s="2596"/>
      <c r="CF184" s="2596"/>
      <c r="CG184" s="2596"/>
      <c r="CH184" s="2596"/>
      <c r="CI184" s="2596"/>
      <c r="CJ184" s="2596"/>
      <c r="CK184" s="2596"/>
      <c r="CL184" s="2596"/>
      <c r="CM184" s="2596"/>
      <c r="CN184" s="2596"/>
      <c r="CO184" s="2596"/>
      <c r="CP184" s="2596"/>
      <c r="CQ184" s="2596"/>
      <c r="CR184" s="2596"/>
      <c r="CS184" s="2596"/>
      <c r="CT184" s="2596"/>
      <c r="CU184" s="2596"/>
      <c r="CV184" s="2596"/>
      <c r="CW184" s="2596"/>
      <c r="CX184" s="2596"/>
      <c r="CY184" s="2596"/>
      <c r="CZ184" s="2596"/>
      <c r="DA184" s="2596"/>
      <c r="DB184" s="2596"/>
      <c r="DC184" s="2596"/>
      <c r="DD184" s="2596"/>
      <c r="DE184" s="2596"/>
      <c r="DF184" s="2596"/>
      <c r="DG184" s="2596"/>
      <c r="DH184" s="2597"/>
    </row>
    <row r="185" spans="1:112" ht="6.75" customHeight="1">
      <c r="A185" s="2556"/>
      <c r="B185" s="2556"/>
      <c r="C185" s="2556"/>
      <c r="D185" s="2587"/>
      <c r="E185" s="2588"/>
      <c r="F185" s="2588"/>
      <c r="G185" s="2589"/>
      <c r="H185" s="2589"/>
      <c r="I185" s="2589"/>
      <c r="J185" s="2589"/>
      <c r="K185" s="2589"/>
      <c r="L185" s="2591"/>
      <c r="M185" s="2591"/>
      <c r="N185" s="2591"/>
      <c r="O185" s="2591"/>
      <c r="P185" s="2591"/>
      <c r="Q185" s="2591"/>
      <c r="R185" s="2591"/>
      <c r="S185" s="2591"/>
      <c r="T185" s="2591"/>
      <c r="U185" s="2591"/>
      <c r="V185" s="2591"/>
      <c r="W185" s="2593"/>
      <c r="X185" s="2593"/>
      <c r="Y185" s="2594"/>
      <c r="Z185" s="2594"/>
      <c r="AA185" s="2595"/>
      <c r="AB185" s="2598"/>
      <c r="AC185" s="2544"/>
      <c r="AD185" s="2544"/>
      <c r="AE185" s="2544"/>
      <c r="AF185" s="2544"/>
      <c r="AG185" s="2544"/>
      <c r="AH185" s="2544"/>
      <c r="AI185" s="2544"/>
      <c r="AJ185" s="2544"/>
      <c r="AK185" s="2544"/>
      <c r="AL185" s="2544"/>
      <c r="AM185" s="2544"/>
      <c r="AN185" s="2544"/>
      <c r="AO185" s="2544"/>
      <c r="AP185" s="2544"/>
      <c r="AQ185" s="2544"/>
      <c r="AR185" s="2544"/>
      <c r="AS185" s="2544"/>
      <c r="AT185" s="2544"/>
      <c r="AU185" s="2544"/>
      <c r="AV185" s="2544"/>
      <c r="AW185" s="2544"/>
      <c r="AX185" s="2544"/>
      <c r="AY185" s="2544"/>
      <c r="AZ185" s="2544"/>
      <c r="BA185" s="2544"/>
      <c r="BB185" s="2544"/>
      <c r="BC185" s="2544"/>
      <c r="BD185" s="2544"/>
      <c r="BE185" s="2544"/>
      <c r="BF185" s="2544"/>
      <c r="BG185" s="2544"/>
      <c r="BH185" s="2544"/>
      <c r="BI185" s="2544"/>
      <c r="BJ185" s="2544"/>
      <c r="BK185" s="2544"/>
      <c r="BL185" s="2544"/>
      <c r="BM185" s="2544"/>
      <c r="BN185" s="2544"/>
      <c r="BO185" s="2544"/>
      <c r="BP185" s="2544"/>
      <c r="BQ185" s="2544"/>
      <c r="BR185" s="2544"/>
      <c r="BS185" s="456"/>
      <c r="BV185" s="2596"/>
      <c r="BW185" s="2596"/>
      <c r="BX185" s="2596"/>
      <c r="BY185" s="2596"/>
      <c r="BZ185" s="2596"/>
      <c r="CA185" s="2596"/>
      <c r="CB185" s="2596"/>
      <c r="CC185" s="2596"/>
      <c r="CD185" s="2596"/>
      <c r="CE185" s="2596"/>
      <c r="CF185" s="2596"/>
      <c r="CG185" s="2596"/>
      <c r="CH185" s="2596"/>
      <c r="CI185" s="2596"/>
      <c r="CJ185" s="2596"/>
      <c r="CK185" s="2596"/>
      <c r="CL185" s="2596"/>
      <c r="CM185" s="2596"/>
      <c r="CN185" s="2596"/>
      <c r="CO185" s="2596"/>
      <c r="CP185" s="2596"/>
      <c r="CQ185" s="2596"/>
      <c r="CR185" s="2596"/>
      <c r="CS185" s="2596"/>
      <c r="CT185" s="2596"/>
      <c r="CU185" s="2596"/>
      <c r="CV185" s="2596"/>
      <c r="CW185" s="2596"/>
      <c r="CX185" s="2596"/>
      <c r="CY185" s="2596"/>
      <c r="CZ185" s="2596"/>
      <c r="DA185" s="2596"/>
      <c r="DB185" s="2596"/>
      <c r="DC185" s="2596"/>
      <c r="DD185" s="2596"/>
      <c r="DE185" s="2596"/>
      <c r="DF185" s="2596"/>
      <c r="DG185" s="2596"/>
      <c r="DH185" s="2597"/>
    </row>
    <row r="186" spans="1:112" ht="6.75" customHeight="1">
      <c r="A186" s="2556" t="s">
        <v>1725</v>
      </c>
      <c r="B186" s="2556"/>
      <c r="C186" s="2556"/>
      <c r="D186" s="2599"/>
      <c r="E186" s="2600"/>
      <c r="F186" s="2600"/>
      <c r="G186" s="2621"/>
      <c r="H186" s="2621"/>
      <c r="I186" s="2621"/>
      <c r="J186" s="2621"/>
      <c r="K186" s="2621"/>
      <c r="L186" s="2621"/>
      <c r="M186" s="2621"/>
      <c r="N186" s="2621"/>
      <c r="O186" s="2621"/>
      <c r="P186" s="2621"/>
      <c r="Q186" s="2621"/>
      <c r="R186" s="2621"/>
      <c r="S186" s="2621"/>
      <c r="T186" s="2621"/>
      <c r="U186" s="2621"/>
      <c r="V186" s="2621"/>
      <c r="W186" s="2621"/>
      <c r="X186" s="2621"/>
      <c r="Y186" s="2621"/>
      <c r="Z186" s="2621"/>
      <c r="AA186" s="2622"/>
      <c r="AB186" s="2598"/>
      <c r="AC186" s="2544"/>
      <c r="AD186" s="2544"/>
      <c r="AE186" s="2544"/>
      <c r="AF186" s="2544"/>
      <c r="AG186" s="2544"/>
      <c r="AH186" s="2544"/>
      <c r="AI186" s="2544"/>
      <c r="AJ186" s="2544"/>
      <c r="AK186" s="2544"/>
      <c r="AL186" s="2544"/>
      <c r="AM186" s="2544"/>
      <c r="AN186" s="2544"/>
      <c r="AO186" s="2544"/>
      <c r="AP186" s="2544"/>
      <c r="AQ186" s="2544"/>
      <c r="AR186" s="2544"/>
      <c r="AS186" s="2544"/>
      <c r="AT186" s="2544"/>
      <c r="AU186" s="2544"/>
      <c r="AV186" s="2544"/>
      <c r="AW186" s="2544"/>
      <c r="AX186" s="2544"/>
      <c r="AY186" s="2544"/>
      <c r="AZ186" s="2544"/>
      <c r="BA186" s="2544"/>
      <c r="BB186" s="2544"/>
      <c r="BC186" s="2544"/>
      <c r="BD186" s="2544"/>
      <c r="BE186" s="2544"/>
      <c r="BF186" s="2544"/>
      <c r="BG186" s="2544"/>
      <c r="BH186" s="2544"/>
      <c r="BI186" s="2544"/>
      <c r="BJ186" s="2544"/>
      <c r="BK186" s="2544"/>
      <c r="BL186" s="2544"/>
      <c r="BM186" s="2544"/>
      <c r="BN186" s="2544"/>
      <c r="BO186" s="2544"/>
      <c r="BP186" s="2544"/>
      <c r="BQ186" s="2544"/>
      <c r="BR186" s="2544"/>
      <c r="BS186" s="456"/>
      <c r="BV186" s="2596"/>
      <c r="BW186" s="2596"/>
      <c r="BX186" s="2596"/>
      <c r="BY186" s="2596"/>
      <c r="BZ186" s="2596"/>
      <c r="CA186" s="2596"/>
      <c r="CB186" s="2596"/>
      <c r="CC186" s="2596"/>
      <c r="CD186" s="2596"/>
      <c r="CE186" s="2596"/>
      <c r="CF186" s="2596"/>
      <c r="CG186" s="2596"/>
      <c r="CH186" s="2596"/>
      <c r="CI186" s="2596"/>
      <c r="CJ186" s="2596"/>
      <c r="CK186" s="2596"/>
      <c r="CL186" s="2596"/>
      <c r="CM186" s="2596"/>
      <c r="CN186" s="2596"/>
      <c r="CO186" s="2596"/>
      <c r="CP186" s="2596"/>
      <c r="CQ186" s="2596"/>
      <c r="CR186" s="2596"/>
      <c r="CS186" s="2596"/>
      <c r="CT186" s="2596"/>
      <c r="CU186" s="2596"/>
      <c r="CV186" s="2596"/>
      <c r="CW186" s="2596"/>
      <c r="CX186" s="2596"/>
      <c r="CY186" s="2596"/>
      <c r="CZ186" s="2596"/>
      <c r="DA186" s="2596"/>
      <c r="DB186" s="2596"/>
      <c r="DC186" s="2596"/>
      <c r="DD186" s="2596"/>
      <c r="DE186" s="2596"/>
      <c r="DF186" s="2596"/>
      <c r="DG186" s="2596"/>
      <c r="DH186" s="2597"/>
    </row>
    <row r="187" spans="1:112" ht="6.75" customHeight="1">
      <c r="A187" s="2556"/>
      <c r="B187" s="2556"/>
      <c r="C187" s="2556"/>
      <c r="D187" s="2585"/>
      <c r="E187" s="2586"/>
      <c r="F187" s="2586"/>
      <c r="G187" s="2590"/>
      <c r="H187" s="2590"/>
      <c r="I187" s="2590"/>
      <c r="J187" s="2590"/>
      <c r="K187" s="2590"/>
      <c r="L187" s="2590"/>
      <c r="M187" s="2590"/>
      <c r="N187" s="2590"/>
      <c r="O187" s="2590"/>
      <c r="P187" s="2590"/>
      <c r="Q187" s="2590"/>
      <c r="R187" s="2590"/>
      <c r="S187" s="2590"/>
      <c r="T187" s="2590"/>
      <c r="U187" s="2590"/>
      <c r="V187" s="2590"/>
      <c r="W187" s="2590"/>
      <c r="X187" s="2590"/>
      <c r="Y187" s="2590"/>
      <c r="Z187" s="2590"/>
      <c r="AA187" s="2618"/>
      <c r="AB187" s="2598"/>
      <c r="AC187" s="2544"/>
      <c r="AD187" s="2544"/>
      <c r="AE187" s="2544"/>
      <c r="AF187" s="2544"/>
      <c r="AG187" s="2544"/>
      <c r="AH187" s="2544"/>
      <c r="AI187" s="2544"/>
      <c r="AJ187" s="2544"/>
      <c r="AK187" s="2544"/>
      <c r="AL187" s="2544"/>
      <c r="AM187" s="2544"/>
      <c r="AN187" s="2544"/>
      <c r="AO187" s="2544"/>
      <c r="AP187" s="2544"/>
      <c r="AQ187" s="2544"/>
      <c r="AR187" s="2544"/>
      <c r="AS187" s="2544"/>
      <c r="AT187" s="2544"/>
      <c r="AU187" s="2544"/>
      <c r="AV187" s="2544"/>
      <c r="AW187" s="2544"/>
      <c r="AX187" s="2544"/>
      <c r="AY187" s="2544"/>
      <c r="AZ187" s="2544"/>
      <c r="BA187" s="2544"/>
      <c r="BB187" s="2544"/>
      <c r="BC187" s="2544"/>
      <c r="BD187" s="2544"/>
      <c r="BE187" s="2544"/>
      <c r="BF187" s="2544"/>
      <c r="BG187" s="2544"/>
      <c r="BH187" s="2544"/>
      <c r="BI187" s="2544"/>
      <c r="BJ187" s="2544"/>
      <c r="BK187" s="2544"/>
      <c r="BL187" s="2544"/>
      <c r="BM187" s="2544"/>
      <c r="BN187" s="2544"/>
      <c r="BO187" s="2544"/>
      <c r="BP187" s="2544"/>
      <c r="BQ187" s="2544"/>
      <c r="BR187" s="2544"/>
      <c r="BS187" s="456"/>
      <c r="BV187" s="2596"/>
      <c r="BW187" s="2596"/>
      <c r="BX187" s="2596"/>
      <c r="BY187" s="2596"/>
      <c r="BZ187" s="2596"/>
      <c r="CA187" s="2596"/>
      <c r="CB187" s="2596"/>
      <c r="CC187" s="2596"/>
      <c r="CD187" s="2596"/>
      <c r="CE187" s="2596"/>
      <c r="CF187" s="2596"/>
      <c r="CG187" s="2596"/>
      <c r="CH187" s="2596"/>
      <c r="CI187" s="2596"/>
      <c r="CJ187" s="2596"/>
      <c r="CK187" s="2596"/>
      <c r="CL187" s="2596"/>
      <c r="CM187" s="2596"/>
      <c r="CN187" s="2596"/>
      <c r="CO187" s="2596"/>
      <c r="CP187" s="2596"/>
      <c r="CQ187" s="2596"/>
      <c r="CR187" s="2596"/>
      <c r="CS187" s="2596"/>
      <c r="CT187" s="2596"/>
      <c r="CU187" s="2596"/>
      <c r="CV187" s="2596"/>
      <c r="CW187" s="2596"/>
      <c r="CX187" s="2596"/>
      <c r="CY187" s="2596"/>
      <c r="CZ187" s="2596"/>
      <c r="DA187" s="2596"/>
      <c r="DB187" s="2596"/>
      <c r="DC187" s="2596"/>
      <c r="DD187" s="2596"/>
      <c r="DE187" s="2596"/>
      <c r="DF187" s="2596"/>
      <c r="DG187" s="2596"/>
      <c r="DH187" s="2597"/>
    </row>
    <row r="188" spans="1:112" ht="6.75" customHeight="1">
      <c r="A188" s="2556"/>
      <c r="B188" s="2556"/>
      <c r="C188" s="2556"/>
      <c r="D188" s="2585"/>
      <c r="E188" s="2586"/>
      <c r="F188" s="2586"/>
      <c r="G188" s="2590"/>
      <c r="H188" s="2590"/>
      <c r="I188" s="2590"/>
      <c r="J188" s="2590"/>
      <c r="K188" s="2590"/>
      <c r="L188" s="2590"/>
      <c r="M188" s="2590"/>
      <c r="N188" s="2590"/>
      <c r="O188" s="2590"/>
      <c r="P188" s="2590"/>
      <c r="Q188" s="2590"/>
      <c r="R188" s="2590"/>
      <c r="S188" s="2590"/>
      <c r="T188" s="2590"/>
      <c r="U188" s="2590"/>
      <c r="V188" s="2590"/>
      <c r="W188" s="2590"/>
      <c r="X188" s="2590"/>
      <c r="Y188" s="2590"/>
      <c r="Z188" s="2590"/>
      <c r="AA188" s="2618"/>
      <c r="AB188" s="2598"/>
      <c r="AC188" s="2544"/>
      <c r="AD188" s="2544"/>
      <c r="AE188" s="2544"/>
      <c r="AF188" s="2544"/>
      <c r="AG188" s="2544"/>
      <c r="AH188" s="2544"/>
      <c r="AI188" s="2544"/>
      <c r="AJ188" s="2544"/>
      <c r="AK188" s="2544"/>
      <c r="AL188" s="2544"/>
      <c r="AM188" s="2544"/>
      <c r="AN188" s="2544"/>
      <c r="AO188" s="2544"/>
      <c r="AP188" s="2544"/>
      <c r="AQ188" s="2544"/>
      <c r="AR188" s="2544"/>
      <c r="AS188" s="2544"/>
      <c r="AT188" s="2544"/>
      <c r="AU188" s="2544"/>
      <c r="AV188" s="2544"/>
      <c r="AW188" s="2544"/>
      <c r="AX188" s="2544"/>
      <c r="AY188" s="2544"/>
      <c r="AZ188" s="2544"/>
      <c r="BA188" s="2544"/>
      <c r="BB188" s="2544"/>
      <c r="BC188" s="2544"/>
      <c r="BD188" s="2544"/>
      <c r="BE188" s="2544"/>
      <c r="BF188" s="2544"/>
      <c r="BG188" s="2544"/>
      <c r="BH188" s="2544"/>
      <c r="BI188" s="2544"/>
      <c r="BJ188" s="2544"/>
      <c r="BK188" s="2544"/>
      <c r="BL188" s="2544"/>
      <c r="BM188" s="2544"/>
      <c r="BN188" s="2544"/>
      <c r="BO188" s="2544"/>
      <c r="BP188" s="2544"/>
      <c r="BQ188" s="2544"/>
      <c r="BR188" s="2544"/>
      <c r="BS188" s="456"/>
      <c r="BV188" s="2596"/>
      <c r="BW188" s="2596"/>
      <c r="BX188" s="2596"/>
      <c r="BY188" s="2596"/>
      <c r="BZ188" s="2596"/>
      <c r="CA188" s="2596"/>
      <c r="CB188" s="2596"/>
      <c r="CC188" s="2596"/>
      <c r="CD188" s="2596"/>
      <c r="CE188" s="2596"/>
      <c r="CF188" s="2596"/>
      <c r="CG188" s="2596"/>
      <c r="CH188" s="2596"/>
      <c r="CI188" s="2596"/>
      <c r="CJ188" s="2596"/>
      <c r="CK188" s="2596"/>
      <c r="CL188" s="2596"/>
      <c r="CM188" s="2596"/>
      <c r="CN188" s="2596"/>
      <c r="CO188" s="2596"/>
      <c r="CP188" s="2596"/>
      <c r="CQ188" s="2596"/>
      <c r="CR188" s="2596"/>
      <c r="CS188" s="2596"/>
      <c r="CT188" s="2596"/>
      <c r="CU188" s="2596"/>
      <c r="CV188" s="2596"/>
      <c r="CW188" s="2596"/>
      <c r="CX188" s="2596"/>
      <c r="CY188" s="2596"/>
      <c r="CZ188" s="2596"/>
      <c r="DA188" s="2596"/>
      <c r="DB188" s="2596"/>
      <c r="DC188" s="2596"/>
      <c r="DD188" s="2596"/>
      <c r="DE188" s="2596"/>
      <c r="DF188" s="2596"/>
      <c r="DG188" s="2596"/>
      <c r="DH188" s="2597"/>
    </row>
    <row r="189" spans="1:112" ht="6.75" customHeight="1">
      <c r="A189" s="2556"/>
      <c r="B189" s="2556"/>
      <c r="C189" s="2556"/>
      <c r="D189" s="2585"/>
      <c r="E189" s="2586"/>
      <c r="F189" s="2586"/>
      <c r="G189" s="2590"/>
      <c r="H189" s="2590"/>
      <c r="I189" s="2590"/>
      <c r="J189" s="2590"/>
      <c r="K189" s="2590"/>
      <c r="L189" s="2590"/>
      <c r="M189" s="2590"/>
      <c r="N189" s="2590"/>
      <c r="O189" s="2590"/>
      <c r="P189" s="2590"/>
      <c r="Q189" s="2590"/>
      <c r="R189" s="2590"/>
      <c r="S189" s="2590"/>
      <c r="T189" s="2590"/>
      <c r="U189" s="2590"/>
      <c r="V189" s="2590"/>
      <c r="W189" s="2590"/>
      <c r="X189" s="2590"/>
      <c r="Y189" s="2590"/>
      <c r="Z189" s="2590"/>
      <c r="AA189" s="2618"/>
      <c r="AB189" s="2598"/>
      <c r="AC189" s="2544"/>
      <c r="AD189" s="2544"/>
      <c r="AE189" s="2544"/>
      <c r="AF189" s="2544"/>
      <c r="AG189" s="2544"/>
      <c r="AH189" s="2544"/>
      <c r="AI189" s="2544"/>
      <c r="AJ189" s="2544"/>
      <c r="AK189" s="2544"/>
      <c r="AL189" s="2544"/>
      <c r="AM189" s="2544"/>
      <c r="AN189" s="2544"/>
      <c r="AO189" s="2544"/>
      <c r="AP189" s="2544"/>
      <c r="AQ189" s="2544"/>
      <c r="AR189" s="2544"/>
      <c r="AS189" s="2544"/>
      <c r="AT189" s="2544"/>
      <c r="AU189" s="2544"/>
      <c r="AV189" s="2544"/>
      <c r="AW189" s="2544"/>
      <c r="AX189" s="2544"/>
      <c r="AY189" s="2544"/>
      <c r="AZ189" s="2544"/>
      <c r="BA189" s="2544"/>
      <c r="BB189" s="2544"/>
      <c r="BC189" s="2544"/>
      <c r="BD189" s="2544"/>
      <c r="BE189" s="2544"/>
      <c r="BF189" s="2544"/>
      <c r="BG189" s="2544"/>
      <c r="BH189" s="2544"/>
      <c r="BI189" s="2544"/>
      <c r="BJ189" s="2544"/>
      <c r="BK189" s="2544"/>
      <c r="BL189" s="2544"/>
      <c r="BM189" s="2544"/>
      <c r="BN189" s="2544"/>
      <c r="BO189" s="2544"/>
      <c r="BP189" s="2544"/>
      <c r="BQ189" s="2544"/>
      <c r="BR189" s="2544"/>
      <c r="BS189" s="456"/>
      <c r="BV189" s="2596"/>
      <c r="BW189" s="2596"/>
      <c r="BX189" s="2596"/>
      <c r="BY189" s="2596"/>
      <c r="BZ189" s="2596"/>
      <c r="CA189" s="2596"/>
      <c r="CB189" s="2596"/>
      <c r="CC189" s="2596"/>
      <c r="CD189" s="2596"/>
      <c r="CE189" s="2596"/>
      <c r="CF189" s="2596"/>
      <c r="CG189" s="2596"/>
      <c r="CH189" s="2596"/>
      <c r="CI189" s="2596"/>
      <c r="CJ189" s="2596"/>
      <c r="CK189" s="2596"/>
      <c r="CL189" s="2596"/>
      <c r="CM189" s="2596"/>
      <c r="CN189" s="2596"/>
      <c r="CO189" s="2596"/>
      <c r="CP189" s="2596"/>
      <c r="CQ189" s="2596"/>
      <c r="CR189" s="2596"/>
      <c r="CS189" s="2596"/>
      <c r="CT189" s="2596"/>
      <c r="CU189" s="2596"/>
      <c r="CV189" s="2596"/>
      <c r="CW189" s="2596"/>
      <c r="CX189" s="2596"/>
      <c r="CY189" s="2596"/>
      <c r="CZ189" s="2596"/>
      <c r="DA189" s="2596"/>
      <c r="DB189" s="2596"/>
      <c r="DC189" s="2596"/>
      <c r="DD189" s="2596"/>
      <c r="DE189" s="2596"/>
      <c r="DF189" s="2596"/>
      <c r="DG189" s="2596"/>
      <c r="DH189" s="2597"/>
    </row>
    <row r="190" spans="1:112" ht="6.75" customHeight="1">
      <c r="A190" s="2556"/>
      <c r="B190" s="2556"/>
      <c r="C190" s="2556"/>
      <c r="D190" s="2585"/>
      <c r="E190" s="2586"/>
      <c r="F190" s="2586"/>
      <c r="G190" s="2590"/>
      <c r="H190" s="2590"/>
      <c r="I190" s="2590"/>
      <c r="J190" s="2590"/>
      <c r="K190" s="2590"/>
      <c r="L190" s="2590"/>
      <c r="M190" s="2590"/>
      <c r="N190" s="2590"/>
      <c r="O190" s="2590"/>
      <c r="P190" s="2590"/>
      <c r="Q190" s="2590"/>
      <c r="R190" s="2590"/>
      <c r="S190" s="2590"/>
      <c r="T190" s="2590"/>
      <c r="U190" s="2590"/>
      <c r="V190" s="2590"/>
      <c r="W190" s="2590"/>
      <c r="X190" s="2590"/>
      <c r="Y190" s="2590"/>
      <c r="Z190" s="2590"/>
      <c r="AA190" s="2618"/>
      <c r="AB190" s="2598"/>
      <c r="AC190" s="2544"/>
      <c r="AD190" s="2544"/>
      <c r="AE190" s="2544"/>
      <c r="AF190" s="2544"/>
      <c r="AG190" s="2544"/>
      <c r="AH190" s="2544"/>
      <c r="AI190" s="2544"/>
      <c r="AJ190" s="2544"/>
      <c r="AK190" s="2544"/>
      <c r="AL190" s="2544"/>
      <c r="AM190" s="2544"/>
      <c r="AN190" s="2544"/>
      <c r="AO190" s="2544"/>
      <c r="AP190" s="2544"/>
      <c r="AQ190" s="2544"/>
      <c r="AR190" s="2544"/>
      <c r="AS190" s="2544"/>
      <c r="AT190" s="2544"/>
      <c r="AU190" s="2544"/>
      <c r="AV190" s="2544"/>
      <c r="AW190" s="2544"/>
      <c r="AX190" s="2544"/>
      <c r="AY190" s="2544"/>
      <c r="AZ190" s="2544"/>
      <c r="BA190" s="2544"/>
      <c r="BB190" s="2544"/>
      <c r="BC190" s="2544"/>
      <c r="BD190" s="2544"/>
      <c r="BE190" s="2544"/>
      <c r="BF190" s="2544"/>
      <c r="BG190" s="2544"/>
      <c r="BH190" s="2544"/>
      <c r="BI190" s="2544"/>
      <c r="BJ190" s="2544"/>
      <c r="BK190" s="2544"/>
      <c r="BL190" s="2544"/>
      <c r="BM190" s="2544"/>
      <c r="BN190" s="2544"/>
      <c r="BO190" s="2544"/>
      <c r="BP190" s="2544"/>
      <c r="BQ190" s="2544"/>
      <c r="BR190" s="2544"/>
      <c r="BS190" s="456"/>
      <c r="BV190" s="2596"/>
      <c r="BW190" s="2596"/>
      <c r="BX190" s="2596"/>
      <c r="BY190" s="2596"/>
      <c r="BZ190" s="2596"/>
      <c r="CA190" s="2596"/>
      <c r="CB190" s="2596"/>
      <c r="CC190" s="2596"/>
      <c r="CD190" s="2596"/>
      <c r="CE190" s="2596"/>
      <c r="CF190" s="2596"/>
      <c r="CG190" s="2596"/>
      <c r="CH190" s="2596"/>
      <c r="CI190" s="2596"/>
      <c r="CJ190" s="2596"/>
      <c r="CK190" s="2596"/>
      <c r="CL190" s="2596"/>
      <c r="CM190" s="2596"/>
      <c r="CN190" s="2596"/>
      <c r="CO190" s="2596"/>
      <c r="CP190" s="2596"/>
      <c r="CQ190" s="2596"/>
      <c r="CR190" s="2596"/>
      <c r="CS190" s="2596"/>
      <c r="CT190" s="2596"/>
      <c r="CU190" s="2596"/>
      <c r="CV190" s="2596"/>
      <c r="CW190" s="2596"/>
      <c r="CX190" s="2596"/>
      <c r="CY190" s="2596"/>
      <c r="CZ190" s="2596"/>
      <c r="DA190" s="2596"/>
      <c r="DB190" s="2596"/>
      <c r="DC190" s="2596"/>
      <c r="DD190" s="2596"/>
      <c r="DE190" s="2596"/>
      <c r="DF190" s="2596"/>
      <c r="DG190" s="2596"/>
      <c r="DH190" s="2597"/>
    </row>
    <row r="191" spans="1:112" ht="6.75" customHeight="1">
      <c r="A191" s="2556"/>
      <c r="B191" s="2556"/>
      <c r="C191" s="2556"/>
      <c r="D191" s="2585"/>
      <c r="E191" s="2586"/>
      <c r="F191" s="2586"/>
      <c r="G191" s="2590"/>
      <c r="H191" s="2590"/>
      <c r="I191" s="2590"/>
      <c r="J191" s="2590"/>
      <c r="K191" s="2590"/>
      <c r="L191" s="2590"/>
      <c r="M191" s="2590"/>
      <c r="N191" s="2590"/>
      <c r="O191" s="2590"/>
      <c r="P191" s="2590"/>
      <c r="Q191" s="2590"/>
      <c r="R191" s="2590"/>
      <c r="S191" s="2590"/>
      <c r="T191" s="2590"/>
      <c r="U191" s="2590"/>
      <c r="V191" s="2590"/>
      <c r="W191" s="2590"/>
      <c r="X191" s="2590"/>
      <c r="Y191" s="2590"/>
      <c r="Z191" s="2590"/>
      <c r="AA191" s="2618"/>
      <c r="AB191" s="2598"/>
      <c r="AC191" s="2544"/>
      <c r="AD191" s="2544"/>
      <c r="AE191" s="2544"/>
      <c r="AF191" s="2544"/>
      <c r="AG191" s="2544"/>
      <c r="AH191" s="2544"/>
      <c r="AI191" s="2544"/>
      <c r="AJ191" s="2544"/>
      <c r="AK191" s="2544"/>
      <c r="AL191" s="2544"/>
      <c r="AM191" s="2544"/>
      <c r="AN191" s="2544"/>
      <c r="AO191" s="2544"/>
      <c r="AP191" s="2544"/>
      <c r="AQ191" s="2544"/>
      <c r="AR191" s="2544"/>
      <c r="AS191" s="2544"/>
      <c r="AT191" s="2544"/>
      <c r="AU191" s="2544"/>
      <c r="AV191" s="2544"/>
      <c r="AW191" s="2544"/>
      <c r="AX191" s="2544"/>
      <c r="AY191" s="2544"/>
      <c r="AZ191" s="2544"/>
      <c r="BA191" s="2544"/>
      <c r="BB191" s="2544"/>
      <c r="BC191" s="2544"/>
      <c r="BD191" s="2544"/>
      <c r="BE191" s="2544"/>
      <c r="BF191" s="2544"/>
      <c r="BG191" s="2544"/>
      <c r="BH191" s="2544"/>
      <c r="BI191" s="2544"/>
      <c r="BJ191" s="2544"/>
      <c r="BK191" s="2544"/>
      <c r="BL191" s="2544"/>
      <c r="BM191" s="2544"/>
      <c r="BN191" s="2544"/>
      <c r="BO191" s="2544"/>
      <c r="BP191" s="2544"/>
      <c r="BQ191" s="2544"/>
      <c r="BR191" s="2544"/>
      <c r="BS191" s="456"/>
      <c r="BV191" s="2596"/>
      <c r="BW191" s="2596"/>
      <c r="BX191" s="2596"/>
      <c r="BY191" s="2596"/>
      <c r="BZ191" s="2596"/>
      <c r="CA191" s="2596"/>
      <c r="CB191" s="2596"/>
      <c r="CC191" s="2596"/>
      <c r="CD191" s="2596"/>
      <c r="CE191" s="2596"/>
      <c r="CF191" s="2596"/>
      <c r="CG191" s="2596"/>
      <c r="CH191" s="2596"/>
      <c r="CI191" s="2596"/>
      <c r="CJ191" s="2596"/>
      <c r="CK191" s="2596"/>
      <c r="CL191" s="2596"/>
      <c r="CM191" s="2596"/>
      <c r="CN191" s="2596"/>
      <c r="CO191" s="2596"/>
      <c r="CP191" s="2596"/>
      <c r="CQ191" s="2596"/>
      <c r="CR191" s="2596"/>
      <c r="CS191" s="2596"/>
      <c r="CT191" s="2596"/>
      <c r="CU191" s="2596"/>
      <c r="CV191" s="2596"/>
      <c r="CW191" s="2596"/>
      <c r="CX191" s="2596"/>
      <c r="CY191" s="2596"/>
      <c r="CZ191" s="2596"/>
      <c r="DA191" s="2596"/>
      <c r="DB191" s="2596"/>
      <c r="DC191" s="2596"/>
      <c r="DD191" s="2596"/>
      <c r="DE191" s="2596"/>
      <c r="DF191" s="2596"/>
      <c r="DG191" s="2596"/>
      <c r="DH191" s="2597"/>
    </row>
    <row r="192" spans="1:112" ht="6.75" customHeight="1">
      <c r="A192" s="2556"/>
      <c r="B192" s="2556"/>
      <c r="C192" s="2556"/>
      <c r="D192" s="2585"/>
      <c r="E192" s="2586"/>
      <c r="F192" s="2586"/>
      <c r="G192" s="2590"/>
      <c r="H192" s="2590"/>
      <c r="I192" s="2590"/>
      <c r="J192" s="2590"/>
      <c r="K192" s="2590"/>
      <c r="L192" s="2590"/>
      <c r="M192" s="2590"/>
      <c r="N192" s="2590"/>
      <c r="O192" s="2590"/>
      <c r="P192" s="2590"/>
      <c r="Q192" s="2590"/>
      <c r="R192" s="2590"/>
      <c r="S192" s="2590"/>
      <c r="T192" s="2590"/>
      <c r="U192" s="2590"/>
      <c r="V192" s="2590"/>
      <c r="W192" s="2590"/>
      <c r="X192" s="2590"/>
      <c r="Y192" s="2590"/>
      <c r="Z192" s="2590"/>
      <c r="AA192" s="2618"/>
      <c r="AB192" s="2598"/>
      <c r="AC192" s="2544"/>
      <c r="AD192" s="2544"/>
      <c r="AE192" s="2544"/>
      <c r="AF192" s="2544"/>
      <c r="AG192" s="2544"/>
      <c r="AH192" s="2544"/>
      <c r="AI192" s="2544"/>
      <c r="AJ192" s="2544"/>
      <c r="AK192" s="2544"/>
      <c r="AL192" s="2544"/>
      <c r="AM192" s="2544"/>
      <c r="AN192" s="2544"/>
      <c r="AO192" s="2544"/>
      <c r="AP192" s="2544"/>
      <c r="AQ192" s="2544"/>
      <c r="AR192" s="2544"/>
      <c r="AS192" s="2544"/>
      <c r="AT192" s="2544"/>
      <c r="AU192" s="2544"/>
      <c r="AV192" s="2544"/>
      <c r="AW192" s="2544"/>
      <c r="AX192" s="2544"/>
      <c r="AY192" s="2544"/>
      <c r="AZ192" s="2544"/>
      <c r="BA192" s="2544"/>
      <c r="BB192" s="2544"/>
      <c r="BC192" s="2544"/>
      <c r="BD192" s="2544"/>
      <c r="BE192" s="2544"/>
      <c r="BF192" s="2544"/>
      <c r="BG192" s="2544"/>
      <c r="BH192" s="2544"/>
      <c r="BI192" s="2544"/>
      <c r="BJ192" s="2544"/>
      <c r="BK192" s="2544"/>
      <c r="BL192" s="2544"/>
      <c r="BM192" s="2544"/>
      <c r="BN192" s="2544"/>
      <c r="BO192" s="2544"/>
      <c r="BP192" s="2544"/>
      <c r="BQ192" s="2544"/>
      <c r="BR192" s="2544"/>
      <c r="BS192" s="2540" t="str">
        <f>I15</f>
        <v>□</v>
      </c>
      <c r="BT192" s="2541"/>
      <c r="BU192" s="2541"/>
      <c r="BV192" s="2583" t="s">
        <v>1726</v>
      </c>
      <c r="BW192" s="2583"/>
      <c r="BX192" s="2583"/>
      <c r="BY192" s="2583"/>
      <c r="BZ192" s="2583"/>
      <c r="CA192" s="2583"/>
      <c r="CB192" s="2583"/>
      <c r="CC192" s="2583"/>
      <c r="CD192" s="2583"/>
      <c r="CE192" s="2583"/>
      <c r="CF192" s="2583"/>
      <c r="CG192" s="2583"/>
      <c r="CH192" s="2583"/>
      <c r="CI192" s="2583"/>
      <c r="CJ192" s="2583"/>
      <c r="CK192" s="2583"/>
      <c r="CL192" s="2583"/>
      <c r="CM192" s="2583"/>
      <c r="CN192" s="2583"/>
      <c r="CO192" s="2583"/>
      <c r="CP192" s="2583"/>
      <c r="CQ192" s="2583"/>
      <c r="CR192" s="2583"/>
      <c r="CS192" s="2583"/>
      <c r="CT192" s="2583"/>
      <c r="CU192" s="2583"/>
      <c r="CV192" s="2583"/>
      <c r="CW192" s="2583"/>
      <c r="CX192" s="2583"/>
      <c r="CY192" s="2583"/>
      <c r="CZ192" s="2583"/>
      <c r="DA192" s="2583"/>
      <c r="DB192" s="2583"/>
      <c r="DC192" s="2583"/>
      <c r="DD192" s="2583"/>
      <c r="DE192" s="2583"/>
      <c r="DF192" s="2583"/>
      <c r="DG192" s="2583"/>
      <c r="DH192" s="2584"/>
    </row>
    <row r="193" spans="1:112" ht="6.75" customHeight="1">
      <c r="A193" s="2556"/>
      <c r="B193" s="2556"/>
      <c r="C193" s="2556"/>
      <c r="D193" s="2585"/>
      <c r="E193" s="2586"/>
      <c r="F193" s="2586"/>
      <c r="G193" s="2590"/>
      <c r="H193" s="2590"/>
      <c r="I193" s="2590"/>
      <c r="J193" s="2590"/>
      <c r="K193" s="2590"/>
      <c r="L193" s="2590"/>
      <c r="M193" s="2590"/>
      <c r="N193" s="2590"/>
      <c r="O193" s="2590"/>
      <c r="P193" s="2590"/>
      <c r="Q193" s="2590"/>
      <c r="R193" s="2590"/>
      <c r="S193" s="2590"/>
      <c r="T193" s="2590"/>
      <c r="U193" s="2590"/>
      <c r="V193" s="2590"/>
      <c r="W193" s="2590"/>
      <c r="X193" s="2590"/>
      <c r="Y193" s="2590"/>
      <c r="Z193" s="2590"/>
      <c r="AA193" s="2618"/>
      <c r="AB193" s="2598"/>
      <c r="AC193" s="2544"/>
      <c r="AD193" s="2544"/>
      <c r="AE193" s="2544"/>
      <c r="AF193" s="2544"/>
      <c r="AG193" s="2544"/>
      <c r="AH193" s="2544"/>
      <c r="AI193" s="2544"/>
      <c r="AJ193" s="2544"/>
      <c r="AK193" s="2544"/>
      <c r="AL193" s="2544"/>
      <c r="AM193" s="2544"/>
      <c r="AN193" s="2544"/>
      <c r="AO193" s="2544"/>
      <c r="AP193" s="2544"/>
      <c r="AQ193" s="2544"/>
      <c r="AR193" s="2544"/>
      <c r="AS193" s="2544"/>
      <c r="AT193" s="2544"/>
      <c r="AU193" s="2544"/>
      <c r="AV193" s="2544"/>
      <c r="AW193" s="2544"/>
      <c r="AX193" s="2544"/>
      <c r="AY193" s="2544"/>
      <c r="AZ193" s="2544"/>
      <c r="BA193" s="2544"/>
      <c r="BB193" s="2544"/>
      <c r="BC193" s="2544"/>
      <c r="BD193" s="2544"/>
      <c r="BE193" s="2544"/>
      <c r="BF193" s="2544"/>
      <c r="BG193" s="2544"/>
      <c r="BH193" s="2544"/>
      <c r="BI193" s="2544"/>
      <c r="BJ193" s="2544"/>
      <c r="BK193" s="2544"/>
      <c r="BL193" s="2544"/>
      <c r="BM193" s="2544"/>
      <c r="BN193" s="2544"/>
      <c r="BO193" s="2544"/>
      <c r="BP193" s="2544"/>
      <c r="BQ193" s="2544"/>
      <c r="BR193" s="2544"/>
      <c r="BS193" s="2540"/>
      <c r="BT193" s="2541"/>
      <c r="BU193" s="2541"/>
      <c r="BV193" s="2583"/>
      <c r="BW193" s="2583"/>
      <c r="BX193" s="2583"/>
      <c r="BY193" s="2583"/>
      <c r="BZ193" s="2583"/>
      <c r="CA193" s="2583"/>
      <c r="CB193" s="2583"/>
      <c r="CC193" s="2583"/>
      <c r="CD193" s="2583"/>
      <c r="CE193" s="2583"/>
      <c r="CF193" s="2583"/>
      <c r="CG193" s="2583"/>
      <c r="CH193" s="2583"/>
      <c r="CI193" s="2583"/>
      <c r="CJ193" s="2583"/>
      <c r="CK193" s="2583"/>
      <c r="CL193" s="2583"/>
      <c r="CM193" s="2583"/>
      <c r="CN193" s="2583"/>
      <c r="CO193" s="2583"/>
      <c r="CP193" s="2583"/>
      <c r="CQ193" s="2583"/>
      <c r="CR193" s="2583"/>
      <c r="CS193" s="2583"/>
      <c r="CT193" s="2583"/>
      <c r="CU193" s="2583"/>
      <c r="CV193" s="2583"/>
      <c r="CW193" s="2583"/>
      <c r="CX193" s="2583"/>
      <c r="CY193" s="2583"/>
      <c r="CZ193" s="2583"/>
      <c r="DA193" s="2583"/>
      <c r="DB193" s="2583"/>
      <c r="DC193" s="2583"/>
      <c r="DD193" s="2583"/>
      <c r="DE193" s="2583"/>
      <c r="DF193" s="2583"/>
      <c r="DG193" s="2583"/>
      <c r="DH193" s="2584"/>
    </row>
    <row r="194" spans="1:112" ht="6.75" customHeight="1">
      <c r="A194" s="2556"/>
      <c r="B194" s="2556"/>
      <c r="C194" s="2556"/>
      <c r="D194" s="2585"/>
      <c r="E194" s="2586"/>
      <c r="F194" s="2586"/>
      <c r="G194" s="2590"/>
      <c r="H194" s="2590"/>
      <c r="I194" s="2590"/>
      <c r="J194" s="2590"/>
      <c r="K194" s="2590"/>
      <c r="L194" s="2590"/>
      <c r="M194" s="2590"/>
      <c r="N194" s="2590"/>
      <c r="O194" s="2590"/>
      <c r="P194" s="2590"/>
      <c r="Q194" s="2590"/>
      <c r="R194" s="2590"/>
      <c r="S194" s="2590"/>
      <c r="T194" s="2590"/>
      <c r="U194" s="2590"/>
      <c r="V194" s="2590"/>
      <c r="W194" s="2590"/>
      <c r="X194" s="2590"/>
      <c r="Y194" s="2590"/>
      <c r="Z194" s="2590"/>
      <c r="AA194" s="2618"/>
      <c r="AB194" s="2598"/>
      <c r="AC194" s="2544"/>
      <c r="AD194" s="2544"/>
      <c r="AE194" s="2544"/>
      <c r="AF194" s="2544"/>
      <c r="AG194" s="2544"/>
      <c r="AH194" s="2544"/>
      <c r="AI194" s="2544"/>
      <c r="AJ194" s="2544"/>
      <c r="AK194" s="2544"/>
      <c r="AL194" s="2544"/>
      <c r="AM194" s="2544"/>
      <c r="AN194" s="2544"/>
      <c r="AO194" s="2544"/>
      <c r="AP194" s="2544"/>
      <c r="AQ194" s="2544"/>
      <c r="AR194" s="2544"/>
      <c r="AS194" s="2544"/>
      <c r="AT194" s="2544"/>
      <c r="AU194" s="2544"/>
      <c r="AV194" s="2544"/>
      <c r="AW194" s="2544"/>
      <c r="AX194" s="2544"/>
      <c r="AY194" s="2544"/>
      <c r="AZ194" s="2544"/>
      <c r="BA194" s="2544"/>
      <c r="BB194" s="2544"/>
      <c r="BC194" s="2544"/>
      <c r="BD194" s="2544"/>
      <c r="BE194" s="2544"/>
      <c r="BF194" s="2544"/>
      <c r="BG194" s="2544"/>
      <c r="BH194" s="2544"/>
      <c r="BI194" s="2544"/>
      <c r="BJ194" s="2544"/>
      <c r="BK194" s="2544"/>
      <c r="BL194" s="2544"/>
      <c r="BM194" s="2544"/>
      <c r="BN194" s="2544"/>
      <c r="BO194" s="2544"/>
      <c r="BP194" s="2544"/>
      <c r="BQ194" s="2544"/>
      <c r="BR194" s="2544"/>
      <c r="BS194" s="456"/>
      <c r="BV194" s="2596"/>
      <c r="BW194" s="2596"/>
      <c r="BX194" s="2596"/>
      <c r="BY194" s="2596"/>
      <c r="BZ194" s="2596"/>
      <c r="CA194" s="2596"/>
      <c r="CB194" s="2596"/>
      <c r="CC194" s="2596"/>
      <c r="CD194" s="2596"/>
      <c r="CE194" s="2596"/>
      <c r="CF194" s="2596"/>
      <c r="CG194" s="2596"/>
      <c r="CH194" s="2596"/>
      <c r="CI194" s="2596"/>
      <c r="CJ194" s="2596"/>
      <c r="CK194" s="2596"/>
      <c r="CL194" s="2596"/>
      <c r="CM194" s="2596"/>
      <c r="CN194" s="2596"/>
      <c r="CO194" s="2596"/>
      <c r="CP194" s="2596"/>
      <c r="CQ194" s="2596"/>
      <c r="CR194" s="2596"/>
      <c r="CS194" s="2596"/>
      <c r="CT194" s="2596"/>
      <c r="CU194" s="2596"/>
      <c r="CV194" s="2596"/>
      <c r="CW194" s="2596"/>
      <c r="CX194" s="2596"/>
      <c r="CY194" s="2596"/>
      <c r="CZ194" s="2596"/>
      <c r="DA194" s="2596"/>
      <c r="DB194" s="2596"/>
      <c r="DC194" s="2596"/>
      <c r="DD194" s="2596"/>
      <c r="DE194" s="2596"/>
      <c r="DF194" s="2596"/>
      <c r="DG194" s="2596"/>
      <c r="DH194" s="2597"/>
    </row>
    <row r="195" spans="1:112" ht="6.75" customHeight="1">
      <c r="A195" s="2556"/>
      <c r="B195" s="2556"/>
      <c r="C195" s="2556"/>
      <c r="D195" s="2585"/>
      <c r="E195" s="2586"/>
      <c r="F195" s="2586"/>
      <c r="G195" s="2590"/>
      <c r="H195" s="2590"/>
      <c r="I195" s="2590"/>
      <c r="J195" s="2590"/>
      <c r="K195" s="2590"/>
      <c r="L195" s="2590"/>
      <c r="M195" s="2590"/>
      <c r="N195" s="2590"/>
      <c r="O195" s="2590"/>
      <c r="P195" s="2590"/>
      <c r="Q195" s="2590"/>
      <c r="R195" s="2590"/>
      <c r="S195" s="2590"/>
      <c r="T195" s="2590"/>
      <c r="U195" s="2590"/>
      <c r="V195" s="2590"/>
      <c r="W195" s="2590"/>
      <c r="X195" s="2590"/>
      <c r="Y195" s="2590"/>
      <c r="Z195" s="2590"/>
      <c r="AA195" s="2618"/>
      <c r="AB195" s="2598"/>
      <c r="AC195" s="2544"/>
      <c r="AD195" s="2544"/>
      <c r="AE195" s="2544"/>
      <c r="AF195" s="2544"/>
      <c r="AG195" s="2544"/>
      <c r="AH195" s="2544"/>
      <c r="AI195" s="2544"/>
      <c r="AJ195" s="2544"/>
      <c r="AK195" s="2544"/>
      <c r="AL195" s="2544"/>
      <c r="AM195" s="2544"/>
      <c r="AN195" s="2544"/>
      <c r="AO195" s="2544"/>
      <c r="AP195" s="2544"/>
      <c r="AQ195" s="2544"/>
      <c r="AR195" s="2544"/>
      <c r="AS195" s="2544"/>
      <c r="AT195" s="2544"/>
      <c r="AU195" s="2544"/>
      <c r="AV195" s="2544"/>
      <c r="AW195" s="2544"/>
      <c r="AX195" s="2544"/>
      <c r="AY195" s="2544"/>
      <c r="AZ195" s="2544"/>
      <c r="BA195" s="2544"/>
      <c r="BB195" s="2544"/>
      <c r="BC195" s="2544"/>
      <c r="BD195" s="2544"/>
      <c r="BE195" s="2544"/>
      <c r="BF195" s="2544"/>
      <c r="BG195" s="2544"/>
      <c r="BH195" s="2544"/>
      <c r="BI195" s="2544"/>
      <c r="BJ195" s="2544"/>
      <c r="BK195" s="2544"/>
      <c r="BL195" s="2544"/>
      <c r="BM195" s="2544"/>
      <c r="BN195" s="2544"/>
      <c r="BO195" s="2544"/>
      <c r="BP195" s="2544"/>
      <c r="BQ195" s="2544"/>
      <c r="BR195" s="2544"/>
      <c r="BS195" s="456"/>
      <c r="BV195" s="2596"/>
      <c r="BW195" s="2596"/>
      <c r="BX195" s="2596"/>
      <c r="BY195" s="2596"/>
      <c r="BZ195" s="2596"/>
      <c r="CA195" s="2596"/>
      <c r="CB195" s="2596"/>
      <c r="CC195" s="2596"/>
      <c r="CD195" s="2596"/>
      <c r="CE195" s="2596"/>
      <c r="CF195" s="2596"/>
      <c r="CG195" s="2596"/>
      <c r="CH195" s="2596"/>
      <c r="CI195" s="2596"/>
      <c r="CJ195" s="2596"/>
      <c r="CK195" s="2596"/>
      <c r="CL195" s="2596"/>
      <c r="CM195" s="2596"/>
      <c r="CN195" s="2596"/>
      <c r="CO195" s="2596"/>
      <c r="CP195" s="2596"/>
      <c r="CQ195" s="2596"/>
      <c r="CR195" s="2596"/>
      <c r="CS195" s="2596"/>
      <c r="CT195" s="2596"/>
      <c r="CU195" s="2596"/>
      <c r="CV195" s="2596"/>
      <c r="CW195" s="2596"/>
      <c r="CX195" s="2596"/>
      <c r="CY195" s="2596"/>
      <c r="CZ195" s="2596"/>
      <c r="DA195" s="2596"/>
      <c r="DB195" s="2596"/>
      <c r="DC195" s="2596"/>
      <c r="DD195" s="2596"/>
      <c r="DE195" s="2596"/>
      <c r="DF195" s="2596"/>
      <c r="DG195" s="2596"/>
      <c r="DH195" s="2597"/>
    </row>
    <row r="196" spans="1:112" ht="6.75" customHeight="1">
      <c r="A196" s="2556"/>
      <c r="B196" s="2556"/>
      <c r="C196" s="2556"/>
      <c r="D196" s="2585"/>
      <c r="E196" s="2586"/>
      <c r="F196" s="2586"/>
      <c r="G196" s="2590"/>
      <c r="H196" s="2590"/>
      <c r="I196" s="2590"/>
      <c r="J196" s="2590"/>
      <c r="K196" s="2590"/>
      <c r="L196" s="2590"/>
      <c r="M196" s="2590"/>
      <c r="N196" s="2590"/>
      <c r="O196" s="2590"/>
      <c r="P196" s="2590"/>
      <c r="Q196" s="2590"/>
      <c r="R196" s="2590"/>
      <c r="S196" s="2590"/>
      <c r="T196" s="2590"/>
      <c r="U196" s="2590"/>
      <c r="V196" s="2590"/>
      <c r="W196" s="2590"/>
      <c r="X196" s="2590"/>
      <c r="Y196" s="2590"/>
      <c r="Z196" s="2590"/>
      <c r="AA196" s="2618"/>
      <c r="AB196" s="2598"/>
      <c r="AC196" s="2544"/>
      <c r="AD196" s="2544"/>
      <c r="AE196" s="2544"/>
      <c r="AF196" s="2544"/>
      <c r="AG196" s="2544"/>
      <c r="AH196" s="2544"/>
      <c r="AI196" s="2544"/>
      <c r="AJ196" s="2544"/>
      <c r="AK196" s="2544"/>
      <c r="AL196" s="2544"/>
      <c r="AM196" s="2544"/>
      <c r="AN196" s="2544"/>
      <c r="AO196" s="2544"/>
      <c r="AP196" s="2544"/>
      <c r="AQ196" s="2544"/>
      <c r="AR196" s="2544"/>
      <c r="AS196" s="2544"/>
      <c r="AT196" s="2544"/>
      <c r="AU196" s="2544"/>
      <c r="AV196" s="2544"/>
      <c r="AW196" s="2544"/>
      <c r="AX196" s="2544"/>
      <c r="AY196" s="2544"/>
      <c r="AZ196" s="2544"/>
      <c r="BA196" s="2544"/>
      <c r="BB196" s="2544"/>
      <c r="BC196" s="2544"/>
      <c r="BD196" s="2544"/>
      <c r="BE196" s="2544"/>
      <c r="BF196" s="2544"/>
      <c r="BG196" s="2544"/>
      <c r="BH196" s="2544"/>
      <c r="BI196" s="2544"/>
      <c r="BJ196" s="2544"/>
      <c r="BK196" s="2544"/>
      <c r="BL196" s="2544"/>
      <c r="BM196" s="2544"/>
      <c r="BN196" s="2544"/>
      <c r="BO196" s="2544"/>
      <c r="BP196" s="2544"/>
      <c r="BQ196" s="2544"/>
      <c r="BR196" s="2544"/>
      <c r="BS196" s="456"/>
      <c r="BV196" s="2596"/>
      <c r="BW196" s="2596"/>
      <c r="BX196" s="2596"/>
      <c r="BY196" s="2596"/>
      <c r="BZ196" s="2596"/>
      <c r="CA196" s="2596"/>
      <c r="CB196" s="2596"/>
      <c r="CC196" s="2596"/>
      <c r="CD196" s="2596"/>
      <c r="CE196" s="2596"/>
      <c r="CF196" s="2596"/>
      <c r="CG196" s="2596"/>
      <c r="CH196" s="2596"/>
      <c r="CI196" s="2596"/>
      <c r="CJ196" s="2596"/>
      <c r="CK196" s="2596"/>
      <c r="CL196" s="2596"/>
      <c r="CM196" s="2596"/>
      <c r="CN196" s="2596"/>
      <c r="CO196" s="2596"/>
      <c r="CP196" s="2596"/>
      <c r="CQ196" s="2596"/>
      <c r="CR196" s="2596"/>
      <c r="CS196" s="2596"/>
      <c r="CT196" s="2596"/>
      <c r="CU196" s="2596"/>
      <c r="CV196" s="2596"/>
      <c r="CW196" s="2596"/>
      <c r="CX196" s="2596"/>
      <c r="CY196" s="2596"/>
      <c r="CZ196" s="2596"/>
      <c r="DA196" s="2596"/>
      <c r="DB196" s="2596"/>
      <c r="DC196" s="2596"/>
      <c r="DD196" s="2596"/>
      <c r="DE196" s="2596"/>
      <c r="DF196" s="2596"/>
      <c r="DG196" s="2596"/>
      <c r="DH196" s="2597"/>
    </row>
    <row r="197" spans="1:112" ht="6.75" customHeight="1">
      <c r="A197" s="2556"/>
      <c r="B197" s="2556"/>
      <c r="C197" s="2556"/>
      <c r="D197" s="2585"/>
      <c r="E197" s="2586"/>
      <c r="F197" s="2586"/>
      <c r="G197" s="2590"/>
      <c r="H197" s="2590"/>
      <c r="I197" s="2590"/>
      <c r="J197" s="2590"/>
      <c r="K197" s="2590"/>
      <c r="L197" s="2590"/>
      <c r="M197" s="2590"/>
      <c r="N197" s="2590"/>
      <c r="O197" s="2590"/>
      <c r="P197" s="2590"/>
      <c r="Q197" s="2590"/>
      <c r="R197" s="2590"/>
      <c r="S197" s="2590"/>
      <c r="T197" s="2590"/>
      <c r="U197" s="2590"/>
      <c r="V197" s="2590"/>
      <c r="W197" s="2590"/>
      <c r="X197" s="2590"/>
      <c r="Y197" s="2590"/>
      <c r="Z197" s="2590"/>
      <c r="AA197" s="2618"/>
      <c r="AB197" s="2598"/>
      <c r="AC197" s="2544"/>
      <c r="AD197" s="2544"/>
      <c r="AE197" s="2544"/>
      <c r="AF197" s="2544"/>
      <c r="AG197" s="2544"/>
      <c r="AH197" s="2544"/>
      <c r="AI197" s="2544"/>
      <c r="AJ197" s="2544"/>
      <c r="AK197" s="2544"/>
      <c r="AL197" s="2544"/>
      <c r="AM197" s="2544"/>
      <c r="AN197" s="2544"/>
      <c r="AO197" s="2544"/>
      <c r="AP197" s="2544"/>
      <c r="AQ197" s="2544"/>
      <c r="AR197" s="2544"/>
      <c r="AS197" s="2544"/>
      <c r="AT197" s="2544"/>
      <c r="AU197" s="2544"/>
      <c r="AV197" s="2544"/>
      <c r="AW197" s="2544"/>
      <c r="AX197" s="2544"/>
      <c r="AY197" s="2544"/>
      <c r="AZ197" s="2544"/>
      <c r="BA197" s="2544"/>
      <c r="BB197" s="2544"/>
      <c r="BC197" s="2544"/>
      <c r="BD197" s="2544"/>
      <c r="BE197" s="2544"/>
      <c r="BF197" s="2544"/>
      <c r="BG197" s="2544"/>
      <c r="BH197" s="2544"/>
      <c r="BI197" s="2544"/>
      <c r="BJ197" s="2544"/>
      <c r="BK197" s="2544"/>
      <c r="BL197" s="2544"/>
      <c r="BM197" s="2544"/>
      <c r="BN197" s="2544"/>
      <c r="BO197" s="2544"/>
      <c r="BP197" s="2544"/>
      <c r="BQ197" s="2544"/>
      <c r="BR197" s="2544"/>
      <c r="BS197" s="456"/>
      <c r="BV197" s="2596"/>
      <c r="BW197" s="2596"/>
      <c r="BX197" s="2596"/>
      <c r="BY197" s="2596"/>
      <c r="BZ197" s="2596"/>
      <c r="CA197" s="2596"/>
      <c r="CB197" s="2596"/>
      <c r="CC197" s="2596"/>
      <c r="CD197" s="2596"/>
      <c r="CE197" s="2596"/>
      <c r="CF197" s="2596"/>
      <c r="CG197" s="2596"/>
      <c r="CH197" s="2596"/>
      <c r="CI197" s="2596"/>
      <c r="CJ197" s="2596"/>
      <c r="CK197" s="2596"/>
      <c r="CL197" s="2596"/>
      <c r="CM197" s="2596"/>
      <c r="CN197" s="2596"/>
      <c r="CO197" s="2596"/>
      <c r="CP197" s="2596"/>
      <c r="CQ197" s="2596"/>
      <c r="CR197" s="2596"/>
      <c r="CS197" s="2596"/>
      <c r="CT197" s="2596"/>
      <c r="CU197" s="2596"/>
      <c r="CV197" s="2596"/>
      <c r="CW197" s="2596"/>
      <c r="CX197" s="2596"/>
      <c r="CY197" s="2596"/>
      <c r="CZ197" s="2596"/>
      <c r="DA197" s="2596"/>
      <c r="DB197" s="2596"/>
      <c r="DC197" s="2596"/>
      <c r="DD197" s="2596"/>
      <c r="DE197" s="2596"/>
      <c r="DF197" s="2596"/>
      <c r="DG197" s="2596"/>
      <c r="DH197" s="2597"/>
    </row>
    <row r="198" spans="1:112" ht="6.75" customHeight="1">
      <c r="A198" s="2556"/>
      <c r="B198" s="2556"/>
      <c r="C198" s="2556"/>
      <c r="D198" s="2585"/>
      <c r="E198" s="2586"/>
      <c r="F198" s="2586"/>
      <c r="G198" s="2590"/>
      <c r="H198" s="2590"/>
      <c r="I198" s="2590"/>
      <c r="J198" s="2590"/>
      <c r="K198" s="2590"/>
      <c r="L198" s="2590"/>
      <c r="M198" s="2590"/>
      <c r="N198" s="2590"/>
      <c r="O198" s="2590"/>
      <c r="P198" s="2590"/>
      <c r="Q198" s="2590"/>
      <c r="R198" s="2590"/>
      <c r="S198" s="2590"/>
      <c r="T198" s="2590"/>
      <c r="U198" s="2590"/>
      <c r="V198" s="2590"/>
      <c r="W198" s="2590"/>
      <c r="X198" s="2590"/>
      <c r="Y198" s="2590"/>
      <c r="Z198" s="2590"/>
      <c r="AA198" s="2618"/>
      <c r="AB198" s="2598"/>
      <c r="AC198" s="2544"/>
      <c r="AD198" s="2544"/>
      <c r="AE198" s="2544"/>
      <c r="AF198" s="2544"/>
      <c r="AG198" s="2544"/>
      <c r="AH198" s="2544"/>
      <c r="AI198" s="2544"/>
      <c r="AJ198" s="2544"/>
      <c r="AK198" s="2544"/>
      <c r="AL198" s="2544"/>
      <c r="AM198" s="2544"/>
      <c r="AN198" s="2544"/>
      <c r="AO198" s="2544"/>
      <c r="AP198" s="2544"/>
      <c r="AQ198" s="2544"/>
      <c r="AR198" s="2544"/>
      <c r="AS198" s="2544"/>
      <c r="AT198" s="2544"/>
      <c r="AU198" s="2544"/>
      <c r="AV198" s="2544"/>
      <c r="AW198" s="2544"/>
      <c r="AX198" s="2544"/>
      <c r="AY198" s="2544"/>
      <c r="AZ198" s="2544"/>
      <c r="BA198" s="2544"/>
      <c r="BB198" s="2544"/>
      <c r="BC198" s="2544"/>
      <c r="BD198" s="2544"/>
      <c r="BE198" s="2544"/>
      <c r="BF198" s="2544"/>
      <c r="BG198" s="2544"/>
      <c r="BH198" s="2544"/>
      <c r="BI198" s="2544"/>
      <c r="BJ198" s="2544"/>
      <c r="BK198" s="2544"/>
      <c r="BL198" s="2544"/>
      <c r="BM198" s="2544"/>
      <c r="BN198" s="2544"/>
      <c r="BO198" s="2544"/>
      <c r="BP198" s="2544"/>
      <c r="BQ198" s="2544"/>
      <c r="BR198" s="2544"/>
      <c r="BS198" s="456"/>
      <c r="BV198" s="2596"/>
      <c r="BW198" s="2596"/>
      <c r="BX198" s="2596"/>
      <c r="BY198" s="2596"/>
      <c r="BZ198" s="2596"/>
      <c r="CA198" s="2596"/>
      <c r="CB198" s="2596"/>
      <c r="CC198" s="2596"/>
      <c r="CD198" s="2596"/>
      <c r="CE198" s="2596"/>
      <c r="CF198" s="2596"/>
      <c r="CG198" s="2596"/>
      <c r="CH198" s="2596"/>
      <c r="CI198" s="2596"/>
      <c r="CJ198" s="2596"/>
      <c r="CK198" s="2596"/>
      <c r="CL198" s="2596"/>
      <c r="CM198" s="2596"/>
      <c r="CN198" s="2596"/>
      <c r="CO198" s="2596"/>
      <c r="CP198" s="2596"/>
      <c r="CQ198" s="2596"/>
      <c r="CR198" s="2596"/>
      <c r="CS198" s="2596"/>
      <c r="CT198" s="2596"/>
      <c r="CU198" s="2596"/>
      <c r="CV198" s="2596"/>
      <c r="CW198" s="2596"/>
      <c r="CX198" s="2596"/>
      <c r="CY198" s="2596"/>
      <c r="CZ198" s="2596"/>
      <c r="DA198" s="2596"/>
      <c r="DB198" s="2596"/>
      <c r="DC198" s="2596"/>
      <c r="DD198" s="2596"/>
      <c r="DE198" s="2596"/>
      <c r="DF198" s="2596"/>
      <c r="DG198" s="2596"/>
      <c r="DH198" s="2597"/>
    </row>
    <row r="199" spans="1:112" ht="6.75" customHeight="1">
      <c r="A199" s="2556"/>
      <c r="B199" s="2556"/>
      <c r="C199" s="2556"/>
      <c r="D199" s="2587"/>
      <c r="E199" s="2588"/>
      <c r="F199" s="2588"/>
      <c r="G199" s="2591"/>
      <c r="H199" s="2591"/>
      <c r="I199" s="2591"/>
      <c r="J199" s="2591"/>
      <c r="K199" s="2591"/>
      <c r="L199" s="2591"/>
      <c r="M199" s="2591"/>
      <c r="N199" s="2591"/>
      <c r="O199" s="2591"/>
      <c r="P199" s="2591"/>
      <c r="Q199" s="2591"/>
      <c r="R199" s="2591"/>
      <c r="S199" s="2591"/>
      <c r="T199" s="2591"/>
      <c r="U199" s="2591"/>
      <c r="V199" s="2591"/>
      <c r="W199" s="2591"/>
      <c r="X199" s="2591"/>
      <c r="Y199" s="2591"/>
      <c r="Z199" s="2591"/>
      <c r="AA199" s="2623"/>
      <c r="AB199" s="2598"/>
      <c r="AC199" s="2544"/>
      <c r="AD199" s="2544"/>
      <c r="AE199" s="2544"/>
      <c r="AF199" s="2544"/>
      <c r="AG199" s="2544"/>
      <c r="AH199" s="2544"/>
      <c r="AI199" s="2544"/>
      <c r="AJ199" s="2544"/>
      <c r="AK199" s="2544"/>
      <c r="AL199" s="2544"/>
      <c r="AM199" s="2544"/>
      <c r="AN199" s="2544"/>
      <c r="AO199" s="2544"/>
      <c r="AP199" s="2544"/>
      <c r="AQ199" s="2544"/>
      <c r="AR199" s="2544"/>
      <c r="AS199" s="2544"/>
      <c r="AT199" s="2544"/>
      <c r="AU199" s="2544"/>
      <c r="AV199" s="2544"/>
      <c r="AW199" s="2544"/>
      <c r="AX199" s="2544"/>
      <c r="AY199" s="2544"/>
      <c r="AZ199" s="2544"/>
      <c r="BA199" s="2544"/>
      <c r="BB199" s="2544"/>
      <c r="BC199" s="2544"/>
      <c r="BD199" s="2544"/>
      <c r="BE199" s="2544"/>
      <c r="BF199" s="2544"/>
      <c r="BG199" s="2544"/>
      <c r="BH199" s="2544"/>
      <c r="BI199" s="2544"/>
      <c r="BJ199" s="2544"/>
      <c r="BK199" s="2544"/>
      <c r="BL199" s="2544"/>
      <c r="BM199" s="2544"/>
      <c r="BN199" s="2544"/>
      <c r="BO199" s="2544"/>
      <c r="BP199" s="2544"/>
      <c r="BQ199" s="2544"/>
      <c r="BR199" s="2544"/>
      <c r="BS199" s="672"/>
      <c r="BT199" s="673"/>
      <c r="BU199" s="673"/>
      <c r="BV199" s="2619"/>
      <c r="BW199" s="2619"/>
      <c r="BX199" s="2619"/>
      <c r="BY199" s="2619"/>
      <c r="BZ199" s="2619"/>
      <c r="CA199" s="2619"/>
      <c r="CB199" s="2619"/>
      <c r="CC199" s="2619"/>
      <c r="CD199" s="2619"/>
      <c r="CE199" s="2619"/>
      <c r="CF199" s="2619"/>
      <c r="CG199" s="2619"/>
      <c r="CH199" s="2619"/>
      <c r="CI199" s="2619"/>
      <c r="CJ199" s="2619"/>
      <c r="CK199" s="2619"/>
      <c r="CL199" s="2619"/>
      <c r="CM199" s="2619"/>
      <c r="CN199" s="2619"/>
      <c r="CO199" s="2619"/>
      <c r="CP199" s="2619"/>
      <c r="CQ199" s="2619"/>
      <c r="CR199" s="2619"/>
      <c r="CS199" s="2619"/>
      <c r="CT199" s="2619"/>
      <c r="CU199" s="2619"/>
      <c r="CV199" s="2619"/>
      <c r="CW199" s="2619"/>
      <c r="CX199" s="2619"/>
      <c r="CY199" s="2619"/>
      <c r="CZ199" s="2619"/>
      <c r="DA199" s="2619"/>
      <c r="DB199" s="2619"/>
      <c r="DC199" s="2619"/>
      <c r="DD199" s="2619"/>
      <c r="DE199" s="2619"/>
      <c r="DF199" s="2619"/>
      <c r="DG199" s="2619"/>
      <c r="DH199" s="2620"/>
    </row>
  </sheetData>
  <sheetProtection algorithmName="SHA-512" hashValue="npghh7weZuvI4cQHYXC6f8n9CLiV7HfT1pzdE1E5iAAW14oPAY/dmP2TlKQ97+i1vdJHplJUnkCKbubKpvm+ow==" saltValue="3B14GO/sbac5+ElSGYprfg==" spinCount="100000" sheet="1" objects="1" scenarios="1" formatCells="0" selectLockedCells="1"/>
  <mergeCells count="183">
    <mergeCell ref="BV192:DH193"/>
    <mergeCell ref="D194:F195"/>
    <mergeCell ref="G194:AA195"/>
    <mergeCell ref="BV194:DH199"/>
    <mergeCell ref="D196:F197"/>
    <mergeCell ref="G196:AA197"/>
    <mergeCell ref="D198:F199"/>
    <mergeCell ref="A186:C199"/>
    <mergeCell ref="D186:F187"/>
    <mergeCell ref="G186:AA187"/>
    <mergeCell ref="AB186:BR199"/>
    <mergeCell ref="D188:F189"/>
    <mergeCell ref="G188:AA189"/>
    <mergeCell ref="D190:F191"/>
    <mergeCell ref="G190:AA191"/>
    <mergeCell ref="G198:AA199"/>
    <mergeCell ref="D192:F193"/>
    <mergeCell ref="G192:AA193"/>
    <mergeCell ref="BV180:DH181"/>
    <mergeCell ref="D182:F183"/>
    <mergeCell ref="G182:AA183"/>
    <mergeCell ref="BV182:DH191"/>
    <mergeCell ref="D184:F185"/>
    <mergeCell ref="G184:K185"/>
    <mergeCell ref="L184:V185"/>
    <mergeCell ref="AB168:BR185"/>
    <mergeCell ref="I11:K12"/>
    <mergeCell ref="BV168:DH169"/>
    <mergeCell ref="BV170:DH179"/>
    <mergeCell ref="W184:X185"/>
    <mergeCell ref="Y184:AA185"/>
    <mergeCell ref="D178:F179"/>
    <mergeCell ref="G178:AA179"/>
    <mergeCell ref="I15:K16"/>
    <mergeCell ref="BV156:DH157"/>
    <mergeCell ref="D158:F159"/>
    <mergeCell ref="G158:AA159"/>
    <mergeCell ref="BV158:DH167"/>
    <mergeCell ref="D160:F161"/>
    <mergeCell ref="G160:AA161"/>
    <mergeCell ref="D162:F163"/>
    <mergeCell ref="AB148:BR167"/>
    <mergeCell ref="A168:C185"/>
    <mergeCell ref="D168:F169"/>
    <mergeCell ref="G168:AA169"/>
    <mergeCell ref="D170:F171"/>
    <mergeCell ref="G170:AA171"/>
    <mergeCell ref="D172:F173"/>
    <mergeCell ref="D180:F181"/>
    <mergeCell ref="G180:AA181"/>
    <mergeCell ref="W166:X167"/>
    <mergeCell ref="Y166:AA167"/>
    <mergeCell ref="A148:C167"/>
    <mergeCell ref="D148:F149"/>
    <mergeCell ref="G148:AA149"/>
    <mergeCell ref="G164:AA165"/>
    <mergeCell ref="D166:F167"/>
    <mergeCell ref="G166:K167"/>
    <mergeCell ref="L166:V167"/>
    <mergeCell ref="D156:F157"/>
    <mergeCell ref="G156:AA157"/>
    <mergeCell ref="G172:AA173"/>
    <mergeCell ref="D174:F175"/>
    <mergeCell ref="G174:AA175"/>
    <mergeCell ref="D176:F177"/>
    <mergeCell ref="G176:AA177"/>
    <mergeCell ref="I5:K6"/>
    <mergeCell ref="I9:K10"/>
    <mergeCell ref="I13:K14"/>
    <mergeCell ref="I7:K8"/>
    <mergeCell ref="A123:DH124"/>
    <mergeCell ref="A125:DH126"/>
    <mergeCell ref="A127:C131"/>
    <mergeCell ref="D127:AA131"/>
    <mergeCell ref="AB127:BR131"/>
    <mergeCell ref="BS127:DH131"/>
    <mergeCell ref="Z74:AB77"/>
    <mergeCell ref="AC74:AD77"/>
    <mergeCell ref="AE74:AE77"/>
    <mergeCell ref="AF74:AH81"/>
    <mergeCell ref="A74:C81"/>
    <mergeCell ref="D74:J77"/>
    <mergeCell ref="D68:J71"/>
    <mergeCell ref="K68:K71"/>
    <mergeCell ref="L68:BN71"/>
    <mergeCell ref="BO68:BO71"/>
    <mergeCell ref="BU68:CB71"/>
    <mergeCell ref="CD68:DH71"/>
    <mergeCell ref="BI64:BI66"/>
    <mergeCell ref="BJ64:BK66"/>
    <mergeCell ref="G142:AA143"/>
    <mergeCell ref="D150:F151"/>
    <mergeCell ref="G150:AA151"/>
    <mergeCell ref="D152:F153"/>
    <mergeCell ref="G152:AA153"/>
    <mergeCell ref="D154:F155"/>
    <mergeCell ref="G154:AA155"/>
    <mergeCell ref="G162:AA163"/>
    <mergeCell ref="D164:F165"/>
    <mergeCell ref="BV144:DH145"/>
    <mergeCell ref="D146:F147"/>
    <mergeCell ref="G146:K147"/>
    <mergeCell ref="L146:V147"/>
    <mergeCell ref="W146:X147"/>
    <mergeCell ref="Y146:AA147"/>
    <mergeCell ref="BV146:DH155"/>
    <mergeCell ref="AB132:BR147"/>
    <mergeCell ref="A132:C147"/>
    <mergeCell ref="D132:F133"/>
    <mergeCell ref="G132:AA133"/>
    <mergeCell ref="D134:F135"/>
    <mergeCell ref="G134:AA135"/>
    <mergeCell ref="D136:F137"/>
    <mergeCell ref="D144:F145"/>
    <mergeCell ref="G144:AA145"/>
    <mergeCell ref="BV132:DH133"/>
    <mergeCell ref="BV134:DH143"/>
    <mergeCell ref="G136:AA137"/>
    <mergeCell ref="D138:F139"/>
    <mergeCell ref="G138:AA139"/>
    <mergeCell ref="D140:F141"/>
    <mergeCell ref="G140:AA141"/>
    <mergeCell ref="D142:F143"/>
    <mergeCell ref="K74:K77"/>
    <mergeCell ref="L74:O77"/>
    <mergeCell ref="P74:R77"/>
    <mergeCell ref="S74:T77"/>
    <mergeCell ref="CD61:DH63"/>
    <mergeCell ref="BL64:BL66"/>
    <mergeCell ref="BM64:BN66"/>
    <mergeCell ref="BU64:CB67"/>
    <mergeCell ref="CD64:DH67"/>
    <mergeCell ref="AZ64:AZ66"/>
    <mergeCell ref="BA64:BB66"/>
    <mergeCell ref="BC64:BC66"/>
    <mergeCell ref="BD64:BE66"/>
    <mergeCell ref="BF64:BF66"/>
    <mergeCell ref="BG64:BH66"/>
    <mergeCell ref="AL60:AR62"/>
    <mergeCell ref="AS60:BO62"/>
    <mergeCell ref="A50:DH52"/>
    <mergeCell ref="A53:DH54"/>
    <mergeCell ref="A55:C71"/>
    <mergeCell ref="D55:J59"/>
    <mergeCell ref="K55:U59"/>
    <mergeCell ref="V55:AB59"/>
    <mergeCell ref="AC55:AK59"/>
    <mergeCell ref="AL55:AR59"/>
    <mergeCell ref="AM64:AN66"/>
    <mergeCell ref="AO64:AO66"/>
    <mergeCell ref="AP64:AQ66"/>
    <mergeCell ref="AT64:AY66"/>
    <mergeCell ref="BR55:BT71"/>
    <mergeCell ref="D60:J67"/>
    <mergeCell ref="BU55:CB60"/>
    <mergeCell ref="CC55:CO60"/>
    <mergeCell ref="CP55:CU60"/>
    <mergeCell ref="CV55:DH60"/>
    <mergeCell ref="AS55:BO59"/>
    <mergeCell ref="BS168:BU169"/>
    <mergeCell ref="BS180:BU181"/>
    <mergeCell ref="BS192:BU193"/>
    <mergeCell ref="I3:K4"/>
    <mergeCell ref="BU61:CB63"/>
    <mergeCell ref="A85:P95"/>
    <mergeCell ref="Q85:DH95"/>
    <mergeCell ref="A96:P106"/>
    <mergeCell ref="Q96:DH106"/>
    <mergeCell ref="A107:P120"/>
    <mergeCell ref="Q107:DH120"/>
    <mergeCell ref="AI74:CR81"/>
    <mergeCell ref="CS74:DH77"/>
    <mergeCell ref="D78:J81"/>
    <mergeCell ref="K78:AE81"/>
    <mergeCell ref="CS78:DH81"/>
    <mergeCell ref="A83:DH84"/>
    <mergeCell ref="U74:W77"/>
    <mergeCell ref="X74:Y77"/>
    <mergeCell ref="BS132:BU133"/>
    <mergeCell ref="BS144:BU145"/>
    <mergeCell ref="BS156:BU157"/>
    <mergeCell ref="K60:AB67"/>
    <mergeCell ref="AC60:AK67"/>
  </mergeCells>
  <phoneticPr fontId="16"/>
  <conditionalFormatting sqref="CC55:CO60">
    <cfRule type="expression" dxfId="66" priority="1" stopIfTrue="1">
      <formula>$CC$55=""</formula>
    </cfRule>
  </conditionalFormatting>
  <conditionalFormatting sqref="CS78:DH81">
    <cfRule type="expression" dxfId="65" priority="2" stopIfTrue="1">
      <formula>$CS$78=""</formula>
    </cfRule>
  </conditionalFormatting>
  <conditionalFormatting sqref="BA64:BB66">
    <cfRule type="expression" dxfId="64" priority="3" stopIfTrue="1">
      <formula>$AV$63="○"</formula>
    </cfRule>
  </conditionalFormatting>
  <conditionalFormatting sqref="BD64:BE66">
    <cfRule type="expression" dxfId="63" priority="4" stopIfTrue="1">
      <formula>$AW$63="○"</formula>
    </cfRule>
  </conditionalFormatting>
  <conditionalFormatting sqref="BG64:BH66">
    <cfRule type="expression" dxfId="62" priority="5" stopIfTrue="1">
      <formula>$AX$63="○"</formula>
    </cfRule>
  </conditionalFormatting>
  <conditionalFormatting sqref="BJ64:BK66">
    <cfRule type="expression" dxfId="61" priority="6" stopIfTrue="1">
      <formula>$AY$63="○"</formula>
    </cfRule>
  </conditionalFormatting>
  <conditionalFormatting sqref="BM64:BN66">
    <cfRule type="expression" dxfId="60" priority="7" stopIfTrue="1">
      <formula>$AZ$63="○"</formula>
    </cfRule>
  </conditionalFormatting>
  <conditionalFormatting sqref="AM64:AN66">
    <cfRule type="expression" dxfId="59" priority="8" stopIfTrue="1">
      <formula>$AT$63="○"</formula>
    </cfRule>
  </conditionalFormatting>
  <conditionalFormatting sqref="AP64:AQ66">
    <cfRule type="expression" dxfId="58" priority="9" stopIfTrue="1">
      <formula>$AU$63="○"</formula>
    </cfRule>
  </conditionalFormatting>
  <dataValidations count="1">
    <dataValidation type="list" allowBlank="1" showInputMessage="1" showErrorMessage="1" sqref="UYE983172:UYG983239 LN132:LP133 VJ132:VL133 AFF132:AFH133 APB132:APD133 AYX132:AYZ133 BIT132:BIV133 BSP132:BSR133 CCL132:CCN133 CMH132:CMJ133 CWD132:CWF133 DFZ132:DGB133 DPV132:DPX133 DZR132:DZT133 EJN132:EJP133 ETJ132:ETL133 FDF132:FDH133 FNB132:FND133 FWX132:FWZ133 GGT132:GGV133 GQP132:GQR133 HAL132:HAN133 HKH132:HKJ133 HUD132:HUF133 IDZ132:IEB133 INV132:INX133 IXR132:IXT133 JHN132:JHP133 JRJ132:JRL133 KBF132:KBH133 KLB132:KLD133 KUX132:KUZ133 LET132:LEV133 LOP132:LOR133 LYL132:LYN133 MIH132:MIJ133 MSD132:MSF133 NBZ132:NCB133 NLV132:NLX133 NVR132:NVT133 OFN132:OFP133 OPJ132:OPL133 OZF132:OZH133 PJB132:PJD133 PSX132:PSZ133 QCT132:QCV133 QMP132:QMR133 QWL132:QWN133 RGH132:RGJ133 RQD132:RQF133 RZZ132:SAB133 SJV132:SJX133 STR132:STT133 TDN132:TDP133 TNJ132:TNL133 TXF132:TXH133 UHB132:UHD133 UQX132:UQZ133 VAT132:VAV133 VKP132:VKR133 VUL132:VUN133 WEH132:WEJ133 WOD132:WOF133 WXZ132:WYB133 BS65668:BU65669 LN65668:LP65669 VJ65668:VL65669 AFF65668:AFH65669 APB65668:APD65669 AYX65668:AYZ65669 BIT65668:BIV65669 BSP65668:BSR65669 CCL65668:CCN65669 CMH65668:CMJ65669 CWD65668:CWF65669 DFZ65668:DGB65669 DPV65668:DPX65669 DZR65668:DZT65669 EJN65668:EJP65669 ETJ65668:ETL65669 FDF65668:FDH65669 FNB65668:FND65669 FWX65668:FWZ65669 GGT65668:GGV65669 GQP65668:GQR65669 HAL65668:HAN65669 HKH65668:HKJ65669 HUD65668:HUF65669 IDZ65668:IEB65669 INV65668:INX65669 IXR65668:IXT65669 JHN65668:JHP65669 JRJ65668:JRL65669 KBF65668:KBH65669 KLB65668:KLD65669 KUX65668:KUZ65669 LET65668:LEV65669 LOP65668:LOR65669 LYL65668:LYN65669 MIH65668:MIJ65669 MSD65668:MSF65669 NBZ65668:NCB65669 NLV65668:NLX65669 NVR65668:NVT65669 OFN65668:OFP65669 OPJ65668:OPL65669 OZF65668:OZH65669 PJB65668:PJD65669 PSX65668:PSZ65669 QCT65668:QCV65669 QMP65668:QMR65669 QWL65668:QWN65669 RGH65668:RGJ65669 RQD65668:RQF65669 RZZ65668:SAB65669 SJV65668:SJX65669 STR65668:STT65669 TDN65668:TDP65669 TNJ65668:TNL65669 TXF65668:TXH65669 UHB65668:UHD65669 UQX65668:UQZ65669 VAT65668:VAV65669 VKP65668:VKR65669 VUL65668:VUN65669 WEH65668:WEJ65669 WOD65668:WOF65669 WXZ65668:WYB65669 BS131204:BU131205 LN131204:LP131205 VJ131204:VL131205 AFF131204:AFH131205 APB131204:APD131205 AYX131204:AYZ131205 BIT131204:BIV131205 BSP131204:BSR131205 CCL131204:CCN131205 CMH131204:CMJ131205 CWD131204:CWF131205 DFZ131204:DGB131205 DPV131204:DPX131205 DZR131204:DZT131205 EJN131204:EJP131205 ETJ131204:ETL131205 FDF131204:FDH131205 FNB131204:FND131205 FWX131204:FWZ131205 GGT131204:GGV131205 GQP131204:GQR131205 HAL131204:HAN131205 HKH131204:HKJ131205 HUD131204:HUF131205 IDZ131204:IEB131205 INV131204:INX131205 IXR131204:IXT131205 JHN131204:JHP131205 JRJ131204:JRL131205 KBF131204:KBH131205 KLB131204:KLD131205 KUX131204:KUZ131205 LET131204:LEV131205 LOP131204:LOR131205 LYL131204:LYN131205 MIH131204:MIJ131205 MSD131204:MSF131205 NBZ131204:NCB131205 NLV131204:NLX131205 NVR131204:NVT131205 OFN131204:OFP131205 OPJ131204:OPL131205 OZF131204:OZH131205 PJB131204:PJD131205 PSX131204:PSZ131205 QCT131204:QCV131205 QMP131204:QMR131205 QWL131204:QWN131205 RGH131204:RGJ131205 RQD131204:RQF131205 RZZ131204:SAB131205 SJV131204:SJX131205 STR131204:STT131205 TDN131204:TDP131205 TNJ131204:TNL131205 TXF131204:TXH131205 UHB131204:UHD131205 UQX131204:UQZ131205 VAT131204:VAV131205 VKP131204:VKR131205 VUL131204:VUN131205 WEH131204:WEJ131205 WOD131204:WOF131205 WXZ131204:WYB131205 BS196740:BU196741 LN196740:LP196741 VJ196740:VL196741 AFF196740:AFH196741 APB196740:APD196741 AYX196740:AYZ196741 BIT196740:BIV196741 BSP196740:BSR196741 CCL196740:CCN196741 CMH196740:CMJ196741 CWD196740:CWF196741 DFZ196740:DGB196741 DPV196740:DPX196741 DZR196740:DZT196741 EJN196740:EJP196741 ETJ196740:ETL196741 FDF196740:FDH196741 FNB196740:FND196741 FWX196740:FWZ196741 GGT196740:GGV196741 GQP196740:GQR196741 HAL196740:HAN196741 HKH196740:HKJ196741 HUD196740:HUF196741 IDZ196740:IEB196741 INV196740:INX196741 IXR196740:IXT196741 JHN196740:JHP196741 JRJ196740:JRL196741 KBF196740:KBH196741 KLB196740:KLD196741 KUX196740:KUZ196741 LET196740:LEV196741 LOP196740:LOR196741 LYL196740:LYN196741 MIH196740:MIJ196741 MSD196740:MSF196741 NBZ196740:NCB196741 NLV196740:NLX196741 NVR196740:NVT196741 OFN196740:OFP196741 OPJ196740:OPL196741 OZF196740:OZH196741 PJB196740:PJD196741 PSX196740:PSZ196741 QCT196740:QCV196741 QMP196740:QMR196741 QWL196740:QWN196741 RGH196740:RGJ196741 RQD196740:RQF196741 RZZ196740:SAB196741 SJV196740:SJX196741 STR196740:STT196741 TDN196740:TDP196741 TNJ196740:TNL196741 TXF196740:TXH196741 UHB196740:UHD196741 UQX196740:UQZ196741 VAT196740:VAV196741 VKP196740:VKR196741 VUL196740:VUN196741 WEH196740:WEJ196741 WOD196740:WOF196741 WXZ196740:WYB196741 BS262276:BU262277 LN262276:LP262277 VJ262276:VL262277 AFF262276:AFH262277 APB262276:APD262277 AYX262276:AYZ262277 BIT262276:BIV262277 BSP262276:BSR262277 CCL262276:CCN262277 CMH262276:CMJ262277 CWD262276:CWF262277 DFZ262276:DGB262277 DPV262276:DPX262277 DZR262276:DZT262277 EJN262276:EJP262277 ETJ262276:ETL262277 FDF262276:FDH262277 FNB262276:FND262277 FWX262276:FWZ262277 GGT262276:GGV262277 GQP262276:GQR262277 HAL262276:HAN262277 HKH262276:HKJ262277 HUD262276:HUF262277 IDZ262276:IEB262277 INV262276:INX262277 IXR262276:IXT262277 JHN262276:JHP262277 JRJ262276:JRL262277 KBF262276:KBH262277 KLB262276:KLD262277 KUX262276:KUZ262277 LET262276:LEV262277 LOP262276:LOR262277 LYL262276:LYN262277 MIH262276:MIJ262277 MSD262276:MSF262277 NBZ262276:NCB262277 NLV262276:NLX262277 NVR262276:NVT262277 OFN262276:OFP262277 OPJ262276:OPL262277 OZF262276:OZH262277 PJB262276:PJD262277 PSX262276:PSZ262277 QCT262276:QCV262277 QMP262276:QMR262277 QWL262276:QWN262277 RGH262276:RGJ262277 RQD262276:RQF262277 RZZ262276:SAB262277 SJV262276:SJX262277 STR262276:STT262277 TDN262276:TDP262277 TNJ262276:TNL262277 TXF262276:TXH262277 UHB262276:UHD262277 UQX262276:UQZ262277 VAT262276:VAV262277 VKP262276:VKR262277 VUL262276:VUN262277 WEH262276:WEJ262277 WOD262276:WOF262277 WXZ262276:WYB262277 BS327812:BU327813 LN327812:LP327813 VJ327812:VL327813 AFF327812:AFH327813 APB327812:APD327813 AYX327812:AYZ327813 BIT327812:BIV327813 BSP327812:BSR327813 CCL327812:CCN327813 CMH327812:CMJ327813 CWD327812:CWF327813 DFZ327812:DGB327813 DPV327812:DPX327813 DZR327812:DZT327813 EJN327812:EJP327813 ETJ327812:ETL327813 FDF327812:FDH327813 FNB327812:FND327813 FWX327812:FWZ327813 GGT327812:GGV327813 GQP327812:GQR327813 HAL327812:HAN327813 HKH327812:HKJ327813 HUD327812:HUF327813 IDZ327812:IEB327813 INV327812:INX327813 IXR327812:IXT327813 JHN327812:JHP327813 JRJ327812:JRL327813 KBF327812:KBH327813 KLB327812:KLD327813 KUX327812:KUZ327813 LET327812:LEV327813 LOP327812:LOR327813 LYL327812:LYN327813 MIH327812:MIJ327813 MSD327812:MSF327813 NBZ327812:NCB327813 NLV327812:NLX327813 NVR327812:NVT327813 OFN327812:OFP327813 OPJ327812:OPL327813 OZF327812:OZH327813 PJB327812:PJD327813 PSX327812:PSZ327813 QCT327812:QCV327813 QMP327812:QMR327813 QWL327812:QWN327813 RGH327812:RGJ327813 RQD327812:RQF327813 RZZ327812:SAB327813 SJV327812:SJX327813 STR327812:STT327813 TDN327812:TDP327813 TNJ327812:TNL327813 TXF327812:TXH327813 UHB327812:UHD327813 UQX327812:UQZ327813 VAT327812:VAV327813 VKP327812:VKR327813 VUL327812:VUN327813 WEH327812:WEJ327813 WOD327812:WOF327813 WXZ327812:WYB327813 BS393348:BU393349 LN393348:LP393349 VJ393348:VL393349 AFF393348:AFH393349 APB393348:APD393349 AYX393348:AYZ393349 BIT393348:BIV393349 BSP393348:BSR393349 CCL393348:CCN393349 CMH393348:CMJ393349 CWD393348:CWF393349 DFZ393348:DGB393349 DPV393348:DPX393349 DZR393348:DZT393349 EJN393348:EJP393349 ETJ393348:ETL393349 FDF393348:FDH393349 FNB393348:FND393349 FWX393348:FWZ393349 GGT393348:GGV393349 GQP393348:GQR393349 HAL393348:HAN393349 HKH393348:HKJ393349 HUD393348:HUF393349 IDZ393348:IEB393349 INV393348:INX393349 IXR393348:IXT393349 JHN393348:JHP393349 JRJ393348:JRL393349 KBF393348:KBH393349 KLB393348:KLD393349 KUX393348:KUZ393349 LET393348:LEV393349 LOP393348:LOR393349 LYL393348:LYN393349 MIH393348:MIJ393349 MSD393348:MSF393349 NBZ393348:NCB393349 NLV393348:NLX393349 NVR393348:NVT393349 OFN393348:OFP393349 OPJ393348:OPL393349 OZF393348:OZH393349 PJB393348:PJD393349 PSX393348:PSZ393349 QCT393348:QCV393349 QMP393348:QMR393349 QWL393348:QWN393349 RGH393348:RGJ393349 RQD393348:RQF393349 RZZ393348:SAB393349 SJV393348:SJX393349 STR393348:STT393349 TDN393348:TDP393349 TNJ393348:TNL393349 TXF393348:TXH393349 UHB393348:UHD393349 UQX393348:UQZ393349 VAT393348:VAV393349 VKP393348:VKR393349 VUL393348:VUN393349 WEH393348:WEJ393349 WOD393348:WOF393349 WXZ393348:WYB393349 BS458884:BU458885 LN458884:LP458885 VJ458884:VL458885 AFF458884:AFH458885 APB458884:APD458885 AYX458884:AYZ458885 BIT458884:BIV458885 BSP458884:BSR458885 CCL458884:CCN458885 CMH458884:CMJ458885 CWD458884:CWF458885 DFZ458884:DGB458885 DPV458884:DPX458885 DZR458884:DZT458885 EJN458884:EJP458885 ETJ458884:ETL458885 FDF458884:FDH458885 FNB458884:FND458885 FWX458884:FWZ458885 GGT458884:GGV458885 GQP458884:GQR458885 HAL458884:HAN458885 HKH458884:HKJ458885 HUD458884:HUF458885 IDZ458884:IEB458885 INV458884:INX458885 IXR458884:IXT458885 JHN458884:JHP458885 JRJ458884:JRL458885 KBF458884:KBH458885 KLB458884:KLD458885 KUX458884:KUZ458885 LET458884:LEV458885 LOP458884:LOR458885 LYL458884:LYN458885 MIH458884:MIJ458885 MSD458884:MSF458885 NBZ458884:NCB458885 NLV458884:NLX458885 NVR458884:NVT458885 OFN458884:OFP458885 OPJ458884:OPL458885 OZF458884:OZH458885 PJB458884:PJD458885 PSX458884:PSZ458885 QCT458884:QCV458885 QMP458884:QMR458885 QWL458884:QWN458885 RGH458884:RGJ458885 RQD458884:RQF458885 RZZ458884:SAB458885 SJV458884:SJX458885 STR458884:STT458885 TDN458884:TDP458885 TNJ458884:TNL458885 TXF458884:TXH458885 UHB458884:UHD458885 UQX458884:UQZ458885 VAT458884:VAV458885 VKP458884:VKR458885 VUL458884:VUN458885 WEH458884:WEJ458885 WOD458884:WOF458885 WXZ458884:WYB458885 BS524420:BU524421 LN524420:LP524421 VJ524420:VL524421 AFF524420:AFH524421 APB524420:APD524421 AYX524420:AYZ524421 BIT524420:BIV524421 BSP524420:BSR524421 CCL524420:CCN524421 CMH524420:CMJ524421 CWD524420:CWF524421 DFZ524420:DGB524421 DPV524420:DPX524421 DZR524420:DZT524421 EJN524420:EJP524421 ETJ524420:ETL524421 FDF524420:FDH524421 FNB524420:FND524421 FWX524420:FWZ524421 GGT524420:GGV524421 GQP524420:GQR524421 HAL524420:HAN524421 HKH524420:HKJ524421 HUD524420:HUF524421 IDZ524420:IEB524421 INV524420:INX524421 IXR524420:IXT524421 JHN524420:JHP524421 JRJ524420:JRL524421 KBF524420:KBH524421 KLB524420:KLD524421 KUX524420:KUZ524421 LET524420:LEV524421 LOP524420:LOR524421 LYL524420:LYN524421 MIH524420:MIJ524421 MSD524420:MSF524421 NBZ524420:NCB524421 NLV524420:NLX524421 NVR524420:NVT524421 OFN524420:OFP524421 OPJ524420:OPL524421 OZF524420:OZH524421 PJB524420:PJD524421 PSX524420:PSZ524421 QCT524420:QCV524421 QMP524420:QMR524421 QWL524420:QWN524421 RGH524420:RGJ524421 RQD524420:RQF524421 RZZ524420:SAB524421 SJV524420:SJX524421 STR524420:STT524421 TDN524420:TDP524421 TNJ524420:TNL524421 TXF524420:TXH524421 UHB524420:UHD524421 UQX524420:UQZ524421 VAT524420:VAV524421 VKP524420:VKR524421 VUL524420:VUN524421 WEH524420:WEJ524421 WOD524420:WOF524421 WXZ524420:WYB524421 BS589956:BU589957 LN589956:LP589957 VJ589956:VL589957 AFF589956:AFH589957 APB589956:APD589957 AYX589956:AYZ589957 BIT589956:BIV589957 BSP589956:BSR589957 CCL589956:CCN589957 CMH589956:CMJ589957 CWD589956:CWF589957 DFZ589956:DGB589957 DPV589956:DPX589957 DZR589956:DZT589957 EJN589956:EJP589957 ETJ589956:ETL589957 FDF589956:FDH589957 FNB589956:FND589957 FWX589956:FWZ589957 GGT589956:GGV589957 GQP589956:GQR589957 HAL589956:HAN589957 HKH589956:HKJ589957 HUD589956:HUF589957 IDZ589956:IEB589957 INV589956:INX589957 IXR589956:IXT589957 JHN589956:JHP589957 JRJ589956:JRL589957 KBF589956:KBH589957 KLB589956:KLD589957 KUX589956:KUZ589957 LET589956:LEV589957 LOP589956:LOR589957 LYL589956:LYN589957 MIH589956:MIJ589957 MSD589956:MSF589957 NBZ589956:NCB589957 NLV589956:NLX589957 NVR589956:NVT589957 OFN589956:OFP589957 OPJ589956:OPL589957 OZF589956:OZH589957 PJB589956:PJD589957 PSX589956:PSZ589957 QCT589956:QCV589957 QMP589956:QMR589957 QWL589956:QWN589957 RGH589956:RGJ589957 RQD589956:RQF589957 RZZ589956:SAB589957 SJV589956:SJX589957 STR589956:STT589957 TDN589956:TDP589957 TNJ589956:TNL589957 TXF589956:TXH589957 UHB589956:UHD589957 UQX589956:UQZ589957 VAT589956:VAV589957 VKP589956:VKR589957 VUL589956:VUN589957 WEH589956:WEJ589957 WOD589956:WOF589957 WXZ589956:WYB589957 BS655492:BU655493 LN655492:LP655493 VJ655492:VL655493 AFF655492:AFH655493 APB655492:APD655493 AYX655492:AYZ655493 BIT655492:BIV655493 BSP655492:BSR655493 CCL655492:CCN655493 CMH655492:CMJ655493 CWD655492:CWF655493 DFZ655492:DGB655493 DPV655492:DPX655493 DZR655492:DZT655493 EJN655492:EJP655493 ETJ655492:ETL655493 FDF655492:FDH655493 FNB655492:FND655493 FWX655492:FWZ655493 GGT655492:GGV655493 GQP655492:GQR655493 HAL655492:HAN655493 HKH655492:HKJ655493 HUD655492:HUF655493 IDZ655492:IEB655493 INV655492:INX655493 IXR655492:IXT655493 JHN655492:JHP655493 JRJ655492:JRL655493 KBF655492:KBH655493 KLB655492:KLD655493 KUX655492:KUZ655493 LET655492:LEV655493 LOP655492:LOR655493 LYL655492:LYN655493 MIH655492:MIJ655493 MSD655492:MSF655493 NBZ655492:NCB655493 NLV655492:NLX655493 NVR655492:NVT655493 OFN655492:OFP655493 OPJ655492:OPL655493 OZF655492:OZH655493 PJB655492:PJD655493 PSX655492:PSZ655493 QCT655492:QCV655493 QMP655492:QMR655493 QWL655492:QWN655493 RGH655492:RGJ655493 RQD655492:RQF655493 RZZ655492:SAB655493 SJV655492:SJX655493 STR655492:STT655493 TDN655492:TDP655493 TNJ655492:TNL655493 TXF655492:TXH655493 UHB655492:UHD655493 UQX655492:UQZ655493 VAT655492:VAV655493 VKP655492:VKR655493 VUL655492:VUN655493 WEH655492:WEJ655493 WOD655492:WOF655493 WXZ655492:WYB655493 BS721028:BU721029 LN721028:LP721029 VJ721028:VL721029 AFF721028:AFH721029 APB721028:APD721029 AYX721028:AYZ721029 BIT721028:BIV721029 BSP721028:BSR721029 CCL721028:CCN721029 CMH721028:CMJ721029 CWD721028:CWF721029 DFZ721028:DGB721029 DPV721028:DPX721029 DZR721028:DZT721029 EJN721028:EJP721029 ETJ721028:ETL721029 FDF721028:FDH721029 FNB721028:FND721029 FWX721028:FWZ721029 GGT721028:GGV721029 GQP721028:GQR721029 HAL721028:HAN721029 HKH721028:HKJ721029 HUD721028:HUF721029 IDZ721028:IEB721029 INV721028:INX721029 IXR721028:IXT721029 JHN721028:JHP721029 JRJ721028:JRL721029 KBF721028:KBH721029 KLB721028:KLD721029 KUX721028:KUZ721029 LET721028:LEV721029 LOP721028:LOR721029 LYL721028:LYN721029 MIH721028:MIJ721029 MSD721028:MSF721029 NBZ721028:NCB721029 NLV721028:NLX721029 NVR721028:NVT721029 OFN721028:OFP721029 OPJ721028:OPL721029 OZF721028:OZH721029 PJB721028:PJD721029 PSX721028:PSZ721029 QCT721028:QCV721029 QMP721028:QMR721029 QWL721028:QWN721029 RGH721028:RGJ721029 RQD721028:RQF721029 RZZ721028:SAB721029 SJV721028:SJX721029 STR721028:STT721029 TDN721028:TDP721029 TNJ721028:TNL721029 TXF721028:TXH721029 UHB721028:UHD721029 UQX721028:UQZ721029 VAT721028:VAV721029 VKP721028:VKR721029 VUL721028:VUN721029 WEH721028:WEJ721029 WOD721028:WOF721029 WXZ721028:WYB721029 BS786564:BU786565 LN786564:LP786565 VJ786564:VL786565 AFF786564:AFH786565 APB786564:APD786565 AYX786564:AYZ786565 BIT786564:BIV786565 BSP786564:BSR786565 CCL786564:CCN786565 CMH786564:CMJ786565 CWD786564:CWF786565 DFZ786564:DGB786565 DPV786564:DPX786565 DZR786564:DZT786565 EJN786564:EJP786565 ETJ786564:ETL786565 FDF786564:FDH786565 FNB786564:FND786565 FWX786564:FWZ786565 GGT786564:GGV786565 GQP786564:GQR786565 HAL786564:HAN786565 HKH786564:HKJ786565 HUD786564:HUF786565 IDZ786564:IEB786565 INV786564:INX786565 IXR786564:IXT786565 JHN786564:JHP786565 JRJ786564:JRL786565 KBF786564:KBH786565 KLB786564:KLD786565 KUX786564:KUZ786565 LET786564:LEV786565 LOP786564:LOR786565 LYL786564:LYN786565 MIH786564:MIJ786565 MSD786564:MSF786565 NBZ786564:NCB786565 NLV786564:NLX786565 NVR786564:NVT786565 OFN786564:OFP786565 OPJ786564:OPL786565 OZF786564:OZH786565 PJB786564:PJD786565 PSX786564:PSZ786565 QCT786564:QCV786565 QMP786564:QMR786565 QWL786564:QWN786565 RGH786564:RGJ786565 RQD786564:RQF786565 RZZ786564:SAB786565 SJV786564:SJX786565 STR786564:STT786565 TDN786564:TDP786565 TNJ786564:TNL786565 TXF786564:TXH786565 UHB786564:UHD786565 UQX786564:UQZ786565 VAT786564:VAV786565 VKP786564:VKR786565 VUL786564:VUN786565 WEH786564:WEJ786565 WOD786564:WOF786565 WXZ786564:WYB786565 BS852100:BU852101 LN852100:LP852101 VJ852100:VL852101 AFF852100:AFH852101 APB852100:APD852101 AYX852100:AYZ852101 BIT852100:BIV852101 BSP852100:BSR852101 CCL852100:CCN852101 CMH852100:CMJ852101 CWD852100:CWF852101 DFZ852100:DGB852101 DPV852100:DPX852101 DZR852100:DZT852101 EJN852100:EJP852101 ETJ852100:ETL852101 FDF852100:FDH852101 FNB852100:FND852101 FWX852100:FWZ852101 GGT852100:GGV852101 GQP852100:GQR852101 HAL852100:HAN852101 HKH852100:HKJ852101 HUD852100:HUF852101 IDZ852100:IEB852101 INV852100:INX852101 IXR852100:IXT852101 JHN852100:JHP852101 JRJ852100:JRL852101 KBF852100:KBH852101 KLB852100:KLD852101 KUX852100:KUZ852101 LET852100:LEV852101 LOP852100:LOR852101 LYL852100:LYN852101 MIH852100:MIJ852101 MSD852100:MSF852101 NBZ852100:NCB852101 NLV852100:NLX852101 NVR852100:NVT852101 OFN852100:OFP852101 OPJ852100:OPL852101 OZF852100:OZH852101 PJB852100:PJD852101 PSX852100:PSZ852101 QCT852100:QCV852101 QMP852100:QMR852101 QWL852100:QWN852101 RGH852100:RGJ852101 RQD852100:RQF852101 RZZ852100:SAB852101 SJV852100:SJX852101 STR852100:STT852101 TDN852100:TDP852101 TNJ852100:TNL852101 TXF852100:TXH852101 UHB852100:UHD852101 UQX852100:UQZ852101 VAT852100:VAV852101 VKP852100:VKR852101 VUL852100:VUN852101 WEH852100:WEJ852101 WOD852100:WOF852101 WXZ852100:WYB852101 BS917636:BU917637 LN917636:LP917637 VJ917636:VL917637 AFF917636:AFH917637 APB917636:APD917637 AYX917636:AYZ917637 BIT917636:BIV917637 BSP917636:BSR917637 CCL917636:CCN917637 CMH917636:CMJ917637 CWD917636:CWF917637 DFZ917636:DGB917637 DPV917636:DPX917637 DZR917636:DZT917637 EJN917636:EJP917637 ETJ917636:ETL917637 FDF917636:FDH917637 FNB917636:FND917637 FWX917636:FWZ917637 GGT917636:GGV917637 GQP917636:GQR917637 HAL917636:HAN917637 HKH917636:HKJ917637 HUD917636:HUF917637 IDZ917636:IEB917637 INV917636:INX917637 IXR917636:IXT917637 JHN917636:JHP917637 JRJ917636:JRL917637 KBF917636:KBH917637 KLB917636:KLD917637 KUX917636:KUZ917637 LET917636:LEV917637 LOP917636:LOR917637 LYL917636:LYN917637 MIH917636:MIJ917637 MSD917636:MSF917637 NBZ917636:NCB917637 NLV917636:NLX917637 NVR917636:NVT917637 OFN917636:OFP917637 OPJ917636:OPL917637 OZF917636:OZH917637 PJB917636:PJD917637 PSX917636:PSZ917637 QCT917636:QCV917637 QMP917636:QMR917637 QWL917636:QWN917637 RGH917636:RGJ917637 RQD917636:RQF917637 RZZ917636:SAB917637 SJV917636:SJX917637 STR917636:STT917637 TDN917636:TDP917637 TNJ917636:TNL917637 TXF917636:TXH917637 UHB917636:UHD917637 UQX917636:UQZ917637 VAT917636:VAV917637 VKP917636:VKR917637 VUL917636:VUN917637 WEH917636:WEJ917637 WOD917636:WOF917637 WXZ917636:WYB917637 BS983172:BU983173 LN983172:LP983173 VJ983172:VL983173 AFF983172:AFH983173 APB983172:APD983173 AYX983172:AYZ983173 BIT983172:BIV983173 BSP983172:BSR983173 CCL983172:CCN983173 CMH983172:CMJ983173 CWD983172:CWF983173 DFZ983172:DGB983173 DPV983172:DPX983173 DZR983172:DZT983173 EJN983172:EJP983173 ETJ983172:ETL983173 FDF983172:FDH983173 FNB983172:FND983173 FWX983172:FWZ983173 GGT983172:GGV983173 GQP983172:GQR983173 HAL983172:HAN983173 HKH983172:HKJ983173 HUD983172:HUF983173 IDZ983172:IEB983173 INV983172:INX983173 IXR983172:IXT983173 JHN983172:JHP983173 JRJ983172:JRL983173 KBF983172:KBH983173 KLB983172:KLD983173 KUX983172:KUZ983173 LET983172:LEV983173 LOP983172:LOR983173 LYL983172:LYN983173 MIH983172:MIJ983173 MSD983172:MSF983173 NBZ983172:NCB983173 NLV983172:NLX983173 NVR983172:NVT983173 OFN983172:OFP983173 OPJ983172:OPL983173 OZF983172:OZH983173 PJB983172:PJD983173 PSX983172:PSZ983173 QCT983172:QCV983173 QMP983172:QMR983173 QWL983172:QWN983173 RGH983172:RGJ983173 RQD983172:RQF983173 RZZ983172:SAB983173 SJV983172:SJX983173 STR983172:STT983173 TDN983172:TDP983173 TNJ983172:TNL983173 TXF983172:TXH983173 UHB983172:UHD983173 UQX983172:UQZ983173 VAT983172:VAV983173 VKP983172:VKR983173 VUL983172:VUN983173 WEH983172:WEJ983173 WOD983172:WOF983173 WXZ983172:WYB983173 VIA983172:VIC983239 LN144:LP145 VJ144:VL145 AFF144:AFH145 APB144:APD145 AYX144:AYZ145 BIT144:BIV145 BSP144:BSR145 CCL144:CCN145 CMH144:CMJ145 CWD144:CWF145 DFZ144:DGB145 DPV144:DPX145 DZR144:DZT145 EJN144:EJP145 ETJ144:ETL145 FDF144:FDH145 FNB144:FND145 FWX144:FWZ145 GGT144:GGV145 GQP144:GQR145 HAL144:HAN145 HKH144:HKJ145 HUD144:HUF145 IDZ144:IEB145 INV144:INX145 IXR144:IXT145 JHN144:JHP145 JRJ144:JRL145 KBF144:KBH145 KLB144:KLD145 KUX144:KUZ145 LET144:LEV145 LOP144:LOR145 LYL144:LYN145 MIH144:MIJ145 MSD144:MSF145 NBZ144:NCB145 NLV144:NLX145 NVR144:NVT145 OFN144:OFP145 OPJ144:OPL145 OZF144:OZH145 PJB144:PJD145 PSX144:PSZ145 QCT144:QCV145 QMP144:QMR145 QWL144:QWN145 RGH144:RGJ145 RQD144:RQF145 RZZ144:SAB145 SJV144:SJX145 STR144:STT145 TDN144:TDP145 TNJ144:TNL145 TXF144:TXH145 UHB144:UHD145 UQX144:UQZ145 VAT144:VAV145 VKP144:VKR145 VUL144:VUN145 WEH144:WEJ145 WOD144:WOF145 WXZ144:WYB145 BS65680:BU65681 LN65680:LP65681 VJ65680:VL65681 AFF65680:AFH65681 APB65680:APD65681 AYX65680:AYZ65681 BIT65680:BIV65681 BSP65680:BSR65681 CCL65680:CCN65681 CMH65680:CMJ65681 CWD65680:CWF65681 DFZ65680:DGB65681 DPV65680:DPX65681 DZR65680:DZT65681 EJN65680:EJP65681 ETJ65680:ETL65681 FDF65680:FDH65681 FNB65680:FND65681 FWX65680:FWZ65681 GGT65680:GGV65681 GQP65680:GQR65681 HAL65680:HAN65681 HKH65680:HKJ65681 HUD65680:HUF65681 IDZ65680:IEB65681 INV65680:INX65681 IXR65680:IXT65681 JHN65680:JHP65681 JRJ65680:JRL65681 KBF65680:KBH65681 KLB65680:KLD65681 KUX65680:KUZ65681 LET65680:LEV65681 LOP65680:LOR65681 LYL65680:LYN65681 MIH65680:MIJ65681 MSD65680:MSF65681 NBZ65680:NCB65681 NLV65680:NLX65681 NVR65680:NVT65681 OFN65680:OFP65681 OPJ65680:OPL65681 OZF65680:OZH65681 PJB65680:PJD65681 PSX65680:PSZ65681 QCT65680:QCV65681 QMP65680:QMR65681 QWL65680:QWN65681 RGH65680:RGJ65681 RQD65680:RQF65681 RZZ65680:SAB65681 SJV65680:SJX65681 STR65680:STT65681 TDN65680:TDP65681 TNJ65680:TNL65681 TXF65680:TXH65681 UHB65680:UHD65681 UQX65680:UQZ65681 VAT65680:VAV65681 VKP65680:VKR65681 VUL65680:VUN65681 WEH65680:WEJ65681 WOD65680:WOF65681 WXZ65680:WYB65681 BS131216:BU131217 LN131216:LP131217 VJ131216:VL131217 AFF131216:AFH131217 APB131216:APD131217 AYX131216:AYZ131217 BIT131216:BIV131217 BSP131216:BSR131217 CCL131216:CCN131217 CMH131216:CMJ131217 CWD131216:CWF131217 DFZ131216:DGB131217 DPV131216:DPX131217 DZR131216:DZT131217 EJN131216:EJP131217 ETJ131216:ETL131217 FDF131216:FDH131217 FNB131216:FND131217 FWX131216:FWZ131217 GGT131216:GGV131217 GQP131216:GQR131217 HAL131216:HAN131217 HKH131216:HKJ131217 HUD131216:HUF131217 IDZ131216:IEB131217 INV131216:INX131217 IXR131216:IXT131217 JHN131216:JHP131217 JRJ131216:JRL131217 KBF131216:KBH131217 KLB131216:KLD131217 KUX131216:KUZ131217 LET131216:LEV131217 LOP131216:LOR131217 LYL131216:LYN131217 MIH131216:MIJ131217 MSD131216:MSF131217 NBZ131216:NCB131217 NLV131216:NLX131217 NVR131216:NVT131217 OFN131216:OFP131217 OPJ131216:OPL131217 OZF131216:OZH131217 PJB131216:PJD131217 PSX131216:PSZ131217 QCT131216:QCV131217 QMP131216:QMR131217 QWL131216:QWN131217 RGH131216:RGJ131217 RQD131216:RQF131217 RZZ131216:SAB131217 SJV131216:SJX131217 STR131216:STT131217 TDN131216:TDP131217 TNJ131216:TNL131217 TXF131216:TXH131217 UHB131216:UHD131217 UQX131216:UQZ131217 VAT131216:VAV131217 VKP131216:VKR131217 VUL131216:VUN131217 WEH131216:WEJ131217 WOD131216:WOF131217 WXZ131216:WYB131217 BS196752:BU196753 LN196752:LP196753 VJ196752:VL196753 AFF196752:AFH196753 APB196752:APD196753 AYX196752:AYZ196753 BIT196752:BIV196753 BSP196752:BSR196753 CCL196752:CCN196753 CMH196752:CMJ196753 CWD196752:CWF196753 DFZ196752:DGB196753 DPV196752:DPX196753 DZR196752:DZT196753 EJN196752:EJP196753 ETJ196752:ETL196753 FDF196752:FDH196753 FNB196752:FND196753 FWX196752:FWZ196753 GGT196752:GGV196753 GQP196752:GQR196753 HAL196752:HAN196753 HKH196752:HKJ196753 HUD196752:HUF196753 IDZ196752:IEB196753 INV196752:INX196753 IXR196752:IXT196753 JHN196752:JHP196753 JRJ196752:JRL196753 KBF196752:KBH196753 KLB196752:KLD196753 KUX196752:KUZ196753 LET196752:LEV196753 LOP196752:LOR196753 LYL196752:LYN196753 MIH196752:MIJ196753 MSD196752:MSF196753 NBZ196752:NCB196753 NLV196752:NLX196753 NVR196752:NVT196753 OFN196752:OFP196753 OPJ196752:OPL196753 OZF196752:OZH196753 PJB196752:PJD196753 PSX196752:PSZ196753 QCT196752:QCV196753 QMP196752:QMR196753 QWL196752:QWN196753 RGH196752:RGJ196753 RQD196752:RQF196753 RZZ196752:SAB196753 SJV196752:SJX196753 STR196752:STT196753 TDN196752:TDP196753 TNJ196752:TNL196753 TXF196752:TXH196753 UHB196752:UHD196753 UQX196752:UQZ196753 VAT196752:VAV196753 VKP196752:VKR196753 VUL196752:VUN196753 WEH196752:WEJ196753 WOD196752:WOF196753 WXZ196752:WYB196753 BS262288:BU262289 LN262288:LP262289 VJ262288:VL262289 AFF262288:AFH262289 APB262288:APD262289 AYX262288:AYZ262289 BIT262288:BIV262289 BSP262288:BSR262289 CCL262288:CCN262289 CMH262288:CMJ262289 CWD262288:CWF262289 DFZ262288:DGB262289 DPV262288:DPX262289 DZR262288:DZT262289 EJN262288:EJP262289 ETJ262288:ETL262289 FDF262288:FDH262289 FNB262288:FND262289 FWX262288:FWZ262289 GGT262288:GGV262289 GQP262288:GQR262289 HAL262288:HAN262289 HKH262288:HKJ262289 HUD262288:HUF262289 IDZ262288:IEB262289 INV262288:INX262289 IXR262288:IXT262289 JHN262288:JHP262289 JRJ262288:JRL262289 KBF262288:KBH262289 KLB262288:KLD262289 KUX262288:KUZ262289 LET262288:LEV262289 LOP262288:LOR262289 LYL262288:LYN262289 MIH262288:MIJ262289 MSD262288:MSF262289 NBZ262288:NCB262289 NLV262288:NLX262289 NVR262288:NVT262289 OFN262288:OFP262289 OPJ262288:OPL262289 OZF262288:OZH262289 PJB262288:PJD262289 PSX262288:PSZ262289 QCT262288:QCV262289 QMP262288:QMR262289 QWL262288:QWN262289 RGH262288:RGJ262289 RQD262288:RQF262289 RZZ262288:SAB262289 SJV262288:SJX262289 STR262288:STT262289 TDN262288:TDP262289 TNJ262288:TNL262289 TXF262288:TXH262289 UHB262288:UHD262289 UQX262288:UQZ262289 VAT262288:VAV262289 VKP262288:VKR262289 VUL262288:VUN262289 WEH262288:WEJ262289 WOD262288:WOF262289 WXZ262288:WYB262289 BS327824:BU327825 LN327824:LP327825 VJ327824:VL327825 AFF327824:AFH327825 APB327824:APD327825 AYX327824:AYZ327825 BIT327824:BIV327825 BSP327824:BSR327825 CCL327824:CCN327825 CMH327824:CMJ327825 CWD327824:CWF327825 DFZ327824:DGB327825 DPV327824:DPX327825 DZR327824:DZT327825 EJN327824:EJP327825 ETJ327824:ETL327825 FDF327824:FDH327825 FNB327824:FND327825 FWX327824:FWZ327825 GGT327824:GGV327825 GQP327824:GQR327825 HAL327824:HAN327825 HKH327824:HKJ327825 HUD327824:HUF327825 IDZ327824:IEB327825 INV327824:INX327825 IXR327824:IXT327825 JHN327824:JHP327825 JRJ327824:JRL327825 KBF327824:KBH327825 KLB327824:KLD327825 KUX327824:KUZ327825 LET327824:LEV327825 LOP327824:LOR327825 LYL327824:LYN327825 MIH327824:MIJ327825 MSD327824:MSF327825 NBZ327824:NCB327825 NLV327824:NLX327825 NVR327824:NVT327825 OFN327824:OFP327825 OPJ327824:OPL327825 OZF327824:OZH327825 PJB327824:PJD327825 PSX327824:PSZ327825 QCT327824:QCV327825 QMP327824:QMR327825 QWL327824:QWN327825 RGH327824:RGJ327825 RQD327824:RQF327825 RZZ327824:SAB327825 SJV327824:SJX327825 STR327824:STT327825 TDN327824:TDP327825 TNJ327824:TNL327825 TXF327824:TXH327825 UHB327824:UHD327825 UQX327824:UQZ327825 VAT327824:VAV327825 VKP327824:VKR327825 VUL327824:VUN327825 WEH327824:WEJ327825 WOD327824:WOF327825 WXZ327824:WYB327825 BS393360:BU393361 LN393360:LP393361 VJ393360:VL393361 AFF393360:AFH393361 APB393360:APD393361 AYX393360:AYZ393361 BIT393360:BIV393361 BSP393360:BSR393361 CCL393360:CCN393361 CMH393360:CMJ393361 CWD393360:CWF393361 DFZ393360:DGB393361 DPV393360:DPX393361 DZR393360:DZT393361 EJN393360:EJP393361 ETJ393360:ETL393361 FDF393360:FDH393361 FNB393360:FND393361 FWX393360:FWZ393361 GGT393360:GGV393361 GQP393360:GQR393361 HAL393360:HAN393361 HKH393360:HKJ393361 HUD393360:HUF393361 IDZ393360:IEB393361 INV393360:INX393361 IXR393360:IXT393361 JHN393360:JHP393361 JRJ393360:JRL393361 KBF393360:KBH393361 KLB393360:KLD393361 KUX393360:KUZ393361 LET393360:LEV393361 LOP393360:LOR393361 LYL393360:LYN393361 MIH393360:MIJ393361 MSD393360:MSF393361 NBZ393360:NCB393361 NLV393360:NLX393361 NVR393360:NVT393361 OFN393360:OFP393361 OPJ393360:OPL393361 OZF393360:OZH393361 PJB393360:PJD393361 PSX393360:PSZ393361 QCT393360:QCV393361 QMP393360:QMR393361 QWL393360:QWN393361 RGH393360:RGJ393361 RQD393360:RQF393361 RZZ393360:SAB393361 SJV393360:SJX393361 STR393360:STT393361 TDN393360:TDP393361 TNJ393360:TNL393361 TXF393360:TXH393361 UHB393360:UHD393361 UQX393360:UQZ393361 VAT393360:VAV393361 VKP393360:VKR393361 VUL393360:VUN393361 WEH393360:WEJ393361 WOD393360:WOF393361 WXZ393360:WYB393361 BS458896:BU458897 LN458896:LP458897 VJ458896:VL458897 AFF458896:AFH458897 APB458896:APD458897 AYX458896:AYZ458897 BIT458896:BIV458897 BSP458896:BSR458897 CCL458896:CCN458897 CMH458896:CMJ458897 CWD458896:CWF458897 DFZ458896:DGB458897 DPV458896:DPX458897 DZR458896:DZT458897 EJN458896:EJP458897 ETJ458896:ETL458897 FDF458896:FDH458897 FNB458896:FND458897 FWX458896:FWZ458897 GGT458896:GGV458897 GQP458896:GQR458897 HAL458896:HAN458897 HKH458896:HKJ458897 HUD458896:HUF458897 IDZ458896:IEB458897 INV458896:INX458897 IXR458896:IXT458897 JHN458896:JHP458897 JRJ458896:JRL458897 KBF458896:KBH458897 KLB458896:KLD458897 KUX458896:KUZ458897 LET458896:LEV458897 LOP458896:LOR458897 LYL458896:LYN458897 MIH458896:MIJ458897 MSD458896:MSF458897 NBZ458896:NCB458897 NLV458896:NLX458897 NVR458896:NVT458897 OFN458896:OFP458897 OPJ458896:OPL458897 OZF458896:OZH458897 PJB458896:PJD458897 PSX458896:PSZ458897 QCT458896:QCV458897 QMP458896:QMR458897 QWL458896:QWN458897 RGH458896:RGJ458897 RQD458896:RQF458897 RZZ458896:SAB458897 SJV458896:SJX458897 STR458896:STT458897 TDN458896:TDP458897 TNJ458896:TNL458897 TXF458896:TXH458897 UHB458896:UHD458897 UQX458896:UQZ458897 VAT458896:VAV458897 VKP458896:VKR458897 VUL458896:VUN458897 WEH458896:WEJ458897 WOD458896:WOF458897 WXZ458896:WYB458897 BS524432:BU524433 LN524432:LP524433 VJ524432:VL524433 AFF524432:AFH524433 APB524432:APD524433 AYX524432:AYZ524433 BIT524432:BIV524433 BSP524432:BSR524433 CCL524432:CCN524433 CMH524432:CMJ524433 CWD524432:CWF524433 DFZ524432:DGB524433 DPV524432:DPX524433 DZR524432:DZT524433 EJN524432:EJP524433 ETJ524432:ETL524433 FDF524432:FDH524433 FNB524432:FND524433 FWX524432:FWZ524433 GGT524432:GGV524433 GQP524432:GQR524433 HAL524432:HAN524433 HKH524432:HKJ524433 HUD524432:HUF524433 IDZ524432:IEB524433 INV524432:INX524433 IXR524432:IXT524433 JHN524432:JHP524433 JRJ524432:JRL524433 KBF524432:KBH524433 KLB524432:KLD524433 KUX524432:KUZ524433 LET524432:LEV524433 LOP524432:LOR524433 LYL524432:LYN524433 MIH524432:MIJ524433 MSD524432:MSF524433 NBZ524432:NCB524433 NLV524432:NLX524433 NVR524432:NVT524433 OFN524432:OFP524433 OPJ524432:OPL524433 OZF524432:OZH524433 PJB524432:PJD524433 PSX524432:PSZ524433 QCT524432:QCV524433 QMP524432:QMR524433 QWL524432:QWN524433 RGH524432:RGJ524433 RQD524432:RQF524433 RZZ524432:SAB524433 SJV524432:SJX524433 STR524432:STT524433 TDN524432:TDP524433 TNJ524432:TNL524433 TXF524432:TXH524433 UHB524432:UHD524433 UQX524432:UQZ524433 VAT524432:VAV524433 VKP524432:VKR524433 VUL524432:VUN524433 WEH524432:WEJ524433 WOD524432:WOF524433 WXZ524432:WYB524433 BS589968:BU589969 LN589968:LP589969 VJ589968:VL589969 AFF589968:AFH589969 APB589968:APD589969 AYX589968:AYZ589969 BIT589968:BIV589969 BSP589968:BSR589969 CCL589968:CCN589969 CMH589968:CMJ589969 CWD589968:CWF589969 DFZ589968:DGB589969 DPV589968:DPX589969 DZR589968:DZT589969 EJN589968:EJP589969 ETJ589968:ETL589969 FDF589968:FDH589969 FNB589968:FND589969 FWX589968:FWZ589969 GGT589968:GGV589969 GQP589968:GQR589969 HAL589968:HAN589969 HKH589968:HKJ589969 HUD589968:HUF589969 IDZ589968:IEB589969 INV589968:INX589969 IXR589968:IXT589969 JHN589968:JHP589969 JRJ589968:JRL589969 KBF589968:KBH589969 KLB589968:KLD589969 KUX589968:KUZ589969 LET589968:LEV589969 LOP589968:LOR589969 LYL589968:LYN589969 MIH589968:MIJ589969 MSD589968:MSF589969 NBZ589968:NCB589969 NLV589968:NLX589969 NVR589968:NVT589969 OFN589968:OFP589969 OPJ589968:OPL589969 OZF589968:OZH589969 PJB589968:PJD589969 PSX589968:PSZ589969 QCT589968:QCV589969 QMP589968:QMR589969 QWL589968:QWN589969 RGH589968:RGJ589969 RQD589968:RQF589969 RZZ589968:SAB589969 SJV589968:SJX589969 STR589968:STT589969 TDN589968:TDP589969 TNJ589968:TNL589969 TXF589968:TXH589969 UHB589968:UHD589969 UQX589968:UQZ589969 VAT589968:VAV589969 VKP589968:VKR589969 VUL589968:VUN589969 WEH589968:WEJ589969 WOD589968:WOF589969 WXZ589968:WYB589969 BS655504:BU655505 LN655504:LP655505 VJ655504:VL655505 AFF655504:AFH655505 APB655504:APD655505 AYX655504:AYZ655505 BIT655504:BIV655505 BSP655504:BSR655505 CCL655504:CCN655505 CMH655504:CMJ655505 CWD655504:CWF655505 DFZ655504:DGB655505 DPV655504:DPX655505 DZR655504:DZT655505 EJN655504:EJP655505 ETJ655504:ETL655505 FDF655504:FDH655505 FNB655504:FND655505 FWX655504:FWZ655505 GGT655504:GGV655505 GQP655504:GQR655505 HAL655504:HAN655505 HKH655504:HKJ655505 HUD655504:HUF655505 IDZ655504:IEB655505 INV655504:INX655505 IXR655504:IXT655505 JHN655504:JHP655505 JRJ655504:JRL655505 KBF655504:KBH655505 KLB655504:KLD655505 KUX655504:KUZ655505 LET655504:LEV655505 LOP655504:LOR655505 LYL655504:LYN655505 MIH655504:MIJ655505 MSD655504:MSF655505 NBZ655504:NCB655505 NLV655504:NLX655505 NVR655504:NVT655505 OFN655504:OFP655505 OPJ655504:OPL655505 OZF655504:OZH655505 PJB655504:PJD655505 PSX655504:PSZ655505 QCT655504:QCV655505 QMP655504:QMR655505 QWL655504:QWN655505 RGH655504:RGJ655505 RQD655504:RQF655505 RZZ655504:SAB655505 SJV655504:SJX655505 STR655504:STT655505 TDN655504:TDP655505 TNJ655504:TNL655505 TXF655504:TXH655505 UHB655504:UHD655505 UQX655504:UQZ655505 VAT655504:VAV655505 VKP655504:VKR655505 VUL655504:VUN655505 WEH655504:WEJ655505 WOD655504:WOF655505 WXZ655504:WYB655505 BS721040:BU721041 LN721040:LP721041 VJ721040:VL721041 AFF721040:AFH721041 APB721040:APD721041 AYX721040:AYZ721041 BIT721040:BIV721041 BSP721040:BSR721041 CCL721040:CCN721041 CMH721040:CMJ721041 CWD721040:CWF721041 DFZ721040:DGB721041 DPV721040:DPX721041 DZR721040:DZT721041 EJN721040:EJP721041 ETJ721040:ETL721041 FDF721040:FDH721041 FNB721040:FND721041 FWX721040:FWZ721041 GGT721040:GGV721041 GQP721040:GQR721041 HAL721040:HAN721041 HKH721040:HKJ721041 HUD721040:HUF721041 IDZ721040:IEB721041 INV721040:INX721041 IXR721040:IXT721041 JHN721040:JHP721041 JRJ721040:JRL721041 KBF721040:KBH721041 KLB721040:KLD721041 KUX721040:KUZ721041 LET721040:LEV721041 LOP721040:LOR721041 LYL721040:LYN721041 MIH721040:MIJ721041 MSD721040:MSF721041 NBZ721040:NCB721041 NLV721040:NLX721041 NVR721040:NVT721041 OFN721040:OFP721041 OPJ721040:OPL721041 OZF721040:OZH721041 PJB721040:PJD721041 PSX721040:PSZ721041 QCT721040:QCV721041 QMP721040:QMR721041 QWL721040:QWN721041 RGH721040:RGJ721041 RQD721040:RQF721041 RZZ721040:SAB721041 SJV721040:SJX721041 STR721040:STT721041 TDN721040:TDP721041 TNJ721040:TNL721041 TXF721040:TXH721041 UHB721040:UHD721041 UQX721040:UQZ721041 VAT721040:VAV721041 VKP721040:VKR721041 VUL721040:VUN721041 WEH721040:WEJ721041 WOD721040:WOF721041 WXZ721040:WYB721041 BS786576:BU786577 LN786576:LP786577 VJ786576:VL786577 AFF786576:AFH786577 APB786576:APD786577 AYX786576:AYZ786577 BIT786576:BIV786577 BSP786576:BSR786577 CCL786576:CCN786577 CMH786576:CMJ786577 CWD786576:CWF786577 DFZ786576:DGB786577 DPV786576:DPX786577 DZR786576:DZT786577 EJN786576:EJP786577 ETJ786576:ETL786577 FDF786576:FDH786577 FNB786576:FND786577 FWX786576:FWZ786577 GGT786576:GGV786577 GQP786576:GQR786577 HAL786576:HAN786577 HKH786576:HKJ786577 HUD786576:HUF786577 IDZ786576:IEB786577 INV786576:INX786577 IXR786576:IXT786577 JHN786576:JHP786577 JRJ786576:JRL786577 KBF786576:KBH786577 KLB786576:KLD786577 KUX786576:KUZ786577 LET786576:LEV786577 LOP786576:LOR786577 LYL786576:LYN786577 MIH786576:MIJ786577 MSD786576:MSF786577 NBZ786576:NCB786577 NLV786576:NLX786577 NVR786576:NVT786577 OFN786576:OFP786577 OPJ786576:OPL786577 OZF786576:OZH786577 PJB786576:PJD786577 PSX786576:PSZ786577 QCT786576:QCV786577 QMP786576:QMR786577 QWL786576:QWN786577 RGH786576:RGJ786577 RQD786576:RQF786577 RZZ786576:SAB786577 SJV786576:SJX786577 STR786576:STT786577 TDN786576:TDP786577 TNJ786576:TNL786577 TXF786576:TXH786577 UHB786576:UHD786577 UQX786576:UQZ786577 VAT786576:VAV786577 VKP786576:VKR786577 VUL786576:VUN786577 WEH786576:WEJ786577 WOD786576:WOF786577 WXZ786576:WYB786577 BS852112:BU852113 LN852112:LP852113 VJ852112:VL852113 AFF852112:AFH852113 APB852112:APD852113 AYX852112:AYZ852113 BIT852112:BIV852113 BSP852112:BSR852113 CCL852112:CCN852113 CMH852112:CMJ852113 CWD852112:CWF852113 DFZ852112:DGB852113 DPV852112:DPX852113 DZR852112:DZT852113 EJN852112:EJP852113 ETJ852112:ETL852113 FDF852112:FDH852113 FNB852112:FND852113 FWX852112:FWZ852113 GGT852112:GGV852113 GQP852112:GQR852113 HAL852112:HAN852113 HKH852112:HKJ852113 HUD852112:HUF852113 IDZ852112:IEB852113 INV852112:INX852113 IXR852112:IXT852113 JHN852112:JHP852113 JRJ852112:JRL852113 KBF852112:KBH852113 KLB852112:KLD852113 KUX852112:KUZ852113 LET852112:LEV852113 LOP852112:LOR852113 LYL852112:LYN852113 MIH852112:MIJ852113 MSD852112:MSF852113 NBZ852112:NCB852113 NLV852112:NLX852113 NVR852112:NVT852113 OFN852112:OFP852113 OPJ852112:OPL852113 OZF852112:OZH852113 PJB852112:PJD852113 PSX852112:PSZ852113 QCT852112:QCV852113 QMP852112:QMR852113 QWL852112:QWN852113 RGH852112:RGJ852113 RQD852112:RQF852113 RZZ852112:SAB852113 SJV852112:SJX852113 STR852112:STT852113 TDN852112:TDP852113 TNJ852112:TNL852113 TXF852112:TXH852113 UHB852112:UHD852113 UQX852112:UQZ852113 VAT852112:VAV852113 VKP852112:VKR852113 VUL852112:VUN852113 WEH852112:WEJ852113 WOD852112:WOF852113 WXZ852112:WYB852113 BS917648:BU917649 LN917648:LP917649 VJ917648:VL917649 AFF917648:AFH917649 APB917648:APD917649 AYX917648:AYZ917649 BIT917648:BIV917649 BSP917648:BSR917649 CCL917648:CCN917649 CMH917648:CMJ917649 CWD917648:CWF917649 DFZ917648:DGB917649 DPV917648:DPX917649 DZR917648:DZT917649 EJN917648:EJP917649 ETJ917648:ETL917649 FDF917648:FDH917649 FNB917648:FND917649 FWX917648:FWZ917649 GGT917648:GGV917649 GQP917648:GQR917649 HAL917648:HAN917649 HKH917648:HKJ917649 HUD917648:HUF917649 IDZ917648:IEB917649 INV917648:INX917649 IXR917648:IXT917649 JHN917648:JHP917649 JRJ917648:JRL917649 KBF917648:KBH917649 KLB917648:KLD917649 KUX917648:KUZ917649 LET917648:LEV917649 LOP917648:LOR917649 LYL917648:LYN917649 MIH917648:MIJ917649 MSD917648:MSF917649 NBZ917648:NCB917649 NLV917648:NLX917649 NVR917648:NVT917649 OFN917648:OFP917649 OPJ917648:OPL917649 OZF917648:OZH917649 PJB917648:PJD917649 PSX917648:PSZ917649 QCT917648:QCV917649 QMP917648:QMR917649 QWL917648:QWN917649 RGH917648:RGJ917649 RQD917648:RQF917649 RZZ917648:SAB917649 SJV917648:SJX917649 STR917648:STT917649 TDN917648:TDP917649 TNJ917648:TNL917649 TXF917648:TXH917649 UHB917648:UHD917649 UQX917648:UQZ917649 VAT917648:VAV917649 VKP917648:VKR917649 VUL917648:VUN917649 WEH917648:WEJ917649 WOD917648:WOF917649 WXZ917648:WYB917649 BS983184:BU983185 LN983184:LP983185 VJ983184:VL983185 AFF983184:AFH983185 APB983184:APD983185 AYX983184:AYZ983185 BIT983184:BIV983185 BSP983184:BSR983185 CCL983184:CCN983185 CMH983184:CMJ983185 CWD983184:CWF983185 DFZ983184:DGB983185 DPV983184:DPX983185 DZR983184:DZT983185 EJN983184:EJP983185 ETJ983184:ETL983185 FDF983184:FDH983185 FNB983184:FND983185 FWX983184:FWZ983185 GGT983184:GGV983185 GQP983184:GQR983185 HAL983184:HAN983185 HKH983184:HKJ983185 HUD983184:HUF983185 IDZ983184:IEB983185 INV983184:INX983185 IXR983184:IXT983185 JHN983184:JHP983185 JRJ983184:JRL983185 KBF983184:KBH983185 KLB983184:KLD983185 KUX983184:KUZ983185 LET983184:LEV983185 LOP983184:LOR983185 LYL983184:LYN983185 MIH983184:MIJ983185 MSD983184:MSF983185 NBZ983184:NCB983185 NLV983184:NLX983185 NVR983184:NVT983185 OFN983184:OFP983185 OPJ983184:OPL983185 OZF983184:OZH983185 PJB983184:PJD983185 PSX983184:PSZ983185 QCT983184:QCV983185 QMP983184:QMR983185 QWL983184:QWN983185 RGH983184:RGJ983185 RQD983184:RQF983185 RZZ983184:SAB983185 SJV983184:SJX983185 STR983184:STT983185 TDN983184:TDP983185 TNJ983184:TNL983185 TXF983184:TXH983185 UHB983184:UHD983185 UQX983184:UQZ983185 VAT983184:VAV983185 VKP983184:VKR983185 VUL983184:VUN983185 WEH983184:WEJ983185 WOD983184:WOF983185 WXZ983184:WYB983185 VRW983172:VRY983239 LN156:LP157 VJ156:VL157 AFF156:AFH157 APB156:APD157 AYX156:AYZ157 BIT156:BIV157 BSP156:BSR157 CCL156:CCN157 CMH156:CMJ157 CWD156:CWF157 DFZ156:DGB157 DPV156:DPX157 DZR156:DZT157 EJN156:EJP157 ETJ156:ETL157 FDF156:FDH157 FNB156:FND157 FWX156:FWZ157 GGT156:GGV157 GQP156:GQR157 HAL156:HAN157 HKH156:HKJ157 HUD156:HUF157 IDZ156:IEB157 INV156:INX157 IXR156:IXT157 JHN156:JHP157 JRJ156:JRL157 KBF156:KBH157 KLB156:KLD157 KUX156:KUZ157 LET156:LEV157 LOP156:LOR157 LYL156:LYN157 MIH156:MIJ157 MSD156:MSF157 NBZ156:NCB157 NLV156:NLX157 NVR156:NVT157 OFN156:OFP157 OPJ156:OPL157 OZF156:OZH157 PJB156:PJD157 PSX156:PSZ157 QCT156:QCV157 QMP156:QMR157 QWL156:QWN157 RGH156:RGJ157 RQD156:RQF157 RZZ156:SAB157 SJV156:SJX157 STR156:STT157 TDN156:TDP157 TNJ156:TNL157 TXF156:TXH157 UHB156:UHD157 UQX156:UQZ157 VAT156:VAV157 VKP156:VKR157 VUL156:VUN157 WEH156:WEJ157 WOD156:WOF157 WXZ156:WYB157 BS65692:BU65693 LN65692:LP65693 VJ65692:VL65693 AFF65692:AFH65693 APB65692:APD65693 AYX65692:AYZ65693 BIT65692:BIV65693 BSP65692:BSR65693 CCL65692:CCN65693 CMH65692:CMJ65693 CWD65692:CWF65693 DFZ65692:DGB65693 DPV65692:DPX65693 DZR65692:DZT65693 EJN65692:EJP65693 ETJ65692:ETL65693 FDF65692:FDH65693 FNB65692:FND65693 FWX65692:FWZ65693 GGT65692:GGV65693 GQP65692:GQR65693 HAL65692:HAN65693 HKH65692:HKJ65693 HUD65692:HUF65693 IDZ65692:IEB65693 INV65692:INX65693 IXR65692:IXT65693 JHN65692:JHP65693 JRJ65692:JRL65693 KBF65692:KBH65693 KLB65692:KLD65693 KUX65692:KUZ65693 LET65692:LEV65693 LOP65692:LOR65693 LYL65692:LYN65693 MIH65692:MIJ65693 MSD65692:MSF65693 NBZ65692:NCB65693 NLV65692:NLX65693 NVR65692:NVT65693 OFN65692:OFP65693 OPJ65692:OPL65693 OZF65692:OZH65693 PJB65692:PJD65693 PSX65692:PSZ65693 QCT65692:QCV65693 QMP65692:QMR65693 QWL65692:QWN65693 RGH65692:RGJ65693 RQD65692:RQF65693 RZZ65692:SAB65693 SJV65692:SJX65693 STR65692:STT65693 TDN65692:TDP65693 TNJ65692:TNL65693 TXF65692:TXH65693 UHB65692:UHD65693 UQX65692:UQZ65693 VAT65692:VAV65693 VKP65692:VKR65693 VUL65692:VUN65693 WEH65692:WEJ65693 WOD65692:WOF65693 WXZ65692:WYB65693 BS131228:BU131229 LN131228:LP131229 VJ131228:VL131229 AFF131228:AFH131229 APB131228:APD131229 AYX131228:AYZ131229 BIT131228:BIV131229 BSP131228:BSR131229 CCL131228:CCN131229 CMH131228:CMJ131229 CWD131228:CWF131229 DFZ131228:DGB131229 DPV131228:DPX131229 DZR131228:DZT131229 EJN131228:EJP131229 ETJ131228:ETL131229 FDF131228:FDH131229 FNB131228:FND131229 FWX131228:FWZ131229 GGT131228:GGV131229 GQP131228:GQR131229 HAL131228:HAN131229 HKH131228:HKJ131229 HUD131228:HUF131229 IDZ131228:IEB131229 INV131228:INX131229 IXR131228:IXT131229 JHN131228:JHP131229 JRJ131228:JRL131229 KBF131228:KBH131229 KLB131228:KLD131229 KUX131228:KUZ131229 LET131228:LEV131229 LOP131228:LOR131229 LYL131228:LYN131229 MIH131228:MIJ131229 MSD131228:MSF131229 NBZ131228:NCB131229 NLV131228:NLX131229 NVR131228:NVT131229 OFN131228:OFP131229 OPJ131228:OPL131229 OZF131228:OZH131229 PJB131228:PJD131229 PSX131228:PSZ131229 QCT131228:QCV131229 QMP131228:QMR131229 QWL131228:QWN131229 RGH131228:RGJ131229 RQD131228:RQF131229 RZZ131228:SAB131229 SJV131228:SJX131229 STR131228:STT131229 TDN131228:TDP131229 TNJ131228:TNL131229 TXF131228:TXH131229 UHB131228:UHD131229 UQX131228:UQZ131229 VAT131228:VAV131229 VKP131228:VKR131229 VUL131228:VUN131229 WEH131228:WEJ131229 WOD131228:WOF131229 WXZ131228:WYB131229 BS196764:BU196765 LN196764:LP196765 VJ196764:VL196765 AFF196764:AFH196765 APB196764:APD196765 AYX196764:AYZ196765 BIT196764:BIV196765 BSP196764:BSR196765 CCL196764:CCN196765 CMH196764:CMJ196765 CWD196764:CWF196765 DFZ196764:DGB196765 DPV196764:DPX196765 DZR196764:DZT196765 EJN196764:EJP196765 ETJ196764:ETL196765 FDF196764:FDH196765 FNB196764:FND196765 FWX196764:FWZ196765 GGT196764:GGV196765 GQP196764:GQR196765 HAL196764:HAN196765 HKH196764:HKJ196765 HUD196764:HUF196765 IDZ196764:IEB196765 INV196764:INX196765 IXR196764:IXT196765 JHN196764:JHP196765 JRJ196764:JRL196765 KBF196764:KBH196765 KLB196764:KLD196765 KUX196764:KUZ196765 LET196764:LEV196765 LOP196764:LOR196765 LYL196764:LYN196765 MIH196764:MIJ196765 MSD196764:MSF196765 NBZ196764:NCB196765 NLV196764:NLX196765 NVR196764:NVT196765 OFN196764:OFP196765 OPJ196764:OPL196765 OZF196764:OZH196765 PJB196764:PJD196765 PSX196764:PSZ196765 QCT196764:QCV196765 QMP196764:QMR196765 QWL196764:QWN196765 RGH196764:RGJ196765 RQD196764:RQF196765 RZZ196764:SAB196765 SJV196764:SJX196765 STR196764:STT196765 TDN196764:TDP196765 TNJ196764:TNL196765 TXF196764:TXH196765 UHB196764:UHD196765 UQX196764:UQZ196765 VAT196764:VAV196765 VKP196764:VKR196765 VUL196764:VUN196765 WEH196764:WEJ196765 WOD196764:WOF196765 WXZ196764:WYB196765 BS262300:BU262301 LN262300:LP262301 VJ262300:VL262301 AFF262300:AFH262301 APB262300:APD262301 AYX262300:AYZ262301 BIT262300:BIV262301 BSP262300:BSR262301 CCL262300:CCN262301 CMH262300:CMJ262301 CWD262300:CWF262301 DFZ262300:DGB262301 DPV262300:DPX262301 DZR262300:DZT262301 EJN262300:EJP262301 ETJ262300:ETL262301 FDF262300:FDH262301 FNB262300:FND262301 FWX262300:FWZ262301 GGT262300:GGV262301 GQP262300:GQR262301 HAL262300:HAN262301 HKH262300:HKJ262301 HUD262300:HUF262301 IDZ262300:IEB262301 INV262300:INX262301 IXR262300:IXT262301 JHN262300:JHP262301 JRJ262300:JRL262301 KBF262300:KBH262301 KLB262300:KLD262301 KUX262300:KUZ262301 LET262300:LEV262301 LOP262300:LOR262301 LYL262300:LYN262301 MIH262300:MIJ262301 MSD262300:MSF262301 NBZ262300:NCB262301 NLV262300:NLX262301 NVR262300:NVT262301 OFN262300:OFP262301 OPJ262300:OPL262301 OZF262300:OZH262301 PJB262300:PJD262301 PSX262300:PSZ262301 QCT262300:QCV262301 QMP262300:QMR262301 QWL262300:QWN262301 RGH262300:RGJ262301 RQD262300:RQF262301 RZZ262300:SAB262301 SJV262300:SJX262301 STR262300:STT262301 TDN262300:TDP262301 TNJ262300:TNL262301 TXF262300:TXH262301 UHB262300:UHD262301 UQX262300:UQZ262301 VAT262300:VAV262301 VKP262300:VKR262301 VUL262300:VUN262301 WEH262300:WEJ262301 WOD262300:WOF262301 WXZ262300:WYB262301 BS327836:BU327837 LN327836:LP327837 VJ327836:VL327837 AFF327836:AFH327837 APB327836:APD327837 AYX327836:AYZ327837 BIT327836:BIV327837 BSP327836:BSR327837 CCL327836:CCN327837 CMH327836:CMJ327837 CWD327836:CWF327837 DFZ327836:DGB327837 DPV327836:DPX327837 DZR327836:DZT327837 EJN327836:EJP327837 ETJ327836:ETL327837 FDF327836:FDH327837 FNB327836:FND327837 FWX327836:FWZ327837 GGT327836:GGV327837 GQP327836:GQR327837 HAL327836:HAN327837 HKH327836:HKJ327837 HUD327836:HUF327837 IDZ327836:IEB327837 INV327836:INX327837 IXR327836:IXT327837 JHN327836:JHP327837 JRJ327836:JRL327837 KBF327836:KBH327837 KLB327836:KLD327837 KUX327836:KUZ327837 LET327836:LEV327837 LOP327836:LOR327837 LYL327836:LYN327837 MIH327836:MIJ327837 MSD327836:MSF327837 NBZ327836:NCB327837 NLV327836:NLX327837 NVR327836:NVT327837 OFN327836:OFP327837 OPJ327836:OPL327837 OZF327836:OZH327837 PJB327836:PJD327837 PSX327836:PSZ327837 QCT327836:QCV327837 QMP327836:QMR327837 QWL327836:QWN327837 RGH327836:RGJ327837 RQD327836:RQF327837 RZZ327836:SAB327837 SJV327836:SJX327837 STR327836:STT327837 TDN327836:TDP327837 TNJ327836:TNL327837 TXF327836:TXH327837 UHB327836:UHD327837 UQX327836:UQZ327837 VAT327836:VAV327837 VKP327836:VKR327837 VUL327836:VUN327837 WEH327836:WEJ327837 WOD327836:WOF327837 WXZ327836:WYB327837 BS393372:BU393373 LN393372:LP393373 VJ393372:VL393373 AFF393372:AFH393373 APB393372:APD393373 AYX393372:AYZ393373 BIT393372:BIV393373 BSP393372:BSR393373 CCL393372:CCN393373 CMH393372:CMJ393373 CWD393372:CWF393373 DFZ393372:DGB393373 DPV393372:DPX393373 DZR393372:DZT393373 EJN393372:EJP393373 ETJ393372:ETL393373 FDF393372:FDH393373 FNB393372:FND393373 FWX393372:FWZ393373 GGT393372:GGV393373 GQP393372:GQR393373 HAL393372:HAN393373 HKH393372:HKJ393373 HUD393372:HUF393373 IDZ393372:IEB393373 INV393372:INX393373 IXR393372:IXT393373 JHN393372:JHP393373 JRJ393372:JRL393373 KBF393372:KBH393373 KLB393372:KLD393373 KUX393372:KUZ393373 LET393372:LEV393373 LOP393372:LOR393373 LYL393372:LYN393373 MIH393372:MIJ393373 MSD393372:MSF393373 NBZ393372:NCB393373 NLV393372:NLX393373 NVR393372:NVT393373 OFN393372:OFP393373 OPJ393372:OPL393373 OZF393372:OZH393373 PJB393372:PJD393373 PSX393372:PSZ393373 QCT393372:QCV393373 QMP393372:QMR393373 QWL393372:QWN393373 RGH393372:RGJ393373 RQD393372:RQF393373 RZZ393372:SAB393373 SJV393372:SJX393373 STR393372:STT393373 TDN393372:TDP393373 TNJ393372:TNL393373 TXF393372:TXH393373 UHB393372:UHD393373 UQX393372:UQZ393373 VAT393372:VAV393373 VKP393372:VKR393373 VUL393372:VUN393373 WEH393372:WEJ393373 WOD393372:WOF393373 WXZ393372:WYB393373 BS458908:BU458909 LN458908:LP458909 VJ458908:VL458909 AFF458908:AFH458909 APB458908:APD458909 AYX458908:AYZ458909 BIT458908:BIV458909 BSP458908:BSR458909 CCL458908:CCN458909 CMH458908:CMJ458909 CWD458908:CWF458909 DFZ458908:DGB458909 DPV458908:DPX458909 DZR458908:DZT458909 EJN458908:EJP458909 ETJ458908:ETL458909 FDF458908:FDH458909 FNB458908:FND458909 FWX458908:FWZ458909 GGT458908:GGV458909 GQP458908:GQR458909 HAL458908:HAN458909 HKH458908:HKJ458909 HUD458908:HUF458909 IDZ458908:IEB458909 INV458908:INX458909 IXR458908:IXT458909 JHN458908:JHP458909 JRJ458908:JRL458909 KBF458908:KBH458909 KLB458908:KLD458909 KUX458908:KUZ458909 LET458908:LEV458909 LOP458908:LOR458909 LYL458908:LYN458909 MIH458908:MIJ458909 MSD458908:MSF458909 NBZ458908:NCB458909 NLV458908:NLX458909 NVR458908:NVT458909 OFN458908:OFP458909 OPJ458908:OPL458909 OZF458908:OZH458909 PJB458908:PJD458909 PSX458908:PSZ458909 QCT458908:QCV458909 QMP458908:QMR458909 QWL458908:QWN458909 RGH458908:RGJ458909 RQD458908:RQF458909 RZZ458908:SAB458909 SJV458908:SJX458909 STR458908:STT458909 TDN458908:TDP458909 TNJ458908:TNL458909 TXF458908:TXH458909 UHB458908:UHD458909 UQX458908:UQZ458909 VAT458908:VAV458909 VKP458908:VKR458909 VUL458908:VUN458909 WEH458908:WEJ458909 WOD458908:WOF458909 WXZ458908:WYB458909 BS524444:BU524445 LN524444:LP524445 VJ524444:VL524445 AFF524444:AFH524445 APB524444:APD524445 AYX524444:AYZ524445 BIT524444:BIV524445 BSP524444:BSR524445 CCL524444:CCN524445 CMH524444:CMJ524445 CWD524444:CWF524445 DFZ524444:DGB524445 DPV524444:DPX524445 DZR524444:DZT524445 EJN524444:EJP524445 ETJ524444:ETL524445 FDF524444:FDH524445 FNB524444:FND524445 FWX524444:FWZ524445 GGT524444:GGV524445 GQP524444:GQR524445 HAL524444:HAN524445 HKH524444:HKJ524445 HUD524444:HUF524445 IDZ524444:IEB524445 INV524444:INX524445 IXR524444:IXT524445 JHN524444:JHP524445 JRJ524444:JRL524445 KBF524444:KBH524445 KLB524444:KLD524445 KUX524444:KUZ524445 LET524444:LEV524445 LOP524444:LOR524445 LYL524444:LYN524445 MIH524444:MIJ524445 MSD524444:MSF524445 NBZ524444:NCB524445 NLV524444:NLX524445 NVR524444:NVT524445 OFN524444:OFP524445 OPJ524444:OPL524445 OZF524444:OZH524445 PJB524444:PJD524445 PSX524444:PSZ524445 QCT524444:QCV524445 QMP524444:QMR524445 QWL524444:QWN524445 RGH524444:RGJ524445 RQD524444:RQF524445 RZZ524444:SAB524445 SJV524444:SJX524445 STR524444:STT524445 TDN524444:TDP524445 TNJ524444:TNL524445 TXF524444:TXH524445 UHB524444:UHD524445 UQX524444:UQZ524445 VAT524444:VAV524445 VKP524444:VKR524445 VUL524444:VUN524445 WEH524444:WEJ524445 WOD524444:WOF524445 WXZ524444:WYB524445 BS589980:BU589981 LN589980:LP589981 VJ589980:VL589981 AFF589980:AFH589981 APB589980:APD589981 AYX589980:AYZ589981 BIT589980:BIV589981 BSP589980:BSR589981 CCL589980:CCN589981 CMH589980:CMJ589981 CWD589980:CWF589981 DFZ589980:DGB589981 DPV589980:DPX589981 DZR589980:DZT589981 EJN589980:EJP589981 ETJ589980:ETL589981 FDF589980:FDH589981 FNB589980:FND589981 FWX589980:FWZ589981 GGT589980:GGV589981 GQP589980:GQR589981 HAL589980:HAN589981 HKH589980:HKJ589981 HUD589980:HUF589981 IDZ589980:IEB589981 INV589980:INX589981 IXR589980:IXT589981 JHN589980:JHP589981 JRJ589980:JRL589981 KBF589980:KBH589981 KLB589980:KLD589981 KUX589980:KUZ589981 LET589980:LEV589981 LOP589980:LOR589981 LYL589980:LYN589981 MIH589980:MIJ589981 MSD589980:MSF589981 NBZ589980:NCB589981 NLV589980:NLX589981 NVR589980:NVT589981 OFN589980:OFP589981 OPJ589980:OPL589981 OZF589980:OZH589981 PJB589980:PJD589981 PSX589980:PSZ589981 QCT589980:QCV589981 QMP589980:QMR589981 QWL589980:QWN589981 RGH589980:RGJ589981 RQD589980:RQF589981 RZZ589980:SAB589981 SJV589980:SJX589981 STR589980:STT589981 TDN589980:TDP589981 TNJ589980:TNL589981 TXF589980:TXH589981 UHB589980:UHD589981 UQX589980:UQZ589981 VAT589980:VAV589981 VKP589980:VKR589981 VUL589980:VUN589981 WEH589980:WEJ589981 WOD589980:WOF589981 WXZ589980:WYB589981 BS655516:BU655517 LN655516:LP655517 VJ655516:VL655517 AFF655516:AFH655517 APB655516:APD655517 AYX655516:AYZ655517 BIT655516:BIV655517 BSP655516:BSR655517 CCL655516:CCN655517 CMH655516:CMJ655517 CWD655516:CWF655517 DFZ655516:DGB655517 DPV655516:DPX655517 DZR655516:DZT655517 EJN655516:EJP655517 ETJ655516:ETL655517 FDF655516:FDH655517 FNB655516:FND655517 FWX655516:FWZ655517 GGT655516:GGV655517 GQP655516:GQR655517 HAL655516:HAN655517 HKH655516:HKJ655517 HUD655516:HUF655517 IDZ655516:IEB655517 INV655516:INX655517 IXR655516:IXT655517 JHN655516:JHP655517 JRJ655516:JRL655517 KBF655516:KBH655517 KLB655516:KLD655517 KUX655516:KUZ655517 LET655516:LEV655517 LOP655516:LOR655517 LYL655516:LYN655517 MIH655516:MIJ655517 MSD655516:MSF655517 NBZ655516:NCB655517 NLV655516:NLX655517 NVR655516:NVT655517 OFN655516:OFP655517 OPJ655516:OPL655517 OZF655516:OZH655517 PJB655516:PJD655517 PSX655516:PSZ655517 QCT655516:QCV655517 QMP655516:QMR655517 QWL655516:QWN655517 RGH655516:RGJ655517 RQD655516:RQF655517 RZZ655516:SAB655517 SJV655516:SJX655517 STR655516:STT655517 TDN655516:TDP655517 TNJ655516:TNL655517 TXF655516:TXH655517 UHB655516:UHD655517 UQX655516:UQZ655517 VAT655516:VAV655517 VKP655516:VKR655517 VUL655516:VUN655517 WEH655516:WEJ655517 WOD655516:WOF655517 WXZ655516:WYB655517 BS721052:BU721053 LN721052:LP721053 VJ721052:VL721053 AFF721052:AFH721053 APB721052:APD721053 AYX721052:AYZ721053 BIT721052:BIV721053 BSP721052:BSR721053 CCL721052:CCN721053 CMH721052:CMJ721053 CWD721052:CWF721053 DFZ721052:DGB721053 DPV721052:DPX721053 DZR721052:DZT721053 EJN721052:EJP721053 ETJ721052:ETL721053 FDF721052:FDH721053 FNB721052:FND721053 FWX721052:FWZ721053 GGT721052:GGV721053 GQP721052:GQR721053 HAL721052:HAN721053 HKH721052:HKJ721053 HUD721052:HUF721053 IDZ721052:IEB721053 INV721052:INX721053 IXR721052:IXT721053 JHN721052:JHP721053 JRJ721052:JRL721053 KBF721052:KBH721053 KLB721052:KLD721053 KUX721052:KUZ721053 LET721052:LEV721053 LOP721052:LOR721053 LYL721052:LYN721053 MIH721052:MIJ721053 MSD721052:MSF721053 NBZ721052:NCB721053 NLV721052:NLX721053 NVR721052:NVT721053 OFN721052:OFP721053 OPJ721052:OPL721053 OZF721052:OZH721053 PJB721052:PJD721053 PSX721052:PSZ721053 QCT721052:QCV721053 QMP721052:QMR721053 QWL721052:QWN721053 RGH721052:RGJ721053 RQD721052:RQF721053 RZZ721052:SAB721053 SJV721052:SJX721053 STR721052:STT721053 TDN721052:TDP721053 TNJ721052:TNL721053 TXF721052:TXH721053 UHB721052:UHD721053 UQX721052:UQZ721053 VAT721052:VAV721053 VKP721052:VKR721053 VUL721052:VUN721053 WEH721052:WEJ721053 WOD721052:WOF721053 WXZ721052:WYB721053 BS786588:BU786589 LN786588:LP786589 VJ786588:VL786589 AFF786588:AFH786589 APB786588:APD786589 AYX786588:AYZ786589 BIT786588:BIV786589 BSP786588:BSR786589 CCL786588:CCN786589 CMH786588:CMJ786589 CWD786588:CWF786589 DFZ786588:DGB786589 DPV786588:DPX786589 DZR786588:DZT786589 EJN786588:EJP786589 ETJ786588:ETL786589 FDF786588:FDH786589 FNB786588:FND786589 FWX786588:FWZ786589 GGT786588:GGV786589 GQP786588:GQR786589 HAL786588:HAN786589 HKH786588:HKJ786589 HUD786588:HUF786589 IDZ786588:IEB786589 INV786588:INX786589 IXR786588:IXT786589 JHN786588:JHP786589 JRJ786588:JRL786589 KBF786588:KBH786589 KLB786588:KLD786589 KUX786588:KUZ786589 LET786588:LEV786589 LOP786588:LOR786589 LYL786588:LYN786589 MIH786588:MIJ786589 MSD786588:MSF786589 NBZ786588:NCB786589 NLV786588:NLX786589 NVR786588:NVT786589 OFN786588:OFP786589 OPJ786588:OPL786589 OZF786588:OZH786589 PJB786588:PJD786589 PSX786588:PSZ786589 QCT786588:QCV786589 QMP786588:QMR786589 QWL786588:QWN786589 RGH786588:RGJ786589 RQD786588:RQF786589 RZZ786588:SAB786589 SJV786588:SJX786589 STR786588:STT786589 TDN786588:TDP786589 TNJ786588:TNL786589 TXF786588:TXH786589 UHB786588:UHD786589 UQX786588:UQZ786589 VAT786588:VAV786589 VKP786588:VKR786589 VUL786588:VUN786589 WEH786588:WEJ786589 WOD786588:WOF786589 WXZ786588:WYB786589 BS852124:BU852125 LN852124:LP852125 VJ852124:VL852125 AFF852124:AFH852125 APB852124:APD852125 AYX852124:AYZ852125 BIT852124:BIV852125 BSP852124:BSR852125 CCL852124:CCN852125 CMH852124:CMJ852125 CWD852124:CWF852125 DFZ852124:DGB852125 DPV852124:DPX852125 DZR852124:DZT852125 EJN852124:EJP852125 ETJ852124:ETL852125 FDF852124:FDH852125 FNB852124:FND852125 FWX852124:FWZ852125 GGT852124:GGV852125 GQP852124:GQR852125 HAL852124:HAN852125 HKH852124:HKJ852125 HUD852124:HUF852125 IDZ852124:IEB852125 INV852124:INX852125 IXR852124:IXT852125 JHN852124:JHP852125 JRJ852124:JRL852125 KBF852124:KBH852125 KLB852124:KLD852125 KUX852124:KUZ852125 LET852124:LEV852125 LOP852124:LOR852125 LYL852124:LYN852125 MIH852124:MIJ852125 MSD852124:MSF852125 NBZ852124:NCB852125 NLV852124:NLX852125 NVR852124:NVT852125 OFN852124:OFP852125 OPJ852124:OPL852125 OZF852124:OZH852125 PJB852124:PJD852125 PSX852124:PSZ852125 QCT852124:QCV852125 QMP852124:QMR852125 QWL852124:QWN852125 RGH852124:RGJ852125 RQD852124:RQF852125 RZZ852124:SAB852125 SJV852124:SJX852125 STR852124:STT852125 TDN852124:TDP852125 TNJ852124:TNL852125 TXF852124:TXH852125 UHB852124:UHD852125 UQX852124:UQZ852125 VAT852124:VAV852125 VKP852124:VKR852125 VUL852124:VUN852125 WEH852124:WEJ852125 WOD852124:WOF852125 WXZ852124:WYB852125 BS917660:BU917661 LN917660:LP917661 VJ917660:VL917661 AFF917660:AFH917661 APB917660:APD917661 AYX917660:AYZ917661 BIT917660:BIV917661 BSP917660:BSR917661 CCL917660:CCN917661 CMH917660:CMJ917661 CWD917660:CWF917661 DFZ917660:DGB917661 DPV917660:DPX917661 DZR917660:DZT917661 EJN917660:EJP917661 ETJ917660:ETL917661 FDF917660:FDH917661 FNB917660:FND917661 FWX917660:FWZ917661 GGT917660:GGV917661 GQP917660:GQR917661 HAL917660:HAN917661 HKH917660:HKJ917661 HUD917660:HUF917661 IDZ917660:IEB917661 INV917660:INX917661 IXR917660:IXT917661 JHN917660:JHP917661 JRJ917660:JRL917661 KBF917660:KBH917661 KLB917660:KLD917661 KUX917660:KUZ917661 LET917660:LEV917661 LOP917660:LOR917661 LYL917660:LYN917661 MIH917660:MIJ917661 MSD917660:MSF917661 NBZ917660:NCB917661 NLV917660:NLX917661 NVR917660:NVT917661 OFN917660:OFP917661 OPJ917660:OPL917661 OZF917660:OZH917661 PJB917660:PJD917661 PSX917660:PSZ917661 QCT917660:QCV917661 QMP917660:QMR917661 QWL917660:QWN917661 RGH917660:RGJ917661 RQD917660:RQF917661 RZZ917660:SAB917661 SJV917660:SJX917661 STR917660:STT917661 TDN917660:TDP917661 TNJ917660:TNL917661 TXF917660:TXH917661 UHB917660:UHD917661 UQX917660:UQZ917661 VAT917660:VAV917661 VKP917660:VKR917661 VUL917660:VUN917661 WEH917660:WEJ917661 WOD917660:WOF917661 WXZ917660:WYB917661 BS983196:BU983197 LN983196:LP983197 VJ983196:VL983197 AFF983196:AFH983197 APB983196:APD983197 AYX983196:AYZ983197 BIT983196:BIV983197 BSP983196:BSR983197 CCL983196:CCN983197 CMH983196:CMJ983197 CWD983196:CWF983197 DFZ983196:DGB983197 DPV983196:DPX983197 DZR983196:DZT983197 EJN983196:EJP983197 ETJ983196:ETL983197 FDF983196:FDH983197 FNB983196:FND983197 FWX983196:FWZ983197 GGT983196:GGV983197 GQP983196:GQR983197 HAL983196:HAN983197 HKH983196:HKJ983197 HUD983196:HUF983197 IDZ983196:IEB983197 INV983196:INX983197 IXR983196:IXT983197 JHN983196:JHP983197 JRJ983196:JRL983197 KBF983196:KBH983197 KLB983196:KLD983197 KUX983196:KUZ983197 LET983196:LEV983197 LOP983196:LOR983197 LYL983196:LYN983197 MIH983196:MIJ983197 MSD983196:MSF983197 NBZ983196:NCB983197 NLV983196:NLX983197 NVR983196:NVT983197 OFN983196:OFP983197 OPJ983196:OPL983197 OZF983196:OZH983197 PJB983196:PJD983197 PSX983196:PSZ983197 QCT983196:QCV983197 QMP983196:QMR983197 QWL983196:QWN983197 RGH983196:RGJ983197 RQD983196:RQF983197 RZZ983196:SAB983197 SJV983196:SJX983197 STR983196:STT983197 TDN983196:TDP983197 TNJ983196:TNL983197 TXF983196:TXH983197 UHB983196:UHD983197 UQX983196:UQZ983197 VAT983196:VAV983197 VKP983196:VKR983197 VUL983196:VUN983197 WEH983196:WEJ983197 WOD983196:WOF983197 WXZ983196:WYB983197 WBS983172:WBU983239 LN168:LP169 VJ168:VL169 AFF168:AFH169 APB168:APD169 AYX168:AYZ169 BIT168:BIV169 BSP168:BSR169 CCL168:CCN169 CMH168:CMJ169 CWD168:CWF169 DFZ168:DGB169 DPV168:DPX169 DZR168:DZT169 EJN168:EJP169 ETJ168:ETL169 FDF168:FDH169 FNB168:FND169 FWX168:FWZ169 GGT168:GGV169 GQP168:GQR169 HAL168:HAN169 HKH168:HKJ169 HUD168:HUF169 IDZ168:IEB169 INV168:INX169 IXR168:IXT169 JHN168:JHP169 JRJ168:JRL169 KBF168:KBH169 KLB168:KLD169 KUX168:KUZ169 LET168:LEV169 LOP168:LOR169 LYL168:LYN169 MIH168:MIJ169 MSD168:MSF169 NBZ168:NCB169 NLV168:NLX169 NVR168:NVT169 OFN168:OFP169 OPJ168:OPL169 OZF168:OZH169 PJB168:PJD169 PSX168:PSZ169 QCT168:QCV169 QMP168:QMR169 QWL168:QWN169 RGH168:RGJ169 RQD168:RQF169 RZZ168:SAB169 SJV168:SJX169 STR168:STT169 TDN168:TDP169 TNJ168:TNL169 TXF168:TXH169 UHB168:UHD169 UQX168:UQZ169 VAT168:VAV169 VKP168:VKR169 VUL168:VUN169 WEH168:WEJ169 WOD168:WOF169 WXZ168:WYB169 BS65704:BU65705 LN65704:LP65705 VJ65704:VL65705 AFF65704:AFH65705 APB65704:APD65705 AYX65704:AYZ65705 BIT65704:BIV65705 BSP65704:BSR65705 CCL65704:CCN65705 CMH65704:CMJ65705 CWD65704:CWF65705 DFZ65704:DGB65705 DPV65704:DPX65705 DZR65704:DZT65705 EJN65704:EJP65705 ETJ65704:ETL65705 FDF65704:FDH65705 FNB65704:FND65705 FWX65704:FWZ65705 GGT65704:GGV65705 GQP65704:GQR65705 HAL65704:HAN65705 HKH65704:HKJ65705 HUD65704:HUF65705 IDZ65704:IEB65705 INV65704:INX65705 IXR65704:IXT65705 JHN65704:JHP65705 JRJ65704:JRL65705 KBF65704:KBH65705 KLB65704:KLD65705 KUX65704:KUZ65705 LET65704:LEV65705 LOP65704:LOR65705 LYL65704:LYN65705 MIH65704:MIJ65705 MSD65704:MSF65705 NBZ65704:NCB65705 NLV65704:NLX65705 NVR65704:NVT65705 OFN65704:OFP65705 OPJ65704:OPL65705 OZF65704:OZH65705 PJB65704:PJD65705 PSX65704:PSZ65705 QCT65704:QCV65705 QMP65704:QMR65705 QWL65704:QWN65705 RGH65704:RGJ65705 RQD65704:RQF65705 RZZ65704:SAB65705 SJV65704:SJX65705 STR65704:STT65705 TDN65704:TDP65705 TNJ65704:TNL65705 TXF65704:TXH65705 UHB65704:UHD65705 UQX65704:UQZ65705 VAT65704:VAV65705 VKP65704:VKR65705 VUL65704:VUN65705 WEH65704:WEJ65705 WOD65704:WOF65705 WXZ65704:WYB65705 BS131240:BU131241 LN131240:LP131241 VJ131240:VL131241 AFF131240:AFH131241 APB131240:APD131241 AYX131240:AYZ131241 BIT131240:BIV131241 BSP131240:BSR131241 CCL131240:CCN131241 CMH131240:CMJ131241 CWD131240:CWF131241 DFZ131240:DGB131241 DPV131240:DPX131241 DZR131240:DZT131241 EJN131240:EJP131241 ETJ131240:ETL131241 FDF131240:FDH131241 FNB131240:FND131241 FWX131240:FWZ131241 GGT131240:GGV131241 GQP131240:GQR131241 HAL131240:HAN131241 HKH131240:HKJ131241 HUD131240:HUF131241 IDZ131240:IEB131241 INV131240:INX131241 IXR131240:IXT131241 JHN131240:JHP131241 JRJ131240:JRL131241 KBF131240:KBH131241 KLB131240:KLD131241 KUX131240:KUZ131241 LET131240:LEV131241 LOP131240:LOR131241 LYL131240:LYN131241 MIH131240:MIJ131241 MSD131240:MSF131241 NBZ131240:NCB131241 NLV131240:NLX131241 NVR131240:NVT131241 OFN131240:OFP131241 OPJ131240:OPL131241 OZF131240:OZH131241 PJB131240:PJD131241 PSX131240:PSZ131241 QCT131240:QCV131241 QMP131240:QMR131241 QWL131240:QWN131241 RGH131240:RGJ131241 RQD131240:RQF131241 RZZ131240:SAB131241 SJV131240:SJX131241 STR131240:STT131241 TDN131240:TDP131241 TNJ131240:TNL131241 TXF131240:TXH131241 UHB131240:UHD131241 UQX131240:UQZ131241 VAT131240:VAV131241 VKP131240:VKR131241 VUL131240:VUN131241 WEH131240:WEJ131241 WOD131240:WOF131241 WXZ131240:WYB131241 BS196776:BU196777 LN196776:LP196777 VJ196776:VL196777 AFF196776:AFH196777 APB196776:APD196777 AYX196776:AYZ196777 BIT196776:BIV196777 BSP196776:BSR196777 CCL196776:CCN196777 CMH196776:CMJ196777 CWD196776:CWF196777 DFZ196776:DGB196777 DPV196776:DPX196777 DZR196776:DZT196777 EJN196776:EJP196777 ETJ196776:ETL196777 FDF196776:FDH196777 FNB196776:FND196777 FWX196776:FWZ196777 GGT196776:GGV196777 GQP196776:GQR196777 HAL196776:HAN196777 HKH196776:HKJ196777 HUD196776:HUF196777 IDZ196776:IEB196777 INV196776:INX196777 IXR196776:IXT196777 JHN196776:JHP196777 JRJ196776:JRL196777 KBF196776:KBH196777 KLB196776:KLD196777 KUX196776:KUZ196777 LET196776:LEV196777 LOP196776:LOR196777 LYL196776:LYN196777 MIH196776:MIJ196777 MSD196776:MSF196777 NBZ196776:NCB196777 NLV196776:NLX196777 NVR196776:NVT196777 OFN196776:OFP196777 OPJ196776:OPL196777 OZF196776:OZH196777 PJB196776:PJD196777 PSX196776:PSZ196777 QCT196776:QCV196777 QMP196776:QMR196777 QWL196776:QWN196777 RGH196776:RGJ196777 RQD196776:RQF196777 RZZ196776:SAB196777 SJV196776:SJX196777 STR196776:STT196777 TDN196776:TDP196777 TNJ196776:TNL196777 TXF196776:TXH196777 UHB196776:UHD196777 UQX196776:UQZ196777 VAT196776:VAV196777 VKP196776:VKR196777 VUL196776:VUN196777 WEH196776:WEJ196777 WOD196776:WOF196777 WXZ196776:WYB196777 BS262312:BU262313 LN262312:LP262313 VJ262312:VL262313 AFF262312:AFH262313 APB262312:APD262313 AYX262312:AYZ262313 BIT262312:BIV262313 BSP262312:BSR262313 CCL262312:CCN262313 CMH262312:CMJ262313 CWD262312:CWF262313 DFZ262312:DGB262313 DPV262312:DPX262313 DZR262312:DZT262313 EJN262312:EJP262313 ETJ262312:ETL262313 FDF262312:FDH262313 FNB262312:FND262313 FWX262312:FWZ262313 GGT262312:GGV262313 GQP262312:GQR262313 HAL262312:HAN262313 HKH262312:HKJ262313 HUD262312:HUF262313 IDZ262312:IEB262313 INV262312:INX262313 IXR262312:IXT262313 JHN262312:JHP262313 JRJ262312:JRL262313 KBF262312:KBH262313 KLB262312:KLD262313 KUX262312:KUZ262313 LET262312:LEV262313 LOP262312:LOR262313 LYL262312:LYN262313 MIH262312:MIJ262313 MSD262312:MSF262313 NBZ262312:NCB262313 NLV262312:NLX262313 NVR262312:NVT262313 OFN262312:OFP262313 OPJ262312:OPL262313 OZF262312:OZH262313 PJB262312:PJD262313 PSX262312:PSZ262313 QCT262312:QCV262313 QMP262312:QMR262313 QWL262312:QWN262313 RGH262312:RGJ262313 RQD262312:RQF262313 RZZ262312:SAB262313 SJV262312:SJX262313 STR262312:STT262313 TDN262312:TDP262313 TNJ262312:TNL262313 TXF262312:TXH262313 UHB262312:UHD262313 UQX262312:UQZ262313 VAT262312:VAV262313 VKP262312:VKR262313 VUL262312:VUN262313 WEH262312:WEJ262313 WOD262312:WOF262313 WXZ262312:WYB262313 BS327848:BU327849 LN327848:LP327849 VJ327848:VL327849 AFF327848:AFH327849 APB327848:APD327849 AYX327848:AYZ327849 BIT327848:BIV327849 BSP327848:BSR327849 CCL327848:CCN327849 CMH327848:CMJ327849 CWD327848:CWF327849 DFZ327848:DGB327849 DPV327848:DPX327849 DZR327848:DZT327849 EJN327848:EJP327849 ETJ327848:ETL327849 FDF327848:FDH327849 FNB327848:FND327849 FWX327848:FWZ327849 GGT327848:GGV327849 GQP327848:GQR327849 HAL327848:HAN327849 HKH327848:HKJ327849 HUD327848:HUF327849 IDZ327848:IEB327849 INV327848:INX327849 IXR327848:IXT327849 JHN327848:JHP327849 JRJ327848:JRL327849 KBF327848:KBH327849 KLB327848:KLD327849 KUX327848:KUZ327849 LET327848:LEV327849 LOP327848:LOR327849 LYL327848:LYN327849 MIH327848:MIJ327849 MSD327848:MSF327849 NBZ327848:NCB327849 NLV327848:NLX327849 NVR327848:NVT327849 OFN327848:OFP327849 OPJ327848:OPL327849 OZF327848:OZH327849 PJB327848:PJD327849 PSX327848:PSZ327849 QCT327848:QCV327849 QMP327848:QMR327849 QWL327848:QWN327849 RGH327848:RGJ327849 RQD327848:RQF327849 RZZ327848:SAB327849 SJV327848:SJX327849 STR327848:STT327849 TDN327848:TDP327849 TNJ327848:TNL327849 TXF327848:TXH327849 UHB327848:UHD327849 UQX327848:UQZ327849 VAT327848:VAV327849 VKP327848:VKR327849 VUL327848:VUN327849 WEH327848:WEJ327849 WOD327848:WOF327849 WXZ327848:WYB327849 BS393384:BU393385 LN393384:LP393385 VJ393384:VL393385 AFF393384:AFH393385 APB393384:APD393385 AYX393384:AYZ393385 BIT393384:BIV393385 BSP393384:BSR393385 CCL393384:CCN393385 CMH393384:CMJ393385 CWD393384:CWF393385 DFZ393384:DGB393385 DPV393384:DPX393385 DZR393384:DZT393385 EJN393384:EJP393385 ETJ393384:ETL393385 FDF393384:FDH393385 FNB393384:FND393385 FWX393384:FWZ393385 GGT393384:GGV393385 GQP393384:GQR393385 HAL393384:HAN393385 HKH393384:HKJ393385 HUD393384:HUF393385 IDZ393384:IEB393385 INV393384:INX393385 IXR393384:IXT393385 JHN393384:JHP393385 JRJ393384:JRL393385 KBF393384:KBH393385 KLB393384:KLD393385 KUX393384:KUZ393385 LET393384:LEV393385 LOP393384:LOR393385 LYL393384:LYN393385 MIH393384:MIJ393385 MSD393384:MSF393385 NBZ393384:NCB393385 NLV393384:NLX393385 NVR393384:NVT393385 OFN393384:OFP393385 OPJ393384:OPL393385 OZF393384:OZH393385 PJB393384:PJD393385 PSX393384:PSZ393385 QCT393384:QCV393385 QMP393384:QMR393385 QWL393384:QWN393385 RGH393384:RGJ393385 RQD393384:RQF393385 RZZ393384:SAB393385 SJV393384:SJX393385 STR393384:STT393385 TDN393384:TDP393385 TNJ393384:TNL393385 TXF393384:TXH393385 UHB393384:UHD393385 UQX393384:UQZ393385 VAT393384:VAV393385 VKP393384:VKR393385 VUL393384:VUN393385 WEH393384:WEJ393385 WOD393384:WOF393385 WXZ393384:WYB393385 BS458920:BU458921 LN458920:LP458921 VJ458920:VL458921 AFF458920:AFH458921 APB458920:APD458921 AYX458920:AYZ458921 BIT458920:BIV458921 BSP458920:BSR458921 CCL458920:CCN458921 CMH458920:CMJ458921 CWD458920:CWF458921 DFZ458920:DGB458921 DPV458920:DPX458921 DZR458920:DZT458921 EJN458920:EJP458921 ETJ458920:ETL458921 FDF458920:FDH458921 FNB458920:FND458921 FWX458920:FWZ458921 GGT458920:GGV458921 GQP458920:GQR458921 HAL458920:HAN458921 HKH458920:HKJ458921 HUD458920:HUF458921 IDZ458920:IEB458921 INV458920:INX458921 IXR458920:IXT458921 JHN458920:JHP458921 JRJ458920:JRL458921 KBF458920:KBH458921 KLB458920:KLD458921 KUX458920:KUZ458921 LET458920:LEV458921 LOP458920:LOR458921 LYL458920:LYN458921 MIH458920:MIJ458921 MSD458920:MSF458921 NBZ458920:NCB458921 NLV458920:NLX458921 NVR458920:NVT458921 OFN458920:OFP458921 OPJ458920:OPL458921 OZF458920:OZH458921 PJB458920:PJD458921 PSX458920:PSZ458921 QCT458920:QCV458921 QMP458920:QMR458921 QWL458920:QWN458921 RGH458920:RGJ458921 RQD458920:RQF458921 RZZ458920:SAB458921 SJV458920:SJX458921 STR458920:STT458921 TDN458920:TDP458921 TNJ458920:TNL458921 TXF458920:TXH458921 UHB458920:UHD458921 UQX458920:UQZ458921 VAT458920:VAV458921 VKP458920:VKR458921 VUL458920:VUN458921 WEH458920:WEJ458921 WOD458920:WOF458921 WXZ458920:WYB458921 BS524456:BU524457 LN524456:LP524457 VJ524456:VL524457 AFF524456:AFH524457 APB524456:APD524457 AYX524456:AYZ524457 BIT524456:BIV524457 BSP524456:BSR524457 CCL524456:CCN524457 CMH524456:CMJ524457 CWD524456:CWF524457 DFZ524456:DGB524457 DPV524456:DPX524457 DZR524456:DZT524457 EJN524456:EJP524457 ETJ524456:ETL524457 FDF524456:FDH524457 FNB524456:FND524457 FWX524456:FWZ524457 GGT524456:GGV524457 GQP524456:GQR524457 HAL524456:HAN524457 HKH524456:HKJ524457 HUD524456:HUF524457 IDZ524456:IEB524457 INV524456:INX524457 IXR524456:IXT524457 JHN524456:JHP524457 JRJ524456:JRL524457 KBF524456:KBH524457 KLB524456:KLD524457 KUX524456:KUZ524457 LET524456:LEV524457 LOP524456:LOR524457 LYL524456:LYN524457 MIH524456:MIJ524457 MSD524456:MSF524457 NBZ524456:NCB524457 NLV524456:NLX524457 NVR524456:NVT524457 OFN524456:OFP524457 OPJ524456:OPL524457 OZF524456:OZH524457 PJB524456:PJD524457 PSX524456:PSZ524457 QCT524456:QCV524457 QMP524456:QMR524457 QWL524456:QWN524457 RGH524456:RGJ524457 RQD524456:RQF524457 RZZ524456:SAB524457 SJV524456:SJX524457 STR524456:STT524457 TDN524456:TDP524457 TNJ524456:TNL524457 TXF524456:TXH524457 UHB524456:UHD524457 UQX524456:UQZ524457 VAT524456:VAV524457 VKP524456:VKR524457 VUL524456:VUN524457 WEH524456:WEJ524457 WOD524456:WOF524457 WXZ524456:WYB524457 BS589992:BU589993 LN589992:LP589993 VJ589992:VL589993 AFF589992:AFH589993 APB589992:APD589993 AYX589992:AYZ589993 BIT589992:BIV589993 BSP589992:BSR589993 CCL589992:CCN589993 CMH589992:CMJ589993 CWD589992:CWF589993 DFZ589992:DGB589993 DPV589992:DPX589993 DZR589992:DZT589993 EJN589992:EJP589993 ETJ589992:ETL589993 FDF589992:FDH589993 FNB589992:FND589993 FWX589992:FWZ589993 GGT589992:GGV589993 GQP589992:GQR589993 HAL589992:HAN589993 HKH589992:HKJ589993 HUD589992:HUF589993 IDZ589992:IEB589993 INV589992:INX589993 IXR589992:IXT589993 JHN589992:JHP589993 JRJ589992:JRL589993 KBF589992:KBH589993 KLB589992:KLD589993 KUX589992:KUZ589993 LET589992:LEV589993 LOP589992:LOR589993 LYL589992:LYN589993 MIH589992:MIJ589993 MSD589992:MSF589993 NBZ589992:NCB589993 NLV589992:NLX589993 NVR589992:NVT589993 OFN589992:OFP589993 OPJ589992:OPL589993 OZF589992:OZH589993 PJB589992:PJD589993 PSX589992:PSZ589993 QCT589992:QCV589993 QMP589992:QMR589993 QWL589992:QWN589993 RGH589992:RGJ589993 RQD589992:RQF589993 RZZ589992:SAB589993 SJV589992:SJX589993 STR589992:STT589993 TDN589992:TDP589993 TNJ589992:TNL589993 TXF589992:TXH589993 UHB589992:UHD589993 UQX589992:UQZ589993 VAT589992:VAV589993 VKP589992:VKR589993 VUL589992:VUN589993 WEH589992:WEJ589993 WOD589992:WOF589993 WXZ589992:WYB589993 BS655528:BU655529 LN655528:LP655529 VJ655528:VL655529 AFF655528:AFH655529 APB655528:APD655529 AYX655528:AYZ655529 BIT655528:BIV655529 BSP655528:BSR655529 CCL655528:CCN655529 CMH655528:CMJ655529 CWD655528:CWF655529 DFZ655528:DGB655529 DPV655528:DPX655529 DZR655528:DZT655529 EJN655528:EJP655529 ETJ655528:ETL655529 FDF655528:FDH655529 FNB655528:FND655529 FWX655528:FWZ655529 GGT655528:GGV655529 GQP655528:GQR655529 HAL655528:HAN655529 HKH655528:HKJ655529 HUD655528:HUF655529 IDZ655528:IEB655529 INV655528:INX655529 IXR655528:IXT655529 JHN655528:JHP655529 JRJ655528:JRL655529 KBF655528:KBH655529 KLB655528:KLD655529 KUX655528:KUZ655529 LET655528:LEV655529 LOP655528:LOR655529 LYL655528:LYN655529 MIH655528:MIJ655529 MSD655528:MSF655529 NBZ655528:NCB655529 NLV655528:NLX655529 NVR655528:NVT655529 OFN655528:OFP655529 OPJ655528:OPL655529 OZF655528:OZH655529 PJB655528:PJD655529 PSX655528:PSZ655529 QCT655528:QCV655529 QMP655528:QMR655529 QWL655528:QWN655529 RGH655528:RGJ655529 RQD655528:RQF655529 RZZ655528:SAB655529 SJV655528:SJX655529 STR655528:STT655529 TDN655528:TDP655529 TNJ655528:TNL655529 TXF655528:TXH655529 UHB655528:UHD655529 UQX655528:UQZ655529 VAT655528:VAV655529 VKP655528:VKR655529 VUL655528:VUN655529 WEH655528:WEJ655529 WOD655528:WOF655529 WXZ655528:WYB655529 BS721064:BU721065 LN721064:LP721065 VJ721064:VL721065 AFF721064:AFH721065 APB721064:APD721065 AYX721064:AYZ721065 BIT721064:BIV721065 BSP721064:BSR721065 CCL721064:CCN721065 CMH721064:CMJ721065 CWD721064:CWF721065 DFZ721064:DGB721065 DPV721064:DPX721065 DZR721064:DZT721065 EJN721064:EJP721065 ETJ721064:ETL721065 FDF721064:FDH721065 FNB721064:FND721065 FWX721064:FWZ721065 GGT721064:GGV721065 GQP721064:GQR721065 HAL721064:HAN721065 HKH721064:HKJ721065 HUD721064:HUF721065 IDZ721064:IEB721065 INV721064:INX721065 IXR721064:IXT721065 JHN721064:JHP721065 JRJ721064:JRL721065 KBF721064:KBH721065 KLB721064:KLD721065 KUX721064:KUZ721065 LET721064:LEV721065 LOP721064:LOR721065 LYL721064:LYN721065 MIH721064:MIJ721065 MSD721064:MSF721065 NBZ721064:NCB721065 NLV721064:NLX721065 NVR721064:NVT721065 OFN721064:OFP721065 OPJ721064:OPL721065 OZF721064:OZH721065 PJB721064:PJD721065 PSX721064:PSZ721065 QCT721064:QCV721065 QMP721064:QMR721065 QWL721064:QWN721065 RGH721064:RGJ721065 RQD721064:RQF721065 RZZ721064:SAB721065 SJV721064:SJX721065 STR721064:STT721065 TDN721064:TDP721065 TNJ721064:TNL721065 TXF721064:TXH721065 UHB721064:UHD721065 UQX721064:UQZ721065 VAT721064:VAV721065 VKP721064:VKR721065 VUL721064:VUN721065 WEH721064:WEJ721065 WOD721064:WOF721065 WXZ721064:WYB721065 BS786600:BU786601 LN786600:LP786601 VJ786600:VL786601 AFF786600:AFH786601 APB786600:APD786601 AYX786600:AYZ786601 BIT786600:BIV786601 BSP786600:BSR786601 CCL786600:CCN786601 CMH786600:CMJ786601 CWD786600:CWF786601 DFZ786600:DGB786601 DPV786600:DPX786601 DZR786600:DZT786601 EJN786600:EJP786601 ETJ786600:ETL786601 FDF786600:FDH786601 FNB786600:FND786601 FWX786600:FWZ786601 GGT786600:GGV786601 GQP786600:GQR786601 HAL786600:HAN786601 HKH786600:HKJ786601 HUD786600:HUF786601 IDZ786600:IEB786601 INV786600:INX786601 IXR786600:IXT786601 JHN786600:JHP786601 JRJ786600:JRL786601 KBF786600:KBH786601 KLB786600:KLD786601 KUX786600:KUZ786601 LET786600:LEV786601 LOP786600:LOR786601 LYL786600:LYN786601 MIH786600:MIJ786601 MSD786600:MSF786601 NBZ786600:NCB786601 NLV786600:NLX786601 NVR786600:NVT786601 OFN786600:OFP786601 OPJ786600:OPL786601 OZF786600:OZH786601 PJB786600:PJD786601 PSX786600:PSZ786601 QCT786600:QCV786601 QMP786600:QMR786601 QWL786600:QWN786601 RGH786600:RGJ786601 RQD786600:RQF786601 RZZ786600:SAB786601 SJV786600:SJX786601 STR786600:STT786601 TDN786600:TDP786601 TNJ786600:TNL786601 TXF786600:TXH786601 UHB786600:UHD786601 UQX786600:UQZ786601 VAT786600:VAV786601 VKP786600:VKR786601 VUL786600:VUN786601 WEH786600:WEJ786601 WOD786600:WOF786601 WXZ786600:WYB786601 BS852136:BU852137 LN852136:LP852137 VJ852136:VL852137 AFF852136:AFH852137 APB852136:APD852137 AYX852136:AYZ852137 BIT852136:BIV852137 BSP852136:BSR852137 CCL852136:CCN852137 CMH852136:CMJ852137 CWD852136:CWF852137 DFZ852136:DGB852137 DPV852136:DPX852137 DZR852136:DZT852137 EJN852136:EJP852137 ETJ852136:ETL852137 FDF852136:FDH852137 FNB852136:FND852137 FWX852136:FWZ852137 GGT852136:GGV852137 GQP852136:GQR852137 HAL852136:HAN852137 HKH852136:HKJ852137 HUD852136:HUF852137 IDZ852136:IEB852137 INV852136:INX852137 IXR852136:IXT852137 JHN852136:JHP852137 JRJ852136:JRL852137 KBF852136:KBH852137 KLB852136:KLD852137 KUX852136:KUZ852137 LET852136:LEV852137 LOP852136:LOR852137 LYL852136:LYN852137 MIH852136:MIJ852137 MSD852136:MSF852137 NBZ852136:NCB852137 NLV852136:NLX852137 NVR852136:NVT852137 OFN852136:OFP852137 OPJ852136:OPL852137 OZF852136:OZH852137 PJB852136:PJD852137 PSX852136:PSZ852137 QCT852136:QCV852137 QMP852136:QMR852137 QWL852136:QWN852137 RGH852136:RGJ852137 RQD852136:RQF852137 RZZ852136:SAB852137 SJV852136:SJX852137 STR852136:STT852137 TDN852136:TDP852137 TNJ852136:TNL852137 TXF852136:TXH852137 UHB852136:UHD852137 UQX852136:UQZ852137 VAT852136:VAV852137 VKP852136:VKR852137 VUL852136:VUN852137 WEH852136:WEJ852137 WOD852136:WOF852137 WXZ852136:WYB852137 BS917672:BU917673 LN917672:LP917673 VJ917672:VL917673 AFF917672:AFH917673 APB917672:APD917673 AYX917672:AYZ917673 BIT917672:BIV917673 BSP917672:BSR917673 CCL917672:CCN917673 CMH917672:CMJ917673 CWD917672:CWF917673 DFZ917672:DGB917673 DPV917672:DPX917673 DZR917672:DZT917673 EJN917672:EJP917673 ETJ917672:ETL917673 FDF917672:FDH917673 FNB917672:FND917673 FWX917672:FWZ917673 GGT917672:GGV917673 GQP917672:GQR917673 HAL917672:HAN917673 HKH917672:HKJ917673 HUD917672:HUF917673 IDZ917672:IEB917673 INV917672:INX917673 IXR917672:IXT917673 JHN917672:JHP917673 JRJ917672:JRL917673 KBF917672:KBH917673 KLB917672:KLD917673 KUX917672:KUZ917673 LET917672:LEV917673 LOP917672:LOR917673 LYL917672:LYN917673 MIH917672:MIJ917673 MSD917672:MSF917673 NBZ917672:NCB917673 NLV917672:NLX917673 NVR917672:NVT917673 OFN917672:OFP917673 OPJ917672:OPL917673 OZF917672:OZH917673 PJB917672:PJD917673 PSX917672:PSZ917673 QCT917672:QCV917673 QMP917672:QMR917673 QWL917672:QWN917673 RGH917672:RGJ917673 RQD917672:RQF917673 RZZ917672:SAB917673 SJV917672:SJX917673 STR917672:STT917673 TDN917672:TDP917673 TNJ917672:TNL917673 TXF917672:TXH917673 UHB917672:UHD917673 UQX917672:UQZ917673 VAT917672:VAV917673 VKP917672:VKR917673 VUL917672:VUN917673 WEH917672:WEJ917673 WOD917672:WOF917673 WXZ917672:WYB917673 BS983208:BU983209 LN983208:LP983209 VJ983208:VL983209 AFF983208:AFH983209 APB983208:APD983209 AYX983208:AYZ983209 BIT983208:BIV983209 BSP983208:BSR983209 CCL983208:CCN983209 CMH983208:CMJ983209 CWD983208:CWF983209 DFZ983208:DGB983209 DPV983208:DPX983209 DZR983208:DZT983209 EJN983208:EJP983209 ETJ983208:ETL983209 FDF983208:FDH983209 FNB983208:FND983209 FWX983208:FWZ983209 GGT983208:GGV983209 GQP983208:GQR983209 HAL983208:HAN983209 HKH983208:HKJ983209 HUD983208:HUF983209 IDZ983208:IEB983209 INV983208:INX983209 IXR983208:IXT983209 JHN983208:JHP983209 JRJ983208:JRL983209 KBF983208:KBH983209 KLB983208:KLD983209 KUX983208:KUZ983209 LET983208:LEV983209 LOP983208:LOR983209 LYL983208:LYN983209 MIH983208:MIJ983209 MSD983208:MSF983209 NBZ983208:NCB983209 NLV983208:NLX983209 NVR983208:NVT983209 OFN983208:OFP983209 OPJ983208:OPL983209 OZF983208:OZH983209 PJB983208:PJD983209 PSX983208:PSZ983209 QCT983208:QCV983209 QMP983208:QMR983209 QWL983208:QWN983209 RGH983208:RGJ983209 RQD983208:RQF983209 RZZ983208:SAB983209 SJV983208:SJX983209 STR983208:STT983209 TDN983208:TDP983209 TNJ983208:TNL983209 TXF983208:TXH983209 UHB983208:UHD983209 UQX983208:UQZ983209 VAT983208:VAV983209 VKP983208:VKR983209 VUL983208:VUN983209 WEH983208:WEJ983209 WOD983208:WOF983209 WXZ983208:WYB983209 WLO983172:WLQ983239 LN180:LP181 VJ180:VL181 AFF180:AFH181 APB180:APD181 AYX180:AYZ181 BIT180:BIV181 BSP180:BSR181 CCL180:CCN181 CMH180:CMJ181 CWD180:CWF181 DFZ180:DGB181 DPV180:DPX181 DZR180:DZT181 EJN180:EJP181 ETJ180:ETL181 FDF180:FDH181 FNB180:FND181 FWX180:FWZ181 GGT180:GGV181 GQP180:GQR181 HAL180:HAN181 HKH180:HKJ181 HUD180:HUF181 IDZ180:IEB181 INV180:INX181 IXR180:IXT181 JHN180:JHP181 JRJ180:JRL181 KBF180:KBH181 KLB180:KLD181 KUX180:KUZ181 LET180:LEV181 LOP180:LOR181 LYL180:LYN181 MIH180:MIJ181 MSD180:MSF181 NBZ180:NCB181 NLV180:NLX181 NVR180:NVT181 OFN180:OFP181 OPJ180:OPL181 OZF180:OZH181 PJB180:PJD181 PSX180:PSZ181 QCT180:QCV181 QMP180:QMR181 QWL180:QWN181 RGH180:RGJ181 RQD180:RQF181 RZZ180:SAB181 SJV180:SJX181 STR180:STT181 TDN180:TDP181 TNJ180:TNL181 TXF180:TXH181 UHB180:UHD181 UQX180:UQZ181 VAT180:VAV181 VKP180:VKR181 VUL180:VUN181 WEH180:WEJ181 WOD180:WOF181 WXZ180:WYB181 BS65716:BU65717 LN65716:LP65717 VJ65716:VL65717 AFF65716:AFH65717 APB65716:APD65717 AYX65716:AYZ65717 BIT65716:BIV65717 BSP65716:BSR65717 CCL65716:CCN65717 CMH65716:CMJ65717 CWD65716:CWF65717 DFZ65716:DGB65717 DPV65716:DPX65717 DZR65716:DZT65717 EJN65716:EJP65717 ETJ65716:ETL65717 FDF65716:FDH65717 FNB65716:FND65717 FWX65716:FWZ65717 GGT65716:GGV65717 GQP65716:GQR65717 HAL65716:HAN65717 HKH65716:HKJ65717 HUD65716:HUF65717 IDZ65716:IEB65717 INV65716:INX65717 IXR65716:IXT65717 JHN65716:JHP65717 JRJ65716:JRL65717 KBF65716:KBH65717 KLB65716:KLD65717 KUX65716:KUZ65717 LET65716:LEV65717 LOP65716:LOR65717 LYL65716:LYN65717 MIH65716:MIJ65717 MSD65716:MSF65717 NBZ65716:NCB65717 NLV65716:NLX65717 NVR65716:NVT65717 OFN65716:OFP65717 OPJ65716:OPL65717 OZF65716:OZH65717 PJB65716:PJD65717 PSX65716:PSZ65717 QCT65716:QCV65717 QMP65716:QMR65717 QWL65716:QWN65717 RGH65716:RGJ65717 RQD65716:RQF65717 RZZ65716:SAB65717 SJV65716:SJX65717 STR65716:STT65717 TDN65716:TDP65717 TNJ65716:TNL65717 TXF65716:TXH65717 UHB65716:UHD65717 UQX65716:UQZ65717 VAT65716:VAV65717 VKP65716:VKR65717 VUL65716:VUN65717 WEH65716:WEJ65717 WOD65716:WOF65717 WXZ65716:WYB65717 BS131252:BU131253 LN131252:LP131253 VJ131252:VL131253 AFF131252:AFH131253 APB131252:APD131253 AYX131252:AYZ131253 BIT131252:BIV131253 BSP131252:BSR131253 CCL131252:CCN131253 CMH131252:CMJ131253 CWD131252:CWF131253 DFZ131252:DGB131253 DPV131252:DPX131253 DZR131252:DZT131253 EJN131252:EJP131253 ETJ131252:ETL131253 FDF131252:FDH131253 FNB131252:FND131253 FWX131252:FWZ131253 GGT131252:GGV131253 GQP131252:GQR131253 HAL131252:HAN131253 HKH131252:HKJ131253 HUD131252:HUF131253 IDZ131252:IEB131253 INV131252:INX131253 IXR131252:IXT131253 JHN131252:JHP131253 JRJ131252:JRL131253 KBF131252:KBH131253 KLB131252:KLD131253 KUX131252:KUZ131253 LET131252:LEV131253 LOP131252:LOR131253 LYL131252:LYN131253 MIH131252:MIJ131253 MSD131252:MSF131253 NBZ131252:NCB131253 NLV131252:NLX131253 NVR131252:NVT131253 OFN131252:OFP131253 OPJ131252:OPL131253 OZF131252:OZH131253 PJB131252:PJD131253 PSX131252:PSZ131253 QCT131252:QCV131253 QMP131252:QMR131253 QWL131252:QWN131253 RGH131252:RGJ131253 RQD131252:RQF131253 RZZ131252:SAB131253 SJV131252:SJX131253 STR131252:STT131253 TDN131252:TDP131253 TNJ131252:TNL131253 TXF131252:TXH131253 UHB131252:UHD131253 UQX131252:UQZ131253 VAT131252:VAV131253 VKP131252:VKR131253 VUL131252:VUN131253 WEH131252:WEJ131253 WOD131252:WOF131253 WXZ131252:WYB131253 BS196788:BU196789 LN196788:LP196789 VJ196788:VL196789 AFF196788:AFH196789 APB196788:APD196789 AYX196788:AYZ196789 BIT196788:BIV196789 BSP196788:BSR196789 CCL196788:CCN196789 CMH196788:CMJ196789 CWD196788:CWF196789 DFZ196788:DGB196789 DPV196788:DPX196789 DZR196788:DZT196789 EJN196788:EJP196789 ETJ196788:ETL196789 FDF196788:FDH196789 FNB196788:FND196789 FWX196788:FWZ196789 GGT196788:GGV196789 GQP196788:GQR196789 HAL196788:HAN196789 HKH196788:HKJ196789 HUD196788:HUF196789 IDZ196788:IEB196789 INV196788:INX196789 IXR196788:IXT196789 JHN196788:JHP196789 JRJ196788:JRL196789 KBF196788:KBH196789 KLB196788:KLD196789 KUX196788:KUZ196789 LET196788:LEV196789 LOP196788:LOR196789 LYL196788:LYN196789 MIH196788:MIJ196789 MSD196788:MSF196789 NBZ196788:NCB196789 NLV196788:NLX196789 NVR196788:NVT196789 OFN196788:OFP196789 OPJ196788:OPL196789 OZF196788:OZH196789 PJB196788:PJD196789 PSX196788:PSZ196789 QCT196788:QCV196789 QMP196788:QMR196789 QWL196788:QWN196789 RGH196788:RGJ196789 RQD196788:RQF196789 RZZ196788:SAB196789 SJV196788:SJX196789 STR196788:STT196789 TDN196788:TDP196789 TNJ196788:TNL196789 TXF196788:TXH196789 UHB196788:UHD196789 UQX196788:UQZ196789 VAT196788:VAV196789 VKP196788:VKR196789 VUL196788:VUN196789 WEH196788:WEJ196789 WOD196788:WOF196789 WXZ196788:WYB196789 BS262324:BU262325 LN262324:LP262325 VJ262324:VL262325 AFF262324:AFH262325 APB262324:APD262325 AYX262324:AYZ262325 BIT262324:BIV262325 BSP262324:BSR262325 CCL262324:CCN262325 CMH262324:CMJ262325 CWD262324:CWF262325 DFZ262324:DGB262325 DPV262324:DPX262325 DZR262324:DZT262325 EJN262324:EJP262325 ETJ262324:ETL262325 FDF262324:FDH262325 FNB262324:FND262325 FWX262324:FWZ262325 GGT262324:GGV262325 GQP262324:GQR262325 HAL262324:HAN262325 HKH262324:HKJ262325 HUD262324:HUF262325 IDZ262324:IEB262325 INV262324:INX262325 IXR262324:IXT262325 JHN262324:JHP262325 JRJ262324:JRL262325 KBF262324:KBH262325 KLB262324:KLD262325 KUX262324:KUZ262325 LET262324:LEV262325 LOP262324:LOR262325 LYL262324:LYN262325 MIH262324:MIJ262325 MSD262324:MSF262325 NBZ262324:NCB262325 NLV262324:NLX262325 NVR262324:NVT262325 OFN262324:OFP262325 OPJ262324:OPL262325 OZF262324:OZH262325 PJB262324:PJD262325 PSX262324:PSZ262325 QCT262324:QCV262325 QMP262324:QMR262325 QWL262324:QWN262325 RGH262324:RGJ262325 RQD262324:RQF262325 RZZ262324:SAB262325 SJV262324:SJX262325 STR262324:STT262325 TDN262324:TDP262325 TNJ262324:TNL262325 TXF262324:TXH262325 UHB262324:UHD262325 UQX262324:UQZ262325 VAT262324:VAV262325 VKP262324:VKR262325 VUL262324:VUN262325 WEH262324:WEJ262325 WOD262324:WOF262325 WXZ262324:WYB262325 BS327860:BU327861 LN327860:LP327861 VJ327860:VL327861 AFF327860:AFH327861 APB327860:APD327861 AYX327860:AYZ327861 BIT327860:BIV327861 BSP327860:BSR327861 CCL327860:CCN327861 CMH327860:CMJ327861 CWD327860:CWF327861 DFZ327860:DGB327861 DPV327860:DPX327861 DZR327860:DZT327861 EJN327860:EJP327861 ETJ327860:ETL327861 FDF327860:FDH327861 FNB327860:FND327861 FWX327860:FWZ327861 GGT327860:GGV327861 GQP327860:GQR327861 HAL327860:HAN327861 HKH327860:HKJ327861 HUD327860:HUF327861 IDZ327860:IEB327861 INV327860:INX327861 IXR327860:IXT327861 JHN327860:JHP327861 JRJ327860:JRL327861 KBF327860:KBH327861 KLB327860:KLD327861 KUX327860:KUZ327861 LET327860:LEV327861 LOP327860:LOR327861 LYL327860:LYN327861 MIH327860:MIJ327861 MSD327860:MSF327861 NBZ327860:NCB327861 NLV327860:NLX327861 NVR327860:NVT327861 OFN327860:OFP327861 OPJ327860:OPL327861 OZF327860:OZH327861 PJB327860:PJD327861 PSX327860:PSZ327861 QCT327860:QCV327861 QMP327860:QMR327861 QWL327860:QWN327861 RGH327860:RGJ327861 RQD327860:RQF327861 RZZ327860:SAB327861 SJV327860:SJX327861 STR327860:STT327861 TDN327860:TDP327861 TNJ327860:TNL327861 TXF327860:TXH327861 UHB327860:UHD327861 UQX327860:UQZ327861 VAT327860:VAV327861 VKP327860:VKR327861 VUL327860:VUN327861 WEH327860:WEJ327861 WOD327860:WOF327861 WXZ327860:WYB327861 BS393396:BU393397 LN393396:LP393397 VJ393396:VL393397 AFF393396:AFH393397 APB393396:APD393397 AYX393396:AYZ393397 BIT393396:BIV393397 BSP393396:BSR393397 CCL393396:CCN393397 CMH393396:CMJ393397 CWD393396:CWF393397 DFZ393396:DGB393397 DPV393396:DPX393397 DZR393396:DZT393397 EJN393396:EJP393397 ETJ393396:ETL393397 FDF393396:FDH393397 FNB393396:FND393397 FWX393396:FWZ393397 GGT393396:GGV393397 GQP393396:GQR393397 HAL393396:HAN393397 HKH393396:HKJ393397 HUD393396:HUF393397 IDZ393396:IEB393397 INV393396:INX393397 IXR393396:IXT393397 JHN393396:JHP393397 JRJ393396:JRL393397 KBF393396:KBH393397 KLB393396:KLD393397 KUX393396:KUZ393397 LET393396:LEV393397 LOP393396:LOR393397 LYL393396:LYN393397 MIH393396:MIJ393397 MSD393396:MSF393397 NBZ393396:NCB393397 NLV393396:NLX393397 NVR393396:NVT393397 OFN393396:OFP393397 OPJ393396:OPL393397 OZF393396:OZH393397 PJB393396:PJD393397 PSX393396:PSZ393397 QCT393396:QCV393397 QMP393396:QMR393397 QWL393396:QWN393397 RGH393396:RGJ393397 RQD393396:RQF393397 RZZ393396:SAB393397 SJV393396:SJX393397 STR393396:STT393397 TDN393396:TDP393397 TNJ393396:TNL393397 TXF393396:TXH393397 UHB393396:UHD393397 UQX393396:UQZ393397 VAT393396:VAV393397 VKP393396:VKR393397 VUL393396:VUN393397 WEH393396:WEJ393397 WOD393396:WOF393397 WXZ393396:WYB393397 BS458932:BU458933 LN458932:LP458933 VJ458932:VL458933 AFF458932:AFH458933 APB458932:APD458933 AYX458932:AYZ458933 BIT458932:BIV458933 BSP458932:BSR458933 CCL458932:CCN458933 CMH458932:CMJ458933 CWD458932:CWF458933 DFZ458932:DGB458933 DPV458932:DPX458933 DZR458932:DZT458933 EJN458932:EJP458933 ETJ458932:ETL458933 FDF458932:FDH458933 FNB458932:FND458933 FWX458932:FWZ458933 GGT458932:GGV458933 GQP458932:GQR458933 HAL458932:HAN458933 HKH458932:HKJ458933 HUD458932:HUF458933 IDZ458932:IEB458933 INV458932:INX458933 IXR458932:IXT458933 JHN458932:JHP458933 JRJ458932:JRL458933 KBF458932:KBH458933 KLB458932:KLD458933 KUX458932:KUZ458933 LET458932:LEV458933 LOP458932:LOR458933 LYL458932:LYN458933 MIH458932:MIJ458933 MSD458932:MSF458933 NBZ458932:NCB458933 NLV458932:NLX458933 NVR458932:NVT458933 OFN458932:OFP458933 OPJ458932:OPL458933 OZF458932:OZH458933 PJB458932:PJD458933 PSX458932:PSZ458933 QCT458932:QCV458933 QMP458932:QMR458933 QWL458932:QWN458933 RGH458932:RGJ458933 RQD458932:RQF458933 RZZ458932:SAB458933 SJV458932:SJX458933 STR458932:STT458933 TDN458932:TDP458933 TNJ458932:TNL458933 TXF458932:TXH458933 UHB458932:UHD458933 UQX458932:UQZ458933 VAT458932:VAV458933 VKP458932:VKR458933 VUL458932:VUN458933 WEH458932:WEJ458933 WOD458932:WOF458933 WXZ458932:WYB458933 BS524468:BU524469 LN524468:LP524469 VJ524468:VL524469 AFF524468:AFH524469 APB524468:APD524469 AYX524468:AYZ524469 BIT524468:BIV524469 BSP524468:BSR524469 CCL524468:CCN524469 CMH524468:CMJ524469 CWD524468:CWF524469 DFZ524468:DGB524469 DPV524468:DPX524469 DZR524468:DZT524469 EJN524468:EJP524469 ETJ524468:ETL524469 FDF524468:FDH524469 FNB524468:FND524469 FWX524468:FWZ524469 GGT524468:GGV524469 GQP524468:GQR524469 HAL524468:HAN524469 HKH524468:HKJ524469 HUD524468:HUF524469 IDZ524468:IEB524469 INV524468:INX524469 IXR524468:IXT524469 JHN524468:JHP524469 JRJ524468:JRL524469 KBF524468:KBH524469 KLB524468:KLD524469 KUX524468:KUZ524469 LET524468:LEV524469 LOP524468:LOR524469 LYL524468:LYN524469 MIH524468:MIJ524469 MSD524468:MSF524469 NBZ524468:NCB524469 NLV524468:NLX524469 NVR524468:NVT524469 OFN524468:OFP524469 OPJ524468:OPL524469 OZF524468:OZH524469 PJB524468:PJD524469 PSX524468:PSZ524469 QCT524468:QCV524469 QMP524468:QMR524469 QWL524468:QWN524469 RGH524468:RGJ524469 RQD524468:RQF524469 RZZ524468:SAB524469 SJV524468:SJX524469 STR524468:STT524469 TDN524468:TDP524469 TNJ524468:TNL524469 TXF524468:TXH524469 UHB524468:UHD524469 UQX524468:UQZ524469 VAT524468:VAV524469 VKP524468:VKR524469 VUL524468:VUN524469 WEH524468:WEJ524469 WOD524468:WOF524469 WXZ524468:WYB524469 BS590004:BU590005 LN590004:LP590005 VJ590004:VL590005 AFF590004:AFH590005 APB590004:APD590005 AYX590004:AYZ590005 BIT590004:BIV590005 BSP590004:BSR590005 CCL590004:CCN590005 CMH590004:CMJ590005 CWD590004:CWF590005 DFZ590004:DGB590005 DPV590004:DPX590005 DZR590004:DZT590005 EJN590004:EJP590005 ETJ590004:ETL590005 FDF590004:FDH590005 FNB590004:FND590005 FWX590004:FWZ590005 GGT590004:GGV590005 GQP590004:GQR590005 HAL590004:HAN590005 HKH590004:HKJ590005 HUD590004:HUF590005 IDZ590004:IEB590005 INV590004:INX590005 IXR590004:IXT590005 JHN590004:JHP590005 JRJ590004:JRL590005 KBF590004:KBH590005 KLB590004:KLD590005 KUX590004:KUZ590005 LET590004:LEV590005 LOP590004:LOR590005 LYL590004:LYN590005 MIH590004:MIJ590005 MSD590004:MSF590005 NBZ590004:NCB590005 NLV590004:NLX590005 NVR590004:NVT590005 OFN590004:OFP590005 OPJ590004:OPL590005 OZF590004:OZH590005 PJB590004:PJD590005 PSX590004:PSZ590005 QCT590004:QCV590005 QMP590004:QMR590005 QWL590004:QWN590005 RGH590004:RGJ590005 RQD590004:RQF590005 RZZ590004:SAB590005 SJV590004:SJX590005 STR590004:STT590005 TDN590004:TDP590005 TNJ590004:TNL590005 TXF590004:TXH590005 UHB590004:UHD590005 UQX590004:UQZ590005 VAT590004:VAV590005 VKP590004:VKR590005 VUL590004:VUN590005 WEH590004:WEJ590005 WOD590004:WOF590005 WXZ590004:WYB590005 BS655540:BU655541 LN655540:LP655541 VJ655540:VL655541 AFF655540:AFH655541 APB655540:APD655541 AYX655540:AYZ655541 BIT655540:BIV655541 BSP655540:BSR655541 CCL655540:CCN655541 CMH655540:CMJ655541 CWD655540:CWF655541 DFZ655540:DGB655541 DPV655540:DPX655541 DZR655540:DZT655541 EJN655540:EJP655541 ETJ655540:ETL655541 FDF655540:FDH655541 FNB655540:FND655541 FWX655540:FWZ655541 GGT655540:GGV655541 GQP655540:GQR655541 HAL655540:HAN655541 HKH655540:HKJ655541 HUD655540:HUF655541 IDZ655540:IEB655541 INV655540:INX655541 IXR655540:IXT655541 JHN655540:JHP655541 JRJ655540:JRL655541 KBF655540:KBH655541 KLB655540:KLD655541 KUX655540:KUZ655541 LET655540:LEV655541 LOP655540:LOR655541 LYL655540:LYN655541 MIH655540:MIJ655541 MSD655540:MSF655541 NBZ655540:NCB655541 NLV655540:NLX655541 NVR655540:NVT655541 OFN655540:OFP655541 OPJ655540:OPL655541 OZF655540:OZH655541 PJB655540:PJD655541 PSX655540:PSZ655541 QCT655540:QCV655541 QMP655540:QMR655541 QWL655540:QWN655541 RGH655540:RGJ655541 RQD655540:RQF655541 RZZ655540:SAB655541 SJV655540:SJX655541 STR655540:STT655541 TDN655540:TDP655541 TNJ655540:TNL655541 TXF655540:TXH655541 UHB655540:UHD655541 UQX655540:UQZ655541 VAT655540:VAV655541 VKP655540:VKR655541 VUL655540:VUN655541 WEH655540:WEJ655541 WOD655540:WOF655541 WXZ655540:WYB655541 BS721076:BU721077 LN721076:LP721077 VJ721076:VL721077 AFF721076:AFH721077 APB721076:APD721077 AYX721076:AYZ721077 BIT721076:BIV721077 BSP721076:BSR721077 CCL721076:CCN721077 CMH721076:CMJ721077 CWD721076:CWF721077 DFZ721076:DGB721077 DPV721076:DPX721077 DZR721076:DZT721077 EJN721076:EJP721077 ETJ721076:ETL721077 FDF721076:FDH721077 FNB721076:FND721077 FWX721076:FWZ721077 GGT721076:GGV721077 GQP721076:GQR721077 HAL721076:HAN721077 HKH721076:HKJ721077 HUD721076:HUF721077 IDZ721076:IEB721077 INV721076:INX721077 IXR721076:IXT721077 JHN721076:JHP721077 JRJ721076:JRL721077 KBF721076:KBH721077 KLB721076:KLD721077 KUX721076:KUZ721077 LET721076:LEV721077 LOP721076:LOR721077 LYL721076:LYN721077 MIH721076:MIJ721077 MSD721076:MSF721077 NBZ721076:NCB721077 NLV721076:NLX721077 NVR721076:NVT721077 OFN721076:OFP721077 OPJ721076:OPL721077 OZF721076:OZH721077 PJB721076:PJD721077 PSX721076:PSZ721077 QCT721076:QCV721077 QMP721076:QMR721077 QWL721076:QWN721077 RGH721076:RGJ721077 RQD721076:RQF721077 RZZ721076:SAB721077 SJV721076:SJX721077 STR721076:STT721077 TDN721076:TDP721077 TNJ721076:TNL721077 TXF721076:TXH721077 UHB721076:UHD721077 UQX721076:UQZ721077 VAT721076:VAV721077 VKP721076:VKR721077 VUL721076:VUN721077 WEH721076:WEJ721077 WOD721076:WOF721077 WXZ721076:WYB721077 BS786612:BU786613 LN786612:LP786613 VJ786612:VL786613 AFF786612:AFH786613 APB786612:APD786613 AYX786612:AYZ786613 BIT786612:BIV786613 BSP786612:BSR786613 CCL786612:CCN786613 CMH786612:CMJ786613 CWD786612:CWF786613 DFZ786612:DGB786613 DPV786612:DPX786613 DZR786612:DZT786613 EJN786612:EJP786613 ETJ786612:ETL786613 FDF786612:FDH786613 FNB786612:FND786613 FWX786612:FWZ786613 GGT786612:GGV786613 GQP786612:GQR786613 HAL786612:HAN786613 HKH786612:HKJ786613 HUD786612:HUF786613 IDZ786612:IEB786613 INV786612:INX786613 IXR786612:IXT786613 JHN786612:JHP786613 JRJ786612:JRL786613 KBF786612:KBH786613 KLB786612:KLD786613 KUX786612:KUZ786613 LET786612:LEV786613 LOP786612:LOR786613 LYL786612:LYN786613 MIH786612:MIJ786613 MSD786612:MSF786613 NBZ786612:NCB786613 NLV786612:NLX786613 NVR786612:NVT786613 OFN786612:OFP786613 OPJ786612:OPL786613 OZF786612:OZH786613 PJB786612:PJD786613 PSX786612:PSZ786613 QCT786612:QCV786613 QMP786612:QMR786613 QWL786612:QWN786613 RGH786612:RGJ786613 RQD786612:RQF786613 RZZ786612:SAB786613 SJV786612:SJX786613 STR786612:STT786613 TDN786612:TDP786613 TNJ786612:TNL786613 TXF786612:TXH786613 UHB786612:UHD786613 UQX786612:UQZ786613 VAT786612:VAV786613 VKP786612:VKR786613 VUL786612:VUN786613 WEH786612:WEJ786613 WOD786612:WOF786613 WXZ786612:WYB786613 BS852148:BU852149 LN852148:LP852149 VJ852148:VL852149 AFF852148:AFH852149 APB852148:APD852149 AYX852148:AYZ852149 BIT852148:BIV852149 BSP852148:BSR852149 CCL852148:CCN852149 CMH852148:CMJ852149 CWD852148:CWF852149 DFZ852148:DGB852149 DPV852148:DPX852149 DZR852148:DZT852149 EJN852148:EJP852149 ETJ852148:ETL852149 FDF852148:FDH852149 FNB852148:FND852149 FWX852148:FWZ852149 GGT852148:GGV852149 GQP852148:GQR852149 HAL852148:HAN852149 HKH852148:HKJ852149 HUD852148:HUF852149 IDZ852148:IEB852149 INV852148:INX852149 IXR852148:IXT852149 JHN852148:JHP852149 JRJ852148:JRL852149 KBF852148:KBH852149 KLB852148:KLD852149 KUX852148:KUZ852149 LET852148:LEV852149 LOP852148:LOR852149 LYL852148:LYN852149 MIH852148:MIJ852149 MSD852148:MSF852149 NBZ852148:NCB852149 NLV852148:NLX852149 NVR852148:NVT852149 OFN852148:OFP852149 OPJ852148:OPL852149 OZF852148:OZH852149 PJB852148:PJD852149 PSX852148:PSZ852149 QCT852148:QCV852149 QMP852148:QMR852149 QWL852148:QWN852149 RGH852148:RGJ852149 RQD852148:RQF852149 RZZ852148:SAB852149 SJV852148:SJX852149 STR852148:STT852149 TDN852148:TDP852149 TNJ852148:TNL852149 TXF852148:TXH852149 UHB852148:UHD852149 UQX852148:UQZ852149 VAT852148:VAV852149 VKP852148:VKR852149 VUL852148:VUN852149 WEH852148:WEJ852149 WOD852148:WOF852149 WXZ852148:WYB852149 BS917684:BU917685 LN917684:LP917685 VJ917684:VL917685 AFF917684:AFH917685 APB917684:APD917685 AYX917684:AYZ917685 BIT917684:BIV917685 BSP917684:BSR917685 CCL917684:CCN917685 CMH917684:CMJ917685 CWD917684:CWF917685 DFZ917684:DGB917685 DPV917684:DPX917685 DZR917684:DZT917685 EJN917684:EJP917685 ETJ917684:ETL917685 FDF917684:FDH917685 FNB917684:FND917685 FWX917684:FWZ917685 GGT917684:GGV917685 GQP917684:GQR917685 HAL917684:HAN917685 HKH917684:HKJ917685 HUD917684:HUF917685 IDZ917684:IEB917685 INV917684:INX917685 IXR917684:IXT917685 JHN917684:JHP917685 JRJ917684:JRL917685 KBF917684:KBH917685 KLB917684:KLD917685 KUX917684:KUZ917685 LET917684:LEV917685 LOP917684:LOR917685 LYL917684:LYN917685 MIH917684:MIJ917685 MSD917684:MSF917685 NBZ917684:NCB917685 NLV917684:NLX917685 NVR917684:NVT917685 OFN917684:OFP917685 OPJ917684:OPL917685 OZF917684:OZH917685 PJB917684:PJD917685 PSX917684:PSZ917685 QCT917684:QCV917685 QMP917684:QMR917685 QWL917684:QWN917685 RGH917684:RGJ917685 RQD917684:RQF917685 RZZ917684:SAB917685 SJV917684:SJX917685 STR917684:STT917685 TDN917684:TDP917685 TNJ917684:TNL917685 TXF917684:TXH917685 UHB917684:UHD917685 UQX917684:UQZ917685 VAT917684:VAV917685 VKP917684:VKR917685 VUL917684:VUN917685 WEH917684:WEJ917685 WOD917684:WOF917685 WXZ917684:WYB917685 BS983220:BU983221 LN983220:LP983221 VJ983220:VL983221 AFF983220:AFH983221 APB983220:APD983221 AYX983220:AYZ983221 BIT983220:BIV983221 BSP983220:BSR983221 CCL983220:CCN983221 CMH983220:CMJ983221 CWD983220:CWF983221 DFZ983220:DGB983221 DPV983220:DPX983221 DZR983220:DZT983221 EJN983220:EJP983221 ETJ983220:ETL983221 FDF983220:FDH983221 FNB983220:FND983221 FWX983220:FWZ983221 GGT983220:GGV983221 GQP983220:GQR983221 HAL983220:HAN983221 HKH983220:HKJ983221 HUD983220:HUF983221 IDZ983220:IEB983221 INV983220:INX983221 IXR983220:IXT983221 JHN983220:JHP983221 JRJ983220:JRL983221 KBF983220:KBH983221 KLB983220:KLD983221 KUX983220:KUZ983221 LET983220:LEV983221 LOP983220:LOR983221 LYL983220:LYN983221 MIH983220:MIJ983221 MSD983220:MSF983221 NBZ983220:NCB983221 NLV983220:NLX983221 NVR983220:NVT983221 OFN983220:OFP983221 OPJ983220:OPL983221 OZF983220:OZH983221 PJB983220:PJD983221 PSX983220:PSZ983221 QCT983220:QCV983221 QMP983220:QMR983221 QWL983220:QWN983221 RGH983220:RGJ983221 RQD983220:RQF983221 RZZ983220:SAB983221 SJV983220:SJX983221 STR983220:STT983221 TDN983220:TDP983221 TNJ983220:TNL983221 TXF983220:TXH983221 UHB983220:UHD983221 UQX983220:UQZ983221 VAT983220:VAV983221 VKP983220:VKR983221 VUL983220:VUN983221 WEH983220:WEJ983221 WOD983220:WOF983221 WXZ983220:WYB983221 WVK983172:WVM983239 LN192:LP193 VJ192:VL193 AFF192:AFH193 APB192:APD193 AYX192:AYZ193 BIT192:BIV193 BSP192:BSR193 CCL192:CCN193 CMH192:CMJ193 CWD192:CWF193 DFZ192:DGB193 DPV192:DPX193 DZR192:DZT193 EJN192:EJP193 ETJ192:ETL193 FDF192:FDH193 FNB192:FND193 FWX192:FWZ193 GGT192:GGV193 GQP192:GQR193 HAL192:HAN193 HKH192:HKJ193 HUD192:HUF193 IDZ192:IEB193 INV192:INX193 IXR192:IXT193 JHN192:JHP193 JRJ192:JRL193 KBF192:KBH193 KLB192:KLD193 KUX192:KUZ193 LET192:LEV193 LOP192:LOR193 LYL192:LYN193 MIH192:MIJ193 MSD192:MSF193 NBZ192:NCB193 NLV192:NLX193 NVR192:NVT193 OFN192:OFP193 OPJ192:OPL193 OZF192:OZH193 PJB192:PJD193 PSX192:PSZ193 QCT192:QCV193 QMP192:QMR193 QWL192:QWN193 RGH192:RGJ193 RQD192:RQF193 RZZ192:SAB193 SJV192:SJX193 STR192:STT193 TDN192:TDP193 TNJ192:TNL193 TXF192:TXH193 UHB192:UHD193 UQX192:UQZ193 VAT192:VAV193 VKP192:VKR193 VUL192:VUN193 WEH192:WEJ193 WOD192:WOF193 WXZ192:WYB193 BS65728:BU65729 LN65728:LP65729 VJ65728:VL65729 AFF65728:AFH65729 APB65728:APD65729 AYX65728:AYZ65729 BIT65728:BIV65729 BSP65728:BSR65729 CCL65728:CCN65729 CMH65728:CMJ65729 CWD65728:CWF65729 DFZ65728:DGB65729 DPV65728:DPX65729 DZR65728:DZT65729 EJN65728:EJP65729 ETJ65728:ETL65729 FDF65728:FDH65729 FNB65728:FND65729 FWX65728:FWZ65729 GGT65728:GGV65729 GQP65728:GQR65729 HAL65728:HAN65729 HKH65728:HKJ65729 HUD65728:HUF65729 IDZ65728:IEB65729 INV65728:INX65729 IXR65728:IXT65729 JHN65728:JHP65729 JRJ65728:JRL65729 KBF65728:KBH65729 KLB65728:KLD65729 KUX65728:KUZ65729 LET65728:LEV65729 LOP65728:LOR65729 LYL65728:LYN65729 MIH65728:MIJ65729 MSD65728:MSF65729 NBZ65728:NCB65729 NLV65728:NLX65729 NVR65728:NVT65729 OFN65728:OFP65729 OPJ65728:OPL65729 OZF65728:OZH65729 PJB65728:PJD65729 PSX65728:PSZ65729 QCT65728:QCV65729 QMP65728:QMR65729 QWL65728:QWN65729 RGH65728:RGJ65729 RQD65728:RQF65729 RZZ65728:SAB65729 SJV65728:SJX65729 STR65728:STT65729 TDN65728:TDP65729 TNJ65728:TNL65729 TXF65728:TXH65729 UHB65728:UHD65729 UQX65728:UQZ65729 VAT65728:VAV65729 VKP65728:VKR65729 VUL65728:VUN65729 WEH65728:WEJ65729 WOD65728:WOF65729 WXZ65728:WYB65729 BS131264:BU131265 LN131264:LP131265 VJ131264:VL131265 AFF131264:AFH131265 APB131264:APD131265 AYX131264:AYZ131265 BIT131264:BIV131265 BSP131264:BSR131265 CCL131264:CCN131265 CMH131264:CMJ131265 CWD131264:CWF131265 DFZ131264:DGB131265 DPV131264:DPX131265 DZR131264:DZT131265 EJN131264:EJP131265 ETJ131264:ETL131265 FDF131264:FDH131265 FNB131264:FND131265 FWX131264:FWZ131265 GGT131264:GGV131265 GQP131264:GQR131265 HAL131264:HAN131265 HKH131264:HKJ131265 HUD131264:HUF131265 IDZ131264:IEB131265 INV131264:INX131265 IXR131264:IXT131265 JHN131264:JHP131265 JRJ131264:JRL131265 KBF131264:KBH131265 KLB131264:KLD131265 KUX131264:KUZ131265 LET131264:LEV131265 LOP131264:LOR131265 LYL131264:LYN131265 MIH131264:MIJ131265 MSD131264:MSF131265 NBZ131264:NCB131265 NLV131264:NLX131265 NVR131264:NVT131265 OFN131264:OFP131265 OPJ131264:OPL131265 OZF131264:OZH131265 PJB131264:PJD131265 PSX131264:PSZ131265 QCT131264:QCV131265 QMP131264:QMR131265 QWL131264:QWN131265 RGH131264:RGJ131265 RQD131264:RQF131265 RZZ131264:SAB131265 SJV131264:SJX131265 STR131264:STT131265 TDN131264:TDP131265 TNJ131264:TNL131265 TXF131264:TXH131265 UHB131264:UHD131265 UQX131264:UQZ131265 VAT131264:VAV131265 VKP131264:VKR131265 VUL131264:VUN131265 WEH131264:WEJ131265 WOD131264:WOF131265 WXZ131264:WYB131265 BS196800:BU196801 LN196800:LP196801 VJ196800:VL196801 AFF196800:AFH196801 APB196800:APD196801 AYX196800:AYZ196801 BIT196800:BIV196801 BSP196800:BSR196801 CCL196800:CCN196801 CMH196800:CMJ196801 CWD196800:CWF196801 DFZ196800:DGB196801 DPV196800:DPX196801 DZR196800:DZT196801 EJN196800:EJP196801 ETJ196800:ETL196801 FDF196800:FDH196801 FNB196800:FND196801 FWX196800:FWZ196801 GGT196800:GGV196801 GQP196800:GQR196801 HAL196800:HAN196801 HKH196800:HKJ196801 HUD196800:HUF196801 IDZ196800:IEB196801 INV196800:INX196801 IXR196800:IXT196801 JHN196800:JHP196801 JRJ196800:JRL196801 KBF196800:KBH196801 KLB196800:KLD196801 KUX196800:KUZ196801 LET196800:LEV196801 LOP196800:LOR196801 LYL196800:LYN196801 MIH196800:MIJ196801 MSD196800:MSF196801 NBZ196800:NCB196801 NLV196800:NLX196801 NVR196800:NVT196801 OFN196800:OFP196801 OPJ196800:OPL196801 OZF196800:OZH196801 PJB196800:PJD196801 PSX196800:PSZ196801 QCT196800:QCV196801 QMP196800:QMR196801 QWL196800:QWN196801 RGH196800:RGJ196801 RQD196800:RQF196801 RZZ196800:SAB196801 SJV196800:SJX196801 STR196800:STT196801 TDN196800:TDP196801 TNJ196800:TNL196801 TXF196800:TXH196801 UHB196800:UHD196801 UQX196800:UQZ196801 VAT196800:VAV196801 VKP196800:VKR196801 VUL196800:VUN196801 WEH196800:WEJ196801 WOD196800:WOF196801 WXZ196800:WYB196801 BS262336:BU262337 LN262336:LP262337 VJ262336:VL262337 AFF262336:AFH262337 APB262336:APD262337 AYX262336:AYZ262337 BIT262336:BIV262337 BSP262336:BSR262337 CCL262336:CCN262337 CMH262336:CMJ262337 CWD262336:CWF262337 DFZ262336:DGB262337 DPV262336:DPX262337 DZR262336:DZT262337 EJN262336:EJP262337 ETJ262336:ETL262337 FDF262336:FDH262337 FNB262336:FND262337 FWX262336:FWZ262337 GGT262336:GGV262337 GQP262336:GQR262337 HAL262336:HAN262337 HKH262336:HKJ262337 HUD262336:HUF262337 IDZ262336:IEB262337 INV262336:INX262337 IXR262336:IXT262337 JHN262336:JHP262337 JRJ262336:JRL262337 KBF262336:KBH262337 KLB262336:KLD262337 KUX262336:KUZ262337 LET262336:LEV262337 LOP262336:LOR262337 LYL262336:LYN262337 MIH262336:MIJ262337 MSD262336:MSF262337 NBZ262336:NCB262337 NLV262336:NLX262337 NVR262336:NVT262337 OFN262336:OFP262337 OPJ262336:OPL262337 OZF262336:OZH262337 PJB262336:PJD262337 PSX262336:PSZ262337 QCT262336:QCV262337 QMP262336:QMR262337 QWL262336:QWN262337 RGH262336:RGJ262337 RQD262336:RQF262337 RZZ262336:SAB262337 SJV262336:SJX262337 STR262336:STT262337 TDN262336:TDP262337 TNJ262336:TNL262337 TXF262336:TXH262337 UHB262336:UHD262337 UQX262336:UQZ262337 VAT262336:VAV262337 VKP262336:VKR262337 VUL262336:VUN262337 WEH262336:WEJ262337 WOD262336:WOF262337 WXZ262336:WYB262337 BS327872:BU327873 LN327872:LP327873 VJ327872:VL327873 AFF327872:AFH327873 APB327872:APD327873 AYX327872:AYZ327873 BIT327872:BIV327873 BSP327872:BSR327873 CCL327872:CCN327873 CMH327872:CMJ327873 CWD327872:CWF327873 DFZ327872:DGB327873 DPV327872:DPX327873 DZR327872:DZT327873 EJN327872:EJP327873 ETJ327872:ETL327873 FDF327872:FDH327873 FNB327872:FND327873 FWX327872:FWZ327873 GGT327872:GGV327873 GQP327872:GQR327873 HAL327872:HAN327873 HKH327872:HKJ327873 HUD327872:HUF327873 IDZ327872:IEB327873 INV327872:INX327873 IXR327872:IXT327873 JHN327872:JHP327873 JRJ327872:JRL327873 KBF327872:KBH327873 KLB327872:KLD327873 KUX327872:KUZ327873 LET327872:LEV327873 LOP327872:LOR327873 LYL327872:LYN327873 MIH327872:MIJ327873 MSD327872:MSF327873 NBZ327872:NCB327873 NLV327872:NLX327873 NVR327872:NVT327873 OFN327872:OFP327873 OPJ327872:OPL327873 OZF327872:OZH327873 PJB327872:PJD327873 PSX327872:PSZ327873 QCT327872:QCV327873 QMP327872:QMR327873 QWL327872:QWN327873 RGH327872:RGJ327873 RQD327872:RQF327873 RZZ327872:SAB327873 SJV327872:SJX327873 STR327872:STT327873 TDN327872:TDP327873 TNJ327872:TNL327873 TXF327872:TXH327873 UHB327872:UHD327873 UQX327872:UQZ327873 VAT327872:VAV327873 VKP327872:VKR327873 VUL327872:VUN327873 WEH327872:WEJ327873 WOD327872:WOF327873 WXZ327872:WYB327873 BS393408:BU393409 LN393408:LP393409 VJ393408:VL393409 AFF393408:AFH393409 APB393408:APD393409 AYX393408:AYZ393409 BIT393408:BIV393409 BSP393408:BSR393409 CCL393408:CCN393409 CMH393408:CMJ393409 CWD393408:CWF393409 DFZ393408:DGB393409 DPV393408:DPX393409 DZR393408:DZT393409 EJN393408:EJP393409 ETJ393408:ETL393409 FDF393408:FDH393409 FNB393408:FND393409 FWX393408:FWZ393409 GGT393408:GGV393409 GQP393408:GQR393409 HAL393408:HAN393409 HKH393408:HKJ393409 HUD393408:HUF393409 IDZ393408:IEB393409 INV393408:INX393409 IXR393408:IXT393409 JHN393408:JHP393409 JRJ393408:JRL393409 KBF393408:KBH393409 KLB393408:KLD393409 KUX393408:KUZ393409 LET393408:LEV393409 LOP393408:LOR393409 LYL393408:LYN393409 MIH393408:MIJ393409 MSD393408:MSF393409 NBZ393408:NCB393409 NLV393408:NLX393409 NVR393408:NVT393409 OFN393408:OFP393409 OPJ393408:OPL393409 OZF393408:OZH393409 PJB393408:PJD393409 PSX393408:PSZ393409 QCT393408:QCV393409 QMP393408:QMR393409 QWL393408:QWN393409 RGH393408:RGJ393409 RQD393408:RQF393409 RZZ393408:SAB393409 SJV393408:SJX393409 STR393408:STT393409 TDN393408:TDP393409 TNJ393408:TNL393409 TXF393408:TXH393409 UHB393408:UHD393409 UQX393408:UQZ393409 VAT393408:VAV393409 VKP393408:VKR393409 VUL393408:VUN393409 WEH393408:WEJ393409 WOD393408:WOF393409 WXZ393408:WYB393409 BS458944:BU458945 LN458944:LP458945 VJ458944:VL458945 AFF458944:AFH458945 APB458944:APD458945 AYX458944:AYZ458945 BIT458944:BIV458945 BSP458944:BSR458945 CCL458944:CCN458945 CMH458944:CMJ458945 CWD458944:CWF458945 DFZ458944:DGB458945 DPV458944:DPX458945 DZR458944:DZT458945 EJN458944:EJP458945 ETJ458944:ETL458945 FDF458944:FDH458945 FNB458944:FND458945 FWX458944:FWZ458945 GGT458944:GGV458945 GQP458944:GQR458945 HAL458944:HAN458945 HKH458944:HKJ458945 HUD458944:HUF458945 IDZ458944:IEB458945 INV458944:INX458945 IXR458944:IXT458945 JHN458944:JHP458945 JRJ458944:JRL458945 KBF458944:KBH458945 KLB458944:KLD458945 KUX458944:KUZ458945 LET458944:LEV458945 LOP458944:LOR458945 LYL458944:LYN458945 MIH458944:MIJ458945 MSD458944:MSF458945 NBZ458944:NCB458945 NLV458944:NLX458945 NVR458944:NVT458945 OFN458944:OFP458945 OPJ458944:OPL458945 OZF458944:OZH458945 PJB458944:PJD458945 PSX458944:PSZ458945 QCT458944:QCV458945 QMP458944:QMR458945 QWL458944:QWN458945 RGH458944:RGJ458945 RQD458944:RQF458945 RZZ458944:SAB458945 SJV458944:SJX458945 STR458944:STT458945 TDN458944:TDP458945 TNJ458944:TNL458945 TXF458944:TXH458945 UHB458944:UHD458945 UQX458944:UQZ458945 VAT458944:VAV458945 VKP458944:VKR458945 VUL458944:VUN458945 WEH458944:WEJ458945 WOD458944:WOF458945 WXZ458944:WYB458945 BS524480:BU524481 LN524480:LP524481 VJ524480:VL524481 AFF524480:AFH524481 APB524480:APD524481 AYX524480:AYZ524481 BIT524480:BIV524481 BSP524480:BSR524481 CCL524480:CCN524481 CMH524480:CMJ524481 CWD524480:CWF524481 DFZ524480:DGB524481 DPV524480:DPX524481 DZR524480:DZT524481 EJN524480:EJP524481 ETJ524480:ETL524481 FDF524480:FDH524481 FNB524480:FND524481 FWX524480:FWZ524481 GGT524480:GGV524481 GQP524480:GQR524481 HAL524480:HAN524481 HKH524480:HKJ524481 HUD524480:HUF524481 IDZ524480:IEB524481 INV524480:INX524481 IXR524480:IXT524481 JHN524480:JHP524481 JRJ524480:JRL524481 KBF524480:KBH524481 KLB524480:KLD524481 KUX524480:KUZ524481 LET524480:LEV524481 LOP524480:LOR524481 LYL524480:LYN524481 MIH524480:MIJ524481 MSD524480:MSF524481 NBZ524480:NCB524481 NLV524480:NLX524481 NVR524480:NVT524481 OFN524480:OFP524481 OPJ524480:OPL524481 OZF524480:OZH524481 PJB524480:PJD524481 PSX524480:PSZ524481 QCT524480:QCV524481 QMP524480:QMR524481 QWL524480:QWN524481 RGH524480:RGJ524481 RQD524480:RQF524481 RZZ524480:SAB524481 SJV524480:SJX524481 STR524480:STT524481 TDN524480:TDP524481 TNJ524480:TNL524481 TXF524480:TXH524481 UHB524480:UHD524481 UQX524480:UQZ524481 VAT524480:VAV524481 VKP524480:VKR524481 VUL524480:VUN524481 WEH524480:WEJ524481 WOD524480:WOF524481 WXZ524480:WYB524481 BS590016:BU590017 LN590016:LP590017 VJ590016:VL590017 AFF590016:AFH590017 APB590016:APD590017 AYX590016:AYZ590017 BIT590016:BIV590017 BSP590016:BSR590017 CCL590016:CCN590017 CMH590016:CMJ590017 CWD590016:CWF590017 DFZ590016:DGB590017 DPV590016:DPX590017 DZR590016:DZT590017 EJN590016:EJP590017 ETJ590016:ETL590017 FDF590016:FDH590017 FNB590016:FND590017 FWX590016:FWZ590017 GGT590016:GGV590017 GQP590016:GQR590017 HAL590016:HAN590017 HKH590016:HKJ590017 HUD590016:HUF590017 IDZ590016:IEB590017 INV590016:INX590017 IXR590016:IXT590017 JHN590016:JHP590017 JRJ590016:JRL590017 KBF590016:KBH590017 KLB590016:KLD590017 KUX590016:KUZ590017 LET590016:LEV590017 LOP590016:LOR590017 LYL590016:LYN590017 MIH590016:MIJ590017 MSD590016:MSF590017 NBZ590016:NCB590017 NLV590016:NLX590017 NVR590016:NVT590017 OFN590016:OFP590017 OPJ590016:OPL590017 OZF590016:OZH590017 PJB590016:PJD590017 PSX590016:PSZ590017 QCT590016:QCV590017 QMP590016:QMR590017 QWL590016:QWN590017 RGH590016:RGJ590017 RQD590016:RQF590017 RZZ590016:SAB590017 SJV590016:SJX590017 STR590016:STT590017 TDN590016:TDP590017 TNJ590016:TNL590017 TXF590016:TXH590017 UHB590016:UHD590017 UQX590016:UQZ590017 VAT590016:VAV590017 VKP590016:VKR590017 VUL590016:VUN590017 WEH590016:WEJ590017 WOD590016:WOF590017 WXZ590016:WYB590017 BS655552:BU655553 LN655552:LP655553 VJ655552:VL655553 AFF655552:AFH655553 APB655552:APD655553 AYX655552:AYZ655553 BIT655552:BIV655553 BSP655552:BSR655553 CCL655552:CCN655553 CMH655552:CMJ655553 CWD655552:CWF655553 DFZ655552:DGB655553 DPV655552:DPX655553 DZR655552:DZT655553 EJN655552:EJP655553 ETJ655552:ETL655553 FDF655552:FDH655553 FNB655552:FND655553 FWX655552:FWZ655553 GGT655552:GGV655553 GQP655552:GQR655553 HAL655552:HAN655553 HKH655552:HKJ655553 HUD655552:HUF655553 IDZ655552:IEB655553 INV655552:INX655553 IXR655552:IXT655553 JHN655552:JHP655553 JRJ655552:JRL655553 KBF655552:KBH655553 KLB655552:KLD655553 KUX655552:KUZ655553 LET655552:LEV655553 LOP655552:LOR655553 LYL655552:LYN655553 MIH655552:MIJ655553 MSD655552:MSF655553 NBZ655552:NCB655553 NLV655552:NLX655553 NVR655552:NVT655553 OFN655552:OFP655553 OPJ655552:OPL655553 OZF655552:OZH655553 PJB655552:PJD655553 PSX655552:PSZ655553 QCT655552:QCV655553 QMP655552:QMR655553 QWL655552:QWN655553 RGH655552:RGJ655553 RQD655552:RQF655553 RZZ655552:SAB655553 SJV655552:SJX655553 STR655552:STT655553 TDN655552:TDP655553 TNJ655552:TNL655553 TXF655552:TXH655553 UHB655552:UHD655553 UQX655552:UQZ655553 VAT655552:VAV655553 VKP655552:VKR655553 VUL655552:VUN655553 WEH655552:WEJ655553 WOD655552:WOF655553 WXZ655552:WYB655553 BS721088:BU721089 LN721088:LP721089 VJ721088:VL721089 AFF721088:AFH721089 APB721088:APD721089 AYX721088:AYZ721089 BIT721088:BIV721089 BSP721088:BSR721089 CCL721088:CCN721089 CMH721088:CMJ721089 CWD721088:CWF721089 DFZ721088:DGB721089 DPV721088:DPX721089 DZR721088:DZT721089 EJN721088:EJP721089 ETJ721088:ETL721089 FDF721088:FDH721089 FNB721088:FND721089 FWX721088:FWZ721089 GGT721088:GGV721089 GQP721088:GQR721089 HAL721088:HAN721089 HKH721088:HKJ721089 HUD721088:HUF721089 IDZ721088:IEB721089 INV721088:INX721089 IXR721088:IXT721089 JHN721088:JHP721089 JRJ721088:JRL721089 KBF721088:KBH721089 KLB721088:KLD721089 KUX721088:KUZ721089 LET721088:LEV721089 LOP721088:LOR721089 LYL721088:LYN721089 MIH721088:MIJ721089 MSD721088:MSF721089 NBZ721088:NCB721089 NLV721088:NLX721089 NVR721088:NVT721089 OFN721088:OFP721089 OPJ721088:OPL721089 OZF721088:OZH721089 PJB721088:PJD721089 PSX721088:PSZ721089 QCT721088:QCV721089 QMP721088:QMR721089 QWL721088:QWN721089 RGH721088:RGJ721089 RQD721088:RQF721089 RZZ721088:SAB721089 SJV721088:SJX721089 STR721088:STT721089 TDN721088:TDP721089 TNJ721088:TNL721089 TXF721088:TXH721089 UHB721088:UHD721089 UQX721088:UQZ721089 VAT721088:VAV721089 VKP721088:VKR721089 VUL721088:VUN721089 WEH721088:WEJ721089 WOD721088:WOF721089 WXZ721088:WYB721089 BS786624:BU786625 LN786624:LP786625 VJ786624:VL786625 AFF786624:AFH786625 APB786624:APD786625 AYX786624:AYZ786625 BIT786624:BIV786625 BSP786624:BSR786625 CCL786624:CCN786625 CMH786624:CMJ786625 CWD786624:CWF786625 DFZ786624:DGB786625 DPV786624:DPX786625 DZR786624:DZT786625 EJN786624:EJP786625 ETJ786624:ETL786625 FDF786624:FDH786625 FNB786624:FND786625 FWX786624:FWZ786625 GGT786624:GGV786625 GQP786624:GQR786625 HAL786624:HAN786625 HKH786624:HKJ786625 HUD786624:HUF786625 IDZ786624:IEB786625 INV786624:INX786625 IXR786624:IXT786625 JHN786624:JHP786625 JRJ786624:JRL786625 KBF786624:KBH786625 KLB786624:KLD786625 KUX786624:KUZ786625 LET786624:LEV786625 LOP786624:LOR786625 LYL786624:LYN786625 MIH786624:MIJ786625 MSD786624:MSF786625 NBZ786624:NCB786625 NLV786624:NLX786625 NVR786624:NVT786625 OFN786624:OFP786625 OPJ786624:OPL786625 OZF786624:OZH786625 PJB786624:PJD786625 PSX786624:PSZ786625 QCT786624:QCV786625 QMP786624:QMR786625 QWL786624:QWN786625 RGH786624:RGJ786625 RQD786624:RQF786625 RZZ786624:SAB786625 SJV786624:SJX786625 STR786624:STT786625 TDN786624:TDP786625 TNJ786624:TNL786625 TXF786624:TXH786625 UHB786624:UHD786625 UQX786624:UQZ786625 VAT786624:VAV786625 VKP786624:VKR786625 VUL786624:VUN786625 WEH786624:WEJ786625 WOD786624:WOF786625 WXZ786624:WYB786625 BS852160:BU852161 LN852160:LP852161 VJ852160:VL852161 AFF852160:AFH852161 APB852160:APD852161 AYX852160:AYZ852161 BIT852160:BIV852161 BSP852160:BSR852161 CCL852160:CCN852161 CMH852160:CMJ852161 CWD852160:CWF852161 DFZ852160:DGB852161 DPV852160:DPX852161 DZR852160:DZT852161 EJN852160:EJP852161 ETJ852160:ETL852161 FDF852160:FDH852161 FNB852160:FND852161 FWX852160:FWZ852161 GGT852160:GGV852161 GQP852160:GQR852161 HAL852160:HAN852161 HKH852160:HKJ852161 HUD852160:HUF852161 IDZ852160:IEB852161 INV852160:INX852161 IXR852160:IXT852161 JHN852160:JHP852161 JRJ852160:JRL852161 KBF852160:KBH852161 KLB852160:KLD852161 KUX852160:KUZ852161 LET852160:LEV852161 LOP852160:LOR852161 LYL852160:LYN852161 MIH852160:MIJ852161 MSD852160:MSF852161 NBZ852160:NCB852161 NLV852160:NLX852161 NVR852160:NVT852161 OFN852160:OFP852161 OPJ852160:OPL852161 OZF852160:OZH852161 PJB852160:PJD852161 PSX852160:PSZ852161 QCT852160:QCV852161 QMP852160:QMR852161 QWL852160:QWN852161 RGH852160:RGJ852161 RQD852160:RQF852161 RZZ852160:SAB852161 SJV852160:SJX852161 STR852160:STT852161 TDN852160:TDP852161 TNJ852160:TNL852161 TXF852160:TXH852161 UHB852160:UHD852161 UQX852160:UQZ852161 VAT852160:VAV852161 VKP852160:VKR852161 VUL852160:VUN852161 WEH852160:WEJ852161 WOD852160:WOF852161 WXZ852160:WYB852161 BS917696:BU917697 LN917696:LP917697 VJ917696:VL917697 AFF917696:AFH917697 APB917696:APD917697 AYX917696:AYZ917697 BIT917696:BIV917697 BSP917696:BSR917697 CCL917696:CCN917697 CMH917696:CMJ917697 CWD917696:CWF917697 DFZ917696:DGB917697 DPV917696:DPX917697 DZR917696:DZT917697 EJN917696:EJP917697 ETJ917696:ETL917697 FDF917696:FDH917697 FNB917696:FND917697 FWX917696:FWZ917697 GGT917696:GGV917697 GQP917696:GQR917697 HAL917696:HAN917697 HKH917696:HKJ917697 HUD917696:HUF917697 IDZ917696:IEB917697 INV917696:INX917697 IXR917696:IXT917697 JHN917696:JHP917697 JRJ917696:JRL917697 KBF917696:KBH917697 KLB917696:KLD917697 KUX917696:KUZ917697 LET917696:LEV917697 LOP917696:LOR917697 LYL917696:LYN917697 MIH917696:MIJ917697 MSD917696:MSF917697 NBZ917696:NCB917697 NLV917696:NLX917697 NVR917696:NVT917697 OFN917696:OFP917697 OPJ917696:OPL917697 OZF917696:OZH917697 PJB917696:PJD917697 PSX917696:PSZ917697 QCT917696:QCV917697 QMP917696:QMR917697 QWL917696:QWN917697 RGH917696:RGJ917697 RQD917696:RQF917697 RZZ917696:SAB917697 SJV917696:SJX917697 STR917696:STT917697 TDN917696:TDP917697 TNJ917696:TNL917697 TXF917696:TXH917697 UHB917696:UHD917697 UQX917696:UQZ917697 VAT917696:VAV917697 VKP917696:VKR917697 VUL917696:VUN917697 WEH917696:WEJ917697 WOD917696:WOF917697 WXZ917696:WYB917697 BS983232:BU983233 LN983232:LP983233 VJ983232:VL983233 AFF983232:AFH983233 APB983232:APD983233 AYX983232:AYZ983233 BIT983232:BIV983233 BSP983232:BSR983233 CCL983232:CCN983233 CMH983232:CMJ983233 CWD983232:CWF983233 DFZ983232:DGB983233 DPV983232:DPX983233 DZR983232:DZT983233 EJN983232:EJP983233 ETJ983232:ETL983233 FDF983232:FDH983233 FNB983232:FND983233 FWX983232:FWZ983233 GGT983232:GGV983233 GQP983232:GQR983233 HAL983232:HAN983233 HKH983232:HKJ983233 HUD983232:HUF983233 IDZ983232:IEB983233 INV983232:INX983233 IXR983232:IXT983233 JHN983232:JHP983233 JRJ983232:JRL983233 KBF983232:KBH983233 KLB983232:KLD983233 KUX983232:KUZ983233 LET983232:LEV983233 LOP983232:LOR983233 LYL983232:LYN983233 MIH983232:MIJ983233 MSD983232:MSF983233 NBZ983232:NCB983233 NLV983232:NLX983233 NVR983232:NVT983233 OFN983232:OFP983233 OPJ983232:OPL983233 OZF983232:OZH983233 PJB983232:PJD983233 PSX983232:PSZ983233 QCT983232:QCV983233 QMP983232:QMR983233 QWL983232:QWN983233 RGH983232:RGJ983233 RQD983232:RQF983233 RZZ983232:SAB983233 SJV983232:SJX983233 STR983232:STT983233 TDN983232:TDP983233 TNJ983232:TNL983233 TXF983232:TXH983233 UHB983232:UHD983233 UQX983232:UQZ983233 VAT983232:VAV983233 VKP983232:VKR983233 VUL983232:VUN983233 WEH983232:WEJ983233 WOD983232:WOF983233 WXZ983232:WYB983233 D132:F199 IY132:JA199 SU132:SW199 ACQ132:ACS199 AMM132:AMO199 AWI132:AWK199 BGE132:BGG199 BQA132:BQC199 BZW132:BZY199 CJS132:CJU199 CTO132:CTQ199 DDK132:DDM199 DNG132:DNI199 DXC132:DXE199 EGY132:EHA199 EQU132:EQW199 FAQ132:FAS199 FKM132:FKO199 FUI132:FUK199 GEE132:GEG199 GOA132:GOC199 GXW132:GXY199 HHS132:HHU199 HRO132:HRQ199 IBK132:IBM199 ILG132:ILI199 IVC132:IVE199 JEY132:JFA199 JOU132:JOW199 JYQ132:JYS199 KIM132:KIO199 KSI132:KSK199 LCE132:LCG199 LMA132:LMC199 LVW132:LVY199 MFS132:MFU199 MPO132:MPQ199 MZK132:MZM199 NJG132:NJI199 NTC132:NTE199 OCY132:ODA199 OMU132:OMW199 OWQ132:OWS199 PGM132:PGO199 PQI132:PQK199 QAE132:QAG199 QKA132:QKC199 QTW132:QTY199 RDS132:RDU199 RNO132:RNQ199 RXK132:RXM199 SHG132:SHI199 SRC132:SRE199 TAY132:TBA199 TKU132:TKW199 TUQ132:TUS199 UEM132:UEO199 UOI132:UOK199 UYE132:UYG199 VIA132:VIC199 VRW132:VRY199 WBS132:WBU199 WLO132:WLQ199 WVK132:WVM199 D65668:F65735 IY65668:JA65735 SU65668:SW65735 ACQ65668:ACS65735 AMM65668:AMO65735 AWI65668:AWK65735 BGE65668:BGG65735 BQA65668:BQC65735 BZW65668:BZY65735 CJS65668:CJU65735 CTO65668:CTQ65735 DDK65668:DDM65735 DNG65668:DNI65735 DXC65668:DXE65735 EGY65668:EHA65735 EQU65668:EQW65735 FAQ65668:FAS65735 FKM65668:FKO65735 FUI65668:FUK65735 GEE65668:GEG65735 GOA65668:GOC65735 GXW65668:GXY65735 HHS65668:HHU65735 HRO65668:HRQ65735 IBK65668:IBM65735 ILG65668:ILI65735 IVC65668:IVE65735 JEY65668:JFA65735 JOU65668:JOW65735 JYQ65668:JYS65735 KIM65668:KIO65735 KSI65668:KSK65735 LCE65668:LCG65735 LMA65668:LMC65735 LVW65668:LVY65735 MFS65668:MFU65735 MPO65668:MPQ65735 MZK65668:MZM65735 NJG65668:NJI65735 NTC65668:NTE65735 OCY65668:ODA65735 OMU65668:OMW65735 OWQ65668:OWS65735 PGM65668:PGO65735 PQI65668:PQK65735 QAE65668:QAG65735 QKA65668:QKC65735 QTW65668:QTY65735 RDS65668:RDU65735 RNO65668:RNQ65735 RXK65668:RXM65735 SHG65668:SHI65735 SRC65668:SRE65735 TAY65668:TBA65735 TKU65668:TKW65735 TUQ65668:TUS65735 UEM65668:UEO65735 UOI65668:UOK65735 UYE65668:UYG65735 VIA65668:VIC65735 VRW65668:VRY65735 WBS65668:WBU65735 WLO65668:WLQ65735 WVK65668:WVM65735 D131204:F131271 IY131204:JA131271 SU131204:SW131271 ACQ131204:ACS131271 AMM131204:AMO131271 AWI131204:AWK131271 BGE131204:BGG131271 BQA131204:BQC131271 BZW131204:BZY131271 CJS131204:CJU131271 CTO131204:CTQ131271 DDK131204:DDM131271 DNG131204:DNI131271 DXC131204:DXE131271 EGY131204:EHA131271 EQU131204:EQW131271 FAQ131204:FAS131271 FKM131204:FKO131271 FUI131204:FUK131271 GEE131204:GEG131271 GOA131204:GOC131271 GXW131204:GXY131271 HHS131204:HHU131271 HRO131204:HRQ131271 IBK131204:IBM131271 ILG131204:ILI131271 IVC131204:IVE131271 JEY131204:JFA131271 JOU131204:JOW131271 JYQ131204:JYS131271 KIM131204:KIO131271 KSI131204:KSK131271 LCE131204:LCG131271 LMA131204:LMC131271 LVW131204:LVY131271 MFS131204:MFU131271 MPO131204:MPQ131271 MZK131204:MZM131271 NJG131204:NJI131271 NTC131204:NTE131271 OCY131204:ODA131271 OMU131204:OMW131271 OWQ131204:OWS131271 PGM131204:PGO131271 PQI131204:PQK131271 QAE131204:QAG131271 QKA131204:QKC131271 QTW131204:QTY131271 RDS131204:RDU131271 RNO131204:RNQ131271 RXK131204:RXM131271 SHG131204:SHI131271 SRC131204:SRE131271 TAY131204:TBA131271 TKU131204:TKW131271 TUQ131204:TUS131271 UEM131204:UEO131271 UOI131204:UOK131271 UYE131204:UYG131271 VIA131204:VIC131271 VRW131204:VRY131271 WBS131204:WBU131271 WLO131204:WLQ131271 WVK131204:WVM131271 D196740:F196807 IY196740:JA196807 SU196740:SW196807 ACQ196740:ACS196807 AMM196740:AMO196807 AWI196740:AWK196807 BGE196740:BGG196807 BQA196740:BQC196807 BZW196740:BZY196807 CJS196740:CJU196807 CTO196740:CTQ196807 DDK196740:DDM196807 DNG196740:DNI196807 DXC196740:DXE196807 EGY196740:EHA196807 EQU196740:EQW196807 FAQ196740:FAS196807 FKM196740:FKO196807 FUI196740:FUK196807 GEE196740:GEG196807 GOA196740:GOC196807 GXW196740:GXY196807 HHS196740:HHU196807 HRO196740:HRQ196807 IBK196740:IBM196807 ILG196740:ILI196807 IVC196740:IVE196807 JEY196740:JFA196807 JOU196740:JOW196807 JYQ196740:JYS196807 KIM196740:KIO196807 KSI196740:KSK196807 LCE196740:LCG196807 LMA196740:LMC196807 LVW196740:LVY196807 MFS196740:MFU196807 MPO196740:MPQ196807 MZK196740:MZM196807 NJG196740:NJI196807 NTC196740:NTE196807 OCY196740:ODA196807 OMU196740:OMW196807 OWQ196740:OWS196807 PGM196740:PGO196807 PQI196740:PQK196807 QAE196740:QAG196807 QKA196740:QKC196807 QTW196740:QTY196807 RDS196740:RDU196807 RNO196740:RNQ196807 RXK196740:RXM196807 SHG196740:SHI196807 SRC196740:SRE196807 TAY196740:TBA196807 TKU196740:TKW196807 TUQ196740:TUS196807 UEM196740:UEO196807 UOI196740:UOK196807 UYE196740:UYG196807 VIA196740:VIC196807 VRW196740:VRY196807 WBS196740:WBU196807 WLO196740:WLQ196807 WVK196740:WVM196807 D262276:F262343 IY262276:JA262343 SU262276:SW262343 ACQ262276:ACS262343 AMM262276:AMO262343 AWI262276:AWK262343 BGE262276:BGG262343 BQA262276:BQC262343 BZW262276:BZY262343 CJS262276:CJU262343 CTO262276:CTQ262343 DDK262276:DDM262343 DNG262276:DNI262343 DXC262276:DXE262343 EGY262276:EHA262343 EQU262276:EQW262343 FAQ262276:FAS262343 FKM262276:FKO262343 FUI262276:FUK262343 GEE262276:GEG262343 GOA262276:GOC262343 GXW262276:GXY262343 HHS262276:HHU262343 HRO262276:HRQ262343 IBK262276:IBM262343 ILG262276:ILI262343 IVC262276:IVE262343 JEY262276:JFA262343 JOU262276:JOW262343 JYQ262276:JYS262343 KIM262276:KIO262343 KSI262276:KSK262343 LCE262276:LCG262343 LMA262276:LMC262343 LVW262276:LVY262343 MFS262276:MFU262343 MPO262276:MPQ262343 MZK262276:MZM262343 NJG262276:NJI262343 NTC262276:NTE262343 OCY262276:ODA262343 OMU262276:OMW262343 OWQ262276:OWS262343 PGM262276:PGO262343 PQI262276:PQK262343 QAE262276:QAG262343 QKA262276:QKC262343 QTW262276:QTY262343 RDS262276:RDU262343 RNO262276:RNQ262343 RXK262276:RXM262343 SHG262276:SHI262343 SRC262276:SRE262343 TAY262276:TBA262343 TKU262276:TKW262343 TUQ262276:TUS262343 UEM262276:UEO262343 UOI262276:UOK262343 UYE262276:UYG262343 VIA262276:VIC262343 VRW262276:VRY262343 WBS262276:WBU262343 WLO262276:WLQ262343 WVK262276:WVM262343 D327812:F327879 IY327812:JA327879 SU327812:SW327879 ACQ327812:ACS327879 AMM327812:AMO327879 AWI327812:AWK327879 BGE327812:BGG327879 BQA327812:BQC327879 BZW327812:BZY327879 CJS327812:CJU327879 CTO327812:CTQ327879 DDK327812:DDM327879 DNG327812:DNI327879 DXC327812:DXE327879 EGY327812:EHA327879 EQU327812:EQW327879 FAQ327812:FAS327879 FKM327812:FKO327879 FUI327812:FUK327879 GEE327812:GEG327879 GOA327812:GOC327879 GXW327812:GXY327879 HHS327812:HHU327879 HRO327812:HRQ327879 IBK327812:IBM327879 ILG327812:ILI327879 IVC327812:IVE327879 JEY327812:JFA327879 JOU327812:JOW327879 JYQ327812:JYS327879 KIM327812:KIO327879 KSI327812:KSK327879 LCE327812:LCG327879 LMA327812:LMC327879 LVW327812:LVY327879 MFS327812:MFU327879 MPO327812:MPQ327879 MZK327812:MZM327879 NJG327812:NJI327879 NTC327812:NTE327879 OCY327812:ODA327879 OMU327812:OMW327879 OWQ327812:OWS327879 PGM327812:PGO327879 PQI327812:PQK327879 QAE327812:QAG327879 QKA327812:QKC327879 QTW327812:QTY327879 RDS327812:RDU327879 RNO327812:RNQ327879 RXK327812:RXM327879 SHG327812:SHI327879 SRC327812:SRE327879 TAY327812:TBA327879 TKU327812:TKW327879 TUQ327812:TUS327879 UEM327812:UEO327879 UOI327812:UOK327879 UYE327812:UYG327879 VIA327812:VIC327879 VRW327812:VRY327879 WBS327812:WBU327879 WLO327812:WLQ327879 WVK327812:WVM327879 D393348:F393415 IY393348:JA393415 SU393348:SW393415 ACQ393348:ACS393415 AMM393348:AMO393415 AWI393348:AWK393415 BGE393348:BGG393415 BQA393348:BQC393415 BZW393348:BZY393415 CJS393348:CJU393415 CTO393348:CTQ393415 DDK393348:DDM393415 DNG393348:DNI393415 DXC393348:DXE393415 EGY393348:EHA393415 EQU393348:EQW393415 FAQ393348:FAS393415 FKM393348:FKO393415 FUI393348:FUK393415 GEE393348:GEG393415 GOA393348:GOC393415 GXW393348:GXY393415 HHS393348:HHU393415 HRO393348:HRQ393415 IBK393348:IBM393415 ILG393348:ILI393415 IVC393348:IVE393415 JEY393348:JFA393415 JOU393348:JOW393415 JYQ393348:JYS393415 KIM393348:KIO393415 KSI393348:KSK393415 LCE393348:LCG393415 LMA393348:LMC393415 LVW393348:LVY393415 MFS393348:MFU393415 MPO393348:MPQ393415 MZK393348:MZM393415 NJG393348:NJI393415 NTC393348:NTE393415 OCY393348:ODA393415 OMU393348:OMW393415 OWQ393348:OWS393415 PGM393348:PGO393415 PQI393348:PQK393415 QAE393348:QAG393415 QKA393348:QKC393415 QTW393348:QTY393415 RDS393348:RDU393415 RNO393348:RNQ393415 RXK393348:RXM393415 SHG393348:SHI393415 SRC393348:SRE393415 TAY393348:TBA393415 TKU393348:TKW393415 TUQ393348:TUS393415 UEM393348:UEO393415 UOI393348:UOK393415 UYE393348:UYG393415 VIA393348:VIC393415 VRW393348:VRY393415 WBS393348:WBU393415 WLO393348:WLQ393415 WVK393348:WVM393415 D458884:F458951 IY458884:JA458951 SU458884:SW458951 ACQ458884:ACS458951 AMM458884:AMO458951 AWI458884:AWK458951 BGE458884:BGG458951 BQA458884:BQC458951 BZW458884:BZY458951 CJS458884:CJU458951 CTO458884:CTQ458951 DDK458884:DDM458951 DNG458884:DNI458951 DXC458884:DXE458951 EGY458884:EHA458951 EQU458884:EQW458951 FAQ458884:FAS458951 FKM458884:FKO458951 FUI458884:FUK458951 GEE458884:GEG458951 GOA458884:GOC458951 GXW458884:GXY458951 HHS458884:HHU458951 HRO458884:HRQ458951 IBK458884:IBM458951 ILG458884:ILI458951 IVC458884:IVE458951 JEY458884:JFA458951 JOU458884:JOW458951 JYQ458884:JYS458951 KIM458884:KIO458951 KSI458884:KSK458951 LCE458884:LCG458951 LMA458884:LMC458951 LVW458884:LVY458951 MFS458884:MFU458951 MPO458884:MPQ458951 MZK458884:MZM458951 NJG458884:NJI458951 NTC458884:NTE458951 OCY458884:ODA458951 OMU458884:OMW458951 OWQ458884:OWS458951 PGM458884:PGO458951 PQI458884:PQK458951 QAE458884:QAG458951 QKA458884:QKC458951 QTW458884:QTY458951 RDS458884:RDU458951 RNO458884:RNQ458951 RXK458884:RXM458951 SHG458884:SHI458951 SRC458884:SRE458951 TAY458884:TBA458951 TKU458884:TKW458951 TUQ458884:TUS458951 UEM458884:UEO458951 UOI458884:UOK458951 UYE458884:UYG458951 VIA458884:VIC458951 VRW458884:VRY458951 WBS458884:WBU458951 WLO458884:WLQ458951 WVK458884:WVM458951 D524420:F524487 IY524420:JA524487 SU524420:SW524487 ACQ524420:ACS524487 AMM524420:AMO524487 AWI524420:AWK524487 BGE524420:BGG524487 BQA524420:BQC524487 BZW524420:BZY524487 CJS524420:CJU524487 CTO524420:CTQ524487 DDK524420:DDM524487 DNG524420:DNI524487 DXC524420:DXE524487 EGY524420:EHA524487 EQU524420:EQW524487 FAQ524420:FAS524487 FKM524420:FKO524487 FUI524420:FUK524487 GEE524420:GEG524487 GOA524420:GOC524487 GXW524420:GXY524487 HHS524420:HHU524487 HRO524420:HRQ524487 IBK524420:IBM524487 ILG524420:ILI524487 IVC524420:IVE524487 JEY524420:JFA524487 JOU524420:JOW524487 JYQ524420:JYS524487 KIM524420:KIO524487 KSI524420:KSK524487 LCE524420:LCG524487 LMA524420:LMC524487 LVW524420:LVY524487 MFS524420:MFU524487 MPO524420:MPQ524487 MZK524420:MZM524487 NJG524420:NJI524487 NTC524420:NTE524487 OCY524420:ODA524487 OMU524420:OMW524487 OWQ524420:OWS524487 PGM524420:PGO524487 PQI524420:PQK524487 QAE524420:QAG524487 QKA524420:QKC524487 QTW524420:QTY524487 RDS524420:RDU524487 RNO524420:RNQ524487 RXK524420:RXM524487 SHG524420:SHI524487 SRC524420:SRE524487 TAY524420:TBA524487 TKU524420:TKW524487 TUQ524420:TUS524487 UEM524420:UEO524487 UOI524420:UOK524487 UYE524420:UYG524487 VIA524420:VIC524487 VRW524420:VRY524487 WBS524420:WBU524487 WLO524420:WLQ524487 WVK524420:WVM524487 D589956:F590023 IY589956:JA590023 SU589956:SW590023 ACQ589956:ACS590023 AMM589956:AMO590023 AWI589956:AWK590023 BGE589956:BGG590023 BQA589956:BQC590023 BZW589956:BZY590023 CJS589956:CJU590023 CTO589956:CTQ590023 DDK589956:DDM590023 DNG589956:DNI590023 DXC589956:DXE590023 EGY589956:EHA590023 EQU589956:EQW590023 FAQ589956:FAS590023 FKM589956:FKO590023 FUI589956:FUK590023 GEE589956:GEG590023 GOA589956:GOC590023 GXW589956:GXY590023 HHS589956:HHU590023 HRO589956:HRQ590023 IBK589956:IBM590023 ILG589956:ILI590023 IVC589956:IVE590023 JEY589956:JFA590023 JOU589956:JOW590023 JYQ589956:JYS590023 KIM589956:KIO590023 KSI589956:KSK590023 LCE589956:LCG590023 LMA589956:LMC590023 LVW589956:LVY590023 MFS589956:MFU590023 MPO589956:MPQ590023 MZK589956:MZM590023 NJG589956:NJI590023 NTC589956:NTE590023 OCY589956:ODA590023 OMU589956:OMW590023 OWQ589956:OWS590023 PGM589956:PGO590023 PQI589956:PQK590023 QAE589956:QAG590023 QKA589956:QKC590023 QTW589956:QTY590023 RDS589956:RDU590023 RNO589956:RNQ590023 RXK589956:RXM590023 SHG589956:SHI590023 SRC589956:SRE590023 TAY589956:TBA590023 TKU589956:TKW590023 TUQ589956:TUS590023 UEM589956:UEO590023 UOI589956:UOK590023 UYE589956:UYG590023 VIA589956:VIC590023 VRW589956:VRY590023 WBS589956:WBU590023 WLO589956:WLQ590023 WVK589956:WVM590023 D655492:F655559 IY655492:JA655559 SU655492:SW655559 ACQ655492:ACS655559 AMM655492:AMO655559 AWI655492:AWK655559 BGE655492:BGG655559 BQA655492:BQC655559 BZW655492:BZY655559 CJS655492:CJU655559 CTO655492:CTQ655559 DDK655492:DDM655559 DNG655492:DNI655559 DXC655492:DXE655559 EGY655492:EHA655559 EQU655492:EQW655559 FAQ655492:FAS655559 FKM655492:FKO655559 FUI655492:FUK655559 GEE655492:GEG655559 GOA655492:GOC655559 GXW655492:GXY655559 HHS655492:HHU655559 HRO655492:HRQ655559 IBK655492:IBM655559 ILG655492:ILI655559 IVC655492:IVE655559 JEY655492:JFA655559 JOU655492:JOW655559 JYQ655492:JYS655559 KIM655492:KIO655559 KSI655492:KSK655559 LCE655492:LCG655559 LMA655492:LMC655559 LVW655492:LVY655559 MFS655492:MFU655559 MPO655492:MPQ655559 MZK655492:MZM655559 NJG655492:NJI655559 NTC655492:NTE655559 OCY655492:ODA655559 OMU655492:OMW655559 OWQ655492:OWS655559 PGM655492:PGO655559 PQI655492:PQK655559 QAE655492:QAG655559 QKA655492:QKC655559 QTW655492:QTY655559 RDS655492:RDU655559 RNO655492:RNQ655559 RXK655492:RXM655559 SHG655492:SHI655559 SRC655492:SRE655559 TAY655492:TBA655559 TKU655492:TKW655559 TUQ655492:TUS655559 UEM655492:UEO655559 UOI655492:UOK655559 UYE655492:UYG655559 VIA655492:VIC655559 VRW655492:VRY655559 WBS655492:WBU655559 WLO655492:WLQ655559 WVK655492:WVM655559 D721028:F721095 IY721028:JA721095 SU721028:SW721095 ACQ721028:ACS721095 AMM721028:AMO721095 AWI721028:AWK721095 BGE721028:BGG721095 BQA721028:BQC721095 BZW721028:BZY721095 CJS721028:CJU721095 CTO721028:CTQ721095 DDK721028:DDM721095 DNG721028:DNI721095 DXC721028:DXE721095 EGY721028:EHA721095 EQU721028:EQW721095 FAQ721028:FAS721095 FKM721028:FKO721095 FUI721028:FUK721095 GEE721028:GEG721095 GOA721028:GOC721095 GXW721028:GXY721095 HHS721028:HHU721095 HRO721028:HRQ721095 IBK721028:IBM721095 ILG721028:ILI721095 IVC721028:IVE721095 JEY721028:JFA721095 JOU721028:JOW721095 JYQ721028:JYS721095 KIM721028:KIO721095 KSI721028:KSK721095 LCE721028:LCG721095 LMA721028:LMC721095 LVW721028:LVY721095 MFS721028:MFU721095 MPO721028:MPQ721095 MZK721028:MZM721095 NJG721028:NJI721095 NTC721028:NTE721095 OCY721028:ODA721095 OMU721028:OMW721095 OWQ721028:OWS721095 PGM721028:PGO721095 PQI721028:PQK721095 QAE721028:QAG721095 QKA721028:QKC721095 QTW721028:QTY721095 RDS721028:RDU721095 RNO721028:RNQ721095 RXK721028:RXM721095 SHG721028:SHI721095 SRC721028:SRE721095 TAY721028:TBA721095 TKU721028:TKW721095 TUQ721028:TUS721095 UEM721028:UEO721095 UOI721028:UOK721095 UYE721028:UYG721095 VIA721028:VIC721095 VRW721028:VRY721095 WBS721028:WBU721095 WLO721028:WLQ721095 WVK721028:WVM721095 D786564:F786631 IY786564:JA786631 SU786564:SW786631 ACQ786564:ACS786631 AMM786564:AMO786631 AWI786564:AWK786631 BGE786564:BGG786631 BQA786564:BQC786631 BZW786564:BZY786631 CJS786564:CJU786631 CTO786564:CTQ786631 DDK786564:DDM786631 DNG786564:DNI786631 DXC786564:DXE786631 EGY786564:EHA786631 EQU786564:EQW786631 FAQ786564:FAS786631 FKM786564:FKO786631 FUI786564:FUK786631 GEE786564:GEG786631 GOA786564:GOC786631 GXW786564:GXY786631 HHS786564:HHU786631 HRO786564:HRQ786631 IBK786564:IBM786631 ILG786564:ILI786631 IVC786564:IVE786631 JEY786564:JFA786631 JOU786564:JOW786631 JYQ786564:JYS786631 KIM786564:KIO786631 KSI786564:KSK786631 LCE786564:LCG786631 LMA786564:LMC786631 LVW786564:LVY786631 MFS786564:MFU786631 MPO786564:MPQ786631 MZK786564:MZM786631 NJG786564:NJI786631 NTC786564:NTE786631 OCY786564:ODA786631 OMU786564:OMW786631 OWQ786564:OWS786631 PGM786564:PGO786631 PQI786564:PQK786631 QAE786564:QAG786631 QKA786564:QKC786631 QTW786564:QTY786631 RDS786564:RDU786631 RNO786564:RNQ786631 RXK786564:RXM786631 SHG786564:SHI786631 SRC786564:SRE786631 TAY786564:TBA786631 TKU786564:TKW786631 TUQ786564:TUS786631 UEM786564:UEO786631 UOI786564:UOK786631 UYE786564:UYG786631 VIA786564:VIC786631 VRW786564:VRY786631 WBS786564:WBU786631 WLO786564:WLQ786631 WVK786564:WVM786631 D852100:F852167 IY852100:JA852167 SU852100:SW852167 ACQ852100:ACS852167 AMM852100:AMO852167 AWI852100:AWK852167 BGE852100:BGG852167 BQA852100:BQC852167 BZW852100:BZY852167 CJS852100:CJU852167 CTO852100:CTQ852167 DDK852100:DDM852167 DNG852100:DNI852167 DXC852100:DXE852167 EGY852100:EHA852167 EQU852100:EQW852167 FAQ852100:FAS852167 FKM852100:FKO852167 FUI852100:FUK852167 GEE852100:GEG852167 GOA852100:GOC852167 GXW852100:GXY852167 HHS852100:HHU852167 HRO852100:HRQ852167 IBK852100:IBM852167 ILG852100:ILI852167 IVC852100:IVE852167 JEY852100:JFA852167 JOU852100:JOW852167 JYQ852100:JYS852167 KIM852100:KIO852167 KSI852100:KSK852167 LCE852100:LCG852167 LMA852100:LMC852167 LVW852100:LVY852167 MFS852100:MFU852167 MPO852100:MPQ852167 MZK852100:MZM852167 NJG852100:NJI852167 NTC852100:NTE852167 OCY852100:ODA852167 OMU852100:OMW852167 OWQ852100:OWS852167 PGM852100:PGO852167 PQI852100:PQK852167 QAE852100:QAG852167 QKA852100:QKC852167 QTW852100:QTY852167 RDS852100:RDU852167 RNO852100:RNQ852167 RXK852100:RXM852167 SHG852100:SHI852167 SRC852100:SRE852167 TAY852100:TBA852167 TKU852100:TKW852167 TUQ852100:TUS852167 UEM852100:UEO852167 UOI852100:UOK852167 UYE852100:UYG852167 VIA852100:VIC852167 VRW852100:VRY852167 WBS852100:WBU852167 WLO852100:WLQ852167 WVK852100:WVM852167 D917636:F917703 IY917636:JA917703 SU917636:SW917703 ACQ917636:ACS917703 AMM917636:AMO917703 AWI917636:AWK917703 BGE917636:BGG917703 BQA917636:BQC917703 BZW917636:BZY917703 CJS917636:CJU917703 CTO917636:CTQ917703 DDK917636:DDM917703 DNG917636:DNI917703 DXC917636:DXE917703 EGY917636:EHA917703 EQU917636:EQW917703 FAQ917636:FAS917703 FKM917636:FKO917703 FUI917636:FUK917703 GEE917636:GEG917703 GOA917636:GOC917703 GXW917636:GXY917703 HHS917636:HHU917703 HRO917636:HRQ917703 IBK917636:IBM917703 ILG917636:ILI917703 IVC917636:IVE917703 JEY917636:JFA917703 JOU917636:JOW917703 JYQ917636:JYS917703 KIM917636:KIO917703 KSI917636:KSK917703 LCE917636:LCG917703 LMA917636:LMC917703 LVW917636:LVY917703 MFS917636:MFU917703 MPO917636:MPQ917703 MZK917636:MZM917703 NJG917636:NJI917703 NTC917636:NTE917703 OCY917636:ODA917703 OMU917636:OMW917703 OWQ917636:OWS917703 PGM917636:PGO917703 PQI917636:PQK917703 QAE917636:QAG917703 QKA917636:QKC917703 QTW917636:QTY917703 RDS917636:RDU917703 RNO917636:RNQ917703 RXK917636:RXM917703 SHG917636:SHI917703 SRC917636:SRE917703 TAY917636:TBA917703 TKU917636:TKW917703 TUQ917636:TUS917703 UEM917636:UEO917703 UOI917636:UOK917703 UYE917636:UYG917703 VIA917636:VIC917703 VRW917636:VRY917703 WBS917636:WBU917703 WLO917636:WLQ917703 WVK917636:WVM917703 D983172:F983239 IY983172:JA983239 SU983172:SW983239 ACQ983172:ACS983239 AMM983172:AMO983239 AWI983172:AWK983239 BGE983172:BGG983239 BQA983172:BQC983239 BZW983172:BZY983239 CJS983172:CJU983239 CTO983172:CTQ983239 DDK983172:DDM983239 DNG983172:DNI983239 DXC983172:DXE983239 EGY983172:EHA983239 EQU983172:EQW983239 FAQ983172:FAS983239 FKM983172:FKO983239 FUI983172:FUK983239 GEE983172:GEG983239 GOA983172:GOC983239 GXW983172:GXY983239 HHS983172:HHU983239 HRO983172:HRQ983239 IBK983172:IBM983239 ILG983172:ILI983239 IVC983172:IVE983239 JEY983172:JFA983239 JOU983172:JOW983239 JYQ983172:JYS983239 KIM983172:KIO983239 KSI983172:KSK983239 LCE983172:LCG983239 LMA983172:LMC983239 LVW983172:LVY983239 MFS983172:MFU983239 MPO983172:MPQ983239 MZK983172:MZM983239 NJG983172:NJI983239 NTC983172:NTE983239 OCY983172:ODA983239 OMU983172:OMW983239 OWQ983172:OWS983239 PGM983172:PGO983239 PQI983172:PQK983239 QAE983172:QAG983239 QKA983172:QKC983239 QTW983172:QTY983239 RDS983172:RDU983239 RNO983172:RNQ983239 RXK983172:RXM983239 SHG983172:SHI983239 SRC983172:SRE983239 TAY983172:TBA983239 TKU983172:TKW983239 TUQ983172:TUS983239 UEM983172:UEO983239 UOI983172:UOK983239">
      <formula1>"□, ■,"</formula1>
    </dataValidation>
  </dataValidations>
  <hyperlinks>
    <hyperlink ref="A50:DH52" location="入力専用!A1" display="住宅改修が必要な理由書"/>
  </hyperlinks>
  <pageMargins left="0.39370078740157483" right="0.19685039370078741" top="0.78740157480314965" bottom="0.59055118110236227" header="0.31496062992125984" footer="0.31496062992125984"/>
  <pageSetup paperSize="9" orientation="landscape"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3:DR235"/>
  <sheetViews>
    <sheetView zoomScaleNormal="100" workbookViewId="0">
      <selection activeCell="DE6" sqref="DE6:DO8"/>
    </sheetView>
  </sheetViews>
  <sheetFormatPr defaultColWidth="1.25" defaultRowHeight="7.5" customHeight="1"/>
  <cols>
    <col min="1" max="16384" width="1.25" style="152"/>
  </cols>
  <sheetData>
    <row r="3" spans="82:121" ht="7.5" customHeight="1" thickBot="1"/>
    <row r="4" spans="82:121" ht="7.5" customHeight="1" thickTop="1">
      <c r="CD4" s="181"/>
      <c r="CE4" s="182"/>
      <c r="CF4" s="182"/>
      <c r="CG4" s="182"/>
      <c r="CH4" s="182"/>
      <c r="CI4" s="182"/>
      <c r="CJ4" s="182"/>
      <c r="CK4" s="182"/>
      <c r="CL4" s="182"/>
      <c r="CM4" s="182"/>
      <c r="CN4" s="182"/>
      <c r="CO4" s="182"/>
      <c r="CP4" s="182"/>
      <c r="CQ4" s="182"/>
      <c r="CR4" s="182"/>
      <c r="CS4" s="182"/>
      <c r="CT4" s="182"/>
      <c r="CU4" s="182"/>
      <c r="CV4" s="182"/>
      <c r="CW4" s="182"/>
      <c r="CX4" s="182"/>
      <c r="CY4" s="182"/>
      <c r="CZ4" s="182"/>
      <c r="DA4" s="182"/>
      <c r="DB4" s="182"/>
      <c r="DC4" s="182"/>
      <c r="DD4" s="182"/>
      <c r="DE4" s="182"/>
      <c r="DF4" s="182"/>
      <c r="DG4" s="182"/>
      <c r="DH4" s="182"/>
      <c r="DI4" s="182"/>
      <c r="DJ4" s="182"/>
      <c r="DK4" s="182"/>
      <c r="DL4" s="182"/>
      <c r="DM4" s="182"/>
      <c r="DN4" s="182"/>
      <c r="DO4" s="182"/>
      <c r="DP4" s="182"/>
      <c r="DQ4" s="183"/>
    </row>
    <row r="5" spans="82:121" ht="7.5" customHeight="1" thickBot="1">
      <c r="CD5" s="184"/>
      <c r="CE5" s="164"/>
      <c r="CF5" s="164"/>
      <c r="CG5" s="164"/>
      <c r="CH5" s="164"/>
      <c r="CI5" s="164"/>
      <c r="CJ5" s="164"/>
      <c r="CK5" s="164"/>
      <c r="CL5" s="164"/>
      <c r="CM5" s="164"/>
      <c r="CN5" s="164"/>
      <c r="CO5" s="164"/>
      <c r="CP5" s="164"/>
      <c r="CQ5" s="164"/>
      <c r="CR5" s="164"/>
      <c r="CS5" s="164"/>
      <c r="CT5" s="164"/>
      <c r="CU5" s="164"/>
      <c r="CV5" s="164"/>
      <c r="CW5" s="164"/>
      <c r="CX5" s="164"/>
      <c r="CY5" s="164"/>
      <c r="CZ5" s="164"/>
      <c r="DA5" s="164"/>
      <c r="DB5" s="164"/>
      <c r="DC5" s="164"/>
      <c r="DD5" s="164"/>
      <c r="DE5" s="164"/>
      <c r="DF5" s="164"/>
      <c r="DG5" s="164"/>
      <c r="DH5" s="164"/>
      <c r="DI5" s="164"/>
      <c r="DJ5" s="164"/>
      <c r="DK5" s="164"/>
      <c r="DL5" s="164"/>
      <c r="DM5" s="164"/>
      <c r="DN5" s="164"/>
      <c r="DO5" s="164"/>
      <c r="DP5" s="164"/>
      <c r="DQ5" s="185"/>
    </row>
    <row r="6" spans="82:121" ht="7.5" customHeight="1" thickTop="1">
      <c r="CD6" s="184"/>
      <c r="CE6" s="164"/>
      <c r="CF6" s="164"/>
      <c r="CG6" s="164"/>
      <c r="CH6" s="164"/>
      <c r="CI6" s="164"/>
      <c r="CJ6" s="164"/>
      <c r="CK6" s="164"/>
      <c r="CL6" s="164"/>
      <c r="CM6" s="164"/>
      <c r="CN6" s="164"/>
      <c r="CO6" s="164"/>
      <c r="CP6" s="164"/>
      <c r="CQ6" s="164"/>
      <c r="CR6" s="164"/>
      <c r="CS6" s="164"/>
      <c r="CT6" s="164"/>
      <c r="CU6" s="164"/>
      <c r="CV6" s="164"/>
      <c r="CW6" s="164"/>
      <c r="CX6" s="164"/>
      <c r="CY6" s="164"/>
      <c r="CZ6" s="164"/>
      <c r="DA6" s="164"/>
      <c r="DB6" s="164"/>
      <c r="DC6" s="12"/>
      <c r="DD6" s="12"/>
      <c r="DE6" s="2638" t="s">
        <v>1727</v>
      </c>
      <c r="DF6" s="2639"/>
      <c r="DG6" s="2639"/>
      <c r="DH6" s="2639"/>
      <c r="DI6" s="2639"/>
      <c r="DJ6" s="2639"/>
      <c r="DK6" s="2639"/>
      <c r="DL6" s="2639"/>
      <c r="DM6" s="2639"/>
      <c r="DN6" s="2639"/>
      <c r="DO6" s="2640"/>
      <c r="DP6" s="164"/>
      <c r="DQ6" s="185"/>
    </row>
    <row r="7" spans="82:121" ht="7.5" customHeight="1">
      <c r="CD7" s="184"/>
      <c r="CE7" s="164"/>
      <c r="CF7" s="164"/>
      <c r="CG7" s="164"/>
      <c r="CH7" s="164"/>
      <c r="CI7" s="164"/>
      <c r="CJ7" s="164"/>
      <c r="CK7" s="164"/>
      <c r="CL7" s="164"/>
      <c r="CM7" s="164"/>
      <c r="CN7" s="164"/>
      <c r="CO7" s="164"/>
      <c r="CP7" s="164"/>
      <c r="CQ7" s="164"/>
      <c r="CR7" s="164"/>
      <c r="CS7" s="164"/>
      <c r="CT7" s="164"/>
      <c r="CU7" s="164"/>
      <c r="CV7" s="164"/>
      <c r="CW7" s="164"/>
      <c r="CX7" s="164"/>
      <c r="CY7" s="164"/>
      <c r="CZ7" s="164"/>
      <c r="DA7" s="164"/>
      <c r="DB7" s="164"/>
      <c r="DC7" s="12"/>
      <c r="DD7" s="12"/>
      <c r="DE7" s="2641"/>
      <c r="DF7" s="2642"/>
      <c r="DG7" s="2642"/>
      <c r="DH7" s="2642"/>
      <c r="DI7" s="2642"/>
      <c r="DJ7" s="2642"/>
      <c r="DK7" s="2642"/>
      <c r="DL7" s="2642"/>
      <c r="DM7" s="2642"/>
      <c r="DN7" s="2642"/>
      <c r="DO7" s="2643"/>
      <c r="DP7" s="164"/>
      <c r="DQ7" s="185"/>
    </row>
    <row r="8" spans="82:121" ht="7.5" customHeight="1" thickBot="1">
      <c r="CD8" s="184"/>
      <c r="CE8" s="164"/>
      <c r="CF8" s="164"/>
      <c r="CG8" s="164"/>
      <c r="CH8" s="164"/>
      <c r="CI8" s="164"/>
      <c r="CJ8" s="164"/>
      <c r="CK8" s="164"/>
      <c r="CL8" s="164"/>
      <c r="CM8" s="164"/>
      <c r="CN8" s="164"/>
      <c r="CO8" s="164"/>
      <c r="CP8" s="164"/>
      <c r="CQ8" s="164"/>
      <c r="CR8" s="164"/>
      <c r="CS8" s="164"/>
      <c r="CT8" s="164"/>
      <c r="CU8" s="164"/>
      <c r="CV8" s="164"/>
      <c r="CW8" s="164"/>
      <c r="CX8" s="164"/>
      <c r="CY8" s="164"/>
      <c r="CZ8" s="164"/>
      <c r="DA8" s="164"/>
      <c r="DB8" s="164"/>
      <c r="DC8" s="12"/>
      <c r="DD8" s="12"/>
      <c r="DE8" s="2644"/>
      <c r="DF8" s="2645"/>
      <c r="DG8" s="2645"/>
      <c r="DH8" s="2645"/>
      <c r="DI8" s="2645"/>
      <c r="DJ8" s="2645"/>
      <c r="DK8" s="2645"/>
      <c r="DL8" s="2645"/>
      <c r="DM8" s="2645"/>
      <c r="DN8" s="2645"/>
      <c r="DO8" s="2646"/>
      <c r="DP8" s="164"/>
      <c r="DQ8" s="185"/>
    </row>
    <row r="9" spans="82:121" ht="7.5" customHeight="1" thickTop="1">
      <c r="CD9" s="184"/>
      <c r="CE9" s="164"/>
      <c r="CF9" s="164"/>
      <c r="CG9" s="164"/>
      <c r="CH9" s="164"/>
      <c r="CI9" s="164"/>
      <c r="CJ9" s="164"/>
      <c r="CK9" s="164"/>
      <c r="CL9" s="164"/>
      <c r="CM9" s="164"/>
      <c r="CN9" s="164"/>
      <c r="CO9" s="164"/>
      <c r="CP9" s="164"/>
      <c r="CQ9" s="164"/>
      <c r="CR9" s="164"/>
      <c r="CS9" s="164"/>
      <c r="CT9" s="164"/>
      <c r="CU9" s="164"/>
      <c r="CV9" s="164"/>
      <c r="CW9" s="164"/>
      <c r="CX9" s="164"/>
      <c r="CY9" s="164"/>
      <c r="CZ9" s="164"/>
      <c r="DA9" s="164"/>
      <c r="DB9" s="164"/>
      <c r="DC9" s="164"/>
      <c r="DD9" s="164"/>
      <c r="DE9" s="164"/>
      <c r="DF9" s="164"/>
      <c r="DG9" s="164"/>
      <c r="DH9" s="164"/>
      <c r="DI9" s="164"/>
      <c r="DJ9" s="12"/>
      <c r="DK9" s="12"/>
      <c r="DL9" s="164"/>
      <c r="DM9" s="164"/>
      <c r="DN9" s="164"/>
      <c r="DO9" s="164"/>
      <c r="DP9" s="164"/>
      <c r="DQ9" s="185"/>
    </row>
    <row r="10" spans="82:121" ht="7.5" customHeight="1">
      <c r="CD10" s="184"/>
      <c r="CE10" s="164"/>
      <c r="CF10" s="164"/>
      <c r="CG10" s="164"/>
      <c r="CH10" s="164"/>
      <c r="CI10" s="164"/>
      <c r="CJ10" s="164"/>
      <c r="CK10" s="164"/>
      <c r="CL10" s="164"/>
      <c r="CM10" s="164"/>
      <c r="CN10" s="164"/>
      <c r="CO10" s="164"/>
      <c r="CP10" s="164"/>
      <c r="CQ10" s="164"/>
      <c r="CR10" s="164"/>
      <c r="CS10" s="164"/>
      <c r="CT10" s="164"/>
      <c r="CU10" s="164"/>
      <c r="CV10" s="164"/>
      <c r="CW10" s="164"/>
      <c r="CX10" s="164"/>
      <c r="CY10" s="164"/>
      <c r="CZ10" s="164"/>
      <c r="DA10" s="164"/>
      <c r="DB10" s="164"/>
      <c r="DC10" s="164"/>
      <c r="DD10" s="164"/>
      <c r="DE10" s="164"/>
      <c r="DF10" s="164"/>
      <c r="DG10" s="164"/>
      <c r="DH10" s="164"/>
      <c r="DI10" s="164"/>
      <c r="DJ10" s="12"/>
      <c r="DK10" s="12"/>
      <c r="DL10" s="164"/>
      <c r="DM10" s="164"/>
      <c r="DN10" s="164"/>
      <c r="DO10" s="164"/>
      <c r="DP10" s="164"/>
      <c r="DQ10" s="185"/>
    </row>
    <row r="11" spans="82:121" ht="7.5" customHeight="1">
      <c r="CD11" s="184"/>
      <c r="CE11" s="164"/>
      <c r="CF11" s="164"/>
      <c r="CG11" s="164"/>
      <c r="CH11" s="164"/>
      <c r="CI11" s="164"/>
      <c r="CJ11" s="164"/>
      <c r="CK11" s="164"/>
      <c r="CL11" s="164"/>
      <c r="CM11" s="164"/>
      <c r="CN11" s="164"/>
      <c r="CO11" s="164"/>
      <c r="CP11" s="164"/>
      <c r="CQ11" s="164"/>
      <c r="CR11" s="164"/>
      <c r="CS11" s="164"/>
      <c r="CT11" s="164"/>
      <c r="CU11" s="164"/>
      <c r="CV11" s="164"/>
      <c r="CW11" s="164"/>
      <c r="CX11" s="164"/>
      <c r="CY11" s="164"/>
      <c r="CZ11" s="164"/>
      <c r="DA11" s="164"/>
      <c r="DB11" s="164"/>
      <c r="DC11" s="164"/>
      <c r="DD11" s="164"/>
      <c r="DE11" s="164"/>
      <c r="DF11" s="164"/>
      <c r="DG11" s="164"/>
      <c r="DH11" s="164"/>
      <c r="DI11" s="164"/>
      <c r="DJ11" s="12"/>
      <c r="DK11" s="12"/>
      <c r="DL11" s="164"/>
      <c r="DM11" s="164"/>
      <c r="DN11" s="164"/>
      <c r="DO11" s="164"/>
      <c r="DP11" s="164"/>
      <c r="DQ11" s="185"/>
    </row>
    <row r="12" spans="82:121" ht="7.5" customHeight="1">
      <c r="CD12" s="2651" t="s">
        <v>1728</v>
      </c>
      <c r="CE12" s="2652"/>
      <c r="CF12" s="2652"/>
      <c r="CG12" s="2652"/>
      <c r="CH12" s="2652"/>
      <c r="CI12" s="2652"/>
      <c r="CJ12" s="2652"/>
      <c r="CK12" s="2652"/>
      <c r="CL12" s="2652"/>
      <c r="CM12" s="2652"/>
      <c r="CN12" s="2655"/>
      <c r="CO12" s="2655"/>
      <c r="CP12" s="2655"/>
      <c r="CQ12" s="2655"/>
      <c r="CR12" s="2655"/>
      <c r="CS12" s="2655"/>
      <c r="CT12" s="2655"/>
      <c r="CU12" s="2655"/>
      <c r="CV12" s="2655"/>
      <c r="CW12" s="2655"/>
      <c r="CX12" s="2655"/>
      <c r="CY12" s="2655"/>
      <c r="CZ12" s="2655"/>
      <c r="DA12" s="2655"/>
      <c r="DB12" s="2655"/>
      <c r="DC12" s="164"/>
      <c r="DD12" s="164"/>
      <c r="DE12" s="164"/>
      <c r="DF12" s="164"/>
      <c r="DG12" s="164"/>
      <c r="DH12" s="164"/>
      <c r="DI12" s="164"/>
      <c r="DJ12" s="12"/>
      <c r="DK12" s="12"/>
      <c r="DL12" s="164"/>
      <c r="DM12" s="164"/>
      <c r="DN12" s="164"/>
      <c r="DO12" s="164"/>
      <c r="DP12" s="164"/>
      <c r="DQ12" s="185"/>
    </row>
    <row r="13" spans="82:121" ht="7.5" customHeight="1">
      <c r="CD13" s="2651"/>
      <c r="CE13" s="2652"/>
      <c r="CF13" s="2652"/>
      <c r="CG13" s="2652"/>
      <c r="CH13" s="2652"/>
      <c r="CI13" s="2652"/>
      <c r="CJ13" s="2652"/>
      <c r="CK13" s="2652"/>
      <c r="CL13" s="2652"/>
      <c r="CM13" s="2652"/>
      <c r="CN13" s="2655"/>
      <c r="CO13" s="2655"/>
      <c r="CP13" s="2655"/>
      <c r="CQ13" s="2655"/>
      <c r="CR13" s="2655"/>
      <c r="CS13" s="2655"/>
      <c r="CT13" s="2655"/>
      <c r="CU13" s="2655"/>
      <c r="CV13" s="2655"/>
      <c r="CW13" s="2655"/>
      <c r="CX13" s="2655"/>
      <c r="CY13" s="2655"/>
      <c r="CZ13" s="2655"/>
      <c r="DA13" s="2655"/>
      <c r="DB13" s="2655"/>
      <c r="DC13" s="164"/>
      <c r="DD13" s="164"/>
      <c r="DE13" s="164"/>
      <c r="DF13" s="164"/>
      <c r="DG13" s="164"/>
      <c r="DH13" s="164"/>
      <c r="DI13" s="164"/>
      <c r="DJ13" s="12"/>
      <c r="DK13" s="164"/>
      <c r="DL13" s="164"/>
      <c r="DM13" s="164"/>
      <c r="DN13" s="164"/>
      <c r="DO13" s="164"/>
      <c r="DP13" s="164"/>
      <c r="DQ13" s="185"/>
    </row>
    <row r="14" spans="82:121" ht="7.5" customHeight="1">
      <c r="CD14" s="2651" t="s">
        <v>1248</v>
      </c>
      <c r="CE14" s="2652"/>
      <c r="CF14" s="2652"/>
      <c r="CG14" s="2652"/>
      <c r="CH14" s="2652"/>
      <c r="CI14" s="2652"/>
      <c r="CJ14" s="2652"/>
      <c r="CK14" s="2652"/>
      <c r="CL14" s="2652"/>
      <c r="CM14" s="2652"/>
      <c r="CN14" s="2653"/>
      <c r="CO14" s="2653"/>
      <c r="CP14" s="2653"/>
      <c r="CQ14" s="2653"/>
      <c r="CR14" s="2653"/>
      <c r="CS14" s="2653"/>
      <c r="CT14" s="2653"/>
      <c r="CU14" s="2653"/>
      <c r="CV14" s="2653"/>
      <c r="CW14" s="2653"/>
      <c r="CX14" s="2653"/>
      <c r="CY14" s="2653"/>
      <c r="CZ14" s="2653"/>
      <c r="DA14" s="2653"/>
      <c r="DB14" s="2653"/>
      <c r="DC14" s="164"/>
      <c r="DD14" s="164"/>
      <c r="DE14" s="164"/>
      <c r="DF14" s="164"/>
      <c r="DG14" s="164"/>
      <c r="DH14" s="164"/>
      <c r="DI14" s="164"/>
      <c r="DJ14" s="164"/>
      <c r="DK14" s="164"/>
      <c r="DL14" s="164"/>
      <c r="DM14" s="164"/>
      <c r="DN14" s="164"/>
      <c r="DO14" s="164"/>
      <c r="DP14" s="164"/>
      <c r="DQ14" s="185"/>
    </row>
    <row r="15" spans="82:121" ht="7.5" customHeight="1">
      <c r="CD15" s="2651"/>
      <c r="CE15" s="2652"/>
      <c r="CF15" s="2652"/>
      <c r="CG15" s="2652"/>
      <c r="CH15" s="2652"/>
      <c r="CI15" s="2652"/>
      <c r="CJ15" s="2652"/>
      <c r="CK15" s="2652"/>
      <c r="CL15" s="2652"/>
      <c r="CM15" s="2652"/>
      <c r="CN15" s="2653"/>
      <c r="CO15" s="2653"/>
      <c r="CP15" s="2653"/>
      <c r="CQ15" s="2653"/>
      <c r="CR15" s="2653"/>
      <c r="CS15" s="2653"/>
      <c r="CT15" s="2653"/>
      <c r="CU15" s="2653"/>
      <c r="CV15" s="2653"/>
      <c r="CW15" s="2653"/>
      <c r="CX15" s="2653"/>
      <c r="CY15" s="2653"/>
      <c r="CZ15" s="2653"/>
      <c r="DA15" s="2653"/>
      <c r="DB15" s="2653"/>
      <c r="DC15" s="164"/>
      <c r="DD15" s="164"/>
      <c r="DE15" s="164"/>
      <c r="DF15" s="164"/>
      <c r="DG15" s="164"/>
      <c r="DH15" s="164"/>
      <c r="DI15" s="164"/>
      <c r="DJ15" s="164"/>
      <c r="DK15" s="164"/>
      <c r="DL15" s="164"/>
      <c r="DM15" s="164"/>
      <c r="DN15" s="164"/>
      <c r="DO15" s="164"/>
      <c r="DP15" s="164"/>
      <c r="DQ15" s="185"/>
    </row>
    <row r="16" spans="82:121" ht="7.5" customHeight="1">
      <c r="CD16" s="2649" t="s">
        <v>1729</v>
      </c>
      <c r="CE16" s="2650"/>
      <c r="CF16" s="2650"/>
      <c r="CG16" s="2650"/>
      <c r="CH16" s="2650"/>
      <c r="CI16" s="2650"/>
      <c r="CJ16" s="2650"/>
      <c r="CK16" s="2650"/>
      <c r="CL16" s="2650"/>
      <c r="CM16" s="2650"/>
      <c r="CN16" s="2654"/>
      <c r="CO16" s="2654"/>
      <c r="CP16" s="2654"/>
      <c r="CQ16" s="2654"/>
      <c r="CR16" s="2654"/>
      <c r="CS16" s="2654"/>
      <c r="CT16" s="2654"/>
      <c r="CU16" s="164"/>
      <c r="CV16" s="164"/>
      <c r="CW16" s="164"/>
      <c r="CX16" s="164"/>
      <c r="CY16" s="164"/>
      <c r="CZ16" s="164"/>
      <c r="DA16" s="164"/>
      <c r="DB16" s="164"/>
      <c r="DC16" s="164"/>
      <c r="DD16" s="164"/>
      <c r="DE16" s="164"/>
      <c r="DF16" s="164"/>
      <c r="DG16" s="164"/>
      <c r="DH16" s="164"/>
      <c r="DI16" s="164"/>
      <c r="DJ16" s="164"/>
      <c r="DK16" s="164"/>
      <c r="DL16" s="164"/>
      <c r="DM16" s="164"/>
      <c r="DN16" s="164"/>
      <c r="DO16" s="164"/>
      <c r="DP16" s="164"/>
      <c r="DQ16" s="185"/>
    </row>
    <row r="17" spans="82:121" ht="7.5" customHeight="1">
      <c r="CD17" s="2649"/>
      <c r="CE17" s="2650"/>
      <c r="CF17" s="2650"/>
      <c r="CG17" s="2650"/>
      <c r="CH17" s="2650"/>
      <c r="CI17" s="2650"/>
      <c r="CJ17" s="2650"/>
      <c r="CK17" s="2650"/>
      <c r="CL17" s="2650"/>
      <c r="CM17" s="2650"/>
      <c r="CN17" s="2654"/>
      <c r="CO17" s="2654"/>
      <c r="CP17" s="2654"/>
      <c r="CQ17" s="2654"/>
      <c r="CR17" s="2654"/>
      <c r="CS17" s="2654"/>
      <c r="CT17" s="2654"/>
      <c r="CU17" s="164"/>
      <c r="CV17" s="164"/>
      <c r="CW17" s="164"/>
      <c r="CX17" s="164"/>
      <c r="CY17" s="164"/>
      <c r="CZ17" s="164"/>
      <c r="DA17" s="164"/>
      <c r="DB17" s="164"/>
      <c r="DC17" s="164"/>
      <c r="DD17" s="164"/>
      <c r="DE17" s="164"/>
      <c r="DF17" s="164"/>
      <c r="DG17" s="164"/>
      <c r="DH17" s="164"/>
      <c r="DI17" s="164"/>
      <c r="DJ17" s="164"/>
      <c r="DK17" s="164"/>
      <c r="DL17" s="164"/>
      <c r="DM17" s="164"/>
      <c r="DN17" s="164"/>
      <c r="DO17" s="164"/>
      <c r="DP17" s="164"/>
      <c r="DQ17" s="185"/>
    </row>
    <row r="18" spans="82:121" ht="7.5" customHeight="1">
      <c r="CD18" s="2649" t="s">
        <v>1730</v>
      </c>
      <c r="CE18" s="2650"/>
      <c r="CF18" s="2650"/>
      <c r="CG18" s="2650"/>
      <c r="CH18" s="2650"/>
      <c r="CI18" s="2650"/>
      <c r="CJ18" s="2650"/>
      <c r="CK18" s="2650"/>
      <c r="CL18" s="2650"/>
      <c r="CM18" s="2650"/>
      <c r="CN18" s="2654"/>
      <c r="CO18" s="2654"/>
      <c r="CP18" s="2654"/>
      <c r="CQ18" s="2654"/>
      <c r="CR18" s="2654"/>
      <c r="CS18" s="2654"/>
      <c r="CT18" s="2654"/>
      <c r="CU18" s="12"/>
      <c r="CV18" s="164"/>
      <c r="CW18" s="164"/>
      <c r="CX18" s="164"/>
      <c r="CY18" s="164"/>
      <c r="CZ18" s="164"/>
      <c r="DA18" s="164"/>
      <c r="DB18" s="164"/>
      <c r="DC18" s="164"/>
      <c r="DD18" s="164"/>
      <c r="DE18" s="164"/>
      <c r="DF18" s="164"/>
      <c r="DG18" s="164"/>
      <c r="DH18" s="164"/>
      <c r="DI18" s="164"/>
      <c r="DJ18" s="164"/>
      <c r="DK18" s="164"/>
      <c r="DL18" s="164"/>
      <c r="DM18" s="164"/>
      <c r="DN18" s="164"/>
      <c r="DO18" s="164"/>
      <c r="DP18" s="164"/>
      <c r="DQ18" s="185"/>
    </row>
    <row r="19" spans="82:121" ht="7.5" customHeight="1">
      <c r="CD19" s="2649"/>
      <c r="CE19" s="2650"/>
      <c r="CF19" s="2650"/>
      <c r="CG19" s="2650"/>
      <c r="CH19" s="2650"/>
      <c r="CI19" s="2650"/>
      <c r="CJ19" s="2650"/>
      <c r="CK19" s="2650"/>
      <c r="CL19" s="2650"/>
      <c r="CM19" s="2650"/>
      <c r="CN19" s="2654"/>
      <c r="CO19" s="2654"/>
      <c r="CP19" s="2654"/>
      <c r="CQ19" s="2654"/>
      <c r="CR19" s="2654"/>
      <c r="CS19" s="2654"/>
      <c r="CT19" s="2654"/>
      <c r="CU19" s="164"/>
      <c r="CV19" s="164"/>
      <c r="CW19" s="164"/>
      <c r="CX19" s="164"/>
      <c r="CY19" s="164"/>
      <c r="CZ19" s="164"/>
      <c r="DA19" s="164"/>
      <c r="DB19" s="164"/>
      <c r="DC19" s="164"/>
      <c r="DD19" s="164"/>
      <c r="DE19" s="164"/>
      <c r="DF19" s="164"/>
      <c r="DG19" s="164"/>
      <c r="DH19" s="164"/>
      <c r="DI19" s="164"/>
      <c r="DJ19" s="164"/>
      <c r="DK19" s="164"/>
      <c r="DL19" s="164"/>
      <c r="DM19" s="164"/>
      <c r="DN19" s="164"/>
      <c r="DO19" s="164"/>
      <c r="DP19" s="164"/>
      <c r="DQ19" s="185"/>
    </row>
    <row r="20" spans="82:121" ht="7.5" customHeight="1">
      <c r="CD20" s="2649" t="s">
        <v>1731</v>
      </c>
      <c r="CE20" s="2650"/>
      <c r="CF20" s="2650"/>
      <c r="CG20" s="2650"/>
      <c r="CH20" s="2650"/>
      <c r="CI20" s="2650"/>
      <c r="CJ20" s="2650"/>
      <c r="CK20" s="2650"/>
      <c r="CL20" s="2650"/>
      <c r="CM20" s="2650"/>
      <c r="CN20" s="2654"/>
      <c r="CO20" s="2654"/>
      <c r="CP20" s="2654"/>
      <c r="CQ20" s="2654"/>
      <c r="CR20" s="2654"/>
      <c r="CS20" s="2654"/>
      <c r="CT20" s="2654"/>
      <c r="CU20" s="164"/>
      <c r="CV20" s="164"/>
      <c r="CW20" s="164"/>
      <c r="CX20" s="164"/>
      <c r="CY20" s="164"/>
      <c r="CZ20" s="164"/>
      <c r="DA20" s="164"/>
      <c r="DB20" s="164"/>
      <c r="DC20" s="164"/>
      <c r="DD20" s="164"/>
      <c r="DE20" s="164"/>
      <c r="DF20" s="164"/>
      <c r="DG20" s="164"/>
      <c r="DH20" s="164"/>
      <c r="DI20" s="164"/>
      <c r="DJ20" s="164"/>
      <c r="DK20" s="164"/>
      <c r="DL20" s="164"/>
      <c r="DM20" s="164"/>
      <c r="DN20" s="164"/>
      <c r="DO20" s="164"/>
      <c r="DP20" s="164"/>
      <c r="DQ20" s="185"/>
    </row>
    <row r="21" spans="82:121" ht="7.5" customHeight="1">
      <c r="CD21" s="2649"/>
      <c r="CE21" s="2650"/>
      <c r="CF21" s="2650"/>
      <c r="CG21" s="2650"/>
      <c r="CH21" s="2650"/>
      <c r="CI21" s="2650"/>
      <c r="CJ21" s="2650"/>
      <c r="CK21" s="2650"/>
      <c r="CL21" s="2650"/>
      <c r="CM21" s="2650"/>
      <c r="CN21" s="2654"/>
      <c r="CO21" s="2654"/>
      <c r="CP21" s="2654"/>
      <c r="CQ21" s="2654"/>
      <c r="CR21" s="2654"/>
      <c r="CS21" s="2654"/>
      <c r="CT21" s="2654"/>
      <c r="CU21" s="164"/>
      <c r="CV21" s="164"/>
      <c r="CW21" s="164"/>
      <c r="CX21" s="164"/>
      <c r="CY21" s="164"/>
      <c r="CZ21" s="164"/>
      <c r="DA21" s="164"/>
      <c r="DB21" s="164"/>
      <c r="DC21" s="164"/>
      <c r="DD21" s="164"/>
      <c r="DE21" s="164"/>
      <c r="DF21" s="164"/>
      <c r="DG21" s="164"/>
      <c r="DH21" s="164"/>
      <c r="DI21" s="164"/>
      <c r="DJ21" s="164"/>
      <c r="DK21" s="164"/>
      <c r="DL21" s="164"/>
      <c r="DM21" s="164"/>
      <c r="DN21" s="164"/>
      <c r="DO21" s="164"/>
      <c r="DP21" s="164"/>
      <c r="DQ21" s="185"/>
    </row>
    <row r="22" spans="82:121" ht="7.5" customHeight="1">
      <c r="CD22" s="2649" t="s">
        <v>1732</v>
      </c>
      <c r="CE22" s="2650"/>
      <c r="CF22" s="2650"/>
      <c r="CG22" s="2650"/>
      <c r="CH22" s="2650"/>
      <c r="CI22" s="2650"/>
      <c r="CJ22" s="2650"/>
      <c r="CK22" s="2650"/>
      <c r="CL22" s="2650"/>
      <c r="CM22" s="2650"/>
      <c r="CN22" s="2654"/>
      <c r="CO22" s="2654"/>
      <c r="CP22" s="2654"/>
      <c r="CQ22" s="2654"/>
      <c r="CR22" s="2654"/>
      <c r="CS22" s="2654"/>
      <c r="CT22" s="2654"/>
      <c r="CU22" s="164"/>
      <c r="CV22" s="164"/>
      <c r="CW22" s="164"/>
      <c r="CX22" s="164"/>
      <c r="CY22" s="164"/>
      <c r="CZ22" s="164"/>
      <c r="DA22" s="164"/>
      <c r="DB22" s="164"/>
      <c r="DC22" s="164"/>
      <c r="DD22" s="164"/>
      <c r="DE22" s="164"/>
      <c r="DF22" s="164"/>
      <c r="DG22" s="164"/>
      <c r="DH22" s="164"/>
      <c r="DI22" s="164"/>
      <c r="DJ22" s="164"/>
      <c r="DK22" s="164"/>
      <c r="DL22" s="164"/>
      <c r="DM22" s="164"/>
      <c r="DN22" s="164"/>
      <c r="DO22" s="164"/>
      <c r="DP22" s="164"/>
      <c r="DQ22" s="185"/>
    </row>
    <row r="23" spans="82:121" ht="7.5" customHeight="1">
      <c r="CD23" s="2649"/>
      <c r="CE23" s="2650"/>
      <c r="CF23" s="2650"/>
      <c r="CG23" s="2650"/>
      <c r="CH23" s="2650"/>
      <c r="CI23" s="2650"/>
      <c r="CJ23" s="2650"/>
      <c r="CK23" s="2650"/>
      <c r="CL23" s="2650"/>
      <c r="CM23" s="2650"/>
      <c r="CN23" s="2654"/>
      <c r="CO23" s="2654"/>
      <c r="CP23" s="2654"/>
      <c r="CQ23" s="2654"/>
      <c r="CR23" s="2654"/>
      <c r="CS23" s="2654"/>
      <c r="CT23" s="2654"/>
      <c r="CU23" s="164"/>
      <c r="CV23" s="164"/>
      <c r="CW23" s="164"/>
      <c r="CX23" s="164"/>
      <c r="CY23" s="164"/>
      <c r="CZ23" s="164"/>
      <c r="DA23" s="164"/>
      <c r="DB23" s="164"/>
      <c r="DC23" s="164"/>
      <c r="DD23" s="164"/>
      <c r="DE23" s="164"/>
      <c r="DF23" s="164"/>
      <c r="DG23" s="164"/>
      <c r="DH23" s="164"/>
      <c r="DI23" s="164"/>
      <c r="DJ23" s="164"/>
      <c r="DK23" s="164"/>
      <c r="DL23" s="164"/>
      <c r="DM23" s="164"/>
      <c r="DN23" s="164"/>
      <c r="DO23" s="164"/>
      <c r="DP23" s="164"/>
      <c r="DQ23" s="185"/>
    </row>
    <row r="24" spans="82:121" ht="7.5" customHeight="1">
      <c r="CD24" s="184"/>
      <c r="CE24" s="164"/>
      <c r="CF24" s="164"/>
      <c r="CG24" s="164"/>
      <c r="CH24" s="164"/>
      <c r="CI24" s="164"/>
      <c r="CJ24" s="164"/>
      <c r="CK24" s="164"/>
      <c r="CL24" s="164"/>
      <c r="CM24" s="164"/>
      <c r="CN24" s="164"/>
      <c r="CO24" s="164"/>
      <c r="CP24" s="164"/>
      <c r="CQ24" s="164"/>
      <c r="CR24" s="164"/>
      <c r="CS24" s="164"/>
      <c r="CT24" s="164"/>
      <c r="CU24" s="164"/>
      <c r="CV24" s="164"/>
      <c r="CW24" s="164"/>
      <c r="CX24" s="164"/>
      <c r="CY24" s="164"/>
      <c r="CZ24" s="164"/>
      <c r="DA24" s="164"/>
      <c r="DB24" s="164"/>
      <c r="DC24" s="164"/>
      <c r="DD24" s="164"/>
      <c r="DE24" s="164"/>
      <c r="DF24" s="164"/>
      <c r="DG24" s="164"/>
      <c r="DH24" s="164"/>
      <c r="DI24" s="164"/>
      <c r="DJ24" s="164"/>
      <c r="DK24" s="164"/>
      <c r="DL24" s="164"/>
      <c r="DM24" s="164"/>
      <c r="DN24" s="164"/>
      <c r="DO24" s="164"/>
      <c r="DP24" s="164"/>
      <c r="DQ24" s="185"/>
    </row>
    <row r="25" spans="82:121" ht="7.5" customHeight="1">
      <c r="CD25" s="184"/>
      <c r="CE25" s="164"/>
      <c r="CF25" s="164"/>
      <c r="CG25" s="164"/>
      <c r="CH25" s="164"/>
      <c r="CI25" s="164"/>
      <c r="CJ25" s="164"/>
      <c r="CK25" s="164"/>
      <c r="CL25" s="164"/>
      <c r="CM25" s="164"/>
      <c r="CN25" s="164"/>
      <c r="CO25" s="164"/>
      <c r="CP25" s="164"/>
      <c r="CQ25" s="164"/>
      <c r="CR25" s="164"/>
      <c r="CS25" s="164"/>
      <c r="CT25" s="164"/>
      <c r="CU25" s="164"/>
      <c r="CV25" s="164"/>
      <c r="CW25" s="164"/>
      <c r="CX25" s="164"/>
      <c r="CY25" s="164"/>
      <c r="CZ25" s="164"/>
      <c r="DA25" s="164"/>
      <c r="DB25" s="164"/>
      <c r="DC25" s="164"/>
      <c r="DD25" s="164"/>
      <c r="DE25" s="164"/>
      <c r="DF25" s="164"/>
      <c r="DG25" s="164"/>
      <c r="DH25" s="164"/>
      <c r="DI25" s="164"/>
      <c r="DJ25" s="164"/>
      <c r="DK25" s="164"/>
      <c r="DL25" s="164"/>
      <c r="DM25" s="164"/>
      <c r="DN25" s="164"/>
      <c r="DO25" s="164"/>
      <c r="DP25" s="164"/>
      <c r="DQ25" s="185"/>
    </row>
    <row r="26" spans="82:121" ht="7.5" customHeight="1">
      <c r="CD26" s="184"/>
      <c r="CE26" s="164"/>
      <c r="CF26" s="164"/>
      <c r="CG26" s="164"/>
      <c r="CH26" s="164"/>
      <c r="CI26" s="164"/>
      <c r="CJ26" s="164"/>
      <c r="CK26" s="164"/>
      <c r="CL26" s="164"/>
      <c r="CM26" s="164"/>
      <c r="CN26" s="164"/>
      <c r="CO26" s="164"/>
      <c r="CP26" s="164"/>
      <c r="CQ26" s="164"/>
      <c r="CR26" s="164"/>
      <c r="CS26" s="164"/>
      <c r="CT26" s="164"/>
      <c r="CU26" s="164"/>
      <c r="CV26" s="164"/>
      <c r="CW26" s="164"/>
      <c r="CX26" s="164"/>
      <c r="CY26" s="164"/>
      <c r="CZ26" s="164"/>
      <c r="DA26" s="164"/>
      <c r="DB26" s="164"/>
      <c r="DC26" s="164"/>
      <c r="DD26" s="164"/>
      <c r="DE26" s="164"/>
      <c r="DF26" s="164"/>
      <c r="DG26" s="164"/>
      <c r="DH26" s="164"/>
      <c r="DI26" s="164"/>
      <c r="DJ26" s="164"/>
      <c r="DK26" s="164"/>
      <c r="DL26" s="164"/>
      <c r="DM26" s="164"/>
      <c r="DN26" s="164"/>
      <c r="DO26" s="164"/>
      <c r="DP26" s="164"/>
      <c r="DQ26" s="185"/>
    </row>
    <row r="27" spans="82:121" ht="7.5" customHeight="1">
      <c r="CD27" s="184"/>
      <c r="CE27" s="164"/>
      <c r="CF27" s="164"/>
      <c r="CG27" s="164"/>
      <c r="CH27" s="164"/>
      <c r="CI27" s="164"/>
      <c r="CJ27" s="164"/>
      <c r="CK27" s="164"/>
      <c r="CL27" s="164"/>
      <c r="CM27" s="164"/>
      <c r="CN27" s="164"/>
      <c r="CO27" s="164"/>
      <c r="CP27" s="164"/>
      <c r="CQ27" s="164"/>
      <c r="CR27" s="164"/>
      <c r="CS27" s="164"/>
      <c r="CT27" s="164"/>
      <c r="CU27" s="164"/>
      <c r="CV27" s="164"/>
      <c r="CW27" s="164"/>
      <c r="CX27" s="164"/>
      <c r="CY27" s="164"/>
      <c r="CZ27" s="164"/>
      <c r="DA27" s="164"/>
      <c r="DB27" s="164"/>
      <c r="DC27" s="164"/>
      <c r="DD27" s="164"/>
      <c r="DE27" s="164"/>
      <c r="DF27" s="164"/>
      <c r="DG27" s="164"/>
      <c r="DH27" s="164"/>
      <c r="DI27" s="164"/>
      <c r="DJ27" s="164"/>
      <c r="DK27" s="164"/>
      <c r="DL27" s="164"/>
      <c r="DM27" s="164"/>
      <c r="DN27" s="164"/>
      <c r="DO27" s="164"/>
      <c r="DP27" s="164"/>
      <c r="DQ27" s="185"/>
    </row>
    <row r="28" spans="82:121" ht="7.5" customHeight="1">
      <c r="CD28" s="2634" t="s">
        <v>1733</v>
      </c>
      <c r="CE28" s="2635"/>
      <c r="CF28" s="2635"/>
      <c r="CG28" s="2635"/>
      <c r="CH28" s="2635"/>
      <c r="CI28" s="2635"/>
      <c r="CJ28" s="2635"/>
      <c r="CK28" s="2635"/>
      <c r="CL28" s="2635"/>
      <c r="CM28" s="2635"/>
      <c r="CN28" s="2635" t="s">
        <v>1734</v>
      </c>
      <c r="CO28" s="2635"/>
      <c r="CP28" s="2635"/>
      <c r="CQ28" s="2635"/>
      <c r="CR28" s="2635"/>
      <c r="CS28" s="2635"/>
      <c r="CT28" s="2635"/>
      <c r="CU28" s="2635"/>
      <c r="CV28" s="2635"/>
      <c r="CW28" s="2635"/>
      <c r="CX28" s="2635" t="s">
        <v>1735</v>
      </c>
      <c r="CY28" s="2635"/>
      <c r="CZ28" s="2635"/>
      <c r="DA28" s="2635"/>
      <c r="DB28" s="2635"/>
      <c r="DC28" s="2635"/>
      <c r="DD28" s="2635"/>
      <c r="DE28" s="2635"/>
      <c r="DF28" s="2635"/>
      <c r="DG28" s="2635"/>
      <c r="DH28" s="164"/>
      <c r="DI28" s="164"/>
      <c r="DJ28" s="164"/>
      <c r="DK28" s="164"/>
      <c r="DL28" s="164"/>
      <c r="DM28" s="164"/>
      <c r="DN28" s="164"/>
      <c r="DO28" s="164"/>
      <c r="DP28" s="164"/>
      <c r="DQ28" s="185"/>
    </row>
    <row r="29" spans="82:121" ht="7.5" customHeight="1">
      <c r="CD29" s="2634"/>
      <c r="CE29" s="2635"/>
      <c r="CF29" s="2635"/>
      <c r="CG29" s="2635"/>
      <c r="CH29" s="2635"/>
      <c r="CI29" s="2635"/>
      <c r="CJ29" s="2635"/>
      <c r="CK29" s="2635"/>
      <c r="CL29" s="2635"/>
      <c r="CM29" s="2635"/>
      <c r="CN29" s="2635"/>
      <c r="CO29" s="2635"/>
      <c r="CP29" s="2635"/>
      <c r="CQ29" s="2635"/>
      <c r="CR29" s="2635"/>
      <c r="CS29" s="2635"/>
      <c r="CT29" s="2635"/>
      <c r="CU29" s="2635"/>
      <c r="CV29" s="2635"/>
      <c r="CW29" s="2635"/>
      <c r="CX29" s="2635"/>
      <c r="CY29" s="2635"/>
      <c r="CZ29" s="2635"/>
      <c r="DA29" s="2635"/>
      <c r="DB29" s="2635"/>
      <c r="DC29" s="2635"/>
      <c r="DD29" s="2635"/>
      <c r="DE29" s="2635"/>
      <c r="DF29" s="2635"/>
      <c r="DG29" s="2635"/>
      <c r="DH29" s="164"/>
      <c r="DI29" s="164"/>
      <c r="DJ29" s="164"/>
      <c r="DK29" s="164"/>
      <c r="DL29" s="164"/>
      <c r="DM29" s="164"/>
      <c r="DN29" s="164"/>
      <c r="DO29" s="164"/>
      <c r="DP29" s="164"/>
      <c r="DQ29" s="185"/>
    </row>
    <row r="30" spans="82:121" ht="7.5" customHeight="1">
      <c r="CD30" s="2634" t="s">
        <v>1736</v>
      </c>
      <c r="CE30" s="2635"/>
      <c r="CF30" s="2635"/>
      <c r="CG30" s="2635"/>
      <c r="CH30" s="2635"/>
      <c r="CI30" s="2635"/>
      <c r="CJ30" s="2635"/>
      <c r="CK30" s="2635"/>
      <c r="CL30" s="2635"/>
      <c r="CM30" s="2635"/>
      <c r="CN30" s="2635" t="s">
        <v>1737</v>
      </c>
      <c r="CO30" s="2635"/>
      <c r="CP30" s="2635"/>
      <c r="CQ30" s="2635"/>
      <c r="CR30" s="2635"/>
      <c r="CS30" s="2635"/>
      <c r="CT30" s="2635"/>
      <c r="CU30" s="2635"/>
      <c r="CV30" s="2635"/>
      <c r="CW30" s="2635"/>
      <c r="CX30" s="2635" t="s">
        <v>1738</v>
      </c>
      <c r="CY30" s="2635"/>
      <c r="CZ30" s="2635"/>
      <c r="DA30" s="2635"/>
      <c r="DB30" s="2635"/>
      <c r="DC30" s="2635"/>
      <c r="DD30" s="2635"/>
      <c r="DE30" s="2635"/>
      <c r="DF30" s="2635"/>
      <c r="DG30" s="2635"/>
      <c r="DH30" s="164"/>
      <c r="DI30" s="164"/>
      <c r="DJ30" s="164"/>
      <c r="DK30" s="164"/>
      <c r="DL30" s="164"/>
      <c r="DM30" s="164"/>
      <c r="DN30" s="164"/>
      <c r="DO30" s="164"/>
      <c r="DP30" s="164"/>
      <c r="DQ30" s="185"/>
    </row>
    <row r="31" spans="82:121" ht="7.5" customHeight="1">
      <c r="CD31" s="2634"/>
      <c r="CE31" s="2635"/>
      <c r="CF31" s="2635"/>
      <c r="CG31" s="2635"/>
      <c r="CH31" s="2635"/>
      <c r="CI31" s="2635"/>
      <c r="CJ31" s="2635"/>
      <c r="CK31" s="2635"/>
      <c r="CL31" s="2635"/>
      <c r="CM31" s="2635"/>
      <c r="CN31" s="2635"/>
      <c r="CO31" s="2635"/>
      <c r="CP31" s="2635"/>
      <c r="CQ31" s="2635"/>
      <c r="CR31" s="2635"/>
      <c r="CS31" s="2635"/>
      <c r="CT31" s="2635"/>
      <c r="CU31" s="2635"/>
      <c r="CV31" s="2635"/>
      <c r="CW31" s="2635"/>
      <c r="CX31" s="2635"/>
      <c r="CY31" s="2635"/>
      <c r="CZ31" s="2635"/>
      <c r="DA31" s="2635"/>
      <c r="DB31" s="2635"/>
      <c r="DC31" s="2635"/>
      <c r="DD31" s="2635"/>
      <c r="DE31" s="2635"/>
      <c r="DF31" s="2635"/>
      <c r="DG31" s="2635"/>
      <c r="DH31" s="164"/>
      <c r="DI31" s="164"/>
      <c r="DJ31" s="164"/>
      <c r="DK31" s="164"/>
      <c r="DL31" s="164"/>
      <c r="DM31" s="164"/>
      <c r="DN31" s="164"/>
      <c r="DO31" s="164"/>
      <c r="DP31" s="164"/>
      <c r="DQ31" s="185"/>
    </row>
    <row r="32" spans="82:121" ht="7.5" customHeight="1">
      <c r="CD32" s="2634" t="s">
        <v>1739</v>
      </c>
      <c r="CE32" s="2635"/>
      <c r="CF32" s="2635"/>
      <c r="CG32" s="2635"/>
      <c r="CH32" s="2635"/>
      <c r="CI32" s="2635"/>
      <c r="CJ32" s="2635"/>
      <c r="CK32" s="2635"/>
      <c r="CL32" s="2635"/>
      <c r="CM32" s="2635"/>
      <c r="CN32" s="2635" t="s">
        <v>1740</v>
      </c>
      <c r="CO32" s="2635"/>
      <c r="CP32" s="2635"/>
      <c r="CQ32" s="2635"/>
      <c r="CR32" s="2635"/>
      <c r="CS32" s="2635"/>
      <c r="CT32" s="2635"/>
      <c r="CU32" s="2635"/>
      <c r="CV32" s="2635"/>
      <c r="CW32" s="2635"/>
      <c r="CX32" s="2635" t="s">
        <v>1741</v>
      </c>
      <c r="CY32" s="2635"/>
      <c r="CZ32" s="2635"/>
      <c r="DA32" s="2635"/>
      <c r="DB32" s="2635"/>
      <c r="DC32" s="2635"/>
      <c r="DD32" s="2635"/>
      <c r="DE32" s="2635"/>
      <c r="DF32" s="2635"/>
      <c r="DG32" s="2635"/>
      <c r="DH32" s="164"/>
      <c r="DI32" s="164"/>
      <c r="DJ32" s="164"/>
      <c r="DK32" s="164"/>
      <c r="DL32" s="164"/>
      <c r="DM32" s="164"/>
      <c r="DN32" s="164"/>
      <c r="DO32" s="164"/>
      <c r="DP32" s="164"/>
      <c r="DQ32" s="185"/>
    </row>
    <row r="33" spans="82:121" ht="7.5" customHeight="1">
      <c r="CD33" s="2634"/>
      <c r="CE33" s="2635"/>
      <c r="CF33" s="2635"/>
      <c r="CG33" s="2635"/>
      <c r="CH33" s="2635"/>
      <c r="CI33" s="2635"/>
      <c r="CJ33" s="2635"/>
      <c r="CK33" s="2635"/>
      <c r="CL33" s="2635"/>
      <c r="CM33" s="2635"/>
      <c r="CN33" s="2635"/>
      <c r="CO33" s="2635"/>
      <c r="CP33" s="2635"/>
      <c r="CQ33" s="2635"/>
      <c r="CR33" s="2635"/>
      <c r="CS33" s="2635"/>
      <c r="CT33" s="2635"/>
      <c r="CU33" s="2635"/>
      <c r="CV33" s="2635"/>
      <c r="CW33" s="2635"/>
      <c r="CX33" s="2635"/>
      <c r="CY33" s="2635"/>
      <c r="CZ33" s="2635"/>
      <c r="DA33" s="2635"/>
      <c r="DB33" s="2635"/>
      <c r="DC33" s="2635"/>
      <c r="DD33" s="2635"/>
      <c r="DE33" s="2635"/>
      <c r="DF33" s="2635"/>
      <c r="DG33" s="2635"/>
      <c r="DH33" s="164"/>
      <c r="DI33" s="164"/>
      <c r="DJ33" s="164"/>
      <c r="DK33" s="164"/>
      <c r="DL33" s="164"/>
      <c r="DM33" s="164"/>
      <c r="DN33" s="164"/>
      <c r="DO33" s="164"/>
      <c r="DP33" s="164"/>
      <c r="DQ33" s="185"/>
    </row>
    <row r="34" spans="82:121" ht="7.5" customHeight="1">
      <c r="CD34" s="2634" t="s">
        <v>1742</v>
      </c>
      <c r="CE34" s="2635"/>
      <c r="CF34" s="2635"/>
      <c r="CG34" s="2635"/>
      <c r="CH34" s="2635"/>
      <c r="CI34" s="2635"/>
      <c r="CJ34" s="2635"/>
      <c r="CK34" s="2635"/>
      <c r="CL34" s="2635"/>
      <c r="CM34" s="2635"/>
      <c r="CN34" s="2635" t="s">
        <v>1743</v>
      </c>
      <c r="CO34" s="2635"/>
      <c r="CP34" s="2635"/>
      <c r="CQ34" s="2635"/>
      <c r="CR34" s="2635"/>
      <c r="CS34" s="2635"/>
      <c r="CT34" s="2635"/>
      <c r="CU34" s="2635"/>
      <c r="CV34" s="2635"/>
      <c r="CW34" s="2635"/>
      <c r="CX34" s="2635" t="s">
        <v>1744</v>
      </c>
      <c r="CY34" s="2635"/>
      <c r="CZ34" s="2635"/>
      <c r="DA34" s="2635"/>
      <c r="DB34" s="2635"/>
      <c r="DC34" s="2635"/>
      <c r="DD34" s="2635"/>
      <c r="DE34" s="2635"/>
      <c r="DF34" s="2635"/>
      <c r="DG34" s="2635"/>
      <c r="DH34" s="12"/>
      <c r="DI34" s="12"/>
      <c r="DJ34" s="12"/>
      <c r="DK34" s="12"/>
      <c r="DL34" s="12"/>
      <c r="DM34" s="12"/>
      <c r="DN34" s="12"/>
      <c r="DO34" s="12"/>
      <c r="DP34" s="164"/>
      <c r="DQ34" s="185"/>
    </row>
    <row r="35" spans="82:121" ht="7.5" customHeight="1">
      <c r="CD35" s="2634"/>
      <c r="CE35" s="2635"/>
      <c r="CF35" s="2635"/>
      <c r="CG35" s="2635"/>
      <c r="CH35" s="2635"/>
      <c r="CI35" s="2635"/>
      <c r="CJ35" s="2635"/>
      <c r="CK35" s="2635"/>
      <c r="CL35" s="2635"/>
      <c r="CM35" s="2635"/>
      <c r="CN35" s="2635"/>
      <c r="CO35" s="2635"/>
      <c r="CP35" s="2635"/>
      <c r="CQ35" s="2635"/>
      <c r="CR35" s="2635"/>
      <c r="CS35" s="2635"/>
      <c r="CT35" s="2635"/>
      <c r="CU35" s="2635"/>
      <c r="CV35" s="2635"/>
      <c r="CW35" s="2635"/>
      <c r="CX35" s="2635"/>
      <c r="CY35" s="2635"/>
      <c r="CZ35" s="2635"/>
      <c r="DA35" s="2635"/>
      <c r="DB35" s="2635"/>
      <c r="DC35" s="2635"/>
      <c r="DD35" s="2635"/>
      <c r="DE35" s="2635"/>
      <c r="DF35" s="2635"/>
      <c r="DG35" s="2635"/>
      <c r="DH35" s="12"/>
      <c r="DI35" s="12"/>
      <c r="DJ35" s="12"/>
      <c r="DK35" s="12"/>
      <c r="DL35" s="12"/>
      <c r="DM35" s="12"/>
      <c r="DN35" s="12"/>
      <c r="DO35" s="12"/>
      <c r="DP35" s="164"/>
      <c r="DQ35" s="185"/>
    </row>
    <row r="36" spans="82:121" ht="7.5" customHeight="1">
      <c r="CD36" s="2634" t="s">
        <v>1745</v>
      </c>
      <c r="CE36" s="2635"/>
      <c r="CF36" s="2635"/>
      <c r="CG36" s="2635"/>
      <c r="CH36" s="2635"/>
      <c r="CI36" s="2635"/>
      <c r="CJ36" s="2635"/>
      <c r="CK36" s="2635"/>
      <c r="CL36" s="2635"/>
      <c r="CM36" s="2635"/>
      <c r="CN36" s="1118" t="s">
        <v>647</v>
      </c>
      <c r="CO36" s="2633"/>
      <c r="CP36" s="2633"/>
      <c r="CQ36" s="2633"/>
      <c r="CR36" s="2633"/>
      <c r="CS36" s="2633"/>
      <c r="CT36" s="2633"/>
      <c r="CU36" s="2633"/>
      <c r="CV36" s="2633"/>
      <c r="CW36" s="2633"/>
      <c r="CX36" s="2633"/>
      <c r="CY36" s="2633"/>
      <c r="CZ36" s="2633"/>
      <c r="DA36" s="2633"/>
      <c r="DB36" s="2633"/>
      <c r="DC36" s="2633"/>
      <c r="DD36" s="2633"/>
      <c r="DE36" s="2633"/>
      <c r="DF36" s="2633"/>
      <c r="DG36" s="1118" t="s">
        <v>648</v>
      </c>
      <c r="DH36" s="164"/>
      <c r="DI36" s="164"/>
      <c r="DJ36" s="164"/>
      <c r="DK36" s="164"/>
      <c r="DL36" s="164"/>
      <c r="DM36" s="164"/>
      <c r="DN36" s="164"/>
      <c r="DO36" s="164"/>
      <c r="DP36" s="164"/>
      <c r="DQ36" s="185"/>
    </row>
    <row r="37" spans="82:121" ht="7.5" customHeight="1">
      <c r="CD37" s="2634"/>
      <c r="CE37" s="2635"/>
      <c r="CF37" s="2635"/>
      <c r="CG37" s="2635"/>
      <c r="CH37" s="2635"/>
      <c r="CI37" s="2635"/>
      <c r="CJ37" s="2635"/>
      <c r="CK37" s="2635"/>
      <c r="CL37" s="2635"/>
      <c r="CM37" s="2635"/>
      <c r="CN37" s="1118"/>
      <c r="CO37" s="2633"/>
      <c r="CP37" s="2633"/>
      <c r="CQ37" s="2633"/>
      <c r="CR37" s="2633"/>
      <c r="CS37" s="2633"/>
      <c r="CT37" s="2633"/>
      <c r="CU37" s="2633"/>
      <c r="CV37" s="2633"/>
      <c r="CW37" s="2633"/>
      <c r="CX37" s="2633"/>
      <c r="CY37" s="2633"/>
      <c r="CZ37" s="2633"/>
      <c r="DA37" s="2633"/>
      <c r="DB37" s="2633"/>
      <c r="DC37" s="2633"/>
      <c r="DD37" s="2633"/>
      <c r="DE37" s="2633"/>
      <c r="DF37" s="2633"/>
      <c r="DG37" s="1118"/>
      <c r="DH37" s="164"/>
      <c r="DI37" s="164"/>
      <c r="DJ37" s="164"/>
      <c r="DK37" s="164"/>
      <c r="DL37" s="164"/>
      <c r="DM37" s="164"/>
      <c r="DN37" s="164"/>
      <c r="DO37" s="164"/>
      <c r="DP37" s="164"/>
      <c r="DQ37" s="185"/>
    </row>
    <row r="38" spans="82:121" ht="7.5" customHeight="1">
      <c r="CD38" s="184"/>
      <c r="CE38" s="164"/>
      <c r="CF38" s="164"/>
      <c r="CG38" s="164"/>
      <c r="CH38" s="164"/>
      <c r="CI38" s="164"/>
      <c r="CJ38" s="164"/>
      <c r="CK38" s="164"/>
      <c r="CL38" s="164"/>
      <c r="CM38" s="164"/>
      <c r="CN38" s="164"/>
      <c r="CO38" s="164"/>
      <c r="CP38" s="164"/>
      <c r="CQ38" s="164"/>
      <c r="CR38" s="164"/>
      <c r="CS38" s="164"/>
      <c r="CT38" s="164"/>
      <c r="CU38" s="164"/>
      <c r="CV38" s="164"/>
      <c r="CW38" s="164"/>
      <c r="CX38" s="164"/>
      <c r="CY38" s="164"/>
      <c r="CZ38" s="164"/>
      <c r="DA38" s="164"/>
      <c r="DB38" s="164"/>
      <c r="DC38" s="164"/>
      <c r="DD38" s="164"/>
      <c r="DE38" s="164"/>
      <c r="DF38" s="164"/>
      <c r="DG38" s="164"/>
      <c r="DH38" s="164"/>
      <c r="DI38" s="164"/>
      <c r="DJ38" s="164"/>
      <c r="DK38" s="164"/>
      <c r="DL38" s="164"/>
      <c r="DM38" s="164"/>
      <c r="DN38" s="164"/>
      <c r="DO38" s="164"/>
      <c r="DP38" s="164"/>
      <c r="DQ38" s="185"/>
    </row>
    <row r="39" spans="82:121" ht="7.5" customHeight="1">
      <c r="CD39" s="184"/>
      <c r="CE39" s="164"/>
      <c r="CF39" s="164"/>
      <c r="CG39" s="164"/>
      <c r="CH39" s="164"/>
      <c r="CI39" s="164"/>
      <c r="CJ39" s="164"/>
      <c r="CK39" s="164"/>
      <c r="CL39" s="164"/>
      <c r="CM39" s="164"/>
      <c r="CN39" s="164"/>
      <c r="CO39" s="164"/>
      <c r="CP39" s="164"/>
      <c r="CQ39" s="164"/>
      <c r="CR39" s="164"/>
      <c r="CS39" s="164"/>
      <c r="CT39" s="164"/>
      <c r="CU39" s="164"/>
      <c r="CV39" s="164"/>
      <c r="CW39" s="164"/>
      <c r="CX39" s="164"/>
      <c r="CY39" s="164"/>
      <c r="CZ39" s="164"/>
      <c r="DA39" s="164"/>
      <c r="DB39" s="164"/>
      <c r="DC39" s="164"/>
      <c r="DD39" s="164"/>
      <c r="DE39" s="164"/>
      <c r="DF39" s="164"/>
      <c r="DG39" s="164"/>
      <c r="DH39" s="164"/>
      <c r="DI39" s="164"/>
      <c r="DJ39" s="164"/>
      <c r="DK39" s="164"/>
      <c r="DL39" s="164"/>
      <c r="DM39" s="164"/>
      <c r="DN39" s="164"/>
      <c r="DO39" s="164"/>
      <c r="DP39" s="164"/>
      <c r="DQ39" s="185"/>
    </row>
    <row r="40" spans="82:121" ht="7.5" customHeight="1">
      <c r="CD40" s="184"/>
      <c r="CE40" s="164"/>
      <c r="CF40" s="164"/>
      <c r="CG40" s="164"/>
      <c r="CH40" s="164"/>
      <c r="CI40" s="164"/>
      <c r="CJ40" s="164"/>
      <c r="CK40" s="164"/>
      <c r="CL40" s="164"/>
      <c r="CM40" s="164"/>
      <c r="CN40" s="164"/>
      <c r="CO40" s="164"/>
      <c r="CP40" s="164"/>
      <c r="CQ40" s="164"/>
      <c r="CR40" s="164"/>
      <c r="CS40" s="164"/>
      <c r="CT40" s="164"/>
      <c r="CU40" s="164"/>
      <c r="CV40" s="164"/>
      <c r="CW40" s="164"/>
      <c r="CX40" s="164"/>
      <c r="CY40" s="164"/>
      <c r="CZ40" s="164"/>
      <c r="DA40" s="164"/>
      <c r="DB40" s="164"/>
      <c r="DC40" s="164"/>
      <c r="DD40" s="164"/>
      <c r="DE40" s="164"/>
      <c r="DF40" s="164"/>
      <c r="DG40" s="164"/>
      <c r="DH40" s="164"/>
      <c r="DI40" s="164"/>
      <c r="DJ40" s="164"/>
      <c r="DK40" s="164"/>
      <c r="DL40" s="164"/>
      <c r="DM40" s="164"/>
      <c r="DN40" s="164"/>
      <c r="DO40" s="164"/>
      <c r="DP40" s="164"/>
      <c r="DQ40" s="185"/>
    </row>
    <row r="41" spans="82:121" ht="7.5" customHeight="1">
      <c r="CD41" s="184"/>
      <c r="CE41" s="164"/>
      <c r="CF41" s="164"/>
      <c r="CG41" s="164"/>
      <c r="CH41" s="164"/>
      <c r="CI41" s="164"/>
      <c r="CJ41" s="164"/>
      <c r="CK41" s="164"/>
      <c r="CL41" s="164"/>
      <c r="CM41" s="164"/>
      <c r="CN41" s="164"/>
      <c r="CO41" s="164"/>
      <c r="CP41" s="164"/>
      <c r="CQ41" s="164"/>
      <c r="CR41" s="164"/>
      <c r="CS41" s="164"/>
      <c r="CT41" s="164"/>
      <c r="CU41" s="164"/>
      <c r="CV41" s="164"/>
      <c r="CW41" s="164"/>
      <c r="CX41" s="164"/>
      <c r="CY41" s="164"/>
      <c r="CZ41" s="164"/>
      <c r="DA41" s="164"/>
      <c r="DB41" s="164"/>
      <c r="DC41" s="164"/>
      <c r="DD41" s="164"/>
      <c r="DE41" s="164"/>
      <c r="DF41" s="164"/>
      <c r="DG41" s="164"/>
      <c r="DH41" s="164"/>
      <c r="DI41" s="164"/>
      <c r="DJ41" s="164"/>
      <c r="DK41" s="164"/>
      <c r="DL41" s="164"/>
      <c r="DM41" s="164"/>
      <c r="DN41" s="164"/>
      <c r="DO41" s="164"/>
      <c r="DP41" s="164"/>
      <c r="DQ41" s="185"/>
    </row>
    <row r="42" spans="82:121" ht="7.5" customHeight="1">
      <c r="CD42" s="184"/>
      <c r="CE42" s="164"/>
      <c r="CF42" s="164"/>
      <c r="CG42" s="164"/>
      <c r="CH42" s="164"/>
      <c r="CI42" s="164"/>
      <c r="CJ42" s="164"/>
      <c r="CK42" s="164"/>
      <c r="CL42" s="164"/>
      <c r="CM42" s="164"/>
      <c r="CN42" s="164"/>
      <c r="CO42" s="164"/>
      <c r="CP42" s="164"/>
      <c r="CQ42" s="164"/>
      <c r="CR42" s="164"/>
      <c r="CS42" s="164"/>
      <c r="CT42" s="164"/>
      <c r="CU42" s="164"/>
      <c r="CV42" s="164"/>
      <c r="CW42" s="164"/>
      <c r="CX42" s="164"/>
      <c r="CY42" s="164"/>
      <c r="CZ42" s="164"/>
      <c r="DA42" s="164"/>
      <c r="DB42" s="164"/>
      <c r="DC42" s="164"/>
      <c r="DD42" s="164"/>
      <c r="DE42" s="164"/>
      <c r="DF42" s="164"/>
      <c r="DG42" s="164"/>
      <c r="DH42" s="164"/>
      <c r="DI42" s="164"/>
      <c r="DJ42" s="164"/>
      <c r="DK42" s="164"/>
      <c r="DL42" s="164"/>
      <c r="DM42" s="164"/>
      <c r="DN42" s="164"/>
      <c r="DO42" s="164"/>
      <c r="DP42" s="164"/>
      <c r="DQ42" s="185"/>
    </row>
    <row r="43" spans="82:121" ht="7.5" customHeight="1">
      <c r="CD43" s="184"/>
      <c r="CE43" s="164"/>
      <c r="CF43" s="164"/>
      <c r="CG43" s="164"/>
      <c r="CH43" s="164"/>
      <c r="CI43" s="164"/>
      <c r="CJ43" s="164"/>
      <c r="CK43" s="164"/>
      <c r="CL43" s="164"/>
      <c r="CM43" s="164"/>
      <c r="CN43" s="164"/>
      <c r="CO43" s="164"/>
      <c r="CP43" s="164"/>
      <c r="CQ43" s="164"/>
      <c r="CR43" s="164"/>
      <c r="CS43" s="164"/>
      <c r="CT43" s="164"/>
      <c r="CU43" s="164"/>
      <c r="CV43" s="164"/>
      <c r="CW43" s="164"/>
      <c r="CX43" s="164"/>
      <c r="CY43" s="164"/>
      <c r="CZ43" s="164"/>
      <c r="DA43" s="164"/>
      <c r="DB43" s="164"/>
      <c r="DC43" s="164"/>
      <c r="DD43" s="164"/>
      <c r="DE43" s="164"/>
      <c r="DF43" s="164"/>
      <c r="DG43" s="164"/>
      <c r="DH43" s="164"/>
      <c r="DI43" s="164"/>
      <c r="DJ43" s="164"/>
      <c r="DK43" s="164"/>
      <c r="DL43" s="164"/>
      <c r="DM43" s="164"/>
      <c r="DN43" s="164"/>
      <c r="DO43" s="164"/>
      <c r="DP43" s="164"/>
      <c r="DQ43" s="185"/>
    </row>
    <row r="44" spans="82:121" ht="7.5" customHeight="1">
      <c r="CD44" s="184"/>
      <c r="CE44" s="164"/>
      <c r="CF44" s="164"/>
      <c r="CG44" s="164"/>
      <c r="CH44" s="164"/>
      <c r="CI44" s="164"/>
      <c r="CJ44" s="164"/>
      <c r="CK44" s="164"/>
      <c r="CL44" s="164"/>
      <c r="CM44" s="164"/>
      <c r="CN44" s="164"/>
      <c r="CO44" s="164"/>
      <c r="CP44" s="164"/>
      <c r="CQ44" s="164"/>
      <c r="CR44" s="164"/>
      <c r="CS44" s="164"/>
      <c r="CT44" s="164"/>
      <c r="CU44" s="164"/>
      <c r="CV44" s="164"/>
      <c r="CW44" s="164"/>
      <c r="CX44" s="164"/>
      <c r="CY44" s="164"/>
      <c r="CZ44" s="164"/>
      <c r="DA44" s="164"/>
      <c r="DB44" s="164"/>
      <c r="DC44" s="164"/>
      <c r="DD44" s="164"/>
      <c r="DE44" s="164"/>
      <c r="DF44" s="164"/>
      <c r="DG44" s="164"/>
      <c r="DH44" s="164"/>
      <c r="DI44" s="164"/>
      <c r="DJ44" s="164"/>
      <c r="DK44" s="164"/>
      <c r="DL44" s="164"/>
      <c r="DM44" s="164"/>
      <c r="DN44" s="164"/>
      <c r="DO44" s="164"/>
      <c r="DP44" s="164"/>
      <c r="DQ44" s="185"/>
    </row>
    <row r="45" spans="82:121" ht="7.5" customHeight="1">
      <c r="CD45" s="184"/>
      <c r="CE45" s="164"/>
      <c r="CF45" s="164"/>
      <c r="CG45" s="164"/>
      <c r="CH45" s="164"/>
      <c r="CI45" s="164"/>
      <c r="CJ45" s="164"/>
      <c r="CK45" s="164"/>
      <c r="CL45" s="164"/>
      <c r="CM45" s="164"/>
      <c r="CN45" s="164"/>
      <c r="CO45" s="164"/>
      <c r="CP45" s="164"/>
      <c r="CQ45" s="164"/>
      <c r="CR45" s="164"/>
      <c r="CS45" s="164"/>
      <c r="CT45" s="164"/>
      <c r="CU45" s="164"/>
      <c r="CV45" s="164"/>
      <c r="CW45" s="164"/>
      <c r="CX45" s="164"/>
      <c r="CY45" s="164"/>
      <c r="CZ45" s="164"/>
      <c r="DA45" s="164"/>
      <c r="DB45" s="164"/>
      <c r="DC45" s="164"/>
      <c r="DD45" s="164"/>
      <c r="DE45" s="164"/>
      <c r="DF45" s="164"/>
      <c r="DG45" s="164"/>
      <c r="DH45" s="164"/>
      <c r="DI45" s="164"/>
      <c r="DJ45" s="164"/>
      <c r="DK45" s="164"/>
      <c r="DL45" s="164"/>
      <c r="DM45" s="164"/>
      <c r="DN45" s="164"/>
      <c r="DO45" s="164"/>
      <c r="DP45" s="164"/>
      <c r="DQ45" s="185"/>
    </row>
    <row r="46" spans="82:121" ht="7.5" customHeight="1">
      <c r="CD46" s="184"/>
      <c r="CE46" s="164"/>
      <c r="CF46" s="164"/>
      <c r="CG46" s="164"/>
      <c r="CH46" s="164"/>
      <c r="CI46" s="164"/>
      <c r="CJ46" s="164"/>
      <c r="CK46" s="164"/>
      <c r="CL46" s="164"/>
      <c r="CM46" s="164"/>
      <c r="CN46" s="164"/>
      <c r="CO46" s="164"/>
      <c r="CP46" s="164"/>
      <c r="CQ46" s="164"/>
      <c r="CR46" s="164"/>
      <c r="CS46" s="164"/>
      <c r="CT46" s="164"/>
      <c r="CU46" s="164"/>
      <c r="CV46" s="164"/>
      <c r="CW46" s="164"/>
      <c r="CX46" s="164"/>
      <c r="CY46" s="164"/>
      <c r="CZ46" s="164"/>
      <c r="DA46" s="164"/>
      <c r="DB46" s="164"/>
      <c r="DC46" s="164"/>
      <c r="DD46" s="164"/>
      <c r="DE46" s="164"/>
      <c r="DF46" s="164"/>
      <c r="DG46" s="164"/>
      <c r="DH46" s="164"/>
      <c r="DI46" s="164"/>
      <c r="DJ46" s="164"/>
      <c r="DK46" s="164"/>
      <c r="DL46" s="164"/>
      <c r="DM46" s="164"/>
      <c r="DN46" s="164"/>
      <c r="DO46" s="164"/>
      <c r="DP46" s="164"/>
      <c r="DQ46" s="185"/>
    </row>
    <row r="47" spans="82:121" ht="7.5" customHeight="1">
      <c r="CD47" s="184"/>
      <c r="CE47" s="164"/>
      <c r="CF47" s="164"/>
      <c r="CG47" s="164"/>
      <c r="CH47" s="164"/>
      <c r="CI47" s="164"/>
      <c r="CJ47" s="164"/>
      <c r="CK47" s="164"/>
      <c r="CL47" s="164"/>
      <c r="CM47" s="164"/>
      <c r="CN47" s="164"/>
      <c r="CO47" s="164"/>
      <c r="CP47" s="164"/>
      <c r="CQ47" s="164"/>
      <c r="CR47" s="164"/>
      <c r="CS47" s="164"/>
      <c r="CT47" s="164"/>
      <c r="CU47" s="164"/>
      <c r="CV47" s="164"/>
      <c r="CW47" s="164"/>
      <c r="CX47" s="164"/>
      <c r="CY47" s="164"/>
      <c r="CZ47" s="164"/>
      <c r="DA47" s="164"/>
      <c r="DB47" s="164"/>
      <c r="DC47" s="164"/>
      <c r="DD47" s="164"/>
      <c r="DE47" s="164"/>
      <c r="DF47" s="164"/>
      <c r="DG47" s="164"/>
      <c r="DH47" s="164"/>
      <c r="DI47" s="164"/>
      <c r="DJ47" s="164"/>
      <c r="DK47" s="164"/>
      <c r="DL47" s="164"/>
      <c r="DM47" s="164"/>
      <c r="DN47" s="164"/>
      <c r="DO47" s="164"/>
      <c r="DP47" s="164"/>
      <c r="DQ47" s="185"/>
    </row>
    <row r="48" spans="82:121" ht="7.5" customHeight="1">
      <c r="CD48" s="184"/>
      <c r="CE48" s="164"/>
      <c r="CF48" s="164"/>
      <c r="CG48" s="164"/>
      <c r="CH48" s="164"/>
      <c r="CI48" s="164"/>
      <c r="CJ48" s="164"/>
      <c r="CK48" s="164"/>
      <c r="CL48" s="164"/>
      <c r="CM48" s="164"/>
      <c r="CN48" s="164"/>
      <c r="CO48" s="164"/>
      <c r="CP48" s="164"/>
      <c r="CQ48" s="164"/>
      <c r="CR48" s="164"/>
      <c r="CS48" s="164"/>
      <c r="CT48" s="164"/>
      <c r="CU48" s="164"/>
      <c r="CV48" s="164"/>
      <c r="CW48" s="164"/>
      <c r="CX48" s="164"/>
      <c r="CY48" s="164"/>
      <c r="CZ48" s="164"/>
      <c r="DA48" s="164"/>
      <c r="DB48" s="164"/>
      <c r="DC48" s="164"/>
      <c r="DD48" s="164"/>
      <c r="DE48" s="164"/>
      <c r="DF48" s="164"/>
      <c r="DG48" s="164"/>
      <c r="DH48" s="164"/>
      <c r="DI48" s="164"/>
      <c r="DJ48" s="164"/>
      <c r="DK48" s="164"/>
      <c r="DL48" s="164"/>
      <c r="DM48" s="164"/>
      <c r="DN48" s="164"/>
      <c r="DO48" s="164"/>
      <c r="DP48" s="164"/>
      <c r="DQ48" s="185"/>
    </row>
    <row r="49" spans="82:121" ht="7.5" customHeight="1">
      <c r="CD49" s="184"/>
      <c r="CE49" s="164"/>
      <c r="CF49" s="164"/>
      <c r="CG49" s="164"/>
      <c r="CH49" s="164"/>
      <c r="CI49" s="164"/>
      <c r="CJ49" s="164"/>
      <c r="CK49" s="164"/>
      <c r="CL49" s="164"/>
      <c r="CM49" s="164"/>
      <c r="CN49" s="164"/>
      <c r="CO49" s="164"/>
      <c r="CP49" s="164"/>
      <c r="CQ49" s="164"/>
      <c r="CR49" s="164"/>
      <c r="CS49" s="164"/>
      <c r="CT49" s="164"/>
      <c r="CU49" s="164"/>
      <c r="CV49" s="164"/>
      <c r="CW49" s="164"/>
      <c r="CX49" s="164"/>
      <c r="CY49" s="164"/>
      <c r="CZ49" s="164"/>
      <c r="DA49" s="164"/>
      <c r="DB49" s="164"/>
      <c r="DC49" s="164"/>
      <c r="DD49" s="164"/>
      <c r="DE49" s="164"/>
      <c r="DF49" s="164"/>
      <c r="DG49" s="164"/>
      <c r="DH49" s="164"/>
      <c r="DI49" s="164"/>
      <c r="DJ49" s="164"/>
      <c r="DK49" s="164"/>
      <c r="DL49" s="164"/>
      <c r="DM49" s="164"/>
      <c r="DN49" s="164"/>
      <c r="DO49" s="164"/>
      <c r="DP49" s="164"/>
      <c r="DQ49" s="185"/>
    </row>
    <row r="50" spans="82:121" ht="7.5" customHeight="1">
      <c r="CD50" s="184"/>
      <c r="CE50" s="164"/>
      <c r="CF50" s="164"/>
      <c r="CG50" s="164"/>
      <c r="CH50" s="164"/>
      <c r="CI50" s="164"/>
      <c r="CJ50" s="164"/>
      <c r="CK50" s="164"/>
      <c r="CL50" s="164"/>
      <c r="CM50" s="164"/>
      <c r="CN50" s="164"/>
      <c r="CO50" s="164"/>
      <c r="CP50" s="164"/>
      <c r="CQ50" s="164"/>
      <c r="CR50" s="164"/>
      <c r="CS50" s="164"/>
      <c r="CT50" s="164"/>
      <c r="CU50" s="164"/>
      <c r="CV50" s="164"/>
      <c r="CW50" s="164"/>
      <c r="CX50" s="164"/>
      <c r="CY50" s="164"/>
      <c r="CZ50" s="164"/>
      <c r="DA50" s="164"/>
      <c r="DB50" s="164"/>
      <c r="DC50" s="164"/>
      <c r="DD50" s="164"/>
      <c r="DE50" s="164"/>
      <c r="DF50" s="164"/>
      <c r="DG50" s="164"/>
      <c r="DH50" s="164"/>
      <c r="DI50" s="164"/>
      <c r="DJ50" s="164"/>
      <c r="DK50" s="164"/>
      <c r="DL50" s="164"/>
      <c r="DM50" s="164"/>
      <c r="DN50" s="164"/>
      <c r="DO50" s="164"/>
      <c r="DP50" s="164"/>
      <c r="DQ50" s="185"/>
    </row>
    <row r="51" spans="82:121" ht="7.5" customHeight="1">
      <c r="CD51" s="184"/>
      <c r="CE51" s="164"/>
      <c r="CF51" s="164"/>
      <c r="CG51" s="164"/>
      <c r="CH51" s="164"/>
      <c r="CI51" s="164"/>
      <c r="CJ51" s="164"/>
      <c r="CK51" s="164"/>
      <c r="CL51" s="164"/>
      <c r="CM51" s="164"/>
      <c r="CN51" s="164"/>
      <c r="CO51" s="164"/>
      <c r="CP51" s="164"/>
      <c r="CQ51" s="164"/>
      <c r="CR51" s="164"/>
      <c r="CS51" s="164"/>
      <c r="CT51" s="164"/>
      <c r="CU51" s="164"/>
      <c r="CV51" s="164"/>
      <c r="CW51" s="164"/>
      <c r="CX51" s="164"/>
      <c r="CY51" s="164"/>
      <c r="CZ51" s="164"/>
      <c r="DA51" s="164"/>
      <c r="DB51" s="164"/>
      <c r="DC51" s="164"/>
      <c r="DD51" s="164"/>
      <c r="DE51" s="164"/>
      <c r="DF51" s="164"/>
      <c r="DG51" s="164"/>
      <c r="DH51" s="164"/>
      <c r="DI51" s="164"/>
      <c r="DJ51" s="164"/>
      <c r="DK51" s="164"/>
      <c r="DL51" s="164"/>
      <c r="DM51" s="164"/>
      <c r="DN51" s="164"/>
      <c r="DO51" s="164"/>
      <c r="DP51" s="164"/>
      <c r="DQ51" s="185"/>
    </row>
    <row r="52" spans="82:121" ht="7.5" customHeight="1">
      <c r="CD52" s="184"/>
      <c r="CE52" s="164"/>
      <c r="CF52" s="164"/>
      <c r="CG52" s="164"/>
      <c r="CH52" s="164"/>
      <c r="CI52" s="164"/>
      <c r="CJ52" s="164"/>
      <c r="CK52" s="164"/>
      <c r="CL52" s="164"/>
      <c r="CM52" s="164"/>
      <c r="CN52" s="164"/>
      <c r="CO52" s="164"/>
      <c r="CP52" s="164"/>
      <c r="CQ52" s="164"/>
      <c r="CR52" s="164"/>
      <c r="CS52" s="164"/>
      <c r="CT52" s="164"/>
      <c r="CU52" s="164"/>
      <c r="CV52" s="164"/>
      <c r="CW52" s="164"/>
      <c r="CX52" s="164"/>
      <c r="CY52" s="164"/>
      <c r="CZ52" s="164"/>
      <c r="DA52" s="164"/>
      <c r="DB52" s="164"/>
      <c r="DC52" s="164"/>
      <c r="DD52" s="164"/>
      <c r="DE52" s="164"/>
      <c r="DF52" s="164"/>
      <c r="DG52" s="164"/>
      <c r="DH52" s="164"/>
      <c r="DI52" s="164"/>
      <c r="DJ52" s="164"/>
      <c r="DK52" s="164"/>
      <c r="DL52" s="164"/>
      <c r="DM52" s="164"/>
      <c r="DN52" s="164"/>
      <c r="DO52" s="164"/>
      <c r="DP52" s="164"/>
      <c r="DQ52" s="185"/>
    </row>
    <row r="53" spans="82:121" ht="7.5" customHeight="1">
      <c r="CD53" s="184"/>
      <c r="CE53" s="164"/>
      <c r="CF53" s="164"/>
      <c r="CG53" s="164"/>
      <c r="CH53" s="164"/>
      <c r="CI53" s="164"/>
      <c r="CJ53" s="164"/>
      <c r="CK53" s="164"/>
      <c r="CL53" s="164"/>
      <c r="CM53" s="164"/>
      <c r="CN53" s="164"/>
      <c r="CO53" s="164"/>
      <c r="CP53" s="164"/>
      <c r="CQ53" s="164"/>
      <c r="CR53" s="164"/>
      <c r="CS53" s="164"/>
      <c r="CT53" s="164"/>
      <c r="CU53" s="164"/>
      <c r="CV53" s="164"/>
      <c r="CW53" s="164"/>
      <c r="CX53" s="164"/>
      <c r="CY53" s="164"/>
      <c r="CZ53" s="164"/>
      <c r="DA53" s="164"/>
      <c r="DB53" s="164"/>
      <c r="DC53" s="164"/>
      <c r="DD53" s="164"/>
      <c r="DE53" s="164"/>
      <c r="DF53" s="164"/>
      <c r="DG53" s="164"/>
      <c r="DH53" s="164"/>
      <c r="DI53" s="164"/>
      <c r="DJ53" s="164"/>
      <c r="DK53" s="164"/>
      <c r="DL53" s="164"/>
      <c r="DM53" s="164"/>
      <c r="DN53" s="164"/>
      <c r="DO53" s="164"/>
      <c r="DP53" s="164"/>
      <c r="DQ53" s="185"/>
    </row>
    <row r="54" spans="82:121" ht="7.5" customHeight="1">
      <c r="CD54" s="2647"/>
      <c r="CE54" s="2648"/>
      <c r="CF54" s="2648"/>
      <c r="CG54" s="2648"/>
      <c r="CH54" s="2648"/>
      <c r="CI54" s="2648"/>
      <c r="CJ54" s="2648"/>
      <c r="CK54" s="2648"/>
      <c r="CL54" s="2648"/>
      <c r="CM54" s="2648"/>
      <c r="CN54" s="2648"/>
      <c r="CO54" s="2648"/>
      <c r="CP54" s="2648"/>
      <c r="CQ54" s="2648"/>
      <c r="CR54" s="2648"/>
      <c r="CS54" s="2648"/>
      <c r="CT54" s="2648"/>
      <c r="CU54" s="2648"/>
      <c r="CV54" s="2648"/>
      <c r="CW54" s="2648"/>
      <c r="CX54" s="2648"/>
      <c r="CY54" s="2648"/>
      <c r="CZ54" s="2648"/>
      <c r="DA54" s="2648"/>
      <c r="DB54" s="2648"/>
      <c r="DC54" s="2648"/>
      <c r="DD54" s="2648"/>
      <c r="DE54" s="2648"/>
      <c r="DF54" s="2648"/>
      <c r="DG54" s="2648"/>
      <c r="DH54" s="164"/>
      <c r="DI54" s="164"/>
      <c r="DJ54" s="164"/>
      <c r="DK54" s="164"/>
      <c r="DL54" s="164"/>
      <c r="DM54" s="164"/>
      <c r="DN54" s="164"/>
      <c r="DO54" s="164"/>
      <c r="DP54" s="164"/>
      <c r="DQ54" s="185"/>
    </row>
    <row r="55" spans="82:121" ht="7.5" customHeight="1">
      <c r="CD55" s="2647"/>
      <c r="CE55" s="2648"/>
      <c r="CF55" s="2648"/>
      <c r="CG55" s="2648"/>
      <c r="CH55" s="2648"/>
      <c r="CI55" s="2648"/>
      <c r="CJ55" s="2648"/>
      <c r="CK55" s="2648"/>
      <c r="CL55" s="2648"/>
      <c r="CM55" s="2648"/>
      <c r="CN55" s="2648"/>
      <c r="CO55" s="2648"/>
      <c r="CP55" s="2648"/>
      <c r="CQ55" s="2648"/>
      <c r="CR55" s="2648"/>
      <c r="CS55" s="2648"/>
      <c r="CT55" s="2648"/>
      <c r="CU55" s="2648"/>
      <c r="CV55" s="2648"/>
      <c r="CW55" s="2648"/>
      <c r="CX55" s="2648"/>
      <c r="CY55" s="2648"/>
      <c r="CZ55" s="2648"/>
      <c r="DA55" s="2648"/>
      <c r="DB55" s="2648"/>
      <c r="DC55" s="2648"/>
      <c r="DD55" s="2648"/>
      <c r="DE55" s="2648"/>
      <c r="DF55" s="2648"/>
      <c r="DG55" s="2648"/>
      <c r="DH55" s="164"/>
      <c r="DI55" s="164"/>
      <c r="DJ55" s="164"/>
      <c r="DK55" s="164"/>
      <c r="DL55" s="164"/>
      <c r="DM55" s="164"/>
      <c r="DN55" s="164"/>
      <c r="DO55" s="164"/>
      <c r="DP55" s="164"/>
      <c r="DQ55" s="185"/>
    </row>
    <row r="56" spans="82:121" ht="7.5" customHeight="1">
      <c r="CD56" s="184"/>
      <c r="CE56" s="164"/>
      <c r="CF56" s="164"/>
      <c r="CG56" s="164"/>
      <c r="CH56" s="164"/>
      <c r="CI56" s="164"/>
      <c r="CJ56" s="164"/>
      <c r="CK56" s="164"/>
      <c r="CL56" s="164"/>
      <c r="CM56" s="164"/>
      <c r="CN56" s="164"/>
      <c r="CO56" s="164"/>
      <c r="CP56" s="164"/>
      <c r="CQ56" s="164"/>
      <c r="CR56" s="164"/>
      <c r="CS56" s="164"/>
      <c r="CT56" s="164"/>
      <c r="CU56" s="164"/>
      <c r="CV56" s="164"/>
      <c r="CW56" s="164"/>
      <c r="CX56" s="164"/>
      <c r="CY56" s="164"/>
      <c r="CZ56" s="164"/>
      <c r="DA56" s="164"/>
      <c r="DB56" s="164"/>
      <c r="DC56" s="164"/>
      <c r="DD56" s="164"/>
      <c r="DE56" s="164"/>
      <c r="DF56" s="164"/>
      <c r="DG56" s="164"/>
      <c r="DH56" s="164"/>
      <c r="DI56" s="164"/>
      <c r="DJ56" s="164"/>
      <c r="DK56" s="164"/>
      <c r="DL56" s="164"/>
      <c r="DM56" s="164"/>
      <c r="DN56" s="164"/>
      <c r="DO56" s="164"/>
      <c r="DP56" s="164"/>
      <c r="DQ56" s="185"/>
    </row>
    <row r="57" spans="82:121" ht="7.5" customHeight="1">
      <c r="CD57" s="184"/>
      <c r="CE57" s="164"/>
      <c r="CF57" s="164"/>
      <c r="CG57" s="164"/>
      <c r="CH57" s="164"/>
      <c r="CI57" s="164"/>
      <c r="CJ57" s="164"/>
      <c r="CK57" s="164"/>
      <c r="CL57" s="164"/>
      <c r="CM57" s="164"/>
      <c r="CN57" s="164"/>
      <c r="CO57" s="164"/>
      <c r="CP57" s="164"/>
      <c r="CQ57" s="164"/>
      <c r="CR57" s="164"/>
      <c r="CS57" s="164"/>
      <c r="CT57" s="164"/>
      <c r="CU57" s="164"/>
      <c r="CV57" s="164"/>
      <c r="CW57" s="164"/>
      <c r="CX57" s="164"/>
      <c r="CY57" s="164"/>
      <c r="CZ57" s="164"/>
      <c r="DA57" s="164"/>
      <c r="DB57" s="164"/>
      <c r="DC57" s="164"/>
      <c r="DD57" s="164"/>
      <c r="DE57" s="164"/>
      <c r="DF57" s="164"/>
      <c r="DG57" s="164"/>
      <c r="DH57" s="164"/>
      <c r="DI57" s="164"/>
      <c r="DJ57" s="164"/>
      <c r="DK57" s="164"/>
      <c r="DL57" s="164"/>
      <c r="DM57" s="164"/>
      <c r="DN57" s="164"/>
      <c r="DO57" s="164"/>
      <c r="DP57" s="164"/>
      <c r="DQ57" s="185"/>
    </row>
    <row r="58" spans="82:121" ht="7.5" customHeight="1">
      <c r="CD58" s="184"/>
      <c r="CE58" s="164"/>
      <c r="CF58" s="164"/>
      <c r="CG58" s="164"/>
      <c r="CH58" s="164"/>
      <c r="CI58" s="164"/>
      <c r="CJ58" s="164"/>
      <c r="CK58" s="164"/>
      <c r="CL58" s="164"/>
      <c r="CM58" s="164"/>
      <c r="CN58" s="164"/>
      <c r="CO58" s="164"/>
      <c r="CP58" s="164"/>
      <c r="CQ58" s="164"/>
      <c r="CR58" s="164"/>
      <c r="CS58" s="164"/>
      <c r="CT58" s="164"/>
      <c r="CU58" s="164"/>
      <c r="CV58" s="164"/>
      <c r="CW58" s="164"/>
      <c r="CX58" s="164"/>
      <c r="CY58" s="164"/>
      <c r="CZ58" s="164"/>
      <c r="DA58" s="164"/>
      <c r="DB58" s="164"/>
      <c r="DC58" s="164"/>
      <c r="DD58" s="164"/>
      <c r="DE58" s="164"/>
      <c r="DF58" s="164"/>
      <c r="DG58" s="164"/>
      <c r="DH58" s="164"/>
      <c r="DI58" s="164"/>
      <c r="DJ58" s="164"/>
      <c r="DK58" s="164"/>
      <c r="DL58" s="164"/>
      <c r="DM58" s="164"/>
      <c r="DN58" s="164"/>
      <c r="DO58" s="164"/>
      <c r="DP58" s="164"/>
      <c r="DQ58" s="185"/>
    </row>
    <row r="59" spans="82:121" ht="7.5" customHeight="1">
      <c r="CD59" s="184"/>
      <c r="CE59" s="164"/>
      <c r="CF59" s="164"/>
      <c r="CG59" s="164"/>
      <c r="CH59" s="164"/>
      <c r="CI59" s="164"/>
      <c r="CJ59" s="164"/>
      <c r="CK59" s="164"/>
      <c r="CL59" s="164"/>
      <c r="CM59" s="164"/>
      <c r="CN59" s="164"/>
      <c r="CO59" s="164"/>
      <c r="CP59" s="164"/>
      <c r="CQ59" s="164"/>
      <c r="CR59" s="164"/>
      <c r="CS59" s="164"/>
      <c r="CT59" s="164"/>
      <c r="CU59" s="164"/>
      <c r="CV59" s="164"/>
      <c r="CW59" s="164"/>
      <c r="CX59" s="164"/>
      <c r="CY59" s="164"/>
      <c r="CZ59" s="164"/>
      <c r="DA59" s="164"/>
      <c r="DB59" s="164"/>
      <c r="DC59" s="164"/>
      <c r="DD59" s="164"/>
      <c r="DE59" s="164"/>
      <c r="DF59" s="164"/>
      <c r="DG59" s="164"/>
      <c r="DH59" s="164"/>
      <c r="DI59" s="164"/>
      <c r="DJ59" s="164"/>
      <c r="DK59" s="164"/>
      <c r="DL59" s="164"/>
      <c r="DM59" s="164"/>
      <c r="DN59" s="164"/>
      <c r="DO59" s="164"/>
      <c r="DP59" s="164"/>
      <c r="DQ59" s="185"/>
    </row>
    <row r="60" spans="82:121" ht="7.5" customHeight="1">
      <c r="CD60" s="184"/>
      <c r="CE60" s="164"/>
      <c r="CF60" s="164"/>
      <c r="CG60" s="164"/>
      <c r="CH60" s="164"/>
      <c r="CI60" s="164"/>
      <c r="CJ60" s="164"/>
      <c r="CK60" s="164"/>
      <c r="CL60" s="164"/>
      <c r="CM60" s="164"/>
      <c r="CN60" s="164"/>
      <c r="CO60" s="164"/>
      <c r="CP60" s="164"/>
      <c r="CQ60" s="164"/>
      <c r="CR60" s="164"/>
      <c r="CS60" s="164"/>
      <c r="CT60" s="164"/>
      <c r="CU60" s="164"/>
      <c r="CV60" s="164"/>
      <c r="CW60" s="164"/>
      <c r="CX60" s="164"/>
      <c r="CY60" s="164"/>
      <c r="CZ60" s="164"/>
      <c r="DA60" s="164"/>
      <c r="DB60" s="164"/>
      <c r="DC60" s="164"/>
      <c r="DD60" s="164"/>
      <c r="DE60" s="164"/>
      <c r="DF60" s="164"/>
      <c r="DG60" s="164"/>
      <c r="DH60" s="164"/>
      <c r="DI60" s="164"/>
      <c r="DJ60" s="164"/>
      <c r="DK60" s="164"/>
      <c r="DL60" s="164"/>
      <c r="DM60" s="164"/>
      <c r="DN60" s="164"/>
      <c r="DO60" s="164"/>
      <c r="DP60" s="164"/>
      <c r="DQ60" s="185"/>
    </row>
    <row r="61" spans="82:121" ht="7.5" customHeight="1">
      <c r="CD61" s="184"/>
      <c r="CE61" s="164"/>
      <c r="CF61" s="164"/>
      <c r="CG61" s="164"/>
      <c r="CH61" s="164"/>
      <c r="CI61" s="164"/>
      <c r="CJ61" s="164"/>
      <c r="CK61" s="164"/>
      <c r="CL61" s="164"/>
      <c r="CM61" s="164"/>
      <c r="CN61" s="164"/>
      <c r="CO61" s="164"/>
      <c r="CP61" s="164"/>
      <c r="CQ61" s="164"/>
      <c r="CR61" s="164"/>
      <c r="CS61" s="164"/>
      <c r="CT61" s="164"/>
      <c r="CU61" s="164"/>
      <c r="CV61" s="164"/>
      <c r="CW61" s="164"/>
      <c r="CX61" s="164"/>
      <c r="CY61" s="164"/>
      <c r="CZ61" s="164"/>
      <c r="DA61" s="164"/>
      <c r="DB61" s="164"/>
      <c r="DC61" s="164"/>
      <c r="DD61" s="164"/>
      <c r="DE61" s="164"/>
      <c r="DF61" s="164"/>
      <c r="DG61" s="164"/>
      <c r="DH61" s="164"/>
      <c r="DI61" s="164"/>
      <c r="DJ61" s="164"/>
      <c r="DK61" s="164"/>
      <c r="DL61" s="164"/>
      <c r="DM61" s="164"/>
      <c r="DN61" s="164"/>
      <c r="DO61" s="164"/>
      <c r="DP61" s="164"/>
      <c r="DQ61" s="185"/>
    </row>
    <row r="62" spans="82:121" ht="7.5" customHeight="1">
      <c r="CD62" s="184"/>
      <c r="CE62" s="164"/>
      <c r="CF62" s="164"/>
      <c r="CG62" s="164"/>
      <c r="CH62" s="164"/>
      <c r="CI62" s="164"/>
      <c r="CJ62" s="164"/>
      <c r="CK62" s="164"/>
      <c r="CL62" s="164"/>
      <c r="CM62" s="164"/>
      <c r="CN62" s="164"/>
      <c r="CO62" s="164"/>
      <c r="CP62" s="164"/>
      <c r="CQ62" s="164"/>
      <c r="CR62" s="164"/>
      <c r="CS62" s="164"/>
      <c r="CT62" s="164"/>
      <c r="CU62" s="164"/>
      <c r="CV62" s="164"/>
      <c r="CW62" s="164"/>
      <c r="CX62" s="164"/>
      <c r="CY62" s="164"/>
      <c r="CZ62" s="164"/>
      <c r="DA62" s="164"/>
      <c r="DB62" s="164"/>
      <c r="DC62" s="164"/>
      <c r="DD62" s="164"/>
      <c r="DE62" s="164"/>
      <c r="DF62" s="164"/>
      <c r="DG62" s="164"/>
      <c r="DH62" s="164"/>
      <c r="DI62" s="164"/>
      <c r="DJ62" s="164"/>
      <c r="DK62" s="164"/>
      <c r="DL62" s="164"/>
      <c r="DM62" s="164"/>
      <c r="DN62" s="164"/>
      <c r="DO62" s="164"/>
      <c r="DP62" s="164"/>
      <c r="DQ62" s="185"/>
    </row>
    <row r="63" spans="82:121" ht="7.5" customHeight="1">
      <c r="CD63" s="184"/>
      <c r="CE63" s="164"/>
      <c r="CF63" s="164"/>
      <c r="CG63" s="164"/>
      <c r="CH63" s="164"/>
      <c r="CI63" s="164"/>
      <c r="CJ63" s="164"/>
      <c r="CK63" s="164"/>
      <c r="CL63" s="164"/>
      <c r="CM63" s="164"/>
      <c r="CN63" s="164"/>
      <c r="CO63" s="164"/>
      <c r="CP63" s="164"/>
      <c r="CQ63" s="164"/>
      <c r="CR63" s="164"/>
      <c r="CS63" s="164"/>
      <c r="CT63" s="164"/>
      <c r="CU63" s="164"/>
      <c r="CV63" s="164"/>
      <c r="CW63" s="164"/>
      <c r="CX63" s="164"/>
      <c r="CY63" s="164"/>
      <c r="CZ63" s="164"/>
      <c r="DA63" s="164"/>
      <c r="DB63" s="164"/>
      <c r="DC63" s="164"/>
      <c r="DD63" s="164"/>
      <c r="DE63" s="164"/>
      <c r="DF63" s="164"/>
      <c r="DG63" s="164"/>
      <c r="DH63" s="164"/>
      <c r="DI63" s="164"/>
      <c r="DJ63" s="164"/>
      <c r="DK63" s="164"/>
      <c r="DL63" s="164"/>
      <c r="DM63" s="164"/>
      <c r="DN63" s="164"/>
      <c r="DO63" s="164"/>
      <c r="DP63" s="164"/>
      <c r="DQ63" s="185"/>
    </row>
    <row r="64" spans="82:121" ht="7.5" customHeight="1">
      <c r="CD64" s="184"/>
      <c r="CE64" s="164"/>
      <c r="CF64" s="164"/>
      <c r="CG64" s="164"/>
      <c r="CH64" s="164"/>
      <c r="CI64" s="164"/>
      <c r="CJ64" s="164"/>
      <c r="CK64" s="164"/>
      <c r="CL64" s="164"/>
      <c r="CM64" s="164"/>
      <c r="CN64" s="164"/>
      <c r="CO64" s="164"/>
      <c r="CP64" s="164"/>
      <c r="CQ64" s="164"/>
      <c r="CR64" s="164"/>
      <c r="CS64" s="164"/>
      <c r="CT64" s="164"/>
      <c r="CU64" s="164"/>
      <c r="CV64" s="164"/>
      <c r="CW64" s="164"/>
      <c r="CX64" s="164"/>
      <c r="CY64" s="164"/>
      <c r="CZ64" s="164"/>
      <c r="DA64" s="164"/>
      <c r="DB64" s="164"/>
      <c r="DC64" s="164"/>
      <c r="DD64" s="164"/>
      <c r="DE64" s="164"/>
      <c r="DF64" s="164"/>
      <c r="DG64" s="164"/>
      <c r="DH64" s="164"/>
      <c r="DI64" s="164"/>
      <c r="DJ64" s="164"/>
      <c r="DK64" s="164"/>
      <c r="DL64" s="164"/>
      <c r="DM64" s="164"/>
      <c r="DN64" s="164"/>
      <c r="DO64" s="164"/>
      <c r="DP64" s="164"/>
      <c r="DQ64" s="185"/>
    </row>
    <row r="65" spans="81:122" ht="7.5" customHeight="1">
      <c r="CD65" s="2647"/>
      <c r="CE65" s="2648"/>
      <c r="CF65" s="2648"/>
      <c r="CG65" s="2648"/>
      <c r="CH65" s="2648"/>
      <c r="CI65" s="2648"/>
      <c r="CJ65" s="2648"/>
      <c r="CK65" s="2648"/>
      <c r="CL65" s="2648"/>
      <c r="CM65" s="2648"/>
      <c r="CN65" s="2648"/>
      <c r="CO65" s="2648"/>
      <c r="CP65" s="2648"/>
      <c r="CQ65" s="2648"/>
      <c r="CR65" s="2648"/>
      <c r="CS65" s="2648"/>
      <c r="CT65" s="2648"/>
      <c r="CU65" s="2648"/>
      <c r="CV65" s="2648"/>
      <c r="CW65" s="2648"/>
      <c r="CX65" s="2648"/>
      <c r="CY65" s="2648"/>
      <c r="CZ65" s="2648"/>
      <c r="DA65" s="2648"/>
      <c r="DB65" s="2648"/>
      <c r="DC65" s="2648"/>
      <c r="DD65" s="2648"/>
      <c r="DE65" s="2648"/>
      <c r="DF65" s="2648"/>
      <c r="DG65" s="2648"/>
      <c r="DH65" s="164"/>
      <c r="DI65" s="164"/>
      <c r="DJ65" s="164"/>
      <c r="DK65" s="164"/>
      <c r="DL65" s="164"/>
      <c r="DM65" s="164"/>
      <c r="DN65" s="164"/>
      <c r="DO65" s="164"/>
      <c r="DP65" s="164"/>
      <c r="DQ65" s="185"/>
    </row>
    <row r="66" spans="81:122" ht="7.5" customHeight="1">
      <c r="CD66" s="2647"/>
      <c r="CE66" s="2648"/>
      <c r="CF66" s="2648"/>
      <c r="CG66" s="2648"/>
      <c r="CH66" s="2648"/>
      <c r="CI66" s="2648"/>
      <c r="CJ66" s="2648"/>
      <c r="CK66" s="2648"/>
      <c r="CL66" s="2648"/>
      <c r="CM66" s="2648"/>
      <c r="CN66" s="2648"/>
      <c r="CO66" s="2648"/>
      <c r="CP66" s="2648"/>
      <c r="CQ66" s="2648"/>
      <c r="CR66" s="2648"/>
      <c r="CS66" s="2648"/>
      <c r="CT66" s="2648"/>
      <c r="CU66" s="2648"/>
      <c r="CV66" s="2648"/>
      <c r="CW66" s="2648"/>
      <c r="CX66" s="2648"/>
      <c r="CY66" s="2648"/>
      <c r="CZ66" s="2648"/>
      <c r="DA66" s="2648"/>
      <c r="DB66" s="2648"/>
      <c r="DC66" s="2648"/>
      <c r="DD66" s="2648"/>
      <c r="DE66" s="2648"/>
      <c r="DF66" s="2648"/>
      <c r="DG66" s="2648"/>
      <c r="DH66" s="164"/>
      <c r="DI66" s="164"/>
      <c r="DJ66" s="164"/>
      <c r="DK66" s="164"/>
      <c r="DL66" s="164"/>
      <c r="DM66" s="164"/>
      <c r="DN66" s="164"/>
      <c r="DO66" s="164"/>
      <c r="DP66" s="164"/>
      <c r="DQ66" s="185"/>
    </row>
    <row r="67" spans="81:122" ht="7.5" customHeight="1">
      <c r="CD67" s="184"/>
      <c r="CE67" s="164"/>
      <c r="CF67" s="164"/>
      <c r="CG67" s="164"/>
      <c r="CH67" s="164"/>
      <c r="CI67" s="164"/>
      <c r="CJ67" s="164"/>
      <c r="CK67" s="164"/>
      <c r="CL67" s="164"/>
      <c r="CM67" s="164"/>
      <c r="CN67" s="164"/>
      <c r="CO67" s="164"/>
      <c r="CP67" s="164"/>
      <c r="CQ67" s="164"/>
      <c r="CR67" s="164"/>
      <c r="CS67" s="164"/>
      <c r="CT67" s="164"/>
      <c r="CU67" s="164"/>
      <c r="CV67" s="164"/>
      <c r="CW67" s="164"/>
      <c r="CX67" s="164"/>
      <c r="CY67" s="164"/>
      <c r="CZ67" s="164"/>
      <c r="DA67" s="164"/>
      <c r="DB67" s="164"/>
      <c r="DC67" s="164"/>
      <c r="DD67" s="164"/>
      <c r="DE67" s="164"/>
      <c r="DF67" s="164"/>
      <c r="DG67" s="164"/>
      <c r="DH67" s="164"/>
      <c r="DI67" s="164"/>
      <c r="DJ67" s="164"/>
      <c r="DK67" s="164"/>
      <c r="DL67" s="164"/>
      <c r="DM67" s="164"/>
      <c r="DN67" s="164"/>
      <c r="DO67" s="164"/>
      <c r="DP67" s="164"/>
      <c r="DQ67" s="185"/>
    </row>
    <row r="68" spans="81:122" ht="7.5" customHeight="1">
      <c r="CD68" s="184"/>
      <c r="CE68" s="164"/>
      <c r="CF68" s="164"/>
      <c r="CG68" s="164"/>
      <c r="CH68" s="164"/>
      <c r="CI68" s="164"/>
      <c r="CJ68" s="164"/>
      <c r="CK68" s="164"/>
      <c r="CL68" s="164"/>
      <c r="CM68" s="164"/>
      <c r="CN68" s="164"/>
      <c r="CO68" s="164"/>
      <c r="CP68" s="164"/>
      <c r="CQ68" s="164"/>
      <c r="CR68" s="164"/>
      <c r="CS68" s="164"/>
      <c r="CT68" s="164"/>
      <c r="CU68" s="164"/>
      <c r="CV68" s="164"/>
      <c r="CW68" s="164"/>
      <c r="CX68" s="164"/>
      <c r="CY68" s="164"/>
      <c r="CZ68" s="164"/>
      <c r="DA68" s="164"/>
      <c r="DB68" s="164"/>
      <c r="DC68" s="164"/>
      <c r="DD68" s="164"/>
      <c r="DE68" s="164"/>
      <c r="DF68" s="164"/>
      <c r="DG68" s="164"/>
      <c r="DH68" s="164"/>
      <c r="DI68" s="164"/>
      <c r="DJ68" s="164"/>
      <c r="DK68" s="164"/>
      <c r="DL68" s="164"/>
      <c r="DM68" s="164"/>
      <c r="DN68" s="164"/>
      <c r="DO68" s="164"/>
      <c r="DP68" s="164"/>
      <c r="DQ68" s="185"/>
    </row>
    <row r="69" spans="81:122" ht="7.5" customHeight="1">
      <c r="CD69" s="184"/>
      <c r="CE69" s="164"/>
      <c r="CF69" s="164"/>
      <c r="CG69" s="164"/>
      <c r="CH69" s="164"/>
      <c r="CI69" s="164"/>
      <c r="CJ69" s="164"/>
      <c r="CK69" s="164"/>
      <c r="CL69" s="164"/>
      <c r="CM69" s="164"/>
      <c r="CN69" s="164"/>
      <c r="CO69" s="164"/>
      <c r="CP69" s="164"/>
      <c r="CQ69" s="164"/>
      <c r="CR69" s="164"/>
      <c r="CS69" s="164"/>
      <c r="CT69" s="164"/>
      <c r="CU69" s="164"/>
      <c r="CV69" s="164"/>
      <c r="CW69" s="164"/>
      <c r="CX69" s="164"/>
      <c r="CY69" s="164"/>
      <c r="CZ69" s="164"/>
      <c r="DA69" s="164"/>
      <c r="DB69" s="164"/>
      <c r="DC69" s="164"/>
      <c r="DD69" s="164"/>
      <c r="DE69" s="164"/>
      <c r="DF69" s="164"/>
      <c r="DG69" s="164"/>
      <c r="DH69" s="164"/>
      <c r="DI69" s="164"/>
      <c r="DJ69" s="164"/>
      <c r="DK69" s="164"/>
      <c r="DL69" s="164"/>
      <c r="DM69" s="164"/>
      <c r="DN69" s="164"/>
      <c r="DO69" s="164"/>
      <c r="DP69" s="164"/>
      <c r="DQ69" s="185"/>
    </row>
    <row r="70" spans="81:122" ht="7.5" customHeight="1">
      <c r="CD70" s="184"/>
      <c r="CE70" s="164"/>
      <c r="CF70" s="164"/>
      <c r="CG70" s="164"/>
      <c r="CH70" s="164"/>
      <c r="CI70" s="164"/>
      <c r="CJ70" s="164"/>
      <c r="CK70" s="164"/>
      <c r="CL70" s="164"/>
      <c r="CM70" s="164"/>
      <c r="CN70" s="164"/>
      <c r="CO70" s="164"/>
      <c r="CP70" s="164"/>
      <c r="CQ70" s="164"/>
      <c r="CR70" s="164"/>
      <c r="CS70" s="164"/>
      <c r="CT70" s="164"/>
      <c r="CU70" s="164"/>
      <c r="CV70" s="164"/>
      <c r="CW70" s="164"/>
      <c r="CX70" s="164"/>
      <c r="CY70" s="164"/>
      <c r="CZ70" s="164"/>
      <c r="DA70" s="164"/>
      <c r="DB70" s="164"/>
      <c r="DC70" s="164"/>
      <c r="DD70" s="164"/>
      <c r="DE70" s="164"/>
      <c r="DF70" s="164"/>
      <c r="DG70" s="164"/>
      <c r="DH70" s="164"/>
      <c r="DI70" s="164"/>
      <c r="DJ70" s="164"/>
      <c r="DK70" s="164"/>
      <c r="DL70" s="164"/>
      <c r="DM70" s="164"/>
      <c r="DN70" s="164"/>
      <c r="DO70" s="164"/>
      <c r="DP70" s="164"/>
      <c r="DQ70" s="185"/>
    </row>
    <row r="71" spans="81:122" ht="7.5" customHeight="1">
      <c r="CD71" s="184"/>
      <c r="CE71" s="164"/>
      <c r="CF71" s="164"/>
      <c r="CG71" s="164"/>
      <c r="CH71" s="164"/>
      <c r="CI71" s="164"/>
      <c r="CJ71" s="164"/>
      <c r="CK71" s="164"/>
      <c r="CL71" s="164"/>
      <c r="CM71" s="164"/>
      <c r="CN71" s="164"/>
      <c r="CO71" s="164"/>
      <c r="CP71" s="164"/>
      <c r="CQ71" s="164"/>
      <c r="CR71" s="164"/>
      <c r="CS71" s="164"/>
      <c r="CT71" s="164"/>
      <c r="CU71" s="164"/>
      <c r="CV71" s="164"/>
      <c r="CW71" s="164"/>
      <c r="CX71" s="164"/>
      <c r="CY71" s="164"/>
      <c r="CZ71" s="164"/>
      <c r="DA71" s="164"/>
      <c r="DB71" s="164"/>
      <c r="DC71" s="164"/>
      <c r="DD71" s="164"/>
      <c r="DE71" s="164"/>
      <c r="DF71" s="164"/>
      <c r="DG71" s="164"/>
      <c r="DH71" s="164"/>
      <c r="DI71" s="164"/>
      <c r="DJ71" s="164"/>
      <c r="DK71" s="164"/>
      <c r="DL71" s="164"/>
      <c r="DM71" s="164"/>
      <c r="DN71" s="164"/>
      <c r="DO71" s="164"/>
      <c r="DP71" s="164"/>
      <c r="DQ71" s="185"/>
    </row>
    <row r="72" spans="81:122" ht="7.5" customHeight="1">
      <c r="CD72" s="184"/>
      <c r="CE72" s="164"/>
      <c r="CF72" s="164"/>
      <c r="CG72" s="164"/>
      <c r="CH72" s="164"/>
      <c r="CI72" s="164"/>
      <c r="CJ72" s="164"/>
      <c r="CK72" s="164"/>
      <c r="CL72" s="164"/>
      <c r="CM72" s="164"/>
      <c r="CN72" s="164"/>
      <c r="CO72" s="164"/>
      <c r="CP72" s="164"/>
      <c r="CQ72" s="164"/>
      <c r="CR72" s="164"/>
      <c r="CS72" s="164"/>
      <c r="CT72" s="164"/>
      <c r="CU72" s="164"/>
      <c r="CV72" s="164"/>
      <c r="CW72" s="164"/>
      <c r="CX72" s="164"/>
      <c r="CY72" s="164"/>
      <c r="CZ72" s="164"/>
      <c r="DA72" s="164"/>
      <c r="DB72" s="164"/>
      <c r="DC72" s="164"/>
      <c r="DD72" s="164"/>
      <c r="DE72" s="164"/>
      <c r="DF72" s="164"/>
      <c r="DG72" s="164"/>
      <c r="DH72" s="164"/>
      <c r="DI72" s="164"/>
      <c r="DJ72" s="164"/>
      <c r="DK72" s="164"/>
      <c r="DL72" s="164"/>
      <c r="DM72" s="164"/>
      <c r="DN72" s="164"/>
      <c r="DO72" s="164"/>
      <c r="DP72" s="164"/>
      <c r="DQ72" s="185"/>
    </row>
    <row r="73" spans="81:122" ht="7.5" customHeight="1">
      <c r="CD73" s="184"/>
      <c r="CE73" s="164"/>
      <c r="CF73" s="164"/>
      <c r="CG73" s="164"/>
      <c r="CH73" s="164"/>
      <c r="CI73" s="164"/>
      <c r="CJ73" s="164"/>
      <c r="CK73" s="164"/>
      <c r="CL73" s="164"/>
      <c r="CM73" s="164"/>
      <c r="CN73" s="164"/>
      <c r="CO73" s="164"/>
      <c r="CP73" s="164"/>
      <c r="CQ73" s="164"/>
      <c r="CR73" s="164"/>
      <c r="CS73" s="164"/>
      <c r="CT73" s="164"/>
      <c r="CU73" s="164"/>
      <c r="CV73" s="164"/>
      <c r="CW73" s="164"/>
      <c r="CX73" s="164"/>
      <c r="CY73" s="164"/>
      <c r="CZ73" s="164"/>
      <c r="DA73" s="164"/>
      <c r="DB73" s="164"/>
      <c r="DC73" s="164"/>
      <c r="DD73" s="164"/>
      <c r="DE73" s="164"/>
      <c r="DF73" s="164"/>
      <c r="DG73" s="164"/>
      <c r="DH73" s="164"/>
      <c r="DI73" s="164"/>
      <c r="DJ73" s="164"/>
      <c r="DK73" s="164"/>
      <c r="DL73" s="164"/>
      <c r="DM73" s="164"/>
      <c r="DN73" s="164"/>
      <c r="DO73" s="164"/>
      <c r="DP73" s="164"/>
      <c r="DQ73" s="185"/>
    </row>
    <row r="74" spans="81:122" ht="7.5" customHeight="1">
      <c r="CD74" s="184"/>
      <c r="CE74" s="164"/>
      <c r="CF74" s="164"/>
      <c r="CG74" s="164"/>
      <c r="CH74" s="164"/>
      <c r="CI74" s="164"/>
      <c r="CJ74" s="164"/>
      <c r="CK74" s="164"/>
      <c r="CL74" s="164"/>
      <c r="CM74" s="164"/>
      <c r="CN74" s="164"/>
      <c r="CO74" s="164"/>
      <c r="CP74" s="164"/>
      <c r="CQ74" s="164"/>
      <c r="CR74" s="164"/>
      <c r="CS74" s="164"/>
      <c r="CT74" s="164"/>
      <c r="CU74" s="164"/>
      <c r="CV74" s="164"/>
      <c r="CW74" s="164"/>
      <c r="CX74" s="164"/>
      <c r="CY74" s="164"/>
      <c r="CZ74" s="164"/>
      <c r="DA74" s="164"/>
      <c r="DB74" s="164"/>
      <c r="DC74" s="164"/>
      <c r="DD74" s="164"/>
      <c r="DE74" s="164"/>
      <c r="DF74" s="164"/>
      <c r="DG74" s="164"/>
      <c r="DH74" s="164"/>
      <c r="DI74" s="164"/>
      <c r="DJ74" s="164"/>
      <c r="DK74" s="164"/>
      <c r="DL74" s="164"/>
      <c r="DM74" s="164"/>
      <c r="DN74" s="164"/>
      <c r="DO74" s="164"/>
      <c r="DP74" s="164"/>
      <c r="DQ74" s="185"/>
    </row>
    <row r="75" spans="81:122" ht="7.5" customHeight="1">
      <c r="CD75" s="184"/>
      <c r="CE75" s="164"/>
      <c r="CF75" s="164"/>
      <c r="CG75" s="164"/>
      <c r="CH75" s="164"/>
      <c r="CI75" s="164"/>
      <c r="CJ75" s="164"/>
      <c r="CK75" s="164"/>
      <c r="CL75" s="164"/>
      <c r="CM75" s="164"/>
      <c r="CN75" s="164"/>
      <c r="CO75" s="164"/>
      <c r="CP75" s="164"/>
      <c r="CQ75" s="164"/>
      <c r="CR75" s="164"/>
      <c r="CS75" s="164"/>
      <c r="CT75" s="164"/>
      <c r="CU75" s="164"/>
      <c r="CV75" s="164"/>
      <c r="CW75" s="164"/>
      <c r="CX75" s="164"/>
      <c r="CY75" s="164"/>
      <c r="CZ75" s="164"/>
      <c r="DA75" s="164"/>
      <c r="DB75" s="164"/>
      <c r="DC75" s="164"/>
      <c r="DD75" s="164"/>
      <c r="DE75" s="164"/>
      <c r="DF75" s="164"/>
      <c r="DG75" s="164"/>
      <c r="DH75" s="164"/>
      <c r="DI75" s="164"/>
      <c r="DJ75" s="164"/>
      <c r="DK75" s="164"/>
      <c r="DL75" s="164"/>
      <c r="DM75" s="164"/>
      <c r="DN75" s="164"/>
      <c r="DO75" s="164"/>
      <c r="DP75" s="164"/>
      <c r="DQ75" s="185"/>
    </row>
    <row r="76" spans="81:122" ht="7.5" customHeight="1">
      <c r="CC76" s="1"/>
      <c r="CD76" s="186"/>
      <c r="CE76" s="12"/>
      <c r="CF76" s="12"/>
      <c r="CG76" s="12"/>
      <c r="CH76" s="12"/>
      <c r="CI76" s="12"/>
      <c r="CJ76" s="12"/>
      <c r="CK76" s="12"/>
      <c r="CL76" s="12"/>
      <c r="CM76" s="12"/>
      <c r="CN76" s="12"/>
      <c r="CO76" s="12"/>
      <c r="CP76" s="12"/>
      <c r="CQ76" s="12"/>
      <c r="CR76" s="12"/>
      <c r="CS76" s="12"/>
      <c r="CT76" s="12"/>
      <c r="CU76" s="12"/>
      <c r="CV76" s="12"/>
      <c r="CW76" s="12"/>
      <c r="CX76" s="12"/>
      <c r="CY76" s="12"/>
      <c r="CZ76" s="12"/>
      <c r="DA76" s="12"/>
      <c r="DB76" s="12"/>
      <c r="DC76" s="12"/>
      <c r="DD76" s="12"/>
      <c r="DE76" s="12"/>
      <c r="DF76" s="12"/>
      <c r="DG76" s="12"/>
      <c r="DH76" s="12"/>
      <c r="DI76" s="12"/>
      <c r="DJ76" s="12"/>
      <c r="DK76" s="12"/>
      <c r="DL76" s="12"/>
      <c r="DM76" s="12"/>
      <c r="DN76" s="12"/>
      <c r="DO76" s="12"/>
      <c r="DP76" s="12"/>
      <c r="DQ76" s="187"/>
      <c r="DR76" s="1"/>
    </row>
    <row r="77" spans="81:122" ht="7.5" customHeight="1">
      <c r="CC77" s="1"/>
      <c r="CD77" s="186"/>
      <c r="CE77" s="12"/>
      <c r="CF77" s="12"/>
      <c r="CG77" s="12"/>
      <c r="CH77" s="12"/>
      <c r="CI77" s="12"/>
      <c r="CJ77" s="12"/>
      <c r="CK77" s="12"/>
      <c r="CL77" s="12"/>
      <c r="CM77" s="12"/>
      <c r="CN77" s="12"/>
      <c r="CO77" s="12"/>
      <c r="CP77" s="12"/>
      <c r="CQ77" s="12"/>
      <c r="CR77" s="12"/>
      <c r="CS77" s="12"/>
      <c r="CT77" s="12"/>
      <c r="CU77" s="12"/>
      <c r="CV77" s="12"/>
      <c r="CW77" s="12"/>
      <c r="CX77" s="12"/>
      <c r="CY77" s="12"/>
      <c r="CZ77" s="12"/>
      <c r="DA77" s="12"/>
      <c r="DB77" s="12"/>
      <c r="DC77" s="12"/>
      <c r="DD77" s="12"/>
      <c r="DE77" s="12"/>
      <c r="DF77" s="12"/>
      <c r="DG77" s="12"/>
      <c r="DH77" s="12"/>
      <c r="DI77" s="12"/>
      <c r="DJ77" s="12"/>
      <c r="DK77" s="12"/>
      <c r="DL77" s="12"/>
      <c r="DM77" s="12"/>
      <c r="DN77" s="12"/>
      <c r="DO77" s="12"/>
      <c r="DP77" s="12"/>
      <c r="DQ77" s="187"/>
      <c r="DR77" s="1"/>
    </row>
    <row r="78" spans="81:122" ht="7.5" customHeight="1">
      <c r="CC78" s="1"/>
      <c r="CD78" s="2647"/>
      <c r="CE78" s="2648"/>
      <c r="CF78" s="2648"/>
      <c r="CG78" s="2648"/>
      <c r="CH78" s="2648"/>
      <c r="CI78" s="2648"/>
      <c r="CJ78" s="2648"/>
      <c r="CK78" s="2648"/>
      <c r="CL78" s="2648"/>
      <c r="CM78" s="2648"/>
      <c r="CN78" s="2648"/>
      <c r="CO78" s="2648"/>
      <c r="CP78" s="2648"/>
      <c r="CQ78" s="2648"/>
      <c r="CR78" s="2648"/>
      <c r="CS78" s="2648"/>
      <c r="CT78" s="12"/>
      <c r="CU78" s="12"/>
      <c r="CV78" s="12"/>
      <c r="CW78" s="12"/>
      <c r="CX78" s="12"/>
      <c r="CY78" s="12"/>
      <c r="CZ78" s="12"/>
      <c r="DA78" s="12"/>
      <c r="DB78" s="12"/>
      <c r="DC78" s="12"/>
      <c r="DD78" s="12"/>
      <c r="DE78" s="12"/>
      <c r="DF78" s="12"/>
      <c r="DG78" s="12"/>
      <c r="DH78" s="12"/>
      <c r="DI78" s="12"/>
      <c r="DJ78" s="12"/>
      <c r="DK78" s="12"/>
      <c r="DL78" s="12"/>
      <c r="DM78" s="12"/>
      <c r="DN78" s="12"/>
      <c r="DO78" s="12"/>
      <c r="DP78" s="12"/>
      <c r="DQ78" s="187"/>
      <c r="DR78" s="1"/>
    </row>
    <row r="79" spans="81:122" ht="7.5" customHeight="1">
      <c r="CC79" s="1"/>
      <c r="CD79" s="2647"/>
      <c r="CE79" s="2648"/>
      <c r="CF79" s="2648"/>
      <c r="CG79" s="2648"/>
      <c r="CH79" s="2648"/>
      <c r="CI79" s="2648"/>
      <c r="CJ79" s="2648"/>
      <c r="CK79" s="2648"/>
      <c r="CL79" s="2648"/>
      <c r="CM79" s="2648"/>
      <c r="CN79" s="2648"/>
      <c r="CO79" s="2648"/>
      <c r="CP79" s="2648"/>
      <c r="CQ79" s="2648"/>
      <c r="CR79" s="2648"/>
      <c r="CS79" s="2648"/>
      <c r="CT79" s="12"/>
      <c r="CU79" s="12"/>
      <c r="CV79" s="12"/>
      <c r="CW79" s="12"/>
      <c r="CX79" s="12"/>
      <c r="CY79" s="12"/>
      <c r="CZ79" s="12"/>
      <c r="DA79" s="12"/>
      <c r="DB79" s="12"/>
      <c r="DC79" s="12"/>
      <c r="DD79" s="12"/>
      <c r="DE79" s="12"/>
      <c r="DF79" s="12"/>
      <c r="DG79" s="12"/>
      <c r="DH79" s="12"/>
      <c r="DI79" s="12"/>
      <c r="DJ79" s="12"/>
      <c r="DK79" s="12"/>
      <c r="DL79" s="12"/>
      <c r="DM79" s="12"/>
      <c r="DN79" s="12"/>
      <c r="DO79" s="12"/>
      <c r="DP79" s="12"/>
      <c r="DQ79" s="187"/>
      <c r="DR79" s="1"/>
    </row>
    <row r="80" spans="81:122" ht="7.5" customHeight="1">
      <c r="CC80" s="1"/>
      <c r="CD80" s="2647"/>
      <c r="CE80" s="2648"/>
      <c r="CF80" s="2648"/>
      <c r="CG80" s="2648"/>
      <c r="CH80" s="2648"/>
      <c r="CI80" s="2648"/>
      <c r="CJ80" s="2648"/>
      <c r="CK80" s="2648"/>
      <c r="CL80" s="2648"/>
      <c r="CM80" s="2648"/>
      <c r="CN80" s="2648"/>
      <c r="CO80" s="2648"/>
      <c r="CP80" s="2648"/>
      <c r="CQ80" s="2648"/>
      <c r="CR80" s="2648"/>
      <c r="CS80" s="2648"/>
      <c r="CT80" s="12"/>
      <c r="CU80" s="12"/>
      <c r="CV80" s="12"/>
      <c r="CW80" s="12"/>
      <c r="CX80" s="12"/>
      <c r="CY80" s="12"/>
      <c r="CZ80" s="12"/>
      <c r="DA80" s="12"/>
      <c r="DB80" s="12"/>
      <c r="DC80" s="12"/>
      <c r="DD80" s="12"/>
      <c r="DE80" s="12"/>
      <c r="DF80" s="12"/>
      <c r="DG80" s="12"/>
      <c r="DH80" s="12"/>
      <c r="DI80" s="12"/>
      <c r="DJ80" s="12"/>
      <c r="DK80" s="12"/>
      <c r="DL80" s="12"/>
      <c r="DM80" s="12"/>
      <c r="DN80" s="12"/>
      <c r="DO80" s="12"/>
      <c r="DP80" s="12"/>
      <c r="DQ80" s="187"/>
      <c r="DR80" s="1"/>
    </row>
    <row r="81" spans="81:122" ht="7.5" customHeight="1">
      <c r="CC81" s="1"/>
      <c r="CD81" s="2647"/>
      <c r="CE81" s="2648"/>
      <c r="CF81" s="2648"/>
      <c r="CG81" s="2648"/>
      <c r="CH81" s="2648"/>
      <c r="CI81" s="2648"/>
      <c r="CJ81" s="2648"/>
      <c r="CK81" s="2648"/>
      <c r="CL81" s="2648"/>
      <c r="CM81" s="2648"/>
      <c r="CN81" s="2648"/>
      <c r="CO81" s="2648"/>
      <c r="CP81" s="2648"/>
      <c r="CQ81" s="2648"/>
      <c r="CR81" s="2648"/>
      <c r="CS81" s="2648"/>
      <c r="CT81" s="12"/>
      <c r="CU81" s="12"/>
      <c r="CV81" s="12"/>
      <c r="CW81" s="12"/>
      <c r="CX81" s="12"/>
      <c r="CY81" s="12"/>
      <c r="CZ81" s="12"/>
      <c r="DA81" s="12"/>
      <c r="DB81" s="12"/>
      <c r="DC81" s="12"/>
      <c r="DD81" s="12"/>
      <c r="DE81" s="12"/>
      <c r="DF81" s="12"/>
      <c r="DG81" s="12"/>
      <c r="DH81" s="12"/>
      <c r="DI81" s="12"/>
      <c r="DJ81" s="12"/>
      <c r="DK81" s="12"/>
      <c r="DL81" s="12"/>
      <c r="DM81" s="12"/>
      <c r="DN81" s="12"/>
      <c r="DO81" s="12"/>
      <c r="DP81" s="12"/>
      <c r="DQ81" s="187"/>
      <c r="DR81" s="1"/>
    </row>
    <row r="82" spans="81:122" ht="7.5" customHeight="1">
      <c r="CC82" s="1"/>
      <c r="CD82" s="2647"/>
      <c r="CE82" s="2648"/>
      <c r="CF82" s="2648"/>
      <c r="CG82" s="2648"/>
      <c r="CH82" s="2648"/>
      <c r="CI82" s="2648"/>
      <c r="CJ82" s="2648"/>
      <c r="CK82" s="2648"/>
      <c r="CL82" s="2648"/>
      <c r="CM82" s="2648"/>
      <c r="CN82" s="2648"/>
      <c r="CO82" s="2648"/>
      <c r="CP82" s="2648"/>
      <c r="CQ82" s="2648"/>
      <c r="CR82" s="2648"/>
      <c r="CS82" s="2648"/>
      <c r="CT82" s="12"/>
      <c r="CU82" s="12"/>
      <c r="CV82" s="12"/>
      <c r="CW82" s="12"/>
      <c r="CX82" s="12"/>
      <c r="CY82" s="12"/>
      <c r="CZ82" s="12"/>
      <c r="DA82" s="12"/>
      <c r="DB82" s="12"/>
      <c r="DC82" s="12"/>
      <c r="DD82" s="12"/>
      <c r="DE82" s="12"/>
      <c r="DF82" s="12"/>
      <c r="DG82" s="12"/>
      <c r="DH82" s="12"/>
      <c r="DI82" s="12"/>
      <c r="DJ82" s="12"/>
      <c r="DK82" s="12"/>
      <c r="DL82" s="12"/>
      <c r="DM82" s="12"/>
      <c r="DN82" s="12"/>
      <c r="DO82" s="12"/>
      <c r="DP82" s="12"/>
      <c r="DQ82" s="187"/>
      <c r="DR82" s="1"/>
    </row>
    <row r="83" spans="81:122" ht="7.5" customHeight="1">
      <c r="CC83" s="1"/>
      <c r="CD83" s="2647"/>
      <c r="CE83" s="2648"/>
      <c r="CF83" s="2648"/>
      <c r="CG83" s="2648"/>
      <c r="CH83" s="2648"/>
      <c r="CI83" s="2648"/>
      <c r="CJ83" s="2648"/>
      <c r="CK83" s="2648"/>
      <c r="CL83" s="2648"/>
      <c r="CM83" s="2648"/>
      <c r="CN83" s="2648"/>
      <c r="CO83" s="2648"/>
      <c r="CP83" s="2648"/>
      <c r="CQ83" s="2648"/>
      <c r="CR83" s="2648"/>
      <c r="CS83" s="2648"/>
      <c r="CT83" s="12"/>
      <c r="CU83" s="12"/>
      <c r="CV83" s="12"/>
      <c r="CW83" s="12"/>
      <c r="CX83" s="12"/>
      <c r="CY83" s="12"/>
      <c r="CZ83" s="12"/>
      <c r="DA83" s="12"/>
      <c r="DB83" s="12"/>
      <c r="DC83" s="12"/>
      <c r="DD83" s="12"/>
      <c r="DE83" s="12"/>
      <c r="DF83" s="12"/>
      <c r="DG83" s="12"/>
      <c r="DH83" s="12"/>
      <c r="DI83" s="12"/>
      <c r="DJ83" s="12"/>
      <c r="DK83" s="12"/>
      <c r="DL83" s="12"/>
      <c r="DM83" s="12"/>
      <c r="DN83" s="12"/>
      <c r="DO83" s="12"/>
      <c r="DP83" s="12"/>
      <c r="DQ83" s="187"/>
      <c r="DR83" s="1"/>
    </row>
    <row r="84" spans="81:122" ht="7.5" customHeight="1">
      <c r="CC84" s="1"/>
      <c r="CD84" s="186"/>
      <c r="CE84" s="12"/>
      <c r="CF84" s="12"/>
      <c r="CG84" s="12"/>
      <c r="CH84" s="12"/>
      <c r="CI84" s="12"/>
      <c r="CJ84" s="12"/>
      <c r="CK84" s="12"/>
      <c r="CL84" s="12"/>
      <c r="CM84" s="12"/>
      <c r="CN84" s="12"/>
      <c r="CO84" s="12"/>
      <c r="CP84" s="12"/>
      <c r="CQ84" s="12"/>
      <c r="CR84" s="12"/>
      <c r="CS84" s="12"/>
      <c r="CT84" s="12"/>
      <c r="CU84" s="12"/>
      <c r="CV84" s="12"/>
      <c r="CW84" s="12"/>
      <c r="CX84" s="12"/>
      <c r="CY84" s="12"/>
      <c r="CZ84" s="12"/>
      <c r="DA84" s="12"/>
      <c r="DB84" s="12"/>
      <c r="DC84" s="12"/>
      <c r="DD84" s="12"/>
      <c r="DE84" s="12"/>
      <c r="DF84" s="12"/>
      <c r="DG84" s="12"/>
      <c r="DH84" s="12"/>
      <c r="DI84" s="12"/>
      <c r="DJ84" s="12"/>
      <c r="DK84" s="12"/>
      <c r="DL84" s="12"/>
      <c r="DM84" s="12"/>
      <c r="DN84" s="12"/>
      <c r="DO84" s="12"/>
      <c r="DP84" s="12"/>
      <c r="DQ84" s="187"/>
      <c r="DR84" s="1"/>
    </row>
    <row r="85" spans="81:122" ht="7.5" customHeight="1">
      <c r="CC85" s="1"/>
      <c r="CD85" s="186"/>
      <c r="CE85" s="12"/>
      <c r="CF85" s="12"/>
      <c r="CG85" s="12"/>
      <c r="CH85" s="12"/>
      <c r="CI85" s="12"/>
      <c r="CJ85" s="12"/>
      <c r="CK85" s="12"/>
      <c r="CL85" s="12"/>
      <c r="CM85" s="12"/>
      <c r="CN85" s="12"/>
      <c r="CO85" s="12"/>
      <c r="CP85" s="12"/>
      <c r="CQ85" s="12"/>
      <c r="CR85" s="12"/>
      <c r="CS85" s="12"/>
      <c r="CT85" s="12"/>
      <c r="CU85" s="12"/>
      <c r="CV85" s="12"/>
      <c r="CW85" s="12"/>
      <c r="CX85" s="12"/>
      <c r="CY85" s="12"/>
      <c r="CZ85" s="12"/>
      <c r="DA85" s="12"/>
      <c r="DB85" s="12"/>
      <c r="DC85" s="12"/>
      <c r="DD85" s="12"/>
      <c r="DE85" s="12"/>
      <c r="DF85" s="12"/>
      <c r="DG85" s="12"/>
      <c r="DH85" s="12"/>
      <c r="DI85" s="12"/>
      <c r="DJ85" s="12"/>
      <c r="DK85" s="12"/>
      <c r="DL85" s="12"/>
      <c r="DM85" s="12"/>
      <c r="DN85" s="12"/>
      <c r="DO85" s="12"/>
      <c r="DP85" s="12"/>
      <c r="DQ85" s="187"/>
      <c r="DR85" s="1"/>
    </row>
    <row r="86" spans="81:122" ht="7.5" customHeight="1">
      <c r="CC86" s="1"/>
      <c r="CD86" s="186"/>
      <c r="CE86" s="12"/>
      <c r="CF86" s="12"/>
      <c r="CG86" s="12"/>
      <c r="CH86" s="12"/>
      <c r="CI86" s="12"/>
      <c r="CJ86" s="12"/>
      <c r="CK86" s="12"/>
      <c r="CL86" s="12"/>
      <c r="CM86" s="12"/>
      <c r="CN86" s="12"/>
      <c r="CO86" s="12"/>
      <c r="CP86" s="12"/>
      <c r="CQ86" s="12"/>
      <c r="CR86" s="12"/>
      <c r="CS86" s="12"/>
      <c r="CT86" s="12"/>
      <c r="CU86" s="12"/>
      <c r="CV86" s="12"/>
      <c r="CW86" s="12"/>
      <c r="CX86" s="12"/>
      <c r="CY86" s="12"/>
      <c r="CZ86" s="12"/>
      <c r="DA86" s="12"/>
      <c r="DB86" s="12"/>
      <c r="DC86" s="12"/>
      <c r="DD86" s="12"/>
      <c r="DE86" s="12"/>
      <c r="DF86" s="12"/>
      <c r="DG86" s="12"/>
      <c r="DH86" s="12"/>
      <c r="DI86" s="12"/>
      <c r="DJ86" s="12"/>
      <c r="DK86" s="12"/>
      <c r="DL86" s="12"/>
      <c r="DM86" s="12"/>
      <c r="DN86" s="12"/>
      <c r="DO86" s="12"/>
      <c r="DP86" s="12"/>
      <c r="DQ86" s="187"/>
      <c r="DR86" s="1"/>
    </row>
    <row r="87" spans="81:122" ht="7.5" customHeight="1">
      <c r="CC87" s="1"/>
      <c r="CD87" s="186"/>
      <c r="CE87" s="12"/>
      <c r="CF87" s="12"/>
      <c r="CG87" s="12"/>
      <c r="CH87" s="12"/>
      <c r="CI87" s="12"/>
      <c r="CJ87" s="12"/>
      <c r="CK87" s="12"/>
      <c r="CL87" s="12"/>
      <c r="CM87" s="12"/>
      <c r="CN87" s="12"/>
      <c r="CO87" s="12"/>
      <c r="CP87" s="12"/>
      <c r="CQ87" s="12"/>
      <c r="CR87" s="12"/>
      <c r="CS87" s="12"/>
      <c r="CT87" s="12"/>
      <c r="CU87" s="12"/>
      <c r="CV87" s="12"/>
      <c r="CW87" s="12"/>
      <c r="CX87" s="12"/>
      <c r="CY87" s="12"/>
      <c r="CZ87" s="12"/>
      <c r="DA87" s="12"/>
      <c r="DB87" s="12"/>
      <c r="DC87" s="12"/>
      <c r="DD87" s="12"/>
      <c r="DE87" s="12"/>
      <c r="DF87" s="12"/>
      <c r="DG87" s="12"/>
      <c r="DH87" s="12"/>
      <c r="DI87" s="12"/>
      <c r="DJ87" s="12"/>
      <c r="DK87" s="12"/>
      <c r="DL87" s="12"/>
      <c r="DM87" s="12"/>
      <c r="DN87" s="12"/>
      <c r="DO87" s="12"/>
      <c r="DP87" s="12"/>
      <c r="DQ87" s="187"/>
      <c r="DR87" s="1"/>
    </row>
    <row r="88" spans="81:122" ht="7.5" customHeight="1">
      <c r="CC88" s="1"/>
      <c r="CD88" s="186"/>
      <c r="CE88" s="12"/>
      <c r="CF88" s="12"/>
      <c r="CG88" s="12"/>
      <c r="CH88" s="12"/>
      <c r="CI88" s="12"/>
      <c r="CJ88" s="12"/>
      <c r="CK88" s="12"/>
      <c r="CL88" s="12"/>
      <c r="CM88" s="12"/>
      <c r="CN88" s="12"/>
      <c r="CO88" s="12"/>
      <c r="CP88" s="12"/>
      <c r="CQ88" s="12"/>
      <c r="CR88" s="12"/>
      <c r="CS88" s="12"/>
      <c r="CT88" s="12"/>
      <c r="CU88" s="12"/>
      <c r="CV88" s="12"/>
      <c r="CW88" s="12"/>
      <c r="CX88" s="12"/>
      <c r="CY88" s="12"/>
      <c r="CZ88" s="12"/>
      <c r="DA88" s="12"/>
      <c r="DB88" s="12"/>
      <c r="DC88" s="12"/>
      <c r="DD88" s="12"/>
      <c r="DE88" s="12"/>
      <c r="DF88" s="12"/>
      <c r="DG88" s="12"/>
      <c r="DH88" s="12"/>
      <c r="DI88" s="12"/>
      <c r="DJ88" s="12"/>
      <c r="DK88" s="12"/>
      <c r="DL88" s="12"/>
      <c r="DM88" s="12"/>
      <c r="DN88" s="12"/>
      <c r="DO88" s="12"/>
      <c r="DP88" s="12"/>
      <c r="DQ88" s="187"/>
      <c r="DR88" s="1"/>
    </row>
    <row r="89" spans="81:122" ht="7.5" customHeight="1">
      <c r="CC89" s="1"/>
      <c r="CD89" s="186"/>
      <c r="CE89" s="12"/>
      <c r="CF89" s="12"/>
      <c r="CG89" s="12"/>
      <c r="CH89" s="12"/>
      <c r="CI89" s="12"/>
      <c r="CJ89" s="12"/>
      <c r="CK89" s="12"/>
      <c r="CL89" s="12"/>
      <c r="CM89" s="12"/>
      <c r="CN89" s="12"/>
      <c r="CO89" s="12"/>
      <c r="CP89" s="12"/>
      <c r="CQ89" s="12"/>
      <c r="CR89" s="12"/>
      <c r="CS89" s="12"/>
      <c r="CT89" s="12"/>
      <c r="CU89" s="12"/>
      <c r="CV89" s="12"/>
      <c r="CW89" s="12"/>
      <c r="CX89" s="12"/>
      <c r="CY89" s="12"/>
      <c r="CZ89" s="12"/>
      <c r="DA89" s="12"/>
      <c r="DB89" s="12"/>
      <c r="DC89" s="12"/>
      <c r="DD89" s="12"/>
      <c r="DE89" s="12"/>
      <c r="DF89" s="12"/>
      <c r="DG89" s="12"/>
      <c r="DH89" s="12"/>
      <c r="DI89" s="12"/>
      <c r="DJ89" s="12"/>
      <c r="DK89" s="12"/>
      <c r="DL89" s="12"/>
      <c r="DM89" s="12"/>
      <c r="DN89" s="12"/>
      <c r="DO89" s="12"/>
      <c r="DP89" s="12"/>
      <c r="DQ89" s="187"/>
      <c r="DR89" s="1"/>
    </row>
    <row r="90" spans="81:122" ht="7.5" customHeight="1">
      <c r="CC90" s="1"/>
      <c r="CD90" s="186"/>
      <c r="CE90" s="12"/>
      <c r="CF90" s="12"/>
      <c r="CG90" s="12"/>
      <c r="CH90" s="12"/>
      <c r="CI90" s="12"/>
      <c r="CJ90" s="12"/>
      <c r="CK90" s="12"/>
      <c r="CL90" s="12"/>
      <c r="CM90" s="12"/>
      <c r="CN90" s="12"/>
      <c r="CO90" s="12"/>
      <c r="CP90" s="12"/>
      <c r="CQ90" s="12"/>
      <c r="CR90" s="12"/>
      <c r="CS90" s="12"/>
      <c r="CT90" s="12"/>
      <c r="CU90" s="12"/>
      <c r="CV90" s="12"/>
      <c r="CW90" s="12"/>
      <c r="CX90" s="12"/>
      <c r="CY90" s="12"/>
      <c r="CZ90" s="12"/>
      <c r="DA90" s="12"/>
      <c r="DB90" s="12"/>
      <c r="DC90" s="12"/>
      <c r="DD90" s="12"/>
      <c r="DE90" s="12"/>
      <c r="DF90" s="12"/>
      <c r="DG90" s="12"/>
      <c r="DH90" s="12"/>
      <c r="DI90" s="12"/>
      <c r="DJ90" s="12"/>
      <c r="DK90" s="12"/>
      <c r="DL90" s="12"/>
      <c r="DM90" s="12"/>
      <c r="DN90" s="12"/>
      <c r="DO90" s="12"/>
      <c r="DP90" s="12"/>
      <c r="DQ90" s="187"/>
      <c r="DR90" s="1"/>
    </row>
    <row r="91" spans="81:122" ht="7.5" customHeight="1">
      <c r="CC91" s="1"/>
      <c r="CD91" s="186"/>
      <c r="CE91" s="12"/>
      <c r="CF91" s="12"/>
      <c r="CG91" s="12"/>
      <c r="CH91" s="12"/>
      <c r="CI91" s="12"/>
      <c r="CJ91" s="12"/>
      <c r="CK91" s="12"/>
      <c r="CL91" s="12"/>
      <c r="CM91" s="12"/>
      <c r="CN91" s="12"/>
      <c r="CO91" s="12"/>
      <c r="CP91" s="12"/>
      <c r="CQ91" s="12"/>
      <c r="CR91" s="12"/>
      <c r="CS91" s="12"/>
      <c r="CT91" s="12"/>
      <c r="CU91" s="12"/>
      <c r="CV91" s="12"/>
      <c r="CW91" s="12"/>
      <c r="CX91" s="12"/>
      <c r="CY91" s="12"/>
      <c r="CZ91" s="12"/>
      <c r="DA91" s="12"/>
      <c r="DB91" s="12"/>
      <c r="DC91" s="12"/>
      <c r="DD91" s="12"/>
      <c r="DE91" s="12"/>
      <c r="DF91" s="12"/>
      <c r="DG91" s="12"/>
      <c r="DH91" s="12"/>
      <c r="DI91" s="12"/>
      <c r="DJ91" s="12"/>
      <c r="DK91" s="12"/>
      <c r="DL91" s="12"/>
      <c r="DM91" s="12"/>
      <c r="DN91" s="12"/>
      <c r="DO91" s="12"/>
      <c r="DP91" s="12"/>
      <c r="DQ91" s="187"/>
      <c r="DR91" s="1"/>
    </row>
    <row r="92" spans="81:122" ht="7.5" customHeight="1">
      <c r="CC92" s="1"/>
      <c r="CD92" s="186"/>
      <c r="CE92" s="12"/>
      <c r="CF92" s="12"/>
      <c r="CG92" s="12"/>
      <c r="CH92" s="12"/>
      <c r="CI92" s="12"/>
      <c r="CJ92" s="12"/>
      <c r="CK92" s="12"/>
      <c r="CL92" s="12"/>
      <c r="CM92" s="12"/>
      <c r="CN92" s="12"/>
      <c r="CO92" s="12"/>
      <c r="CP92" s="12"/>
      <c r="CQ92" s="12"/>
      <c r="CR92" s="12"/>
      <c r="CS92" s="12"/>
      <c r="CT92" s="12"/>
      <c r="CU92" s="12"/>
      <c r="CV92" s="12"/>
      <c r="CW92" s="12"/>
      <c r="CX92" s="12"/>
      <c r="CY92" s="12"/>
      <c r="CZ92" s="12"/>
      <c r="DA92" s="12"/>
      <c r="DB92" s="12"/>
      <c r="DC92" s="12"/>
      <c r="DD92" s="12"/>
      <c r="DE92" s="12"/>
      <c r="DF92" s="12"/>
      <c r="DG92" s="12"/>
      <c r="DH92" s="12"/>
      <c r="DI92" s="12"/>
      <c r="DJ92" s="12"/>
      <c r="DK92" s="12"/>
      <c r="DL92" s="12"/>
      <c r="DM92" s="12"/>
      <c r="DN92" s="12"/>
      <c r="DO92" s="12"/>
      <c r="DP92" s="12"/>
      <c r="DQ92" s="187"/>
      <c r="DR92" s="1"/>
    </row>
    <row r="93" spans="81:122" ht="7.5" customHeight="1">
      <c r="CC93" s="1"/>
      <c r="CD93" s="186"/>
      <c r="CE93" s="12"/>
      <c r="CF93" s="12"/>
      <c r="CG93" s="12"/>
      <c r="CH93" s="12"/>
      <c r="CI93" s="12"/>
      <c r="CJ93" s="12"/>
      <c r="CK93" s="12"/>
      <c r="CL93" s="12"/>
      <c r="CM93" s="12"/>
      <c r="CN93" s="12"/>
      <c r="CO93" s="12"/>
      <c r="CP93" s="12"/>
      <c r="CQ93" s="12"/>
      <c r="CR93" s="12"/>
      <c r="CS93" s="12"/>
      <c r="CT93" s="12"/>
      <c r="CU93" s="12"/>
      <c r="CV93" s="12"/>
      <c r="CW93" s="12"/>
      <c r="CX93" s="12"/>
      <c r="CY93" s="12"/>
      <c r="CZ93" s="12"/>
      <c r="DA93" s="12"/>
      <c r="DB93" s="12"/>
      <c r="DC93" s="12"/>
      <c r="DD93" s="12"/>
      <c r="DE93" s="12"/>
      <c r="DF93" s="12"/>
      <c r="DG93" s="12"/>
      <c r="DH93" s="12"/>
      <c r="DI93" s="12"/>
      <c r="DJ93" s="12"/>
      <c r="DK93" s="12"/>
      <c r="DL93" s="12"/>
      <c r="DM93" s="12"/>
      <c r="DN93" s="12"/>
      <c r="DO93" s="12"/>
      <c r="DP93" s="12"/>
      <c r="DQ93" s="187"/>
      <c r="DR93" s="1"/>
    </row>
    <row r="94" spans="81:122" ht="7.5" customHeight="1">
      <c r="CC94" s="1"/>
      <c r="CD94" s="184"/>
      <c r="CE94" s="164"/>
      <c r="CF94" s="164"/>
      <c r="CG94" s="164"/>
      <c r="CH94" s="164"/>
      <c r="CI94" s="164"/>
      <c r="CJ94" s="164"/>
      <c r="CK94" s="164"/>
      <c r="CL94" s="164"/>
      <c r="CM94" s="164"/>
      <c r="CN94" s="12"/>
      <c r="CO94" s="12"/>
      <c r="CP94" s="12"/>
      <c r="CQ94" s="12"/>
      <c r="CR94" s="12"/>
      <c r="CS94" s="12"/>
      <c r="CT94" s="12"/>
      <c r="CU94" s="12"/>
      <c r="CV94" s="12"/>
      <c r="CW94" s="12"/>
      <c r="CX94" s="12"/>
      <c r="CY94" s="12"/>
      <c r="CZ94" s="12"/>
      <c r="DA94" s="12"/>
      <c r="DB94" s="12"/>
      <c r="DC94" s="12"/>
      <c r="DD94" s="12"/>
      <c r="DE94" s="12"/>
      <c r="DF94" s="12"/>
      <c r="DG94" s="12"/>
      <c r="DH94" s="12"/>
      <c r="DI94" s="12"/>
      <c r="DJ94" s="12"/>
      <c r="DK94" s="12"/>
      <c r="DL94" s="12"/>
      <c r="DM94" s="12"/>
      <c r="DN94" s="12"/>
      <c r="DO94" s="12"/>
      <c r="DP94" s="12"/>
      <c r="DQ94" s="187"/>
      <c r="DR94" s="1"/>
    </row>
    <row r="95" spans="81:122" ht="7.5" customHeight="1">
      <c r="CC95" s="1"/>
      <c r="CD95" s="2634"/>
      <c r="CE95" s="2635"/>
      <c r="CF95" s="2635"/>
      <c r="CG95" s="2635"/>
      <c r="CH95" s="2635"/>
      <c r="CI95" s="2635"/>
      <c r="CJ95" s="164"/>
      <c r="CK95" s="164"/>
      <c r="CL95" s="164"/>
      <c r="CM95" s="164"/>
      <c r="CN95" s="12"/>
      <c r="CO95" s="12"/>
      <c r="CP95" s="12"/>
      <c r="CQ95" s="12"/>
      <c r="CR95" s="12"/>
      <c r="CS95" s="12"/>
      <c r="CT95" s="12"/>
      <c r="CU95" s="12"/>
      <c r="CV95" s="12"/>
      <c r="CW95" s="12"/>
      <c r="CX95" s="12"/>
      <c r="CY95" s="12"/>
      <c r="CZ95" s="12"/>
      <c r="DA95" s="12"/>
      <c r="DB95" s="12"/>
      <c r="DC95" s="12"/>
      <c r="DD95" s="12"/>
      <c r="DE95" s="12"/>
      <c r="DF95" s="12"/>
      <c r="DG95" s="12"/>
      <c r="DH95" s="12"/>
      <c r="DI95" s="12"/>
      <c r="DJ95" s="12"/>
      <c r="DK95" s="12"/>
      <c r="DL95" s="12"/>
      <c r="DM95" s="12"/>
      <c r="DN95" s="12"/>
      <c r="DO95" s="12"/>
      <c r="DP95" s="12"/>
      <c r="DQ95" s="187"/>
      <c r="DR95" s="1"/>
    </row>
    <row r="96" spans="81:122" ht="7.5" customHeight="1">
      <c r="CC96" s="1"/>
      <c r="CD96" s="2634"/>
      <c r="CE96" s="2635"/>
      <c r="CF96" s="2635"/>
      <c r="CG96" s="2635"/>
      <c r="CH96" s="2635"/>
      <c r="CI96" s="2635"/>
      <c r="CJ96" s="164"/>
      <c r="CK96" s="164"/>
      <c r="CL96" s="164"/>
      <c r="CM96" s="164"/>
      <c r="CN96" s="12"/>
      <c r="CO96" s="12"/>
      <c r="CP96" s="12"/>
      <c r="CQ96" s="12"/>
      <c r="CR96" s="12"/>
      <c r="CS96" s="12"/>
      <c r="CT96" s="12"/>
      <c r="CU96" s="12"/>
      <c r="CV96" s="12"/>
      <c r="CW96" s="12"/>
      <c r="CX96" s="12"/>
      <c r="CY96" s="12"/>
      <c r="CZ96" s="12"/>
      <c r="DA96" s="12"/>
      <c r="DB96" s="12"/>
      <c r="DC96" s="12"/>
      <c r="DD96" s="12"/>
      <c r="DE96" s="12"/>
      <c r="DF96" s="12"/>
      <c r="DG96" s="12"/>
      <c r="DH96" s="12"/>
      <c r="DI96" s="12"/>
      <c r="DJ96" s="12"/>
      <c r="DK96" s="12"/>
      <c r="DL96" s="12"/>
      <c r="DM96" s="12"/>
      <c r="DN96" s="12"/>
      <c r="DO96" s="12"/>
      <c r="DP96" s="12"/>
      <c r="DQ96" s="187"/>
      <c r="DR96" s="1"/>
    </row>
    <row r="97" spans="81:122" ht="7.5" customHeight="1">
      <c r="CC97" s="1"/>
      <c r="CD97" s="2634"/>
      <c r="CE97" s="2635"/>
      <c r="CF97" s="2635"/>
      <c r="CG97" s="2635"/>
      <c r="CH97" s="2635"/>
      <c r="CI97" s="2635"/>
      <c r="CJ97" s="164"/>
      <c r="CK97" s="164"/>
      <c r="CL97" s="164"/>
      <c r="CM97" s="164"/>
      <c r="CN97" s="12"/>
      <c r="CO97" s="12"/>
      <c r="CP97" s="12"/>
      <c r="CQ97" s="12"/>
      <c r="CR97" s="12"/>
      <c r="CS97" s="12"/>
      <c r="CT97" s="12"/>
      <c r="CU97" s="12"/>
      <c r="CV97" s="12"/>
      <c r="CW97" s="12"/>
      <c r="CX97" s="12"/>
      <c r="CY97" s="12"/>
      <c r="CZ97" s="12"/>
      <c r="DA97" s="12"/>
      <c r="DB97" s="12"/>
      <c r="DC97" s="12"/>
      <c r="DD97" s="12"/>
      <c r="DE97" s="12"/>
      <c r="DF97" s="12"/>
      <c r="DG97" s="12"/>
      <c r="DH97" s="12"/>
      <c r="DI97" s="12"/>
      <c r="DJ97" s="12"/>
      <c r="DK97" s="12"/>
      <c r="DL97" s="12"/>
      <c r="DM97" s="12"/>
      <c r="DN97" s="12"/>
      <c r="DO97" s="12"/>
      <c r="DP97" s="12"/>
      <c r="DQ97" s="187"/>
      <c r="DR97" s="1"/>
    </row>
    <row r="98" spans="81:122" ht="7.5" customHeight="1">
      <c r="CC98" s="1"/>
      <c r="CD98" s="2634"/>
      <c r="CE98" s="2635"/>
      <c r="CF98" s="2635"/>
      <c r="CG98" s="2635"/>
      <c r="CH98" s="2635"/>
      <c r="CI98" s="2635"/>
      <c r="CJ98" s="164"/>
      <c r="CK98" s="164"/>
      <c r="CL98" s="164"/>
      <c r="CM98" s="164"/>
      <c r="CN98" s="12"/>
      <c r="CO98" s="12"/>
      <c r="CP98" s="12"/>
      <c r="CQ98" s="12"/>
      <c r="CR98" s="12"/>
      <c r="CS98" s="12"/>
      <c r="CT98" s="12"/>
      <c r="CU98" s="12"/>
      <c r="CV98" s="12"/>
      <c r="CW98" s="12"/>
      <c r="CX98" s="12"/>
      <c r="CY98" s="12"/>
      <c r="CZ98" s="12"/>
      <c r="DA98" s="12"/>
      <c r="DB98" s="12"/>
      <c r="DC98" s="12"/>
      <c r="DD98" s="12"/>
      <c r="DE98" s="12"/>
      <c r="DF98" s="12"/>
      <c r="DG98" s="12"/>
      <c r="DH98" s="12"/>
      <c r="DI98" s="12"/>
      <c r="DJ98" s="12"/>
      <c r="DK98" s="12"/>
      <c r="DL98" s="12"/>
      <c r="DM98" s="12"/>
      <c r="DN98" s="12"/>
      <c r="DO98" s="12"/>
      <c r="DP98" s="12"/>
      <c r="DQ98" s="187"/>
      <c r="DR98" s="1"/>
    </row>
    <row r="99" spans="81:122" ht="7.5" customHeight="1">
      <c r="CC99" s="1"/>
      <c r="CD99" s="2634"/>
      <c r="CE99" s="2635"/>
      <c r="CF99" s="2635"/>
      <c r="CG99" s="2635"/>
      <c r="CH99" s="2635"/>
      <c r="CI99" s="2635"/>
      <c r="CJ99" s="164"/>
      <c r="CK99" s="164"/>
      <c r="CL99" s="164"/>
      <c r="CM99" s="164"/>
      <c r="CN99" s="12"/>
      <c r="CO99" s="12"/>
      <c r="CP99" s="12"/>
      <c r="CQ99" s="12"/>
      <c r="CR99" s="12"/>
      <c r="CS99" s="12"/>
      <c r="CT99" s="12"/>
      <c r="CU99" s="12"/>
      <c r="CV99" s="12"/>
      <c r="CW99" s="12"/>
      <c r="CX99" s="12"/>
      <c r="CY99" s="12"/>
      <c r="CZ99" s="12"/>
      <c r="DA99" s="12"/>
      <c r="DB99" s="12"/>
      <c r="DC99" s="12"/>
      <c r="DD99" s="12"/>
      <c r="DE99" s="12"/>
      <c r="DF99" s="12"/>
      <c r="DG99" s="12"/>
      <c r="DH99" s="12"/>
      <c r="DI99" s="12"/>
      <c r="DJ99" s="12"/>
      <c r="DK99" s="12"/>
      <c r="DL99" s="12"/>
      <c r="DM99" s="12"/>
      <c r="DN99" s="12"/>
      <c r="DO99" s="12"/>
      <c r="DP99" s="12"/>
      <c r="DQ99" s="187"/>
      <c r="DR99" s="1"/>
    </row>
    <row r="100" spans="81:122" ht="7.5" customHeight="1">
      <c r="CC100" s="1"/>
      <c r="CD100" s="2634"/>
      <c r="CE100" s="2635"/>
      <c r="CF100" s="2635"/>
      <c r="CG100" s="2635"/>
      <c r="CH100" s="2635"/>
      <c r="CI100" s="2635"/>
      <c r="CJ100" s="164"/>
      <c r="CK100" s="164"/>
      <c r="CL100" s="164"/>
      <c r="CM100" s="164"/>
      <c r="CN100" s="12"/>
      <c r="CO100" s="12"/>
      <c r="CP100" s="12"/>
      <c r="CQ100" s="12"/>
      <c r="CR100" s="12"/>
      <c r="CS100" s="12"/>
      <c r="CT100" s="12"/>
      <c r="CU100" s="12"/>
      <c r="CV100" s="12"/>
      <c r="CW100" s="12"/>
      <c r="CX100" s="12"/>
      <c r="CY100" s="12"/>
      <c r="CZ100" s="12"/>
      <c r="DA100" s="12"/>
      <c r="DB100" s="12"/>
      <c r="DC100" s="12"/>
      <c r="DD100" s="12"/>
      <c r="DE100" s="12"/>
      <c r="DF100" s="12"/>
      <c r="DG100" s="12"/>
      <c r="DH100" s="12"/>
      <c r="DI100" s="12"/>
      <c r="DJ100" s="12"/>
      <c r="DK100" s="12"/>
      <c r="DL100" s="12"/>
      <c r="DM100" s="12"/>
      <c r="DN100" s="12"/>
      <c r="DO100" s="12"/>
      <c r="DP100" s="12"/>
      <c r="DQ100" s="187"/>
      <c r="DR100" s="1"/>
    </row>
    <row r="101" spans="81:122" ht="7.5" customHeight="1">
      <c r="CC101" s="1"/>
      <c r="CD101" s="2634"/>
      <c r="CE101" s="2635"/>
      <c r="CF101" s="2635"/>
      <c r="CG101" s="2635"/>
      <c r="CH101" s="2635"/>
      <c r="CI101" s="2635"/>
      <c r="CJ101" s="164"/>
      <c r="CK101" s="164"/>
      <c r="CL101" s="164"/>
      <c r="CM101" s="164"/>
      <c r="CN101" s="12"/>
      <c r="CO101" s="12"/>
      <c r="CP101" s="12"/>
      <c r="CQ101" s="12"/>
      <c r="CR101" s="12"/>
      <c r="CS101" s="12"/>
      <c r="CT101" s="12"/>
      <c r="CU101" s="12"/>
      <c r="CV101" s="12"/>
      <c r="CW101" s="12"/>
      <c r="CX101" s="12"/>
      <c r="CY101" s="12"/>
      <c r="CZ101" s="12"/>
      <c r="DA101" s="12"/>
      <c r="DB101" s="12"/>
      <c r="DC101" s="12"/>
      <c r="DD101" s="12"/>
      <c r="DE101" s="12"/>
      <c r="DF101" s="12"/>
      <c r="DG101" s="12"/>
      <c r="DH101" s="12"/>
      <c r="DI101" s="12"/>
      <c r="DJ101" s="12"/>
      <c r="DK101" s="12"/>
      <c r="DL101" s="12"/>
      <c r="DM101" s="12"/>
      <c r="DN101" s="12"/>
      <c r="DO101" s="12"/>
      <c r="DP101" s="12"/>
      <c r="DQ101" s="187"/>
      <c r="DR101" s="1"/>
    </row>
    <row r="102" spans="81:122" ht="7.5" customHeight="1">
      <c r="CC102" s="1"/>
      <c r="CD102" s="2634"/>
      <c r="CE102" s="2635"/>
      <c r="CF102" s="2635"/>
      <c r="CG102" s="2635"/>
      <c r="CH102" s="2635"/>
      <c r="CI102" s="2635"/>
      <c r="CJ102" s="164"/>
      <c r="CK102" s="164"/>
      <c r="CL102" s="164"/>
      <c r="CM102" s="164"/>
      <c r="CN102" s="12"/>
      <c r="CO102" s="12"/>
      <c r="CP102" s="12"/>
      <c r="CQ102" s="12"/>
      <c r="CR102" s="12"/>
      <c r="CS102" s="12"/>
      <c r="CT102" s="12"/>
      <c r="CU102" s="12"/>
      <c r="CV102" s="12"/>
      <c r="CW102" s="12"/>
      <c r="CX102" s="12"/>
      <c r="CY102" s="12"/>
      <c r="CZ102" s="12"/>
      <c r="DA102" s="12"/>
      <c r="DB102" s="12"/>
      <c r="DC102" s="12"/>
      <c r="DD102" s="12"/>
      <c r="DE102" s="12"/>
      <c r="DF102" s="12"/>
      <c r="DG102" s="12"/>
      <c r="DH102" s="12"/>
      <c r="DI102" s="12"/>
      <c r="DJ102" s="12"/>
      <c r="DK102" s="12"/>
      <c r="DL102" s="12"/>
      <c r="DM102" s="12"/>
      <c r="DN102" s="12"/>
      <c r="DO102" s="12"/>
      <c r="DP102" s="12"/>
      <c r="DQ102" s="187"/>
      <c r="DR102" s="1"/>
    </row>
    <row r="103" spans="81:122" ht="7.5" customHeight="1">
      <c r="CC103" s="1"/>
      <c r="CD103" s="2634"/>
      <c r="CE103" s="2635"/>
      <c r="CF103" s="2635"/>
      <c r="CG103" s="2635"/>
      <c r="CH103" s="2635"/>
      <c r="CI103" s="2635"/>
      <c r="CJ103" s="164"/>
      <c r="CK103" s="164"/>
      <c r="CL103" s="164"/>
      <c r="CM103" s="164"/>
      <c r="CN103" s="12"/>
      <c r="CO103" s="12"/>
      <c r="CP103" s="12"/>
      <c r="CQ103" s="12"/>
      <c r="CR103" s="12"/>
      <c r="CS103" s="12"/>
      <c r="CT103" s="12"/>
      <c r="CU103" s="12"/>
      <c r="CV103" s="12"/>
      <c r="CW103" s="12"/>
      <c r="CX103" s="12"/>
      <c r="CY103" s="12"/>
      <c r="CZ103" s="12"/>
      <c r="DA103" s="12"/>
      <c r="DB103" s="12"/>
      <c r="DC103" s="12"/>
      <c r="DD103" s="12"/>
      <c r="DE103" s="12"/>
      <c r="DF103" s="12"/>
      <c r="DG103" s="12"/>
      <c r="DH103" s="12"/>
      <c r="DI103" s="12"/>
      <c r="DJ103" s="12"/>
      <c r="DK103" s="12"/>
      <c r="DL103" s="12"/>
      <c r="DM103" s="12"/>
      <c r="DN103" s="12"/>
      <c r="DO103" s="12"/>
      <c r="DP103" s="12"/>
      <c r="DQ103" s="187"/>
      <c r="DR103" s="1"/>
    </row>
    <row r="104" spans="81:122" ht="7.5" customHeight="1">
      <c r="CC104" s="1"/>
      <c r="CD104" s="2634"/>
      <c r="CE104" s="2635"/>
      <c r="CF104" s="2635"/>
      <c r="CG104" s="2635"/>
      <c r="CH104" s="2635"/>
      <c r="CI104" s="2635"/>
      <c r="CJ104" s="164"/>
      <c r="CK104" s="164"/>
      <c r="CL104" s="164"/>
      <c r="CM104" s="164"/>
      <c r="CN104" s="12"/>
      <c r="CO104" s="12"/>
      <c r="CP104" s="12"/>
      <c r="CQ104" s="12"/>
      <c r="CR104" s="12"/>
      <c r="CS104" s="12"/>
      <c r="CT104" s="12"/>
      <c r="CU104" s="12"/>
      <c r="CV104" s="12"/>
      <c r="CW104" s="12"/>
      <c r="CX104" s="12"/>
      <c r="CY104" s="12"/>
      <c r="CZ104" s="12"/>
      <c r="DA104" s="12"/>
      <c r="DB104" s="12"/>
      <c r="DC104" s="12"/>
      <c r="DD104" s="12"/>
      <c r="DE104" s="12"/>
      <c r="DF104" s="12"/>
      <c r="DG104" s="12"/>
      <c r="DH104" s="12"/>
      <c r="DI104" s="12"/>
      <c r="DJ104" s="12"/>
      <c r="DK104" s="12"/>
      <c r="DL104" s="12"/>
      <c r="DM104" s="12"/>
      <c r="DN104" s="12"/>
      <c r="DO104" s="12"/>
      <c r="DP104" s="12"/>
      <c r="DQ104" s="187"/>
      <c r="DR104" s="1"/>
    </row>
    <row r="105" spans="81:122" ht="7.5" customHeight="1">
      <c r="CC105" s="1"/>
      <c r="CD105" s="2634"/>
      <c r="CE105" s="2635"/>
      <c r="CF105" s="2635"/>
      <c r="CG105" s="2635"/>
      <c r="CH105" s="2635"/>
      <c r="CI105" s="2635"/>
      <c r="CJ105" s="164"/>
      <c r="CK105" s="164"/>
      <c r="CL105" s="164"/>
      <c r="CM105" s="164"/>
      <c r="CN105" s="12"/>
      <c r="CO105" s="12"/>
      <c r="CP105" s="12"/>
      <c r="CQ105" s="12"/>
      <c r="CR105" s="12"/>
      <c r="CS105" s="12"/>
      <c r="CT105" s="12"/>
      <c r="CU105" s="12"/>
      <c r="CV105" s="12"/>
      <c r="CW105" s="12"/>
      <c r="CX105" s="12"/>
      <c r="CY105" s="12"/>
      <c r="CZ105" s="12"/>
      <c r="DA105" s="12"/>
      <c r="DB105" s="12"/>
      <c r="DC105" s="12"/>
      <c r="DD105" s="12"/>
      <c r="DE105" s="12"/>
      <c r="DF105" s="12"/>
      <c r="DG105" s="12"/>
      <c r="DH105" s="12"/>
      <c r="DI105" s="12"/>
      <c r="DJ105" s="12"/>
      <c r="DK105" s="12"/>
      <c r="DL105" s="12"/>
      <c r="DM105" s="12"/>
      <c r="DN105" s="12"/>
      <c r="DO105" s="12"/>
      <c r="DP105" s="12"/>
      <c r="DQ105" s="187"/>
      <c r="DR105" s="1"/>
    </row>
    <row r="106" spans="81:122" ht="7.5" customHeight="1">
      <c r="CC106" s="1"/>
      <c r="CD106" s="2634"/>
      <c r="CE106" s="2635"/>
      <c r="CF106" s="2635"/>
      <c r="CG106" s="2635"/>
      <c r="CH106" s="2635"/>
      <c r="CI106" s="2635"/>
      <c r="CJ106" s="164"/>
      <c r="CK106" s="164"/>
      <c r="CL106" s="164"/>
      <c r="CM106" s="164"/>
      <c r="CN106" s="12"/>
      <c r="CO106" s="12"/>
      <c r="CP106" s="12"/>
      <c r="CQ106" s="12"/>
      <c r="CR106" s="12"/>
      <c r="CS106" s="12"/>
      <c r="CT106" s="12"/>
      <c r="CU106" s="12"/>
      <c r="CV106" s="12"/>
      <c r="CW106" s="12"/>
      <c r="CX106" s="12"/>
      <c r="CY106" s="12"/>
      <c r="CZ106" s="12"/>
      <c r="DA106" s="12"/>
      <c r="DB106" s="12"/>
      <c r="DC106" s="12"/>
      <c r="DD106" s="12"/>
      <c r="DE106" s="12"/>
      <c r="DF106" s="12"/>
      <c r="DG106" s="12"/>
      <c r="DH106" s="12"/>
      <c r="DI106" s="12"/>
      <c r="DJ106" s="12"/>
      <c r="DK106" s="12"/>
      <c r="DL106" s="12"/>
      <c r="DM106" s="12"/>
      <c r="DN106" s="12"/>
      <c r="DO106" s="12"/>
      <c r="DP106" s="12"/>
      <c r="DQ106" s="187"/>
      <c r="DR106" s="1"/>
    </row>
    <row r="107" spans="81:122" ht="7.5" customHeight="1">
      <c r="CC107" s="1"/>
      <c r="CD107" s="2634"/>
      <c r="CE107" s="2635"/>
      <c r="CF107" s="2635"/>
      <c r="CG107" s="2635"/>
      <c r="CH107" s="2635"/>
      <c r="CI107" s="2635"/>
      <c r="CJ107" s="164"/>
      <c r="CK107" s="164"/>
      <c r="CL107" s="164"/>
      <c r="CM107" s="164"/>
      <c r="CN107" s="12"/>
      <c r="CO107" s="12"/>
      <c r="CP107" s="12"/>
      <c r="CQ107" s="12"/>
      <c r="CR107" s="12"/>
      <c r="CS107" s="12"/>
      <c r="CT107" s="12"/>
      <c r="CU107" s="12"/>
      <c r="CV107" s="12"/>
      <c r="CW107" s="12"/>
      <c r="CX107" s="12"/>
      <c r="CY107" s="12"/>
      <c r="CZ107" s="12"/>
      <c r="DA107" s="12"/>
      <c r="DB107" s="12"/>
      <c r="DC107" s="12"/>
      <c r="DD107" s="12"/>
      <c r="DE107" s="12"/>
      <c r="DF107" s="12"/>
      <c r="DG107" s="12"/>
      <c r="DH107" s="12"/>
      <c r="DI107" s="12"/>
      <c r="DJ107" s="12"/>
      <c r="DK107" s="12"/>
      <c r="DL107" s="12"/>
      <c r="DM107" s="12"/>
      <c r="DN107" s="12"/>
      <c r="DO107" s="12"/>
      <c r="DP107" s="12"/>
      <c r="DQ107" s="187"/>
      <c r="DR107" s="1"/>
    </row>
    <row r="108" spans="81:122" ht="7.5" customHeight="1">
      <c r="CC108" s="1"/>
      <c r="CD108" s="2634"/>
      <c r="CE108" s="2635"/>
      <c r="CF108" s="2635"/>
      <c r="CG108" s="2635"/>
      <c r="CH108" s="2635"/>
      <c r="CI108" s="2635"/>
      <c r="CJ108" s="164"/>
      <c r="CK108" s="164"/>
      <c r="CL108" s="164"/>
      <c r="CM108" s="164"/>
      <c r="CN108" s="12"/>
      <c r="CO108" s="12"/>
      <c r="CP108" s="12"/>
      <c r="CQ108" s="12"/>
      <c r="CR108" s="12"/>
      <c r="CS108" s="12"/>
      <c r="CT108" s="12"/>
      <c r="CU108" s="12"/>
      <c r="CV108" s="12"/>
      <c r="CW108" s="12"/>
      <c r="CX108" s="12"/>
      <c r="CY108" s="12"/>
      <c r="CZ108" s="12"/>
      <c r="DA108" s="12"/>
      <c r="DB108" s="12"/>
      <c r="DC108" s="12"/>
      <c r="DD108" s="12"/>
      <c r="DE108" s="12"/>
      <c r="DF108" s="12"/>
      <c r="DG108" s="12"/>
      <c r="DH108" s="12"/>
      <c r="DI108" s="12"/>
      <c r="DJ108" s="12"/>
      <c r="DK108" s="12"/>
      <c r="DL108" s="12"/>
      <c r="DM108" s="12"/>
      <c r="DN108" s="12"/>
      <c r="DO108" s="12"/>
      <c r="DP108" s="12"/>
      <c r="DQ108" s="187"/>
      <c r="DR108" s="1"/>
    </row>
    <row r="109" spans="81:122" ht="7.5" customHeight="1">
      <c r="CC109" s="1"/>
      <c r="CD109" s="186"/>
      <c r="CE109" s="12"/>
      <c r="CF109" s="12"/>
      <c r="CG109" s="12"/>
      <c r="CH109" s="12"/>
      <c r="CI109" s="12"/>
      <c r="CJ109" s="12"/>
      <c r="CK109" s="12"/>
      <c r="CL109" s="12"/>
      <c r="CM109" s="12"/>
      <c r="CN109" s="12"/>
      <c r="CO109" s="12"/>
      <c r="CP109" s="12"/>
      <c r="CQ109" s="12"/>
      <c r="CR109" s="12"/>
      <c r="CS109" s="12"/>
      <c r="CT109" s="12"/>
      <c r="CU109" s="12"/>
      <c r="CV109" s="12"/>
      <c r="CW109" s="12"/>
      <c r="CX109" s="12"/>
      <c r="CY109" s="12"/>
      <c r="CZ109" s="12"/>
      <c r="DA109" s="12"/>
      <c r="DB109" s="12"/>
      <c r="DC109" s="12"/>
      <c r="DD109" s="12"/>
      <c r="DE109" s="12"/>
      <c r="DF109" s="12"/>
      <c r="DG109" s="12"/>
      <c r="DH109" s="12"/>
      <c r="DI109" s="12"/>
      <c r="DJ109" s="12"/>
      <c r="DK109" s="12"/>
      <c r="DL109" s="12"/>
      <c r="DM109" s="12"/>
      <c r="DN109" s="12"/>
      <c r="DO109" s="12"/>
      <c r="DP109" s="12"/>
      <c r="DQ109" s="187"/>
      <c r="DR109" s="1"/>
    </row>
    <row r="110" spans="81:122" ht="7.5" customHeight="1">
      <c r="CC110" s="1"/>
      <c r="CD110" s="186"/>
      <c r="CE110" s="164"/>
      <c r="CF110" s="164"/>
      <c r="CG110" s="164"/>
      <c r="CH110" s="164"/>
      <c r="CI110" s="164"/>
      <c r="CJ110" s="164"/>
      <c r="CK110" s="164"/>
      <c r="CL110" s="164"/>
      <c r="CM110" s="164"/>
      <c r="CN110" s="164"/>
      <c r="CO110" s="12"/>
      <c r="CP110" s="12"/>
      <c r="CQ110" s="12"/>
      <c r="CR110" s="12"/>
      <c r="CS110" s="12"/>
      <c r="CT110" s="12"/>
      <c r="CU110" s="12"/>
      <c r="CV110" s="12"/>
      <c r="CW110" s="12"/>
      <c r="CX110" s="12"/>
      <c r="CY110" s="12"/>
      <c r="CZ110" s="12"/>
      <c r="DA110" s="12"/>
      <c r="DB110" s="12"/>
      <c r="DC110" s="12"/>
      <c r="DD110" s="12"/>
      <c r="DE110" s="12"/>
      <c r="DF110" s="12"/>
      <c r="DG110" s="12"/>
      <c r="DH110" s="12"/>
      <c r="DI110" s="12"/>
      <c r="DJ110" s="12"/>
      <c r="DK110" s="12"/>
      <c r="DL110" s="12"/>
      <c r="DM110" s="12"/>
      <c r="DN110" s="12"/>
      <c r="DO110" s="12"/>
      <c r="DP110" s="12"/>
      <c r="DQ110" s="187"/>
      <c r="DR110" s="1"/>
    </row>
    <row r="111" spans="81:122" ht="7.5" customHeight="1">
      <c r="CC111" s="1"/>
      <c r="CD111" s="186"/>
      <c r="CE111" s="164"/>
      <c r="CF111" s="164"/>
      <c r="CG111" s="164"/>
      <c r="CH111" s="164"/>
      <c r="CI111" s="164"/>
      <c r="CJ111" s="164"/>
      <c r="CK111" s="164"/>
      <c r="CL111" s="164"/>
      <c r="CM111" s="164"/>
      <c r="CN111" s="164"/>
      <c r="CO111" s="12"/>
      <c r="CP111" s="12"/>
      <c r="CQ111" s="12"/>
      <c r="CR111" s="12"/>
      <c r="CS111" s="12"/>
      <c r="CT111" s="12"/>
      <c r="CU111" s="12"/>
      <c r="CV111" s="12"/>
      <c r="CW111" s="12"/>
      <c r="CX111" s="12"/>
      <c r="CY111" s="12"/>
      <c r="CZ111" s="12"/>
      <c r="DA111" s="12"/>
      <c r="DB111" s="12"/>
      <c r="DC111" s="12"/>
      <c r="DD111" s="12"/>
      <c r="DE111" s="12"/>
      <c r="DF111" s="12"/>
      <c r="DG111" s="12"/>
      <c r="DH111" s="12"/>
      <c r="DI111" s="12"/>
      <c r="DJ111" s="12"/>
      <c r="DK111" s="12"/>
      <c r="DL111" s="12"/>
      <c r="DM111" s="12"/>
      <c r="DN111" s="12"/>
      <c r="DO111" s="12"/>
      <c r="DP111" s="12"/>
      <c r="DQ111" s="187"/>
      <c r="DR111" s="1"/>
    </row>
    <row r="112" spans="81:122" ht="7.5" customHeight="1">
      <c r="CC112" s="1"/>
      <c r="CD112" s="186"/>
      <c r="CE112" s="12"/>
      <c r="CF112" s="12"/>
      <c r="CG112" s="12"/>
      <c r="CH112" s="12"/>
      <c r="CI112" s="12"/>
      <c r="CJ112" s="12"/>
      <c r="CK112" s="12"/>
      <c r="CL112" s="12"/>
      <c r="CM112" s="12"/>
      <c r="CN112" s="12"/>
      <c r="CO112" s="12"/>
      <c r="CP112" s="12"/>
      <c r="CQ112" s="12"/>
      <c r="CR112" s="12"/>
      <c r="CS112" s="12"/>
      <c r="CT112" s="12"/>
      <c r="CU112" s="12"/>
      <c r="CV112" s="12"/>
      <c r="CW112" s="12"/>
      <c r="CX112" s="12"/>
      <c r="CY112" s="12"/>
      <c r="CZ112" s="12"/>
      <c r="DA112" s="12"/>
      <c r="DB112" s="12"/>
      <c r="DC112" s="12"/>
      <c r="DD112" s="12"/>
      <c r="DE112" s="12"/>
      <c r="DF112" s="12"/>
      <c r="DG112" s="12"/>
      <c r="DH112" s="12"/>
      <c r="DI112" s="12"/>
      <c r="DJ112" s="12"/>
      <c r="DK112" s="12"/>
      <c r="DL112" s="12"/>
      <c r="DM112" s="12"/>
      <c r="DN112" s="12"/>
      <c r="DO112" s="12"/>
      <c r="DP112" s="12"/>
      <c r="DQ112" s="187"/>
      <c r="DR112" s="1"/>
    </row>
    <row r="113" spans="2:122" ht="7.5" customHeight="1">
      <c r="CC113" s="1"/>
      <c r="CD113" s="186"/>
      <c r="CE113" s="12"/>
      <c r="CF113" s="12"/>
      <c r="CG113" s="12"/>
      <c r="CH113" s="12"/>
      <c r="CI113" s="12"/>
      <c r="CJ113" s="12"/>
      <c r="CK113" s="12"/>
      <c r="CL113" s="12"/>
      <c r="CM113" s="12"/>
      <c r="CN113" s="12"/>
      <c r="CO113" s="12"/>
      <c r="CP113" s="12"/>
      <c r="CQ113" s="12"/>
      <c r="CR113" s="12"/>
      <c r="CS113" s="12"/>
      <c r="CT113" s="12"/>
      <c r="CU113" s="12"/>
      <c r="CV113" s="12"/>
      <c r="CW113" s="12"/>
      <c r="CX113" s="12"/>
      <c r="CY113" s="12"/>
      <c r="CZ113" s="12"/>
      <c r="DA113" s="12"/>
      <c r="DB113" s="12"/>
      <c r="DC113" s="12"/>
      <c r="DD113" s="12"/>
      <c r="DE113" s="12"/>
      <c r="DF113" s="12"/>
      <c r="DG113" s="12"/>
      <c r="DH113" s="12"/>
      <c r="DI113" s="12"/>
      <c r="DJ113" s="12"/>
      <c r="DK113" s="12"/>
      <c r="DL113" s="12"/>
      <c r="DM113" s="12"/>
      <c r="DN113" s="12"/>
      <c r="DO113" s="12"/>
      <c r="DP113" s="12"/>
      <c r="DQ113" s="187"/>
      <c r="DR113" s="1"/>
    </row>
    <row r="114" spans="2:122" ht="7.5" customHeight="1">
      <c r="B114" s="165" t="str">
        <f>$CD$36&amp;" "&amp;$CN$36</f>
        <v>□その他 (</v>
      </c>
      <c r="C114" s="169" t="str">
        <f>IF(LEFT("",20)=LEFT($CN$12,20),"年　　　　　月　　　　　日",$CN$12)</f>
        <v>年　　　　　月　　　　　日</v>
      </c>
      <c r="D114" s="169" t="str">
        <f>$C$114</f>
        <v>年　　　　　月　　　　　日</v>
      </c>
      <c r="E114" s="165"/>
      <c r="F114" s="165"/>
      <c r="CC114" s="1"/>
      <c r="CD114" s="186"/>
      <c r="CE114" s="12"/>
      <c r="CF114" s="12"/>
      <c r="CG114" s="12"/>
      <c r="CH114" s="12"/>
      <c r="CI114" s="12"/>
      <c r="CJ114" s="12"/>
      <c r="CK114" s="12"/>
      <c r="CL114" s="12"/>
      <c r="CM114" s="12"/>
      <c r="CN114" s="12"/>
      <c r="CO114" s="12"/>
      <c r="CP114" s="12"/>
      <c r="CQ114" s="12"/>
      <c r="CR114" s="12"/>
      <c r="CS114" s="12"/>
      <c r="CT114" s="12"/>
      <c r="CU114" s="12"/>
      <c r="CV114" s="12"/>
      <c r="CW114" s="12"/>
      <c r="CX114" s="12"/>
      <c r="CY114" s="12"/>
      <c r="CZ114" s="12"/>
      <c r="DA114" s="12"/>
      <c r="DB114" s="12"/>
      <c r="DC114" s="12"/>
      <c r="DD114" s="12"/>
      <c r="DE114" s="12"/>
      <c r="DF114" s="12"/>
      <c r="DG114" s="12"/>
      <c r="DH114" s="12"/>
      <c r="DI114" s="12"/>
      <c r="DJ114" s="12"/>
      <c r="DK114" s="12"/>
      <c r="DL114" s="12"/>
      <c r="DM114" s="12"/>
      <c r="DN114" s="12"/>
      <c r="DO114" s="12"/>
      <c r="DP114" s="12"/>
      <c r="DQ114" s="187"/>
      <c r="DR114" s="1"/>
    </row>
    <row r="115" spans="2:122" ht="7.5" customHeight="1">
      <c r="CC115" s="1"/>
      <c r="CD115" s="186"/>
      <c r="CE115" s="12"/>
      <c r="CF115" s="12"/>
      <c r="CG115" s="12"/>
      <c r="CH115" s="12"/>
      <c r="CI115" s="12"/>
      <c r="CJ115" s="12"/>
      <c r="CK115" s="12"/>
      <c r="CL115" s="12"/>
      <c r="CM115" s="12"/>
      <c r="CN115" s="12"/>
      <c r="CO115" s="12"/>
      <c r="CP115" s="12"/>
      <c r="CQ115" s="12"/>
      <c r="CR115" s="12"/>
      <c r="CS115" s="12"/>
      <c r="CT115" s="12"/>
      <c r="CU115" s="12"/>
      <c r="CV115" s="12"/>
      <c r="CW115" s="12"/>
      <c r="CX115" s="12"/>
      <c r="CY115" s="12"/>
      <c r="CZ115" s="12"/>
      <c r="DA115" s="12"/>
      <c r="DB115" s="12"/>
      <c r="DC115" s="12"/>
      <c r="DD115" s="12"/>
      <c r="DE115" s="12"/>
      <c r="DF115" s="12"/>
      <c r="DG115" s="12"/>
      <c r="DH115" s="12"/>
      <c r="DI115" s="12"/>
      <c r="DJ115" s="12"/>
      <c r="DK115" s="12"/>
      <c r="DL115" s="12"/>
      <c r="DM115" s="12"/>
      <c r="DN115" s="12"/>
      <c r="DO115" s="12"/>
      <c r="DP115" s="12"/>
      <c r="DQ115" s="187"/>
      <c r="DR115" s="1"/>
    </row>
    <row r="116" spans="2:122" ht="7.5" customHeight="1">
      <c r="CC116" s="1"/>
      <c r="CD116" s="186"/>
      <c r="CE116" s="12"/>
      <c r="CF116" s="12"/>
      <c r="CG116" s="12"/>
      <c r="CH116" s="12"/>
      <c r="CI116" s="12"/>
      <c r="CJ116" s="12"/>
      <c r="CK116" s="12"/>
      <c r="CL116" s="12"/>
      <c r="CM116" s="12"/>
      <c r="CN116" s="12"/>
      <c r="CO116" s="12"/>
      <c r="CP116" s="12"/>
      <c r="CQ116" s="12"/>
      <c r="CR116" s="12"/>
      <c r="CS116" s="12"/>
      <c r="CT116" s="12"/>
      <c r="CU116" s="12"/>
      <c r="CV116" s="12"/>
      <c r="CW116" s="12"/>
      <c r="CX116" s="12"/>
      <c r="CY116" s="12"/>
      <c r="CZ116" s="12"/>
      <c r="DA116" s="12"/>
      <c r="DB116" s="12"/>
      <c r="DC116" s="12"/>
      <c r="DD116" s="12"/>
      <c r="DE116" s="12"/>
      <c r="DF116" s="12"/>
      <c r="DG116" s="12"/>
      <c r="DH116" s="12"/>
      <c r="DI116" s="12"/>
      <c r="DJ116" s="12"/>
      <c r="DK116" s="12"/>
      <c r="DL116" s="12"/>
      <c r="DM116" s="12"/>
      <c r="DN116" s="12"/>
      <c r="DO116" s="12"/>
      <c r="DP116" s="12"/>
      <c r="DQ116" s="187"/>
      <c r="DR116" s="1"/>
    </row>
    <row r="117" spans="2:122" ht="7.5" customHeight="1">
      <c r="CD117" s="186"/>
      <c r="CE117" s="12"/>
      <c r="CF117" s="12"/>
      <c r="CG117" s="12"/>
      <c r="CH117" s="12"/>
      <c r="CI117" s="12"/>
      <c r="CJ117" s="12"/>
      <c r="CK117" s="12"/>
      <c r="CL117" s="12"/>
      <c r="CM117" s="12"/>
      <c r="CN117" s="12"/>
      <c r="CO117" s="12"/>
      <c r="CP117" s="12"/>
      <c r="CQ117" s="12"/>
      <c r="CR117" s="12"/>
      <c r="CS117" s="12"/>
      <c r="CT117" s="12"/>
      <c r="CU117" s="12"/>
      <c r="CV117" s="12"/>
      <c r="CW117" s="12"/>
      <c r="CX117" s="12"/>
      <c r="CY117" s="12"/>
      <c r="CZ117" s="12"/>
      <c r="DA117" s="12"/>
      <c r="DB117" s="12"/>
      <c r="DC117" s="12"/>
      <c r="DD117" s="12"/>
      <c r="DE117" s="12"/>
      <c r="DF117" s="12"/>
      <c r="DG117" s="12"/>
      <c r="DH117" s="12"/>
      <c r="DI117" s="12"/>
      <c r="DJ117" s="12"/>
      <c r="DK117" s="12"/>
      <c r="DL117" s="12"/>
      <c r="DM117" s="12"/>
      <c r="DN117" s="12"/>
      <c r="DO117" s="12"/>
      <c r="DP117" s="12"/>
      <c r="DQ117" s="187"/>
    </row>
    <row r="118" spans="2:122" ht="7.5" customHeight="1">
      <c r="CD118" s="2634"/>
      <c r="CE118" s="2635"/>
      <c r="CF118" s="2635"/>
      <c r="CG118" s="2635"/>
      <c r="CH118" s="2635"/>
      <c r="CI118" s="2635"/>
      <c r="CJ118" s="12"/>
      <c r="CK118" s="12"/>
      <c r="CL118" s="12"/>
      <c r="CM118" s="12"/>
      <c r="CN118" s="12"/>
      <c r="CO118" s="12"/>
      <c r="CP118" s="12"/>
      <c r="CQ118" s="12"/>
      <c r="CR118" s="12"/>
      <c r="CS118" s="12"/>
      <c r="CT118" s="12"/>
      <c r="CU118" s="12"/>
      <c r="CV118" s="12"/>
      <c r="CW118" s="12"/>
      <c r="CX118" s="12"/>
      <c r="CY118" s="12"/>
      <c r="CZ118" s="12"/>
      <c r="DA118" s="12"/>
      <c r="DB118" s="12"/>
      <c r="DC118" s="12"/>
      <c r="DD118" s="12"/>
      <c r="DE118" s="12"/>
      <c r="DF118" s="12"/>
      <c r="DG118" s="12"/>
      <c r="DH118" s="12"/>
      <c r="DI118" s="12"/>
      <c r="DJ118" s="12"/>
      <c r="DK118" s="12"/>
      <c r="DL118" s="12"/>
      <c r="DM118" s="12"/>
      <c r="DN118" s="12"/>
      <c r="DO118" s="12"/>
      <c r="DP118" s="12"/>
      <c r="DQ118" s="187"/>
    </row>
    <row r="119" spans="2:122" ht="7.5" customHeight="1">
      <c r="CD119" s="2634"/>
      <c r="CE119" s="2635"/>
      <c r="CF119" s="2635"/>
      <c r="CG119" s="2635"/>
      <c r="CH119" s="2635"/>
      <c r="CI119" s="2635"/>
      <c r="CJ119" s="164"/>
      <c r="CK119" s="164"/>
      <c r="CL119" s="164"/>
      <c r="CM119" s="164"/>
      <c r="CN119" s="164"/>
      <c r="CO119" s="164"/>
      <c r="CP119" s="164"/>
      <c r="CQ119" s="164"/>
      <c r="CR119" s="164"/>
      <c r="CS119" s="164"/>
      <c r="CT119" s="164"/>
      <c r="CU119" s="164"/>
      <c r="CV119" s="164"/>
      <c r="CW119" s="164"/>
      <c r="CX119" s="164"/>
      <c r="CY119" s="164"/>
      <c r="CZ119" s="164"/>
      <c r="DA119" s="164"/>
      <c r="DB119" s="164"/>
      <c r="DC119" s="164"/>
      <c r="DD119" s="164"/>
      <c r="DE119" s="164"/>
      <c r="DF119" s="164"/>
      <c r="DG119" s="164"/>
      <c r="DH119" s="164"/>
      <c r="DI119" s="164"/>
      <c r="DJ119" s="164"/>
      <c r="DK119" s="164"/>
      <c r="DL119" s="164"/>
      <c r="DM119" s="164"/>
      <c r="DN119" s="164"/>
      <c r="DO119" s="164"/>
      <c r="DP119" s="164"/>
      <c r="DQ119" s="185"/>
    </row>
    <row r="120" spans="2:122" ht="7.5" customHeight="1">
      <c r="CD120" s="2634"/>
      <c r="CE120" s="2635"/>
      <c r="CF120" s="2635"/>
      <c r="CG120" s="2635"/>
      <c r="CH120" s="2635"/>
      <c r="CI120" s="2635"/>
      <c r="CJ120" s="164"/>
      <c r="CK120" s="164"/>
      <c r="CL120" s="164"/>
      <c r="CM120" s="164"/>
      <c r="CN120" s="164"/>
      <c r="CO120" s="164"/>
      <c r="CP120" s="164"/>
      <c r="CQ120" s="164"/>
      <c r="CR120" s="164"/>
      <c r="CS120" s="164"/>
      <c r="CT120" s="164"/>
      <c r="CU120" s="164"/>
      <c r="CV120" s="164"/>
      <c r="CW120" s="164"/>
      <c r="CX120" s="164"/>
      <c r="CY120" s="164"/>
      <c r="CZ120" s="164"/>
      <c r="DA120" s="164"/>
      <c r="DB120" s="164"/>
      <c r="DC120" s="164"/>
      <c r="DD120" s="164"/>
      <c r="DE120" s="164"/>
      <c r="DF120" s="164"/>
      <c r="DG120" s="164"/>
      <c r="DH120" s="164"/>
      <c r="DI120" s="164"/>
      <c r="DJ120" s="164"/>
      <c r="DK120" s="164"/>
      <c r="DL120" s="164"/>
      <c r="DM120" s="164"/>
      <c r="DN120" s="164"/>
      <c r="DO120" s="164"/>
      <c r="DP120" s="164"/>
      <c r="DQ120" s="185"/>
    </row>
    <row r="121" spans="2:122" ht="7.5" customHeight="1">
      <c r="CD121" s="2634"/>
      <c r="CE121" s="2635"/>
      <c r="CF121" s="2635"/>
      <c r="CG121" s="2635"/>
      <c r="CH121" s="2635"/>
      <c r="CI121" s="2635"/>
      <c r="CJ121" s="164"/>
      <c r="CK121" s="164"/>
      <c r="CL121" s="164"/>
      <c r="CM121" s="164"/>
      <c r="CN121" s="164"/>
      <c r="CO121" s="164"/>
      <c r="CP121" s="164"/>
      <c r="CQ121" s="164"/>
      <c r="CR121" s="164"/>
      <c r="CS121" s="164"/>
      <c r="CT121" s="164"/>
      <c r="CU121" s="164"/>
      <c r="CV121" s="164"/>
      <c r="CW121" s="164"/>
      <c r="CX121" s="164"/>
      <c r="CY121" s="164"/>
      <c r="CZ121" s="164"/>
      <c r="DA121" s="164"/>
      <c r="DB121" s="164"/>
      <c r="DC121" s="164"/>
      <c r="DD121" s="164"/>
      <c r="DE121" s="164"/>
      <c r="DF121" s="164"/>
      <c r="DG121" s="164"/>
      <c r="DH121" s="164"/>
      <c r="DI121" s="164"/>
      <c r="DJ121" s="164"/>
      <c r="DK121" s="164"/>
      <c r="DL121" s="164"/>
      <c r="DM121" s="164"/>
      <c r="DN121" s="164"/>
      <c r="DO121" s="164"/>
      <c r="DP121" s="164"/>
      <c r="DQ121" s="185"/>
    </row>
    <row r="122" spans="2:122" ht="7.5" customHeight="1">
      <c r="CD122" s="2634"/>
      <c r="CE122" s="2635"/>
      <c r="CF122" s="2635"/>
      <c r="CG122" s="2635"/>
      <c r="CH122" s="2635"/>
      <c r="CI122" s="2635"/>
      <c r="CJ122" s="164"/>
      <c r="CK122" s="164"/>
      <c r="CL122" s="164"/>
      <c r="CM122" s="164"/>
      <c r="CN122" s="164"/>
      <c r="CO122" s="164"/>
      <c r="CP122" s="164"/>
      <c r="CQ122" s="164"/>
      <c r="CR122" s="164"/>
      <c r="CS122" s="164"/>
      <c r="CT122" s="164"/>
      <c r="CU122" s="164"/>
      <c r="CV122" s="164"/>
      <c r="CW122" s="164"/>
      <c r="CX122" s="164"/>
      <c r="CY122" s="164"/>
      <c r="CZ122" s="164"/>
      <c r="DA122" s="164"/>
      <c r="DB122" s="164"/>
      <c r="DC122" s="164"/>
      <c r="DD122" s="164"/>
      <c r="DE122" s="164"/>
      <c r="DF122" s="164"/>
      <c r="DG122" s="164"/>
      <c r="DH122" s="164"/>
      <c r="DI122" s="164"/>
      <c r="DJ122" s="164"/>
      <c r="DK122" s="164"/>
      <c r="DL122" s="164"/>
      <c r="DM122" s="164"/>
      <c r="DN122" s="164"/>
      <c r="DO122" s="164"/>
      <c r="DP122" s="164"/>
      <c r="DQ122" s="185"/>
    </row>
    <row r="123" spans="2:122" ht="7.5" customHeight="1">
      <c r="CD123" s="2634"/>
      <c r="CE123" s="2635"/>
      <c r="CF123" s="2635"/>
      <c r="CG123" s="2635"/>
      <c r="CH123" s="2635"/>
      <c r="CI123" s="2635"/>
      <c r="CJ123" s="164"/>
      <c r="CK123" s="164"/>
      <c r="CL123" s="164"/>
      <c r="CM123" s="164"/>
      <c r="CN123" s="164"/>
      <c r="CO123" s="164"/>
      <c r="CP123" s="164"/>
      <c r="CQ123" s="164"/>
      <c r="CR123" s="164"/>
      <c r="CS123" s="164"/>
      <c r="CT123" s="164"/>
      <c r="CU123" s="164"/>
      <c r="CV123" s="164"/>
      <c r="CW123" s="164"/>
      <c r="CX123" s="164"/>
      <c r="CY123" s="164"/>
      <c r="CZ123" s="164"/>
      <c r="DA123" s="164"/>
      <c r="DB123" s="164"/>
      <c r="DC123" s="164"/>
      <c r="DD123" s="164"/>
      <c r="DE123" s="164"/>
      <c r="DF123" s="164"/>
      <c r="DG123" s="164"/>
      <c r="DH123" s="164"/>
      <c r="DI123" s="164"/>
      <c r="DJ123" s="164"/>
      <c r="DK123" s="164"/>
      <c r="DL123" s="164"/>
      <c r="DM123" s="164"/>
      <c r="DN123" s="164"/>
      <c r="DO123" s="164"/>
      <c r="DP123" s="164"/>
      <c r="DQ123" s="185"/>
    </row>
    <row r="124" spans="2:122" ht="7.5" customHeight="1">
      <c r="CD124" s="2634"/>
      <c r="CE124" s="2635"/>
      <c r="CF124" s="2635"/>
      <c r="CG124" s="2635"/>
      <c r="CH124" s="2635"/>
      <c r="CI124" s="2635"/>
      <c r="CJ124" s="164"/>
      <c r="CK124" s="164"/>
      <c r="CL124" s="164"/>
      <c r="CM124" s="164"/>
      <c r="CN124" s="164"/>
      <c r="CO124" s="164"/>
      <c r="CP124" s="164"/>
      <c r="CQ124" s="164"/>
      <c r="CR124" s="164"/>
      <c r="CS124" s="164"/>
      <c r="CT124" s="164"/>
      <c r="CU124" s="164"/>
      <c r="CV124" s="164"/>
      <c r="CW124" s="164"/>
      <c r="CX124" s="164"/>
      <c r="CY124" s="164"/>
      <c r="CZ124" s="164"/>
      <c r="DA124" s="164"/>
      <c r="DB124" s="164"/>
      <c r="DC124" s="164"/>
      <c r="DD124" s="164"/>
      <c r="DE124" s="164"/>
      <c r="DF124" s="164"/>
      <c r="DG124" s="164"/>
      <c r="DH124" s="164"/>
      <c r="DI124" s="164"/>
      <c r="DJ124" s="164"/>
      <c r="DK124" s="164"/>
      <c r="DL124" s="164"/>
      <c r="DM124" s="164"/>
      <c r="DN124" s="164"/>
      <c r="DO124" s="164"/>
      <c r="DP124" s="164"/>
      <c r="DQ124" s="185"/>
    </row>
    <row r="125" spans="2:122" ht="7.5" customHeight="1">
      <c r="CD125" s="2634"/>
      <c r="CE125" s="2635"/>
      <c r="CF125" s="2635"/>
      <c r="CG125" s="2635"/>
      <c r="CH125" s="2635"/>
      <c r="CI125" s="2635"/>
      <c r="CJ125" s="164"/>
      <c r="CK125" s="164"/>
      <c r="CL125" s="164"/>
      <c r="CM125" s="164"/>
      <c r="CN125" s="164"/>
      <c r="CO125" s="164"/>
      <c r="CP125" s="164"/>
      <c r="CQ125" s="164"/>
      <c r="CR125" s="164"/>
      <c r="CS125" s="164"/>
      <c r="CT125" s="164"/>
      <c r="CU125" s="164"/>
      <c r="CV125" s="164"/>
      <c r="CW125" s="164"/>
      <c r="CX125" s="164"/>
      <c r="CY125" s="164"/>
      <c r="CZ125" s="164"/>
      <c r="DA125" s="164"/>
      <c r="DB125" s="164"/>
      <c r="DC125" s="164"/>
      <c r="DD125" s="164"/>
      <c r="DE125" s="164"/>
      <c r="DF125" s="164"/>
      <c r="DG125" s="164"/>
      <c r="DH125" s="164"/>
      <c r="DI125" s="164"/>
      <c r="DJ125" s="164"/>
      <c r="DK125" s="164"/>
      <c r="DL125" s="164"/>
      <c r="DM125" s="164"/>
      <c r="DN125" s="164"/>
      <c r="DO125" s="164"/>
      <c r="DP125" s="164"/>
      <c r="DQ125" s="185"/>
    </row>
    <row r="126" spans="2:122" ht="7.5" customHeight="1">
      <c r="CD126" s="184"/>
      <c r="CE126" s="164"/>
      <c r="CF126" s="164"/>
      <c r="CG126" s="164"/>
      <c r="CH126" s="164"/>
      <c r="CI126" s="164"/>
      <c r="CJ126" s="164"/>
      <c r="CK126" s="164"/>
      <c r="CL126" s="164"/>
      <c r="CM126" s="164"/>
      <c r="CN126" s="164"/>
      <c r="CO126" s="164"/>
      <c r="CP126" s="164"/>
      <c r="CQ126" s="164"/>
      <c r="CR126" s="164"/>
      <c r="CS126" s="164"/>
      <c r="CT126" s="164"/>
      <c r="CU126" s="164"/>
      <c r="CV126" s="164"/>
      <c r="CW126" s="164"/>
      <c r="CX126" s="164"/>
      <c r="CY126" s="164"/>
      <c r="CZ126" s="164"/>
      <c r="DA126" s="164"/>
      <c r="DB126" s="164"/>
      <c r="DC126" s="164"/>
      <c r="DD126" s="164"/>
      <c r="DE126" s="164"/>
      <c r="DF126" s="164"/>
      <c r="DG126" s="164"/>
      <c r="DH126" s="164"/>
      <c r="DI126" s="164"/>
      <c r="DJ126" s="164"/>
      <c r="DK126" s="164"/>
      <c r="DL126" s="164"/>
      <c r="DM126" s="164"/>
      <c r="DN126" s="164"/>
      <c r="DO126" s="164"/>
      <c r="DP126" s="164"/>
      <c r="DQ126" s="185"/>
    </row>
    <row r="127" spans="2:122" ht="7.5" customHeight="1">
      <c r="CD127" s="184"/>
      <c r="CE127" s="164"/>
      <c r="CF127" s="164"/>
      <c r="CG127" s="164"/>
      <c r="CH127" s="164"/>
      <c r="CI127" s="164"/>
      <c r="CJ127" s="164"/>
      <c r="CK127" s="164"/>
      <c r="CL127" s="164"/>
      <c r="CM127" s="164"/>
      <c r="CN127" s="164"/>
      <c r="CO127" s="164"/>
      <c r="CP127" s="164"/>
      <c r="CQ127" s="164"/>
      <c r="CR127" s="164"/>
      <c r="CS127" s="164"/>
      <c r="CT127" s="164"/>
      <c r="CU127" s="164"/>
      <c r="CV127" s="164"/>
      <c r="CW127" s="164"/>
      <c r="CX127" s="164"/>
      <c r="CY127" s="164"/>
      <c r="CZ127" s="164"/>
      <c r="DA127" s="164"/>
      <c r="DB127" s="164"/>
      <c r="DC127" s="164"/>
      <c r="DD127" s="164"/>
      <c r="DE127" s="164"/>
      <c r="DF127" s="164"/>
      <c r="DG127" s="164"/>
      <c r="DH127" s="164"/>
      <c r="DI127" s="164"/>
      <c r="DJ127" s="164"/>
      <c r="DK127" s="164"/>
      <c r="DL127" s="164"/>
      <c r="DM127" s="164"/>
      <c r="DN127" s="164"/>
      <c r="DO127" s="164"/>
      <c r="DP127" s="164"/>
      <c r="DQ127" s="185"/>
    </row>
    <row r="128" spans="2:122" ht="7.5" customHeight="1">
      <c r="CD128" s="184"/>
      <c r="CE128" s="164"/>
      <c r="CF128" s="164"/>
      <c r="CG128" s="164"/>
      <c r="CH128" s="164"/>
      <c r="CI128" s="164"/>
      <c r="CJ128" s="164"/>
      <c r="CK128" s="164"/>
      <c r="CL128" s="164"/>
      <c r="CM128" s="164"/>
      <c r="CN128" s="164"/>
      <c r="CO128" s="164"/>
      <c r="CP128" s="164"/>
      <c r="CQ128" s="164"/>
      <c r="CR128" s="164"/>
      <c r="CS128" s="164"/>
      <c r="CT128" s="164"/>
      <c r="CU128" s="164"/>
      <c r="CV128" s="164"/>
      <c r="CW128" s="164"/>
      <c r="CX128" s="164"/>
      <c r="CY128" s="164"/>
      <c r="CZ128" s="164"/>
      <c r="DA128" s="164"/>
      <c r="DB128" s="164"/>
      <c r="DC128" s="164"/>
      <c r="DD128" s="164"/>
      <c r="DE128" s="164"/>
      <c r="DF128" s="164"/>
      <c r="DG128" s="164"/>
      <c r="DH128" s="164"/>
      <c r="DI128" s="164"/>
      <c r="DJ128" s="164"/>
      <c r="DK128" s="164"/>
      <c r="DL128" s="164"/>
      <c r="DM128" s="164"/>
      <c r="DN128" s="164"/>
      <c r="DO128" s="164"/>
      <c r="DP128" s="164"/>
      <c r="DQ128" s="185"/>
    </row>
    <row r="129" spans="82:121" ht="7.5" customHeight="1">
      <c r="CD129" s="184"/>
      <c r="CE129" s="164"/>
      <c r="CF129" s="164"/>
      <c r="CG129" s="164"/>
      <c r="CH129" s="164"/>
      <c r="CI129" s="164"/>
      <c r="CJ129" s="164"/>
      <c r="CK129" s="164"/>
      <c r="CL129" s="164"/>
      <c r="CM129" s="164"/>
      <c r="CN129" s="164"/>
      <c r="CO129" s="164"/>
      <c r="CP129" s="164"/>
      <c r="CQ129" s="164"/>
      <c r="CR129" s="164"/>
      <c r="CS129" s="164"/>
      <c r="CT129" s="164"/>
      <c r="CU129" s="164"/>
      <c r="CV129" s="164"/>
      <c r="CW129" s="164"/>
      <c r="CX129" s="164"/>
      <c r="CY129" s="164"/>
      <c r="CZ129" s="164"/>
      <c r="DA129" s="164"/>
      <c r="DB129" s="164"/>
      <c r="DC129" s="164"/>
      <c r="DD129" s="164"/>
      <c r="DE129" s="164"/>
      <c r="DF129" s="164"/>
      <c r="DG129" s="164"/>
      <c r="DH129" s="164"/>
      <c r="DI129" s="164"/>
      <c r="DJ129" s="164"/>
      <c r="DK129" s="164"/>
      <c r="DL129" s="164"/>
      <c r="DM129" s="164"/>
      <c r="DN129" s="164"/>
      <c r="DO129" s="164"/>
      <c r="DP129" s="164"/>
      <c r="DQ129" s="185"/>
    </row>
    <row r="130" spans="82:121" ht="7.5" customHeight="1">
      <c r="CD130" s="184"/>
      <c r="CE130" s="164"/>
      <c r="CF130" s="164"/>
      <c r="CG130" s="164"/>
      <c r="CH130" s="164"/>
      <c r="CI130" s="164"/>
      <c r="CJ130" s="164"/>
      <c r="CK130" s="164"/>
      <c r="CL130" s="164"/>
      <c r="CM130" s="164"/>
      <c r="CN130" s="164"/>
      <c r="CO130" s="164"/>
      <c r="CP130" s="164"/>
      <c r="CQ130" s="164"/>
      <c r="CR130" s="164"/>
      <c r="CS130" s="164"/>
      <c r="CT130" s="164"/>
      <c r="CU130" s="164"/>
      <c r="CV130" s="164"/>
      <c r="CW130" s="164"/>
      <c r="CX130" s="164"/>
      <c r="CY130" s="164"/>
      <c r="CZ130" s="164"/>
      <c r="DA130" s="164"/>
      <c r="DB130" s="164"/>
      <c r="DC130" s="164"/>
      <c r="DD130" s="164"/>
      <c r="DE130" s="164"/>
      <c r="DF130" s="164"/>
      <c r="DG130" s="164"/>
      <c r="DH130" s="164"/>
      <c r="DI130" s="164"/>
      <c r="DJ130" s="164"/>
      <c r="DK130" s="164"/>
      <c r="DL130" s="164"/>
      <c r="DM130" s="164"/>
      <c r="DN130" s="164"/>
      <c r="DO130" s="164"/>
      <c r="DP130" s="164"/>
      <c r="DQ130" s="185"/>
    </row>
    <row r="131" spans="82:121" ht="7.5" customHeight="1">
      <c r="CD131" s="184"/>
      <c r="CE131" s="164"/>
      <c r="CF131" s="164"/>
      <c r="CG131" s="164"/>
      <c r="CH131" s="164"/>
      <c r="CI131" s="164"/>
      <c r="CJ131" s="164"/>
      <c r="CK131" s="164"/>
      <c r="CL131" s="164"/>
      <c r="CM131" s="164"/>
      <c r="CN131" s="164"/>
      <c r="CO131" s="164"/>
      <c r="CP131" s="164"/>
      <c r="CQ131" s="164"/>
      <c r="CR131" s="164"/>
      <c r="CS131" s="164"/>
      <c r="CT131" s="164"/>
      <c r="CU131" s="164"/>
      <c r="CV131" s="164"/>
      <c r="CW131" s="164"/>
      <c r="CX131" s="164"/>
      <c r="CY131" s="164"/>
      <c r="CZ131" s="164"/>
      <c r="DA131" s="164"/>
      <c r="DB131" s="164"/>
      <c r="DC131" s="164"/>
      <c r="DD131" s="164"/>
      <c r="DE131" s="164"/>
      <c r="DF131" s="164"/>
      <c r="DG131" s="164"/>
      <c r="DH131" s="164"/>
      <c r="DI131" s="164"/>
      <c r="DJ131" s="164"/>
      <c r="DK131" s="164"/>
      <c r="DL131" s="164"/>
      <c r="DM131" s="164"/>
      <c r="DN131" s="164"/>
      <c r="DO131" s="164"/>
      <c r="DP131" s="164"/>
      <c r="DQ131" s="185"/>
    </row>
    <row r="132" spans="82:121" ht="7.5" customHeight="1">
      <c r="CD132" s="184"/>
      <c r="CE132" s="164"/>
      <c r="CF132" s="164"/>
      <c r="CG132" s="164"/>
      <c r="CH132" s="164"/>
      <c r="CI132" s="164"/>
      <c r="CJ132" s="164"/>
      <c r="CK132" s="164"/>
      <c r="CL132" s="164"/>
      <c r="CM132" s="164"/>
      <c r="CN132" s="164"/>
      <c r="CO132" s="164"/>
      <c r="CP132" s="164"/>
      <c r="CQ132" s="164"/>
      <c r="CR132" s="164"/>
      <c r="CS132" s="164"/>
      <c r="CT132" s="164"/>
      <c r="CU132" s="164"/>
      <c r="CV132" s="164"/>
      <c r="CW132" s="164"/>
      <c r="CX132" s="164"/>
      <c r="CY132" s="164"/>
      <c r="CZ132" s="164"/>
      <c r="DA132" s="164"/>
      <c r="DB132" s="164"/>
      <c r="DC132" s="164"/>
      <c r="DD132" s="164"/>
      <c r="DE132" s="164"/>
      <c r="DF132" s="164"/>
      <c r="DG132" s="164"/>
      <c r="DH132" s="164"/>
      <c r="DI132" s="164"/>
      <c r="DJ132" s="164"/>
      <c r="DK132" s="164"/>
      <c r="DL132" s="164"/>
      <c r="DM132" s="164"/>
      <c r="DN132" s="164"/>
      <c r="DO132" s="164"/>
      <c r="DP132" s="164"/>
      <c r="DQ132" s="185"/>
    </row>
    <row r="133" spans="82:121" ht="7.5" customHeight="1">
      <c r="CD133" s="184"/>
      <c r="CE133" s="164"/>
      <c r="CF133" s="164"/>
      <c r="CG133" s="164"/>
      <c r="CH133" s="164"/>
      <c r="CI133" s="164"/>
      <c r="CJ133" s="164"/>
      <c r="CK133" s="164"/>
      <c r="CL133" s="164"/>
      <c r="CM133" s="164"/>
      <c r="CN133" s="164"/>
      <c r="CO133" s="164"/>
      <c r="CP133" s="164"/>
      <c r="CQ133" s="164"/>
      <c r="CR133" s="164"/>
      <c r="CS133" s="164"/>
      <c r="CT133" s="164"/>
      <c r="CU133" s="164"/>
      <c r="CV133" s="164"/>
      <c r="CW133" s="164"/>
      <c r="CX133" s="164"/>
      <c r="CY133" s="164"/>
      <c r="CZ133" s="164"/>
      <c r="DA133" s="164"/>
      <c r="DB133" s="164"/>
      <c r="DC133" s="164"/>
      <c r="DD133" s="164"/>
      <c r="DE133" s="164"/>
      <c r="DF133" s="164"/>
      <c r="DG133" s="164"/>
      <c r="DH133" s="164"/>
      <c r="DI133" s="164"/>
      <c r="DJ133" s="164"/>
      <c r="DK133" s="164"/>
      <c r="DL133" s="164"/>
      <c r="DM133" s="164"/>
      <c r="DN133" s="164"/>
      <c r="DO133" s="164"/>
      <c r="DP133" s="164"/>
      <c r="DQ133" s="185"/>
    </row>
    <row r="134" spans="82:121" ht="7.5" customHeight="1">
      <c r="CD134" s="2634"/>
      <c r="CE134" s="2635"/>
      <c r="CF134" s="2635"/>
      <c r="CG134" s="2635"/>
      <c r="CH134" s="2635"/>
      <c r="CI134" s="2635"/>
      <c r="CJ134" s="1118" t="s">
        <v>647</v>
      </c>
      <c r="CK134" s="2633"/>
      <c r="CL134" s="2633"/>
      <c r="CM134" s="2633"/>
      <c r="CN134" s="2633"/>
      <c r="CO134" s="2633"/>
      <c r="CP134" s="2633"/>
      <c r="CQ134" s="2633"/>
      <c r="CR134" s="2633"/>
      <c r="CS134" s="2633"/>
      <c r="CT134" s="2633"/>
      <c r="CU134" s="2633"/>
      <c r="CV134" s="2633"/>
      <c r="CW134" s="2633"/>
      <c r="CX134" s="2633"/>
      <c r="CY134" s="1118" t="s">
        <v>648</v>
      </c>
      <c r="CZ134" s="164"/>
      <c r="DA134" s="164"/>
      <c r="DB134" s="164"/>
      <c r="DC134" s="164"/>
      <c r="DD134" s="164"/>
      <c r="DE134" s="164"/>
      <c r="DF134" s="164"/>
      <c r="DG134" s="164"/>
      <c r="DH134" s="164"/>
      <c r="DI134" s="164"/>
      <c r="DJ134" s="164"/>
      <c r="DK134" s="164"/>
      <c r="DL134" s="164"/>
      <c r="DM134" s="164"/>
      <c r="DN134" s="164"/>
      <c r="DO134" s="164"/>
      <c r="DP134" s="164"/>
      <c r="DQ134" s="185"/>
    </row>
    <row r="135" spans="82:121" ht="7.5" customHeight="1">
      <c r="CD135" s="2634"/>
      <c r="CE135" s="2635"/>
      <c r="CF135" s="2635"/>
      <c r="CG135" s="2635"/>
      <c r="CH135" s="2635"/>
      <c r="CI135" s="2635"/>
      <c r="CJ135" s="1118"/>
      <c r="CK135" s="2633"/>
      <c r="CL135" s="2633"/>
      <c r="CM135" s="2633"/>
      <c r="CN135" s="2633"/>
      <c r="CO135" s="2633"/>
      <c r="CP135" s="2633"/>
      <c r="CQ135" s="2633"/>
      <c r="CR135" s="2633"/>
      <c r="CS135" s="2633"/>
      <c r="CT135" s="2633"/>
      <c r="CU135" s="2633"/>
      <c r="CV135" s="2633"/>
      <c r="CW135" s="2633"/>
      <c r="CX135" s="2633"/>
      <c r="CY135" s="1118"/>
      <c r="CZ135" s="164"/>
      <c r="DA135" s="164"/>
      <c r="DB135" s="164"/>
      <c r="DC135" s="164"/>
      <c r="DD135" s="164"/>
      <c r="DE135" s="164"/>
      <c r="DF135" s="164"/>
      <c r="DG135" s="164"/>
      <c r="DH135" s="164"/>
      <c r="DI135" s="164"/>
      <c r="DJ135" s="164"/>
      <c r="DK135" s="164"/>
      <c r="DL135" s="164"/>
      <c r="DM135" s="164"/>
      <c r="DN135" s="164"/>
      <c r="DO135" s="164"/>
      <c r="DP135" s="164"/>
      <c r="DQ135" s="185"/>
    </row>
    <row r="136" spans="82:121" ht="7.5" customHeight="1">
      <c r="CD136" s="2634"/>
      <c r="CE136" s="2635"/>
      <c r="CF136" s="2635"/>
      <c r="CG136" s="2635"/>
      <c r="CH136" s="2635"/>
      <c r="CI136" s="2635"/>
      <c r="CJ136" s="1118" t="s">
        <v>647</v>
      </c>
      <c r="CK136" s="2633"/>
      <c r="CL136" s="2633"/>
      <c r="CM136" s="2633"/>
      <c r="CN136" s="2633"/>
      <c r="CO136" s="2633"/>
      <c r="CP136" s="2633"/>
      <c r="CQ136" s="2633"/>
      <c r="CR136" s="2633"/>
      <c r="CS136" s="2633"/>
      <c r="CT136" s="2633"/>
      <c r="CU136" s="2633"/>
      <c r="CV136" s="2633"/>
      <c r="CW136" s="2633"/>
      <c r="CX136" s="2633"/>
      <c r="CY136" s="1118" t="s">
        <v>648</v>
      </c>
      <c r="CZ136" s="164"/>
      <c r="DA136" s="164"/>
      <c r="DB136" s="164"/>
      <c r="DC136" s="164"/>
      <c r="DD136" s="164"/>
      <c r="DE136" s="164"/>
      <c r="DF136" s="164"/>
      <c r="DG136" s="164"/>
      <c r="DH136" s="164"/>
      <c r="DI136" s="164"/>
      <c r="DJ136" s="164"/>
      <c r="DK136" s="164"/>
      <c r="DL136" s="164"/>
      <c r="DM136" s="164"/>
      <c r="DN136" s="164"/>
      <c r="DO136" s="164"/>
      <c r="DP136" s="164"/>
      <c r="DQ136" s="185"/>
    </row>
    <row r="137" spans="82:121" ht="7.5" customHeight="1">
      <c r="CD137" s="2634"/>
      <c r="CE137" s="2635"/>
      <c r="CF137" s="2635"/>
      <c r="CG137" s="2635"/>
      <c r="CH137" s="2635"/>
      <c r="CI137" s="2635"/>
      <c r="CJ137" s="1118"/>
      <c r="CK137" s="2633"/>
      <c r="CL137" s="2633"/>
      <c r="CM137" s="2633"/>
      <c r="CN137" s="2633"/>
      <c r="CO137" s="2633"/>
      <c r="CP137" s="2633"/>
      <c r="CQ137" s="2633"/>
      <c r="CR137" s="2633"/>
      <c r="CS137" s="2633"/>
      <c r="CT137" s="2633"/>
      <c r="CU137" s="2633"/>
      <c r="CV137" s="2633"/>
      <c r="CW137" s="2633"/>
      <c r="CX137" s="2633"/>
      <c r="CY137" s="1118"/>
      <c r="CZ137" s="164"/>
      <c r="DA137" s="164"/>
      <c r="DB137" s="164"/>
      <c r="DC137" s="164"/>
      <c r="DD137" s="164"/>
      <c r="DE137" s="164"/>
      <c r="DF137" s="164"/>
      <c r="DG137" s="164"/>
      <c r="DH137" s="164"/>
      <c r="DI137" s="164"/>
      <c r="DJ137" s="164"/>
      <c r="DK137" s="164"/>
      <c r="DL137" s="164"/>
      <c r="DM137" s="164"/>
      <c r="DN137" s="164"/>
      <c r="DO137" s="164"/>
      <c r="DP137" s="164"/>
      <c r="DQ137" s="185"/>
    </row>
    <row r="138" spans="82:121" ht="7.5" customHeight="1">
      <c r="CD138" s="2634"/>
      <c r="CE138" s="2635"/>
      <c r="CF138" s="2635"/>
      <c r="CG138" s="2635"/>
      <c r="CH138" s="2635"/>
      <c r="CI138" s="2635"/>
      <c r="CJ138" s="1118" t="s">
        <v>647</v>
      </c>
      <c r="CK138" s="2633"/>
      <c r="CL138" s="2633"/>
      <c r="CM138" s="2633"/>
      <c r="CN138" s="2633"/>
      <c r="CO138" s="2633"/>
      <c r="CP138" s="2633"/>
      <c r="CQ138" s="2633"/>
      <c r="CR138" s="2633"/>
      <c r="CS138" s="2633"/>
      <c r="CT138" s="2633"/>
      <c r="CU138" s="2633"/>
      <c r="CV138" s="2633"/>
      <c r="CW138" s="2633"/>
      <c r="CX138" s="2633"/>
      <c r="CY138" s="1118" t="s">
        <v>648</v>
      </c>
      <c r="CZ138" s="164"/>
      <c r="DA138" s="164"/>
      <c r="DB138" s="164"/>
      <c r="DC138" s="164"/>
      <c r="DD138" s="164"/>
      <c r="DE138" s="164"/>
      <c r="DF138" s="164"/>
      <c r="DG138" s="164"/>
      <c r="DH138" s="164"/>
      <c r="DI138" s="164"/>
      <c r="DJ138" s="164"/>
      <c r="DK138" s="164"/>
      <c r="DL138" s="164"/>
      <c r="DM138" s="164"/>
      <c r="DN138" s="164"/>
      <c r="DO138" s="164"/>
      <c r="DP138" s="164"/>
      <c r="DQ138" s="185"/>
    </row>
    <row r="139" spans="82:121" ht="7.5" customHeight="1">
      <c r="CD139" s="2634"/>
      <c r="CE139" s="2635"/>
      <c r="CF139" s="2635"/>
      <c r="CG139" s="2635"/>
      <c r="CH139" s="2635"/>
      <c r="CI139" s="2635"/>
      <c r="CJ139" s="1118"/>
      <c r="CK139" s="2633"/>
      <c r="CL139" s="2633"/>
      <c r="CM139" s="2633"/>
      <c r="CN139" s="2633"/>
      <c r="CO139" s="2633"/>
      <c r="CP139" s="2633"/>
      <c r="CQ139" s="2633"/>
      <c r="CR139" s="2633"/>
      <c r="CS139" s="2633"/>
      <c r="CT139" s="2633"/>
      <c r="CU139" s="2633"/>
      <c r="CV139" s="2633"/>
      <c r="CW139" s="2633"/>
      <c r="CX139" s="2633"/>
      <c r="CY139" s="1118"/>
      <c r="CZ139" s="164"/>
      <c r="DA139" s="164"/>
      <c r="DB139" s="164"/>
      <c r="DC139" s="164"/>
      <c r="DD139" s="164"/>
      <c r="DE139" s="164"/>
      <c r="DF139" s="164"/>
      <c r="DG139" s="164"/>
      <c r="DH139" s="164"/>
      <c r="DI139" s="164"/>
      <c r="DJ139" s="164"/>
      <c r="DK139" s="164"/>
      <c r="DL139" s="164"/>
      <c r="DM139" s="164"/>
      <c r="DN139" s="164"/>
      <c r="DO139" s="164"/>
      <c r="DP139" s="164"/>
      <c r="DQ139" s="185"/>
    </row>
    <row r="140" spans="82:121" ht="7.5" customHeight="1">
      <c r="CD140" s="2634"/>
      <c r="CE140" s="2635"/>
      <c r="CF140" s="2635"/>
      <c r="CG140" s="2635"/>
      <c r="CH140" s="2635"/>
      <c r="CI140" s="2635"/>
      <c r="CJ140" s="1118" t="s">
        <v>647</v>
      </c>
      <c r="CK140" s="2633"/>
      <c r="CL140" s="2633"/>
      <c r="CM140" s="2633"/>
      <c r="CN140" s="2633"/>
      <c r="CO140" s="2633"/>
      <c r="CP140" s="2633"/>
      <c r="CQ140" s="2633"/>
      <c r="CR140" s="2633"/>
      <c r="CS140" s="2633"/>
      <c r="CT140" s="2633"/>
      <c r="CU140" s="2633"/>
      <c r="CV140" s="2633"/>
      <c r="CW140" s="2633"/>
      <c r="CX140" s="2633"/>
      <c r="CY140" s="1118" t="s">
        <v>648</v>
      </c>
      <c r="CZ140" s="164"/>
      <c r="DA140" s="164"/>
      <c r="DB140" s="164"/>
      <c r="DC140" s="164"/>
      <c r="DD140" s="164"/>
      <c r="DE140" s="164"/>
      <c r="DF140" s="164"/>
      <c r="DG140" s="164"/>
      <c r="DH140" s="164"/>
      <c r="DI140" s="164"/>
      <c r="DJ140" s="164"/>
      <c r="DK140" s="164"/>
      <c r="DL140" s="164"/>
      <c r="DM140" s="164"/>
      <c r="DN140" s="164"/>
      <c r="DO140" s="164"/>
      <c r="DP140" s="164"/>
      <c r="DQ140" s="185"/>
    </row>
    <row r="141" spans="82:121" ht="7.5" customHeight="1">
      <c r="CD141" s="2634"/>
      <c r="CE141" s="2635"/>
      <c r="CF141" s="2635"/>
      <c r="CG141" s="2635"/>
      <c r="CH141" s="2635"/>
      <c r="CI141" s="2635"/>
      <c r="CJ141" s="1118"/>
      <c r="CK141" s="2633"/>
      <c r="CL141" s="2633"/>
      <c r="CM141" s="2633"/>
      <c r="CN141" s="2633"/>
      <c r="CO141" s="2633"/>
      <c r="CP141" s="2633"/>
      <c r="CQ141" s="2633"/>
      <c r="CR141" s="2633"/>
      <c r="CS141" s="2633"/>
      <c r="CT141" s="2633"/>
      <c r="CU141" s="2633"/>
      <c r="CV141" s="2633"/>
      <c r="CW141" s="2633"/>
      <c r="CX141" s="2633"/>
      <c r="CY141" s="1118"/>
      <c r="CZ141" s="164"/>
      <c r="DA141" s="164"/>
      <c r="DB141" s="164"/>
      <c r="DC141" s="164"/>
      <c r="DD141" s="164"/>
      <c r="DE141" s="164"/>
      <c r="DF141" s="164"/>
      <c r="DG141" s="164"/>
      <c r="DH141" s="164"/>
      <c r="DI141" s="164"/>
      <c r="DJ141" s="164"/>
      <c r="DK141" s="164"/>
      <c r="DL141" s="164"/>
      <c r="DM141" s="164"/>
      <c r="DN141" s="164"/>
      <c r="DO141" s="164"/>
      <c r="DP141" s="164"/>
      <c r="DQ141" s="185"/>
    </row>
    <row r="142" spans="82:121" ht="7.5" customHeight="1">
      <c r="CD142" s="2634"/>
      <c r="CE142" s="2635"/>
      <c r="CF142" s="2635"/>
      <c r="CG142" s="2635"/>
      <c r="CH142" s="2635"/>
      <c r="CI142" s="2635"/>
      <c r="CJ142" s="1118" t="s">
        <v>647</v>
      </c>
      <c r="CK142" s="2633"/>
      <c r="CL142" s="2633"/>
      <c r="CM142" s="2633"/>
      <c r="CN142" s="2633"/>
      <c r="CO142" s="2633"/>
      <c r="CP142" s="2633"/>
      <c r="CQ142" s="2633"/>
      <c r="CR142" s="2633"/>
      <c r="CS142" s="2633"/>
      <c r="CT142" s="2633"/>
      <c r="CU142" s="2633"/>
      <c r="CV142" s="2633"/>
      <c r="CW142" s="2633"/>
      <c r="CX142" s="2633"/>
      <c r="CY142" s="1118" t="s">
        <v>648</v>
      </c>
      <c r="CZ142" s="164"/>
      <c r="DA142" s="164"/>
      <c r="DB142" s="164"/>
      <c r="DC142" s="164"/>
      <c r="DD142" s="164"/>
      <c r="DE142" s="164"/>
      <c r="DF142" s="164"/>
      <c r="DG142" s="164"/>
      <c r="DH142" s="164"/>
      <c r="DI142" s="164"/>
      <c r="DJ142" s="164"/>
      <c r="DK142" s="164"/>
      <c r="DL142" s="164"/>
      <c r="DM142" s="164"/>
      <c r="DN142" s="164"/>
      <c r="DO142" s="164"/>
      <c r="DP142" s="164"/>
      <c r="DQ142" s="185"/>
    </row>
    <row r="143" spans="82:121" ht="7.5" customHeight="1">
      <c r="CD143" s="2634"/>
      <c r="CE143" s="2635"/>
      <c r="CF143" s="2635"/>
      <c r="CG143" s="2635"/>
      <c r="CH143" s="2635"/>
      <c r="CI143" s="2635"/>
      <c r="CJ143" s="1118"/>
      <c r="CK143" s="2633"/>
      <c r="CL143" s="2633"/>
      <c r="CM143" s="2633"/>
      <c r="CN143" s="2633"/>
      <c r="CO143" s="2633"/>
      <c r="CP143" s="2633"/>
      <c r="CQ143" s="2633"/>
      <c r="CR143" s="2633"/>
      <c r="CS143" s="2633"/>
      <c r="CT143" s="2633"/>
      <c r="CU143" s="2633"/>
      <c r="CV143" s="2633"/>
      <c r="CW143" s="2633"/>
      <c r="CX143" s="2633"/>
      <c r="CY143" s="1118"/>
      <c r="CZ143" s="164"/>
      <c r="DA143" s="164"/>
      <c r="DB143" s="164"/>
      <c r="DC143" s="164"/>
      <c r="DD143" s="164"/>
      <c r="DE143" s="164"/>
      <c r="DF143" s="164"/>
      <c r="DG143" s="164"/>
      <c r="DH143" s="164"/>
      <c r="DI143" s="164"/>
      <c r="DJ143" s="164"/>
      <c r="DK143" s="164"/>
      <c r="DL143" s="164"/>
      <c r="DM143" s="164"/>
      <c r="DN143" s="164"/>
      <c r="DO143" s="164"/>
      <c r="DP143" s="164"/>
      <c r="DQ143" s="185"/>
    </row>
    <row r="144" spans="82:121" ht="7.5" customHeight="1">
      <c r="CD144" s="2634"/>
      <c r="CE144" s="2635"/>
      <c r="CF144" s="2635"/>
      <c r="CG144" s="2635"/>
      <c r="CH144" s="2635"/>
      <c r="CI144" s="2635"/>
      <c r="CJ144" s="1118" t="s">
        <v>647</v>
      </c>
      <c r="CK144" s="2633"/>
      <c r="CL144" s="2633"/>
      <c r="CM144" s="2633"/>
      <c r="CN144" s="2633"/>
      <c r="CO144" s="2633"/>
      <c r="CP144" s="2633"/>
      <c r="CQ144" s="2633"/>
      <c r="CR144" s="2633"/>
      <c r="CS144" s="2633"/>
      <c r="CT144" s="2633"/>
      <c r="CU144" s="2633"/>
      <c r="CV144" s="2633"/>
      <c r="CW144" s="2633"/>
      <c r="CX144" s="2633"/>
      <c r="CY144" s="1118" t="s">
        <v>648</v>
      </c>
      <c r="CZ144" s="164"/>
      <c r="DA144" s="164"/>
      <c r="DB144" s="164"/>
      <c r="DC144" s="164"/>
      <c r="DD144" s="164"/>
      <c r="DE144" s="164"/>
      <c r="DF144" s="164"/>
      <c r="DG144" s="164"/>
      <c r="DH144" s="164"/>
      <c r="DI144" s="164"/>
      <c r="DJ144" s="164"/>
      <c r="DK144" s="164"/>
      <c r="DL144" s="164"/>
      <c r="DM144" s="164"/>
      <c r="DN144" s="164"/>
      <c r="DO144" s="164"/>
      <c r="DP144" s="164"/>
      <c r="DQ144" s="185"/>
    </row>
    <row r="145" spans="82:121" ht="7.5" customHeight="1">
      <c r="CD145" s="2634"/>
      <c r="CE145" s="2635"/>
      <c r="CF145" s="2635"/>
      <c r="CG145" s="2635"/>
      <c r="CH145" s="2635"/>
      <c r="CI145" s="2635"/>
      <c r="CJ145" s="1118"/>
      <c r="CK145" s="2633"/>
      <c r="CL145" s="2633"/>
      <c r="CM145" s="2633"/>
      <c r="CN145" s="2633"/>
      <c r="CO145" s="2633"/>
      <c r="CP145" s="2633"/>
      <c r="CQ145" s="2633"/>
      <c r="CR145" s="2633"/>
      <c r="CS145" s="2633"/>
      <c r="CT145" s="2633"/>
      <c r="CU145" s="2633"/>
      <c r="CV145" s="2633"/>
      <c r="CW145" s="2633"/>
      <c r="CX145" s="2633"/>
      <c r="CY145" s="1118"/>
      <c r="CZ145" s="164"/>
      <c r="DA145" s="164"/>
      <c r="DB145" s="164"/>
      <c r="DC145" s="164"/>
      <c r="DD145" s="164"/>
      <c r="DE145" s="164"/>
      <c r="DF145" s="164"/>
      <c r="DG145" s="164"/>
      <c r="DH145" s="164"/>
      <c r="DI145" s="164"/>
      <c r="DJ145" s="164"/>
      <c r="DK145" s="164"/>
      <c r="DL145" s="164"/>
      <c r="DM145" s="164"/>
      <c r="DN145" s="164"/>
      <c r="DO145" s="164"/>
      <c r="DP145" s="164"/>
      <c r="DQ145" s="185"/>
    </row>
    <row r="146" spans="82:121" ht="7.5" customHeight="1">
      <c r="CD146" s="2634"/>
      <c r="CE146" s="2635"/>
      <c r="CF146" s="2635"/>
      <c r="CG146" s="2635"/>
      <c r="CH146" s="2635"/>
      <c r="CI146" s="2635"/>
      <c r="CJ146" s="1118" t="s">
        <v>647</v>
      </c>
      <c r="CK146" s="2633"/>
      <c r="CL146" s="2633"/>
      <c r="CM146" s="2633"/>
      <c r="CN146" s="2633"/>
      <c r="CO146" s="2633"/>
      <c r="CP146" s="2633"/>
      <c r="CQ146" s="2633"/>
      <c r="CR146" s="2633"/>
      <c r="CS146" s="2633"/>
      <c r="CT146" s="2633"/>
      <c r="CU146" s="2633"/>
      <c r="CV146" s="2633"/>
      <c r="CW146" s="2633"/>
      <c r="CX146" s="2633"/>
      <c r="CY146" s="1118" t="s">
        <v>648</v>
      </c>
      <c r="CZ146" s="164"/>
      <c r="DA146" s="164"/>
      <c r="DB146" s="164"/>
      <c r="DC146" s="164"/>
      <c r="DD146" s="164"/>
      <c r="DE146" s="164"/>
      <c r="DF146" s="164"/>
      <c r="DG146" s="164"/>
      <c r="DH146" s="164"/>
      <c r="DI146" s="164"/>
      <c r="DJ146" s="164"/>
      <c r="DK146" s="164"/>
      <c r="DL146" s="164"/>
      <c r="DM146" s="164"/>
      <c r="DN146" s="164"/>
      <c r="DO146" s="164"/>
      <c r="DP146" s="164"/>
      <c r="DQ146" s="185"/>
    </row>
    <row r="147" spans="82:121" ht="7.5" customHeight="1">
      <c r="CD147" s="2634"/>
      <c r="CE147" s="2635"/>
      <c r="CF147" s="2635"/>
      <c r="CG147" s="2635"/>
      <c r="CH147" s="2635"/>
      <c r="CI147" s="2635"/>
      <c r="CJ147" s="1118"/>
      <c r="CK147" s="2633"/>
      <c r="CL147" s="2633"/>
      <c r="CM147" s="2633"/>
      <c r="CN147" s="2633"/>
      <c r="CO147" s="2633"/>
      <c r="CP147" s="2633"/>
      <c r="CQ147" s="2633"/>
      <c r="CR147" s="2633"/>
      <c r="CS147" s="2633"/>
      <c r="CT147" s="2633"/>
      <c r="CU147" s="2633"/>
      <c r="CV147" s="2633"/>
      <c r="CW147" s="2633"/>
      <c r="CX147" s="2633"/>
      <c r="CY147" s="1118"/>
      <c r="CZ147" s="164"/>
      <c r="DA147" s="164"/>
      <c r="DB147" s="164"/>
      <c r="DC147" s="164"/>
      <c r="DD147" s="164"/>
      <c r="DE147" s="164"/>
      <c r="DF147" s="164"/>
      <c r="DG147" s="164"/>
      <c r="DH147" s="164"/>
      <c r="DI147" s="164"/>
      <c r="DJ147" s="164"/>
      <c r="DK147" s="164"/>
      <c r="DL147" s="164"/>
      <c r="DM147" s="164"/>
      <c r="DN147" s="164"/>
      <c r="DO147" s="164"/>
      <c r="DP147" s="164"/>
      <c r="DQ147" s="185"/>
    </row>
    <row r="148" spans="82:121" ht="7.5" customHeight="1">
      <c r="CD148" s="184"/>
      <c r="CE148" s="164"/>
      <c r="CF148" s="164"/>
      <c r="CG148" s="164"/>
      <c r="CH148" s="164"/>
      <c r="CI148" s="164"/>
      <c r="CJ148" s="164"/>
      <c r="CK148" s="164"/>
      <c r="CL148" s="164"/>
      <c r="CM148" s="164"/>
      <c r="CN148" s="164"/>
      <c r="CO148" s="164"/>
      <c r="CP148" s="164"/>
      <c r="CQ148" s="164"/>
      <c r="CR148" s="164"/>
      <c r="CS148" s="164"/>
      <c r="CT148" s="164"/>
      <c r="CU148" s="164"/>
      <c r="CV148" s="164"/>
      <c r="CW148" s="164"/>
      <c r="CX148" s="164"/>
      <c r="CY148" s="164"/>
      <c r="CZ148" s="164"/>
      <c r="DA148" s="164"/>
      <c r="DB148" s="164"/>
      <c r="DC148" s="164"/>
      <c r="DD148" s="164"/>
      <c r="DE148" s="164"/>
      <c r="DF148" s="164"/>
      <c r="DG148" s="164"/>
      <c r="DH148" s="164"/>
      <c r="DI148" s="164"/>
      <c r="DJ148" s="164"/>
      <c r="DK148" s="164"/>
      <c r="DL148" s="164"/>
      <c r="DM148" s="164"/>
      <c r="DN148" s="164"/>
      <c r="DO148" s="164"/>
      <c r="DP148" s="164"/>
      <c r="DQ148" s="185"/>
    </row>
    <row r="149" spans="82:121" ht="7.5" customHeight="1">
      <c r="CD149" s="184"/>
      <c r="CE149" s="164"/>
      <c r="CF149" s="164"/>
      <c r="CG149" s="164"/>
      <c r="CH149" s="164"/>
      <c r="CI149" s="164"/>
      <c r="CJ149" s="164"/>
      <c r="CK149" s="164"/>
      <c r="CL149" s="164"/>
      <c r="CM149" s="164"/>
      <c r="CN149" s="164"/>
      <c r="CO149" s="164"/>
      <c r="CP149" s="164"/>
      <c r="CQ149" s="164"/>
      <c r="CR149" s="164"/>
      <c r="CS149" s="164"/>
      <c r="CT149" s="164"/>
      <c r="CU149" s="164"/>
      <c r="CV149" s="164"/>
      <c r="CW149" s="164"/>
      <c r="CX149" s="164"/>
      <c r="CY149" s="164"/>
      <c r="CZ149" s="164"/>
      <c r="DA149" s="164"/>
      <c r="DB149" s="164"/>
      <c r="DC149" s="164"/>
      <c r="DD149" s="164"/>
      <c r="DE149" s="164"/>
      <c r="DF149" s="164"/>
      <c r="DG149" s="164"/>
      <c r="DH149" s="164"/>
      <c r="DI149" s="164"/>
      <c r="DJ149" s="164"/>
      <c r="DK149" s="164"/>
      <c r="DL149" s="164"/>
      <c r="DM149" s="164"/>
      <c r="DN149" s="164"/>
      <c r="DO149" s="164"/>
      <c r="DP149" s="164"/>
      <c r="DQ149" s="185"/>
    </row>
    <row r="150" spans="82:121" ht="7.5" customHeight="1">
      <c r="CD150" s="184"/>
      <c r="CE150" s="164"/>
      <c r="CF150" s="164"/>
      <c r="CG150" s="164"/>
      <c r="CH150" s="164"/>
      <c r="CI150" s="164"/>
      <c r="CJ150" s="164"/>
      <c r="CK150" s="164"/>
      <c r="CL150" s="164"/>
      <c r="CM150" s="164"/>
      <c r="CN150" s="164"/>
      <c r="CO150" s="164"/>
      <c r="CP150" s="164"/>
      <c r="CQ150" s="164"/>
      <c r="CR150" s="164"/>
      <c r="CS150" s="164"/>
      <c r="CT150" s="164"/>
      <c r="CU150" s="164"/>
      <c r="CV150" s="164"/>
      <c r="CW150" s="164"/>
      <c r="CX150" s="164"/>
      <c r="CY150" s="164"/>
      <c r="CZ150" s="164"/>
      <c r="DA150" s="164"/>
      <c r="DB150" s="164"/>
      <c r="DC150" s="164"/>
      <c r="DD150" s="164"/>
      <c r="DE150" s="164"/>
      <c r="DF150" s="164"/>
      <c r="DG150" s="164"/>
      <c r="DH150" s="164"/>
      <c r="DI150" s="164"/>
      <c r="DJ150" s="164"/>
      <c r="DK150" s="164"/>
      <c r="DL150" s="164"/>
      <c r="DM150" s="164"/>
      <c r="DN150" s="164"/>
      <c r="DO150" s="164"/>
      <c r="DP150" s="164"/>
      <c r="DQ150" s="185"/>
    </row>
    <row r="151" spans="82:121" ht="7.5" customHeight="1">
      <c r="CD151" s="184"/>
      <c r="CE151" s="164"/>
      <c r="CF151" s="164"/>
      <c r="CG151" s="164"/>
      <c r="CH151" s="164"/>
      <c r="CI151" s="164"/>
      <c r="CJ151" s="164"/>
      <c r="CK151" s="164"/>
      <c r="CL151" s="164"/>
      <c r="CM151" s="164"/>
      <c r="CN151" s="164"/>
      <c r="CO151" s="164"/>
      <c r="CP151" s="164"/>
      <c r="CQ151" s="164"/>
      <c r="CR151" s="164"/>
      <c r="CS151" s="164"/>
      <c r="CT151" s="164"/>
      <c r="CU151" s="164"/>
      <c r="CV151" s="164"/>
      <c r="CW151" s="164"/>
      <c r="CX151" s="164"/>
      <c r="CY151" s="164"/>
      <c r="CZ151" s="164"/>
      <c r="DA151" s="164"/>
      <c r="DB151" s="164"/>
      <c r="DC151" s="164"/>
      <c r="DD151" s="164"/>
      <c r="DE151" s="164"/>
      <c r="DF151" s="164"/>
      <c r="DG151" s="164"/>
      <c r="DH151" s="164"/>
      <c r="DI151" s="164"/>
      <c r="DJ151" s="164"/>
      <c r="DK151" s="164"/>
      <c r="DL151" s="164"/>
      <c r="DM151" s="164"/>
      <c r="DN151" s="164"/>
      <c r="DO151" s="164"/>
      <c r="DP151" s="164"/>
      <c r="DQ151" s="185"/>
    </row>
    <row r="152" spans="82:121" ht="7.5" customHeight="1">
      <c r="CD152" s="184"/>
      <c r="CE152" s="164"/>
      <c r="CF152" s="164"/>
      <c r="CG152" s="164"/>
      <c r="CH152" s="164"/>
      <c r="CI152" s="164"/>
      <c r="CJ152" s="164"/>
      <c r="CK152" s="164"/>
      <c r="CL152" s="164"/>
      <c r="CM152" s="164"/>
      <c r="CN152" s="164"/>
      <c r="CO152" s="164"/>
      <c r="CP152" s="164"/>
      <c r="CQ152" s="164"/>
      <c r="CR152" s="164"/>
      <c r="CS152" s="164"/>
      <c r="CT152" s="164"/>
      <c r="CU152" s="164"/>
      <c r="CV152" s="164"/>
      <c r="CW152" s="164"/>
      <c r="CX152" s="164"/>
      <c r="CY152" s="164"/>
      <c r="CZ152" s="164"/>
      <c r="DA152" s="164"/>
      <c r="DB152" s="164"/>
      <c r="DC152" s="164"/>
      <c r="DD152" s="164"/>
      <c r="DE152" s="164"/>
      <c r="DF152" s="164"/>
      <c r="DG152" s="164"/>
      <c r="DH152" s="164"/>
      <c r="DI152" s="164"/>
      <c r="DJ152" s="164"/>
      <c r="DK152" s="164"/>
      <c r="DL152" s="164"/>
      <c r="DM152" s="164"/>
      <c r="DN152" s="164"/>
      <c r="DO152" s="164"/>
      <c r="DP152" s="164"/>
      <c r="DQ152" s="185"/>
    </row>
    <row r="153" spans="82:121" ht="7.5" customHeight="1">
      <c r="CD153" s="184"/>
      <c r="CE153" s="164"/>
      <c r="CF153" s="164"/>
      <c r="CG153" s="164"/>
      <c r="CH153" s="164"/>
      <c r="CI153" s="164"/>
      <c r="CJ153" s="164"/>
      <c r="CK153" s="164"/>
      <c r="CL153" s="164"/>
      <c r="CM153" s="164"/>
      <c r="CN153" s="164"/>
      <c r="CO153" s="164"/>
      <c r="CP153" s="164"/>
      <c r="CQ153" s="164"/>
      <c r="CR153" s="164"/>
      <c r="CS153" s="164"/>
      <c r="CT153" s="164"/>
      <c r="CU153" s="164"/>
      <c r="CV153" s="164"/>
      <c r="CW153" s="164"/>
      <c r="CX153" s="164"/>
      <c r="CY153" s="164"/>
      <c r="CZ153" s="164"/>
      <c r="DA153" s="164"/>
      <c r="DB153" s="164"/>
      <c r="DC153" s="164"/>
      <c r="DD153" s="164"/>
      <c r="DE153" s="164"/>
      <c r="DF153" s="164"/>
      <c r="DG153" s="164"/>
      <c r="DH153" s="164"/>
      <c r="DI153" s="164"/>
      <c r="DJ153" s="164"/>
      <c r="DK153" s="164"/>
      <c r="DL153" s="164"/>
      <c r="DM153" s="164"/>
      <c r="DN153" s="164"/>
      <c r="DO153" s="164"/>
      <c r="DP153" s="164"/>
      <c r="DQ153" s="185"/>
    </row>
    <row r="154" spans="82:121" ht="7.5" customHeight="1">
      <c r="CD154" s="184"/>
      <c r="CE154" s="164"/>
      <c r="CF154" s="164"/>
      <c r="CG154" s="164"/>
      <c r="CH154" s="164"/>
      <c r="CI154" s="164"/>
      <c r="CJ154" s="164"/>
      <c r="CK154" s="164"/>
      <c r="CL154" s="164"/>
      <c r="CM154" s="164"/>
      <c r="CN154" s="164"/>
      <c r="CO154" s="164"/>
      <c r="CP154" s="164"/>
      <c r="CQ154" s="164"/>
      <c r="CR154" s="164"/>
      <c r="CS154" s="164"/>
      <c r="CT154" s="164"/>
      <c r="CU154" s="164"/>
      <c r="CV154" s="164"/>
      <c r="CW154" s="164"/>
      <c r="CX154" s="164"/>
      <c r="CY154" s="164"/>
      <c r="CZ154" s="164"/>
      <c r="DA154" s="164"/>
      <c r="DB154" s="164"/>
      <c r="DC154" s="164"/>
      <c r="DD154" s="164"/>
      <c r="DE154" s="164"/>
      <c r="DF154" s="164"/>
      <c r="DG154" s="164"/>
      <c r="DH154" s="164"/>
      <c r="DI154" s="164"/>
      <c r="DJ154" s="164"/>
      <c r="DK154" s="164"/>
      <c r="DL154" s="164"/>
      <c r="DM154" s="164"/>
      <c r="DN154" s="164"/>
      <c r="DO154" s="164"/>
      <c r="DP154" s="164"/>
      <c r="DQ154" s="185"/>
    </row>
    <row r="155" spans="82:121" ht="7.5" customHeight="1">
      <c r="CD155" s="2647"/>
      <c r="CE155" s="2648"/>
      <c r="CF155" s="2648"/>
      <c r="CG155" s="2648"/>
      <c r="CH155" s="2648"/>
      <c r="CI155" s="2648"/>
      <c r="CJ155" s="2648"/>
      <c r="CK155" s="2648"/>
      <c r="CL155" s="2648"/>
      <c r="CM155" s="2648"/>
      <c r="CN155" s="2648"/>
      <c r="CO155" s="2648"/>
      <c r="CP155" s="2648"/>
      <c r="CQ155" s="2648"/>
      <c r="CR155" s="2648"/>
      <c r="CS155" s="2648"/>
      <c r="CT155" s="164"/>
      <c r="CU155" s="164"/>
      <c r="CV155" s="164"/>
      <c r="CW155" s="164"/>
      <c r="CX155" s="164"/>
      <c r="CY155" s="164"/>
      <c r="CZ155" s="164"/>
      <c r="DA155" s="164"/>
      <c r="DB155" s="164"/>
      <c r="DC155" s="164"/>
      <c r="DD155" s="164"/>
      <c r="DE155" s="164"/>
      <c r="DF155" s="164"/>
      <c r="DG155" s="164"/>
      <c r="DH155" s="164"/>
      <c r="DI155" s="164"/>
      <c r="DJ155" s="164"/>
      <c r="DK155" s="164"/>
      <c r="DL155" s="164"/>
      <c r="DM155" s="164"/>
      <c r="DN155" s="164"/>
      <c r="DO155" s="164"/>
      <c r="DP155" s="164"/>
      <c r="DQ155" s="185"/>
    </row>
    <row r="156" spans="82:121" ht="7.5" customHeight="1">
      <c r="CD156" s="2647"/>
      <c r="CE156" s="2648"/>
      <c r="CF156" s="2648"/>
      <c r="CG156" s="2648"/>
      <c r="CH156" s="2648"/>
      <c r="CI156" s="2648"/>
      <c r="CJ156" s="2648"/>
      <c r="CK156" s="2648"/>
      <c r="CL156" s="2648"/>
      <c r="CM156" s="2648"/>
      <c r="CN156" s="2648"/>
      <c r="CO156" s="2648"/>
      <c r="CP156" s="2648"/>
      <c r="CQ156" s="2648"/>
      <c r="CR156" s="2648"/>
      <c r="CS156" s="2648"/>
      <c r="CT156" s="164"/>
      <c r="CU156" s="164"/>
      <c r="CV156" s="164"/>
      <c r="CW156" s="164"/>
      <c r="CX156" s="164"/>
      <c r="CY156" s="164"/>
      <c r="CZ156" s="164"/>
      <c r="DA156" s="164"/>
      <c r="DB156" s="164"/>
      <c r="DC156" s="164"/>
      <c r="DD156" s="164"/>
      <c r="DE156" s="164"/>
      <c r="DF156" s="164"/>
      <c r="DG156" s="164"/>
      <c r="DH156" s="164"/>
      <c r="DI156" s="164"/>
      <c r="DJ156" s="164"/>
      <c r="DK156" s="164"/>
      <c r="DL156" s="164"/>
      <c r="DM156" s="164"/>
      <c r="DN156" s="164"/>
      <c r="DO156" s="164"/>
      <c r="DP156" s="164"/>
      <c r="DQ156" s="185"/>
    </row>
    <row r="157" spans="82:121" ht="7.5" customHeight="1">
      <c r="CD157" s="2647"/>
      <c r="CE157" s="2648"/>
      <c r="CF157" s="2648"/>
      <c r="CG157" s="2648"/>
      <c r="CH157" s="2648"/>
      <c r="CI157" s="2648"/>
      <c r="CJ157" s="2648"/>
      <c r="CK157" s="2648"/>
      <c r="CL157" s="2648"/>
      <c r="CM157" s="2648"/>
      <c r="CN157" s="2648"/>
      <c r="CO157" s="2648"/>
      <c r="CP157" s="2648"/>
      <c r="CQ157" s="2648"/>
      <c r="CR157" s="2648"/>
      <c r="CS157" s="2648"/>
      <c r="CT157" s="164"/>
      <c r="CU157" s="164"/>
      <c r="CV157" s="164"/>
      <c r="CW157" s="164"/>
      <c r="CX157" s="164"/>
      <c r="CY157" s="164"/>
      <c r="CZ157" s="164"/>
      <c r="DA157" s="164"/>
      <c r="DB157" s="164"/>
      <c r="DC157" s="164"/>
      <c r="DD157" s="164"/>
      <c r="DE157" s="164"/>
      <c r="DF157" s="164"/>
      <c r="DG157" s="164"/>
      <c r="DH157" s="164"/>
      <c r="DI157" s="164"/>
      <c r="DJ157" s="164"/>
      <c r="DK157" s="164"/>
      <c r="DL157" s="164"/>
      <c r="DM157" s="164"/>
      <c r="DN157" s="164"/>
      <c r="DO157" s="164"/>
      <c r="DP157" s="164"/>
      <c r="DQ157" s="185"/>
    </row>
    <row r="158" spans="82:121" ht="7.5" customHeight="1">
      <c r="CD158" s="2647"/>
      <c r="CE158" s="2648"/>
      <c r="CF158" s="2648"/>
      <c r="CG158" s="2648"/>
      <c r="CH158" s="2648"/>
      <c r="CI158" s="2648"/>
      <c r="CJ158" s="2648"/>
      <c r="CK158" s="2648"/>
      <c r="CL158" s="2648"/>
      <c r="CM158" s="2648"/>
      <c r="CN158" s="2648"/>
      <c r="CO158" s="2648"/>
      <c r="CP158" s="2648"/>
      <c r="CQ158" s="2648"/>
      <c r="CR158" s="2648"/>
      <c r="CS158" s="2648"/>
      <c r="CT158" s="164"/>
      <c r="CU158" s="164"/>
      <c r="CV158" s="164"/>
      <c r="CW158" s="164"/>
      <c r="CX158" s="164"/>
      <c r="CY158" s="164"/>
      <c r="CZ158" s="164"/>
      <c r="DA158" s="164"/>
      <c r="DB158" s="164"/>
      <c r="DC158" s="164"/>
      <c r="DD158" s="164"/>
      <c r="DE158" s="164"/>
      <c r="DF158" s="164"/>
      <c r="DG158" s="164"/>
      <c r="DH158" s="164"/>
      <c r="DI158" s="164"/>
      <c r="DJ158" s="164"/>
      <c r="DK158" s="164"/>
      <c r="DL158" s="164"/>
      <c r="DM158" s="164"/>
      <c r="DN158" s="164"/>
      <c r="DO158" s="164"/>
      <c r="DP158" s="164"/>
      <c r="DQ158" s="185"/>
    </row>
    <row r="159" spans="82:121" ht="7.5" customHeight="1">
      <c r="CD159" s="2647"/>
      <c r="CE159" s="2648"/>
      <c r="CF159" s="2648"/>
      <c r="CG159" s="2648"/>
      <c r="CH159" s="2648"/>
      <c r="CI159" s="2648"/>
      <c r="CJ159" s="2648"/>
      <c r="CK159" s="2648"/>
      <c r="CL159" s="2648"/>
      <c r="CM159" s="2648"/>
      <c r="CN159" s="2648"/>
      <c r="CO159" s="2648"/>
      <c r="CP159" s="2648"/>
      <c r="CQ159" s="2648"/>
      <c r="CR159" s="2648"/>
      <c r="CS159" s="2648"/>
      <c r="CT159" s="164"/>
      <c r="CU159" s="164"/>
      <c r="CV159" s="164"/>
      <c r="CW159" s="164"/>
      <c r="CX159" s="164"/>
      <c r="CY159" s="164"/>
      <c r="CZ159" s="164"/>
      <c r="DA159" s="164"/>
      <c r="DB159" s="164"/>
      <c r="DC159" s="164"/>
      <c r="DD159" s="164"/>
      <c r="DE159" s="164"/>
      <c r="DF159" s="164"/>
      <c r="DG159" s="164"/>
      <c r="DH159" s="164"/>
      <c r="DI159" s="164"/>
      <c r="DJ159" s="164"/>
      <c r="DK159" s="164"/>
      <c r="DL159" s="164"/>
      <c r="DM159" s="164"/>
      <c r="DN159" s="164"/>
      <c r="DO159" s="164"/>
      <c r="DP159" s="164"/>
      <c r="DQ159" s="185"/>
    </row>
    <row r="160" spans="82:121" ht="7.5" customHeight="1">
      <c r="CD160" s="2647"/>
      <c r="CE160" s="2648"/>
      <c r="CF160" s="2648"/>
      <c r="CG160" s="2648"/>
      <c r="CH160" s="2648"/>
      <c r="CI160" s="2648"/>
      <c r="CJ160" s="2648"/>
      <c r="CK160" s="2648"/>
      <c r="CL160" s="2648"/>
      <c r="CM160" s="2648"/>
      <c r="CN160" s="2648"/>
      <c r="CO160" s="2648"/>
      <c r="CP160" s="2648"/>
      <c r="CQ160" s="2648"/>
      <c r="CR160" s="2648"/>
      <c r="CS160" s="2648"/>
      <c r="CT160" s="164"/>
      <c r="CU160" s="164"/>
      <c r="CV160" s="164"/>
      <c r="CW160" s="164"/>
      <c r="CX160" s="164"/>
      <c r="CY160" s="164"/>
      <c r="CZ160" s="164"/>
      <c r="DA160" s="164"/>
      <c r="DB160" s="164"/>
      <c r="DC160" s="164"/>
      <c r="DD160" s="164"/>
      <c r="DE160" s="164"/>
      <c r="DF160" s="164"/>
      <c r="DG160" s="164"/>
      <c r="DH160" s="164"/>
      <c r="DI160" s="164"/>
      <c r="DJ160" s="164"/>
      <c r="DK160" s="164"/>
      <c r="DL160" s="164"/>
      <c r="DM160" s="164"/>
      <c r="DN160" s="164"/>
      <c r="DO160" s="164"/>
      <c r="DP160" s="164"/>
      <c r="DQ160" s="185"/>
    </row>
    <row r="161" spans="82:121" ht="7.5" customHeight="1">
      <c r="CD161" s="2647"/>
      <c r="CE161" s="2648"/>
      <c r="CF161" s="2648"/>
      <c r="CG161" s="2648"/>
      <c r="CH161" s="2648"/>
      <c r="CI161" s="2648"/>
      <c r="CJ161" s="2648"/>
      <c r="CK161" s="2648"/>
      <c r="CL161" s="2648"/>
      <c r="CM161" s="2648"/>
      <c r="CN161" s="2648"/>
      <c r="CO161" s="2648"/>
      <c r="CP161" s="2648"/>
      <c r="CQ161" s="2648"/>
      <c r="CR161" s="2648"/>
      <c r="CS161" s="2648"/>
      <c r="CT161" s="164"/>
      <c r="CU161" s="164"/>
      <c r="CV161" s="164"/>
      <c r="CW161" s="164"/>
      <c r="CX161" s="164"/>
      <c r="CY161" s="164"/>
      <c r="CZ161" s="164"/>
      <c r="DA161" s="164"/>
      <c r="DB161" s="164"/>
      <c r="DC161" s="164"/>
      <c r="DD161" s="164"/>
      <c r="DE161" s="164"/>
      <c r="DF161" s="164"/>
      <c r="DG161" s="164"/>
      <c r="DH161" s="164"/>
      <c r="DI161" s="164"/>
      <c r="DJ161" s="164"/>
      <c r="DK161" s="164"/>
      <c r="DL161" s="164"/>
      <c r="DM161" s="164"/>
      <c r="DN161" s="164"/>
      <c r="DO161" s="164"/>
      <c r="DP161" s="164"/>
      <c r="DQ161" s="185"/>
    </row>
    <row r="162" spans="82:121" ht="7.5" customHeight="1">
      <c r="CD162" s="2647"/>
      <c r="CE162" s="2648"/>
      <c r="CF162" s="2648"/>
      <c r="CG162" s="2648"/>
      <c r="CH162" s="2648"/>
      <c r="CI162" s="2648"/>
      <c r="CJ162" s="2648"/>
      <c r="CK162" s="2648"/>
      <c r="CL162" s="2648"/>
      <c r="CM162" s="2648"/>
      <c r="CN162" s="2648"/>
      <c r="CO162" s="2648"/>
      <c r="CP162" s="2648"/>
      <c r="CQ162" s="2648"/>
      <c r="CR162" s="2648"/>
      <c r="CS162" s="2648"/>
      <c r="CT162" s="164"/>
      <c r="CU162" s="164"/>
      <c r="CV162" s="164"/>
      <c r="CW162" s="164"/>
      <c r="CX162" s="164"/>
      <c r="CY162" s="164"/>
      <c r="CZ162" s="164"/>
      <c r="DA162" s="164"/>
      <c r="DB162" s="164"/>
      <c r="DC162" s="164"/>
      <c r="DD162" s="164"/>
      <c r="DE162" s="164"/>
      <c r="DF162" s="164"/>
      <c r="DG162" s="164"/>
      <c r="DH162" s="164"/>
      <c r="DI162" s="164"/>
      <c r="DJ162" s="164"/>
      <c r="DK162" s="164"/>
      <c r="DL162" s="164"/>
      <c r="DM162" s="164"/>
      <c r="DN162" s="164"/>
      <c r="DO162" s="164"/>
      <c r="DP162" s="164"/>
      <c r="DQ162" s="185"/>
    </row>
    <row r="163" spans="82:121" ht="7.5" customHeight="1">
      <c r="CD163" s="2647"/>
      <c r="CE163" s="2648"/>
      <c r="CF163" s="2648"/>
      <c r="CG163" s="2648"/>
      <c r="CH163" s="2648"/>
      <c r="CI163" s="2648"/>
      <c r="CJ163" s="2648"/>
      <c r="CK163" s="2648"/>
      <c r="CL163" s="2648"/>
      <c r="CM163" s="2648"/>
      <c r="CN163" s="2648"/>
      <c r="CO163" s="2648"/>
      <c r="CP163" s="2648"/>
      <c r="CQ163" s="2648"/>
      <c r="CR163" s="2648"/>
      <c r="CS163" s="2648"/>
      <c r="CT163" s="164"/>
      <c r="CU163" s="164"/>
      <c r="CV163" s="164"/>
      <c r="CW163" s="164"/>
      <c r="CX163" s="164"/>
      <c r="CY163" s="164"/>
      <c r="CZ163" s="164"/>
      <c r="DA163" s="164"/>
      <c r="DB163" s="164"/>
      <c r="DC163" s="164"/>
      <c r="DD163" s="164"/>
      <c r="DE163" s="164"/>
      <c r="DF163" s="164"/>
      <c r="DG163" s="164"/>
      <c r="DH163" s="164"/>
      <c r="DI163" s="164"/>
      <c r="DJ163" s="164"/>
      <c r="DK163" s="164"/>
      <c r="DL163" s="164"/>
      <c r="DM163" s="164"/>
      <c r="DN163" s="164"/>
      <c r="DO163" s="164"/>
      <c r="DP163" s="164"/>
      <c r="DQ163" s="185"/>
    </row>
    <row r="164" spans="82:121" ht="7.5" customHeight="1">
      <c r="CD164" s="2647"/>
      <c r="CE164" s="2648"/>
      <c r="CF164" s="2648"/>
      <c r="CG164" s="2648"/>
      <c r="CH164" s="2648"/>
      <c r="CI164" s="2648"/>
      <c r="CJ164" s="2648"/>
      <c r="CK164" s="2648"/>
      <c r="CL164" s="2648"/>
      <c r="CM164" s="2648"/>
      <c r="CN164" s="2648"/>
      <c r="CO164" s="2648"/>
      <c r="CP164" s="2648"/>
      <c r="CQ164" s="2648"/>
      <c r="CR164" s="2648"/>
      <c r="CS164" s="2648"/>
      <c r="CT164" s="164"/>
      <c r="CU164" s="164"/>
      <c r="CV164" s="164"/>
      <c r="CW164" s="164"/>
      <c r="CX164" s="164"/>
      <c r="CY164" s="164"/>
      <c r="CZ164" s="164"/>
      <c r="DA164" s="164"/>
      <c r="DB164" s="164"/>
      <c r="DC164" s="164"/>
      <c r="DD164" s="164"/>
      <c r="DE164" s="164"/>
      <c r="DF164" s="164"/>
      <c r="DG164" s="164"/>
      <c r="DH164" s="164"/>
      <c r="DI164" s="164"/>
      <c r="DJ164" s="164"/>
      <c r="DK164" s="164"/>
      <c r="DL164" s="164"/>
      <c r="DM164" s="164"/>
      <c r="DN164" s="164"/>
      <c r="DO164" s="164"/>
      <c r="DP164" s="164"/>
      <c r="DQ164" s="185"/>
    </row>
    <row r="165" spans="82:121" ht="7.5" customHeight="1">
      <c r="CD165" s="2636"/>
      <c r="CE165" s="2637"/>
      <c r="CF165" s="2637"/>
      <c r="CG165" s="2637"/>
      <c r="CH165" s="2637"/>
      <c r="CI165" s="2637"/>
      <c r="CJ165" s="2637"/>
      <c r="CK165" s="2637"/>
      <c r="CL165" s="2637"/>
      <c r="CM165" s="2637"/>
      <c r="CN165" s="2637"/>
      <c r="CO165" s="2637"/>
      <c r="CP165" s="2637"/>
      <c r="CQ165" s="2637"/>
      <c r="CR165" s="2637"/>
      <c r="CS165" s="2637"/>
      <c r="CT165" s="2637"/>
      <c r="CU165" s="2637"/>
      <c r="CV165" s="2637"/>
      <c r="CW165" s="2637"/>
      <c r="CX165" s="2637"/>
      <c r="CY165" s="2637"/>
      <c r="CZ165" s="2637"/>
      <c r="DA165" s="2637"/>
      <c r="DB165" s="164"/>
      <c r="DC165" s="164"/>
      <c r="DD165" s="164"/>
      <c r="DE165" s="164"/>
      <c r="DF165" s="164"/>
      <c r="DG165" s="164"/>
      <c r="DH165" s="164"/>
      <c r="DI165" s="164"/>
      <c r="DJ165" s="164"/>
      <c r="DK165" s="164"/>
      <c r="DL165" s="164"/>
      <c r="DM165" s="164"/>
      <c r="DN165" s="164"/>
      <c r="DO165" s="164"/>
      <c r="DP165" s="164"/>
      <c r="DQ165" s="185"/>
    </row>
    <row r="166" spans="82:121" ht="7.5" customHeight="1">
      <c r="CD166" s="2636"/>
      <c r="CE166" s="2637"/>
      <c r="CF166" s="2637"/>
      <c r="CG166" s="2637"/>
      <c r="CH166" s="2637"/>
      <c r="CI166" s="2637"/>
      <c r="CJ166" s="2637"/>
      <c r="CK166" s="2637"/>
      <c r="CL166" s="2637"/>
      <c r="CM166" s="2637"/>
      <c r="CN166" s="2637"/>
      <c r="CO166" s="2637"/>
      <c r="CP166" s="2637"/>
      <c r="CQ166" s="2637"/>
      <c r="CR166" s="2637"/>
      <c r="CS166" s="2637"/>
      <c r="CT166" s="2637"/>
      <c r="CU166" s="2637"/>
      <c r="CV166" s="2637"/>
      <c r="CW166" s="2637"/>
      <c r="CX166" s="2637"/>
      <c r="CY166" s="2637"/>
      <c r="CZ166" s="2637"/>
      <c r="DA166" s="2637"/>
      <c r="DB166" s="164"/>
      <c r="DC166" s="164"/>
      <c r="DD166" s="164"/>
      <c r="DE166" s="164"/>
      <c r="DF166" s="164"/>
      <c r="DG166" s="164"/>
      <c r="DH166" s="164"/>
      <c r="DI166" s="164"/>
      <c r="DJ166" s="164"/>
      <c r="DK166" s="164"/>
      <c r="DL166" s="164"/>
      <c r="DM166" s="164"/>
      <c r="DN166" s="164"/>
      <c r="DO166" s="164"/>
      <c r="DP166" s="164"/>
      <c r="DQ166" s="185"/>
    </row>
    <row r="167" spans="82:121" ht="7.5" customHeight="1">
      <c r="CD167" s="184"/>
      <c r="CE167" s="164"/>
      <c r="CF167" s="164"/>
      <c r="CG167" s="164"/>
      <c r="CH167" s="164"/>
      <c r="CI167" s="164"/>
      <c r="CJ167" s="164"/>
      <c r="CK167" s="164"/>
      <c r="CL167" s="164"/>
      <c r="CM167" s="164"/>
      <c r="CN167" s="164"/>
      <c r="CO167" s="164"/>
      <c r="CP167" s="164"/>
      <c r="CQ167" s="164"/>
      <c r="CR167" s="164"/>
      <c r="CS167" s="164"/>
      <c r="CT167" s="164"/>
      <c r="CU167" s="164"/>
      <c r="CV167" s="164"/>
      <c r="CW167" s="164"/>
      <c r="CX167" s="164"/>
      <c r="CY167" s="164"/>
      <c r="CZ167" s="164"/>
      <c r="DA167" s="164"/>
      <c r="DB167" s="164"/>
      <c r="DC167" s="164"/>
      <c r="DD167" s="164"/>
      <c r="DE167" s="164"/>
      <c r="DF167" s="164"/>
      <c r="DG167" s="164"/>
      <c r="DH167" s="164"/>
      <c r="DI167" s="164"/>
      <c r="DJ167" s="164"/>
      <c r="DK167" s="164"/>
      <c r="DL167" s="164"/>
      <c r="DM167" s="164"/>
      <c r="DN167" s="164"/>
      <c r="DO167" s="164"/>
      <c r="DP167" s="164"/>
      <c r="DQ167" s="185"/>
    </row>
    <row r="168" spans="82:121" ht="7.5" customHeight="1">
      <c r="CD168" s="184"/>
      <c r="CE168" s="164"/>
      <c r="CF168" s="164"/>
      <c r="CG168" s="164"/>
      <c r="CH168" s="164"/>
      <c r="CI168" s="164"/>
      <c r="CJ168" s="164"/>
      <c r="CK168" s="164"/>
      <c r="CL168" s="164"/>
      <c r="CM168" s="164"/>
      <c r="CN168" s="164"/>
      <c r="CO168" s="164"/>
      <c r="CP168" s="164"/>
      <c r="CQ168" s="164"/>
      <c r="CR168" s="164"/>
      <c r="CS168" s="164"/>
      <c r="CT168" s="164"/>
      <c r="CU168" s="164"/>
      <c r="CV168" s="164"/>
      <c r="CW168" s="164"/>
      <c r="CX168" s="164"/>
      <c r="CY168" s="164"/>
      <c r="CZ168" s="164"/>
      <c r="DA168" s="164"/>
      <c r="DB168" s="164"/>
      <c r="DC168" s="164"/>
      <c r="DD168" s="164"/>
      <c r="DE168" s="164"/>
      <c r="DF168" s="164"/>
      <c r="DG168" s="164"/>
      <c r="DH168" s="164"/>
      <c r="DI168" s="164"/>
      <c r="DJ168" s="164"/>
      <c r="DK168" s="164"/>
      <c r="DL168" s="164"/>
      <c r="DM168" s="164"/>
      <c r="DN168" s="164"/>
      <c r="DO168" s="164"/>
      <c r="DP168" s="164"/>
      <c r="DQ168" s="185"/>
    </row>
    <row r="169" spans="82:121" ht="7.5" customHeight="1">
      <c r="CD169" s="184"/>
      <c r="CE169" s="164"/>
      <c r="CF169" s="164"/>
      <c r="CG169" s="164"/>
      <c r="CH169" s="164"/>
      <c r="CI169" s="164"/>
      <c r="CJ169" s="164"/>
      <c r="CK169" s="164"/>
      <c r="CL169" s="164"/>
      <c r="CM169" s="164"/>
      <c r="CN169" s="164"/>
      <c r="CO169" s="164"/>
      <c r="CP169" s="164"/>
      <c r="CQ169" s="164"/>
      <c r="CR169" s="164"/>
      <c r="CS169" s="164"/>
      <c r="CT169" s="164"/>
      <c r="CU169" s="164"/>
      <c r="CV169" s="164"/>
      <c r="CW169" s="164"/>
      <c r="CX169" s="164"/>
      <c r="CY169" s="164"/>
      <c r="CZ169" s="164"/>
      <c r="DA169" s="164"/>
      <c r="DB169" s="164"/>
      <c r="DC169" s="164"/>
      <c r="DD169" s="164"/>
      <c r="DE169" s="164"/>
      <c r="DF169" s="164"/>
      <c r="DG169" s="164"/>
      <c r="DH169" s="164"/>
      <c r="DI169" s="164"/>
      <c r="DJ169" s="164"/>
      <c r="DK169" s="164"/>
      <c r="DL169" s="164"/>
      <c r="DM169" s="164"/>
      <c r="DN169" s="164"/>
      <c r="DO169" s="164"/>
      <c r="DP169" s="164"/>
      <c r="DQ169" s="185"/>
    </row>
    <row r="170" spans="82:121" ht="7.5" customHeight="1">
      <c r="CD170" s="184"/>
      <c r="CE170" s="164"/>
      <c r="CF170" s="164"/>
      <c r="CG170" s="164"/>
      <c r="CH170" s="164"/>
      <c r="CI170" s="164"/>
      <c r="CJ170" s="164"/>
      <c r="CK170" s="164"/>
      <c r="CL170" s="164"/>
      <c r="CM170" s="164"/>
      <c r="CN170" s="164"/>
      <c r="CO170" s="164"/>
      <c r="CP170" s="164"/>
      <c r="CQ170" s="164"/>
      <c r="CR170" s="164"/>
      <c r="CS170" s="164"/>
      <c r="CT170" s="164"/>
      <c r="CU170" s="164"/>
      <c r="CV170" s="164"/>
      <c r="CW170" s="164"/>
      <c r="CX170" s="164"/>
      <c r="CY170" s="164"/>
      <c r="CZ170" s="164"/>
      <c r="DA170" s="164"/>
      <c r="DB170" s="164"/>
      <c r="DC170" s="164"/>
      <c r="DD170" s="164"/>
      <c r="DE170" s="164"/>
      <c r="DF170" s="164"/>
      <c r="DG170" s="164"/>
      <c r="DH170" s="164"/>
      <c r="DI170" s="164"/>
      <c r="DJ170" s="164"/>
      <c r="DK170" s="164"/>
      <c r="DL170" s="164"/>
      <c r="DM170" s="164"/>
      <c r="DN170" s="164"/>
      <c r="DO170" s="164"/>
      <c r="DP170" s="164"/>
      <c r="DQ170" s="185"/>
    </row>
    <row r="171" spans="82:121" ht="7.5" customHeight="1">
      <c r="CD171" s="184"/>
      <c r="CE171" s="164"/>
      <c r="CF171" s="164"/>
      <c r="CG171" s="164"/>
      <c r="CH171" s="164"/>
      <c r="CI171" s="164"/>
      <c r="CJ171" s="164"/>
      <c r="CK171" s="164"/>
      <c r="CL171" s="164"/>
      <c r="CM171" s="164"/>
      <c r="CN171" s="164"/>
      <c r="CO171" s="164"/>
      <c r="CP171" s="164"/>
      <c r="CQ171" s="164"/>
      <c r="CR171" s="164"/>
      <c r="CS171" s="164"/>
      <c r="CT171" s="164"/>
      <c r="CU171" s="164"/>
      <c r="CV171" s="164"/>
      <c r="CW171" s="164"/>
      <c r="CX171" s="164"/>
      <c r="CY171" s="164"/>
      <c r="CZ171" s="164"/>
      <c r="DA171" s="164"/>
      <c r="DB171" s="164"/>
      <c r="DC171" s="164"/>
      <c r="DD171" s="164"/>
      <c r="DE171" s="164"/>
      <c r="DF171" s="164"/>
      <c r="DG171" s="164"/>
      <c r="DH171" s="164"/>
      <c r="DI171" s="164"/>
      <c r="DJ171" s="164"/>
      <c r="DK171" s="164"/>
      <c r="DL171" s="164"/>
      <c r="DM171" s="164"/>
      <c r="DN171" s="164"/>
      <c r="DO171" s="164"/>
      <c r="DP171" s="164"/>
      <c r="DQ171" s="185"/>
    </row>
    <row r="172" spans="82:121" ht="7.5" customHeight="1">
      <c r="CD172" s="184"/>
      <c r="CE172" s="164"/>
      <c r="CF172" s="164"/>
      <c r="CG172" s="164"/>
      <c r="CH172" s="164"/>
      <c r="CI172" s="164"/>
      <c r="CJ172" s="164"/>
      <c r="CK172" s="164"/>
      <c r="CL172" s="164"/>
      <c r="CM172" s="164"/>
      <c r="CN172" s="164"/>
      <c r="CO172" s="164"/>
      <c r="CP172" s="164"/>
      <c r="CQ172" s="164"/>
      <c r="CR172" s="164"/>
      <c r="CS172" s="164"/>
      <c r="CT172" s="164"/>
      <c r="CU172" s="164"/>
      <c r="CV172" s="164"/>
      <c r="CW172" s="164"/>
      <c r="CX172" s="164"/>
      <c r="CY172" s="164"/>
      <c r="CZ172" s="164"/>
      <c r="DA172" s="164"/>
      <c r="DB172" s="164"/>
      <c r="DC172" s="164"/>
      <c r="DD172" s="164"/>
      <c r="DE172" s="164"/>
      <c r="DF172" s="164"/>
      <c r="DG172" s="164"/>
      <c r="DH172" s="164"/>
      <c r="DI172" s="164"/>
      <c r="DJ172" s="164"/>
      <c r="DK172" s="164"/>
      <c r="DL172" s="164"/>
      <c r="DM172" s="164"/>
      <c r="DN172" s="164"/>
      <c r="DO172" s="164"/>
      <c r="DP172" s="164"/>
      <c r="DQ172" s="185"/>
    </row>
    <row r="173" spans="82:121" ht="7.5" customHeight="1">
      <c r="CD173" s="184"/>
      <c r="CE173" s="164"/>
      <c r="CF173" s="164"/>
      <c r="CG173" s="164"/>
      <c r="CH173" s="164"/>
      <c r="CI173" s="164"/>
      <c r="CJ173" s="164"/>
      <c r="CK173" s="164"/>
      <c r="CL173" s="164"/>
      <c r="CM173" s="164"/>
      <c r="CN173" s="164"/>
      <c r="CO173" s="164"/>
      <c r="CP173" s="164"/>
      <c r="CQ173" s="164"/>
      <c r="CR173" s="164"/>
      <c r="CS173" s="164"/>
      <c r="CT173" s="164"/>
      <c r="CU173" s="164"/>
      <c r="CV173" s="164"/>
      <c r="CW173" s="164"/>
      <c r="CX173" s="164"/>
      <c r="CY173" s="164"/>
      <c r="CZ173" s="164"/>
      <c r="DA173" s="164"/>
      <c r="DB173" s="164"/>
      <c r="DC173" s="164"/>
      <c r="DD173" s="164"/>
      <c r="DE173" s="164"/>
      <c r="DF173" s="164"/>
      <c r="DG173" s="164"/>
      <c r="DH173" s="164"/>
      <c r="DI173" s="164"/>
      <c r="DJ173" s="164"/>
      <c r="DK173" s="164"/>
      <c r="DL173" s="164"/>
      <c r="DM173" s="164"/>
      <c r="DN173" s="164"/>
      <c r="DO173" s="164"/>
      <c r="DP173" s="164"/>
      <c r="DQ173" s="185"/>
    </row>
    <row r="174" spans="82:121" ht="7.5" customHeight="1">
      <c r="CD174" s="184"/>
      <c r="CE174" s="164"/>
      <c r="CF174" s="164"/>
      <c r="CG174" s="164"/>
      <c r="CH174" s="164"/>
      <c r="CI174" s="164"/>
      <c r="CJ174" s="164"/>
      <c r="CK174" s="164"/>
      <c r="CL174" s="164"/>
      <c r="CM174" s="164"/>
      <c r="CN174" s="164"/>
      <c r="CO174" s="164"/>
      <c r="CP174" s="164"/>
      <c r="CQ174" s="164"/>
      <c r="CR174" s="164"/>
      <c r="CS174" s="164"/>
      <c r="CT174" s="164"/>
      <c r="CU174" s="164"/>
      <c r="CV174" s="164"/>
      <c r="CW174" s="164"/>
      <c r="CX174" s="164"/>
      <c r="CY174" s="164"/>
      <c r="CZ174" s="164"/>
      <c r="DA174" s="164"/>
      <c r="DB174" s="164"/>
      <c r="DC174" s="164"/>
      <c r="DD174" s="164"/>
      <c r="DE174" s="164"/>
      <c r="DF174" s="164"/>
      <c r="DG174" s="164"/>
      <c r="DH174" s="164"/>
      <c r="DI174" s="164"/>
      <c r="DJ174" s="164"/>
      <c r="DK174" s="164"/>
      <c r="DL174" s="164"/>
      <c r="DM174" s="164"/>
      <c r="DN174" s="164"/>
      <c r="DO174" s="164"/>
      <c r="DP174" s="164"/>
      <c r="DQ174" s="185"/>
    </row>
    <row r="175" spans="82:121" ht="7.5" customHeight="1">
      <c r="CD175" s="2647"/>
      <c r="CE175" s="2648"/>
      <c r="CF175" s="2648"/>
      <c r="CG175" s="2648"/>
      <c r="CH175" s="2648"/>
      <c r="CI175" s="2648"/>
      <c r="CJ175" s="2648"/>
      <c r="CK175" s="2648"/>
      <c r="CL175" s="2648"/>
      <c r="CM175" s="2648"/>
      <c r="CN175" s="2648"/>
      <c r="CO175" s="2648"/>
      <c r="CP175" s="2648"/>
      <c r="CQ175" s="2648"/>
      <c r="CR175" s="2648"/>
      <c r="CS175" s="2648"/>
      <c r="CT175" s="164"/>
      <c r="CU175" s="164"/>
      <c r="CV175" s="164"/>
      <c r="CW175" s="164"/>
      <c r="CX175" s="164"/>
      <c r="CY175" s="164"/>
      <c r="CZ175" s="164"/>
      <c r="DA175" s="164"/>
      <c r="DB175" s="164"/>
      <c r="DC175" s="164"/>
      <c r="DD175" s="164"/>
      <c r="DE175" s="164"/>
      <c r="DF175" s="164"/>
      <c r="DG175" s="164"/>
      <c r="DH175" s="164"/>
      <c r="DI175" s="164"/>
      <c r="DJ175" s="164"/>
      <c r="DK175" s="164"/>
      <c r="DL175" s="164"/>
      <c r="DM175" s="164"/>
      <c r="DN175" s="164"/>
      <c r="DO175" s="164"/>
      <c r="DP175" s="164"/>
      <c r="DQ175" s="185"/>
    </row>
    <row r="176" spans="82:121" ht="7.5" customHeight="1">
      <c r="CD176" s="2647"/>
      <c r="CE176" s="2648"/>
      <c r="CF176" s="2648"/>
      <c r="CG176" s="2648"/>
      <c r="CH176" s="2648"/>
      <c r="CI176" s="2648"/>
      <c r="CJ176" s="2648"/>
      <c r="CK176" s="2648"/>
      <c r="CL176" s="2648"/>
      <c r="CM176" s="2648"/>
      <c r="CN176" s="2648"/>
      <c r="CO176" s="2648"/>
      <c r="CP176" s="2648"/>
      <c r="CQ176" s="2648"/>
      <c r="CR176" s="2648"/>
      <c r="CS176" s="2648"/>
      <c r="CT176" s="164"/>
      <c r="CU176" s="164"/>
      <c r="CV176" s="164"/>
      <c r="CW176" s="164"/>
      <c r="CX176" s="164"/>
      <c r="CY176" s="164"/>
      <c r="CZ176" s="164"/>
      <c r="DA176" s="164"/>
      <c r="DB176" s="164"/>
      <c r="DC176" s="164"/>
      <c r="DD176" s="164"/>
      <c r="DE176" s="164"/>
      <c r="DF176" s="164"/>
      <c r="DG176" s="164"/>
      <c r="DH176" s="164"/>
      <c r="DI176" s="164"/>
      <c r="DJ176" s="164"/>
      <c r="DK176" s="164"/>
      <c r="DL176" s="164"/>
      <c r="DM176" s="164"/>
      <c r="DN176" s="164"/>
      <c r="DO176" s="164"/>
      <c r="DP176" s="164"/>
      <c r="DQ176" s="185"/>
    </row>
    <row r="177" spans="82:121" ht="7.5" customHeight="1">
      <c r="CD177" s="2647"/>
      <c r="CE177" s="2648"/>
      <c r="CF177" s="2648"/>
      <c r="CG177" s="2648"/>
      <c r="CH177" s="2648"/>
      <c r="CI177" s="2648"/>
      <c r="CJ177" s="2648"/>
      <c r="CK177" s="2648"/>
      <c r="CL177" s="2648"/>
      <c r="CM177" s="2648"/>
      <c r="CN177" s="2648"/>
      <c r="CO177" s="2648"/>
      <c r="CP177" s="2648"/>
      <c r="CQ177" s="2648"/>
      <c r="CR177" s="2648"/>
      <c r="CS177" s="2648"/>
      <c r="CT177" s="164"/>
      <c r="CU177" s="164"/>
      <c r="CV177" s="164"/>
      <c r="CW177" s="164"/>
      <c r="CX177" s="164"/>
      <c r="CY177" s="164"/>
      <c r="CZ177" s="164"/>
      <c r="DA177" s="164"/>
      <c r="DB177" s="164"/>
      <c r="DC177" s="164"/>
      <c r="DD177" s="164"/>
      <c r="DE177" s="164"/>
      <c r="DF177" s="164"/>
      <c r="DG177" s="164"/>
      <c r="DH177" s="164"/>
      <c r="DI177" s="164"/>
      <c r="DJ177" s="164"/>
      <c r="DK177" s="164"/>
      <c r="DL177" s="164"/>
      <c r="DM177" s="164"/>
      <c r="DN177" s="164"/>
      <c r="DO177" s="164"/>
      <c r="DP177" s="164"/>
      <c r="DQ177" s="185"/>
    </row>
    <row r="178" spans="82:121" ht="7.5" customHeight="1">
      <c r="CD178" s="2647"/>
      <c r="CE178" s="2648"/>
      <c r="CF178" s="2648"/>
      <c r="CG178" s="2648"/>
      <c r="CH178" s="2648"/>
      <c r="CI178" s="2648"/>
      <c r="CJ178" s="2648"/>
      <c r="CK178" s="2648"/>
      <c r="CL178" s="2648"/>
      <c r="CM178" s="2648"/>
      <c r="CN178" s="2648"/>
      <c r="CO178" s="2648"/>
      <c r="CP178" s="2648"/>
      <c r="CQ178" s="2648"/>
      <c r="CR178" s="2648"/>
      <c r="CS178" s="2648"/>
      <c r="CT178" s="164"/>
      <c r="CU178" s="164"/>
      <c r="CV178" s="164"/>
      <c r="CW178" s="164"/>
      <c r="CX178" s="164"/>
      <c r="CY178" s="164"/>
      <c r="CZ178" s="164"/>
      <c r="DA178" s="164"/>
      <c r="DB178" s="164"/>
      <c r="DC178" s="164"/>
      <c r="DD178" s="164"/>
      <c r="DE178" s="164"/>
      <c r="DF178" s="164"/>
      <c r="DG178" s="164"/>
      <c r="DH178" s="164"/>
      <c r="DI178" s="164"/>
      <c r="DJ178" s="164"/>
      <c r="DK178" s="164"/>
      <c r="DL178" s="164"/>
      <c r="DM178" s="164"/>
      <c r="DN178" s="164"/>
      <c r="DO178" s="164"/>
      <c r="DP178" s="164"/>
      <c r="DQ178" s="185"/>
    </row>
    <row r="179" spans="82:121" ht="7.5" customHeight="1">
      <c r="CD179" s="2647"/>
      <c r="CE179" s="2648"/>
      <c r="CF179" s="2648"/>
      <c r="CG179" s="2648"/>
      <c r="CH179" s="2648"/>
      <c r="CI179" s="2648"/>
      <c r="CJ179" s="2648"/>
      <c r="CK179" s="2648"/>
      <c r="CL179" s="2648"/>
      <c r="CM179" s="2648"/>
      <c r="CN179" s="2648"/>
      <c r="CO179" s="2648"/>
      <c r="CP179" s="2648"/>
      <c r="CQ179" s="2648"/>
      <c r="CR179" s="2648"/>
      <c r="CS179" s="2648"/>
      <c r="CT179" s="164"/>
      <c r="CU179" s="164"/>
      <c r="CV179" s="164"/>
      <c r="CW179" s="164"/>
      <c r="CX179" s="164"/>
      <c r="CY179" s="164"/>
      <c r="CZ179" s="164"/>
      <c r="DA179" s="164"/>
      <c r="DB179" s="164"/>
      <c r="DC179" s="164"/>
      <c r="DD179" s="164"/>
      <c r="DE179" s="164"/>
      <c r="DF179" s="164"/>
      <c r="DG179" s="164"/>
      <c r="DH179" s="164"/>
      <c r="DI179" s="164"/>
      <c r="DJ179" s="164"/>
      <c r="DK179" s="164"/>
      <c r="DL179" s="164"/>
      <c r="DM179" s="164"/>
      <c r="DN179" s="164"/>
      <c r="DO179" s="164"/>
      <c r="DP179" s="164"/>
      <c r="DQ179" s="185"/>
    </row>
    <row r="180" spans="82:121" ht="7.5" customHeight="1">
      <c r="CD180" s="2647"/>
      <c r="CE180" s="2648"/>
      <c r="CF180" s="2648"/>
      <c r="CG180" s="2648"/>
      <c r="CH180" s="2648"/>
      <c r="CI180" s="2648"/>
      <c r="CJ180" s="2648"/>
      <c r="CK180" s="2648"/>
      <c r="CL180" s="2648"/>
      <c r="CM180" s="2648"/>
      <c r="CN180" s="2648"/>
      <c r="CO180" s="2648"/>
      <c r="CP180" s="2648"/>
      <c r="CQ180" s="2648"/>
      <c r="CR180" s="2648"/>
      <c r="CS180" s="2648"/>
      <c r="CT180" s="164"/>
      <c r="CU180" s="164"/>
      <c r="CV180" s="164"/>
      <c r="CW180" s="164"/>
      <c r="CX180" s="164"/>
      <c r="CY180" s="164"/>
      <c r="CZ180" s="164"/>
      <c r="DA180" s="164"/>
      <c r="DB180" s="164"/>
      <c r="DC180" s="164"/>
      <c r="DD180" s="164"/>
      <c r="DE180" s="164"/>
      <c r="DF180" s="164"/>
      <c r="DG180" s="164"/>
      <c r="DH180" s="164"/>
      <c r="DI180" s="164"/>
      <c r="DJ180" s="164"/>
      <c r="DK180" s="164"/>
      <c r="DL180" s="164"/>
      <c r="DM180" s="164"/>
      <c r="DN180" s="164"/>
      <c r="DO180" s="164"/>
      <c r="DP180" s="164"/>
      <c r="DQ180" s="185"/>
    </row>
    <row r="181" spans="82:121" ht="7.5" customHeight="1">
      <c r="CD181" s="2647"/>
      <c r="CE181" s="2648"/>
      <c r="CF181" s="2648"/>
      <c r="CG181" s="2648"/>
      <c r="CH181" s="2648"/>
      <c r="CI181" s="2648"/>
      <c r="CJ181" s="2648"/>
      <c r="CK181" s="2648"/>
      <c r="CL181" s="2648"/>
      <c r="CM181" s="2648"/>
      <c r="CN181" s="2648"/>
      <c r="CO181" s="2648"/>
      <c r="CP181" s="2648"/>
      <c r="CQ181" s="2648"/>
      <c r="CR181" s="2648"/>
      <c r="CS181" s="2648"/>
      <c r="CT181" s="164"/>
      <c r="CU181" s="164"/>
      <c r="CV181" s="164"/>
      <c r="CW181" s="164"/>
      <c r="CX181" s="164"/>
      <c r="CY181" s="164"/>
      <c r="CZ181" s="164"/>
      <c r="DA181" s="164"/>
      <c r="DB181" s="164"/>
      <c r="DC181" s="164"/>
      <c r="DD181" s="164"/>
      <c r="DE181" s="164"/>
      <c r="DF181" s="164"/>
      <c r="DG181" s="164"/>
      <c r="DH181" s="164"/>
      <c r="DI181" s="164"/>
      <c r="DJ181" s="164"/>
      <c r="DK181" s="164"/>
      <c r="DL181" s="164"/>
      <c r="DM181" s="164"/>
      <c r="DN181" s="164"/>
      <c r="DO181" s="164"/>
      <c r="DP181" s="164"/>
      <c r="DQ181" s="185"/>
    </row>
    <row r="182" spans="82:121" ht="7.5" customHeight="1">
      <c r="CD182" s="2647"/>
      <c r="CE182" s="2648"/>
      <c r="CF182" s="2648"/>
      <c r="CG182" s="2648"/>
      <c r="CH182" s="2648"/>
      <c r="CI182" s="2648"/>
      <c r="CJ182" s="2648"/>
      <c r="CK182" s="2648"/>
      <c r="CL182" s="2648"/>
      <c r="CM182" s="2648"/>
      <c r="CN182" s="2648"/>
      <c r="CO182" s="2648"/>
      <c r="CP182" s="2648"/>
      <c r="CQ182" s="2648"/>
      <c r="CR182" s="2648"/>
      <c r="CS182" s="2648"/>
      <c r="CT182" s="164"/>
      <c r="CU182" s="164"/>
      <c r="CV182" s="164"/>
      <c r="CW182" s="164"/>
      <c r="CX182" s="164"/>
      <c r="CY182" s="164"/>
      <c r="CZ182" s="164"/>
      <c r="DA182" s="164"/>
      <c r="DB182" s="164"/>
      <c r="DC182" s="164"/>
      <c r="DD182" s="164"/>
      <c r="DE182" s="164"/>
      <c r="DF182" s="164"/>
      <c r="DG182" s="164"/>
      <c r="DH182" s="164"/>
      <c r="DI182" s="164"/>
      <c r="DJ182" s="164"/>
      <c r="DK182" s="164"/>
      <c r="DL182" s="164"/>
      <c r="DM182" s="164"/>
      <c r="DN182" s="164"/>
      <c r="DO182" s="164"/>
      <c r="DP182" s="164"/>
      <c r="DQ182" s="185"/>
    </row>
    <row r="183" spans="82:121" ht="7.5" customHeight="1">
      <c r="CD183" s="2647"/>
      <c r="CE183" s="2648"/>
      <c r="CF183" s="2648"/>
      <c r="CG183" s="2648"/>
      <c r="CH183" s="2648"/>
      <c r="CI183" s="2648"/>
      <c r="CJ183" s="2648"/>
      <c r="CK183" s="2648"/>
      <c r="CL183" s="2648"/>
      <c r="CM183" s="2648"/>
      <c r="CN183" s="2648"/>
      <c r="CO183" s="2648"/>
      <c r="CP183" s="2648"/>
      <c r="CQ183" s="2648"/>
      <c r="CR183" s="2648"/>
      <c r="CS183" s="2648"/>
      <c r="CT183" s="164"/>
      <c r="CU183" s="164"/>
      <c r="CV183" s="164"/>
      <c r="CW183" s="164"/>
      <c r="CX183" s="164"/>
      <c r="CY183" s="164"/>
      <c r="CZ183" s="164"/>
      <c r="DA183" s="164"/>
      <c r="DB183" s="164"/>
      <c r="DC183" s="164"/>
      <c r="DD183" s="164"/>
      <c r="DE183" s="164"/>
      <c r="DF183" s="164"/>
      <c r="DG183" s="164"/>
      <c r="DH183" s="164"/>
      <c r="DI183" s="164"/>
      <c r="DJ183" s="164"/>
      <c r="DK183" s="164"/>
      <c r="DL183" s="164"/>
      <c r="DM183" s="164"/>
      <c r="DN183" s="164"/>
      <c r="DO183" s="164"/>
      <c r="DP183" s="164"/>
      <c r="DQ183" s="185"/>
    </row>
    <row r="184" spans="82:121" ht="7.5" customHeight="1">
      <c r="CD184" s="2647"/>
      <c r="CE184" s="2648"/>
      <c r="CF184" s="2648"/>
      <c r="CG184" s="2648"/>
      <c r="CH184" s="2648"/>
      <c r="CI184" s="2648"/>
      <c r="CJ184" s="2648"/>
      <c r="CK184" s="2648"/>
      <c r="CL184" s="2648"/>
      <c r="CM184" s="2648"/>
      <c r="CN184" s="2648"/>
      <c r="CO184" s="2648"/>
      <c r="CP184" s="2648"/>
      <c r="CQ184" s="2648"/>
      <c r="CR184" s="2648"/>
      <c r="CS184" s="2648"/>
      <c r="CT184" s="164"/>
      <c r="CU184" s="164"/>
      <c r="CV184" s="164"/>
      <c r="CW184" s="164"/>
      <c r="CX184" s="164"/>
      <c r="CY184" s="164"/>
      <c r="CZ184" s="164"/>
      <c r="DA184" s="164"/>
      <c r="DB184" s="164"/>
      <c r="DC184" s="164"/>
      <c r="DD184" s="164"/>
      <c r="DE184" s="164"/>
      <c r="DF184" s="164"/>
      <c r="DG184" s="164"/>
      <c r="DH184" s="164"/>
      <c r="DI184" s="164"/>
      <c r="DJ184" s="164"/>
      <c r="DK184" s="164"/>
      <c r="DL184" s="164"/>
      <c r="DM184" s="164"/>
      <c r="DN184" s="164"/>
      <c r="DO184" s="164"/>
      <c r="DP184" s="164"/>
      <c r="DQ184" s="185"/>
    </row>
    <row r="185" spans="82:121" ht="7.5" customHeight="1">
      <c r="CD185" s="2647"/>
      <c r="CE185" s="2648"/>
      <c r="CF185" s="2648"/>
      <c r="CG185" s="2648"/>
      <c r="CH185" s="2648"/>
      <c r="CI185" s="2648"/>
      <c r="CJ185" s="2648"/>
      <c r="CK185" s="2648"/>
      <c r="CL185" s="2648"/>
      <c r="CM185" s="2648"/>
      <c r="CN185" s="2648"/>
      <c r="CO185" s="2648"/>
      <c r="CP185" s="2648"/>
      <c r="CQ185" s="2648"/>
      <c r="CR185" s="2648"/>
      <c r="CS185" s="2648"/>
      <c r="CT185" s="164"/>
      <c r="CU185" s="164"/>
      <c r="CV185" s="164"/>
      <c r="CW185" s="164"/>
      <c r="CX185" s="164"/>
      <c r="CY185" s="164"/>
      <c r="CZ185" s="164"/>
      <c r="DA185" s="164"/>
      <c r="DB185" s="164"/>
      <c r="DC185" s="164"/>
      <c r="DD185" s="164"/>
      <c r="DE185" s="164"/>
      <c r="DF185" s="164"/>
      <c r="DG185" s="164"/>
      <c r="DH185" s="164"/>
      <c r="DI185" s="164"/>
      <c r="DJ185" s="164"/>
      <c r="DK185" s="164"/>
      <c r="DL185" s="164"/>
      <c r="DM185" s="164"/>
      <c r="DN185" s="164"/>
      <c r="DO185" s="164"/>
      <c r="DP185" s="164"/>
      <c r="DQ185" s="185"/>
    </row>
    <row r="186" spans="82:121" ht="7.5" customHeight="1">
      <c r="CD186" s="2647"/>
      <c r="CE186" s="2648"/>
      <c r="CF186" s="2648"/>
      <c r="CG186" s="2648"/>
      <c r="CH186" s="2648"/>
      <c r="CI186" s="2648"/>
      <c r="CJ186" s="2648"/>
      <c r="CK186" s="2648"/>
      <c r="CL186" s="2648"/>
      <c r="CM186" s="2648"/>
      <c r="CN186" s="2648"/>
      <c r="CO186" s="2648"/>
      <c r="CP186" s="2648"/>
      <c r="CQ186" s="2648"/>
      <c r="CR186" s="2648"/>
      <c r="CS186" s="2648"/>
      <c r="CT186" s="164"/>
      <c r="CU186" s="164"/>
      <c r="CV186" s="164"/>
      <c r="CW186" s="164"/>
      <c r="CX186" s="164"/>
      <c r="CY186" s="164"/>
      <c r="CZ186" s="164"/>
      <c r="DA186" s="164"/>
      <c r="DB186" s="164"/>
      <c r="DC186" s="164"/>
      <c r="DD186" s="164"/>
      <c r="DE186" s="164"/>
      <c r="DF186" s="164"/>
      <c r="DG186" s="164"/>
      <c r="DH186" s="164"/>
      <c r="DI186" s="164"/>
      <c r="DJ186" s="164"/>
      <c r="DK186" s="164"/>
      <c r="DL186" s="164"/>
      <c r="DM186" s="164"/>
      <c r="DN186" s="164"/>
      <c r="DO186" s="164"/>
      <c r="DP186" s="164"/>
      <c r="DQ186" s="185"/>
    </row>
    <row r="187" spans="82:121" ht="7.5" customHeight="1">
      <c r="CD187" s="184"/>
      <c r="CE187" s="164"/>
      <c r="CF187" s="164"/>
      <c r="CG187" s="164"/>
      <c r="CH187" s="164"/>
      <c r="CI187" s="164"/>
      <c r="CJ187" s="164"/>
      <c r="CK187" s="164"/>
      <c r="CL187" s="164"/>
      <c r="CM187" s="164"/>
      <c r="CN187" s="164"/>
      <c r="CO187" s="164"/>
      <c r="CP187" s="164"/>
      <c r="CQ187" s="164"/>
      <c r="CR187" s="164"/>
      <c r="CS187" s="164"/>
      <c r="CT187" s="164"/>
      <c r="CU187" s="164"/>
      <c r="CV187" s="164"/>
      <c r="CW187" s="164"/>
      <c r="CX187" s="164"/>
      <c r="CY187" s="164"/>
      <c r="CZ187" s="164"/>
      <c r="DA187" s="164"/>
      <c r="DB187" s="164"/>
      <c r="DC187" s="164"/>
      <c r="DD187" s="164"/>
      <c r="DE187" s="164"/>
      <c r="DF187" s="164"/>
      <c r="DG187" s="164"/>
      <c r="DH187" s="164"/>
      <c r="DI187" s="164"/>
      <c r="DJ187" s="164"/>
      <c r="DK187" s="164"/>
      <c r="DL187" s="164"/>
      <c r="DM187" s="164"/>
      <c r="DN187" s="164"/>
      <c r="DO187" s="164"/>
      <c r="DP187" s="164"/>
      <c r="DQ187" s="185"/>
    </row>
    <row r="188" spans="82:121" ht="7.5" customHeight="1">
      <c r="CD188" s="184"/>
      <c r="CE188" s="164"/>
      <c r="CF188" s="164"/>
      <c r="CG188" s="164"/>
      <c r="CH188" s="164"/>
      <c r="CI188" s="164"/>
      <c r="CJ188" s="164"/>
      <c r="CK188" s="164"/>
      <c r="CL188" s="164"/>
      <c r="CM188" s="164"/>
      <c r="CN188" s="164"/>
      <c r="CO188" s="164"/>
      <c r="CP188" s="164"/>
      <c r="CQ188" s="164"/>
      <c r="CR188" s="164"/>
      <c r="CS188" s="164"/>
      <c r="CT188" s="164"/>
      <c r="CU188" s="164"/>
      <c r="CV188" s="164"/>
      <c r="CW188" s="164"/>
      <c r="CX188" s="164"/>
      <c r="CY188" s="164"/>
      <c r="CZ188" s="164"/>
      <c r="DA188" s="164"/>
      <c r="DB188" s="164"/>
      <c r="DC188" s="164"/>
      <c r="DD188" s="164"/>
      <c r="DE188" s="164"/>
      <c r="DF188" s="164"/>
      <c r="DG188" s="164"/>
      <c r="DH188" s="164"/>
      <c r="DI188" s="164"/>
      <c r="DJ188" s="164"/>
      <c r="DK188" s="164"/>
      <c r="DL188" s="164"/>
      <c r="DM188" s="164"/>
      <c r="DN188" s="164"/>
      <c r="DO188" s="164"/>
      <c r="DP188" s="164"/>
      <c r="DQ188" s="185"/>
    </row>
    <row r="189" spans="82:121" ht="7.5" customHeight="1">
      <c r="CD189" s="184"/>
      <c r="CE189" s="164"/>
      <c r="CF189" s="164"/>
      <c r="CG189" s="164"/>
      <c r="CH189" s="164"/>
      <c r="CI189" s="164"/>
      <c r="CJ189" s="164"/>
      <c r="CK189" s="164"/>
      <c r="CL189" s="164"/>
      <c r="CM189" s="164"/>
      <c r="CN189" s="164"/>
      <c r="CO189" s="164"/>
      <c r="CP189" s="164"/>
      <c r="CQ189" s="164"/>
      <c r="CR189" s="164"/>
      <c r="CS189" s="164"/>
      <c r="CT189" s="164"/>
      <c r="CU189" s="164"/>
      <c r="CV189" s="164"/>
      <c r="CW189" s="164"/>
      <c r="CX189" s="164"/>
      <c r="CY189" s="164"/>
      <c r="CZ189" s="164"/>
      <c r="DA189" s="164"/>
      <c r="DB189" s="164"/>
      <c r="DC189" s="164"/>
      <c r="DD189" s="164"/>
      <c r="DE189" s="164"/>
      <c r="DF189" s="164"/>
      <c r="DG189" s="164"/>
      <c r="DH189" s="164"/>
      <c r="DI189" s="164"/>
      <c r="DJ189" s="164"/>
      <c r="DK189" s="164"/>
      <c r="DL189" s="164"/>
      <c r="DM189" s="164"/>
      <c r="DN189" s="164"/>
      <c r="DO189" s="164"/>
      <c r="DP189" s="164"/>
      <c r="DQ189" s="185"/>
    </row>
    <row r="190" spans="82:121" ht="7.5" customHeight="1">
      <c r="CD190" s="184"/>
      <c r="CE190" s="164"/>
      <c r="CF190" s="164"/>
      <c r="CG190" s="164"/>
      <c r="CH190" s="164"/>
      <c r="CI190" s="164"/>
      <c r="CJ190" s="164"/>
      <c r="CK190" s="164"/>
      <c r="CL190" s="164"/>
      <c r="CM190" s="164"/>
      <c r="CN190" s="164"/>
      <c r="CO190" s="164"/>
      <c r="CP190" s="164"/>
      <c r="CQ190" s="164"/>
      <c r="CR190" s="164"/>
      <c r="CS190" s="164"/>
      <c r="CT190" s="164"/>
      <c r="CU190" s="164"/>
      <c r="CV190" s="164"/>
      <c r="CW190" s="164"/>
      <c r="CX190" s="164"/>
      <c r="CY190" s="164"/>
      <c r="CZ190" s="164"/>
      <c r="DA190" s="164"/>
      <c r="DB190" s="164"/>
      <c r="DC190" s="164"/>
      <c r="DD190" s="164"/>
      <c r="DE190" s="164"/>
      <c r="DF190" s="164"/>
      <c r="DG190" s="164"/>
      <c r="DH190" s="164"/>
      <c r="DI190" s="164"/>
      <c r="DJ190" s="164"/>
      <c r="DK190" s="164"/>
      <c r="DL190" s="164"/>
      <c r="DM190" s="164"/>
      <c r="DN190" s="164"/>
      <c r="DO190" s="164"/>
      <c r="DP190" s="164"/>
      <c r="DQ190" s="185"/>
    </row>
    <row r="191" spans="82:121" ht="7.5" customHeight="1">
      <c r="CD191" s="184"/>
      <c r="CE191" s="164"/>
      <c r="CF191" s="164"/>
      <c r="CG191" s="164"/>
      <c r="CH191" s="164"/>
      <c r="CI191" s="164"/>
      <c r="CJ191" s="164"/>
      <c r="CK191" s="164"/>
      <c r="CL191" s="164"/>
      <c r="CM191" s="164"/>
      <c r="CN191" s="164"/>
      <c r="CO191" s="164"/>
      <c r="CP191" s="164"/>
      <c r="CQ191" s="164"/>
      <c r="CR191" s="164"/>
      <c r="CS191" s="164"/>
      <c r="CT191" s="164"/>
      <c r="CU191" s="164"/>
      <c r="CV191" s="164"/>
      <c r="CW191" s="164"/>
      <c r="CX191" s="164"/>
      <c r="CY191" s="164"/>
      <c r="CZ191" s="164"/>
      <c r="DA191" s="164"/>
      <c r="DB191" s="164"/>
      <c r="DC191" s="164"/>
      <c r="DD191" s="164"/>
      <c r="DE191" s="164"/>
      <c r="DF191" s="164"/>
      <c r="DG191" s="164"/>
      <c r="DH191" s="164"/>
      <c r="DI191" s="164"/>
      <c r="DJ191" s="164"/>
      <c r="DK191" s="164"/>
      <c r="DL191" s="164"/>
      <c r="DM191" s="164"/>
      <c r="DN191" s="164"/>
      <c r="DO191" s="164"/>
      <c r="DP191" s="164"/>
      <c r="DQ191" s="185"/>
    </row>
    <row r="192" spans="82:121" ht="7.5" customHeight="1">
      <c r="CD192" s="184"/>
      <c r="CE192" s="164"/>
      <c r="CF192" s="164"/>
      <c r="CG192" s="164"/>
      <c r="CH192" s="164"/>
      <c r="CI192" s="164"/>
      <c r="CJ192" s="164"/>
      <c r="CK192" s="164"/>
      <c r="CL192" s="164"/>
      <c r="CM192" s="164"/>
      <c r="CN192" s="164"/>
      <c r="CO192" s="164"/>
      <c r="CP192" s="164"/>
      <c r="CQ192" s="164"/>
      <c r="CR192" s="164"/>
      <c r="CS192" s="164"/>
      <c r="CT192" s="164"/>
      <c r="CU192" s="164"/>
      <c r="CV192" s="164"/>
      <c r="CW192" s="164"/>
      <c r="CX192" s="164"/>
      <c r="CY192" s="164"/>
      <c r="CZ192" s="164"/>
      <c r="DA192" s="164"/>
      <c r="DB192" s="164"/>
      <c r="DC192" s="164"/>
      <c r="DD192" s="164"/>
      <c r="DE192" s="164"/>
      <c r="DF192" s="164"/>
      <c r="DG192" s="164"/>
      <c r="DH192" s="164"/>
      <c r="DI192" s="164"/>
      <c r="DJ192" s="164"/>
      <c r="DK192" s="164"/>
      <c r="DL192" s="164"/>
      <c r="DM192" s="164"/>
      <c r="DN192" s="164"/>
      <c r="DO192" s="164"/>
      <c r="DP192" s="164"/>
      <c r="DQ192" s="185"/>
    </row>
    <row r="193" spans="82:121" ht="7.5" customHeight="1">
      <c r="CD193" s="184"/>
      <c r="CE193" s="164"/>
      <c r="CF193" s="164"/>
      <c r="CG193" s="164"/>
      <c r="CH193" s="164"/>
      <c r="CI193" s="164"/>
      <c r="CJ193" s="164"/>
      <c r="CK193" s="164"/>
      <c r="CL193" s="164"/>
      <c r="CM193" s="164"/>
      <c r="CN193" s="164"/>
      <c r="CO193" s="164"/>
      <c r="CP193" s="164"/>
      <c r="CQ193" s="164"/>
      <c r="CR193" s="164"/>
      <c r="CS193" s="164"/>
      <c r="CT193" s="164"/>
      <c r="CU193" s="164"/>
      <c r="CV193" s="164"/>
      <c r="CW193" s="164"/>
      <c r="CX193" s="164"/>
      <c r="CY193" s="164"/>
      <c r="CZ193" s="164"/>
      <c r="DA193" s="164"/>
      <c r="DB193" s="164"/>
      <c r="DC193" s="164"/>
      <c r="DD193" s="164"/>
      <c r="DE193" s="164"/>
      <c r="DF193" s="164"/>
      <c r="DG193" s="164"/>
      <c r="DH193" s="164"/>
      <c r="DI193" s="164"/>
      <c r="DJ193" s="164"/>
      <c r="DK193" s="164"/>
      <c r="DL193" s="164"/>
      <c r="DM193" s="164"/>
      <c r="DN193" s="164"/>
      <c r="DO193" s="164"/>
      <c r="DP193" s="164"/>
      <c r="DQ193" s="185"/>
    </row>
    <row r="194" spans="82:121" ht="7.5" customHeight="1">
      <c r="CD194" s="184"/>
      <c r="CE194" s="164"/>
      <c r="CF194" s="164"/>
      <c r="CG194" s="164"/>
      <c r="CH194" s="164"/>
      <c r="CI194" s="164"/>
      <c r="CJ194" s="164"/>
      <c r="CK194" s="164"/>
      <c r="CL194" s="164"/>
      <c r="CM194" s="164"/>
      <c r="CN194" s="164"/>
      <c r="CO194" s="164"/>
      <c r="CP194" s="164"/>
      <c r="CQ194" s="164"/>
      <c r="CR194" s="164"/>
      <c r="CS194" s="164"/>
      <c r="CT194" s="164"/>
      <c r="CU194" s="164"/>
      <c r="CV194" s="164"/>
      <c r="CW194" s="164"/>
      <c r="CX194" s="164"/>
      <c r="CY194" s="164"/>
      <c r="CZ194" s="164"/>
      <c r="DA194" s="164"/>
      <c r="DB194" s="164"/>
      <c r="DC194" s="164"/>
      <c r="DD194" s="164"/>
      <c r="DE194" s="164"/>
      <c r="DF194" s="164"/>
      <c r="DG194" s="164"/>
      <c r="DH194" s="164"/>
      <c r="DI194" s="164"/>
      <c r="DJ194" s="164"/>
      <c r="DK194" s="164"/>
      <c r="DL194" s="164"/>
      <c r="DM194" s="164"/>
      <c r="DN194" s="164"/>
      <c r="DO194" s="164"/>
      <c r="DP194" s="164"/>
      <c r="DQ194" s="185"/>
    </row>
    <row r="195" spans="82:121" ht="7.5" customHeight="1">
      <c r="CD195" s="184"/>
      <c r="CE195" s="164"/>
      <c r="CF195" s="164"/>
      <c r="CG195" s="164"/>
      <c r="CH195" s="164"/>
      <c r="CI195" s="164"/>
      <c r="CJ195" s="164"/>
      <c r="CK195" s="164"/>
      <c r="CL195" s="164"/>
      <c r="CM195" s="164"/>
      <c r="CN195" s="164"/>
      <c r="CO195" s="164"/>
      <c r="CP195" s="164"/>
      <c r="CQ195" s="164"/>
      <c r="CR195" s="164"/>
      <c r="CS195" s="164"/>
      <c r="CT195" s="164"/>
      <c r="CU195" s="164"/>
      <c r="CV195" s="164"/>
      <c r="CW195" s="164"/>
      <c r="CX195" s="164"/>
      <c r="CY195" s="164"/>
      <c r="CZ195" s="164"/>
      <c r="DA195" s="164"/>
      <c r="DB195" s="164"/>
      <c r="DC195" s="164"/>
      <c r="DD195" s="164"/>
      <c r="DE195" s="164"/>
      <c r="DF195" s="164"/>
      <c r="DG195" s="164"/>
      <c r="DH195" s="164"/>
      <c r="DI195" s="164"/>
      <c r="DJ195" s="164"/>
      <c r="DK195" s="164"/>
      <c r="DL195" s="164"/>
      <c r="DM195" s="164"/>
      <c r="DN195" s="164"/>
      <c r="DO195" s="164"/>
      <c r="DP195" s="164"/>
      <c r="DQ195" s="185"/>
    </row>
    <row r="196" spans="82:121" ht="7.5" customHeight="1">
      <c r="CD196" s="2624"/>
      <c r="CE196" s="2625"/>
      <c r="CF196" s="2625"/>
      <c r="CG196" s="2625"/>
      <c r="CH196" s="2625"/>
      <c r="CI196" s="2625"/>
      <c r="CJ196" s="2625"/>
      <c r="CK196" s="2625"/>
      <c r="CL196" s="2625"/>
      <c r="CM196" s="2625"/>
      <c r="CN196" s="2625"/>
      <c r="CO196" s="2625"/>
      <c r="CP196" s="2625"/>
      <c r="CQ196" s="2625"/>
      <c r="CR196" s="2625"/>
      <c r="CS196" s="2625"/>
      <c r="CT196" s="2625"/>
      <c r="CU196" s="2625"/>
      <c r="CV196" s="2625"/>
      <c r="CW196" s="2625"/>
      <c r="CX196" s="2625"/>
      <c r="CY196" s="2625"/>
      <c r="CZ196" s="2625"/>
      <c r="DA196" s="2625"/>
      <c r="DB196" s="2625"/>
      <c r="DC196" s="2625"/>
      <c r="DD196" s="2625"/>
      <c r="DE196" s="2625"/>
      <c r="DF196" s="2625"/>
      <c r="DG196" s="2625"/>
      <c r="DH196" s="2625"/>
      <c r="DI196" s="2625"/>
      <c r="DJ196" s="2625"/>
      <c r="DK196" s="2625"/>
      <c r="DL196" s="2625"/>
      <c r="DM196" s="2625"/>
      <c r="DN196" s="2625"/>
      <c r="DO196" s="2625"/>
      <c r="DP196" s="2625"/>
      <c r="DQ196" s="2626"/>
    </row>
    <row r="197" spans="82:121" ht="7.5" customHeight="1">
      <c r="CD197" s="2627"/>
      <c r="CE197" s="2628"/>
      <c r="CF197" s="2628"/>
      <c r="CG197" s="2628"/>
      <c r="CH197" s="2628"/>
      <c r="CI197" s="2628"/>
      <c r="CJ197" s="2628"/>
      <c r="CK197" s="2628"/>
      <c r="CL197" s="2628"/>
      <c r="CM197" s="2628"/>
      <c r="CN197" s="2628"/>
      <c r="CO197" s="2628"/>
      <c r="CP197" s="2628"/>
      <c r="CQ197" s="2628"/>
      <c r="CR197" s="2628"/>
      <c r="CS197" s="2628"/>
      <c r="CT197" s="2628"/>
      <c r="CU197" s="2628"/>
      <c r="CV197" s="2628"/>
      <c r="CW197" s="2628"/>
      <c r="CX197" s="2628"/>
      <c r="CY197" s="2628"/>
      <c r="CZ197" s="2628"/>
      <c r="DA197" s="2628"/>
      <c r="DB197" s="2628"/>
      <c r="DC197" s="2628"/>
      <c r="DD197" s="2628"/>
      <c r="DE197" s="2628"/>
      <c r="DF197" s="2628"/>
      <c r="DG197" s="2628"/>
      <c r="DH197" s="2628"/>
      <c r="DI197" s="2628"/>
      <c r="DJ197" s="2628"/>
      <c r="DK197" s="2628"/>
      <c r="DL197" s="2628"/>
      <c r="DM197" s="2628"/>
      <c r="DN197" s="2628"/>
      <c r="DO197" s="2628"/>
      <c r="DP197" s="2628"/>
      <c r="DQ197" s="2629"/>
    </row>
    <row r="198" spans="82:121" ht="7.5" customHeight="1">
      <c r="CD198" s="2627"/>
      <c r="CE198" s="2628"/>
      <c r="CF198" s="2628"/>
      <c r="CG198" s="2628"/>
      <c r="CH198" s="2628"/>
      <c r="CI198" s="2628"/>
      <c r="CJ198" s="2628"/>
      <c r="CK198" s="2628"/>
      <c r="CL198" s="2628"/>
      <c r="CM198" s="2628"/>
      <c r="CN198" s="2628"/>
      <c r="CO198" s="2628"/>
      <c r="CP198" s="2628"/>
      <c r="CQ198" s="2628"/>
      <c r="CR198" s="2628"/>
      <c r="CS198" s="2628"/>
      <c r="CT198" s="2628"/>
      <c r="CU198" s="2628"/>
      <c r="CV198" s="2628"/>
      <c r="CW198" s="2628"/>
      <c r="CX198" s="2628"/>
      <c r="CY198" s="2628"/>
      <c r="CZ198" s="2628"/>
      <c r="DA198" s="2628"/>
      <c r="DB198" s="2628"/>
      <c r="DC198" s="2628"/>
      <c r="DD198" s="2628"/>
      <c r="DE198" s="2628"/>
      <c r="DF198" s="2628"/>
      <c r="DG198" s="2628"/>
      <c r="DH198" s="2628"/>
      <c r="DI198" s="2628"/>
      <c r="DJ198" s="2628"/>
      <c r="DK198" s="2628"/>
      <c r="DL198" s="2628"/>
      <c r="DM198" s="2628"/>
      <c r="DN198" s="2628"/>
      <c r="DO198" s="2628"/>
      <c r="DP198" s="2628"/>
      <c r="DQ198" s="2629"/>
    </row>
    <row r="199" spans="82:121" ht="7.5" customHeight="1">
      <c r="CD199" s="2627"/>
      <c r="CE199" s="2628"/>
      <c r="CF199" s="2628"/>
      <c r="CG199" s="2628"/>
      <c r="CH199" s="2628"/>
      <c r="CI199" s="2628"/>
      <c r="CJ199" s="2628"/>
      <c r="CK199" s="2628"/>
      <c r="CL199" s="2628"/>
      <c r="CM199" s="2628"/>
      <c r="CN199" s="2628"/>
      <c r="CO199" s="2628"/>
      <c r="CP199" s="2628"/>
      <c r="CQ199" s="2628"/>
      <c r="CR199" s="2628"/>
      <c r="CS199" s="2628"/>
      <c r="CT199" s="2628"/>
      <c r="CU199" s="2628"/>
      <c r="CV199" s="2628"/>
      <c r="CW199" s="2628"/>
      <c r="CX199" s="2628"/>
      <c r="CY199" s="2628"/>
      <c r="CZ199" s="2628"/>
      <c r="DA199" s="2628"/>
      <c r="DB199" s="2628"/>
      <c r="DC199" s="2628"/>
      <c r="DD199" s="2628"/>
      <c r="DE199" s="2628"/>
      <c r="DF199" s="2628"/>
      <c r="DG199" s="2628"/>
      <c r="DH199" s="2628"/>
      <c r="DI199" s="2628"/>
      <c r="DJ199" s="2628"/>
      <c r="DK199" s="2628"/>
      <c r="DL199" s="2628"/>
      <c r="DM199" s="2628"/>
      <c r="DN199" s="2628"/>
      <c r="DO199" s="2628"/>
      <c r="DP199" s="2628"/>
      <c r="DQ199" s="2629"/>
    </row>
    <row r="200" spans="82:121" ht="7.5" customHeight="1">
      <c r="CD200" s="2627"/>
      <c r="CE200" s="2628"/>
      <c r="CF200" s="2628"/>
      <c r="CG200" s="2628"/>
      <c r="CH200" s="2628"/>
      <c r="CI200" s="2628"/>
      <c r="CJ200" s="2628"/>
      <c r="CK200" s="2628"/>
      <c r="CL200" s="2628"/>
      <c r="CM200" s="2628"/>
      <c r="CN200" s="2628"/>
      <c r="CO200" s="2628"/>
      <c r="CP200" s="2628"/>
      <c r="CQ200" s="2628"/>
      <c r="CR200" s="2628"/>
      <c r="CS200" s="2628"/>
      <c r="CT200" s="2628"/>
      <c r="CU200" s="2628"/>
      <c r="CV200" s="2628"/>
      <c r="CW200" s="2628"/>
      <c r="CX200" s="2628"/>
      <c r="CY200" s="2628"/>
      <c r="CZ200" s="2628"/>
      <c r="DA200" s="2628"/>
      <c r="DB200" s="2628"/>
      <c r="DC200" s="2628"/>
      <c r="DD200" s="2628"/>
      <c r="DE200" s="2628"/>
      <c r="DF200" s="2628"/>
      <c r="DG200" s="2628"/>
      <c r="DH200" s="2628"/>
      <c r="DI200" s="2628"/>
      <c r="DJ200" s="2628"/>
      <c r="DK200" s="2628"/>
      <c r="DL200" s="2628"/>
      <c r="DM200" s="2628"/>
      <c r="DN200" s="2628"/>
      <c r="DO200" s="2628"/>
      <c r="DP200" s="2628"/>
      <c r="DQ200" s="2629"/>
    </row>
    <row r="201" spans="82:121" ht="7.5" customHeight="1">
      <c r="CD201" s="2627"/>
      <c r="CE201" s="2628"/>
      <c r="CF201" s="2628"/>
      <c r="CG201" s="2628"/>
      <c r="CH201" s="2628"/>
      <c r="CI201" s="2628"/>
      <c r="CJ201" s="2628"/>
      <c r="CK201" s="2628"/>
      <c r="CL201" s="2628"/>
      <c r="CM201" s="2628"/>
      <c r="CN201" s="2628"/>
      <c r="CO201" s="2628"/>
      <c r="CP201" s="2628"/>
      <c r="CQ201" s="2628"/>
      <c r="CR201" s="2628"/>
      <c r="CS201" s="2628"/>
      <c r="CT201" s="2628"/>
      <c r="CU201" s="2628"/>
      <c r="CV201" s="2628"/>
      <c r="CW201" s="2628"/>
      <c r="CX201" s="2628"/>
      <c r="CY201" s="2628"/>
      <c r="CZ201" s="2628"/>
      <c r="DA201" s="2628"/>
      <c r="DB201" s="2628"/>
      <c r="DC201" s="2628"/>
      <c r="DD201" s="2628"/>
      <c r="DE201" s="2628"/>
      <c r="DF201" s="2628"/>
      <c r="DG201" s="2628"/>
      <c r="DH201" s="2628"/>
      <c r="DI201" s="2628"/>
      <c r="DJ201" s="2628"/>
      <c r="DK201" s="2628"/>
      <c r="DL201" s="2628"/>
      <c r="DM201" s="2628"/>
      <c r="DN201" s="2628"/>
      <c r="DO201" s="2628"/>
      <c r="DP201" s="2628"/>
      <c r="DQ201" s="2629"/>
    </row>
    <row r="202" spans="82:121" ht="7.5" customHeight="1">
      <c r="CD202" s="2627"/>
      <c r="CE202" s="2628"/>
      <c r="CF202" s="2628"/>
      <c r="CG202" s="2628"/>
      <c r="CH202" s="2628"/>
      <c r="CI202" s="2628"/>
      <c r="CJ202" s="2628"/>
      <c r="CK202" s="2628"/>
      <c r="CL202" s="2628"/>
      <c r="CM202" s="2628"/>
      <c r="CN202" s="2628"/>
      <c r="CO202" s="2628"/>
      <c r="CP202" s="2628"/>
      <c r="CQ202" s="2628"/>
      <c r="CR202" s="2628"/>
      <c r="CS202" s="2628"/>
      <c r="CT202" s="2628"/>
      <c r="CU202" s="2628"/>
      <c r="CV202" s="2628"/>
      <c r="CW202" s="2628"/>
      <c r="CX202" s="2628"/>
      <c r="CY202" s="2628"/>
      <c r="CZ202" s="2628"/>
      <c r="DA202" s="2628"/>
      <c r="DB202" s="2628"/>
      <c r="DC202" s="2628"/>
      <c r="DD202" s="2628"/>
      <c r="DE202" s="2628"/>
      <c r="DF202" s="2628"/>
      <c r="DG202" s="2628"/>
      <c r="DH202" s="2628"/>
      <c r="DI202" s="2628"/>
      <c r="DJ202" s="2628"/>
      <c r="DK202" s="2628"/>
      <c r="DL202" s="2628"/>
      <c r="DM202" s="2628"/>
      <c r="DN202" s="2628"/>
      <c r="DO202" s="2628"/>
      <c r="DP202" s="2628"/>
      <c r="DQ202" s="2629"/>
    </row>
    <row r="203" spans="82:121" ht="7.5" customHeight="1">
      <c r="CD203" s="2627"/>
      <c r="CE203" s="2628"/>
      <c r="CF203" s="2628"/>
      <c r="CG203" s="2628"/>
      <c r="CH203" s="2628"/>
      <c r="CI203" s="2628"/>
      <c r="CJ203" s="2628"/>
      <c r="CK203" s="2628"/>
      <c r="CL203" s="2628"/>
      <c r="CM203" s="2628"/>
      <c r="CN203" s="2628"/>
      <c r="CO203" s="2628"/>
      <c r="CP203" s="2628"/>
      <c r="CQ203" s="2628"/>
      <c r="CR203" s="2628"/>
      <c r="CS203" s="2628"/>
      <c r="CT203" s="2628"/>
      <c r="CU203" s="2628"/>
      <c r="CV203" s="2628"/>
      <c r="CW203" s="2628"/>
      <c r="CX203" s="2628"/>
      <c r="CY203" s="2628"/>
      <c r="CZ203" s="2628"/>
      <c r="DA203" s="2628"/>
      <c r="DB203" s="2628"/>
      <c r="DC203" s="2628"/>
      <c r="DD203" s="2628"/>
      <c r="DE203" s="2628"/>
      <c r="DF203" s="2628"/>
      <c r="DG203" s="2628"/>
      <c r="DH203" s="2628"/>
      <c r="DI203" s="2628"/>
      <c r="DJ203" s="2628"/>
      <c r="DK203" s="2628"/>
      <c r="DL203" s="2628"/>
      <c r="DM203" s="2628"/>
      <c r="DN203" s="2628"/>
      <c r="DO203" s="2628"/>
      <c r="DP203" s="2628"/>
      <c r="DQ203" s="2629"/>
    </row>
    <row r="204" spans="82:121" ht="7.5" customHeight="1">
      <c r="CD204" s="2627"/>
      <c r="CE204" s="2628"/>
      <c r="CF204" s="2628"/>
      <c r="CG204" s="2628"/>
      <c r="CH204" s="2628"/>
      <c r="CI204" s="2628"/>
      <c r="CJ204" s="2628"/>
      <c r="CK204" s="2628"/>
      <c r="CL204" s="2628"/>
      <c r="CM204" s="2628"/>
      <c r="CN204" s="2628"/>
      <c r="CO204" s="2628"/>
      <c r="CP204" s="2628"/>
      <c r="CQ204" s="2628"/>
      <c r="CR204" s="2628"/>
      <c r="CS204" s="2628"/>
      <c r="CT204" s="2628"/>
      <c r="CU204" s="2628"/>
      <c r="CV204" s="2628"/>
      <c r="CW204" s="2628"/>
      <c r="CX204" s="2628"/>
      <c r="CY204" s="2628"/>
      <c r="CZ204" s="2628"/>
      <c r="DA204" s="2628"/>
      <c r="DB204" s="2628"/>
      <c r="DC204" s="2628"/>
      <c r="DD204" s="2628"/>
      <c r="DE204" s="2628"/>
      <c r="DF204" s="2628"/>
      <c r="DG204" s="2628"/>
      <c r="DH204" s="2628"/>
      <c r="DI204" s="2628"/>
      <c r="DJ204" s="2628"/>
      <c r="DK204" s="2628"/>
      <c r="DL204" s="2628"/>
      <c r="DM204" s="2628"/>
      <c r="DN204" s="2628"/>
      <c r="DO204" s="2628"/>
      <c r="DP204" s="2628"/>
      <c r="DQ204" s="2629"/>
    </row>
    <row r="205" spans="82:121" ht="7.5" customHeight="1">
      <c r="CD205" s="2627"/>
      <c r="CE205" s="2628"/>
      <c r="CF205" s="2628"/>
      <c r="CG205" s="2628"/>
      <c r="CH205" s="2628"/>
      <c r="CI205" s="2628"/>
      <c r="CJ205" s="2628"/>
      <c r="CK205" s="2628"/>
      <c r="CL205" s="2628"/>
      <c r="CM205" s="2628"/>
      <c r="CN205" s="2628"/>
      <c r="CO205" s="2628"/>
      <c r="CP205" s="2628"/>
      <c r="CQ205" s="2628"/>
      <c r="CR205" s="2628"/>
      <c r="CS205" s="2628"/>
      <c r="CT205" s="2628"/>
      <c r="CU205" s="2628"/>
      <c r="CV205" s="2628"/>
      <c r="CW205" s="2628"/>
      <c r="CX205" s="2628"/>
      <c r="CY205" s="2628"/>
      <c r="CZ205" s="2628"/>
      <c r="DA205" s="2628"/>
      <c r="DB205" s="2628"/>
      <c r="DC205" s="2628"/>
      <c r="DD205" s="2628"/>
      <c r="DE205" s="2628"/>
      <c r="DF205" s="2628"/>
      <c r="DG205" s="2628"/>
      <c r="DH205" s="2628"/>
      <c r="DI205" s="2628"/>
      <c r="DJ205" s="2628"/>
      <c r="DK205" s="2628"/>
      <c r="DL205" s="2628"/>
      <c r="DM205" s="2628"/>
      <c r="DN205" s="2628"/>
      <c r="DO205" s="2628"/>
      <c r="DP205" s="2628"/>
      <c r="DQ205" s="2629"/>
    </row>
    <row r="206" spans="82:121" ht="7.5" customHeight="1">
      <c r="CD206" s="2627"/>
      <c r="CE206" s="2628"/>
      <c r="CF206" s="2628"/>
      <c r="CG206" s="2628"/>
      <c r="CH206" s="2628"/>
      <c r="CI206" s="2628"/>
      <c r="CJ206" s="2628"/>
      <c r="CK206" s="2628"/>
      <c r="CL206" s="2628"/>
      <c r="CM206" s="2628"/>
      <c r="CN206" s="2628"/>
      <c r="CO206" s="2628"/>
      <c r="CP206" s="2628"/>
      <c r="CQ206" s="2628"/>
      <c r="CR206" s="2628"/>
      <c r="CS206" s="2628"/>
      <c r="CT206" s="2628"/>
      <c r="CU206" s="2628"/>
      <c r="CV206" s="2628"/>
      <c r="CW206" s="2628"/>
      <c r="CX206" s="2628"/>
      <c r="CY206" s="2628"/>
      <c r="CZ206" s="2628"/>
      <c r="DA206" s="2628"/>
      <c r="DB206" s="2628"/>
      <c r="DC206" s="2628"/>
      <c r="DD206" s="2628"/>
      <c r="DE206" s="2628"/>
      <c r="DF206" s="2628"/>
      <c r="DG206" s="2628"/>
      <c r="DH206" s="2628"/>
      <c r="DI206" s="2628"/>
      <c r="DJ206" s="2628"/>
      <c r="DK206" s="2628"/>
      <c r="DL206" s="2628"/>
      <c r="DM206" s="2628"/>
      <c r="DN206" s="2628"/>
      <c r="DO206" s="2628"/>
      <c r="DP206" s="2628"/>
      <c r="DQ206" s="2629"/>
    </row>
    <row r="207" spans="82:121" ht="7.5" customHeight="1">
      <c r="CD207" s="2627"/>
      <c r="CE207" s="2628"/>
      <c r="CF207" s="2628"/>
      <c r="CG207" s="2628"/>
      <c r="CH207" s="2628"/>
      <c r="CI207" s="2628"/>
      <c r="CJ207" s="2628"/>
      <c r="CK207" s="2628"/>
      <c r="CL207" s="2628"/>
      <c r="CM207" s="2628"/>
      <c r="CN207" s="2628"/>
      <c r="CO207" s="2628"/>
      <c r="CP207" s="2628"/>
      <c r="CQ207" s="2628"/>
      <c r="CR207" s="2628"/>
      <c r="CS207" s="2628"/>
      <c r="CT207" s="2628"/>
      <c r="CU207" s="2628"/>
      <c r="CV207" s="2628"/>
      <c r="CW207" s="2628"/>
      <c r="CX207" s="2628"/>
      <c r="CY207" s="2628"/>
      <c r="CZ207" s="2628"/>
      <c r="DA207" s="2628"/>
      <c r="DB207" s="2628"/>
      <c r="DC207" s="2628"/>
      <c r="DD207" s="2628"/>
      <c r="DE207" s="2628"/>
      <c r="DF207" s="2628"/>
      <c r="DG207" s="2628"/>
      <c r="DH207" s="2628"/>
      <c r="DI207" s="2628"/>
      <c r="DJ207" s="2628"/>
      <c r="DK207" s="2628"/>
      <c r="DL207" s="2628"/>
      <c r="DM207" s="2628"/>
      <c r="DN207" s="2628"/>
      <c r="DO207" s="2628"/>
      <c r="DP207" s="2628"/>
      <c r="DQ207" s="2629"/>
    </row>
    <row r="208" spans="82:121" ht="7.5" customHeight="1">
      <c r="CD208" s="2627"/>
      <c r="CE208" s="2628"/>
      <c r="CF208" s="2628"/>
      <c r="CG208" s="2628"/>
      <c r="CH208" s="2628"/>
      <c r="CI208" s="2628"/>
      <c r="CJ208" s="2628"/>
      <c r="CK208" s="2628"/>
      <c r="CL208" s="2628"/>
      <c r="CM208" s="2628"/>
      <c r="CN208" s="2628"/>
      <c r="CO208" s="2628"/>
      <c r="CP208" s="2628"/>
      <c r="CQ208" s="2628"/>
      <c r="CR208" s="2628"/>
      <c r="CS208" s="2628"/>
      <c r="CT208" s="2628"/>
      <c r="CU208" s="2628"/>
      <c r="CV208" s="2628"/>
      <c r="CW208" s="2628"/>
      <c r="CX208" s="2628"/>
      <c r="CY208" s="2628"/>
      <c r="CZ208" s="2628"/>
      <c r="DA208" s="2628"/>
      <c r="DB208" s="2628"/>
      <c r="DC208" s="2628"/>
      <c r="DD208" s="2628"/>
      <c r="DE208" s="2628"/>
      <c r="DF208" s="2628"/>
      <c r="DG208" s="2628"/>
      <c r="DH208" s="2628"/>
      <c r="DI208" s="2628"/>
      <c r="DJ208" s="2628"/>
      <c r="DK208" s="2628"/>
      <c r="DL208" s="2628"/>
      <c r="DM208" s="2628"/>
      <c r="DN208" s="2628"/>
      <c r="DO208" s="2628"/>
      <c r="DP208" s="2628"/>
      <c r="DQ208" s="2629"/>
    </row>
    <row r="209" spans="82:121" ht="7.5" customHeight="1">
      <c r="CD209" s="2627"/>
      <c r="CE209" s="2628"/>
      <c r="CF209" s="2628"/>
      <c r="CG209" s="2628"/>
      <c r="CH209" s="2628"/>
      <c r="CI209" s="2628"/>
      <c r="CJ209" s="2628"/>
      <c r="CK209" s="2628"/>
      <c r="CL209" s="2628"/>
      <c r="CM209" s="2628"/>
      <c r="CN209" s="2628"/>
      <c r="CO209" s="2628"/>
      <c r="CP209" s="2628"/>
      <c r="CQ209" s="2628"/>
      <c r="CR209" s="2628"/>
      <c r="CS209" s="2628"/>
      <c r="CT209" s="2628"/>
      <c r="CU209" s="2628"/>
      <c r="CV209" s="2628"/>
      <c r="CW209" s="2628"/>
      <c r="CX209" s="2628"/>
      <c r="CY209" s="2628"/>
      <c r="CZ209" s="2628"/>
      <c r="DA209" s="2628"/>
      <c r="DB209" s="2628"/>
      <c r="DC209" s="2628"/>
      <c r="DD209" s="2628"/>
      <c r="DE209" s="2628"/>
      <c r="DF209" s="2628"/>
      <c r="DG209" s="2628"/>
      <c r="DH209" s="2628"/>
      <c r="DI209" s="2628"/>
      <c r="DJ209" s="2628"/>
      <c r="DK209" s="2628"/>
      <c r="DL209" s="2628"/>
      <c r="DM209" s="2628"/>
      <c r="DN209" s="2628"/>
      <c r="DO209" s="2628"/>
      <c r="DP209" s="2628"/>
      <c r="DQ209" s="2629"/>
    </row>
    <row r="210" spans="82:121" ht="7.5" customHeight="1">
      <c r="CD210" s="2627"/>
      <c r="CE210" s="2628"/>
      <c r="CF210" s="2628"/>
      <c r="CG210" s="2628"/>
      <c r="CH210" s="2628"/>
      <c r="CI210" s="2628"/>
      <c r="CJ210" s="2628"/>
      <c r="CK210" s="2628"/>
      <c r="CL210" s="2628"/>
      <c r="CM210" s="2628"/>
      <c r="CN210" s="2628"/>
      <c r="CO210" s="2628"/>
      <c r="CP210" s="2628"/>
      <c r="CQ210" s="2628"/>
      <c r="CR210" s="2628"/>
      <c r="CS210" s="2628"/>
      <c r="CT210" s="2628"/>
      <c r="CU210" s="2628"/>
      <c r="CV210" s="2628"/>
      <c r="CW210" s="2628"/>
      <c r="CX210" s="2628"/>
      <c r="CY210" s="2628"/>
      <c r="CZ210" s="2628"/>
      <c r="DA210" s="2628"/>
      <c r="DB210" s="2628"/>
      <c r="DC210" s="2628"/>
      <c r="DD210" s="2628"/>
      <c r="DE210" s="2628"/>
      <c r="DF210" s="2628"/>
      <c r="DG210" s="2628"/>
      <c r="DH210" s="2628"/>
      <c r="DI210" s="2628"/>
      <c r="DJ210" s="2628"/>
      <c r="DK210" s="2628"/>
      <c r="DL210" s="2628"/>
      <c r="DM210" s="2628"/>
      <c r="DN210" s="2628"/>
      <c r="DO210" s="2628"/>
      <c r="DP210" s="2628"/>
      <c r="DQ210" s="2629"/>
    </row>
    <row r="211" spans="82:121" ht="7.5" customHeight="1">
      <c r="CD211" s="2627"/>
      <c r="CE211" s="2628"/>
      <c r="CF211" s="2628"/>
      <c r="CG211" s="2628"/>
      <c r="CH211" s="2628"/>
      <c r="CI211" s="2628"/>
      <c r="CJ211" s="2628"/>
      <c r="CK211" s="2628"/>
      <c r="CL211" s="2628"/>
      <c r="CM211" s="2628"/>
      <c r="CN211" s="2628"/>
      <c r="CO211" s="2628"/>
      <c r="CP211" s="2628"/>
      <c r="CQ211" s="2628"/>
      <c r="CR211" s="2628"/>
      <c r="CS211" s="2628"/>
      <c r="CT211" s="2628"/>
      <c r="CU211" s="2628"/>
      <c r="CV211" s="2628"/>
      <c r="CW211" s="2628"/>
      <c r="CX211" s="2628"/>
      <c r="CY211" s="2628"/>
      <c r="CZ211" s="2628"/>
      <c r="DA211" s="2628"/>
      <c r="DB211" s="2628"/>
      <c r="DC211" s="2628"/>
      <c r="DD211" s="2628"/>
      <c r="DE211" s="2628"/>
      <c r="DF211" s="2628"/>
      <c r="DG211" s="2628"/>
      <c r="DH211" s="2628"/>
      <c r="DI211" s="2628"/>
      <c r="DJ211" s="2628"/>
      <c r="DK211" s="2628"/>
      <c r="DL211" s="2628"/>
      <c r="DM211" s="2628"/>
      <c r="DN211" s="2628"/>
      <c r="DO211" s="2628"/>
      <c r="DP211" s="2628"/>
      <c r="DQ211" s="2629"/>
    </row>
    <row r="212" spans="82:121" ht="7.5" customHeight="1">
      <c r="CD212" s="2627"/>
      <c r="CE212" s="2628"/>
      <c r="CF212" s="2628"/>
      <c r="CG212" s="2628"/>
      <c r="CH212" s="2628"/>
      <c r="CI212" s="2628"/>
      <c r="CJ212" s="2628"/>
      <c r="CK212" s="2628"/>
      <c r="CL212" s="2628"/>
      <c r="CM212" s="2628"/>
      <c r="CN212" s="2628"/>
      <c r="CO212" s="2628"/>
      <c r="CP212" s="2628"/>
      <c r="CQ212" s="2628"/>
      <c r="CR212" s="2628"/>
      <c r="CS212" s="2628"/>
      <c r="CT212" s="2628"/>
      <c r="CU212" s="2628"/>
      <c r="CV212" s="2628"/>
      <c r="CW212" s="2628"/>
      <c r="CX212" s="2628"/>
      <c r="CY212" s="2628"/>
      <c r="CZ212" s="2628"/>
      <c r="DA212" s="2628"/>
      <c r="DB212" s="2628"/>
      <c r="DC212" s="2628"/>
      <c r="DD212" s="2628"/>
      <c r="DE212" s="2628"/>
      <c r="DF212" s="2628"/>
      <c r="DG212" s="2628"/>
      <c r="DH212" s="2628"/>
      <c r="DI212" s="2628"/>
      <c r="DJ212" s="2628"/>
      <c r="DK212" s="2628"/>
      <c r="DL212" s="2628"/>
      <c r="DM212" s="2628"/>
      <c r="DN212" s="2628"/>
      <c r="DO212" s="2628"/>
      <c r="DP212" s="2628"/>
      <c r="DQ212" s="2629"/>
    </row>
    <row r="213" spans="82:121" ht="7.5" customHeight="1">
      <c r="CD213" s="2627"/>
      <c r="CE213" s="2628"/>
      <c r="CF213" s="2628"/>
      <c r="CG213" s="2628"/>
      <c r="CH213" s="2628"/>
      <c r="CI213" s="2628"/>
      <c r="CJ213" s="2628"/>
      <c r="CK213" s="2628"/>
      <c r="CL213" s="2628"/>
      <c r="CM213" s="2628"/>
      <c r="CN213" s="2628"/>
      <c r="CO213" s="2628"/>
      <c r="CP213" s="2628"/>
      <c r="CQ213" s="2628"/>
      <c r="CR213" s="2628"/>
      <c r="CS213" s="2628"/>
      <c r="CT213" s="2628"/>
      <c r="CU213" s="2628"/>
      <c r="CV213" s="2628"/>
      <c r="CW213" s="2628"/>
      <c r="CX213" s="2628"/>
      <c r="CY213" s="2628"/>
      <c r="CZ213" s="2628"/>
      <c r="DA213" s="2628"/>
      <c r="DB213" s="2628"/>
      <c r="DC213" s="2628"/>
      <c r="DD213" s="2628"/>
      <c r="DE213" s="2628"/>
      <c r="DF213" s="2628"/>
      <c r="DG213" s="2628"/>
      <c r="DH213" s="2628"/>
      <c r="DI213" s="2628"/>
      <c r="DJ213" s="2628"/>
      <c r="DK213" s="2628"/>
      <c r="DL213" s="2628"/>
      <c r="DM213" s="2628"/>
      <c r="DN213" s="2628"/>
      <c r="DO213" s="2628"/>
      <c r="DP213" s="2628"/>
      <c r="DQ213" s="2629"/>
    </row>
    <row r="214" spans="82:121" ht="7.5" customHeight="1">
      <c r="CD214" s="2627"/>
      <c r="CE214" s="2628"/>
      <c r="CF214" s="2628"/>
      <c r="CG214" s="2628"/>
      <c r="CH214" s="2628"/>
      <c r="CI214" s="2628"/>
      <c r="CJ214" s="2628"/>
      <c r="CK214" s="2628"/>
      <c r="CL214" s="2628"/>
      <c r="CM214" s="2628"/>
      <c r="CN214" s="2628"/>
      <c r="CO214" s="2628"/>
      <c r="CP214" s="2628"/>
      <c r="CQ214" s="2628"/>
      <c r="CR214" s="2628"/>
      <c r="CS214" s="2628"/>
      <c r="CT214" s="2628"/>
      <c r="CU214" s="2628"/>
      <c r="CV214" s="2628"/>
      <c r="CW214" s="2628"/>
      <c r="CX214" s="2628"/>
      <c r="CY214" s="2628"/>
      <c r="CZ214" s="2628"/>
      <c r="DA214" s="2628"/>
      <c r="DB214" s="2628"/>
      <c r="DC214" s="2628"/>
      <c r="DD214" s="2628"/>
      <c r="DE214" s="2628"/>
      <c r="DF214" s="2628"/>
      <c r="DG214" s="2628"/>
      <c r="DH214" s="2628"/>
      <c r="DI214" s="2628"/>
      <c r="DJ214" s="2628"/>
      <c r="DK214" s="2628"/>
      <c r="DL214" s="2628"/>
      <c r="DM214" s="2628"/>
      <c r="DN214" s="2628"/>
      <c r="DO214" s="2628"/>
      <c r="DP214" s="2628"/>
      <c r="DQ214" s="2629"/>
    </row>
    <row r="215" spans="82:121" ht="7.5" customHeight="1">
      <c r="CD215" s="2627"/>
      <c r="CE215" s="2628"/>
      <c r="CF215" s="2628"/>
      <c r="CG215" s="2628"/>
      <c r="CH215" s="2628"/>
      <c r="CI215" s="2628"/>
      <c r="CJ215" s="2628"/>
      <c r="CK215" s="2628"/>
      <c r="CL215" s="2628"/>
      <c r="CM215" s="2628"/>
      <c r="CN215" s="2628"/>
      <c r="CO215" s="2628"/>
      <c r="CP215" s="2628"/>
      <c r="CQ215" s="2628"/>
      <c r="CR215" s="2628"/>
      <c r="CS215" s="2628"/>
      <c r="CT215" s="2628"/>
      <c r="CU215" s="2628"/>
      <c r="CV215" s="2628"/>
      <c r="CW215" s="2628"/>
      <c r="CX215" s="2628"/>
      <c r="CY215" s="2628"/>
      <c r="CZ215" s="2628"/>
      <c r="DA215" s="2628"/>
      <c r="DB215" s="2628"/>
      <c r="DC215" s="2628"/>
      <c r="DD215" s="2628"/>
      <c r="DE215" s="2628"/>
      <c r="DF215" s="2628"/>
      <c r="DG215" s="2628"/>
      <c r="DH215" s="2628"/>
      <c r="DI215" s="2628"/>
      <c r="DJ215" s="2628"/>
      <c r="DK215" s="2628"/>
      <c r="DL215" s="2628"/>
      <c r="DM215" s="2628"/>
      <c r="DN215" s="2628"/>
      <c r="DO215" s="2628"/>
      <c r="DP215" s="2628"/>
      <c r="DQ215" s="2629"/>
    </row>
    <row r="216" spans="82:121" ht="7.5" customHeight="1">
      <c r="CD216" s="2627"/>
      <c r="CE216" s="2628"/>
      <c r="CF216" s="2628"/>
      <c r="CG216" s="2628"/>
      <c r="CH216" s="2628"/>
      <c r="CI216" s="2628"/>
      <c r="CJ216" s="2628"/>
      <c r="CK216" s="2628"/>
      <c r="CL216" s="2628"/>
      <c r="CM216" s="2628"/>
      <c r="CN216" s="2628"/>
      <c r="CO216" s="2628"/>
      <c r="CP216" s="2628"/>
      <c r="CQ216" s="2628"/>
      <c r="CR216" s="2628"/>
      <c r="CS216" s="2628"/>
      <c r="CT216" s="2628"/>
      <c r="CU216" s="2628"/>
      <c r="CV216" s="2628"/>
      <c r="CW216" s="2628"/>
      <c r="CX216" s="2628"/>
      <c r="CY216" s="2628"/>
      <c r="CZ216" s="2628"/>
      <c r="DA216" s="2628"/>
      <c r="DB216" s="2628"/>
      <c r="DC216" s="2628"/>
      <c r="DD216" s="2628"/>
      <c r="DE216" s="2628"/>
      <c r="DF216" s="2628"/>
      <c r="DG216" s="2628"/>
      <c r="DH216" s="2628"/>
      <c r="DI216" s="2628"/>
      <c r="DJ216" s="2628"/>
      <c r="DK216" s="2628"/>
      <c r="DL216" s="2628"/>
      <c r="DM216" s="2628"/>
      <c r="DN216" s="2628"/>
      <c r="DO216" s="2628"/>
      <c r="DP216" s="2628"/>
      <c r="DQ216" s="2629"/>
    </row>
    <row r="217" spans="82:121" ht="7.5" customHeight="1">
      <c r="CD217" s="2627"/>
      <c r="CE217" s="2628"/>
      <c r="CF217" s="2628"/>
      <c r="CG217" s="2628"/>
      <c r="CH217" s="2628"/>
      <c r="CI217" s="2628"/>
      <c r="CJ217" s="2628"/>
      <c r="CK217" s="2628"/>
      <c r="CL217" s="2628"/>
      <c r="CM217" s="2628"/>
      <c r="CN217" s="2628"/>
      <c r="CO217" s="2628"/>
      <c r="CP217" s="2628"/>
      <c r="CQ217" s="2628"/>
      <c r="CR217" s="2628"/>
      <c r="CS217" s="2628"/>
      <c r="CT217" s="2628"/>
      <c r="CU217" s="2628"/>
      <c r="CV217" s="2628"/>
      <c r="CW217" s="2628"/>
      <c r="CX217" s="2628"/>
      <c r="CY217" s="2628"/>
      <c r="CZ217" s="2628"/>
      <c r="DA217" s="2628"/>
      <c r="DB217" s="2628"/>
      <c r="DC217" s="2628"/>
      <c r="DD217" s="2628"/>
      <c r="DE217" s="2628"/>
      <c r="DF217" s="2628"/>
      <c r="DG217" s="2628"/>
      <c r="DH217" s="2628"/>
      <c r="DI217" s="2628"/>
      <c r="DJ217" s="2628"/>
      <c r="DK217" s="2628"/>
      <c r="DL217" s="2628"/>
      <c r="DM217" s="2628"/>
      <c r="DN217" s="2628"/>
      <c r="DO217" s="2628"/>
      <c r="DP217" s="2628"/>
      <c r="DQ217" s="2629"/>
    </row>
    <row r="218" spans="82:121" ht="7.5" customHeight="1">
      <c r="CD218" s="2627"/>
      <c r="CE218" s="2628"/>
      <c r="CF218" s="2628"/>
      <c r="CG218" s="2628"/>
      <c r="CH218" s="2628"/>
      <c r="CI218" s="2628"/>
      <c r="CJ218" s="2628"/>
      <c r="CK218" s="2628"/>
      <c r="CL218" s="2628"/>
      <c r="CM218" s="2628"/>
      <c r="CN218" s="2628"/>
      <c r="CO218" s="2628"/>
      <c r="CP218" s="2628"/>
      <c r="CQ218" s="2628"/>
      <c r="CR218" s="2628"/>
      <c r="CS218" s="2628"/>
      <c r="CT218" s="2628"/>
      <c r="CU218" s="2628"/>
      <c r="CV218" s="2628"/>
      <c r="CW218" s="2628"/>
      <c r="CX218" s="2628"/>
      <c r="CY218" s="2628"/>
      <c r="CZ218" s="2628"/>
      <c r="DA218" s="2628"/>
      <c r="DB218" s="2628"/>
      <c r="DC218" s="2628"/>
      <c r="DD218" s="2628"/>
      <c r="DE218" s="2628"/>
      <c r="DF218" s="2628"/>
      <c r="DG218" s="2628"/>
      <c r="DH218" s="2628"/>
      <c r="DI218" s="2628"/>
      <c r="DJ218" s="2628"/>
      <c r="DK218" s="2628"/>
      <c r="DL218" s="2628"/>
      <c r="DM218" s="2628"/>
      <c r="DN218" s="2628"/>
      <c r="DO218" s="2628"/>
      <c r="DP218" s="2628"/>
      <c r="DQ218" s="2629"/>
    </row>
    <row r="219" spans="82:121" ht="7.5" customHeight="1">
      <c r="CD219" s="2627"/>
      <c r="CE219" s="2628"/>
      <c r="CF219" s="2628"/>
      <c r="CG219" s="2628"/>
      <c r="CH219" s="2628"/>
      <c r="CI219" s="2628"/>
      <c r="CJ219" s="2628"/>
      <c r="CK219" s="2628"/>
      <c r="CL219" s="2628"/>
      <c r="CM219" s="2628"/>
      <c r="CN219" s="2628"/>
      <c r="CO219" s="2628"/>
      <c r="CP219" s="2628"/>
      <c r="CQ219" s="2628"/>
      <c r="CR219" s="2628"/>
      <c r="CS219" s="2628"/>
      <c r="CT219" s="2628"/>
      <c r="CU219" s="2628"/>
      <c r="CV219" s="2628"/>
      <c r="CW219" s="2628"/>
      <c r="CX219" s="2628"/>
      <c r="CY219" s="2628"/>
      <c r="CZ219" s="2628"/>
      <c r="DA219" s="2628"/>
      <c r="DB219" s="2628"/>
      <c r="DC219" s="2628"/>
      <c r="DD219" s="2628"/>
      <c r="DE219" s="2628"/>
      <c r="DF219" s="2628"/>
      <c r="DG219" s="2628"/>
      <c r="DH219" s="2628"/>
      <c r="DI219" s="2628"/>
      <c r="DJ219" s="2628"/>
      <c r="DK219" s="2628"/>
      <c r="DL219" s="2628"/>
      <c r="DM219" s="2628"/>
      <c r="DN219" s="2628"/>
      <c r="DO219" s="2628"/>
      <c r="DP219" s="2628"/>
      <c r="DQ219" s="2629"/>
    </row>
    <row r="220" spans="82:121" ht="7.5" customHeight="1">
      <c r="CD220" s="2627"/>
      <c r="CE220" s="2628"/>
      <c r="CF220" s="2628"/>
      <c r="CG220" s="2628"/>
      <c r="CH220" s="2628"/>
      <c r="CI220" s="2628"/>
      <c r="CJ220" s="2628"/>
      <c r="CK220" s="2628"/>
      <c r="CL220" s="2628"/>
      <c r="CM220" s="2628"/>
      <c r="CN220" s="2628"/>
      <c r="CO220" s="2628"/>
      <c r="CP220" s="2628"/>
      <c r="CQ220" s="2628"/>
      <c r="CR220" s="2628"/>
      <c r="CS220" s="2628"/>
      <c r="CT220" s="2628"/>
      <c r="CU220" s="2628"/>
      <c r="CV220" s="2628"/>
      <c r="CW220" s="2628"/>
      <c r="CX220" s="2628"/>
      <c r="CY220" s="2628"/>
      <c r="CZ220" s="2628"/>
      <c r="DA220" s="2628"/>
      <c r="DB220" s="2628"/>
      <c r="DC220" s="2628"/>
      <c r="DD220" s="2628"/>
      <c r="DE220" s="2628"/>
      <c r="DF220" s="2628"/>
      <c r="DG220" s="2628"/>
      <c r="DH220" s="2628"/>
      <c r="DI220" s="2628"/>
      <c r="DJ220" s="2628"/>
      <c r="DK220" s="2628"/>
      <c r="DL220" s="2628"/>
      <c r="DM220" s="2628"/>
      <c r="DN220" s="2628"/>
      <c r="DO220" s="2628"/>
      <c r="DP220" s="2628"/>
      <c r="DQ220" s="2629"/>
    </row>
    <row r="221" spans="82:121" ht="7.5" customHeight="1" thickBot="1">
      <c r="CD221" s="2630"/>
      <c r="CE221" s="2631"/>
      <c r="CF221" s="2631"/>
      <c r="CG221" s="2631"/>
      <c r="CH221" s="2631"/>
      <c r="CI221" s="2631"/>
      <c r="CJ221" s="2631"/>
      <c r="CK221" s="2631"/>
      <c r="CL221" s="2631"/>
      <c r="CM221" s="2631"/>
      <c r="CN221" s="2631"/>
      <c r="CO221" s="2631"/>
      <c r="CP221" s="2631"/>
      <c r="CQ221" s="2631"/>
      <c r="CR221" s="2631"/>
      <c r="CS221" s="2631"/>
      <c r="CT221" s="2631"/>
      <c r="CU221" s="2631"/>
      <c r="CV221" s="2631"/>
      <c r="CW221" s="2631"/>
      <c r="CX221" s="2631"/>
      <c r="CY221" s="2631"/>
      <c r="CZ221" s="2631"/>
      <c r="DA221" s="2631"/>
      <c r="DB221" s="2631"/>
      <c r="DC221" s="2631"/>
      <c r="DD221" s="2631"/>
      <c r="DE221" s="2631"/>
      <c r="DF221" s="2631"/>
      <c r="DG221" s="2631"/>
      <c r="DH221" s="2631"/>
      <c r="DI221" s="2631"/>
      <c r="DJ221" s="2631"/>
      <c r="DK221" s="2631"/>
      <c r="DL221" s="2631"/>
      <c r="DM221" s="2631"/>
      <c r="DN221" s="2631"/>
      <c r="DO221" s="2631"/>
      <c r="DP221" s="2631"/>
      <c r="DQ221" s="2632"/>
    </row>
    <row r="222" spans="82:121" ht="7.5" customHeight="1" thickTop="1"/>
    <row r="235" spans="56:56" ht="7.5" customHeight="1">
      <c r="BD235" s="168"/>
    </row>
  </sheetData>
  <sheetProtection algorithmName="SHA-512" hashValue="jSLa2tfXI0jEGixnlul4U+09cgBsNvmjhVw04tcpZTYVwbi543iyVhLulwWu7k5RJChG2MrK969wzXH1itmKbQ==" saltValue="43NHkKqAX8UFr+oETHp7Ww==" spinCount="100000" sheet="1" objects="1" selectLockedCells="1"/>
  <dataConsolidate/>
  <mergeCells count="89">
    <mergeCell ref="CD12:CM13"/>
    <mergeCell ref="CN12:DB13"/>
    <mergeCell ref="CD185:CS186"/>
    <mergeCell ref="CD175:CS176"/>
    <mergeCell ref="CD177:CS178"/>
    <mergeCell ref="CD179:CS180"/>
    <mergeCell ref="CD181:CS182"/>
    <mergeCell ref="CD183:CS184"/>
    <mergeCell ref="CD155:CS156"/>
    <mergeCell ref="CD157:CS158"/>
    <mergeCell ref="CD159:CS160"/>
    <mergeCell ref="CD161:CS162"/>
    <mergeCell ref="CD163:CS164"/>
    <mergeCell ref="CD118:CI119"/>
    <mergeCell ref="CD120:CI121"/>
    <mergeCell ref="CD122:CI123"/>
    <mergeCell ref="CD124:CI125"/>
    <mergeCell ref="CO36:DF37"/>
    <mergeCell ref="CD105:CI106"/>
    <mergeCell ref="CD107:CI108"/>
    <mergeCell ref="CD95:CI96"/>
    <mergeCell ref="CD97:CI98"/>
    <mergeCell ref="CD99:CI100"/>
    <mergeCell ref="CD101:CI102"/>
    <mergeCell ref="CD103:CI104"/>
    <mergeCell ref="CD20:CM21"/>
    <mergeCell ref="CD36:CM37"/>
    <mergeCell ref="CD14:CM15"/>
    <mergeCell ref="CN14:DB15"/>
    <mergeCell ref="CN30:CW31"/>
    <mergeCell ref="CX30:DG31"/>
    <mergeCell ref="CD32:CM33"/>
    <mergeCell ref="CN16:CT17"/>
    <mergeCell ref="CN18:CT19"/>
    <mergeCell ref="CN22:CT23"/>
    <mergeCell ref="CD16:CM17"/>
    <mergeCell ref="CD18:CM19"/>
    <mergeCell ref="CD22:CM23"/>
    <mergeCell ref="CN20:CT21"/>
    <mergeCell ref="CX34:DG35"/>
    <mergeCell ref="DE6:DO8"/>
    <mergeCell ref="CD30:CM31"/>
    <mergeCell ref="CD80:CS81"/>
    <mergeCell ref="CD82:CS83"/>
    <mergeCell ref="CD65:DG66"/>
    <mergeCell ref="CD78:CS79"/>
    <mergeCell ref="CD54:DG55"/>
    <mergeCell ref="CN36:CN37"/>
    <mergeCell ref="DG36:DG37"/>
    <mergeCell ref="CD28:CM29"/>
    <mergeCell ref="CN28:CW29"/>
    <mergeCell ref="CX28:DG29"/>
    <mergeCell ref="CN32:CW33"/>
    <mergeCell ref="CX32:DG33"/>
    <mergeCell ref="CD34:CM35"/>
    <mergeCell ref="CN34:CW35"/>
    <mergeCell ref="CD134:CI135"/>
    <mergeCell ref="CD136:CI137"/>
    <mergeCell ref="CD138:CI139"/>
    <mergeCell ref="CD140:CI141"/>
    <mergeCell ref="CD142:CI143"/>
    <mergeCell ref="CJ138:CJ139"/>
    <mergeCell ref="CK138:CX139"/>
    <mergeCell ref="CY138:CY139"/>
    <mergeCell ref="CJ140:CJ141"/>
    <mergeCell ref="CK140:CX141"/>
    <mergeCell ref="CY140:CY141"/>
    <mergeCell ref="CJ134:CJ135"/>
    <mergeCell ref="CK134:CX135"/>
    <mergeCell ref="CY134:CY135"/>
    <mergeCell ref="CJ136:CJ137"/>
    <mergeCell ref="CK136:CX137"/>
    <mergeCell ref="CY136:CY137"/>
    <mergeCell ref="CD196:DQ208"/>
    <mergeCell ref="CD209:DQ221"/>
    <mergeCell ref="CY142:CY143"/>
    <mergeCell ref="CJ144:CJ145"/>
    <mergeCell ref="CK144:CX145"/>
    <mergeCell ref="CY144:CY145"/>
    <mergeCell ref="CJ146:CJ147"/>
    <mergeCell ref="CK146:CX147"/>
    <mergeCell ref="CY146:CY147"/>
    <mergeCell ref="CD144:CI145"/>
    <mergeCell ref="CD146:CI147"/>
    <mergeCell ref="CJ142:CJ143"/>
    <mergeCell ref="CK142:CX143"/>
    <mergeCell ref="CD165:CK166"/>
    <mergeCell ref="CL165:CS166"/>
    <mergeCell ref="CT165:DA166"/>
  </mergeCells>
  <phoneticPr fontId="16"/>
  <dataValidations count="33">
    <dataValidation type="list" allowBlank="1" showInputMessage="1" showErrorMessage="1" sqref="CN22:CT23">
      <formula1>"増加, 維持, 減少,"</formula1>
    </dataValidation>
    <dataValidation type="list" allowBlank="1" showInputMessage="1" showErrorMessage="1" sqref="CN16:CT17">
      <formula1>"右, 左,"</formula1>
    </dataValidation>
    <dataValidation type="list" allowBlank="1" showInputMessage="1" showErrorMessage="1" sqref="CX34:DG35">
      <formula1>"□歯科, ■歯科,"</formula1>
    </dataValidation>
    <dataValidation type="list" allowBlank="1" showInputMessage="1" showErrorMessage="1" sqref="CN34:CW35">
      <formula1>"□リハビリテーション科, ■リハビリテーション科,"</formula1>
    </dataValidation>
    <dataValidation type="list" allowBlank="1" showInputMessage="1" showErrorMessage="1" sqref="CD34:CM35">
      <formula1>"□耳鼻咽喉科, ■耳鼻咽喉科,"</formula1>
    </dataValidation>
    <dataValidation type="list" allowBlank="1" showInputMessage="1" showErrorMessage="1" sqref="CX32:DG33">
      <formula1>"□眼科, ■眼科,"</formula1>
    </dataValidation>
    <dataValidation type="list" allowBlank="1" showInputMessage="1" showErrorMessage="1" sqref="CN32:CW33">
      <formula1>"□婦人科, ■婦人科,"</formula1>
    </dataValidation>
    <dataValidation type="list" allowBlank="1" showInputMessage="1" showErrorMessage="1" sqref="CD32:CM33">
      <formula1>"□泌尿器科, ■泌尿器科,"</formula1>
    </dataValidation>
    <dataValidation type="list" allowBlank="1" showInputMessage="1" showErrorMessage="1" sqref="CX30:DG31">
      <formula1>"□皮膚科, ■皮膚科,"</formula1>
    </dataValidation>
    <dataValidation type="list" allowBlank="1" showInputMessage="1" showErrorMessage="1" sqref="CN30:CW31">
      <formula1>"□脳神経外科, ■脳神経外科,"</formula1>
    </dataValidation>
    <dataValidation type="list" allowBlank="1" showInputMessage="1" showErrorMessage="1" sqref="CD30:CM31">
      <formula1>"□整形外科, ■整形外科,"</formula1>
    </dataValidation>
    <dataValidation type="list" allowBlank="1" showInputMessage="1" showErrorMessage="1" sqref="CX28:DG29">
      <formula1>"□外科, ■外科,"</formula1>
    </dataValidation>
    <dataValidation type="list" allowBlank="1" showInputMessage="1" showErrorMessage="1" sqref="CN28:CW29">
      <formula1>"□精神科, ■精神科,"</formula1>
    </dataValidation>
    <dataValidation type="list" allowBlank="1" showInputMessage="1" showErrorMessage="1" sqref="CD28:CM29">
      <formula1>"□内科, ■内科,"</formula1>
    </dataValidation>
    <dataValidation type="list" allowBlank="1" showInputMessage="1" showErrorMessage="1" sqref="CD36:CM37">
      <formula1>"□その他, ■その他,"</formula1>
    </dataValidation>
    <dataValidation type="list" allowBlank="1" showInputMessage="1" showErrorMessage="1" sqref="CD54:DG55">
      <formula1>"日常生活はほぼ自立, 屋内はおおむね自立、外出には介助が必要, 屋内の生活で何らかの介助が必要, ベッド上で過ごし生活全般に介助が必要,"</formula1>
    </dataValidation>
    <dataValidation type="list" allowBlank="1" showInputMessage="1" showErrorMessage="1" sqref="CD78:CS79 CD134:CI147">
      <formula1>"ない, ある,"</formula1>
    </dataValidation>
    <dataValidation type="list" allowBlank="1" showInputMessage="1" showErrorMessage="1" sqref="CD80:CS81">
      <formula1>"できる, いくらか困難, 介護が必要, 判断できない,"</formula1>
    </dataValidation>
    <dataValidation type="list" allowBlank="1" showInputMessage="1" showErrorMessage="1" sqref="CD82:CS83">
      <formula1>"できる, いくらか困難, 具体的なものに限られる, 伝えられない,"</formula1>
    </dataValidation>
    <dataValidation type="list" allowBlank="1" showInputMessage="1" showErrorMessage="1" sqref="CD65:DG66">
      <formula1>"物忘れはない, 時々物忘れがあるが日常生活は困らない, 物忘れがあるが周囲に迷惑をかけることはない, 物忘れで注意していないと周囲に迷惑をかける, 物忘れがひどく常に見守りや声かけが必要, 問題行動が多く専門医療が必要,"</formula1>
    </dataValidation>
    <dataValidation type="list" allowBlank="1" showInputMessage="1" showErrorMessage="1" sqref="CD95:CI108 CD118:CI125">
      <formula1>"ない, 時々ある, ある,"</formula1>
    </dataValidation>
    <dataValidation type="list" allowBlank="1" showInputMessage="1" showErrorMessage="1" sqref="CD155:CS156">
      <formula1>"自立, 介助があればできる, していない,"</formula1>
    </dataValidation>
    <dataValidation type="list" allowBlank="1" showInputMessage="1" showErrorMessage="1" sqref="CD157:CS158">
      <formula1>"使っていない, 自分で操作できる, 他人が操作している,"</formula1>
    </dataValidation>
    <dataValidation type="list" allowBlank="1" showInputMessage="1" showErrorMessage="1" sqref="CD159:CS160">
      <formula1>"使っていない, 屋外で使用, 屋内で使用, 屋内・屋外で使用,"</formula1>
    </dataValidation>
    <dataValidation type="list" allowBlank="1" showInputMessage="1" showErrorMessage="1" sqref="CD161:CS162">
      <formula1>"自分で食べる, 一部介助, すべて介助,"</formula1>
    </dataValidation>
    <dataValidation type="list" allowBlank="1" showInputMessage="1" showErrorMessage="1" sqref="CD163:CS164">
      <formula1>"できる, むせやすい, できない,"</formula1>
    </dataValidation>
    <dataValidation type="list" allowBlank="1" showInputMessage="1" showErrorMessage="1" sqref="CD165:CK166">
      <formula1>"トイレ,"</formula1>
    </dataValidation>
    <dataValidation type="list" allowBlank="1" showInputMessage="1" showErrorMessage="1" sqref="CL165:CS166">
      <formula1>"ポータブルトイレ,"</formula1>
    </dataValidation>
    <dataValidation type="list" allowBlank="1" showInputMessage="1" showErrorMessage="1" sqref="CT165:DA166">
      <formula1>"オムツ,"</formula1>
    </dataValidation>
    <dataValidation type="list" allowBlank="1" showInputMessage="1" showErrorMessage="1" sqref="CD175:CS176">
      <formula1>"一人で洗える, 一部介助, すべて介助,"</formula1>
    </dataValidation>
    <dataValidation type="list" allowBlank="1" showInputMessage="1" showErrorMessage="1" sqref="CD177:CS178">
      <formula1>"自分で全部切る, 一部介助, すべて介助で切る,"</formula1>
    </dataValidation>
    <dataValidation type="list" allowBlank="1" showInputMessage="1" showErrorMessage="1" sqref="CD179:CS180">
      <formula1>"自力で移動, 見守り, 一部介助, すべて介助,"</formula1>
    </dataValidation>
    <dataValidation type="list" allowBlank="1" showInputMessage="1" showErrorMessage="1" sqref="CD181:CS186">
      <formula1>"自分でできる, 見守り, 一部介助, すべて介助,"</formula1>
    </dataValidation>
  </dataValidations>
  <hyperlinks>
    <hyperlink ref="DE6:DO8" location="目次!A1" display="目次にもどる"/>
  </hyperlinks>
  <pageMargins left="0.39370078740157483" right="0.19685039370078741" top="0.59055118110236227" bottom="0.19685039370078741" header="0.31496062992125984" footer="0.31496062992125984"/>
  <pageSetup paperSize="9" orientation="portrait" r:id="rId1"/>
  <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CC1:DQ266"/>
  <sheetViews>
    <sheetView workbookViewId="0">
      <selection activeCell="AN11" sqref="AN11"/>
    </sheetView>
  </sheetViews>
  <sheetFormatPr defaultColWidth="1.25" defaultRowHeight="7.5" customHeight="1"/>
  <cols>
    <col min="1" max="16384" width="1.25" style="152"/>
  </cols>
  <sheetData>
    <row r="1" spans="82:121" ht="10.5" customHeight="1"/>
    <row r="2" spans="82:121" ht="9.75" customHeight="1" thickBot="1"/>
    <row r="3" spans="82:121" ht="7.5" customHeight="1">
      <c r="CD3" s="2693" t="s">
        <v>1746</v>
      </c>
      <c r="CE3" s="2694"/>
      <c r="CF3" s="2694"/>
      <c r="CG3" s="2694"/>
      <c r="CH3" s="2694"/>
      <c r="CI3" s="2694"/>
      <c r="CJ3" s="2694"/>
      <c r="CK3" s="2694"/>
      <c r="CL3" s="2694"/>
      <c r="CM3" s="2694"/>
      <c r="CN3" s="2694"/>
      <c r="CO3" s="2694"/>
      <c r="CP3" s="2694"/>
      <c r="CQ3" s="2694"/>
      <c r="CR3" s="2694"/>
      <c r="CS3" s="2669">
        <v>1</v>
      </c>
      <c r="CT3" s="2669"/>
      <c r="CU3" s="2669"/>
      <c r="CV3" s="2669"/>
      <c r="CW3" s="2669"/>
      <c r="CX3" s="2669"/>
      <c r="CY3" s="2669"/>
      <c r="CZ3" s="2669"/>
      <c r="DA3" s="2669"/>
      <c r="DB3" s="2669"/>
      <c r="DC3" s="170"/>
      <c r="DD3" s="170"/>
      <c r="DE3" s="170"/>
      <c r="DF3" s="170"/>
      <c r="DG3" s="170"/>
      <c r="DH3" s="170"/>
      <c r="DI3" s="170"/>
      <c r="DJ3" s="170"/>
      <c r="DK3" s="170"/>
      <c r="DL3" s="170"/>
      <c r="DM3" s="170"/>
      <c r="DN3" s="170"/>
      <c r="DO3" s="170"/>
      <c r="DP3" s="170"/>
      <c r="DQ3" s="171"/>
    </row>
    <row r="4" spans="82:121" ht="7.5" customHeight="1" thickBot="1">
      <c r="CD4" s="2691"/>
      <c r="CE4" s="2692"/>
      <c r="CF4" s="2692"/>
      <c r="CG4" s="2692"/>
      <c r="CH4" s="2692"/>
      <c r="CI4" s="2692"/>
      <c r="CJ4" s="2692"/>
      <c r="CK4" s="2692"/>
      <c r="CL4" s="2692"/>
      <c r="CM4" s="2692"/>
      <c r="CN4" s="2692"/>
      <c r="CO4" s="2692"/>
      <c r="CP4" s="2692"/>
      <c r="CQ4" s="2692"/>
      <c r="CR4" s="2692"/>
      <c r="CS4" s="2683"/>
      <c r="CT4" s="2683"/>
      <c r="CU4" s="2683"/>
      <c r="CV4" s="2683"/>
      <c r="CW4" s="2683"/>
      <c r="CX4" s="2683"/>
      <c r="CY4" s="2683"/>
      <c r="CZ4" s="2683"/>
      <c r="DA4" s="2683"/>
      <c r="DB4" s="2683"/>
      <c r="DC4" s="12"/>
      <c r="DD4" s="12"/>
      <c r="DE4" s="12"/>
      <c r="DF4" s="12"/>
      <c r="DG4" s="12"/>
      <c r="DH4" s="12"/>
      <c r="DI4" s="12"/>
      <c r="DJ4" s="12"/>
      <c r="DK4" s="12"/>
      <c r="DL4" s="12"/>
      <c r="DM4" s="12"/>
      <c r="DN4" s="12"/>
      <c r="DO4" s="12"/>
      <c r="DP4" s="12"/>
      <c r="DQ4" s="172"/>
    </row>
    <row r="5" spans="82:121" ht="7.5" customHeight="1" thickTop="1">
      <c r="CD5" s="2691" t="s">
        <v>1747</v>
      </c>
      <c r="CE5" s="2692"/>
      <c r="CF5" s="2692"/>
      <c r="CG5" s="2692"/>
      <c r="CH5" s="2692"/>
      <c r="CI5" s="2692"/>
      <c r="CJ5" s="2692"/>
      <c r="CK5" s="2692"/>
      <c r="CL5" s="2692"/>
      <c r="CM5" s="2692"/>
      <c r="CN5" s="2692"/>
      <c r="CO5" s="2692"/>
      <c r="CP5" s="2692"/>
      <c r="CQ5" s="2692"/>
      <c r="CR5" s="2692"/>
      <c r="CS5" s="2683">
        <v>34212</v>
      </c>
      <c r="CT5" s="2683"/>
      <c r="CU5" s="2683"/>
      <c r="CV5" s="2683"/>
      <c r="CW5" s="2683"/>
      <c r="CX5" s="2683"/>
      <c r="CY5" s="2683"/>
      <c r="CZ5" s="2683"/>
      <c r="DA5" s="2683"/>
      <c r="DB5" s="2683"/>
      <c r="DC5" s="12"/>
      <c r="DD5" s="12"/>
      <c r="DE5" s="2638" t="s">
        <v>1727</v>
      </c>
      <c r="DF5" s="2639"/>
      <c r="DG5" s="2639"/>
      <c r="DH5" s="2639"/>
      <c r="DI5" s="2639"/>
      <c r="DJ5" s="2639"/>
      <c r="DK5" s="2639"/>
      <c r="DL5" s="2639"/>
      <c r="DM5" s="2639"/>
      <c r="DN5" s="2639"/>
      <c r="DO5" s="2640"/>
      <c r="DP5" s="12"/>
      <c r="DQ5" s="172"/>
    </row>
    <row r="6" spans="82:121" ht="7.5" customHeight="1">
      <c r="CD6" s="2691"/>
      <c r="CE6" s="2692"/>
      <c r="CF6" s="2692"/>
      <c r="CG6" s="2692"/>
      <c r="CH6" s="2692"/>
      <c r="CI6" s="2692"/>
      <c r="CJ6" s="2692"/>
      <c r="CK6" s="2692"/>
      <c r="CL6" s="2692"/>
      <c r="CM6" s="2692"/>
      <c r="CN6" s="2692"/>
      <c r="CO6" s="2692"/>
      <c r="CP6" s="2692"/>
      <c r="CQ6" s="2692"/>
      <c r="CR6" s="2692"/>
      <c r="CS6" s="2683"/>
      <c r="CT6" s="2683"/>
      <c r="CU6" s="2683"/>
      <c r="CV6" s="2683"/>
      <c r="CW6" s="2683"/>
      <c r="CX6" s="2683"/>
      <c r="CY6" s="2683"/>
      <c r="CZ6" s="2683"/>
      <c r="DA6" s="2683"/>
      <c r="DB6" s="2683"/>
      <c r="DC6" s="12"/>
      <c r="DD6" s="12"/>
      <c r="DE6" s="2641"/>
      <c r="DF6" s="2642"/>
      <c r="DG6" s="2642"/>
      <c r="DH6" s="2642"/>
      <c r="DI6" s="2642"/>
      <c r="DJ6" s="2642"/>
      <c r="DK6" s="2642"/>
      <c r="DL6" s="2642"/>
      <c r="DM6" s="2642"/>
      <c r="DN6" s="2642"/>
      <c r="DO6" s="2643"/>
      <c r="DP6" s="12"/>
      <c r="DQ6" s="172"/>
    </row>
    <row r="7" spans="82:121" ht="7.5" customHeight="1" thickBot="1">
      <c r="CD7" s="2691" t="s">
        <v>1748</v>
      </c>
      <c r="CE7" s="2692"/>
      <c r="CF7" s="2692"/>
      <c r="CG7" s="2692"/>
      <c r="CH7" s="2692"/>
      <c r="CI7" s="2692"/>
      <c r="CJ7" s="2692"/>
      <c r="CK7" s="2692"/>
      <c r="CL7" s="2692"/>
      <c r="CM7" s="2692"/>
      <c r="CN7" s="2692"/>
      <c r="CO7" s="2692"/>
      <c r="CP7" s="2692"/>
      <c r="CQ7" s="2692"/>
      <c r="CR7" s="2692"/>
      <c r="CS7" s="2683"/>
      <c r="CT7" s="2683"/>
      <c r="CU7" s="2683"/>
      <c r="CV7" s="2683"/>
      <c r="CW7" s="2683"/>
      <c r="CX7" s="2683"/>
      <c r="CY7" s="2683"/>
      <c r="CZ7" s="2683"/>
      <c r="DA7" s="2683"/>
      <c r="DB7" s="2683"/>
      <c r="DC7" s="12"/>
      <c r="DD7" s="12"/>
      <c r="DE7" s="2644"/>
      <c r="DF7" s="2645"/>
      <c r="DG7" s="2645"/>
      <c r="DH7" s="2645"/>
      <c r="DI7" s="2645"/>
      <c r="DJ7" s="2645"/>
      <c r="DK7" s="2645"/>
      <c r="DL7" s="2645"/>
      <c r="DM7" s="2645"/>
      <c r="DN7" s="2645"/>
      <c r="DO7" s="2646"/>
      <c r="DP7" s="12"/>
      <c r="DQ7" s="172"/>
    </row>
    <row r="8" spans="82:121" ht="7.5" customHeight="1" thickTop="1">
      <c r="CD8" s="2691"/>
      <c r="CE8" s="2692"/>
      <c r="CF8" s="2692"/>
      <c r="CG8" s="2692"/>
      <c r="CH8" s="2692"/>
      <c r="CI8" s="2692"/>
      <c r="CJ8" s="2692"/>
      <c r="CK8" s="2692"/>
      <c r="CL8" s="2692"/>
      <c r="CM8" s="2692"/>
      <c r="CN8" s="2692"/>
      <c r="CO8" s="2692"/>
      <c r="CP8" s="2692"/>
      <c r="CQ8" s="2692"/>
      <c r="CR8" s="2692"/>
      <c r="CS8" s="2683"/>
      <c r="CT8" s="2683"/>
      <c r="CU8" s="2683"/>
      <c r="CV8" s="2683"/>
      <c r="CW8" s="2683"/>
      <c r="CX8" s="2683"/>
      <c r="CY8" s="2683"/>
      <c r="CZ8" s="2683"/>
      <c r="DA8" s="2683"/>
      <c r="DB8" s="2683"/>
      <c r="DC8" s="12"/>
      <c r="DD8" s="12"/>
      <c r="DE8" s="12"/>
      <c r="DF8" s="12"/>
      <c r="DG8" s="12"/>
      <c r="DH8" s="12"/>
      <c r="DI8" s="12"/>
      <c r="DJ8" s="12"/>
      <c r="DK8" s="12"/>
      <c r="DL8" s="12"/>
      <c r="DM8" s="12"/>
      <c r="DN8" s="12"/>
      <c r="DO8" s="12"/>
      <c r="DP8" s="12"/>
      <c r="DQ8" s="172"/>
    </row>
    <row r="9" spans="82:121" ht="7.5" customHeight="1">
      <c r="CD9" s="2691" t="s">
        <v>1749</v>
      </c>
      <c r="CE9" s="2692"/>
      <c r="CF9" s="2692"/>
      <c r="CG9" s="2692"/>
      <c r="CH9" s="2692"/>
      <c r="CI9" s="2692"/>
      <c r="CJ9" s="2692"/>
      <c r="CK9" s="2692"/>
      <c r="CL9" s="2692"/>
      <c r="CM9" s="2692"/>
      <c r="CN9" s="2692"/>
      <c r="CO9" s="2692"/>
      <c r="CP9" s="2692"/>
      <c r="CQ9" s="2692"/>
      <c r="CR9" s="2692"/>
      <c r="CS9" s="2655"/>
      <c r="CT9" s="2655"/>
      <c r="CU9" s="2655"/>
      <c r="CV9" s="2655"/>
      <c r="CW9" s="2655"/>
      <c r="CX9" s="2655"/>
      <c r="CY9" s="2655"/>
      <c r="CZ9" s="2655"/>
      <c r="DA9" s="2655"/>
      <c r="DB9" s="2655"/>
      <c r="DC9" s="12"/>
      <c r="DD9" s="12"/>
      <c r="DE9" s="12"/>
      <c r="DF9" s="12"/>
      <c r="DG9" s="12"/>
      <c r="DH9" s="12"/>
      <c r="DI9" s="12"/>
      <c r="DJ9" s="12"/>
      <c r="DK9" s="12"/>
      <c r="DL9" s="12"/>
      <c r="DM9" s="12"/>
      <c r="DN9" s="12"/>
      <c r="DO9" s="12"/>
      <c r="DP9" s="12"/>
      <c r="DQ9" s="172"/>
    </row>
    <row r="10" spans="82:121" ht="7.5" customHeight="1">
      <c r="CD10" s="2691"/>
      <c r="CE10" s="2692"/>
      <c r="CF10" s="2692"/>
      <c r="CG10" s="2692"/>
      <c r="CH10" s="2692"/>
      <c r="CI10" s="2692"/>
      <c r="CJ10" s="2692"/>
      <c r="CK10" s="2692"/>
      <c r="CL10" s="2692"/>
      <c r="CM10" s="2692"/>
      <c r="CN10" s="2692"/>
      <c r="CO10" s="2692"/>
      <c r="CP10" s="2692"/>
      <c r="CQ10" s="2692"/>
      <c r="CR10" s="2692"/>
      <c r="CS10" s="2655"/>
      <c r="CT10" s="2655"/>
      <c r="CU10" s="2655"/>
      <c r="CV10" s="2655"/>
      <c r="CW10" s="2655"/>
      <c r="CX10" s="2655"/>
      <c r="CY10" s="2655"/>
      <c r="CZ10" s="2655"/>
      <c r="DA10" s="2655"/>
      <c r="DB10" s="2655"/>
      <c r="DC10" s="12"/>
      <c r="DD10" s="12"/>
      <c r="DE10" s="12"/>
      <c r="DF10" s="12"/>
      <c r="DG10" s="12"/>
      <c r="DH10" s="12"/>
      <c r="DI10" s="12"/>
      <c r="DJ10" s="12"/>
      <c r="DK10" s="12"/>
      <c r="DL10" s="12"/>
      <c r="DM10" s="12"/>
      <c r="DN10" s="12"/>
      <c r="DO10" s="12"/>
      <c r="DP10" s="12"/>
      <c r="DQ10" s="172"/>
    </row>
    <row r="11" spans="82:121" ht="7.5" customHeight="1">
      <c r="CD11" s="2691" t="s">
        <v>1750</v>
      </c>
      <c r="CE11" s="2692"/>
      <c r="CF11" s="2692"/>
      <c r="CG11" s="2692"/>
      <c r="CH11" s="2692"/>
      <c r="CI11" s="2692"/>
      <c r="CJ11" s="2692"/>
      <c r="CK11" s="2692"/>
      <c r="CL11" s="2692"/>
      <c r="CM11" s="2692"/>
      <c r="CN11" s="2692"/>
      <c r="CO11" s="2692"/>
      <c r="CP11" s="2692"/>
      <c r="CQ11" s="2692"/>
      <c r="CR11" s="2692"/>
      <c r="CS11" s="2655"/>
      <c r="CT11" s="2655"/>
      <c r="CU11" s="2655"/>
      <c r="CV11" s="2655"/>
      <c r="CW11" s="2655"/>
      <c r="CX11" s="2655"/>
      <c r="CY11" s="2655"/>
      <c r="CZ11" s="2655"/>
      <c r="DA11" s="2655"/>
      <c r="DB11" s="2655"/>
      <c r="DC11" s="12"/>
      <c r="DD11" s="12"/>
      <c r="DE11" s="12"/>
      <c r="DF11" s="12"/>
      <c r="DG11" s="12"/>
      <c r="DH11" s="12"/>
      <c r="DI11" s="12"/>
      <c r="DJ11" s="12"/>
      <c r="DK11" s="12"/>
      <c r="DL11" s="12"/>
      <c r="DM11" s="12"/>
      <c r="DN11" s="12"/>
      <c r="DO11" s="12"/>
      <c r="DP11" s="12"/>
      <c r="DQ11" s="172"/>
    </row>
    <row r="12" spans="82:121" ht="7.5" customHeight="1">
      <c r="CD12" s="2691"/>
      <c r="CE12" s="2692"/>
      <c r="CF12" s="2692"/>
      <c r="CG12" s="2692"/>
      <c r="CH12" s="2692"/>
      <c r="CI12" s="2692"/>
      <c r="CJ12" s="2692"/>
      <c r="CK12" s="2692"/>
      <c r="CL12" s="2692"/>
      <c r="CM12" s="2692"/>
      <c r="CN12" s="2692"/>
      <c r="CO12" s="2692"/>
      <c r="CP12" s="2692"/>
      <c r="CQ12" s="2692"/>
      <c r="CR12" s="2692"/>
      <c r="CS12" s="2655"/>
      <c r="CT12" s="2655"/>
      <c r="CU12" s="2655"/>
      <c r="CV12" s="2655"/>
      <c r="CW12" s="2655"/>
      <c r="CX12" s="2655"/>
      <c r="CY12" s="2655"/>
      <c r="CZ12" s="2655"/>
      <c r="DA12" s="2655"/>
      <c r="DB12" s="2655"/>
      <c r="DC12" s="12"/>
      <c r="DD12" s="12"/>
      <c r="DE12" s="12"/>
      <c r="DF12" s="12"/>
      <c r="DG12" s="12"/>
      <c r="DH12" s="12"/>
      <c r="DI12" s="12"/>
      <c r="DJ12" s="12"/>
      <c r="DK12" s="12"/>
      <c r="DL12" s="12"/>
      <c r="DM12" s="12"/>
      <c r="DN12" s="12"/>
      <c r="DO12" s="12"/>
      <c r="DP12" s="12"/>
      <c r="DQ12" s="172"/>
    </row>
    <row r="13" spans="82:121" ht="7.5" customHeight="1">
      <c r="CD13" s="2695" t="s">
        <v>1751</v>
      </c>
      <c r="CE13" s="2696"/>
      <c r="CF13" s="2696"/>
      <c r="CG13" s="2696"/>
      <c r="CH13" s="2696"/>
      <c r="CI13" s="2696"/>
      <c r="CJ13" s="2696"/>
      <c r="CK13" s="2696"/>
      <c r="CL13" s="2696"/>
      <c r="CM13" s="2696"/>
      <c r="CN13" s="2696"/>
      <c r="CO13" s="2696"/>
      <c r="CP13" s="2696"/>
      <c r="CQ13" s="2696"/>
      <c r="CR13" s="2696"/>
      <c r="CS13" s="2635" t="s">
        <v>1752</v>
      </c>
      <c r="CT13" s="2635"/>
      <c r="CU13" s="2635"/>
      <c r="CV13" s="2635"/>
      <c r="CW13" s="2635"/>
      <c r="CX13" s="2635"/>
      <c r="CY13" s="2635"/>
      <c r="CZ13" s="2635"/>
      <c r="DA13" s="2635"/>
      <c r="DB13" s="2635"/>
      <c r="DC13" s="12"/>
      <c r="DD13" s="12"/>
      <c r="DE13" s="12"/>
      <c r="DF13" s="12"/>
      <c r="DG13" s="12"/>
      <c r="DH13" s="12"/>
      <c r="DI13" s="12"/>
      <c r="DJ13" s="12"/>
      <c r="DK13" s="12"/>
      <c r="DL13" s="12"/>
      <c r="DM13" s="12"/>
      <c r="DN13" s="12"/>
      <c r="DO13" s="12"/>
      <c r="DP13" s="12"/>
      <c r="DQ13" s="172"/>
    </row>
    <row r="14" spans="82:121" ht="7.5" customHeight="1">
      <c r="CD14" s="2695"/>
      <c r="CE14" s="2696"/>
      <c r="CF14" s="2696"/>
      <c r="CG14" s="2696"/>
      <c r="CH14" s="2696"/>
      <c r="CI14" s="2696"/>
      <c r="CJ14" s="2696"/>
      <c r="CK14" s="2696"/>
      <c r="CL14" s="2696"/>
      <c r="CM14" s="2696"/>
      <c r="CN14" s="2696"/>
      <c r="CO14" s="2696"/>
      <c r="CP14" s="2696"/>
      <c r="CQ14" s="2696"/>
      <c r="CR14" s="2696"/>
      <c r="CS14" s="2635"/>
      <c r="CT14" s="2635"/>
      <c r="CU14" s="2635"/>
      <c r="CV14" s="2635"/>
      <c r="CW14" s="2635"/>
      <c r="CX14" s="2635"/>
      <c r="CY14" s="2635"/>
      <c r="CZ14" s="2635"/>
      <c r="DA14" s="2635"/>
      <c r="DB14" s="2635"/>
      <c r="DC14" s="12"/>
      <c r="DD14" s="12"/>
      <c r="DE14" s="12"/>
      <c r="DF14" s="12"/>
      <c r="DG14" s="12"/>
      <c r="DH14" s="12"/>
      <c r="DI14" s="12"/>
      <c r="DJ14" s="12"/>
      <c r="DK14" s="12"/>
      <c r="DL14" s="12"/>
      <c r="DM14" s="12"/>
      <c r="DN14" s="12"/>
      <c r="DO14" s="12"/>
      <c r="DP14" s="12"/>
      <c r="DQ14" s="172"/>
    </row>
    <row r="15" spans="82:121" ht="7.5" customHeight="1">
      <c r="CD15" s="2695"/>
      <c r="CE15" s="2696"/>
      <c r="CF15" s="2696"/>
      <c r="CG15" s="2696"/>
      <c r="CH15" s="2696"/>
      <c r="CI15" s="2696"/>
      <c r="CJ15" s="2696"/>
      <c r="CK15" s="2696"/>
      <c r="CL15" s="2696"/>
      <c r="CM15" s="2696"/>
      <c r="CN15" s="2696"/>
      <c r="CO15" s="2696"/>
      <c r="CP15" s="2696"/>
      <c r="CQ15" s="2696"/>
      <c r="CR15" s="2696"/>
      <c r="CS15" s="2635"/>
      <c r="CT15" s="2635"/>
      <c r="CU15" s="2635"/>
      <c r="CV15" s="2635"/>
      <c r="CW15" s="2635"/>
      <c r="CX15" s="2635"/>
      <c r="CY15" s="2635"/>
      <c r="CZ15" s="2635"/>
      <c r="DA15" s="2635"/>
      <c r="DB15" s="2635"/>
      <c r="DC15" s="12"/>
      <c r="DD15" s="12"/>
      <c r="DE15" s="12"/>
      <c r="DF15" s="12"/>
      <c r="DG15" s="12"/>
      <c r="DH15" s="12"/>
      <c r="DI15" s="12"/>
      <c r="DJ15" s="12"/>
      <c r="DK15" s="12"/>
      <c r="DL15" s="12"/>
      <c r="DM15" s="12"/>
      <c r="DN15" s="12"/>
      <c r="DO15" s="12"/>
      <c r="DP15" s="12"/>
      <c r="DQ15" s="172"/>
    </row>
    <row r="16" spans="82:121" ht="7.5" customHeight="1">
      <c r="CD16" s="2695"/>
      <c r="CE16" s="2696"/>
      <c r="CF16" s="2696"/>
      <c r="CG16" s="2696"/>
      <c r="CH16" s="2696"/>
      <c r="CI16" s="2696"/>
      <c r="CJ16" s="2696"/>
      <c r="CK16" s="2696"/>
      <c r="CL16" s="2696"/>
      <c r="CM16" s="2696"/>
      <c r="CN16" s="2696"/>
      <c r="CO16" s="2696"/>
      <c r="CP16" s="2696"/>
      <c r="CQ16" s="2696"/>
      <c r="CR16" s="2696"/>
      <c r="CS16" s="2635"/>
      <c r="CT16" s="2635"/>
      <c r="CU16" s="2635"/>
      <c r="CV16" s="2635"/>
      <c r="CW16" s="2635"/>
      <c r="CX16" s="2635"/>
      <c r="CY16" s="2635"/>
      <c r="CZ16" s="2635"/>
      <c r="DA16" s="2635"/>
      <c r="DB16" s="2635"/>
      <c r="DC16" s="12"/>
      <c r="DD16" s="12"/>
      <c r="DE16" s="12"/>
      <c r="DF16" s="12"/>
      <c r="DG16" s="12"/>
      <c r="DH16" s="12"/>
      <c r="DI16" s="12"/>
      <c r="DJ16" s="12"/>
      <c r="DK16" s="12"/>
      <c r="DL16" s="12"/>
      <c r="DM16" s="12"/>
      <c r="DN16" s="12"/>
      <c r="DO16" s="12"/>
      <c r="DP16" s="12"/>
      <c r="DQ16" s="172"/>
    </row>
    <row r="17" spans="82:121" ht="7.5" customHeight="1">
      <c r="CD17" s="2691" t="s">
        <v>1753</v>
      </c>
      <c r="CE17" s="2692"/>
      <c r="CF17" s="2692"/>
      <c r="CG17" s="2692"/>
      <c r="CH17" s="2692"/>
      <c r="CI17" s="2692"/>
      <c r="CJ17" s="2692"/>
      <c r="CK17" s="2692"/>
      <c r="CL17" s="2692"/>
      <c r="CM17" s="2692"/>
      <c r="CN17" s="2692"/>
      <c r="CO17" s="2692"/>
      <c r="CP17" s="2692"/>
      <c r="CQ17" s="2692"/>
      <c r="CR17" s="2692"/>
      <c r="CS17" s="2655"/>
      <c r="CT17" s="2655"/>
      <c r="CU17" s="2655"/>
      <c r="CV17" s="2655"/>
      <c r="CW17" s="2655"/>
      <c r="CX17" s="2655"/>
      <c r="CY17" s="2655"/>
      <c r="CZ17" s="2655"/>
      <c r="DA17" s="2655"/>
      <c r="DB17" s="2655"/>
      <c r="DC17" s="12"/>
      <c r="DD17" s="12"/>
      <c r="DE17" s="12"/>
      <c r="DF17" s="12"/>
      <c r="DG17" s="12"/>
      <c r="DH17" s="12"/>
      <c r="DI17" s="12"/>
      <c r="DJ17" s="12"/>
      <c r="DK17" s="12"/>
      <c r="DL17" s="12"/>
      <c r="DM17" s="12"/>
      <c r="DN17" s="12"/>
      <c r="DO17" s="12"/>
      <c r="DP17" s="12"/>
      <c r="DQ17" s="172"/>
    </row>
    <row r="18" spans="82:121" ht="7.5" customHeight="1">
      <c r="CD18" s="2691"/>
      <c r="CE18" s="2692"/>
      <c r="CF18" s="2692"/>
      <c r="CG18" s="2692"/>
      <c r="CH18" s="2692"/>
      <c r="CI18" s="2692"/>
      <c r="CJ18" s="2692"/>
      <c r="CK18" s="2692"/>
      <c r="CL18" s="2692"/>
      <c r="CM18" s="2692"/>
      <c r="CN18" s="2692"/>
      <c r="CO18" s="2692"/>
      <c r="CP18" s="2692"/>
      <c r="CQ18" s="2692"/>
      <c r="CR18" s="2692"/>
      <c r="CS18" s="2655"/>
      <c r="CT18" s="2655"/>
      <c r="CU18" s="2655"/>
      <c r="CV18" s="2655"/>
      <c r="CW18" s="2655"/>
      <c r="CX18" s="2655"/>
      <c r="CY18" s="2655"/>
      <c r="CZ18" s="2655"/>
      <c r="DA18" s="2655"/>
      <c r="DB18" s="2655"/>
      <c r="DC18" s="12"/>
      <c r="DD18" s="12"/>
      <c r="DE18" s="12"/>
      <c r="DF18" s="12"/>
      <c r="DG18" s="12"/>
      <c r="DH18" s="12"/>
      <c r="DI18" s="12"/>
      <c r="DJ18" s="12"/>
      <c r="DK18" s="12"/>
      <c r="DL18" s="12"/>
      <c r="DM18" s="12"/>
      <c r="DN18" s="12"/>
      <c r="DO18" s="12"/>
      <c r="DP18" s="12"/>
      <c r="DQ18" s="172"/>
    </row>
    <row r="19" spans="82:121" ht="7.5" customHeight="1">
      <c r="CD19" s="2691" t="s">
        <v>1754</v>
      </c>
      <c r="CE19" s="2692"/>
      <c r="CF19" s="2692"/>
      <c r="CG19" s="2692"/>
      <c r="CH19" s="2692"/>
      <c r="CI19" s="2692"/>
      <c r="CJ19" s="2692"/>
      <c r="CK19" s="2692"/>
      <c r="CL19" s="2692"/>
      <c r="CM19" s="2692"/>
      <c r="CN19" s="2692"/>
      <c r="CO19" s="2692"/>
      <c r="CP19" s="2692"/>
      <c r="CQ19" s="2692"/>
      <c r="CR19" s="2692"/>
      <c r="CS19" s="2655"/>
      <c r="CT19" s="2655"/>
      <c r="CU19" s="2655"/>
      <c r="CV19" s="2655"/>
      <c r="CW19" s="2655"/>
      <c r="CX19" s="2655"/>
      <c r="CY19" s="2655"/>
      <c r="CZ19" s="2655"/>
      <c r="DA19" s="2655"/>
      <c r="DB19" s="2655"/>
      <c r="DC19" s="12"/>
      <c r="DD19" s="12"/>
      <c r="DE19" s="12"/>
      <c r="DF19" s="12"/>
      <c r="DG19" s="12"/>
      <c r="DH19" s="12"/>
      <c r="DI19" s="12"/>
      <c r="DJ19" s="12"/>
      <c r="DK19" s="12"/>
      <c r="DL19" s="12"/>
      <c r="DM19" s="12"/>
      <c r="DN19" s="12"/>
      <c r="DO19" s="12"/>
      <c r="DP19" s="12"/>
      <c r="DQ19" s="172"/>
    </row>
    <row r="20" spans="82:121" ht="7.5" customHeight="1">
      <c r="CD20" s="2691"/>
      <c r="CE20" s="2692"/>
      <c r="CF20" s="2692"/>
      <c r="CG20" s="2692"/>
      <c r="CH20" s="2692"/>
      <c r="CI20" s="2692"/>
      <c r="CJ20" s="2692"/>
      <c r="CK20" s="2692"/>
      <c r="CL20" s="2692"/>
      <c r="CM20" s="2692"/>
      <c r="CN20" s="2692"/>
      <c r="CO20" s="2692"/>
      <c r="CP20" s="2692"/>
      <c r="CQ20" s="2692"/>
      <c r="CR20" s="2692"/>
      <c r="CS20" s="2655"/>
      <c r="CT20" s="2655"/>
      <c r="CU20" s="2655"/>
      <c r="CV20" s="2655"/>
      <c r="CW20" s="2655"/>
      <c r="CX20" s="2655"/>
      <c r="CY20" s="2655"/>
      <c r="CZ20" s="2655"/>
      <c r="DA20" s="2655"/>
      <c r="DB20" s="2655"/>
      <c r="DC20" s="12"/>
      <c r="DD20" s="12"/>
      <c r="DE20" s="12"/>
      <c r="DF20" s="12"/>
      <c r="DG20" s="12"/>
      <c r="DH20" s="12"/>
      <c r="DI20" s="12"/>
      <c r="DJ20" s="12"/>
      <c r="DK20" s="12"/>
      <c r="DL20" s="12"/>
      <c r="DM20" s="12"/>
      <c r="DN20" s="12"/>
      <c r="DO20" s="12"/>
      <c r="DP20" s="12"/>
      <c r="DQ20" s="172"/>
    </row>
    <row r="21" spans="82:121" ht="7.5" customHeight="1">
      <c r="CD21" s="2691" t="s">
        <v>1755</v>
      </c>
      <c r="CE21" s="2692"/>
      <c r="CF21" s="2692"/>
      <c r="CG21" s="2692"/>
      <c r="CH21" s="2692"/>
      <c r="CI21" s="2692"/>
      <c r="CJ21" s="2692"/>
      <c r="CK21" s="2692"/>
      <c r="CL21" s="2692"/>
      <c r="CM21" s="2692"/>
      <c r="CN21" s="2692"/>
      <c r="CO21" s="2692"/>
      <c r="CP21" s="2692"/>
      <c r="CQ21" s="2692"/>
      <c r="CR21" s="2692"/>
      <c r="CS21" s="2683"/>
      <c r="CT21" s="2683"/>
      <c r="CU21" s="2683"/>
      <c r="CV21" s="2683"/>
      <c r="CW21" s="2683"/>
      <c r="CX21" s="2683"/>
      <c r="CY21" s="2683"/>
      <c r="CZ21" s="2683"/>
      <c r="DA21" s="2683"/>
      <c r="DB21" s="2683"/>
      <c r="DC21" s="12"/>
      <c r="DD21" s="12"/>
      <c r="DE21" s="12"/>
      <c r="DF21" s="12"/>
      <c r="DG21" s="12"/>
      <c r="DH21" s="12"/>
      <c r="DI21" s="12"/>
      <c r="DJ21" s="12"/>
      <c r="DK21" s="12"/>
      <c r="DL21" s="12"/>
      <c r="DM21" s="12"/>
      <c r="DN21" s="12"/>
      <c r="DO21" s="12"/>
      <c r="DP21" s="12"/>
      <c r="DQ21" s="172"/>
    </row>
    <row r="22" spans="82:121" ht="7.5" customHeight="1">
      <c r="CD22" s="2691"/>
      <c r="CE22" s="2692"/>
      <c r="CF22" s="2692"/>
      <c r="CG22" s="2692"/>
      <c r="CH22" s="2692"/>
      <c r="CI22" s="2692"/>
      <c r="CJ22" s="2692"/>
      <c r="CK22" s="2692"/>
      <c r="CL22" s="2692"/>
      <c r="CM22" s="2692"/>
      <c r="CN22" s="2692"/>
      <c r="CO22" s="2692"/>
      <c r="CP22" s="2692"/>
      <c r="CQ22" s="2692"/>
      <c r="CR22" s="2692"/>
      <c r="CS22" s="2683"/>
      <c r="CT22" s="2683"/>
      <c r="CU22" s="2683"/>
      <c r="CV22" s="2683"/>
      <c r="CW22" s="2683"/>
      <c r="CX22" s="2683"/>
      <c r="CY22" s="2683"/>
      <c r="CZ22" s="2683"/>
      <c r="DA22" s="2683"/>
      <c r="DB22" s="2683"/>
      <c r="DC22" s="12"/>
      <c r="DD22" s="12"/>
      <c r="DE22" s="12"/>
      <c r="DF22" s="12"/>
      <c r="DG22" s="12"/>
      <c r="DH22" s="12"/>
      <c r="DI22" s="12"/>
      <c r="DJ22" s="12"/>
      <c r="DK22" s="12"/>
      <c r="DL22" s="12"/>
      <c r="DM22" s="12"/>
      <c r="DN22" s="12"/>
      <c r="DO22" s="12"/>
      <c r="DP22" s="12"/>
      <c r="DQ22" s="172"/>
    </row>
    <row r="23" spans="82:121" ht="7.5" customHeight="1">
      <c r="CD23" s="2691" t="s">
        <v>1756</v>
      </c>
      <c r="CE23" s="2692"/>
      <c r="CF23" s="2692"/>
      <c r="CG23" s="2692"/>
      <c r="CH23" s="2692"/>
      <c r="CI23" s="2692"/>
      <c r="CJ23" s="2692"/>
      <c r="CK23" s="2692"/>
      <c r="CL23" s="2692"/>
      <c r="CM23" s="2692"/>
      <c r="CN23" s="2692"/>
      <c r="CO23" s="2692"/>
      <c r="CP23" s="2692"/>
      <c r="CQ23" s="2692"/>
      <c r="CR23" s="2692"/>
      <c r="CS23" s="2683"/>
      <c r="CT23" s="2683"/>
      <c r="CU23" s="2683"/>
      <c r="CV23" s="2683"/>
      <c r="CW23" s="2683"/>
      <c r="CX23" s="2683"/>
      <c r="CY23" s="2683"/>
      <c r="CZ23" s="2683"/>
      <c r="DA23" s="2683"/>
      <c r="DB23" s="2683"/>
      <c r="DC23" s="12"/>
      <c r="DD23" s="12"/>
      <c r="DE23" s="12"/>
      <c r="DF23" s="12"/>
      <c r="DG23" s="12"/>
      <c r="DH23" s="12"/>
      <c r="DI23" s="12"/>
      <c r="DJ23" s="12"/>
      <c r="DK23" s="12"/>
      <c r="DL23" s="12"/>
      <c r="DM23" s="12"/>
      <c r="DN23" s="12"/>
      <c r="DO23" s="12"/>
      <c r="DP23" s="12"/>
      <c r="DQ23" s="172"/>
    </row>
    <row r="24" spans="82:121" ht="7.5" customHeight="1">
      <c r="CD24" s="2691"/>
      <c r="CE24" s="2692"/>
      <c r="CF24" s="2692"/>
      <c r="CG24" s="2692"/>
      <c r="CH24" s="2692"/>
      <c r="CI24" s="2692"/>
      <c r="CJ24" s="2692"/>
      <c r="CK24" s="2692"/>
      <c r="CL24" s="2692"/>
      <c r="CM24" s="2692"/>
      <c r="CN24" s="2692"/>
      <c r="CO24" s="2692"/>
      <c r="CP24" s="2692"/>
      <c r="CQ24" s="2692"/>
      <c r="CR24" s="2692"/>
      <c r="CS24" s="2683"/>
      <c r="CT24" s="2683"/>
      <c r="CU24" s="2683"/>
      <c r="CV24" s="2683"/>
      <c r="CW24" s="2683"/>
      <c r="CX24" s="2683"/>
      <c r="CY24" s="2683"/>
      <c r="CZ24" s="2683"/>
      <c r="DA24" s="2683"/>
      <c r="DB24" s="2683"/>
      <c r="DC24" s="12"/>
      <c r="DD24" s="12"/>
      <c r="DE24" s="12"/>
      <c r="DF24" s="12"/>
      <c r="DG24" s="12"/>
      <c r="DH24" s="12"/>
      <c r="DI24" s="12"/>
      <c r="DJ24" s="12"/>
      <c r="DK24" s="12"/>
      <c r="DL24" s="12"/>
      <c r="DM24" s="12"/>
      <c r="DN24" s="12"/>
      <c r="DO24" s="12"/>
      <c r="DP24" s="12"/>
      <c r="DQ24" s="172"/>
    </row>
    <row r="25" spans="82:121" ht="7.5" customHeight="1">
      <c r="CD25" s="2660" t="s">
        <v>1757</v>
      </c>
      <c r="CE25" s="2635"/>
      <c r="CF25" s="2635"/>
      <c r="CG25" s="2635"/>
      <c r="CH25" s="2635"/>
      <c r="CI25" s="2635"/>
      <c r="CJ25" s="2635"/>
      <c r="CK25" s="2635"/>
      <c r="CL25" s="2635"/>
      <c r="CM25" s="2635"/>
      <c r="CN25" s="2635" t="s">
        <v>1758</v>
      </c>
      <c r="CO25" s="2635"/>
      <c r="CP25" s="2635"/>
      <c r="CQ25" s="2635"/>
      <c r="CR25" s="2635"/>
      <c r="CS25" s="2635"/>
      <c r="CT25" s="2635"/>
      <c r="CU25" s="2635"/>
      <c r="CV25" s="2635"/>
      <c r="CW25" s="2635"/>
      <c r="CX25" s="2635" t="s">
        <v>1759</v>
      </c>
      <c r="CY25" s="2635"/>
      <c r="CZ25" s="2635"/>
      <c r="DA25" s="2635"/>
      <c r="DB25" s="2635"/>
      <c r="DC25" s="2635"/>
      <c r="DD25" s="2635"/>
      <c r="DE25" s="2635"/>
      <c r="DF25" s="2635"/>
      <c r="DG25" s="2635"/>
      <c r="DH25" s="2635" t="s">
        <v>1760</v>
      </c>
      <c r="DI25" s="2635"/>
      <c r="DJ25" s="2635"/>
      <c r="DK25" s="2635"/>
      <c r="DL25" s="2635"/>
      <c r="DM25" s="2635"/>
      <c r="DN25" s="2635"/>
      <c r="DO25" s="2635"/>
      <c r="DP25" s="2635"/>
      <c r="DQ25" s="2666"/>
    </row>
    <row r="26" spans="82:121" ht="7.5" customHeight="1">
      <c r="CD26" s="2660"/>
      <c r="CE26" s="2635"/>
      <c r="CF26" s="2635"/>
      <c r="CG26" s="2635"/>
      <c r="CH26" s="2635"/>
      <c r="CI26" s="2635"/>
      <c r="CJ26" s="2635"/>
      <c r="CK26" s="2635"/>
      <c r="CL26" s="2635"/>
      <c r="CM26" s="2635"/>
      <c r="CN26" s="2635"/>
      <c r="CO26" s="2635"/>
      <c r="CP26" s="2635"/>
      <c r="CQ26" s="2635"/>
      <c r="CR26" s="2635"/>
      <c r="CS26" s="2635"/>
      <c r="CT26" s="2635"/>
      <c r="CU26" s="2635"/>
      <c r="CV26" s="2635"/>
      <c r="CW26" s="2635"/>
      <c r="CX26" s="2635"/>
      <c r="CY26" s="2635"/>
      <c r="CZ26" s="2635"/>
      <c r="DA26" s="2635"/>
      <c r="DB26" s="2635"/>
      <c r="DC26" s="2635"/>
      <c r="DD26" s="2635"/>
      <c r="DE26" s="2635"/>
      <c r="DF26" s="2635"/>
      <c r="DG26" s="2635"/>
      <c r="DH26" s="2635"/>
      <c r="DI26" s="2635"/>
      <c r="DJ26" s="2635"/>
      <c r="DK26" s="2635"/>
      <c r="DL26" s="2635"/>
      <c r="DM26" s="2635"/>
      <c r="DN26" s="2635"/>
      <c r="DO26" s="2635"/>
      <c r="DP26" s="2635"/>
      <c r="DQ26" s="2666"/>
    </row>
    <row r="27" spans="82:121" ht="7.5" customHeight="1">
      <c r="CD27" s="2660" t="s">
        <v>1761</v>
      </c>
      <c r="CE27" s="2635"/>
      <c r="CF27" s="2635"/>
      <c r="CG27" s="2635"/>
      <c r="CH27" s="2635"/>
      <c r="CI27" s="2635"/>
      <c r="CJ27" s="2635"/>
      <c r="CK27" s="2635"/>
      <c r="CL27" s="2635"/>
      <c r="CM27" s="2635"/>
      <c r="CN27" s="2635" t="s">
        <v>1762</v>
      </c>
      <c r="CO27" s="2635"/>
      <c r="CP27" s="2635"/>
      <c r="CQ27" s="2635"/>
      <c r="CR27" s="2635"/>
      <c r="CS27" s="2635"/>
      <c r="CT27" s="2635"/>
      <c r="CU27" s="2635"/>
      <c r="CV27" s="2635"/>
      <c r="CW27" s="2635"/>
      <c r="CX27" s="2635" t="s">
        <v>1763</v>
      </c>
      <c r="CY27" s="2635"/>
      <c r="CZ27" s="2635"/>
      <c r="DA27" s="2635"/>
      <c r="DB27" s="2635"/>
      <c r="DC27" s="2635"/>
      <c r="DD27" s="2635"/>
      <c r="DE27" s="2635"/>
      <c r="DF27" s="2635"/>
      <c r="DG27" s="2635"/>
      <c r="DH27" s="2635" t="s">
        <v>1764</v>
      </c>
      <c r="DI27" s="2635"/>
      <c r="DJ27" s="2635"/>
      <c r="DK27" s="2635"/>
      <c r="DL27" s="2635"/>
      <c r="DM27" s="2635"/>
      <c r="DN27" s="2635"/>
      <c r="DO27" s="2635"/>
      <c r="DP27" s="2635"/>
      <c r="DQ27" s="2666"/>
    </row>
    <row r="28" spans="82:121" ht="7.5" customHeight="1">
      <c r="CD28" s="2660"/>
      <c r="CE28" s="2635"/>
      <c r="CF28" s="2635"/>
      <c r="CG28" s="2635"/>
      <c r="CH28" s="2635"/>
      <c r="CI28" s="2635"/>
      <c r="CJ28" s="2635"/>
      <c r="CK28" s="2635"/>
      <c r="CL28" s="2635"/>
      <c r="CM28" s="2635"/>
      <c r="CN28" s="2635"/>
      <c r="CO28" s="2635"/>
      <c r="CP28" s="2635"/>
      <c r="CQ28" s="2635"/>
      <c r="CR28" s="2635"/>
      <c r="CS28" s="2635"/>
      <c r="CT28" s="2635"/>
      <c r="CU28" s="2635"/>
      <c r="CV28" s="2635"/>
      <c r="CW28" s="2635"/>
      <c r="CX28" s="2635"/>
      <c r="CY28" s="2635"/>
      <c r="CZ28" s="2635"/>
      <c r="DA28" s="2635"/>
      <c r="DB28" s="2635"/>
      <c r="DC28" s="2635"/>
      <c r="DD28" s="2635"/>
      <c r="DE28" s="2635"/>
      <c r="DF28" s="2635"/>
      <c r="DG28" s="2635"/>
      <c r="DH28" s="2635"/>
      <c r="DI28" s="2635"/>
      <c r="DJ28" s="2635"/>
      <c r="DK28" s="2635"/>
      <c r="DL28" s="2635"/>
      <c r="DM28" s="2635"/>
      <c r="DN28" s="2635"/>
      <c r="DO28" s="2635"/>
      <c r="DP28" s="2635"/>
      <c r="DQ28" s="2666"/>
    </row>
    <row r="29" spans="82:121" ht="7.5" customHeight="1">
      <c r="CD29" s="2660" t="s">
        <v>1765</v>
      </c>
      <c r="CE29" s="2635"/>
      <c r="CF29" s="2635"/>
      <c r="CG29" s="2635"/>
      <c r="CH29" s="2635"/>
      <c r="CI29" s="2635"/>
      <c r="CJ29" s="2635"/>
      <c r="CK29" s="2635"/>
      <c r="CL29" s="2635"/>
      <c r="CM29" s="2635"/>
      <c r="CN29" s="2635" t="s">
        <v>1766</v>
      </c>
      <c r="CO29" s="2635"/>
      <c r="CP29" s="2635"/>
      <c r="CQ29" s="2635"/>
      <c r="CR29" s="2635"/>
      <c r="CS29" s="2635"/>
      <c r="CT29" s="2635"/>
      <c r="CU29" s="2635"/>
      <c r="CV29" s="2635"/>
      <c r="CW29" s="2635"/>
      <c r="CX29" s="2635" t="s">
        <v>1767</v>
      </c>
      <c r="CY29" s="2635"/>
      <c r="CZ29" s="2635"/>
      <c r="DA29" s="2635"/>
      <c r="DB29" s="2635"/>
      <c r="DC29" s="2635"/>
      <c r="DD29" s="2635"/>
      <c r="DE29" s="2635"/>
      <c r="DF29" s="2635"/>
      <c r="DG29" s="2635"/>
      <c r="DH29" s="2635" t="s">
        <v>1768</v>
      </c>
      <c r="DI29" s="2635"/>
      <c r="DJ29" s="2635"/>
      <c r="DK29" s="2635"/>
      <c r="DL29" s="2635"/>
      <c r="DM29" s="2635"/>
      <c r="DN29" s="2635"/>
      <c r="DO29" s="2635"/>
      <c r="DP29" s="2635"/>
      <c r="DQ29" s="2666"/>
    </row>
    <row r="30" spans="82:121" ht="7.5" customHeight="1">
      <c r="CD30" s="2660"/>
      <c r="CE30" s="2635"/>
      <c r="CF30" s="2635"/>
      <c r="CG30" s="2635"/>
      <c r="CH30" s="2635"/>
      <c r="CI30" s="2635"/>
      <c r="CJ30" s="2635"/>
      <c r="CK30" s="2635"/>
      <c r="CL30" s="2635"/>
      <c r="CM30" s="2635"/>
      <c r="CN30" s="2635"/>
      <c r="CO30" s="2635"/>
      <c r="CP30" s="2635"/>
      <c r="CQ30" s="2635"/>
      <c r="CR30" s="2635"/>
      <c r="CS30" s="2635"/>
      <c r="CT30" s="2635"/>
      <c r="CU30" s="2635"/>
      <c r="CV30" s="2635"/>
      <c r="CW30" s="2635"/>
      <c r="CX30" s="2635"/>
      <c r="CY30" s="2635"/>
      <c r="CZ30" s="2635"/>
      <c r="DA30" s="2635"/>
      <c r="DB30" s="2635"/>
      <c r="DC30" s="2635"/>
      <c r="DD30" s="2635"/>
      <c r="DE30" s="2635"/>
      <c r="DF30" s="2635"/>
      <c r="DG30" s="2635"/>
      <c r="DH30" s="2635"/>
      <c r="DI30" s="2635"/>
      <c r="DJ30" s="2635"/>
      <c r="DK30" s="2635"/>
      <c r="DL30" s="2635"/>
      <c r="DM30" s="2635"/>
      <c r="DN30" s="2635"/>
      <c r="DO30" s="2635"/>
      <c r="DP30" s="2635"/>
      <c r="DQ30" s="2666"/>
    </row>
    <row r="31" spans="82:121" ht="7.5" customHeight="1">
      <c r="CD31" s="2660" t="s">
        <v>730</v>
      </c>
      <c r="CE31" s="2635"/>
      <c r="CF31" s="2635"/>
      <c r="CG31" s="2635"/>
      <c r="CH31" s="2635"/>
      <c r="CI31" s="2635"/>
      <c r="CJ31" s="2635"/>
      <c r="CK31" s="2635"/>
      <c r="CL31" s="2635"/>
      <c r="CM31" s="2635"/>
      <c r="CN31" s="1118" t="s">
        <v>647</v>
      </c>
      <c r="CO31" s="2633"/>
      <c r="CP31" s="2633"/>
      <c r="CQ31" s="2633"/>
      <c r="CR31" s="2633"/>
      <c r="CS31" s="2633"/>
      <c r="CT31" s="2633"/>
      <c r="CU31" s="2633"/>
      <c r="CV31" s="2633"/>
      <c r="CW31" s="1118" t="s">
        <v>648</v>
      </c>
      <c r="CX31" s="12"/>
      <c r="CY31" s="12"/>
      <c r="CZ31" s="12"/>
      <c r="DA31" s="12"/>
      <c r="DB31" s="12"/>
      <c r="DC31" s="12"/>
      <c r="DD31" s="12"/>
      <c r="DE31" s="12"/>
      <c r="DF31" s="12"/>
      <c r="DG31" s="12"/>
      <c r="DH31" s="12"/>
      <c r="DI31" s="12"/>
      <c r="DJ31" s="12"/>
      <c r="DK31" s="12"/>
      <c r="DL31" s="12"/>
      <c r="DM31" s="12"/>
      <c r="DN31" s="12"/>
      <c r="DO31" s="12"/>
      <c r="DP31" s="12"/>
      <c r="DQ31" s="172"/>
    </row>
    <row r="32" spans="82:121" ht="7.5" customHeight="1" thickBot="1">
      <c r="CD32" s="2661"/>
      <c r="CE32" s="2662"/>
      <c r="CF32" s="2662"/>
      <c r="CG32" s="2662"/>
      <c r="CH32" s="2662"/>
      <c r="CI32" s="2662"/>
      <c r="CJ32" s="2662"/>
      <c r="CK32" s="2662"/>
      <c r="CL32" s="2662"/>
      <c r="CM32" s="2662"/>
      <c r="CN32" s="2663"/>
      <c r="CO32" s="2690"/>
      <c r="CP32" s="2690"/>
      <c r="CQ32" s="2690"/>
      <c r="CR32" s="2690"/>
      <c r="CS32" s="2690"/>
      <c r="CT32" s="2690"/>
      <c r="CU32" s="2690"/>
      <c r="CV32" s="2690"/>
      <c r="CW32" s="2663"/>
      <c r="CX32" s="173"/>
      <c r="CY32" s="173"/>
      <c r="CZ32" s="173"/>
      <c r="DA32" s="173"/>
      <c r="DB32" s="173"/>
      <c r="DC32" s="173"/>
      <c r="DD32" s="173"/>
      <c r="DE32" s="173"/>
      <c r="DF32" s="173"/>
      <c r="DG32" s="173"/>
      <c r="DH32" s="173"/>
      <c r="DI32" s="173"/>
      <c r="DJ32" s="173"/>
      <c r="DK32" s="173"/>
      <c r="DL32" s="173"/>
      <c r="DM32" s="173"/>
      <c r="DN32" s="173"/>
      <c r="DO32" s="173"/>
      <c r="DP32" s="173"/>
      <c r="DQ32" s="174"/>
    </row>
    <row r="33" spans="82:121" ht="7.5" customHeight="1">
      <c r="CD33" s="2673" t="s">
        <v>1769</v>
      </c>
      <c r="CE33" s="2674"/>
      <c r="CF33" s="2674"/>
      <c r="CG33" s="2674"/>
      <c r="CH33" s="2674"/>
      <c r="CI33" s="2674"/>
      <c r="CJ33" s="2674"/>
      <c r="CK33" s="2674"/>
      <c r="CL33" s="2674"/>
      <c r="CM33" s="2674"/>
      <c r="CN33" s="2674"/>
      <c r="CO33" s="2674"/>
      <c r="CP33" s="2674"/>
      <c r="CQ33" s="2674"/>
      <c r="CR33" s="2674"/>
      <c r="CS33" s="170"/>
      <c r="CT33" s="170"/>
      <c r="CU33" s="170"/>
      <c r="CV33" s="170"/>
      <c r="CW33" s="170"/>
      <c r="CX33" s="170"/>
      <c r="CY33" s="170"/>
      <c r="CZ33" s="170"/>
      <c r="DA33" s="170"/>
      <c r="DB33" s="170"/>
      <c r="DC33" s="170"/>
      <c r="DD33" s="170"/>
      <c r="DE33" s="170"/>
      <c r="DF33" s="170"/>
      <c r="DG33" s="170"/>
      <c r="DH33" s="170"/>
      <c r="DI33" s="170"/>
      <c r="DJ33" s="170"/>
      <c r="DK33" s="170"/>
      <c r="DL33" s="170"/>
      <c r="DM33" s="170"/>
      <c r="DN33" s="170"/>
      <c r="DO33" s="170"/>
      <c r="DP33" s="170"/>
      <c r="DQ33" s="171"/>
    </row>
    <row r="34" spans="82:121" ht="7.5" customHeight="1">
      <c r="CD34" s="2668"/>
      <c r="CE34" s="1073"/>
      <c r="CF34" s="1073"/>
      <c r="CG34" s="1073"/>
      <c r="CH34" s="1073"/>
      <c r="CI34" s="1073"/>
      <c r="CJ34" s="1073"/>
      <c r="CK34" s="1073"/>
      <c r="CL34" s="1073"/>
      <c r="CM34" s="1073"/>
      <c r="CN34" s="1073"/>
      <c r="CO34" s="1073"/>
      <c r="CP34" s="1073"/>
      <c r="CQ34" s="1073"/>
      <c r="CR34" s="1073"/>
      <c r="CS34" s="12"/>
      <c r="CT34" s="12"/>
      <c r="CU34" s="12"/>
      <c r="CV34" s="12"/>
      <c r="CW34" s="12"/>
      <c r="CX34" s="12"/>
      <c r="CY34" s="12"/>
      <c r="CZ34" s="12"/>
      <c r="DA34" s="12"/>
      <c r="DB34" s="12"/>
      <c r="DC34" s="12"/>
      <c r="DD34" s="12"/>
      <c r="DE34" s="12"/>
      <c r="DF34" s="12"/>
      <c r="DG34" s="12"/>
      <c r="DH34" s="12"/>
      <c r="DI34" s="12"/>
      <c r="DJ34" s="12"/>
      <c r="DK34" s="12"/>
      <c r="DL34" s="12"/>
      <c r="DM34" s="12"/>
      <c r="DN34" s="12"/>
      <c r="DO34" s="12"/>
      <c r="DP34" s="12"/>
      <c r="DQ34" s="172"/>
    </row>
    <row r="35" spans="82:121" ht="7.5" customHeight="1">
      <c r="CD35" s="175"/>
      <c r="CE35" s="12"/>
      <c r="CF35" s="1073">
        <v>1</v>
      </c>
      <c r="CG35" s="1073"/>
      <c r="CH35" s="2633"/>
      <c r="CI35" s="2633"/>
      <c r="CJ35" s="2633"/>
      <c r="CK35" s="2633"/>
      <c r="CL35" s="2633"/>
      <c r="CM35" s="2633"/>
      <c r="CN35" s="2633"/>
      <c r="CO35" s="2633"/>
      <c r="CP35" s="2633"/>
      <c r="CQ35" s="2633"/>
      <c r="CR35" s="2633"/>
      <c r="CS35" s="2633"/>
      <c r="CT35" s="2633"/>
      <c r="CU35" s="2633"/>
      <c r="CV35" s="2633"/>
      <c r="CW35" s="2633"/>
      <c r="CX35" s="2633"/>
      <c r="CY35" s="2633"/>
      <c r="CZ35" s="2633"/>
      <c r="DA35" s="2633"/>
      <c r="DB35" s="2633"/>
      <c r="DC35" s="2633"/>
      <c r="DD35" s="2633"/>
      <c r="DE35" s="2633"/>
      <c r="DF35" s="2633"/>
      <c r="DG35" s="2633"/>
      <c r="DH35" s="2633"/>
      <c r="DI35" s="2633"/>
      <c r="DJ35" s="2633"/>
      <c r="DK35" s="2633"/>
      <c r="DL35" s="2633"/>
      <c r="DM35" s="2633"/>
      <c r="DN35" s="2633"/>
      <c r="DO35" s="2633"/>
      <c r="DP35" s="12"/>
      <c r="DQ35" s="172"/>
    </row>
    <row r="36" spans="82:121" ht="7.5" customHeight="1">
      <c r="CD36" s="175"/>
      <c r="CE36" s="12"/>
      <c r="CF36" s="1073"/>
      <c r="CG36" s="1073"/>
      <c r="CH36" s="2633"/>
      <c r="CI36" s="2633"/>
      <c r="CJ36" s="2633"/>
      <c r="CK36" s="2633"/>
      <c r="CL36" s="2633"/>
      <c r="CM36" s="2633"/>
      <c r="CN36" s="2633"/>
      <c r="CO36" s="2633"/>
      <c r="CP36" s="2633"/>
      <c r="CQ36" s="2633"/>
      <c r="CR36" s="2633"/>
      <c r="CS36" s="2633"/>
      <c r="CT36" s="2633"/>
      <c r="CU36" s="2633"/>
      <c r="CV36" s="2633"/>
      <c r="CW36" s="2633"/>
      <c r="CX36" s="2633"/>
      <c r="CY36" s="2633"/>
      <c r="CZ36" s="2633"/>
      <c r="DA36" s="2633"/>
      <c r="DB36" s="2633"/>
      <c r="DC36" s="2633"/>
      <c r="DD36" s="2633"/>
      <c r="DE36" s="2633"/>
      <c r="DF36" s="2633"/>
      <c r="DG36" s="2633"/>
      <c r="DH36" s="2633"/>
      <c r="DI36" s="2633"/>
      <c r="DJ36" s="2633"/>
      <c r="DK36" s="2633"/>
      <c r="DL36" s="2633"/>
      <c r="DM36" s="2633"/>
      <c r="DN36" s="2633"/>
      <c r="DO36" s="2633"/>
      <c r="DP36" s="12"/>
      <c r="DQ36" s="172"/>
    </row>
    <row r="37" spans="82:121" ht="7.5" customHeight="1">
      <c r="CD37" s="175"/>
      <c r="CE37" s="12"/>
      <c r="CF37" s="12"/>
      <c r="CG37" s="12"/>
      <c r="CH37" s="1073" t="s">
        <v>35</v>
      </c>
      <c r="CI37" s="1073"/>
      <c r="CJ37" s="1073"/>
      <c r="CK37" s="1073"/>
      <c r="CL37" s="1073"/>
      <c r="CM37" s="1073"/>
      <c r="CN37" s="1073"/>
      <c r="CO37" s="1073"/>
      <c r="CP37" s="1073"/>
      <c r="CQ37" s="1073"/>
      <c r="CR37" s="1073"/>
      <c r="CS37" s="2681"/>
      <c r="CT37" s="2681"/>
      <c r="CU37" s="2681"/>
      <c r="CV37" s="2681"/>
      <c r="CW37" s="2681"/>
      <c r="CX37" s="2681"/>
      <c r="CY37" s="2681"/>
      <c r="CZ37" s="2681"/>
      <c r="DA37" s="2681"/>
      <c r="DB37" s="2681"/>
      <c r="DC37" s="2681"/>
      <c r="DD37" s="2681"/>
      <c r="DE37" s="2681"/>
      <c r="DF37" s="2681"/>
      <c r="DG37" s="2681"/>
      <c r="DH37" s="12"/>
      <c r="DI37" s="12"/>
      <c r="DJ37" s="12"/>
      <c r="DK37" s="12"/>
      <c r="DL37" s="12"/>
      <c r="DM37" s="12"/>
      <c r="DN37" s="12"/>
      <c r="DO37" s="12"/>
      <c r="DP37" s="12"/>
      <c r="DQ37" s="172"/>
    </row>
    <row r="38" spans="82:121" ht="7.5" customHeight="1">
      <c r="CD38" s="175"/>
      <c r="CE38" s="12"/>
      <c r="CF38" s="12"/>
      <c r="CG38" s="12"/>
      <c r="CH38" s="1073"/>
      <c r="CI38" s="1073"/>
      <c r="CJ38" s="1073"/>
      <c r="CK38" s="1073"/>
      <c r="CL38" s="1073"/>
      <c r="CM38" s="1073"/>
      <c r="CN38" s="1073"/>
      <c r="CO38" s="1073"/>
      <c r="CP38" s="1073"/>
      <c r="CQ38" s="1073"/>
      <c r="CR38" s="1073"/>
      <c r="CS38" s="2681"/>
      <c r="CT38" s="2681"/>
      <c r="CU38" s="2681"/>
      <c r="CV38" s="2681"/>
      <c r="CW38" s="2681"/>
      <c r="CX38" s="2681"/>
      <c r="CY38" s="2681"/>
      <c r="CZ38" s="2681"/>
      <c r="DA38" s="2681"/>
      <c r="DB38" s="2681"/>
      <c r="DC38" s="2681"/>
      <c r="DD38" s="2681"/>
      <c r="DE38" s="2681"/>
      <c r="DF38" s="2681"/>
      <c r="DG38" s="2681"/>
      <c r="DH38" s="12"/>
      <c r="DI38" s="12"/>
      <c r="DJ38" s="12"/>
      <c r="DK38" s="12"/>
      <c r="DL38" s="12"/>
      <c r="DM38" s="12"/>
      <c r="DN38" s="12"/>
      <c r="DO38" s="12"/>
      <c r="DP38" s="12"/>
      <c r="DQ38" s="172"/>
    </row>
    <row r="39" spans="82:121" ht="7.5" customHeight="1">
      <c r="CD39" s="175"/>
      <c r="CE39" s="12"/>
      <c r="CF39" s="1073">
        <v>2</v>
      </c>
      <c r="CG39" s="1073"/>
      <c r="CH39" s="2633"/>
      <c r="CI39" s="2633"/>
      <c r="CJ39" s="2633"/>
      <c r="CK39" s="2633"/>
      <c r="CL39" s="2633"/>
      <c r="CM39" s="2633"/>
      <c r="CN39" s="2633"/>
      <c r="CO39" s="2633"/>
      <c r="CP39" s="2633"/>
      <c r="CQ39" s="2633"/>
      <c r="CR39" s="2633"/>
      <c r="CS39" s="2633"/>
      <c r="CT39" s="2633"/>
      <c r="CU39" s="2633"/>
      <c r="CV39" s="2633"/>
      <c r="CW39" s="2633"/>
      <c r="CX39" s="2633"/>
      <c r="CY39" s="2633"/>
      <c r="CZ39" s="2633"/>
      <c r="DA39" s="2633"/>
      <c r="DB39" s="2633"/>
      <c r="DC39" s="2633"/>
      <c r="DD39" s="2633"/>
      <c r="DE39" s="2633"/>
      <c r="DF39" s="2633"/>
      <c r="DG39" s="2633"/>
      <c r="DH39" s="2633"/>
      <c r="DI39" s="2633"/>
      <c r="DJ39" s="2633"/>
      <c r="DK39" s="2633"/>
      <c r="DL39" s="2633"/>
      <c r="DM39" s="2633"/>
      <c r="DN39" s="2633"/>
      <c r="DO39" s="2633"/>
      <c r="DP39" s="12"/>
      <c r="DQ39" s="172"/>
    </row>
    <row r="40" spans="82:121" ht="7.5" customHeight="1">
      <c r="CD40" s="175"/>
      <c r="CE40" s="12"/>
      <c r="CF40" s="1073"/>
      <c r="CG40" s="1073"/>
      <c r="CH40" s="2633"/>
      <c r="CI40" s="2633"/>
      <c r="CJ40" s="2633"/>
      <c r="CK40" s="2633"/>
      <c r="CL40" s="2633"/>
      <c r="CM40" s="2633"/>
      <c r="CN40" s="2633"/>
      <c r="CO40" s="2633"/>
      <c r="CP40" s="2633"/>
      <c r="CQ40" s="2633"/>
      <c r="CR40" s="2633"/>
      <c r="CS40" s="2633"/>
      <c r="CT40" s="2633"/>
      <c r="CU40" s="2633"/>
      <c r="CV40" s="2633"/>
      <c r="CW40" s="2633"/>
      <c r="CX40" s="2633"/>
      <c r="CY40" s="2633"/>
      <c r="CZ40" s="2633"/>
      <c r="DA40" s="2633"/>
      <c r="DB40" s="2633"/>
      <c r="DC40" s="2633"/>
      <c r="DD40" s="2633"/>
      <c r="DE40" s="2633"/>
      <c r="DF40" s="2633"/>
      <c r="DG40" s="2633"/>
      <c r="DH40" s="2633"/>
      <c r="DI40" s="2633"/>
      <c r="DJ40" s="2633"/>
      <c r="DK40" s="2633"/>
      <c r="DL40" s="2633"/>
      <c r="DM40" s="2633"/>
      <c r="DN40" s="2633"/>
      <c r="DO40" s="2633"/>
      <c r="DP40" s="12"/>
      <c r="DQ40" s="172"/>
    </row>
    <row r="41" spans="82:121" ht="7.5" customHeight="1">
      <c r="CD41" s="175"/>
      <c r="CE41" s="12"/>
      <c r="CF41" s="12"/>
      <c r="CG41" s="12"/>
      <c r="CH41" s="1073" t="s">
        <v>35</v>
      </c>
      <c r="CI41" s="1073"/>
      <c r="CJ41" s="1073"/>
      <c r="CK41" s="1073"/>
      <c r="CL41" s="1073"/>
      <c r="CM41" s="1073"/>
      <c r="CN41" s="1073"/>
      <c r="CO41" s="1073"/>
      <c r="CP41" s="1073"/>
      <c r="CQ41" s="1073"/>
      <c r="CR41" s="1073"/>
      <c r="CS41" s="2681"/>
      <c r="CT41" s="2681"/>
      <c r="CU41" s="2681"/>
      <c r="CV41" s="2681"/>
      <c r="CW41" s="2681"/>
      <c r="CX41" s="2681"/>
      <c r="CY41" s="2681"/>
      <c r="CZ41" s="2681"/>
      <c r="DA41" s="2681"/>
      <c r="DB41" s="2681"/>
      <c r="DC41" s="2681"/>
      <c r="DD41" s="2681"/>
      <c r="DE41" s="2681"/>
      <c r="DF41" s="2681"/>
      <c r="DG41" s="2681"/>
      <c r="DH41" s="12"/>
      <c r="DI41" s="12"/>
      <c r="DJ41" s="12"/>
      <c r="DK41" s="12"/>
      <c r="DL41" s="12"/>
      <c r="DM41" s="12"/>
      <c r="DN41" s="12"/>
      <c r="DO41" s="12"/>
      <c r="DP41" s="12"/>
      <c r="DQ41" s="172"/>
    </row>
    <row r="42" spans="82:121" ht="7.5" customHeight="1">
      <c r="CD42" s="175"/>
      <c r="CE42" s="12"/>
      <c r="CF42" s="12"/>
      <c r="CG42" s="12"/>
      <c r="CH42" s="1073"/>
      <c r="CI42" s="1073"/>
      <c r="CJ42" s="1073"/>
      <c r="CK42" s="1073"/>
      <c r="CL42" s="1073"/>
      <c r="CM42" s="1073"/>
      <c r="CN42" s="1073"/>
      <c r="CO42" s="1073"/>
      <c r="CP42" s="1073"/>
      <c r="CQ42" s="1073"/>
      <c r="CR42" s="1073"/>
      <c r="CS42" s="2681"/>
      <c r="CT42" s="2681"/>
      <c r="CU42" s="2681"/>
      <c r="CV42" s="2681"/>
      <c r="CW42" s="2681"/>
      <c r="CX42" s="2681"/>
      <c r="CY42" s="2681"/>
      <c r="CZ42" s="2681"/>
      <c r="DA42" s="2681"/>
      <c r="DB42" s="2681"/>
      <c r="DC42" s="2681"/>
      <c r="DD42" s="2681"/>
      <c r="DE42" s="2681"/>
      <c r="DF42" s="2681"/>
      <c r="DG42" s="2681"/>
      <c r="DH42" s="12"/>
      <c r="DI42" s="12"/>
      <c r="DJ42" s="12"/>
      <c r="DK42" s="12"/>
      <c r="DL42" s="12"/>
      <c r="DM42" s="12"/>
      <c r="DN42" s="12"/>
      <c r="DO42" s="12"/>
      <c r="DP42" s="12"/>
      <c r="DQ42" s="172"/>
    </row>
    <row r="43" spans="82:121" ht="7.5" customHeight="1">
      <c r="CD43" s="175"/>
      <c r="CE43" s="12"/>
      <c r="CF43" s="1073">
        <v>3</v>
      </c>
      <c r="CG43" s="1073"/>
      <c r="CH43" s="2633"/>
      <c r="CI43" s="2633"/>
      <c r="CJ43" s="2633"/>
      <c r="CK43" s="2633"/>
      <c r="CL43" s="2633"/>
      <c r="CM43" s="2633"/>
      <c r="CN43" s="2633"/>
      <c r="CO43" s="2633"/>
      <c r="CP43" s="2633"/>
      <c r="CQ43" s="2633"/>
      <c r="CR43" s="2633"/>
      <c r="CS43" s="2633"/>
      <c r="CT43" s="2633"/>
      <c r="CU43" s="2633"/>
      <c r="CV43" s="2633"/>
      <c r="CW43" s="2633"/>
      <c r="CX43" s="2633"/>
      <c r="CY43" s="2633"/>
      <c r="CZ43" s="2633"/>
      <c r="DA43" s="2633"/>
      <c r="DB43" s="2633"/>
      <c r="DC43" s="2633"/>
      <c r="DD43" s="2633"/>
      <c r="DE43" s="2633"/>
      <c r="DF43" s="2633"/>
      <c r="DG43" s="2633"/>
      <c r="DH43" s="2633"/>
      <c r="DI43" s="2633"/>
      <c r="DJ43" s="2633"/>
      <c r="DK43" s="2633"/>
      <c r="DL43" s="2633"/>
      <c r="DM43" s="2633"/>
      <c r="DN43" s="2633"/>
      <c r="DO43" s="2633"/>
      <c r="DP43" s="12"/>
      <c r="DQ43" s="172"/>
    </row>
    <row r="44" spans="82:121" ht="7.5" customHeight="1">
      <c r="CD44" s="175"/>
      <c r="CE44" s="12"/>
      <c r="CF44" s="1073"/>
      <c r="CG44" s="1073"/>
      <c r="CH44" s="2633"/>
      <c r="CI44" s="2633"/>
      <c r="CJ44" s="2633"/>
      <c r="CK44" s="2633"/>
      <c r="CL44" s="2633"/>
      <c r="CM44" s="2633"/>
      <c r="CN44" s="2633"/>
      <c r="CO44" s="2633"/>
      <c r="CP44" s="2633"/>
      <c r="CQ44" s="2633"/>
      <c r="CR44" s="2633"/>
      <c r="CS44" s="2633"/>
      <c r="CT44" s="2633"/>
      <c r="CU44" s="2633"/>
      <c r="CV44" s="2633"/>
      <c r="CW44" s="2633"/>
      <c r="CX44" s="2633"/>
      <c r="CY44" s="2633"/>
      <c r="CZ44" s="2633"/>
      <c r="DA44" s="2633"/>
      <c r="DB44" s="2633"/>
      <c r="DC44" s="2633"/>
      <c r="DD44" s="2633"/>
      <c r="DE44" s="2633"/>
      <c r="DF44" s="2633"/>
      <c r="DG44" s="2633"/>
      <c r="DH44" s="2633"/>
      <c r="DI44" s="2633"/>
      <c r="DJ44" s="2633"/>
      <c r="DK44" s="2633"/>
      <c r="DL44" s="2633"/>
      <c r="DM44" s="2633"/>
      <c r="DN44" s="2633"/>
      <c r="DO44" s="2633"/>
      <c r="DP44" s="12"/>
      <c r="DQ44" s="172"/>
    </row>
    <row r="45" spans="82:121" ht="7.5" customHeight="1">
      <c r="CD45" s="175"/>
      <c r="CE45" s="12"/>
      <c r="CF45" s="12"/>
      <c r="CG45" s="12"/>
      <c r="CH45" s="1073" t="s">
        <v>35</v>
      </c>
      <c r="CI45" s="1073"/>
      <c r="CJ45" s="1073"/>
      <c r="CK45" s="1073"/>
      <c r="CL45" s="1073"/>
      <c r="CM45" s="1073"/>
      <c r="CN45" s="1073"/>
      <c r="CO45" s="1073"/>
      <c r="CP45" s="1073"/>
      <c r="CQ45" s="1073"/>
      <c r="CR45" s="1073"/>
      <c r="CS45" s="2681"/>
      <c r="CT45" s="2681"/>
      <c r="CU45" s="2681"/>
      <c r="CV45" s="2681"/>
      <c r="CW45" s="2681"/>
      <c r="CX45" s="2681"/>
      <c r="CY45" s="2681"/>
      <c r="CZ45" s="2681"/>
      <c r="DA45" s="2681"/>
      <c r="DB45" s="2681"/>
      <c r="DC45" s="2681"/>
      <c r="DD45" s="2681"/>
      <c r="DE45" s="2681"/>
      <c r="DF45" s="2681"/>
      <c r="DG45" s="2681"/>
      <c r="DH45" s="12"/>
      <c r="DI45" s="12"/>
      <c r="DJ45" s="12"/>
      <c r="DK45" s="12"/>
      <c r="DL45" s="12"/>
      <c r="DM45" s="12"/>
      <c r="DN45" s="12"/>
      <c r="DO45" s="12"/>
      <c r="DP45" s="12"/>
      <c r="DQ45" s="172"/>
    </row>
    <row r="46" spans="82:121" ht="7.5" customHeight="1" thickBot="1">
      <c r="CD46" s="176"/>
      <c r="CE46" s="173"/>
      <c r="CF46" s="173"/>
      <c r="CG46" s="173"/>
      <c r="CH46" s="2676"/>
      <c r="CI46" s="2676"/>
      <c r="CJ46" s="2676"/>
      <c r="CK46" s="2676"/>
      <c r="CL46" s="2676"/>
      <c r="CM46" s="2676"/>
      <c r="CN46" s="2676"/>
      <c r="CO46" s="2676"/>
      <c r="CP46" s="2676"/>
      <c r="CQ46" s="2676"/>
      <c r="CR46" s="2676"/>
      <c r="CS46" s="2682"/>
      <c r="CT46" s="2682"/>
      <c r="CU46" s="2682"/>
      <c r="CV46" s="2682"/>
      <c r="CW46" s="2682"/>
      <c r="CX46" s="2682"/>
      <c r="CY46" s="2682"/>
      <c r="CZ46" s="2682"/>
      <c r="DA46" s="2682"/>
      <c r="DB46" s="2682"/>
      <c r="DC46" s="2682"/>
      <c r="DD46" s="2682"/>
      <c r="DE46" s="2682"/>
      <c r="DF46" s="2682"/>
      <c r="DG46" s="2682"/>
      <c r="DH46" s="173"/>
      <c r="DI46" s="173"/>
      <c r="DJ46" s="173"/>
      <c r="DK46" s="173"/>
      <c r="DL46" s="173"/>
      <c r="DM46" s="173"/>
      <c r="DN46" s="173"/>
      <c r="DO46" s="173"/>
      <c r="DP46" s="173"/>
      <c r="DQ46" s="174"/>
    </row>
    <row r="47" spans="82:121" ht="7.5" customHeight="1">
      <c r="CD47" s="2673" t="s">
        <v>1770</v>
      </c>
      <c r="CE47" s="2674"/>
      <c r="CF47" s="2674"/>
      <c r="CG47" s="2674"/>
      <c r="CH47" s="2674"/>
      <c r="CI47" s="2674"/>
      <c r="CJ47" s="2674"/>
      <c r="CK47" s="2674"/>
      <c r="CL47" s="2674"/>
      <c r="CM47" s="2674"/>
      <c r="CN47" s="2674"/>
      <c r="CO47" s="2674"/>
      <c r="CP47" s="2674"/>
      <c r="CQ47" s="2674"/>
      <c r="CR47" s="2674"/>
      <c r="CS47" s="2669"/>
      <c r="CT47" s="2669"/>
      <c r="CU47" s="2669"/>
      <c r="CV47" s="2669"/>
      <c r="CW47" s="2669"/>
      <c r="CX47" s="2669"/>
      <c r="CY47" s="2669"/>
      <c r="CZ47" s="2669"/>
      <c r="DA47" s="2669"/>
      <c r="DB47" s="2669"/>
      <c r="DC47" s="170"/>
      <c r="DD47" s="170"/>
      <c r="DE47" s="170"/>
      <c r="DF47" s="170"/>
      <c r="DG47" s="170"/>
      <c r="DH47" s="170"/>
      <c r="DI47" s="170"/>
      <c r="DJ47" s="170"/>
      <c r="DK47" s="170"/>
      <c r="DL47" s="170"/>
      <c r="DM47" s="170"/>
      <c r="DN47" s="170"/>
      <c r="DO47" s="170"/>
      <c r="DP47" s="170"/>
      <c r="DQ47" s="171"/>
    </row>
    <row r="48" spans="82:121" ht="7.5" customHeight="1">
      <c r="CD48" s="2668"/>
      <c r="CE48" s="1073"/>
      <c r="CF48" s="1073"/>
      <c r="CG48" s="1073"/>
      <c r="CH48" s="1073"/>
      <c r="CI48" s="1073"/>
      <c r="CJ48" s="1073"/>
      <c r="CK48" s="1073"/>
      <c r="CL48" s="1073"/>
      <c r="CM48" s="1073"/>
      <c r="CN48" s="1073"/>
      <c r="CO48" s="1073"/>
      <c r="CP48" s="1073"/>
      <c r="CQ48" s="1073"/>
      <c r="CR48" s="1073"/>
      <c r="CS48" s="2683"/>
      <c r="CT48" s="2683"/>
      <c r="CU48" s="2683"/>
      <c r="CV48" s="2683"/>
      <c r="CW48" s="2683"/>
      <c r="CX48" s="2683"/>
      <c r="CY48" s="2683"/>
      <c r="CZ48" s="2683"/>
      <c r="DA48" s="2683"/>
      <c r="DB48" s="2683"/>
      <c r="DC48" s="12"/>
      <c r="DD48" s="12"/>
      <c r="DE48" s="12"/>
      <c r="DF48" s="12"/>
      <c r="DG48" s="12"/>
      <c r="DH48" s="12"/>
      <c r="DI48" s="12"/>
      <c r="DJ48" s="12"/>
      <c r="DK48" s="12"/>
      <c r="DL48" s="12"/>
      <c r="DM48" s="12"/>
      <c r="DN48" s="12"/>
      <c r="DO48" s="12"/>
      <c r="DP48" s="12"/>
      <c r="DQ48" s="172"/>
    </row>
    <row r="49" spans="81:121" ht="7.5" customHeight="1">
      <c r="CD49" s="175"/>
      <c r="CE49" s="12"/>
      <c r="CF49" s="1073" t="s">
        <v>1771</v>
      </c>
      <c r="CG49" s="1073"/>
      <c r="CH49" s="1073"/>
      <c r="CI49" s="1073"/>
      <c r="CJ49" s="1073"/>
      <c r="CK49" s="1073"/>
      <c r="CL49" s="1073"/>
      <c r="CM49" s="1073"/>
      <c r="CN49" s="1073"/>
      <c r="CO49" s="1073"/>
      <c r="CP49" s="1073"/>
      <c r="CQ49" s="1073"/>
      <c r="CR49" s="1073"/>
      <c r="CS49" s="1073"/>
      <c r="CT49" s="1073"/>
      <c r="CU49" s="12"/>
      <c r="CV49" s="12"/>
      <c r="CW49" s="12"/>
      <c r="CX49" s="12"/>
      <c r="CY49" s="12"/>
      <c r="CZ49" s="12"/>
      <c r="DA49" s="12"/>
      <c r="DB49" s="12"/>
      <c r="DC49" s="12"/>
      <c r="DD49" s="12"/>
      <c r="DE49" s="12"/>
      <c r="DF49" s="12"/>
      <c r="DG49" s="12"/>
      <c r="DH49" s="12"/>
      <c r="DI49" s="12"/>
      <c r="DJ49" s="12"/>
      <c r="DK49" s="12"/>
      <c r="DL49" s="12"/>
      <c r="DM49" s="12"/>
      <c r="DN49" s="12"/>
      <c r="DO49" s="12"/>
      <c r="DP49" s="12"/>
      <c r="DQ49" s="172"/>
    </row>
    <row r="50" spans="81:121" ht="7.5" customHeight="1">
      <c r="CD50" s="175"/>
      <c r="CE50" s="12"/>
      <c r="CF50" s="1073"/>
      <c r="CG50" s="1073"/>
      <c r="CH50" s="1073"/>
      <c r="CI50" s="1073"/>
      <c r="CJ50" s="1073"/>
      <c r="CK50" s="1073"/>
      <c r="CL50" s="1073"/>
      <c r="CM50" s="1073"/>
      <c r="CN50" s="1073"/>
      <c r="CO50" s="1073"/>
      <c r="CP50" s="1073"/>
      <c r="CQ50" s="1073"/>
      <c r="CR50" s="1073"/>
      <c r="CS50" s="1073"/>
      <c r="CT50" s="1073"/>
      <c r="CU50" s="12"/>
      <c r="CV50" s="12"/>
      <c r="CW50" s="12"/>
      <c r="CX50" s="12"/>
      <c r="CY50" s="12"/>
      <c r="CZ50" s="12"/>
      <c r="DA50" s="12"/>
      <c r="DB50" s="12"/>
      <c r="DC50" s="12"/>
      <c r="DD50" s="12"/>
      <c r="DE50" s="12"/>
      <c r="DF50" s="12"/>
      <c r="DG50" s="12"/>
      <c r="DH50" s="12"/>
      <c r="DI50" s="12"/>
      <c r="DJ50" s="12"/>
      <c r="DK50" s="12"/>
      <c r="DL50" s="12"/>
      <c r="DM50" s="12"/>
      <c r="DN50" s="12"/>
      <c r="DO50" s="12"/>
      <c r="DP50" s="12"/>
      <c r="DQ50" s="172"/>
    </row>
    <row r="51" spans="81:121" ht="7.5" customHeight="1">
      <c r="CD51" s="175"/>
      <c r="CE51" s="12"/>
      <c r="CF51" s="2684"/>
      <c r="CG51" s="2684"/>
      <c r="CH51" s="2684"/>
      <c r="CI51" s="2684"/>
      <c r="CJ51" s="2684"/>
      <c r="CK51" s="2684"/>
      <c r="CL51" s="2684"/>
      <c r="CM51" s="2684"/>
      <c r="CN51" s="2684"/>
      <c r="CO51" s="2684"/>
      <c r="CP51" s="2684"/>
      <c r="CQ51" s="2684"/>
      <c r="CR51" s="2684"/>
      <c r="CS51" s="2684"/>
      <c r="CT51" s="2684"/>
      <c r="CU51" s="2684"/>
      <c r="CV51" s="2684"/>
      <c r="CW51" s="2684"/>
      <c r="CX51" s="2684"/>
      <c r="CY51" s="2684"/>
      <c r="CZ51" s="2684"/>
      <c r="DA51" s="2684"/>
      <c r="DB51" s="2684"/>
      <c r="DC51" s="2684"/>
      <c r="DD51" s="2684"/>
      <c r="DE51" s="2684"/>
      <c r="DF51" s="2684"/>
      <c r="DG51" s="2684"/>
      <c r="DH51" s="2684"/>
      <c r="DI51" s="2684"/>
      <c r="DJ51" s="2684"/>
      <c r="DK51" s="2684"/>
      <c r="DL51" s="2684"/>
      <c r="DM51" s="2684"/>
      <c r="DN51" s="2684"/>
      <c r="DO51" s="2684"/>
      <c r="DP51" s="2684"/>
      <c r="DQ51" s="2685"/>
    </row>
    <row r="52" spans="81:121" ht="7.5" customHeight="1">
      <c r="CD52" s="175"/>
      <c r="CE52" s="12"/>
      <c r="CF52" s="2684"/>
      <c r="CG52" s="2684"/>
      <c r="CH52" s="2684"/>
      <c r="CI52" s="2684"/>
      <c r="CJ52" s="2684"/>
      <c r="CK52" s="2684"/>
      <c r="CL52" s="2684"/>
      <c r="CM52" s="2684"/>
      <c r="CN52" s="2684"/>
      <c r="CO52" s="2684"/>
      <c r="CP52" s="2684"/>
      <c r="CQ52" s="2684"/>
      <c r="CR52" s="2684"/>
      <c r="CS52" s="2684"/>
      <c r="CT52" s="2684"/>
      <c r="CU52" s="2684"/>
      <c r="CV52" s="2684"/>
      <c r="CW52" s="2684"/>
      <c r="CX52" s="2684"/>
      <c r="CY52" s="2684"/>
      <c r="CZ52" s="2684"/>
      <c r="DA52" s="2684"/>
      <c r="DB52" s="2684"/>
      <c r="DC52" s="2684"/>
      <c r="DD52" s="2684"/>
      <c r="DE52" s="2684"/>
      <c r="DF52" s="2684"/>
      <c r="DG52" s="2684"/>
      <c r="DH52" s="2684"/>
      <c r="DI52" s="2684"/>
      <c r="DJ52" s="2684"/>
      <c r="DK52" s="2684"/>
      <c r="DL52" s="2684"/>
      <c r="DM52" s="2684"/>
      <c r="DN52" s="2684"/>
      <c r="DO52" s="2684"/>
      <c r="DP52" s="2684"/>
      <c r="DQ52" s="2685"/>
    </row>
    <row r="53" spans="81:121" ht="7.5" customHeight="1">
      <c r="CD53" s="175"/>
      <c r="CE53" s="12"/>
      <c r="CF53" s="2684"/>
      <c r="CG53" s="2684"/>
      <c r="CH53" s="2684"/>
      <c r="CI53" s="2684"/>
      <c r="CJ53" s="2684"/>
      <c r="CK53" s="2684"/>
      <c r="CL53" s="2684"/>
      <c r="CM53" s="2684"/>
      <c r="CN53" s="2684"/>
      <c r="CO53" s="2684"/>
      <c r="CP53" s="2684"/>
      <c r="CQ53" s="2684"/>
      <c r="CR53" s="2684"/>
      <c r="CS53" s="2684"/>
      <c r="CT53" s="2684"/>
      <c r="CU53" s="2684"/>
      <c r="CV53" s="2684"/>
      <c r="CW53" s="2684"/>
      <c r="CX53" s="2684"/>
      <c r="CY53" s="2684"/>
      <c r="CZ53" s="2684"/>
      <c r="DA53" s="2684"/>
      <c r="DB53" s="2684"/>
      <c r="DC53" s="2684"/>
      <c r="DD53" s="2684"/>
      <c r="DE53" s="2684"/>
      <c r="DF53" s="2684"/>
      <c r="DG53" s="2684"/>
      <c r="DH53" s="2684"/>
      <c r="DI53" s="2684"/>
      <c r="DJ53" s="2684"/>
      <c r="DK53" s="2684"/>
      <c r="DL53" s="2684"/>
      <c r="DM53" s="2684"/>
      <c r="DN53" s="2684"/>
      <c r="DO53" s="2684"/>
      <c r="DP53" s="2684"/>
      <c r="DQ53" s="2685"/>
    </row>
    <row r="54" spans="81:121" ht="7.5" customHeight="1" thickBot="1">
      <c r="CD54" s="176"/>
      <c r="CE54" s="173"/>
      <c r="CF54" s="2686"/>
      <c r="CG54" s="2686"/>
      <c r="CH54" s="2686"/>
      <c r="CI54" s="2686"/>
      <c r="CJ54" s="2686"/>
      <c r="CK54" s="2686"/>
      <c r="CL54" s="2686"/>
      <c r="CM54" s="2686"/>
      <c r="CN54" s="2686"/>
      <c r="CO54" s="2686"/>
      <c r="CP54" s="2686"/>
      <c r="CQ54" s="2686"/>
      <c r="CR54" s="2686"/>
      <c r="CS54" s="2686"/>
      <c r="CT54" s="2686"/>
      <c r="CU54" s="2686"/>
      <c r="CV54" s="2686"/>
      <c r="CW54" s="2686"/>
      <c r="CX54" s="2686"/>
      <c r="CY54" s="2686"/>
      <c r="CZ54" s="2686"/>
      <c r="DA54" s="2686"/>
      <c r="DB54" s="2686"/>
      <c r="DC54" s="2686"/>
      <c r="DD54" s="2686"/>
      <c r="DE54" s="2686"/>
      <c r="DF54" s="2686"/>
      <c r="DG54" s="2686"/>
      <c r="DH54" s="2686"/>
      <c r="DI54" s="2686"/>
      <c r="DJ54" s="2686"/>
      <c r="DK54" s="2686"/>
      <c r="DL54" s="2686"/>
      <c r="DM54" s="2686"/>
      <c r="DN54" s="2686"/>
      <c r="DO54" s="2686"/>
      <c r="DP54" s="2686"/>
      <c r="DQ54" s="2687"/>
    </row>
    <row r="55" spans="81:121" ht="7.5" customHeight="1">
      <c r="CD55" s="2673" t="s">
        <v>1772</v>
      </c>
      <c r="CE55" s="2674"/>
      <c r="CF55" s="2674"/>
      <c r="CG55" s="2674"/>
      <c r="CH55" s="2674"/>
      <c r="CI55" s="2674"/>
      <c r="CJ55" s="2674"/>
      <c r="CK55" s="2674"/>
      <c r="CL55" s="2674"/>
      <c r="CM55" s="2674"/>
      <c r="CN55" s="2674"/>
      <c r="CO55" s="2674"/>
      <c r="CP55" s="2674"/>
      <c r="CQ55" s="2674"/>
      <c r="CR55" s="2674"/>
      <c r="CS55" s="170"/>
      <c r="CT55" s="170"/>
      <c r="CU55" s="170"/>
      <c r="CV55" s="170"/>
      <c r="CW55" s="170"/>
      <c r="CX55" s="170"/>
      <c r="CY55" s="170"/>
      <c r="CZ55" s="170"/>
      <c r="DA55" s="170"/>
      <c r="DB55" s="170"/>
      <c r="DC55" s="170"/>
      <c r="DD55" s="170"/>
      <c r="DE55" s="170"/>
      <c r="DF55" s="170"/>
      <c r="DG55" s="170"/>
      <c r="DH55" s="170"/>
      <c r="DI55" s="170"/>
      <c r="DJ55" s="170"/>
      <c r="DK55" s="170"/>
      <c r="DL55" s="170"/>
      <c r="DM55" s="170"/>
      <c r="DN55" s="170"/>
      <c r="DO55" s="170"/>
      <c r="DP55" s="170"/>
      <c r="DQ55" s="171"/>
    </row>
    <row r="56" spans="81:121" ht="7.5" customHeight="1">
      <c r="CD56" s="2668"/>
      <c r="CE56" s="1073"/>
      <c r="CF56" s="1073"/>
      <c r="CG56" s="1073"/>
      <c r="CH56" s="1073"/>
      <c r="CI56" s="1073"/>
      <c r="CJ56" s="1073"/>
      <c r="CK56" s="1073"/>
      <c r="CL56" s="1073"/>
      <c r="CM56" s="1073"/>
      <c r="CN56" s="1073"/>
      <c r="CO56" s="1073"/>
      <c r="CP56" s="1073"/>
      <c r="CQ56" s="1073"/>
      <c r="CR56" s="1073"/>
      <c r="CS56" s="12"/>
      <c r="CT56" s="12"/>
      <c r="CU56" s="12"/>
      <c r="CV56" s="12"/>
      <c r="CW56" s="12"/>
      <c r="CX56" s="12"/>
      <c r="CY56" s="12"/>
      <c r="CZ56" s="12"/>
      <c r="DA56" s="12"/>
      <c r="DB56" s="12"/>
      <c r="DC56" s="12"/>
      <c r="DD56" s="12"/>
      <c r="DE56" s="12"/>
      <c r="DF56" s="12"/>
      <c r="DG56" s="12"/>
      <c r="DH56" s="12"/>
      <c r="DI56" s="12"/>
      <c r="DJ56" s="12"/>
      <c r="DK56" s="12"/>
      <c r="DL56" s="12"/>
      <c r="DM56" s="12"/>
      <c r="DN56" s="12"/>
      <c r="DO56" s="12"/>
      <c r="DP56" s="12"/>
      <c r="DQ56" s="172"/>
    </row>
    <row r="57" spans="81:121" ht="7.5" customHeight="1">
      <c r="CD57" s="175"/>
      <c r="CE57" s="12"/>
      <c r="CF57" s="2688"/>
      <c r="CG57" s="2688"/>
      <c r="CH57" s="2688"/>
      <c r="CI57" s="2688"/>
      <c r="CJ57" s="2688"/>
      <c r="CK57" s="2688"/>
      <c r="CL57" s="2688"/>
      <c r="CM57" s="2688"/>
      <c r="CN57" s="2688"/>
      <c r="CO57" s="2688"/>
      <c r="CP57" s="2688"/>
      <c r="CQ57" s="2688"/>
      <c r="CR57" s="2688"/>
      <c r="CS57" s="2688"/>
      <c r="CT57" s="2688"/>
      <c r="CU57" s="2688"/>
      <c r="CV57" s="2688"/>
      <c r="CW57" s="2688"/>
      <c r="CX57" s="2688"/>
      <c r="CY57" s="2688"/>
      <c r="CZ57" s="2688"/>
      <c r="DA57" s="2688"/>
      <c r="DB57" s="2688"/>
      <c r="DC57" s="2688"/>
      <c r="DD57" s="2688"/>
      <c r="DE57" s="2688"/>
      <c r="DF57" s="2688"/>
      <c r="DG57" s="2688"/>
      <c r="DH57" s="2688"/>
      <c r="DI57" s="2688"/>
      <c r="DJ57" s="2688"/>
      <c r="DK57" s="2688"/>
      <c r="DL57" s="2688"/>
      <c r="DM57" s="2688"/>
      <c r="DN57" s="2688"/>
      <c r="DO57" s="2688"/>
      <c r="DP57" s="2688"/>
      <c r="DQ57" s="2689"/>
    </row>
    <row r="58" spans="81:121" ht="7.5" customHeight="1">
      <c r="CC58" s="161"/>
      <c r="CD58" s="175"/>
      <c r="CE58" s="12"/>
      <c r="CF58" s="2688"/>
      <c r="CG58" s="2688"/>
      <c r="CH58" s="2688"/>
      <c r="CI58" s="2688"/>
      <c r="CJ58" s="2688"/>
      <c r="CK58" s="2688"/>
      <c r="CL58" s="2688"/>
      <c r="CM58" s="2688"/>
      <c r="CN58" s="2688"/>
      <c r="CO58" s="2688"/>
      <c r="CP58" s="2688"/>
      <c r="CQ58" s="2688"/>
      <c r="CR58" s="2688"/>
      <c r="CS58" s="2688"/>
      <c r="CT58" s="2688"/>
      <c r="CU58" s="2688"/>
      <c r="CV58" s="2688"/>
      <c r="CW58" s="2688"/>
      <c r="CX58" s="2688"/>
      <c r="CY58" s="2688"/>
      <c r="CZ58" s="2688"/>
      <c r="DA58" s="2688"/>
      <c r="DB58" s="2688"/>
      <c r="DC58" s="2688"/>
      <c r="DD58" s="2688"/>
      <c r="DE58" s="2688"/>
      <c r="DF58" s="2688"/>
      <c r="DG58" s="2688"/>
      <c r="DH58" s="2688"/>
      <c r="DI58" s="2688"/>
      <c r="DJ58" s="2688"/>
      <c r="DK58" s="2688"/>
      <c r="DL58" s="2688"/>
      <c r="DM58" s="2688"/>
      <c r="DN58" s="2688"/>
      <c r="DO58" s="2688"/>
      <c r="DP58" s="2688"/>
      <c r="DQ58" s="2689"/>
    </row>
    <row r="59" spans="81:121" ht="7.5" customHeight="1">
      <c r="CD59" s="175"/>
      <c r="CE59" s="12"/>
      <c r="CF59" s="2688"/>
      <c r="CG59" s="2688"/>
      <c r="CH59" s="2688"/>
      <c r="CI59" s="2688"/>
      <c r="CJ59" s="2688"/>
      <c r="CK59" s="2688"/>
      <c r="CL59" s="2688"/>
      <c r="CM59" s="2688"/>
      <c r="CN59" s="2688"/>
      <c r="CO59" s="2688"/>
      <c r="CP59" s="2688"/>
      <c r="CQ59" s="2688"/>
      <c r="CR59" s="2688"/>
      <c r="CS59" s="2688"/>
      <c r="CT59" s="2688"/>
      <c r="CU59" s="2688"/>
      <c r="CV59" s="2688"/>
      <c r="CW59" s="2688"/>
      <c r="CX59" s="2688"/>
      <c r="CY59" s="2688"/>
      <c r="CZ59" s="2688"/>
      <c r="DA59" s="2688"/>
      <c r="DB59" s="2688"/>
      <c r="DC59" s="2688"/>
      <c r="DD59" s="2688"/>
      <c r="DE59" s="2688"/>
      <c r="DF59" s="2688"/>
      <c r="DG59" s="2688"/>
      <c r="DH59" s="2688"/>
      <c r="DI59" s="2688"/>
      <c r="DJ59" s="2688"/>
      <c r="DK59" s="2688"/>
      <c r="DL59" s="2688"/>
      <c r="DM59" s="2688"/>
      <c r="DN59" s="2688"/>
      <c r="DO59" s="2688"/>
      <c r="DP59" s="2688"/>
      <c r="DQ59" s="2689"/>
    </row>
    <row r="60" spans="81:121" ht="7.5" customHeight="1">
      <c r="CD60" s="175"/>
      <c r="CE60" s="12"/>
      <c r="CF60" s="2688"/>
      <c r="CG60" s="2688"/>
      <c r="CH60" s="2688"/>
      <c r="CI60" s="2688"/>
      <c r="CJ60" s="2688"/>
      <c r="CK60" s="2688"/>
      <c r="CL60" s="2688"/>
      <c r="CM60" s="2688"/>
      <c r="CN60" s="2688"/>
      <c r="CO60" s="2688"/>
      <c r="CP60" s="2688"/>
      <c r="CQ60" s="2688"/>
      <c r="CR60" s="2688"/>
      <c r="CS60" s="2688"/>
      <c r="CT60" s="2688"/>
      <c r="CU60" s="2688"/>
      <c r="CV60" s="2688"/>
      <c r="CW60" s="2688"/>
      <c r="CX60" s="2688"/>
      <c r="CY60" s="2688"/>
      <c r="CZ60" s="2688"/>
      <c r="DA60" s="2688"/>
      <c r="DB60" s="2688"/>
      <c r="DC60" s="2688"/>
      <c r="DD60" s="2688"/>
      <c r="DE60" s="2688"/>
      <c r="DF60" s="2688"/>
      <c r="DG60" s="2688"/>
      <c r="DH60" s="2688"/>
      <c r="DI60" s="2688"/>
      <c r="DJ60" s="2688"/>
      <c r="DK60" s="2688"/>
      <c r="DL60" s="2688"/>
      <c r="DM60" s="2688"/>
      <c r="DN60" s="2688"/>
      <c r="DO60" s="2688"/>
      <c r="DP60" s="2688"/>
      <c r="DQ60" s="2689"/>
    </row>
    <row r="61" spans="81:121" ht="7.5" customHeight="1">
      <c r="CD61" s="175"/>
      <c r="CE61" s="12"/>
      <c r="CF61" s="2688"/>
      <c r="CG61" s="2688"/>
      <c r="CH61" s="2688"/>
      <c r="CI61" s="2688"/>
      <c r="CJ61" s="2688"/>
      <c r="CK61" s="2688"/>
      <c r="CL61" s="2688"/>
      <c r="CM61" s="2688"/>
      <c r="CN61" s="2688"/>
      <c r="CO61" s="2688"/>
      <c r="CP61" s="2688"/>
      <c r="CQ61" s="2688"/>
      <c r="CR61" s="2688"/>
      <c r="CS61" s="2688"/>
      <c r="CT61" s="2688"/>
      <c r="CU61" s="2688"/>
      <c r="CV61" s="2688"/>
      <c r="CW61" s="2688"/>
      <c r="CX61" s="2688"/>
      <c r="CY61" s="2688"/>
      <c r="CZ61" s="2688"/>
      <c r="DA61" s="2688"/>
      <c r="DB61" s="2688"/>
      <c r="DC61" s="2688"/>
      <c r="DD61" s="2688"/>
      <c r="DE61" s="2688"/>
      <c r="DF61" s="2688"/>
      <c r="DG61" s="2688"/>
      <c r="DH61" s="2688"/>
      <c r="DI61" s="2688"/>
      <c r="DJ61" s="2688"/>
      <c r="DK61" s="2688"/>
      <c r="DL61" s="2688"/>
      <c r="DM61" s="2688"/>
      <c r="DN61" s="2688"/>
      <c r="DO61" s="2688"/>
      <c r="DP61" s="2688"/>
      <c r="DQ61" s="2689"/>
    </row>
    <row r="62" spans="81:121" ht="7.5" customHeight="1">
      <c r="CD62" s="175"/>
      <c r="CE62" s="12"/>
      <c r="CF62" s="2688"/>
      <c r="CG62" s="2688"/>
      <c r="CH62" s="2688"/>
      <c r="CI62" s="2688"/>
      <c r="CJ62" s="2688"/>
      <c r="CK62" s="2688"/>
      <c r="CL62" s="2688"/>
      <c r="CM62" s="2688"/>
      <c r="CN62" s="2688"/>
      <c r="CO62" s="2688"/>
      <c r="CP62" s="2688"/>
      <c r="CQ62" s="2688"/>
      <c r="CR62" s="2688"/>
      <c r="CS62" s="2688"/>
      <c r="CT62" s="2688"/>
      <c r="CU62" s="2688"/>
      <c r="CV62" s="2688"/>
      <c r="CW62" s="2688"/>
      <c r="CX62" s="2688"/>
      <c r="CY62" s="2688"/>
      <c r="CZ62" s="2688"/>
      <c r="DA62" s="2688"/>
      <c r="DB62" s="2688"/>
      <c r="DC62" s="2688"/>
      <c r="DD62" s="2688"/>
      <c r="DE62" s="2688"/>
      <c r="DF62" s="2688"/>
      <c r="DG62" s="2688"/>
      <c r="DH62" s="2688"/>
      <c r="DI62" s="2688"/>
      <c r="DJ62" s="2688"/>
      <c r="DK62" s="2688"/>
      <c r="DL62" s="2688"/>
      <c r="DM62" s="2688"/>
      <c r="DN62" s="2688"/>
      <c r="DO62" s="2688"/>
      <c r="DP62" s="2688"/>
      <c r="DQ62" s="2689"/>
    </row>
    <row r="63" spans="81:121" ht="7.5" customHeight="1">
      <c r="CD63" s="175"/>
      <c r="CE63" s="12"/>
      <c r="CF63" s="2688"/>
      <c r="CG63" s="2688"/>
      <c r="CH63" s="2688"/>
      <c r="CI63" s="2688"/>
      <c r="CJ63" s="2688"/>
      <c r="CK63" s="2688"/>
      <c r="CL63" s="2688"/>
      <c r="CM63" s="2688"/>
      <c r="CN63" s="2688"/>
      <c r="CO63" s="2688"/>
      <c r="CP63" s="2688"/>
      <c r="CQ63" s="2688"/>
      <c r="CR63" s="2688"/>
      <c r="CS63" s="2688"/>
      <c r="CT63" s="2688"/>
      <c r="CU63" s="2688"/>
      <c r="CV63" s="2688"/>
      <c r="CW63" s="2688"/>
      <c r="CX63" s="2688"/>
      <c r="CY63" s="2688"/>
      <c r="CZ63" s="2688"/>
      <c r="DA63" s="2688"/>
      <c r="DB63" s="2688"/>
      <c r="DC63" s="2688"/>
      <c r="DD63" s="2688"/>
      <c r="DE63" s="2688"/>
      <c r="DF63" s="2688"/>
      <c r="DG63" s="2688"/>
      <c r="DH63" s="2688"/>
      <c r="DI63" s="2688"/>
      <c r="DJ63" s="2688"/>
      <c r="DK63" s="2688"/>
      <c r="DL63" s="2688"/>
      <c r="DM63" s="2688"/>
      <c r="DN63" s="2688"/>
      <c r="DO63" s="2688"/>
      <c r="DP63" s="2688"/>
      <c r="DQ63" s="2689"/>
    </row>
    <row r="64" spans="81:121" ht="7.5" customHeight="1">
      <c r="CD64" s="175"/>
      <c r="CE64" s="12"/>
      <c r="CF64" s="2688"/>
      <c r="CG64" s="2688"/>
      <c r="CH64" s="2688"/>
      <c r="CI64" s="2688"/>
      <c r="CJ64" s="2688"/>
      <c r="CK64" s="2688"/>
      <c r="CL64" s="2688"/>
      <c r="CM64" s="2688"/>
      <c r="CN64" s="2688"/>
      <c r="CO64" s="2688"/>
      <c r="CP64" s="2688"/>
      <c r="CQ64" s="2688"/>
      <c r="CR64" s="2688"/>
      <c r="CS64" s="2688"/>
      <c r="CT64" s="2688"/>
      <c r="CU64" s="2688"/>
      <c r="CV64" s="2688"/>
      <c r="CW64" s="2688"/>
      <c r="CX64" s="2688"/>
      <c r="CY64" s="2688"/>
      <c r="CZ64" s="2688"/>
      <c r="DA64" s="2688"/>
      <c r="DB64" s="2688"/>
      <c r="DC64" s="2688"/>
      <c r="DD64" s="2688"/>
      <c r="DE64" s="2688"/>
      <c r="DF64" s="2688"/>
      <c r="DG64" s="2688"/>
      <c r="DH64" s="2688"/>
      <c r="DI64" s="2688"/>
      <c r="DJ64" s="2688"/>
      <c r="DK64" s="2688"/>
      <c r="DL64" s="2688"/>
      <c r="DM64" s="2688"/>
      <c r="DN64" s="2688"/>
      <c r="DO64" s="2688"/>
      <c r="DP64" s="2688"/>
      <c r="DQ64" s="2689"/>
    </row>
    <row r="65" spans="82:121" ht="7.5" customHeight="1">
      <c r="CD65" s="175"/>
      <c r="CE65" s="12"/>
      <c r="CF65" s="2688"/>
      <c r="CG65" s="2688"/>
      <c r="CH65" s="2688"/>
      <c r="CI65" s="2688"/>
      <c r="CJ65" s="2688"/>
      <c r="CK65" s="2688"/>
      <c r="CL65" s="2688"/>
      <c r="CM65" s="2688"/>
      <c r="CN65" s="2688"/>
      <c r="CO65" s="2688"/>
      <c r="CP65" s="2688"/>
      <c r="CQ65" s="2688"/>
      <c r="CR65" s="2688"/>
      <c r="CS65" s="2688"/>
      <c r="CT65" s="2688"/>
      <c r="CU65" s="2688"/>
      <c r="CV65" s="2688"/>
      <c r="CW65" s="2688"/>
      <c r="CX65" s="2688"/>
      <c r="CY65" s="2688"/>
      <c r="CZ65" s="2688"/>
      <c r="DA65" s="2688"/>
      <c r="DB65" s="2688"/>
      <c r="DC65" s="2688"/>
      <c r="DD65" s="2688"/>
      <c r="DE65" s="2688"/>
      <c r="DF65" s="2688"/>
      <c r="DG65" s="2688"/>
      <c r="DH65" s="2688"/>
      <c r="DI65" s="2688"/>
      <c r="DJ65" s="2688"/>
      <c r="DK65" s="2688"/>
      <c r="DL65" s="2688"/>
      <c r="DM65" s="2688"/>
      <c r="DN65" s="2688"/>
      <c r="DO65" s="2688"/>
      <c r="DP65" s="2688"/>
      <c r="DQ65" s="2689"/>
    </row>
    <row r="66" spans="82:121" ht="7.5" customHeight="1">
      <c r="CD66" s="175"/>
      <c r="CE66" s="12"/>
      <c r="CF66" s="2688"/>
      <c r="CG66" s="2688"/>
      <c r="CH66" s="2688"/>
      <c r="CI66" s="2688"/>
      <c r="CJ66" s="2688"/>
      <c r="CK66" s="2688"/>
      <c r="CL66" s="2688"/>
      <c r="CM66" s="2688"/>
      <c r="CN66" s="2688"/>
      <c r="CO66" s="2688"/>
      <c r="CP66" s="2688"/>
      <c r="CQ66" s="2688"/>
      <c r="CR66" s="2688"/>
      <c r="CS66" s="2688"/>
      <c r="CT66" s="2688"/>
      <c r="CU66" s="2688"/>
      <c r="CV66" s="2688"/>
      <c r="CW66" s="2688"/>
      <c r="CX66" s="2688"/>
      <c r="CY66" s="2688"/>
      <c r="CZ66" s="2688"/>
      <c r="DA66" s="2688"/>
      <c r="DB66" s="2688"/>
      <c r="DC66" s="2688"/>
      <c r="DD66" s="2688"/>
      <c r="DE66" s="2688"/>
      <c r="DF66" s="2688"/>
      <c r="DG66" s="2688"/>
      <c r="DH66" s="2688"/>
      <c r="DI66" s="2688"/>
      <c r="DJ66" s="2688"/>
      <c r="DK66" s="2688"/>
      <c r="DL66" s="2688"/>
      <c r="DM66" s="2688"/>
      <c r="DN66" s="2688"/>
      <c r="DO66" s="2688"/>
      <c r="DP66" s="2688"/>
      <c r="DQ66" s="2689"/>
    </row>
    <row r="67" spans="82:121" ht="7.5" customHeight="1">
      <c r="CD67" s="175"/>
      <c r="CE67" s="12"/>
      <c r="CF67" s="2688"/>
      <c r="CG67" s="2688"/>
      <c r="CH67" s="2688"/>
      <c r="CI67" s="2688"/>
      <c r="CJ67" s="2688"/>
      <c r="CK67" s="2688"/>
      <c r="CL67" s="2688"/>
      <c r="CM67" s="2688"/>
      <c r="CN67" s="2688"/>
      <c r="CO67" s="2688"/>
      <c r="CP67" s="2688"/>
      <c r="CQ67" s="2688"/>
      <c r="CR67" s="2688"/>
      <c r="CS67" s="2688"/>
      <c r="CT67" s="2688"/>
      <c r="CU67" s="2688"/>
      <c r="CV67" s="2688"/>
      <c r="CW67" s="2688"/>
      <c r="CX67" s="2688"/>
      <c r="CY67" s="2688"/>
      <c r="CZ67" s="2688"/>
      <c r="DA67" s="2688"/>
      <c r="DB67" s="2688"/>
      <c r="DC67" s="2688"/>
      <c r="DD67" s="2688"/>
      <c r="DE67" s="2688"/>
      <c r="DF67" s="2688"/>
      <c r="DG67" s="2688"/>
      <c r="DH67" s="2688"/>
      <c r="DI67" s="2688"/>
      <c r="DJ67" s="2688"/>
      <c r="DK67" s="2688"/>
      <c r="DL67" s="2688"/>
      <c r="DM67" s="2688"/>
      <c r="DN67" s="2688"/>
      <c r="DO67" s="2688"/>
      <c r="DP67" s="2688"/>
      <c r="DQ67" s="2689"/>
    </row>
    <row r="68" spans="82:121" ht="7.5" customHeight="1">
      <c r="CD68" s="175"/>
      <c r="CE68" s="12"/>
      <c r="CF68" s="2688"/>
      <c r="CG68" s="2688"/>
      <c r="CH68" s="2688"/>
      <c r="CI68" s="2688"/>
      <c r="CJ68" s="2688"/>
      <c r="CK68" s="2688"/>
      <c r="CL68" s="2688"/>
      <c r="CM68" s="2688"/>
      <c r="CN68" s="2688"/>
      <c r="CO68" s="2688"/>
      <c r="CP68" s="2688"/>
      <c r="CQ68" s="2688"/>
      <c r="CR68" s="2688"/>
      <c r="CS68" s="2688"/>
      <c r="CT68" s="2688"/>
      <c r="CU68" s="2688"/>
      <c r="CV68" s="2688"/>
      <c r="CW68" s="2688"/>
      <c r="CX68" s="2688"/>
      <c r="CY68" s="2688"/>
      <c r="CZ68" s="2688"/>
      <c r="DA68" s="2688"/>
      <c r="DB68" s="2688"/>
      <c r="DC68" s="2688"/>
      <c r="DD68" s="2688"/>
      <c r="DE68" s="2688"/>
      <c r="DF68" s="2688"/>
      <c r="DG68" s="2688"/>
      <c r="DH68" s="2688"/>
      <c r="DI68" s="2688"/>
      <c r="DJ68" s="2688"/>
      <c r="DK68" s="2688"/>
      <c r="DL68" s="2688"/>
      <c r="DM68" s="2688"/>
      <c r="DN68" s="2688"/>
      <c r="DO68" s="2688"/>
      <c r="DP68" s="2688"/>
      <c r="DQ68" s="2689"/>
    </row>
    <row r="69" spans="82:121" ht="7.5" customHeight="1">
      <c r="CD69" s="175"/>
      <c r="CE69" s="12"/>
      <c r="CF69" s="2688"/>
      <c r="CG69" s="2688"/>
      <c r="CH69" s="2688"/>
      <c r="CI69" s="2688"/>
      <c r="CJ69" s="2688"/>
      <c r="CK69" s="2688"/>
      <c r="CL69" s="2688"/>
      <c r="CM69" s="2688"/>
      <c r="CN69" s="2688"/>
      <c r="CO69" s="2688"/>
      <c r="CP69" s="2688"/>
      <c r="CQ69" s="2688"/>
      <c r="CR69" s="2688"/>
      <c r="CS69" s="2688"/>
      <c r="CT69" s="2688"/>
      <c r="CU69" s="2688"/>
      <c r="CV69" s="2688"/>
      <c r="CW69" s="2688"/>
      <c r="CX69" s="2688"/>
      <c r="CY69" s="2688"/>
      <c r="CZ69" s="2688"/>
      <c r="DA69" s="2688"/>
      <c r="DB69" s="2688"/>
      <c r="DC69" s="2688"/>
      <c r="DD69" s="2688"/>
      <c r="DE69" s="2688"/>
      <c r="DF69" s="2688"/>
      <c r="DG69" s="2688"/>
      <c r="DH69" s="2688"/>
      <c r="DI69" s="2688"/>
      <c r="DJ69" s="2688"/>
      <c r="DK69" s="2688"/>
      <c r="DL69" s="2688"/>
      <c r="DM69" s="2688"/>
      <c r="DN69" s="2688"/>
      <c r="DO69" s="2688"/>
      <c r="DP69" s="2688"/>
      <c r="DQ69" s="2689"/>
    </row>
    <row r="70" spans="82:121" ht="7.5" customHeight="1">
      <c r="CD70" s="175"/>
      <c r="CE70" s="12"/>
      <c r="CF70" s="2688"/>
      <c r="CG70" s="2688"/>
      <c r="CH70" s="2688"/>
      <c r="CI70" s="2688"/>
      <c r="CJ70" s="2688"/>
      <c r="CK70" s="2688"/>
      <c r="CL70" s="2688"/>
      <c r="CM70" s="2688"/>
      <c r="CN70" s="2688"/>
      <c r="CO70" s="2688"/>
      <c r="CP70" s="2688"/>
      <c r="CQ70" s="2688"/>
      <c r="CR70" s="2688"/>
      <c r="CS70" s="2688"/>
      <c r="CT70" s="2688"/>
      <c r="CU70" s="2688"/>
      <c r="CV70" s="2688"/>
      <c r="CW70" s="2688"/>
      <c r="CX70" s="2688"/>
      <c r="CY70" s="2688"/>
      <c r="CZ70" s="2688"/>
      <c r="DA70" s="2688"/>
      <c r="DB70" s="2688"/>
      <c r="DC70" s="2688"/>
      <c r="DD70" s="2688"/>
      <c r="DE70" s="2688"/>
      <c r="DF70" s="2688"/>
      <c r="DG70" s="2688"/>
      <c r="DH70" s="2688"/>
      <c r="DI70" s="2688"/>
      <c r="DJ70" s="2688"/>
      <c r="DK70" s="2688"/>
      <c r="DL70" s="2688"/>
      <c r="DM70" s="2688"/>
      <c r="DN70" s="2688"/>
      <c r="DO70" s="2688"/>
      <c r="DP70" s="2688"/>
      <c r="DQ70" s="2689"/>
    </row>
    <row r="71" spans="82:121" ht="7.5" customHeight="1">
      <c r="CD71" s="175"/>
      <c r="CE71" s="12"/>
      <c r="CF71" s="2688"/>
      <c r="CG71" s="2688"/>
      <c r="CH71" s="2688"/>
      <c r="CI71" s="2688"/>
      <c r="CJ71" s="2688"/>
      <c r="CK71" s="2688"/>
      <c r="CL71" s="2688"/>
      <c r="CM71" s="2688"/>
      <c r="CN71" s="2688"/>
      <c r="CO71" s="2688"/>
      <c r="CP71" s="2688"/>
      <c r="CQ71" s="2688"/>
      <c r="CR71" s="2688"/>
      <c r="CS71" s="2688"/>
      <c r="CT71" s="2688"/>
      <c r="CU71" s="2688"/>
      <c r="CV71" s="2688"/>
      <c r="CW71" s="2688"/>
      <c r="CX71" s="2688"/>
      <c r="CY71" s="2688"/>
      <c r="CZ71" s="2688"/>
      <c r="DA71" s="2688"/>
      <c r="DB71" s="2688"/>
      <c r="DC71" s="2688"/>
      <c r="DD71" s="2688"/>
      <c r="DE71" s="2688"/>
      <c r="DF71" s="2688"/>
      <c r="DG71" s="2688"/>
      <c r="DH71" s="2688"/>
      <c r="DI71" s="2688"/>
      <c r="DJ71" s="2688"/>
      <c r="DK71" s="2688"/>
      <c r="DL71" s="2688"/>
      <c r="DM71" s="2688"/>
      <c r="DN71" s="2688"/>
      <c r="DO71" s="2688"/>
      <c r="DP71" s="2688"/>
      <c r="DQ71" s="2689"/>
    </row>
    <row r="72" spans="82:121" ht="7.5" customHeight="1">
      <c r="CD72" s="175"/>
      <c r="CE72" s="12"/>
      <c r="CF72" s="2688"/>
      <c r="CG72" s="2688"/>
      <c r="CH72" s="2688"/>
      <c r="CI72" s="2688"/>
      <c r="CJ72" s="2688"/>
      <c r="CK72" s="2688"/>
      <c r="CL72" s="2688"/>
      <c r="CM72" s="2688"/>
      <c r="CN72" s="2688"/>
      <c r="CO72" s="2688"/>
      <c r="CP72" s="2688"/>
      <c r="CQ72" s="2688"/>
      <c r="CR72" s="2688"/>
      <c r="CS72" s="2688"/>
      <c r="CT72" s="2688"/>
      <c r="CU72" s="2688"/>
      <c r="CV72" s="2688"/>
      <c r="CW72" s="2688"/>
      <c r="CX72" s="2688"/>
      <c r="CY72" s="2688"/>
      <c r="CZ72" s="2688"/>
      <c r="DA72" s="2688"/>
      <c r="DB72" s="2688"/>
      <c r="DC72" s="2688"/>
      <c r="DD72" s="2688"/>
      <c r="DE72" s="2688"/>
      <c r="DF72" s="2688"/>
      <c r="DG72" s="2688"/>
      <c r="DH72" s="2688"/>
      <c r="DI72" s="2688"/>
      <c r="DJ72" s="2688"/>
      <c r="DK72" s="2688"/>
      <c r="DL72" s="2688"/>
      <c r="DM72" s="2688"/>
      <c r="DN72" s="2688"/>
      <c r="DO72" s="2688"/>
      <c r="DP72" s="2688"/>
      <c r="DQ72" s="2689"/>
    </row>
    <row r="73" spans="82:121" ht="7.5" customHeight="1">
      <c r="CD73" s="175"/>
      <c r="CE73" s="12"/>
      <c r="CF73" s="2688"/>
      <c r="CG73" s="2688"/>
      <c r="CH73" s="2688"/>
      <c r="CI73" s="2688"/>
      <c r="CJ73" s="2688"/>
      <c r="CK73" s="2688"/>
      <c r="CL73" s="2688"/>
      <c r="CM73" s="2688"/>
      <c r="CN73" s="2688"/>
      <c r="CO73" s="2688"/>
      <c r="CP73" s="2688"/>
      <c r="CQ73" s="2688"/>
      <c r="CR73" s="2688"/>
      <c r="CS73" s="2688"/>
      <c r="CT73" s="2688"/>
      <c r="CU73" s="2688"/>
      <c r="CV73" s="2688"/>
      <c r="CW73" s="2688"/>
      <c r="CX73" s="2688"/>
      <c r="CY73" s="2688"/>
      <c r="CZ73" s="2688"/>
      <c r="DA73" s="2688"/>
      <c r="DB73" s="2688"/>
      <c r="DC73" s="2688"/>
      <c r="DD73" s="2688"/>
      <c r="DE73" s="2688"/>
      <c r="DF73" s="2688"/>
      <c r="DG73" s="2688"/>
      <c r="DH73" s="2688"/>
      <c r="DI73" s="2688"/>
      <c r="DJ73" s="2688"/>
      <c r="DK73" s="2688"/>
      <c r="DL73" s="2688"/>
      <c r="DM73" s="2688"/>
      <c r="DN73" s="2688"/>
      <c r="DO73" s="2688"/>
      <c r="DP73" s="2688"/>
      <c r="DQ73" s="2689"/>
    </row>
    <row r="74" spans="82:121" ht="7.5" customHeight="1">
      <c r="CD74" s="175"/>
      <c r="CE74" s="12"/>
      <c r="CF74" s="2688"/>
      <c r="CG74" s="2688"/>
      <c r="CH74" s="2688"/>
      <c r="CI74" s="2688"/>
      <c r="CJ74" s="2688"/>
      <c r="CK74" s="2688"/>
      <c r="CL74" s="2688"/>
      <c r="CM74" s="2688"/>
      <c r="CN74" s="2688"/>
      <c r="CO74" s="2688"/>
      <c r="CP74" s="2688"/>
      <c r="CQ74" s="2688"/>
      <c r="CR74" s="2688"/>
      <c r="CS74" s="2688"/>
      <c r="CT74" s="2688"/>
      <c r="CU74" s="2688"/>
      <c r="CV74" s="2688"/>
      <c r="CW74" s="2688"/>
      <c r="CX74" s="2688"/>
      <c r="CY74" s="2688"/>
      <c r="CZ74" s="2688"/>
      <c r="DA74" s="2688"/>
      <c r="DB74" s="2688"/>
      <c r="DC74" s="2688"/>
      <c r="DD74" s="2688"/>
      <c r="DE74" s="2688"/>
      <c r="DF74" s="2688"/>
      <c r="DG74" s="2688"/>
      <c r="DH74" s="2688"/>
      <c r="DI74" s="2688"/>
      <c r="DJ74" s="2688"/>
      <c r="DK74" s="2688"/>
      <c r="DL74" s="2688"/>
      <c r="DM74" s="2688"/>
      <c r="DN74" s="2688"/>
      <c r="DO74" s="2688"/>
      <c r="DP74" s="2688"/>
      <c r="DQ74" s="2689"/>
    </row>
    <row r="75" spans="82:121" ht="7.5" customHeight="1">
      <c r="CD75" s="175"/>
      <c r="CE75" s="12"/>
      <c r="CF75" s="2688"/>
      <c r="CG75" s="2688"/>
      <c r="CH75" s="2688"/>
      <c r="CI75" s="2688"/>
      <c r="CJ75" s="2688"/>
      <c r="CK75" s="2688"/>
      <c r="CL75" s="2688"/>
      <c r="CM75" s="2688"/>
      <c r="CN75" s="2688"/>
      <c r="CO75" s="2688"/>
      <c r="CP75" s="2688"/>
      <c r="CQ75" s="2688"/>
      <c r="CR75" s="2688"/>
      <c r="CS75" s="2688"/>
      <c r="CT75" s="2688"/>
      <c r="CU75" s="2688"/>
      <c r="CV75" s="2688"/>
      <c r="CW75" s="2688"/>
      <c r="CX75" s="2688"/>
      <c r="CY75" s="2688"/>
      <c r="CZ75" s="2688"/>
      <c r="DA75" s="2688"/>
      <c r="DB75" s="2688"/>
      <c r="DC75" s="2688"/>
      <c r="DD75" s="2688"/>
      <c r="DE75" s="2688"/>
      <c r="DF75" s="2688"/>
      <c r="DG75" s="2688"/>
      <c r="DH75" s="2688"/>
      <c r="DI75" s="2688"/>
      <c r="DJ75" s="2688"/>
      <c r="DK75" s="2688"/>
      <c r="DL75" s="2688"/>
      <c r="DM75" s="2688"/>
      <c r="DN75" s="2688"/>
      <c r="DO75" s="2688"/>
      <c r="DP75" s="2688"/>
      <c r="DQ75" s="2689"/>
    </row>
    <row r="76" spans="82:121" ht="7.5" customHeight="1">
      <c r="CD76" s="2660" t="s">
        <v>1773</v>
      </c>
      <c r="CE76" s="2635"/>
      <c r="CF76" s="2635"/>
      <c r="CG76" s="2635"/>
      <c r="CH76" s="2635"/>
      <c r="CI76" s="2635"/>
      <c r="CJ76" s="2635"/>
      <c r="CK76" s="2635"/>
      <c r="CL76" s="2635"/>
      <c r="CM76" s="2635"/>
      <c r="CN76" s="2635" t="s">
        <v>1774</v>
      </c>
      <c r="CO76" s="2635"/>
      <c r="CP76" s="2635"/>
      <c r="CQ76" s="2635"/>
      <c r="CR76" s="2635"/>
      <c r="CS76" s="2635"/>
      <c r="CT76" s="2635"/>
      <c r="CU76" s="2635"/>
      <c r="CV76" s="2635"/>
      <c r="CW76" s="2635"/>
      <c r="CX76" s="2635" t="s">
        <v>1775</v>
      </c>
      <c r="CY76" s="2635"/>
      <c r="CZ76" s="2635"/>
      <c r="DA76" s="2635"/>
      <c r="DB76" s="2635"/>
      <c r="DC76" s="2635"/>
      <c r="DD76" s="2635"/>
      <c r="DE76" s="2635"/>
      <c r="DF76" s="2635"/>
      <c r="DG76" s="2635"/>
      <c r="DH76" s="2635" t="s">
        <v>1776</v>
      </c>
      <c r="DI76" s="2635"/>
      <c r="DJ76" s="2635"/>
      <c r="DK76" s="2635"/>
      <c r="DL76" s="2635"/>
      <c r="DM76" s="2635"/>
      <c r="DN76" s="2635"/>
      <c r="DO76" s="2635"/>
      <c r="DP76" s="2635"/>
      <c r="DQ76" s="2666"/>
    </row>
    <row r="77" spans="82:121" ht="7.5" customHeight="1">
      <c r="CD77" s="2660"/>
      <c r="CE77" s="2635"/>
      <c r="CF77" s="2635"/>
      <c r="CG77" s="2635"/>
      <c r="CH77" s="2635"/>
      <c r="CI77" s="2635"/>
      <c r="CJ77" s="2635"/>
      <c r="CK77" s="2635"/>
      <c r="CL77" s="2635"/>
      <c r="CM77" s="2635"/>
      <c r="CN77" s="2635"/>
      <c r="CO77" s="2635"/>
      <c r="CP77" s="2635"/>
      <c r="CQ77" s="2635"/>
      <c r="CR77" s="2635"/>
      <c r="CS77" s="2635"/>
      <c r="CT77" s="2635"/>
      <c r="CU77" s="2635"/>
      <c r="CV77" s="2635"/>
      <c r="CW77" s="2635"/>
      <c r="CX77" s="2635"/>
      <c r="CY77" s="2635"/>
      <c r="CZ77" s="2635"/>
      <c r="DA77" s="2635"/>
      <c r="DB77" s="2635"/>
      <c r="DC77" s="2635"/>
      <c r="DD77" s="2635"/>
      <c r="DE77" s="2635"/>
      <c r="DF77" s="2635"/>
      <c r="DG77" s="2635"/>
      <c r="DH77" s="2635"/>
      <c r="DI77" s="2635"/>
      <c r="DJ77" s="2635"/>
      <c r="DK77" s="2635"/>
      <c r="DL77" s="2635"/>
      <c r="DM77" s="2635"/>
      <c r="DN77" s="2635"/>
      <c r="DO77" s="2635"/>
      <c r="DP77" s="2635"/>
      <c r="DQ77" s="2666"/>
    </row>
    <row r="78" spans="82:121" ht="7.5" customHeight="1">
      <c r="CD78" s="2660" t="s">
        <v>1777</v>
      </c>
      <c r="CE78" s="2635"/>
      <c r="CF78" s="2635"/>
      <c r="CG78" s="2635"/>
      <c r="CH78" s="2635"/>
      <c r="CI78" s="2635"/>
      <c r="CJ78" s="2635"/>
      <c r="CK78" s="2635"/>
      <c r="CL78" s="2635"/>
      <c r="CM78" s="2635"/>
      <c r="CN78" s="2635" t="s">
        <v>1778</v>
      </c>
      <c r="CO78" s="2635"/>
      <c r="CP78" s="2635"/>
      <c r="CQ78" s="2635"/>
      <c r="CR78" s="2635"/>
      <c r="CS78" s="2635"/>
      <c r="CT78" s="2635"/>
      <c r="CU78" s="2635"/>
      <c r="CV78" s="2635"/>
      <c r="CW78" s="2635"/>
      <c r="CX78" s="2635" t="s">
        <v>1779</v>
      </c>
      <c r="CY78" s="2635"/>
      <c r="CZ78" s="2635"/>
      <c r="DA78" s="2635"/>
      <c r="DB78" s="2635"/>
      <c r="DC78" s="2635"/>
      <c r="DD78" s="2635"/>
      <c r="DE78" s="2635"/>
      <c r="DF78" s="2635"/>
      <c r="DG78" s="2635"/>
      <c r="DH78" s="2635" t="s">
        <v>1780</v>
      </c>
      <c r="DI78" s="2635"/>
      <c r="DJ78" s="2635"/>
      <c r="DK78" s="2635"/>
      <c r="DL78" s="2635"/>
      <c r="DM78" s="2635"/>
      <c r="DN78" s="2635"/>
      <c r="DO78" s="2635"/>
      <c r="DP78" s="2635"/>
      <c r="DQ78" s="2666"/>
    </row>
    <row r="79" spans="82:121" ht="7.5" customHeight="1">
      <c r="CD79" s="2660"/>
      <c r="CE79" s="2635"/>
      <c r="CF79" s="2635"/>
      <c r="CG79" s="2635"/>
      <c r="CH79" s="2635"/>
      <c r="CI79" s="2635"/>
      <c r="CJ79" s="2635"/>
      <c r="CK79" s="2635"/>
      <c r="CL79" s="2635"/>
      <c r="CM79" s="2635"/>
      <c r="CN79" s="2635"/>
      <c r="CO79" s="2635"/>
      <c r="CP79" s="2635"/>
      <c r="CQ79" s="2635"/>
      <c r="CR79" s="2635"/>
      <c r="CS79" s="2635"/>
      <c r="CT79" s="2635"/>
      <c r="CU79" s="2635"/>
      <c r="CV79" s="2635"/>
      <c r="CW79" s="2635"/>
      <c r="CX79" s="2635"/>
      <c r="CY79" s="2635"/>
      <c r="CZ79" s="2635"/>
      <c r="DA79" s="2635"/>
      <c r="DB79" s="2635"/>
      <c r="DC79" s="2635"/>
      <c r="DD79" s="2635"/>
      <c r="DE79" s="2635"/>
      <c r="DF79" s="2635"/>
      <c r="DG79" s="2635"/>
      <c r="DH79" s="2635"/>
      <c r="DI79" s="2635"/>
      <c r="DJ79" s="2635"/>
      <c r="DK79" s="2635"/>
      <c r="DL79" s="2635"/>
      <c r="DM79" s="2635"/>
      <c r="DN79" s="2635"/>
      <c r="DO79" s="2635"/>
      <c r="DP79" s="2635"/>
      <c r="DQ79" s="2666"/>
    </row>
    <row r="80" spans="82:121" ht="7.5" customHeight="1">
      <c r="CD80" s="2660" t="s">
        <v>1781</v>
      </c>
      <c r="CE80" s="2635"/>
      <c r="CF80" s="2635"/>
      <c r="CG80" s="2635"/>
      <c r="CH80" s="2635"/>
      <c r="CI80" s="2635"/>
      <c r="CJ80" s="2635"/>
      <c r="CK80" s="2635"/>
      <c r="CL80" s="2635"/>
      <c r="CM80" s="2635"/>
      <c r="CN80" s="2635" t="s">
        <v>1782</v>
      </c>
      <c r="CO80" s="2635"/>
      <c r="CP80" s="2635"/>
      <c r="CQ80" s="2635"/>
      <c r="CR80" s="2635"/>
      <c r="CS80" s="2635"/>
      <c r="CT80" s="2635"/>
      <c r="CU80" s="2635"/>
      <c r="CV80" s="2635"/>
      <c r="CW80" s="2635"/>
      <c r="CX80" s="2635" t="s">
        <v>1783</v>
      </c>
      <c r="CY80" s="2635"/>
      <c r="CZ80" s="2635"/>
      <c r="DA80" s="2635"/>
      <c r="DB80" s="2635"/>
      <c r="DC80" s="2635"/>
      <c r="DD80" s="2635"/>
      <c r="DE80" s="2635"/>
      <c r="DF80" s="2635"/>
      <c r="DG80" s="2635"/>
      <c r="DH80" s="2635" t="s">
        <v>1784</v>
      </c>
      <c r="DI80" s="2635"/>
      <c r="DJ80" s="2635"/>
      <c r="DK80" s="2635"/>
      <c r="DL80" s="2635"/>
      <c r="DM80" s="2635"/>
      <c r="DN80" s="2635"/>
      <c r="DO80" s="2635"/>
      <c r="DP80" s="2635"/>
      <c r="DQ80" s="2666"/>
    </row>
    <row r="81" spans="82:121" ht="7.5" customHeight="1" thickBot="1">
      <c r="CD81" s="2661"/>
      <c r="CE81" s="2662"/>
      <c r="CF81" s="2662"/>
      <c r="CG81" s="2662"/>
      <c r="CH81" s="2662"/>
      <c r="CI81" s="2662"/>
      <c r="CJ81" s="2662"/>
      <c r="CK81" s="2662"/>
      <c r="CL81" s="2662"/>
      <c r="CM81" s="2662"/>
      <c r="CN81" s="2662"/>
      <c r="CO81" s="2662"/>
      <c r="CP81" s="2662"/>
      <c r="CQ81" s="2662"/>
      <c r="CR81" s="2662"/>
      <c r="CS81" s="2662"/>
      <c r="CT81" s="2662"/>
      <c r="CU81" s="2662"/>
      <c r="CV81" s="2662"/>
      <c r="CW81" s="2662"/>
      <c r="CX81" s="2662"/>
      <c r="CY81" s="2662"/>
      <c r="CZ81" s="2662"/>
      <c r="DA81" s="2662"/>
      <c r="DB81" s="2662"/>
      <c r="DC81" s="2662"/>
      <c r="DD81" s="2662"/>
      <c r="DE81" s="2662"/>
      <c r="DF81" s="2662"/>
      <c r="DG81" s="2662"/>
      <c r="DH81" s="2662"/>
      <c r="DI81" s="2662"/>
      <c r="DJ81" s="2662"/>
      <c r="DK81" s="2662"/>
      <c r="DL81" s="2662"/>
      <c r="DM81" s="2662"/>
      <c r="DN81" s="2662"/>
      <c r="DO81" s="2662"/>
      <c r="DP81" s="2662"/>
      <c r="DQ81" s="2679"/>
    </row>
    <row r="82" spans="82:121" ht="7.5" customHeight="1">
      <c r="CD82" s="2673" t="s">
        <v>1785</v>
      </c>
      <c r="CE82" s="2674"/>
      <c r="CF82" s="2674"/>
      <c r="CG82" s="2674"/>
      <c r="CH82" s="2674"/>
      <c r="CI82" s="2674"/>
      <c r="CJ82" s="2674"/>
      <c r="CK82" s="2674"/>
      <c r="CL82" s="2674"/>
      <c r="CM82" s="2674"/>
      <c r="CN82" s="2674"/>
      <c r="CO82" s="2674"/>
      <c r="CP82" s="2674"/>
      <c r="CQ82" s="2674"/>
      <c r="CR82" s="2674"/>
      <c r="CS82" s="2674"/>
      <c r="CT82" s="2674"/>
      <c r="CU82" s="2674"/>
      <c r="CV82" s="2674"/>
      <c r="CW82" s="2674"/>
      <c r="CX82" s="2674"/>
      <c r="CY82" s="2674"/>
      <c r="CZ82" s="2674"/>
      <c r="DA82" s="2674"/>
      <c r="DB82" s="2674"/>
      <c r="DC82" s="2674"/>
      <c r="DD82" s="2674"/>
      <c r="DE82" s="2674"/>
      <c r="DF82" s="2674"/>
      <c r="DG82" s="2674"/>
      <c r="DH82" s="2674"/>
      <c r="DI82" s="2674"/>
      <c r="DJ82" s="2674"/>
      <c r="DK82" s="2674"/>
      <c r="DL82" s="2674"/>
      <c r="DM82" s="2674"/>
      <c r="DN82" s="2674"/>
      <c r="DO82" s="2674"/>
      <c r="DP82" s="2674"/>
      <c r="DQ82" s="2677"/>
    </row>
    <row r="83" spans="82:121" ht="7.5" customHeight="1">
      <c r="CD83" s="2668"/>
      <c r="CE83" s="1073"/>
      <c r="CF83" s="1073"/>
      <c r="CG83" s="1073"/>
      <c r="CH83" s="1073"/>
      <c r="CI83" s="1073"/>
      <c r="CJ83" s="1073"/>
      <c r="CK83" s="1073"/>
      <c r="CL83" s="1073"/>
      <c r="CM83" s="1073"/>
      <c r="CN83" s="1073"/>
      <c r="CO83" s="1073"/>
      <c r="CP83" s="1073"/>
      <c r="CQ83" s="1073"/>
      <c r="CR83" s="1073"/>
      <c r="CS83" s="1073"/>
      <c r="CT83" s="1073"/>
      <c r="CU83" s="1073"/>
      <c r="CV83" s="1073"/>
      <c r="CW83" s="1073"/>
      <c r="CX83" s="1073"/>
      <c r="CY83" s="1073"/>
      <c r="CZ83" s="1073"/>
      <c r="DA83" s="1073"/>
      <c r="DB83" s="1073"/>
      <c r="DC83" s="1073"/>
      <c r="DD83" s="1073"/>
      <c r="DE83" s="1073"/>
      <c r="DF83" s="1073"/>
      <c r="DG83" s="1073"/>
      <c r="DH83" s="1073"/>
      <c r="DI83" s="1073"/>
      <c r="DJ83" s="1073"/>
      <c r="DK83" s="1073"/>
      <c r="DL83" s="1073"/>
      <c r="DM83" s="1073"/>
      <c r="DN83" s="1073"/>
      <c r="DO83" s="1073"/>
      <c r="DP83" s="1073"/>
      <c r="DQ83" s="2678"/>
    </row>
    <row r="84" spans="82:121" ht="7.5" customHeight="1">
      <c r="CD84" s="175"/>
      <c r="CE84" s="12"/>
      <c r="CF84" s="1073" t="s">
        <v>1786</v>
      </c>
      <c r="CG84" s="1073"/>
      <c r="CH84" s="1073"/>
      <c r="CI84" s="1073"/>
      <c r="CJ84" s="1073"/>
      <c r="CK84" s="1073"/>
      <c r="CL84" s="1073"/>
      <c r="CM84" s="1073"/>
      <c r="CN84" s="1073"/>
      <c r="CO84" s="1073"/>
      <c r="CP84" s="1073"/>
      <c r="CQ84" s="1073"/>
      <c r="CR84" s="1073"/>
      <c r="CS84" s="1073"/>
      <c r="CT84" s="1073"/>
      <c r="CU84" s="1073"/>
      <c r="CV84" s="1073"/>
      <c r="CW84" s="2635"/>
      <c r="CX84" s="2635"/>
      <c r="CY84" s="2635"/>
      <c r="CZ84" s="2635"/>
      <c r="DA84" s="2635"/>
      <c r="DB84" s="2635"/>
      <c r="DC84" s="2635"/>
      <c r="DD84" s="2635"/>
      <c r="DE84" s="2635"/>
      <c r="DF84" s="2635"/>
      <c r="DG84" s="2635"/>
      <c r="DH84" s="2635"/>
      <c r="DI84" s="2635"/>
      <c r="DJ84" s="2635"/>
      <c r="DK84" s="12"/>
      <c r="DL84" s="12"/>
      <c r="DM84" s="12"/>
      <c r="DN84" s="12"/>
      <c r="DO84" s="12"/>
      <c r="DP84" s="12"/>
      <c r="DQ84" s="172"/>
    </row>
    <row r="85" spans="82:121" ht="7.5" customHeight="1">
      <c r="CD85" s="175"/>
      <c r="CE85" s="12"/>
      <c r="CF85" s="1073"/>
      <c r="CG85" s="1073"/>
      <c r="CH85" s="1073"/>
      <c r="CI85" s="1073"/>
      <c r="CJ85" s="1073"/>
      <c r="CK85" s="1073"/>
      <c r="CL85" s="1073"/>
      <c r="CM85" s="1073"/>
      <c r="CN85" s="1073"/>
      <c r="CO85" s="1073"/>
      <c r="CP85" s="1073"/>
      <c r="CQ85" s="1073"/>
      <c r="CR85" s="1073"/>
      <c r="CS85" s="1073"/>
      <c r="CT85" s="1073"/>
      <c r="CU85" s="1073"/>
      <c r="CV85" s="1073"/>
      <c r="CW85" s="2635"/>
      <c r="CX85" s="2635"/>
      <c r="CY85" s="2635"/>
      <c r="CZ85" s="2635"/>
      <c r="DA85" s="2635"/>
      <c r="DB85" s="2635"/>
      <c r="DC85" s="2635"/>
      <c r="DD85" s="2635"/>
      <c r="DE85" s="2635"/>
      <c r="DF85" s="2635"/>
      <c r="DG85" s="2635"/>
      <c r="DH85" s="2635"/>
      <c r="DI85" s="2635"/>
      <c r="DJ85" s="2635"/>
      <c r="DK85" s="12"/>
      <c r="DL85" s="12"/>
      <c r="DM85" s="12"/>
      <c r="DN85" s="12"/>
      <c r="DO85" s="12"/>
      <c r="DP85" s="12"/>
      <c r="DQ85" s="172"/>
    </row>
    <row r="86" spans="82:121" ht="7.5" customHeight="1">
      <c r="CD86" s="175"/>
      <c r="CE86" s="12"/>
      <c r="CF86" s="1073" t="s">
        <v>1787</v>
      </c>
      <c r="CG86" s="1073"/>
      <c r="CH86" s="1073"/>
      <c r="CI86" s="1073"/>
      <c r="CJ86" s="1073"/>
      <c r="CK86" s="1073"/>
      <c r="CL86" s="1073"/>
      <c r="CM86" s="1073"/>
      <c r="CN86" s="1073"/>
      <c r="CO86" s="1073"/>
      <c r="CP86" s="1073"/>
      <c r="CQ86" s="1073"/>
      <c r="CR86" s="1073"/>
      <c r="CS86" s="1073"/>
      <c r="CT86" s="1073"/>
      <c r="CU86" s="1073"/>
      <c r="CV86" s="1073"/>
      <c r="CW86" s="2635"/>
      <c r="CX86" s="2635"/>
      <c r="CY86" s="2635"/>
      <c r="CZ86" s="2635"/>
      <c r="DA86" s="2635"/>
      <c r="DB86" s="2635"/>
      <c r="DC86" s="2635"/>
      <c r="DD86" s="2635"/>
      <c r="DE86" s="2635"/>
      <c r="DF86" s="2635"/>
      <c r="DG86" s="2635"/>
      <c r="DH86" s="2635"/>
      <c r="DI86" s="2635"/>
      <c r="DJ86" s="2635"/>
      <c r="DK86" s="12"/>
      <c r="DL86" s="12"/>
      <c r="DM86" s="12"/>
      <c r="DN86" s="12"/>
      <c r="DO86" s="12"/>
      <c r="DP86" s="12"/>
      <c r="DQ86" s="172"/>
    </row>
    <row r="87" spans="82:121" ht="7.5" customHeight="1">
      <c r="CD87" s="175"/>
      <c r="CE87" s="12"/>
      <c r="CF87" s="1073"/>
      <c r="CG87" s="1073"/>
      <c r="CH87" s="1073"/>
      <c r="CI87" s="1073"/>
      <c r="CJ87" s="1073"/>
      <c r="CK87" s="1073"/>
      <c r="CL87" s="1073"/>
      <c r="CM87" s="1073"/>
      <c r="CN87" s="1073"/>
      <c r="CO87" s="1073"/>
      <c r="CP87" s="1073"/>
      <c r="CQ87" s="1073"/>
      <c r="CR87" s="1073"/>
      <c r="CS87" s="1073"/>
      <c r="CT87" s="1073"/>
      <c r="CU87" s="1073"/>
      <c r="CV87" s="1073"/>
      <c r="CW87" s="2635"/>
      <c r="CX87" s="2635"/>
      <c r="CY87" s="2635"/>
      <c r="CZ87" s="2635"/>
      <c r="DA87" s="2635"/>
      <c r="DB87" s="2635"/>
      <c r="DC87" s="2635"/>
      <c r="DD87" s="2635"/>
      <c r="DE87" s="2635"/>
      <c r="DF87" s="2635"/>
      <c r="DG87" s="2635"/>
      <c r="DH87" s="2635"/>
      <c r="DI87" s="2635"/>
      <c r="DJ87" s="2635"/>
      <c r="DK87" s="12"/>
      <c r="DL87" s="12"/>
      <c r="DM87" s="12"/>
      <c r="DN87" s="12"/>
      <c r="DO87" s="12"/>
      <c r="DP87" s="12"/>
      <c r="DQ87" s="172"/>
    </row>
    <row r="88" spans="82:121" ht="7.5" customHeight="1">
      <c r="CD88" s="175"/>
      <c r="CE88" s="12"/>
      <c r="CF88" s="1073" t="s">
        <v>1788</v>
      </c>
      <c r="CG88" s="1073"/>
      <c r="CH88" s="1073"/>
      <c r="CI88" s="1073"/>
      <c r="CJ88" s="1073"/>
      <c r="CK88" s="1073"/>
      <c r="CL88" s="1073"/>
      <c r="CM88" s="1073"/>
      <c r="CN88" s="1073"/>
      <c r="CO88" s="1073"/>
      <c r="CP88" s="1073"/>
      <c r="CQ88" s="1073"/>
      <c r="CR88" s="1073"/>
      <c r="CS88" s="1073"/>
      <c r="CT88" s="1073"/>
      <c r="CU88" s="1073"/>
      <c r="CV88" s="1073"/>
      <c r="CW88" s="2635"/>
      <c r="CX88" s="2635"/>
      <c r="CY88" s="2635"/>
      <c r="CZ88" s="2635"/>
      <c r="DA88" s="2635"/>
      <c r="DB88" s="2635"/>
      <c r="DC88" s="2635"/>
      <c r="DD88" s="2635"/>
      <c r="DE88" s="2635"/>
      <c r="DF88" s="2635"/>
      <c r="DG88" s="2635"/>
      <c r="DH88" s="2635"/>
      <c r="DI88" s="2635"/>
      <c r="DJ88" s="2635"/>
      <c r="DK88" s="12"/>
      <c r="DL88" s="12"/>
      <c r="DM88" s="12"/>
      <c r="DN88" s="12"/>
      <c r="DO88" s="12"/>
      <c r="DP88" s="12"/>
      <c r="DQ88" s="172"/>
    </row>
    <row r="89" spans="82:121" ht="7.5" customHeight="1">
      <c r="CD89" s="175"/>
      <c r="CE89" s="12"/>
      <c r="CF89" s="1073"/>
      <c r="CG89" s="1073"/>
      <c r="CH89" s="1073"/>
      <c r="CI89" s="1073"/>
      <c r="CJ89" s="1073"/>
      <c r="CK89" s="1073"/>
      <c r="CL89" s="1073"/>
      <c r="CM89" s="1073"/>
      <c r="CN89" s="1073"/>
      <c r="CO89" s="1073"/>
      <c r="CP89" s="1073"/>
      <c r="CQ89" s="1073"/>
      <c r="CR89" s="1073"/>
      <c r="CS89" s="1073"/>
      <c r="CT89" s="1073"/>
      <c r="CU89" s="1073"/>
      <c r="CV89" s="1073"/>
      <c r="CW89" s="2635"/>
      <c r="CX89" s="2635"/>
      <c r="CY89" s="2635"/>
      <c r="CZ89" s="2635"/>
      <c r="DA89" s="2635"/>
      <c r="DB89" s="2635"/>
      <c r="DC89" s="2635"/>
      <c r="DD89" s="2635"/>
      <c r="DE89" s="2635"/>
      <c r="DF89" s="2635"/>
      <c r="DG89" s="2635"/>
      <c r="DH89" s="2635"/>
      <c r="DI89" s="2635"/>
      <c r="DJ89" s="2635"/>
      <c r="DK89" s="12"/>
      <c r="DL89" s="12"/>
      <c r="DM89" s="12"/>
      <c r="DN89" s="12"/>
      <c r="DO89" s="12"/>
      <c r="DP89" s="12"/>
      <c r="DQ89" s="172"/>
    </row>
    <row r="90" spans="82:121" ht="7.5" customHeight="1">
      <c r="CD90" s="175"/>
      <c r="CE90" s="12"/>
      <c r="CF90" s="1073" t="s">
        <v>1789</v>
      </c>
      <c r="CG90" s="1073"/>
      <c r="CH90" s="1073"/>
      <c r="CI90" s="1073"/>
      <c r="CJ90" s="1073"/>
      <c r="CK90" s="1073"/>
      <c r="CL90" s="1073"/>
      <c r="CM90" s="1073"/>
      <c r="CN90" s="1073"/>
      <c r="CO90" s="1073"/>
      <c r="CP90" s="1073"/>
      <c r="CQ90" s="1073"/>
      <c r="CR90" s="1073"/>
      <c r="CS90" s="1073"/>
      <c r="CT90" s="1073"/>
      <c r="CU90" s="1073"/>
      <c r="CV90" s="1073"/>
      <c r="CW90" s="2635"/>
      <c r="CX90" s="2635"/>
      <c r="CY90" s="2635"/>
      <c r="CZ90" s="2635"/>
      <c r="DA90" s="2635"/>
      <c r="DB90" s="2635"/>
      <c r="DC90" s="2635"/>
      <c r="DD90" s="12"/>
      <c r="DE90" s="12"/>
      <c r="DF90" s="12"/>
      <c r="DG90" s="12"/>
      <c r="DH90" s="12"/>
      <c r="DI90" s="12"/>
      <c r="DJ90" s="12"/>
      <c r="DK90" s="12"/>
      <c r="DL90" s="12"/>
      <c r="DM90" s="12"/>
      <c r="DN90" s="12"/>
      <c r="DO90" s="12"/>
      <c r="DP90" s="12"/>
      <c r="DQ90" s="172"/>
    </row>
    <row r="91" spans="82:121" ht="7.5" customHeight="1">
      <c r="CD91" s="175"/>
      <c r="CE91" s="12"/>
      <c r="CF91" s="1073"/>
      <c r="CG91" s="1073"/>
      <c r="CH91" s="1073"/>
      <c r="CI91" s="1073"/>
      <c r="CJ91" s="1073"/>
      <c r="CK91" s="1073"/>
      <c r="CL91" s="1073"/>
      <c r="CM91" s="1073"/>
      <c r="CN91" s="1073"/>
      <c r="CO91" s="1073"/>
      <c r="CP91" s="1073"/>
      <c r="CQ91" s="1073"/>
      <c r="CR91" s="1073"/>
      <c r="CS91" s="1073"/>
      <c r="CT91" s="1073"/>
      <c r="CU91" s="1073"/>
      <c r="CV91" s="1073"/>
      <c r="CW91" s="2635"/>
      <c r="CX91" s="2635"/>
      <c r="CY91" s="2635"/>
      <c r="CZ91" s="2635"/>
      <c r="DA91" s="2635"/>
      <c r="DB91" s="2635"/>
      <c r="DC91" s="2635"/>
      <c r="DD91" s="12"/>
      <c r="DE91" s="12"/>
      <c r="DF91" s="12"/>
      <c r="DG91" s="12"/>
      <c r="DH91" s="12"/>
      <c r="DI91" s="12"/>
      <c r="DJ91" s="12"/>
      <c r="DK91" s="12"/>
      <c r="DL91" s="12"/>
      <c r="DM91" s="12"/>
      <c r="DN91" s="12"/>
      <c r="DO91" s="12"/>
      <c r="DP91" s="12"/>
      <c r="DQ91" s="172"/>
    </row>
    <row r="92" spans="82:121" ht="7.5" customHeight="1">
      <c r="CD92" s="2660" t="s">
        <v>1790</v>
      </c>
      <c r="CE92" s="2635"/>
      <c r="CF92" s="2635"/>
      <c r="CG92" s="2635"/>
      <c r="CH92" s="2635"/>
      <c r="CI92" s="2635"/>
      <c r="CJ92" s="2635"/>
      <c r="CK92" s="2635"/>
      <c r="CL92" s="2635"/>
      <c r="CM92" s="2635"/>
      <c r="CN92" s="2635" t="s">
        <v>1791</v>
      </c>
      <c r="CO92" s="2635"/>
      <c r="CP92" s="2635"/>
      <c r="CQ92" s="2635"/>
      <c r="CR92" s="2635"/>
      <c r="CS92" s="2635"/>
      <c r="CT92" s="2635"/>
      <c r="CU92" s="2635"/>
      <c r="CV92" s="2635"/>
      <c r="CW92" s="2635"/>
      <c r="CX92" s="2635" t="s">
        <v>1792</v>
      </c>
      <c r="CY92" s="2635"/>
      <c r="CZ92" s="2635"/>
      <c r="DA92" s="2635"/>
      <c r="DB92" s="2635"/>
      <c r="DC92" s="2635"/>
      <c r="DD92" s="2635"/>
      <c r="DE92" s="2635"/>
      <c r="DF92" s="2635"/>
      <c r="DG92" s="2635"/>
      <c r="DH92" s="2635" t="s">
        <v>1793</v>
      </c>
      <c r="DI92" s="2635"/>
      <c r="DJ92" s="2635"/>
      <c r="DK92" s="2635"/>
      <c r="DL92" s="2635"/>
      <c r="DM92" s="2635"/>
      <c r="DN92" s="2635"/>
      <c r="DO92" s="2635"/>
      <c r="DP92" s="2635"/>
      <c r="DQ92" s="2666"/>
    </row>
    <row r="93" spans="82:121" ht="7.5" customHeight="1">
      <c r="CD93" s="2660"/>
      <c r="CE93" s="2635"/>
      <c r="CF93" s="2635"/>
      <c r="CG93" s="2635"/>
      <c r="CH93" s="2635"/>
      <c r="CI93" s="2635"/>
      <c r="CJ93" s="2635"/>
      <c r="CK93" s="2635"/>
      <c r="CL93" s="2635"/>
      <c r="CM93" s="2635"/>
      <c r="CN93" s="2635"/>
      <c r="CO93" s="2635"/>
      <c r="CP93" s="2635"/>
      <c r="CQ93" s="2635"/>
      <c r="CR93" s="2635"/>
      <c r="CS93" s="2635"/>
      <c r="CT93" s="2635"/>
      <c r="CU93" s="2635"/>
      <c r="CV93" s="2635"/>
      <c r="CW93" s="2635"/>
      <c r="CX93" s="2635"/>
      <c r="CY93" s="2635"/>
      <c r="CZ93" s="2635"/>
      <c r="DA93" s="2635"/>
      <c r="DB93" s="2635"/>
      <c r="DC93" s="2635"/>
      <c r="DD93" s="2635"/>
      <c r="DE93" s="2635"/>
      <c r="DF93" s="2635"/>
      <c r="DG93" s="2635"/>
      <c r="DH93" s="2635"/>
      <c r="DI93" s="2635"/>
      <c r="DJ93" s="2635"/>
      <c r="DK93" s="2635"/>
      <c r="DL93" s="2635"/>
      <c r="DM93" s="2635"/>
      <c r="DN93" s="2635"/>
      <c r="DO93" s="2635"/>
      <c r="DP93" s="2635"/>
      <c r="DQ93" s="2666"/>
    </row>
    <row r="94" spans="82:121" ht="7.5" customHeight="1">
      <c r="CD94" s="2660" t="s">
        <v>1794</v>
      </c>
      <c r="CE94" s="2635"/>
      <c r="CF94" s="2635"/>
      <c r="CG94" s="2635"/>
      <c r="CH94" s="2635"/>
      <c r="CI94" s="2635"/>
      <c r="CJ94" s="2635"/>
      <c r="CK94" s="2635"/>
      <c r="CL94" s="2635"/>
      <c r="CM94" s="2635"/>
      <c r="CN94" s="2635" t="s">
        <v>1795</v>
      </c>
      <c r="CO94" s="2635"/>
      <c r="CP94" s="2635"/>
      <c r="CQ94" s="2635"/>
      <c r="CR94" s="2635"/>
      <c r="CS94" s="2635"/>
      <c r="CT94" s="2635"/>
      <c r="CU94" s="2635"/>
      <c r="CV94" s="2635"/>
      <c r="CW94" s="2635"/>
      <c r="CX94" s="2635" t="s">
        <v>1796</v>
      </c>
      <c r="CY94" s="2635"/>
      <c r="CZ94" s="2635"/>
      <c r="DA94" s="2635"/>
      <c r="DB94" s="2635"/>
      <c r="DC94" s="2635"/>
      <c r="DD94" s="2635"/>
      <c r="DE94" s="2635"/>
      <c r="DF94" s="2635"/>
      <c r="DG94" s="2635"/>
      <c r="DH94" s="2635" t="s">
        <v>1797</v>
      </c>
      <c r="DI94" s="2635"/>
      <c r="DJ94" s="2635"/>
      <c r="DK94" s="2635"/>
      <c r="DL94" s="2635"/>
      <c r="DM94" s="2635"/>
      <c r="DN94" s="2635"/>
      <c r="DO94" s="2635"/>
      <c r="DP94" s="2635"/>
      <c r="DQ94" s="2666"/>
    </row>
    <row r="95" spans="82:121" ht="7.5" customHeight="1">
      <c r="CD95" s="2660"/>
      <c r="CE95" s="2635"/>
      <c r="CF95" s="2635"/>
      <c r="CG95" s="2635"/>
      <c r="CH95" s="2635"/>
      <c r="CI95" s="2635"/>
      <c r="CJ95" s="2635"/>
      <c r="CK95" s="2635"/>
      <c r="CL95" s="2635"/>
      <c r="CM95" s="2635"/>
      <c r="CN95" s="2635"/>
      <c r="CO95" s="2635"/>
      <c r="CP95" s="2635"/>
      <c r="CQ95" s="2635"/>
      <c r="CR95" s="2635"/>
      <c r="CS95" s="2635"/>
      <c r="CT95" s="2635"/>
      <c r="CU95" s="2635"/>
      <c r="CV95" s="2635"/>
      <c r="CW95" s="2635"/>
      <c r="CX95" s="2635"/>
      <c r="CY95" s="2635"/>
      <c r="CZ95" s="2635"/>
      <c r="DA95" s="2635"/>
      <c r="DB95" s="2635"/>
      <c r="DC95" s="2635"/>
      <c r="DD95" s="2635"/>
      <c r="DE95" s="2635"/>
      <c r="DF95" s="2635"/>
      <c r="DG95" s="2635"/>
      <c r="DH95" s="2635"/>
      <c r="DI95" s="2635"/>
      <c r="DJ95" s="2635"/>
      <c r="DK95" s="2635"/>
      <c r="DL95" s="2635"/>
      <c r="DM95" s="2635"/>
      <c r="DN95" s="2635"/>
      <c r="DO95" s="2635"/>
      <c r="DP95" s="2635"/>
      <c r="DQ95" s="2666"/>
    </row>
    <row r="96" spans="82:121" ht="7.5" customHeight="1">
      <c r="CD96" s="2660" t="s">
        <v>1798</v>
      </c>
      <c r="CE96" s="2635"/>
      <c r="CF96" s="2635"/>
      <c r="CG96" s="2635"/>
      <c r="CH96" s="2635"/>
      <c r="CI96" s="2635"/>
      <c r="CJ96" s="2635"/>
      <c r="CK96" s="2635"/>
      <c r="CL96" s="2635"/>
      <c r="CM96" s="2635"/>
      <c r="CN96" s="2635" t="s">
        <v>1799</v>
      </c>
      <c r="CO96" s="2635"/>
      <c r="CP96" s="2635"/>
      <c r="CQ96" s="2635"/>
      <c r="CR96" s="2635"/>
      <c r="CS96" s="2635"/>
      <c r="CT96" s="2635"/>
      <c r="CU96" s="2635"/>
      <c r="CV96" s="2635"/>
      <c r="CW96" s="2635"/>
      <c r="CX96" s="2635" t="s">
        <v>1800</v>
      </c>
      <c r="CY96" s="2635"/>
      <c r="CZ96" s="2635"/>
      <c r="DA96" s="2635"/>
      <c r="DB96" s="2635"/>
      <c r="DC96" s="2635"/>
      <c r="DD96" s="2635"/>
      <c r="DE96" s="2635"/>
      <c r="DF96" s="2635"/>
      <c r="DG96" s="2635"/>
      <c r="DH96" s="12"/>
      <c r="DI96" s="12"/>
      <c r="DJ96" s="12"/>
      <c r="DK96" s="12"/>
      <c r="DL96" s="12"/>
      <c r="DM96" s="12"/>
      <c r="DN96" s="12"/>
      <c r="DO96" s="12"/>
      <c r="DP96" s="12"/>
      <c r="DQ96" s="172"/>
    </row>
    <row r="97" spans="82:121" ht="7.5" customHeight="1">
      <c r="CD97" s="2660"/>
      <c r="CE97" s="2635"/>
      <c r="CF97" s="2635"/>
      <c r="CG97" s="2635"/>
      <c r="CH97" s="2635"/>
      <c r="CI97" s="2635"/>
      <c r="CJ97" s="2635"/>
      <c r="CK97" s="2635"/>
      <c r="CL97" s="2635"/>
      <c r="CM97" s="2635"/>
      <c r="CN97" s="2635"/>
      <c r="CO97" s="2635"/>
      <c r="CP97" s="2635"/>
      <c r="CQ97" s="2635"/>
      <c r="CR97" s="2635"/>
      <c r="CS97" s="2635"/>
      <c r="CT97" s="2635"/>
      <c r="CU97" s="2635"/>
      <c r="CV97" s="2635"/>
      <c r="CW97" s="2635"/>
      <c r="CX97" s="2635"/>
      <c r="CY97" s="2635"/>
      <c r="CZ97" s="2635"/>
      <c r="DA97" s="2635"/>
      <c r="DB97" s="2635"/>
      <c r="DC97" s="2635"/>
      <c r="DD97" s="2635"/>
      <c r="DE97" s="2635"/>
      <c r="DF97" s="2635"/>
      <c r="DG97" s="2635"/>
      <c r="DH97" s="12"/>
      <c r="DI97" s="12"/>
      <c r="DJ97" s="12"/>
      <c r="DK97" s="12"/>
      <c r="DL97" s="12"/>
      <c r="DM97" s="12"/>
      <c r="DN97" s="12"/>
      <c r="DO97" s="12"/>
      <c r="DP97" s="12"/>
      <c r="DQ97" s="172"/>
    </row>
    <row r="98" spans="82:121" ht="7.5" customHeight="1">
      <c r="CD98" s="2660" t="s">
        <v>730</v>
      </c>
      <c r="CE98" s="2635"/>
      <c r="CF98" s="2635"/>
      <c r="CG98" s="2635"/>
      <c r="CH98" s="2635"/>
      <c r="CI98" s="2635"/>
      <c r="CJ98" s="2635"/>
      <c r="CK98" s="2635"/>
      <c r="CL98" s="2635"/>
      <c r="CM98" s="2635"/>
      <c r="CN98" s="1118" t="s">
        <v>647</v>
      </c>
      <c r="CO98" s="2633"/>
      <c r="CP98" s="2633"/>
      <c r="CQ98" s="2633"/>
      <c r="CR98" s="2633"/>
      <c r="CS98" s="2633"/>
      <c r="CT98" s="2633"/>
      <c r="CU98" s="2633"/>
      <c r="CV98" s="2633"/>
      <c r="CW98" s="2633"/>
      <c r="CX98" s="2633"/>
      <c r="CY98" s="2633"/>
      <c r="CZ98" s="2633"/>
      <c r="DA98" s="2633"/>
      <c r="DB98" s="2633"/>
      <c r="DC98" s="2633"/>
      <c r="DD98" s="2633"/>
      <c r="DE98" s="1118" t="s">
        <v>648</v>
      </c>
      <c r="DF98" s="12"/>
      <c r="DG98" s="12"/>
      <c r="DH98" s="12"/>
      <c r="DI98" s="12"/>
      <c r="DJ98" s="12"/>
      <c r="DK98" s="12"/>
      <c r="DL98" s="12"/>
      <c r="DM98" s="12"/>
      <c r="DN98" s="12"/>
      <c r="DO98" s="12"/>
      <c r="DP98" s="12"/>
      <c r="DQ98" s="172"/>
    </row>
    <row r="99" spans="82:121" ht="7.5" customHeight="1" thickBot="1">
      <c r="CD99" s="2661"/>
      <c r="CE99" s="2662"/>
      <c r="CF99" s="2662"/>
      <c r="CG99" s="2662"/>
      <c r="CH99" s="2662"/>
      <c r="CI99" s="2662"/>
      <c r="CJ99" s="2662"/>
      <c r="CK99" s="2662"/>
      <c r="CL99" s="2662"/>
      <c r="CM99" s="2662"/>
      <c r="CN99" s="2663"/>
      <c r="CO99" s="2690"/>
      <c r="CP99" s="2690"/>
      <c r="CQ99" s="2690"/>
      <c r="CR99" s="2690"/>
      <c r="CS99" s="2690"/>
      <c r="CT99" s="2690"/>
      <c r="CU99" s="2690"/>
      <c r="CV99" s="2690"/>
      <c r="CW99" s="2690"/>
      <c r="CX99" s="2690"/>
      <c r="CY99" s="2690"/>
      <c r="CZ99" s="2690"/>
      <c r="DA99" s="2690"/>
      <c r="DB99" s="2690"/>
      <c r="DC99" s="2690"/>
      <c r="DD99" s="2690"/>
      <c r="DE99" s="2663"/>
      <c r="DF99" s="173"/>
      <c r="DG99" s="173"/>
      <c r="DH99" s="173"/>
      <c r="DI99" s="173"/>
      <c r="DJ99" s="173"/>
      <c r="DK99" s="173"/>
      <c r="DL99" s="173"/>
      <c r="DM99" s="173"/>
      <c r="DN99" s="173"/>
      <c r="DO99" s="173"/>
      <c r="DP99" s="173"/>
      <c r="DQ99" s="174"/>
    </row>
    <row r="100" spans="82:121" ht="7.5" customHeight="1">
      <c r="CD100" s="2673" t="s">
        <v>1801</v>
      </c>
      <c r="CE100" s="2674"/>
      <c r="CF100" s="2674"/>
      <c r="CG100" s="2674"/>
      <c r="CH100" s="2674"/>
      <c r="CI100" s="2674"/>
      <c r="CJ100" s="2674"/>
      <c r="CK100" s="2674"/>
      <c r="CL100" s="2674"/>
      <c r="CM100" s="2674"/>
      <c r="CN100" s="2674"/>
      <c r="CO100" s="2674"/>
      <c r="CP100" s="2674"/>
      <c r="CQ100" s="2674"/>
      <c r="CR100" s="2674"/>
      <c r="CS100" s="2674"/>
      <c r="CT100" s="2674"/>
      <c r="CU100" s="2674"/>
      <c r="CV100" s="2674"/>
      <c r="CW100" s="2680"/>
      <c r="CX100" s="2680"/>
      <c r="CY100" s="2680"/>
      <c r="CZ100" s="2680"/>
      <c r="DA100" s="2680"/>
      <c r="DB100" s="2680"/>
      <c r="DC100" s="2680"/>
      <c r="DD100" s="170"/>
      <c r="DE100" s="170"/>
      <c r="DF100" s="170"/>
      <c r="DG100" s="170"/>
      <c r="DH100" s="170"/>
      <c r="DI100" s="170"/>
      <c r="DJ100" s="170"/>
      <c r="DK100" s="170"/>
      <c r="DL100" s="170"/>
      <c r="DM100" s="170"/>
      <c r="DN100" s="170"/>
      <c r="DO100" s="170"/>
      <c r="DP100" s="170"/>
      <c r="DQ100" s="171"/>
    </row>
    <row r="101" spans="82:121" ht="7.5" customHeight="1">
      <c r="CD101" s="2668"/>
      <c r="CE101" s="1073"/>
      <c r="CF101" s="1073"/>
      <c r="CG101" s="1073"/>
      <c r="CH101" s="1073"/>
      <c r="CI101" s="1073"/>
      <c r="CJ101" s="1073"/>
      <c r="CK101" s="1073"/>
      <c r="CL101" s="1073"/>
      <c r="CM101" s="1073"/>
      <c r="CN101" s="1073"/>
      <c r="CO101" s="1073"/>
      <c r="CP101" s="1073"/>
      <c r="CQ101" s="1073"/>
      <c r="CR101" s="1073"/>
      <c r="CS101" s="1073"/>
      <c r="CT101" s="1073"/>
      <c r="CU101" s="1073"/>
      <c r="CV101" s="1073"/>
      <c r="CW101" s="2635"/>
      <c r="CX101" s="2635"/>
      <c r="CY101" s="2635"/>
      <c r="CZ101" s="2635"/>
      <c r="DA101" s="2635"/>
      <c r="DB101" s="2635"/>
      <c r="DC101" s="2635"/>
      <c r="DD101" s="12"/>
      <c r="DE101" s="12"/>
      <c r="DF101" s="12"/>
      <c r="DG101" s="12"/>
      <c r="DH101" s="12"/>
      <c r="DI101" s="12"/>
      <c r="DJ101" s="12"/>
      <c r="DK101" s="12"/>
      <c r="DL101" s="12"/>
      <c r="DM101" s="12"/>
      <c r="DN101" s="12"/>
      <c r="DO101" s="12"/>
      <c r="DP101" s="12"/>
      <c r="DQ101" s="172"/>
    </row>
    <row r="102" spans="82:121" ht="7.5" customHeight="1">
      <c r="CD102" s="175"/>
      <c r="CE102" s="12"/>
      <c r="CF102" s="1073" t="s">
        <v>1802</v>
      </c>
      <c r="CG102" s="1073"/>
      <c r="CH102" s="1073"/>
      <c r="CI102" s="1073"/>
      <c r="CJ102" s="1073"/>
      <c r="CK102" s="1073"/>
      <c r="CL102" s="1118" t="s">
        <v>647</v>
      </c>
      <c r="CM102" s="2633"/>
      <c r="CN102" s="2633"/>
      <c r="CO102" s="2633"/>
      <c r="CP102" s="2633"/>
      <c r="CQ102" s="2633"/>
      <c r="CR102" s="2633"/>
      <c r="CS102" s="2633"/>
      <c r="CT102" s="2633"/>
      <c r="CU102" s="2633"/>
      <c r="CV102" s="2633"/>
      <c r="CW102" s="2633"/>
      <c r="CX102" s="2633"/>
      <c r="CY102" s="2633"/>
      <c r="CZ102" s="2633"/>
      <c r="DA102" s="2633"/>
      <c r="DB102" s="2633"/>
      <c r="DC102" s="2633"/>
      <c r="DD102" s="2633"/>
      <c r="DE102" s="1118" t="s">
        <v>648</v>
      </c>
      <c r="DF102" s="12"/>
      <c r="DG102" s="12"/>
      <c r="DH102" s="12"/>
      <c r="DI102" s="12"/>
      <c r="DJ102" s="12"/>
      <c r="DK102" s="12"/>
      <c r="DL102" s="12"/>
      <c r="DM102" s="12"/>
      <c r="DN102" s="12"/>
      <c r="DO102" s="12"/>
      <c r="DP102" s="12"/>
      <c r="DQ102" s="172"/>
    </row>
    <row r="103" spans="82:121" ht="7.5" customHeight="1">
      <c r="CD103" s="175"/>
      <c r="CE103" s="12"/>
      <c r="CF103" s="1073"/>
      <c r="CG103" s="1073"/>
      <c r="CH103" s="1073"/>
      <c r="CI103" s="1073"/>
      <c r="CJ103" s="1073"/>
      <c r="CK103" s="1073"/>
      <c r="CL103" s="1118"/>
      <c r="CM103" s="2633"/>
      <c r="CN103" s="2633"/>
      <c r="CO103" s="2633"/>
      <c r="CP103" s="2633"/>
      <c r="CQ103" s="2633"/>
      <c r="CR103" s="2633"/>
      <c r="CS103" s="2633"/>
      <c r="CT103" s="2633"/>
      <c r="CU103" s="2633"/>
      <c r="CV103" s="2633"/>
      <c r="CW103" s="2633"/>
      <c r="CX103" s="2633"/>
      <c r="CY103" s="2633"/>
      <c r="CZ103" s="2633"/>
      <c r="DA103" s="2633"/>
      <c r="DB103" s="2633"/>
      <c r="DC103" s="2633"/>
      <c r="DD103" s="2633"/>
      <c r="DE103" s="1118"/>
      <c r="DF103" s="12"/>
      <c r="DG103" s="12"/>
      <c r="DH103" s="12"/>
      <c r="DI103" s="12"/>
      <c r="DJ103" s="12"/>
      <c r="DK103" s="12"/>
      <c r="DL103" s="12"/>
      <c r="DM103" s="12"/>
      <c r="DN103" s="12"/>
      <c r="DO103" s="12"/>
      <c r="DP103" s="12"/>
      <c r="DQ103" s="172"/>
    </row>
    <row r="104" spans="82:121" ht="7.5" customHeight="1">
      <c r="CD104" s="175"/>
      <c r="CE104" s="12"/>
      <c r="CF104" s="1073" t="s">
        <v>1803</v>
      </c>
      <c r="CG104" s="1073"/>
      <c r="CH104" s="1073"/>
      <c r="CI104" s="1073"/>
      <c r="CJ104" s="1073"/>
      <c r="CK104" s="1073"/>
      <c r="CL104" s="1073"/>
      <c r="CM104" s="1073"/>
      <c r="CN104" s="1073"/>
      <c r="CO104" s="1073"/>
      <c r="CP104" s="1073"/>
      <c r="CQ104" s="1073"/>
      <c r="CR104" s="1073"/>
      <c r="CS104" s="1073"/>
      <c r="CT104" s="1073"/>
      <c r="CU104" s="1073"/>
      <c r="CV104" s="1073"/>
      <c r="CW104" s="2635"/>
      <c r="CX104" s="2635"/>
      <c r="CY104" s="2635"/>
      <c r="CZ104" s="2635"/>
      <c r="DA104" s="2635"/>
      <c r="DB104" s="2635"/>
      <c r="DC104" s="2635"/>
      <c r="DD104" s="12"/>
      <c r="DE104" s="12"/>
      <c r="DF104" s="12"/>
      <c r="DG104" s="12"/>
      <c r="DH104" s="12"/>
      <c r="DI104" s="12"/>
      <c r="DJ104" s="12"/>
      <c r="DK104" s="12"/>
      <c r="DL104" s="12"/>
      <c r="DM104" s="12"/>
      <c r="DN104" s="12"/>
      <c r="DO104" s="12"/>
      <c r="DP104" s="12"/>
      <c r="DQ104" s="172"/>
    </row>
    <row r="105" spans="82:121" ht="7.5" customHeight="1">
      <c r="CD105" s="175"/>
      <c r="CE105" s="12"/>
      <c r="CF105" s="1073"/>
      <c r="CG105" s="1073"/>
      <c r="CH105" s="1073"/>
      <c r="CI105" s="1073"/>
      <c r="CJ105" s="1073"/>
      <c r="CK105" s="1073"/>
      <c r="CL105" s="1073"/>
      <c r="CM105" s="1073"/>
      <c r="CN105" s="1073"/>
      <c r="CO105" s="1073"/>
      <c r="CP105" s="1073"/>
      <c r="CQ105" s="1073"/>
      <c r="CR105" s="1073"/>
      <c r="CS105" s="1073"/>
      <c r="CT105" s="1073"/>
      <c r="CU105" s="1073"/>
      <c r="CV105" s="1073"/>
      <c r="CW105" s="2635"/>
      <c r="CX105" s="2635"/>
      <c r="CY105" s="2635"/>
      <c r="CZ105" s="2635"/>
      <c r="DA105" s="2635"/>
      <c r="DB105" s="2635"/>
      <c r="DC105" s="2635"/>
      <c r="DD105" s="12"/>
      <c r="DE105" s="12"/>
      <c r="DF105" s="12"/>
      <c r="DG105" s="12"/>
      <c r="DH105" s="12"/>
      <c r="DI105" s="12"/>
      <c r="DJ105" s="12"/>
      <c r="DK105" s="12"/>
      <c r="DL105" s="12"/>
      <c r="DM105" s="12"/>
      <c r="DN105" s="12"/>
      <c r="DO105" s="12"/>
      <c r="DP105" s="12"/>
      <c r="DQ105" s="172"/>
    </row>
    <row r="106" spans="82:121" ht="7.5" customHeight="1">
      <c r="CD106" s="175"/>
      <c r="CE106" s="12"/>
      <c r="CF106" s="12"/>
      <c r="CG106" s="12"/>
      <c r="CH106" s="12"/>
      <c r="CI106" s="12"/>
      <c r="CJ106" s="12"/>
      <c r="CK106" s="12"/>
      <c r="CL106" s="12"/>
      <c r="CM106" s="12"/>
      <c r="CN106" s="12"/>
      <c r="CO106" s="12"/>
      <c r="CP106" s="12"/>
      <c r="CQ106" s="12"/>
      <c r="CR106" s="12"/>
      <c r="CS106" s="1118" t="s">
        <v>647</v>
      </c>
      <c r="CT106" s="2633"/>
      <c r="CU106" s="2633"/>
      <c r="CV106" s="2633"/>
      <c r="CW106" s="2633"/>
      <c r="CX106" s="2633"/>
      <c r="CY106" s="2633"/>
      <c r="CZ106" s="2633"/>
      <c r="DA106" s="2633"/>
      <c r="DB106" s="2633"/>
      <c r="DC106" s="2633"/>
      <c r="DD106" s="2633"/>
      <c r="DE106" s="1118" t="s">
        <v>648</v>
      </c>
      <c r="DF106" s="12"/>
      <c r="DG106" s="12"/>
      <c r="DH106" s="12"/>
      <c r="DI106" s="12"/>
      <c r="DJ106" s="12"/>
      <c r="DK106" s="12"/>
      <c r="DL106" s="12"/>
      <c r="DM106" s="12"/>
      <c r="DN106" s="12"/>
      <c r="DO106" s="12"/>
      <c r="DP106" s="12"/>
      <c r="DQ106" s="172"/>
    </row>
    <row r="107" spans="82:121" ht="7.5" customHeight="1" thickBot="1">
      <c r="CD107" s="176"/>
      <c r="CE107" s="173"/>
      <c r="CF107" s="173"/>
      <c r="CG107" s="173"/>
      <c r="CH107" s="173"/>
      <c r="CI107" s="173"/>
      <c r="CJ107" s="173"/>
      <c r="CK107" s="173"/>
      <c r="CL107" s="173"/>
      <c r="CM107" s="173"/>
      <c r="CN107" s="173"/>
      <c r="CO107" s="173"/>
      <c r="CP107" s="173"/>
      <c r="CQ107" s="173"/>
      <c r="CR107" s="173"/>
      <c r="CS107" s="2663"/>
      <c r="CT107" s="2690"/>
      <c r="CU107" s="2690"/>
      <c r="CV107" s="2690"/>
      <c r="CW107" s="2690"/>
      <c r="CX107" s="2690"/>
      <c r="CY107" s="2690"/>
      <c r="CZ107" s="2690"/>
      <c r="DA107" s="2690"/>
      <c r="DB107" s="2690"/>
      <c r="DC107" s="2690"/>
      <c r="DD107" s="2690"/>
      <c r="DE107" s="2663"/>
      <c r="DF107" s="173"/>
      <c r="DG107" s="173"/>
      <c r="DH107" s="173"/>
      <c r="DI107" s="173"/>
      <c r="DJ107" s="173"/>
      <c r="DK107" s="173"/>
      <c r="DL107" s="173"/>
      <c r="DM107" s="173"/>
      <c r="DN107" s="173"/>
      <c r="DO107" s="173"/>
      <c r="DP107" s="173"/>
      <c r="DQ107" s="174"/>
    </row>
    <row r="108" spans="82:121" ht="7.5" customHeight="1">
      <c r="CD108" s="12"/>
      <c r="CE108" s="12"/>
      <c r="CF108" s="12"/>
      <c r="CG108" s="12"/>
      <c r="CH108" s="12"/>
      <c r="CI108" s="12"/>
      <c r="CJ108" s="12"/>
      <c r="CK108" s="12"/>
      <c r="CL108" s="12"/>
      <c r="CM108" s="12"/>
      <c r="CN108" s="12"/>
      <c r="CO108" s="12"/>
      <c r="CP108" s="12"/>
      <c r="CQ108" s="12"/>
      <c r="CR108" s="12"/>
      <c r="CS108" s="12"/>
      <c r="CT108" s="12"/>
      <c r="CU108" s="12"/>
      <c r="CV108" s="12"/>
      <c r="CW108" s="12"/>
      <c r="CX108" s="12"/>
      <c r="CY108" s="12"/>
      <c r="CZ108" s="12"/>
      <c r="DA108" s="12"/>
      <c r="DB108" s="12"/>
      <c r="DC108" s="12"/>
      <c r="DD108" s="12"/>
      <c r="DE108" s="12"/>
      <c r="DF108" s="12"/>
      <c r="DG108" s="12"/>
      <c r="DH108" s="12"/>
      <c r="DI108" s="12"/>
      <c r="DJ108" s="12"/>
      <c r="DK108" s="12"/>
      <c r="DL108" s="12"/>
      <c r="DM108" s="12"/>
      <c r="DN108" s="12"/>
      <c r="DO108" s="12"/>
      <c r="DP108" s="12"/>
      <c r="DQ108" s="12"/>
    </row>
    <row r="109" spans="82:121" ht="7.5" customHeight="1">
      <c r="CD109" s="12"/>
      <c r="CE109" s="12"/>
      <c r="CF109" s="12"/>
      <c r="CG109" s="12"/>
      <c r="CH109" s="12"/>
      <c r="CI109" s="12"/>
      <c r="CJ109" s="12"/>
      <c r="CK109" s="12"/>
      <c r="CL109" s="12"/>
      <c r="CM109" s="12"/>
      <c r="CN109" s="12"/>
      <c r="CO109" s="12"/>
      <c r="CP109" s="12"/>
      <c r="CQ109" s="12"/>
      <c r="CR109" s="12"/>
      <c r="CS109" s="12"/>
      <c r="CT109" s="12"/>
      <c r="CU109" s="12"/>
      <c r="CV109" s="12"/>
      <c r="CW109" s="12"/>
      <c r="CX109" s="12"/>
      <c r="CY109" s="12"/>
      <c r="CZ109" s="12"/>
      <c r="DA109" s="12"/>
      <c r="DB109" s="12"/>
      <c r="DC109" s="12"/>
      <c r="DD109" s="12"/>
      <c r="DE109" s="12"/>
      <c r="DF109" s="12"/>
      <c r="DG109" s="12"/>
      <c r="DH109" s="12"/>
      <c r="DI109" s="12"/>
      <c r="DJ109" s="12"/>
      <c r="DK109" s="12"/>
      <c r="DL109" s="12"/>
      <c r="DM109" s="12"/>
      <c r="DN109" s="12"/>
      <c r="DO109" s="12"/>
      <c r="DP109" s="12"/>
      <c r="DQ109" s="12"/>
    </row>
    <row r="110" spans="82:121" ht="7.5" customHeight="1">
      <c r="CD110" s="12"/>
      <c r="CE110" s="12"/>
      <c r="CF110" s="12"/>
      <c r="CG110" s="12"/>
      <c r="CH110" s="12"/>
      <c r="CI110" s="12"/>
      <c r="CJ110" s="12"/>
      <c r="CK110" s="12"/>
      <c r="CL110" s="12"/>
      <c r="CM110" s="12"/>
      <c r="CN110" s="12"/>
      <c r="CO110" s="12"/>
      <c r="CP110" s="12"/>
      <c r="CQ110" s="12"/>
      <c r="CR110" s="12"/>
      <c r="CS110" s="12"/>
      <c r="CT110" s="12"/>
      <c r="CU110" s="12"/>
      <c r="CV110" s="12"/>
      <c r="CW110" s="12"/>
      <c r="CX110" s="12"/>
      <c r="CY110" s="12"/>
      <c r="CZ110" s="12"/>
      <c r="DA110" s="12"/>
      <c r="DB110" s="12"/>
      <c r="DC110" s="12"/>
      <c r="DD110" s="12"/>
      <c r="DE110" s="12"/>
      <c r="DF110" s="12"/>
      <c r="DG110" s="12"/>
      <c r="DH110" s="12"/>
      <c r="DI110" s="12"/>
      <c r="DJ110" s="12"/>
      <c r="DK110" s="12"/>
      <c r="DL110" s="12"/>
      <c r="DM110" s="12"/>
      <c r="DN110" s="12"/>
      <c r="DO110" s="12"/>
      <c r="DP110" s="12"/>
      <c r="DQ110" s="12"/>
    </row>
    <row r="111" spans="82:121" ht="7.5" customHeight="1">
      <c r="CD111" s="12"/>
      <c r="CE111" s="12"/>
      <c r="CF111" s="12"/>
      <c r="CG111" s="12"/>
      <c r="CH111" s="12"/>
      <c r="CI111" s="12"/>
      <c r="CJ111" s="12"/>
      <c r="CK111" s="12"/>
      <c r="CL111" s="12"/>
      <c r="CM111" s="12"/>
      <c r="CN111" s="12"/>
      <c r="CO111" s="12"/>
      <c r="CP111" s="12"/>
      <c r="CQ111" s="12"/>
      <c r="CR111" s="12"/>
      <c r="CS111" s="12"/>
      <c r="CT111" s="12"/>
      <c r="CU111" s="12"/>
      <c r="CV111" s="12"/>
      <c r="CW111" s="12"/>
      <c r="CX111" s="12"/>
      <c r="CY111" s="12"/>
      <c r="CZ111" s="12"/>
      <c r="DA111" s="12"/>
      <c r="DB111" s="12"/>
      <c r="DC111" s="12"/>
      <c r="DD111" s="12"/>
      <c r="DE111" s="12"/>
      <c r="DF111" s="12"/>
      <c r="DG111" s="12"/>
      <c r="DH111" s="12"/>
      <c r="DI111" s="12"/>
      <c r="DJ111" s="12"/>
      <c r="DK111" s="12"/>
      <c r="DL111" s="12"/>
      <c r="DM111" s="12"/>
      <c r="DN111" s="12"/>
      <c r="DO111" s="12"/>
      <c r="DP111" s="12"/>
      <c r="DQ111" s="12"/>
    </row>
    <row r="112" spans="82:121" ht="7.5" customHeight="1">
      <c r="CD112" s="12"/>
      <c r="CE112" s="12"/>
      <c r="CF112" s="12"/>
      <c r="CG112" s="12"/>
      <c r="CH112" s="12"/>
      <c r="CI112" s="12"/>
      <c r="CJ112" s="12"/>
      <c r="CK112" s="12"/>
      <c r="CL112" s="12"/>
      <c r="CM112" s="12"/>
      <c r="CN112" s="12"/>
      <c r="CO112" s="12"/>
      <c r="CP112" s="12"/>
      <c r="CQ112" s="12"/>
      <c r="CR112" s="12"/>
      <c r="CS112" s="12"/>
      <c r="CT112" s="12"/>
      <c r="CU112" s="12"/>
      <c r="CV112" s="12"/>
      <c r="CW112" s="12"/>
      <c r="CX112" s="12"/>
      <c r="CY112" s="12"/>
      <c r="CZ112" s="12"/>
      <c r="DA112" s="12"/>
      <c r="DB112" s="12"/>
      <c r="DC112" s="12"/>
      <c r="DD112" s="12"/>
      <c r="DE112" s="12"/>
      <c r="DF112" s="12"/>
      <c r="DG112" s="12"/>
      <c r="DH112" s="12"/>
      <c r="DI112" s="12"/>
      <c r="DJ112" s="12"/>
      <c r="DK112" s="12"/>
      <c r="DL112" s="12"/>
      <c r="DM112" s="12"/>
      <c r="DN112" s="12"/>
      <c r="DO112" s="12"/>
      <c r="DP112" s="12"/>
      <c r="DQ112" s="12"/>
    </row>
    <row r="113" spans="82:121" ht="7.5" customHeight="1">
      <c r="CD113" s="12"/>
      <c r="CE113" s="12"/>
      <c r="CF113" s="12"/>
      <c r="CG113" s="12"/>
      <c r="CH113" s="12"/>
      <c r="CI113" s="12"/>
      <c r="CJ113" s="12"/>
      <c r="CK113" s="12"/>
      <c r="CL113" s="12"/>
      <c r="CM113" s="12"/>
      <c r="CN113" s="12"/>
      <c r="CO113" s="12"/>
      <c r="CP113" s="12"/>
      <c r="CQ113" s="12"/>
      <c r="CR113" s="12"/>
      <c r="CS113" s="12"/>
      <c r="CT113" s="12"/>
      <c r="CU113" s="12"/>
      <c r="CV113" s="12"/>
      <c r="CW113" s="12"/>
      <c r="CX113" s="12"/>
      <c r="CY113" s="12"/>
      <c r="CZ113" s="12"/>
      <c r="DA113" s="12"/>
      <c r="DB113" s="12"/>
      <c r="DC113" s="12"/>
      <c r="DD113" s="12"/>
      <c r="DE113" s="12"/>
      <c r="DF113" s="12"/>
      <c r="DG113" s="12"/>
      <c r="DH113" s="12"/>
      <c r="DI113" s="12"/>
      <c r="DJ113" s="12"/>
      <c r="DK113" s="12"/>
      <c r="DL113" s="12"/>
      <c r="DM113" s="12"/>
      <c r="DN113" s="12"/>
      <c r="DO113" s="12"/>
      <c r="DP113" s="12"/>
      <c r="DQ113" s="12"/>
    </row>
    <row r="114" spans="82:121" ht="7.5" customHeight="1">
      <c r="CD114" s="12"/>
      <c r="CE114" s="12"/>
      <c r="CF114" s="12"/>
      <c r="CG114" s="12"/>
      <c r="CH114" s="12"/>
      <c r="CI114" s="12"/>
      <c r="CJ114" s="12"/>
      <c r="CK114" s="12"/>
      <c r="CL114" s="12"/>
      <c r="CM114" s="12"/>
      <c r="CN114" s="12"/>
      <c r="CO114" s="12"/>
      <c r="CP114" s="12"/>
      <c r="CQ114" s="12"/>
      <c r="CR114" s="12"/>
      <c r="CS114" s="12"/>
      <c r="CT114" s="12"/>
      <c r="CU114" s="12"/>
      <c r="CV114" s="12"/>
      <c r="CW114" s="12"/>
      <c r="CX114" s="12"/>
      <c r="CY114" s="12"/>
      <c r="CZ114" s="12"/>
      <c r="DA114" s="12"/>
      <c r="DB114" s="12"/>
      <c r="DC114" s="12"/>
      <c r="DD114" s="12"/>
      <c r="DE114" s="12"/>
      <c r="DF114" s="12"/>
      <c r="DG114" s="12"/>
      <c r="DH114" s="12"/>
      <c r="DI114" s="12"/>
      <c r="DJ114" s="12"/>
      <c r="DK114" s="12"/>
      <c r="DL114" s="12"/>
      <c r="DM114" s="12"/>
      <c r="DN114" s="12"/>
      <c r="DO114" s="12"/>
      <c r="DP114" s="12"/>
      <c r="DQ114" s="12"/>
    </row>
    <row r="115" spans="82:121" ht="7.5" customHeight="1">
      <c r="CD115" s="12"/>
      <c r="CE115" s="12"/>
      <c r="CF115" s="12"/>
      <c r="CG115" s="12"/>
      <c r="CH115" s="12"/>
      <c r="CI115" s="12"/>
      <c r="CJ115" s="12"/>
      <c r="CK115" s="12"/>
      <c r="CL115" s="12"/>
      <c r="CM115" s="12"/>
      <c r="CN115" s="12"/>
      <c r="CO115" s="12"/>
      <c r="CP115" s="12"/>
      <c r="CQ115" s="12"/>
      <c r="CR115" s="12"/>
      <c r="CS115" s="12"/>
      <c r="CT115" s="12"/>
      <c r="CU115" s="12"/>
      <c r="CV115" s="12"/>
      <c r="CW115" s="12"/>
      <c r="CX115" s="12"/>
      <c r="CY115" s="12"/>
      <c r="CZ115" s="12"/>
      <c r="DA115" s="12"/>
      <c r="DB115" s="12"/>
      <c r="DC115" s="12"/>
      <c r="DD115" s="12"/>
      <c r="DE115" s="12"/>
      <c r="DF115" s="12"/>
      <c r="DG115" s="12"/>
      <c r="DH115" s="12"/>
      <c r="DI115" s="12"/>
      <c r="DJ115" s="12"/>
      <c r="DK115" s="12"/>
      <c r="DL115" s="12"/>
      <c r="DM115" s="12"/>
      <c r="DN115" s="12"/>
      <c r="DO115" s="12"/>
      <c r="DP115" s="12"/>
      <c r="DQ115" s="12"/>
    </row>
    <row r="116" spans="82:121" ht="7.5" customHeight="1">
      <c r="CD116" s="12"/>
      <c r="CE116" s="12"/>
      <c r="CF116" s="12"/>
      <c r="CG116" s="12"/>
      <c r="CH116" s="12"/>
      <c r="CI116" s="12"/>
      <c r="CJ116" s="12"/>
      <c r="CK116" s="12"/>
      <c r="CL116" s="12"/>
      <c r="CM116" s="12"/>
      <c r="CN116" s="12"/>
      <c r="CO116" s="12"/>
      <c r="CP116" s="12"/>
      <c r="CQ116" s="12"/>
      <c r="CR116" s="12"/>
      <c r="CS116" s="12"/>
      <c r="CT116" s="12"/>
      <c r="CU116" s="12"/>
      <c r="CV116" s="12"/>
      <c r="CW116" s="12"/>
      <c r="CX116" s="12"/>
      <c r="CY116" s="12"/>
      <c r="CZ116" s="12"/>
      <c r="DA116" s="12"/>
      <c r="DB116" s="12"/>
      <c r="DC116" s="12"/>
      <c r="DD116" s="12"/>
      <c r="DE116" s="12"/>
      <c r="DF116" s="12"/>
      <c r="DG116" s="12"/>
      <c r="DH116" s="12"/>
      <c r="DI116" s="12"/>
      <c r="DJ116" s="12"/>
      <c r="DK116" s="12"/>
      <c r="DL116" s="12"/>
      <c r="DM116" s="12"/>
      <c r="DN116" s="12"/>
      <c r="DO116" s="12"/>
      <c r="DP116" s="12"/>
      <c r="DQ116" s="12"/>
    </row>
    <row r="117" spans="82:121" ht="9" customHeight="1">
      <c r="CD117" s="12"/>
      <c r="CE117" s="12"/>
      <c r="CF117" s="12"/>
      <c r="CG117" s="12"/>
      <c r="CH117" s="12"/>
      <c r="CI117" s="12"/>
      <c r="CJ117" s="12"/>
      <c r="CK117" s="12"/>
      <c r="CL117" s="12"/>
      <c r="CM117" s="12"/>
      <c r="CN117" s="12"/>
      <c r="CO117" s="12"/>
      <c r="CP117" s="12"/>
      <c r="CQ117" s="12"/>
      <c r="CR117" s="12"/>
      <c r="CS117" s="12"/>
      <c r="CT117" s="12"/>
      <c r="CU117" s="12"/>
      <c r="CV117" s="12"/>
      <c r="CW117" s="12"/>
      <c r="CX117" s="12"/>
      <c r="CY117" s="12"/>
      <c r="CZ117" s="12"/>
      <c r="DA117" s="12"/>
      <c r="DB117" s="12"/>
      <c r="DC117" s="12"/>
      <c r="DD117" s="12"/>
      <c r="DE117" s="12"/>
      <c r="DF117" s="12"/>
      <c r="DG117" s="12"/>
      <c r="DH117" s="12"/>
      <c r="DI117" s="12"/>
      <c r="DJ117" s="12"/>
      <c r="DK117" s="12"/>
      <c r="DL117" s="12"/>
      <c r="DM117" s="12"/>
      <c r="DN117" s="12"/>
      <c r="DO117" s="12"/>
      <c r="DP117" s="12"/>
      <c r="DQ117" s="12"/>
    </row>
    <row r="118" spans="82:121" ht="7.5" customHeight="1" thickBot="1">
      <c r="CD118" s="12"/>
      <c r="CE118" s="12"/>
      <c r="CF118" s="12"/>
      <c r="CG118" s="12"/>
      <c r="CH118" s="12"/>
      <c r="CI118" s="12"/>
      <c r="CJ118" s="12"/>
      <c r="CK118" s="12"/>
      <c r="CL118" s="12"/>
      <c r="CM118" s="12"/>
      <c r="CN118" s="12"/>
      <c r="CO118" s="12"/>
      <c r="CP118" s="12"/>
      <c r="CQ118" s="12"/>
      <c r="CR118" s="12"/>
      <c r="CS118" s="12"/>
      <c r="CT118" s="12"/>
      <c r="CU118" s="12"/>
      <c r="CV118" s="12"/>
      <c r="CW118" s="12"/>
      <c r="CX118" s="12"/>
      <c r="CY118" s="12"/>
      <c r="CZ118" s="12"/>
      <c r="DA118" s="12"/>
      <c r="DB118" s="12"/>
      <c r="DC118" s="12"/>
      <c r="DD118" s="12"/>
      <c r="DE118" s="12"/>
      <c r="DF118" s="12"/>
      <c r="DG118" s="12"/>
      <c r="DH118" s="12"/>
      <c r="DI118" s="12"/>
      <c r="DJ118" s="12"/>
      <c r="DK118" s="12"/>
      <c r="DL118" s="12"/>
      <c r="DM118" s="12"/>
      <c r="DN118" s="12"/>
      <c r="DO118" s="12"/>
      <c r="DP118" s="12"/>
      <c r="DQ118" s="12"/>
    </row>
    <row r="119" spans="82:121" ht="7.5" customHeight="1">
      <c r="CD119" s="2673" t="s">
        <v>1804</v>
      </c>
      <c r="CE119" s="2674"/>
      <c r="CF119" s="2674"/>
      <c r="CG119" s="2674"/>
      <c r="CH119" s="2674"/>
      <c r="CI119" s="2674"/>
      <c r="CJ119" s="2674"/>
      <c r="CK119" s="2674"/>
      <c r="CL119" s="2674"/>
      <c r="CM119" s="2674"/>
      <c r="CN119" s="2674"/>
      <c r="CO119" s="2674"/>
      <c r="CP119" s="2674"/>
      <c r="CQ119" s="2674"/>
      <c r="CR119" s="2674"/>
      <c r="CS119" s="2674"/>
      <c r="CT119" s="2674"/>
      <c r="CU119" s="2674"/>
      <c r="CV119" s="2674"/>
      <c r="CW119" s="2674"/>
      <c r="CX119" s="2674"/>
      <c r="CY119" s="2674"/>
      <c r="CZ119" s="2674"/>
      <c r="DA119" s="2674"/>
      <c r="DB119" s="2674"/>
      <c r="DC119" s="2674"/>
      <c r="DD119" s="2674"/>
      <c r="DE119" s="2674"/>
      <c r="DF119" s="2674"/>
      <c r="DG119" s="2674"/>
      <c r="DH119" s="2674"/>
      <c r="DI119" s="2674"/>
      <c r="DJ119" s="2674"/>
      <c r="DK119" s="2674"/>
      <c r="DL119" s="2674"/>
      <c r="DM119" s="2674"/>
      <c r="DN119" s="2674"/>
      <c r="DO119" s="2674"/>
      <c r="DP119" s="2674"/>
      <c r="DQ119" s="2677"/>
    </row>
    <row r="120" spans="82:121" ht="7.5" customHeight="1">
      <c r="CD120" s="2668"/>
      <c r="CE120" s="1073"/>
      <c r="CF120" s="1073"/>
      <c r="CG120" s="1073"/>
      <c r="CH120" s="1073"/>
      <c r="CI120" s="1073"/>
      <c r="CJ120" s="1073"/>
      <c r="CK120" s="1073"/>
      <c r="CL120" s="1073"/>
      <c r="CM120" s="1073"/>
      <c r="CN120" s="1073"/>
      <c r="CO120" s="1073"/>
      <c r="CP120" s="1073"/>
      <c r="CQ120" s="1073"/>
      <c r="CR120" s="1073"/>
      <c r="CS120" s="1073"/>
      <c r="CT120" s="1073"/>
      <c r="CU120" s="1073"/>
      <c r="CV120" s="1073"/>
      <c r="CW120" s="1073"/>
      <c r="CX120" s="1073"/>
      <c r="CY120" s="1073"/>
      <c r="CZ120" s="1073"/>
      <c r="DA120" s="1073"/>
      <c r="DB120" s="1073"/>
      <c r="DC120" s="1073"/>
      <c r="DD120" s="1073"/>
      <c r="DE120" s="1073"/>
      <c r="DF120" s="1073"/>
      <c r="DG120" s="1073"/>
      <c r="DH120" s="1073"/>
      <c r="DI120" s="1073"/>
      <c r="DJ120" s="1073"/>
      <c r="DK120" s="1073"/>
      <c r="DL120" s="1073"/>
      <c r="DM120" s="1073"/>
      <c r="DN120" s="1073"/>
      <c r="DO120" s="1073"/>
      <c r="DP120" s="1073"/>
      <c r="DQ120" s="2678"/>
    </row>
    <row r="121" spans="82:121" ht="7.5" customHeight="1">
      <c r="CD121" s="175"/>
      <c r="CE121" s="12"/>
      <c r="CF121" s="1118" t="s">
        <v>1805</v>
      </c>
      <c r="CG121" s="1118"/>
      <c r="CH121" s="1118"/>
      <c r="CI121" s="1118"/>
      <c r="CJ121" s="1118"/>
      <c r="CK121" s="1118"/>
      <c r="CL121" s="2654"/>
      <c r="CM121" s="2654"/>
      <c r="CN121" s="2654"/>
      <c r="CO121" s="2654"/>
      <c r="CP121" s="2654"/>
      <c r="CQ121" s="2654"/>
      <c r="CR121" s="2654"/>
      <c r="CS121" s="12"/>
      <c r="CT121" s="12"/>
      <c r="CU121" s="1118" t="s">
        <v>1730</v>
      </c>
      <c r="CV121" s="1118"/>
      <c r="CW121" s="1118"/>
      <c r="CX121" s="1118"/>
      <c r="CY121" s="1118"/>
      <c r="CZ121" s="1118"/>
      <c r="DA121" s="2654"/>
      <c r="DB121" s="2654"/>
      <c r="DC121" s="2654"/>
      <c r="DD121" s="2654"/>
      <c r="DE121" s="2654"/>
      <c r="DF121" s="2654"/>
      <c r="DG121" s="2654"/>
      <c r="DH121" s="12"/>
      <c r="DI121" s="12"/>
      <c r="DJ121" s="12"/>
      <c r="DK121" s="12"/>
      <c r="DL121" s="12"/>
      <c r="DM121" s="12"/>
      <c r="DN121" s="12"/>
      <c r="DO121" s="12"/>
      <c r="DP121" s="12"/>
      <c r="DQ121" s="172"/>
    </row>
    <row r="122" spans="82:121" ht="7.5" customHeight="1">
      <c r="CD122" s="175"/>
      <c r="CE122" s="12"/>
      <c r="CF122" s="1118"/>
      <c r="CG122" s="1118"/>
      <c r="CH122" s="1118"/>
      <c r="CI122" s="1118"/>
      <c r="CJ122" s="1118"/>
      <c r="CK122" s="1118"/>
      <c r="CL122" s="2654"/>
      <c r="CM122" s="2654"/>
      <c r="CN122" s="2654"/>
      <c r="CO122" s="2654"/>
      <c r="CP122" s="2654"/>
      <c r="CQ122" s="2654"/>
      <c r="CR122" s="2654"/>
      <c r="CS122" s="12"/>
      <c r="CT122" s="12"/>
      <c r="CU122" s="1118"/>
      <c r="CV122" s="1118"/>
      <c r="CW122" s="1118"/>
      <c r="CX122" s="1118"/>
      <c r="CY122" s="1118"/>
      <c r="CZ122" s="1118"/>
      <c r="DA122" s="2654"/>
      <c r="DB122" s="2654"/>
      <c r="DC122" s="2654"/>
      <c r="DD122" s="2654"/>
      <c r="DE122" s="2654"/>
      <c r="DF122" s="2654"/>
      <c r="DG122" s="2654"/>
      <c r="DH122" s="12"/>
      <c r="DI122" s="12"/>
      <c r="DJ122" s="12"/>
      <c r="DK122" s="12"/>
      <c r="DL122" s="12"/>
      <c r="DM122" s="12"/>
      <c r="DN122" s="12"/>
      <c r="DO122" s="12"/>
      <c r="DP122" s="12"/>
      <c r="DQ122" s="172"/>
    </row>
    <row r="123" spans="82:121" ht="7.5" customHeight="1">
      <c r="CD123" s="175"/>
      <c r="CE123" s="12"/>
      <c r="CF123" s="1118" t="s">
        <v>1731</v>
      </c>
      <c r="CG123" s="1118"/>
      <c r="CH123" s="1118"/>
      <c r="CI123" s="1118"/>
      <c r="CJ123" s="1118"/>
      <c r="CK123" s="1118"/>
      <c r="CL123" s="2654"/>
      <c r="CM123" s="2654"/>
      <c r="CN123" s="2654"/>
      <c r="CO123" s="2654"/>
      <c r="CP123" s="2654"/>
      <c r="CQ123" s="2654"/>
      <c r="CR123" s="2654"/>
      <c r="CS123" s="12"/>
      <c r="CT123" s="12"/>
      <c r="CU123" s="1118" t="s">
        <v>1732</v>
      </c>
      <c r="CV123" s="1118"/>
      <c r="CW123" s="1118"/>
      <c r="CX123" s="1118"/>
      <c r="CY123" s="1118"/>
      <c r="CZ123" s="1118"/>
      <c r="DA123" s="2654"/>
      <c r="DB123" s="2654"/>
      <c r="DC123" s="2654"/>
      <c r="DD123" s="2654"/>
      <c r="DE123" s="2654"/>
      <c r="DF123" s="2654"/>
      <c r="DG123" s="2654"/>
      <c r="DH123" s="12"/>
      <c r="DI123" s="12"/>
      <c r="DJ123" s="12"/>
      <c r="DK123" s="12"/>
      <c r="DL123" s="12"/>
      <c r="DM123" s="12"/>
      <c r="DN123" s="12"/>
      <c r="DO123" s="12"/>
      <c r="DP123" s="12"/>
      <c r="DQ123" s="172"/>
    </row>
    <row r="124" spans="82:121" ht="7.5" customHeight="1">
      <c r="CD124" s="175"/>
      <c r="CE124" s="12"/>
      <c r="CF124" s="1118"/>
      <c r="CG124" s="1118"/>
      <c r="CH124" s="1118"/>
      <c r="CI124" s="1118"/>
      <c r="CJ124" s="1118"/>
      <c r="CK124" s="1118"/>
      <c r="CL124" s="2654"/>
      <c r="CM124" s="2654"/>
      <c r="CN124" s="2654"/>
      <c r="CO124" s="2654"/>
      <c r="CP124" s="2654"/>
      <c r="CQ124" s="2654"/>
      <c r="CR124" s="2654"/>
      <c r="CS124" s="12"/>
      <c r="CT124" s="12"/>
      <c r="CU124" s="1118"/>
      <c r="CV124" s="1118"/>
      <c r="CW124" s="1118"/>
      <c r="CX124" s="1118"/>
      <c r="CY124" s="1118"/>
      <c r="CZ124" s="1118"/>
      <c r="DA124" s="2654"/>
      <c r="DB124" s="2654"/>
      <c r="DC124" s="2654"/>
      <c r="DD124" s="2654"/>
      <c r="DE124" s="2654"/>
      <c r="DF124" s="2654"/>
      <c r="DG124" s="2654"/>
      <c r="DH124" s="12"/>
      <c r="DI124" s="12"/>
      <c r="DJ124" s="12"/>
      <c r="DK124" s="12"/>
      <c r="DL124" s="12"/>
      <c r="DM124" s="12"/>
      <c r="DN124" s="12"/>
      <c r="DO124" s="12"/>
      <c r="DP124" s="12"/>
      <c r="DQ124" s="172"/>
    </row>
    <row r="125" spans="82:121" ht="7.5" customHeight="1">
      <c r="CD125" s="175"/>
      <c r="CE125" s="12"/>
      <c r="CF125" s="1073" t="s">
        <v>1806</v>
      </c>
      <c r="CG125" s="1073"/>
      <c r="CH125" s="1073"/>
      <c r="CI125" s="1073"/>
      <c r="CJ125" s="1073"/>
      <c r="CK125" s="1073"/>
      <c r="CL125" s="2654"/>
      <c r="CM125" s="2654"/>
      <c r="CN125" s="2654"/>
      <c r="CO125" s="2654"/>
      <c r="CP125" s="2654"/>
      <c r="CQ125" s="2654"/>
      <c r="CR125" s="2654"/>
      <c r="CS125" s="12"/>
      <c r="CT125" s="12"/>
      <c r="CU125" s="12"/>
      <c r="CV125" s="12"/>
      <c r="CW125" s="12"/>
      <c r="CX125" s="12"/>
      <c r="CY125" s="12"/>
      <c r="CZ125" s="12"/>
      <c r="DA125" s="12"/>
      <c r="DB125" s="12"/>
      <c r="DC125" s="12"/>
      <c r="DD125" s="12"/>
      <c r="DE125" s="12"/>
      <c r="DF125" s="12"/>
      <c r="DG125" s="12"/>
      <c r="DH125" s="12"/>
      <c r="DI125" s="12"/>
      <c r="DJ125" s="12"/>
      <c r="DK125" s="12"/>
      <c r="DL125" s="12"/>
      <c r="DM125" s="12"/>
      <c r="DN125" s="12"/>
      <c r="DO125" s="12"/>
      <c r="DP125" s="12"/>
      <c r="DQ125" s="172"/>
    </row>
    <row r="126" spans="82:121" ht="7.5" customHeight="1">
      <c r="CD126" s="175"/>
      <c r="CE126" s="12"/>
      <c r="CF126" s="1073"/>
      <c r="CG126" s="1073"/>
      <c r="CH126" s="1073"/>
      <c r="CI126" s="1073"/>
      <c r="CJ126" s="1073"/>
      <c r="CK126" s="1073"/>
      <c r="CL126" s="2654"/>
      <c r="CM126" s="2654"/>
      <c r="CN126" s="2654"/>
      <c r="CO126" s="2654"/>
      <c r="CP126" s="2654"/>
      <c r="CQ126" s="2654"/>
      <c r="CR126" s="2654"/>
      <c r="CS126" s="12"/>
      <c r="CT126" s="12"/>
      <c r="CU126" s="12"/>
      <c r="CV126" s="12"/>
      <c r="CW126" s="12"/>
      <c r="CX126" s="12"/>
      <c r="CY126" s="12"/>
      <c r="CZ126" s="12"/>
      <c r="DA126" s="12"/>
      <c r="DB126" s="12"/>
      <c r="DC126" s="12"/>
      <c r="DD126" s="12"/>
      <c r="DE126" s="12"/>
      <c r="DF126" s="12"/>
      <c r="DG126" s="12"/>
      <c r="DH126" s="12"/>
      <c r="DI126" s="12"/>
      <c r="DJ126" s="12"/>
      <c r="DK126" s="12"/>
      <c r="DL126" s="12"/>
      <c r="DM126" s="12"/>
      <c r="DN126" s="12"/>
      <c r="DO126" s="12"/>
      <c r="DP126" s="12"/>
      <c r="DQ126" s="172"/>
    </row>
    <row r="127" spans="82:121" ht="7.5" customHeight="1">
      <c r="CD127" s="175"/>
      <c r="CE127" s="12"/>
      <c r="CF127" s="1073" t="s">
        <v>1807</v>
      </c>
      <c r="CG127" s="1073"/>
      <c r="CH127" s="1073"/>
      <c r="CI127" s="1073"/>
      <c r="CJ127" s="1073"/>
      <c r="CK127" s="1118" t="s">
        <v>647</v>
      </c>
      <c r="CL127" s="2657"/>
      <c r="CM127" s="2657"/>
      <c r="CN127" s="2657"/>
      <c r="CO127" s="2657"/>
      <c r="CP127" s="2657"/>
      <c r="CQ127" s="2657"/>
      <c r="CR127" s="2657"/>
      <c r="CS127" s="2657"/>
      <c r="CT127" s="2657"/>
      <c r="CU127" s="2657"/>
      <c r="CV127" s="2657"/>
      <c r="CW127" s="2657"/>
      <c r="CX127" s="2657"/>
      <c r="CY127" s="2657"/>
      <c r="CZ127" s="2657"/>
      <c r="DA127" s="2657"/>
      <c r="DB127" s="2657"/>
      <c r="DC127" s="2657"/>
      <c r="DD127" s="2657"/>
      <c r="DE127" s="2657"/>
      <c r="DF127" s="2657"/>
      <c r="DG127" s="2657"/>
      <c r="DH127" s="2657"/>
      <c r="DI127" s="2657"/>
      <c r="DJ127" s="2657"/>
      <c r="DK127" s="2657"/>
      <c r="DL127" s="2657"/>
      <c r="DM127" s="2657"/>
      <c r="DN127" s="2657"/>
      <c r="DO127" s="2657"/>
      <c r="DP127" s="2657"/>
      <c r="DQ127" s="2656" t="s">
        <v>648</v>
      </c>
    </row>
    <row r="128" spans="82:121" ht="7.5" customHeight="1">
      <c r="CD128" s="175"/>
      <c r="CE128" s="12"/>
      <c r="CF128" s="1073"/>
      <c r="CG128" s="1073"/>
      <c r="CH128" s="1073"/>
      <c r="CI128" s="1073"/>
      <c r="CJ128" s="1073"/>
      <c r="CK128" s="1118"/>
      <c r="CL128" s="2657"/>
      <c r="CM128" s="2657"/>
      <c r="CN128" s="2657"/>
      <c r="CO128" s="2657"/>
      <c r="CP128" s="2657"/>
      <c r="CQ128" s="2657"/>
      <c r="CR128" s="2657"/>
      <c r="CS128" s="2657"/>
      <c r="CT128" s="2657"/>
      <c r="CU128" s="2657"/>
      <c r="CV128" s="2657"/>
      <c r="CW128" s="2657"/>
      <c r="CX128" s="2657"/>
      <c r="CY128" s="2657"/>
      <c r="CZ128" s="2657"/>
      <c r="DA128" s="2657"/>
      <c r="DB128" s="2657"/>
      <c r="DC128" s="2657"/>
      <c r="DD128" s="2657"/>
      <c r="DE128" s="2657"/>
      <c r="DF128" s="2657"/>
      <c r="DG128" s="2657"/>
      <c r="DH128" s="2657"/>
      <c r="DI128" s="2657"/>
      <c r="DJ128" s="2657"/>
      <c r="DK128" s="2657"/>
      <c r="DL128" s="2657"/>
      <c r="DM128" s="2657"/>
      <c r="DN128" s="2657"/>
      <c r="DO128" s="2657"/>
      <c r="DP128" s="2657"/>
      <c r="DQ128" s="2656"/>
    </row>
    <row r="129" spans="82:121" ht="7.5" customHeight="1">
      <c r="CD129" s="175"/>
      <c r="CE129" s="12"/>
      <c r="CF129" s="12"/>
      <c r="CG129" s="12"/>
      <c r="CH129" s="166"/>
      <c r="CI129" s="166"/>
      <c r="CJ129" s="12"/>
      <c r="CK129" s="1118" t="s">
        <v>647</v>
      </c>
      <c r="CL129" s="2657"/>
      <c r="CM129" s="2657"/>
      <c r="CN129" s="2657"/>
      <c r="CO129" s="2657"/>
      <c r="CP129" s="2657"/>
      <c r="CQ129" s="2657"/>
      <c r="CR129" s="2657"/>
      <c r="CS129" s="2657"/>
      <c r="CT129" s="2657"/>
      <c r="CU129" s="2657"/>
      <c r="CV129" s="2657"/>
      <c r="CW129" s="2657"/>
      <c r="CX129" s="2657"/>
      <c r="CY129" s="2657"/>
      <c r="CZ129" s="2657"/>
      <c r="DA129" s="2657"/>
      <c r="DB129" s="2657"/>
      <c r="DC129" s="2657"/>
      <c r="DD129" s="2657"/>
      <c r="DE129" s="2657"/>
      <c r="DF129" s="2657"/>
      <c r="DG129" s="2657"/>
      <c r="DH129" s="2657"/>
      <c r="DI129" s="2657"/>
      <c r="DJ129" s="2657"/>
      <c r="DK129" s="2657"/>
      <c r="DL129" s="2657"/>
      <c r="DM129" s="2657"/>
      <c r="DN129" s="2657"/>
      <c r="DO129" s="2657"/>
      <c r="DP129" s="2657"/>
      <c r="DQ129" s="2656" t="s">
        <v>648</v>
      </c>
    </row>
    <row r="130" spans="82:121" ht="7.5" customHeight="1">
      <c r="CD130" s="175"/>
      <c r="CE130" s="12"/>
      <c r="CF130" s="12"/>
      <c r="CG130" s="12"/>
      <c r="CH130" s="166"/>
      <c r="CI130" s="166"/>
      <c r="CJ130" s="12"/>
      <c r="CK130" s="1118"/>
      <c r="CL130" s="2657"/>
      <c r="CM130" s="2657"/>
      <c r="CN130" s="2657"/>
      <c r="CO130" s="2657"/>
      <c r="CP130" s="2657"/>
      <c r="CQ130" s="2657"/>
      <c r="CR130" s="2657"/>
      <c r="CS130" s="2657"/>
      <c r="CT130" s="2657"/>
      <c r="CU130" s="2657"/>
      <c r="CV130" s="2657"/>
      <c r="CW130" s="2657"/>
      <c r="CX130" s="2657"/>
      <c r="CY130" s="2657"/>
      <c r="CZ130" s="2657"/>
      <c r="DA130" s="2657"/>
      <c r="DB130" s="2657"/>
      <c r="DC130" s="2657"/>
      <c r="DD130" s="2657"/>
      <c r="DE130" s="2657"/>
      <c r="DF130" s="2657"/>
      <c r="DG130" s="2657"/>
      <c r="DH130" s="2657"/>
      <c r="DI130" s="2657"/>
      <c r="DJ130" s="2657"/>
      <c r="DK130" s="2657"/>
      <c r="DL130" s="2657"/>
      <c r="DM130" s="2657"/>
      <c r="DN130" s="2657"/>
      <c r="DO130" s="2657"/>
      <c r="DP130" s="2657"/>
      <c r="DQ130" s="2656"/>
    </row>
    <row r="131" spans="82:121" ht="7.5" customHeight="1">
      <c r="CD131" s="175"/>
      <c r="CE131" s="12"/>
      <c r="CF131" s="1073" t="s">
        <v>1808</v>
      </c>
      <c r="CG131" s="1073"/>
      <c r="CH131" s="1073"/>
      <c r="CI131" s="1073"/>
      <c r="CJ131" s="1073"/>
      <c r="CK131" s="1073"/>
      <c r="CL131" s="1073"/>
      <c r="CM131" s="1073"/>
      <c r="CN131" s="1073"/>
      <c r="CO131" s="1073"/>
      <c r="CP131" s="1073"/>
      <c r="CQ131" s="1073"/>
      <c r="CR131" s="1073"/>
      <c r="CS131" s="1073"/>
      <c r="CT131" s="1073"/>
      <c r="CU131" s="1073"/>
      <c r="CV131" s="1073"/>
      <c r="CW131" s="2635"/>
      <c r="CX131" s="2635"/>
      <c r="CY131" s="2635"/>
      <c r="CZ131" s="2635"/>
      <c r="DA131" s="2635"/>
      <c r="DB131" s="2635"/>
      <c r="DC131" s="2635"/>
      <c r="DD131" s="166"/>
      <c r="DE131" s="166"/>
      <c r="DF131" s="166"/>
      <c r="DG131" s="166"/>
      <c r="DH131" s="166"/>
      <c r="DI131" s="166"/>
      <c r="DJ131" s="166"/>
      <c r="DK131" s="166"/>
      <c r="DL131" s="166"/>
      <c r="DM131" s="166"/>
      <c r="DN131" s="12"/>
      <c r="DO131" s="12"/>
      <c r="DP131" s="12"/>
      <c r="DQ131" s="172"/>
    </row>
    <row r="132" spans="82:121" ht="7.5" customHeight="1">
      <c r="CD132" s="175"/>
      <c r="CE132" s="12"/>
      <c r="CF132" s="1073"/>
      <c r="CG132" s="1073"/>
      <c r="CH132" s="1073"/>
      <c r="CI132" s="1073"/>
      <c r="CJ132" s="1073"/>
      <c r="CK132" s="1073"/>
      <c r="CL132" s="1073"/>
      <c r="CM132" s="1073"/>
      <c r="CN132" s="1073"/>
      <c r="CO132" s="1073"/>
      <c r="CP132" s="1073"/>
      <c r="CQ132" s="1073"/>
      <c r="CR132" s="1073"/>
      <c r="CS132" s="1073"/>
      <c r="CT132" s="1073"/>
      <c r="CU132" s="1073"/>
      <c r="CV132" s="1073"/>
      <c r="CW132" s="2635"/>
      <c r="CX132" s="2635"/>
      <c r="CY132" s="2635"/>
      <c r="CZ132" s="2635"/>
      <c r="DA132" s="2635"/>
      <c r="DB132" s="2635"/>
      <c r="DC132" s="2635"/>
      <c r="DD132" s="166"/>
      <c r="DE132" s="166"/>
      <c r="DF132" s="166"/>
      <c r="DG132" s="166"/>
      <c r="DH132" s="166"/>
      <c r="DI132" s="166"/>
      <c r="DJ132" s="166"/>
      <c r="DK132" s="166"/>
      <c r="DL132" s="166"/>
      <c r="DM132" s="166"/>
      <c r="DN132" s="12"/>
      <c r="DO132" s="12"/>
      <c r="DP132" s="12"/>
      <c r="DQ132" s="172"/>
    </row>
    <row r="133" spans="82:121" ht="7.5" customHeight="1">
      <c r="CD133" s="175"/>
      <c r="CE133" s="12"/>
      <c r="CF133" s="12"/>
      <c r="CG133" s="1118" t="s">
        <v>1809</v>
      </c>
      <c r="CH133" s="1118"/>
      <c r="CI133" s="1118"/>
      <c r="CJ133" s="1118"/>
      <c r="CK133" s="1118"/>
      <c r="CL133" s="1118"/>
      <c r="CM133" s="2654"/>
      <c r="CN133" s="2654"/>
      <c r="CO133" s="2654"/>
      <c r="CP133" s="2654"/>
      <c r="CQ133" s="1118" t="s">
        <v>1810</v>
      </c>
      <c r="CR133" s="1118"/>
      <c r="CS133" s="1118"/>
      <c r="CT133" s="1118"/>
      <c r="CU133" s="2654"/>
      <c r="CV133" s="2654"/>
      <c r="CW133" s="2654"/>
      <c r="CX133" s="2654"/>
      <c r="CY133" s="12"/>
      <c r="CZ133" s="1118" t="s">
        <v>1811</v>
      </c>
      <c r="DA133" s="1118"/>
      <c r="DB133" s="1118"/>
      <c r="DC133" s="1118"/>
      <c r="DD133" s="1118"/>
      <c r="DE133" s="1118"/>
      <c r="DF133" s="1118" t="s">
        <v>1812</v>
      </c>
      <c r="DG133" s="1118"/>
      <c r="DH133" s="1118"/>
      <c r="DI133" s="1118"/>
      <c r="DJ133" s="1118" t="s">
        <v>1810</v>
      </c>
      <c r="DK133" s="1118"/>
      <c r="DL133" s="1118"/>
      <c r="DM133" s="1118"/>
      <c r="DN133" s="2654"/>
      <c r="DO133" s="2654"/>
      <c r="DP133" s="2654"/>
      <c r="DQ133" s="2658"/>
    </row>
    <row r="134" spans="82:121" ht="7.5" customHeight="1">
      <c r="CD134" s="175"/>
      <c r="CE134" s="12"/>
      <c r="CF134" s="12"/>
      <c r="CG134" s="1118"/>
      <c r="CH134" s="1118"/>
      <c r="CI134" s="1118"/>
      <c r="CJ134" s="1118"/>
      <c r="CK134" s="1118"/>
      <c r="CL134" s="1118"/>
      <c r="CM134" s="2654"/>
      <c r="CN134" s="2654"/>
      <c r="CO134" s="2654"/>
      <c r="CP134" s="2654"/>
      <c r="CQ134" s="1118"/>
      <c r="CR134" s="1118"/>
      <c r="CS134" s="1118"/>
      <c r="CT134" s="1118"/>
      <c r="CU134" s="2654"/>
      <c r="CV134" s="2654"/>
      <c r="CW134" s="2654"/>
      <c r="CX134" s="2654"/>
      <c r="CY134" s="12"/>
      <c r="CZ134" s="1118"/>
      <c r="DA134" s="1118"/>
      <c r="DB134" s="1118"/>
      <c r="DC134" s="1118"/>
      <c r="DD134" s="1118"/>
      <c r="DE134" s="1118"/>
      <c r="DF134" s="1118"/>
      <c r="DG134" s="1118"/>
      <c r="DH134" s="1118"/>
      <c r="DI134" s="1118"/>
      <c r="DJ134" s="1118"/>
      <c r="DK134" s="1118"/>
      <c r="DL134" s="1118"/>
      <c r="DM134" s="1118"/>
      <c r="DN134" s="2654"/>
      <c r="DO134" s="2654"/>
      <c r="DP134" s="2654"/>
      <c r="DQ134" s="2658"/>
    </row>
    <row r="135" spans="82:121" ht="7.5" customHeight="1">
      <c r="CD135" s="175"/>
      <c r="CE135" s="12"/>
      <c r="CF135" s="12"/>
      <c r="CG135" s="1118" t="s">
        <v>1813</v>
      </c>
      <c r="CH135" s="1118"/>
      <c r="CI135" s="1118"/>
      <c r="CJ135" s="1118"/>
      <c r="CK135" s="1118"/>
      <c r="CL135" s="1118"/>
      <c r="CM135" s="2654"/>
      <c r="CN135" s="2654"/>
      <c r="CO135" s="2654"/>
      <c r="CP135" s="2654"/>
      <c r="CQ135" s="1118" t="s">
        <v>1810</v>
      </c>
      <c r="CR135" s="1118"/>
      <c r="CS135" s="1118"/>
      <c r="CT135" s="1118"/>
      <c r="CU135" s="2654"/>
      <c r="CV135" s="2654"/>
      <c r="CW135" s="2654"/>
      <c r="CX135" s="2654"/>
      <c r="CY135" s="12"/>
      <c r="CZ135" s="1118" t="s">
        <v>1814</v>
      </c>
      <c r="DA135" s="1118"/>
      <c r="DB135" s="1118"/>
      <c r="DC135" s="1118"/>
      <c r="DD135" s="1118"/>
      <c r="DE135" s="1118"/>
      <c r="DF135" s="1118" t="s">
        <v>1812</v>
      </c>
      <c r="DG135" s="1118"/>
      <c r="DH135" s="1118"/>
      <c r="DI135" s="1118"/>
      <c r="DJ135" s="1118" t="s">
        <v>1810</v>
      </c>
      <c r="DK135" s="1118"/>
      <c r="DL135" s="1118"/>
      <c r="DM135" s="1118"/>
      <c r="DN135" s="2654"/>
      <c r="DO135" s="2654"/>
      <c r="DP135" s="2654"/>
      <c r="DQ135" s="2658"/>
    </row>
    <row r="136" spans="82:121" ht="7.5" customHeight="1">
      <c r="CD136" s="175"/>
      <c r="CE136" s="12"/>
      <c r="CF136" s="12"/>
      <c r="CG136" s="1118"/>
      <c r="CH136" s="1118"/>
      <c r="CI136" s="1118"/>
      <c r="CJ136" s="1118"/>
      <c r="CK136" s="1118"/>
      <c r="CL136" s="1118"/>
      <c r="CM136" s="2654"/>
      <c r="CN136" s="2654"/>
      <c r="CO136" s="2654"/>
      <c r="CP136" s="2654"/>
      <c r="CQ136" s="1118"/>
      <c r="CR136" s="1118"/>
      <c r="CS136" s="1118"/>
      <c r="CT136" s="1118"/>
      <c r="CU136" s="2654"/>
      <c r="CV136" s="2654"/>
      <c r="CW136" s="2654"/>
      <c r="CX136" s="2654"/>
      <c r="CY136" s="12"/>
      <c r="CZ136" s="1118"/>
      <c r="DA136" s="1118"/>
      <c r="DB136" s="1118"/>
      <c r="DC136" s="1118"/>
      <c r="DD136" s="1118"/>
      <c r="DE136" s="1118"/>
      <c r="DF136" s="1118"/>
      <c r="DG136" s="1118"/>
      <c r="DH136" s="1118"/>
      <c r="DI136" s="1118"/>
      <c r="DJ136" s="1118"/>
      <c r="DK136" s="1118"/>
      <c r="DL136" s="1118"/>
      <c r="DM136" s="1118"/>
      <c r="DN136" s="2654"/>
      <c r="DO136" s="2654"/>
      <c r="DP136" s="2654"/>
      <c r="DQ136" s="2658"/>
    </row>
    <row r="137" spans="82:121" ht="7.5" customHeight="1">
      <c r="CD137" s="175"/>
      <c r="CE137" s="12"/>
      <c r="CF137" s="12"/>
      <c r="CG137" s="1118" t="s">
        <v>131</v>
      </c>
      <c r="CH137" s="1118"/>
      <c r="CI137" s="1118"/>
      <c r="CJ137" s="1118"/>
      <c r="CK137" s="1118"/>
      <c r="CL137" s="1118"/>
      <c r="CM137" s="2654"/>
      <c r="CN137" s="2654"/>
      <c r="CO137" s="2654"/>
      <c r="CP137" s="2654"/>
      <c r="CQ137" s="1118" t="s">
        <v>1810</v>
      </c>
      <c r="CR137" s="1118"/>
      <c r="CS137" s="1118"/>
      <c r="CT137" s="1118"/>
      <c r="CU137" s="2654"/>
      <c r="CV137" s="2654"/>
      <c r="CW137" s="2654"/>
      <c r="CX137" s="2654"/>
      <c r="CY137" s="12"/>
      <c r="CZ137" s="12"/>
      <c r="DA137" s="12"/>
      <c r="DB137" s="12"/>
      <c r="DC137" s="12"/>
      <c r="DD137" s="12"/>
      <c r="DE137" s="12"/>
      <c r="DF137" s="12"/>
      <c r="DG137" s="12"/>
      <c r="DH137" s="12"/>
      <c r="DI137" s="12"/>
      <c r="DJ137" s="12"/>
      <c r="DK137" s="12"/>
      <c r="DL137" s="12"/>
      <c r="DM137" s="12"/>
      <c r="DN137" s="12"/>
      <c r="DO137" s="12"/>
      <c r="DP137" s="12"/>
      <c r="DQ137" s="172"/>
    </row>
    <row r="138" spans="82:121" ht="7.5" customHeight="1">
      <c r="CD138" s="175"/>
      <c r="CE138" s="12"/>
      <c r="CF138" s="12"/>
      <c r="CG138" s="1118"/>
      <c r="CH138" s="1118"/>
      <c r="CI138" s="1118"/>
      <c r="CJ138" s="1118"/>
      <c r="CK138" s="1118"/>
      <c r="CL138" s="1118"/>
      <c r="CM138" s="2654"/>
      <c r="CN138" s="2654"/>
      <c r="CO138" s="2654"/>
      <c r="CP138" s="2654"/>
      <c r="CQ138" s="1118"/>
      <c r="CR138" s="1118"/>
      <c r="CS138" s="1118"/>
      <c r="CT138" s="1118"/>
      <c r="CU138" s="2654"/>
      <c r="CV138" s="2654"/>
      <c r="CW138" s="2654"/>
      <c r="CX138" s="2654"/>
      <c r="CY138" s="12"/>
      <c r="CZ138" s="12"/>
      <c r="DA138" s="12"/>
      <c r="DB138" s="12"/>
      <c r="DC138" s="12"/>
      <c r="DD138" s="12"/>
      <c r="DE138" s="12"/>
      <c r="DF138" s="12"/>
      <c r="DG138" s="12"/>
      <c r="DH138" s="12"/>
      <c r="DI138" s="12"/>
      <c r="DJ138" s="12"/>
      <c r="DK138" s="12"/>
      <c r="DL138" s="12"/>
      <c r="DM138" s="12"/>
      <c r="DN138" s="12"/>
      <c r="DO138" s="12"/>
      <c r="DP138" s="12"/>
      <c r="DQ138" s="172"/>
    </row>
    <row r="139" spans="82:121" ht="7.5" customHeight="1">
      <c r="CD139" s="175"/>
      <c r="CE139" s="12"/>
      <c r="CF139" s="12"/>
      <c r="CG139" s="12"/>
      <c r="CH139" s="1118" t="s">
        <v>647</v>
      </c>
      <c r="CI139" s="2659"/>
      <c r="CJ139" s="2659"/>
      <c r="CK139" s="2659"/>
      <c r="CL139" s="2659"/>
      <c r="CM139" s="2659"/>
      <c r="CN139" s="2659"/>
      <c r="CO139" s="2659"/>
      <c r="CP139" s="2659"/>
      <c r="CQ139" s="2659"/>
      <c r="CR139" s="2659"/>
      <c r="CS139" s="2659"/>
      <c r="CT139" s="2659"/>
      <c r="CU139" s="2659"/>
      <c r="CV139" s="2659"/>
      <c r="CW139" s="2659"/>
      <c r="CX139" s="2659"/>
      <c r="CY139" s="2659"/>
      <c r="CZ139" s="2659"/>
      <c r="DA139" s="2659"/>
      <c r="DB139" s="2659"/>
      <c r="DC139" s="2659"/>
      <c r="DD139" s="2659"/>
      <c r="DE139" s="2659"/>
      <c r="DF139" s="2659"/>
      <c r="DG139" s="2659"/>
      <c r="DH139" s="2659"/>
      <c r="DI139" s="2659"/>
      <c r="DJ139" s="2659"/>
      <c r="DK139" s="2659"/>
      <c r="DL139" s="2659"/>
      <c r="DM139" s="2659"/>
      <c r="DN139" s="2659"/>
      <c r="DO139" s="2659"/>
      <c r="DP139" s="2659"/>
      <c r="DQ139" s="2656" t="s">
        <v>648</v>
      </c>
    </row>
    <row r="140" spans="82:121" ht="7.5" customHeight="1">
      <c r="CD140" s="175"/>
      <c r="CE140" s="12"/>
      <c r="CF140" s="12"/>
      <c r="CG140" s="12"/>
      <c r="CH140" s="1118"/>
      <c r="CI140" s="2659"/>
      <c r="CJ140" s="2659"/>
      <c r="CK140" s="2659"/>
      <c r="CL140" s="2659"/>
      <c r="CM140" s="2659"/>
      <c r="CN140" s="2659"/>
      <c r="CO140" s="2659"/>
      <c r="CP140" s="2659"/>
      <c r="CQ140" s="2659"/>
      <c r="CR140" s="2659"/>
      <c r="CS140" s="2659"/>
      <c r="CT140" s="2659"/>
      <c r="CU140" s="2659"/>
      <c r="CV140" s="2659"/>
      <c r="CW140" s="2659"/>
      <c r="CX140" s="2659"/>
      <c r="CY140" s="2659"/>
      <c r="CZ140" s="2659"/>
      <c r="DA140" s="2659"/>
      <c r="DB140" s="2659"/>
      <c r="DC140" s="2659"/>
      <c r="DD140" s="2659"/>
      <c r="DE140" s="2659"/>
      <c r="DF140" s="2659"/>
      <c r="DG140" s="2659"/>
      <c r="DH140" s="2659"/>
      <c r="DI140" s="2659"/>
      <c r="DJ140" s="2659"/>
      <c r="DK140" s="2659"/>
      <c r="DL140" s="2659"/>
      <c r="DM140" s="2659"/>
      <c r="DN140" s="2659"/>
      <c r="DO140" s="2659"/>
      <c r="DP140" s="2659"/>
      <c r="DQ140" s="2656"/>
    </row>
    <row r="141" spans="82:121" ht="7.5" customHeight="1">
      <c r="CD141" s="175"/>
      <c r="CE141" s="12"/>
      <c r="CF141" s="1073" t="s">
        <v>1815</v>
      </c>
      <c r="CG141" s="1073"/>
      <c r="CH141" s="1073"/>
      <c r="CI141" s="1073"/>
      <c r="CJ141" s="1073"/>
      <c r="CK141" s="1073"/>
      <c r="CL141" s="1073"/>
      <c r="CM141" s="1073"/>
      <c r="CN141" s="1073"/>
      <c r="CO141" s="1073"/>
      <c r="CP141" s="1073"/>
      <c r="CQ141" s="1073"/>
      <c r="CR141" s="1073"/>
      <c r="CS141" s="1073"/>
      <c r="CT141" s="1073"/>
      <c r="CU141" s="2654"/>
      <c r="CV141" s="2654"/>
      <c r="CW141" s="2654"/>
      <c r="CX141" s="2654"/>
      <c r="CY141" s="1118" t="s">
        <v>1810</v>
      </c>
      <c r="CZ141" s="1118"/>
      <c r="DA141" s="1118"/>
      <c r="DB141" s="1118"/>
      <c r="DC141" s="2654"/>
      <c r="DD141" s="2654"/>
      <c r="DE141" s="2654"/>
      <c r="DF141" s="2654"/>
      <c r="DG141" s="12"/>
      <c r="DH141" s="12"/>
      <c r="DI141" s="12"/>
      <c r="DJ141" s="12"/>
      <c r="DK141" s="12"/>
      <c r="DL141" s="12"/>
      <c r="DM141" s="12"/>
      <c r="DN141" s="12"/>
      <c r="DO141" s="12"/>
      <c r="DP141" s="12"/>
      <c r="DQ141" s="172"/>
    </row>
    <row r="142" spans="82:121" ht="7.5" customHeight="1">
      <c r="CD142" s="175"/>
      <c r="CE142" s="12"/>
      <c r="CF142" s="1073"/>
      <c r="CG142" s="1073"/>
      <c r="CH142" s="1073"/>
      <c r="CI142" s="1073"/>
      <c r="CJ142" s="1073"/>
      <c r="CK142" s="1073"/>
      <c r="CL142" s="1073"/>
      <c r="CM142" s="1073"/>
      <c r="CN142" s="1073"/>
      <c r="CO142" s="1073"/>
      <c r="CP142" s="1073"/>
      <c r="CQ142" s="1073"/>
      <c r="CR142" s="1073"/>
      <c r="CS142" s="1073"/>
      <c r="CT142" s="1073"/>
      <c r="CU142" s="2654"/>
      <c r="CV142" s="2654"/>
      <c r="CW142" s="2654"/>
      <c r="CX142" s="2654"/>
      <c r="CY142" s="1118"/>
      <c r="CZ142" s="1118"/>
      <c r="DA142" s="1118"/>
      <c r="DB142" s="1118"/>
      <c r="DC142" s="2654"/>
      <c r="DD142" s="2654"/>
      <c r="DE142" s="2654"/>
      <c r="DF142" s="2654"/>
      <c r="DG142" s="12"/>
      <c r="DH142" s="12"/>
      <c r="DI142" s="12"/>
      <c r="DJ142" s="12"/>
      <c r="DK142" s="12"/>
      <c r="DL142" s="12"/>
      <c r="DM142" s="12"/>
      <c r="DN142" s="12"/>
      <c r="DO142" s="12"/>
      <c r="DP142" s="12"/>
      <c r="DQ142" s="172"/>
    </row>
    <row r="143" spans="82:121" ht="7.5" customHeight="1">
      <c r="CD143" s="175"/>
      <c r="CE143" s="12"/>
      <c r="CF143" s="12"/>
      <c r="CG143" s="12"/>
      <c r="CH143" s="1118" t="s">
        <v>647</v>
      </c>
      <c r="CI143" s="2659"/>
      <c r="CJ143" s="2659"/>
      <c r="CK143" s="2659"/>
      <c r="CL143" s="2659"/>
      <c r="CM143" s="2659"/>
      <c r="CN143" s="2659"/>
      <c r="CO143" s="2659"/>
      <c r="CP143" s="2659"/>
      <c r="CQ143" s="2659"/>
      <c r="CR143" s="2659"/>
      <c r="CS143" s="2659"/>
      <c r="CT143" s="2659"/>
      <c r="CU143" s="2659"/>
      <c r="CV143" s="2659"/>
      <c r="CW143" s="2659"/>
      <c r="CX143" s="2659"/>
      <c r="CY143" s="2659"/>
      <c r="CZ143" s="2659"/>
      <c r="DA143" s="2659"/>
      <c r="DB143" s="2659"/>
      <c r="DC143" s="2659"/>
      <c r="DD143" s="2659"/>
      <c r="DE143" s="2659"/>
      <c r="DF143" s="2659"/>
      <c r="DG143" s="2659"/>
      <c r="DH143" s="2659"/>
      <c r="DI143" s="2659"/>
      <c r="DJ143" s="2659"/>
      <c r="DK143" s="2659"/>
      <c r="DL143" s="2659"/>
      <c r="DM143" s="2659"/>
      <c r="DN143" s="2659"/>
      <c r="DO143" s="2659"/>
      <c r="DP143" s="2659"/>
      <c r="DQ143" s="2656" t="s">
        <v>648</v>
      </c>
    </row>
    <row r="144" spans="82:121" ht="7.5" customHeight="1">
      <c r="CD144" s="175"/>
      <c r="CE144" s="12"/>
      <c r="CF144" s="12"/>
      <c r="CG144" s="12"/>
      <c r="CH144" s="1118"/>
      <c r="CI144" s="2659"/>
      <c r="CJ144" s="2659"/>
      <c r="CK144" s="2659"/>
      <c r="CL144" s="2659"/>
      <c r="CM144" s="2659"/>
      <c r="CN144" s="2659"/>
      <c r="CO144" s="2659"/>
      <c r="CP144" s="2659"/>
      <c r="CQ144" s="2659"/>
      <c r="CR144" s="2659"/>
      <c r="CS144" s="2659"/>
      <c r="CT144" s="2659"/>
      <c r="CU144" s="2659"/>
      <c r="CV144" s="2659"/>
      <c r="CW144" s="2659"/>
      <c r="CX144" s="2659"/>
      <c r="CY144" s="2659"/>
      <c r="CZ144" s="2659"/>
      <c r="DA144" s="2659"/>
      <c r="DB144" s="2659"/>
      <c r="DC144" s="2659"/>
      <c r="DD144" s="2659"/>
      <c r="DE144" s="2659"/>
      <c r="DF144" s="2659"/>
      <c r="DG144" s="2659"/>
      <c r="DH144" s="2659"/>
      <c r="DI144" s="2659"/>
      <c r="DJ144" s="2659"/>
      <c r="DK144" s="2659"/>
      <c r="DL144" s="2659"/>
      <c r="DM144" s="2659"/>
      <c r="DN144" s="2659"/>
      <c r="DO144" s="2659"/>
      <c r="DP144" s="2659"/>
      <c r="DQ144" s="2656"/>
    </row>
    <row r="145" spans="82:121" ht="7.5" customHeight="1">
      <c r="CD145" s="175"/>
      <c r="CE145" s="12"/>
      <c r="CF145" s="1073" t="s">
        <v>1816</v>
      </c>
      <c r="CG145" s="1073"/>
      <c r="CH145" s="1073"/>
      <c r="CI145" s="1073"/>
      <c r="CJ145" s="1073"/>
      <c r="CK145" s="1073"/>
      <c r="CL145" s="1073"/>
      <c r="CM145" s="1073"/>
      <c r="CN145" s="1073"/>
      <c r="CO145" s="1073"/>
      <c r="CP145" s="1073"/>
      <c r="CQ145" s="1073"/>
      <c r="CR145" s="1073"/>
      <c r="CS145" s="1073"/>
      <c r="CT145" s="1073"/>
      <c r="CU145" s="2654"/>
      <c r="CV145" s="2654"/>
      <c r="CW145" s="2654"/>
      <c r="CX145" s="2654"/>
      <c r="CY145" s="1118" t="s">
        <v>1810</v>
      </c>
      <c r="CZ145" s="1118"/>
      <c r="DA145" s="1118"/>
      <c r="DB145" s="1118"/>
      <c r="DC145" s="2654"/>
      <c r="DD145" s="2654"/>
      <c r="DE145" s="2654"/>
      <c r="DF145" s="2654"/>
      <c r="DG145" s="12"/>
      <c r="DH145" s="12"/>
      <c r="DI145" s="12"/>
      <c r="DJ145" s="12"/>
      <c r="DK145" s="12"/>
      <c r="DL145" s="12"/>
      <c r="DM145" s="12"/>
      <c r="DN145" s="12"/>
      <c r="DO145" s="12"/>
      <c r="DP145" s="12"/>
      <c r="DQ145" s="172"/>
    </row>
    <row r="146" spans="82:121" ht="7.5" customHeight="1">
      <c r="CD146" s="175"/>
      <c r="CE146" s="12"/>
      <c r="CF146" s="1073"/>
      <c r="CG146" s="1073"/>
      <c r="CH146" s="1073"/>
      <c r="CI146" s="1073"/>
      <c r="CJ146" s="1073"/>
      <c r="CK146" s="1073"/>
      <c r="CL146" s="1073"/>
      <c r="CM146" s="1073"/>
      <c r="CN146" s="1073"/>
      <c r="CO146" s="1073"/>
      <c r="CP146" s="1073"/>
      <c r="CQ146" s="1073"/>
      <c r="CR146" s="1073"/>
      <c r="CS146" s="1073"/>
      <c r="CT146" s="1073"/>
      <c r="CU146" s="2654"/>
      <c r="CV146" s="2654"/>
      <c r="CW146" s="2654"/>
      <c r="CX146" s="2654"/>
      <c r="CY146" s="1118"/>
      <c r="CZ146" s="1118"/>
      <c r="DA146" s="1118"/>
      <c r="DB146" s="1118"/>
      <c r="DC146" s="2654"/>
      <c r="DD146" s="2654"/>
      <c r="DE146" s="2654"/>
      <c r="DF146" s="2654"/>
      <c r="DG146" s="12"/>
      <c r="DH146" s="12"/>
      <c r="DI146" s="12"/>
      <c r="DJ146" s="12"/>
      <c r="DK146" s="12"/>
      <c r="DL146" s="12"/>
      <c r="DM146" s="12"/>
      <c r="DN146" s="12"/>
      <c r="DO146" s="12"/>
      <c r="DP146" s="12"/>
      <c r="DQ146" s="172"/>
    </row>
    <row r="147" spans="82:121" ht="7.5" customHeight="1">
      <c r="CD147" s="175"/>
      <c r="CE147" s="12"/>
      <c r="CF147" s="12"/>
      <c r="CG147" s="12"/>
      <c r="CH147" s="1118" t="s">
        <v>647</v>
      </c>
      <c r="CI147" s="2659"/>
      <c r="CJ147" s="2659"/>
      <c r="CK147" s="2659"/>
      <c r="CL147" s="2659"/>
      <c r="CM147" s="2659"/>
      <c r="CN147" s="2659"/>
      <c r="CO147" s="2659"/>
      <c r="CP147" s="2659"/>
      <c r="CQ147" s="2659"/>
      <c r="CR147" s="2659"/>
      <c r="CS147" s="2659"/>
      <c r="CT147" s="2659"/>
      <c r="CU147" s="2659"/>
      <c r="CV147" s="2659"/>
      <c r="CW147" s="2659"/>
      <c r="CX147" s="2659"/>
      <c r="CY147" s="2659"/>
      <c r="CZ147" s="2659"/>
      <c r="DA147" s="2659"/>
      <c r="DB147" s="2659"/>
      <c r="DC147" s="2659"/>
      <c r="DD147" s="2659"/>
      <c r="DE147" s="2659"/>
      <c r="DF147" s="2659"/>
      <c r="DG147" s="2659"/>
      <c r="DH147" s="2659"/>
      <c r="DI147" s="2659"/>
      <c r="DJ147" s="2659"/>
      <c r="DK147" s="2659"/>
      <c r="DL147" s="2659"/>
      <c r="DM147" s="2659"/>
      <c r="DN147" s="2659"/>
      <c r="DO147" s="2659"/>
      <c r="DP147" s="2659"/>
      <c r="DQ147" s="2656" t="s">
        <v>648</v>
      </c>
    </row>
    <row r="148" spans="82:121" ht="7.5" customHeight="1">
      <c r="CD148" s="175"/>
      <c r="CE148" s="12"/>
      <c r="CF148" s="12"/>
      <c r="CG148" s="12"/>
      <c r="CH148" s="1118"/>
      <c r="CI148" s="2659"/>
      <c r="CJ148" s="2659"/>
      <c r="CK148" s="2659"/>
      <c r="CL148" s="2659"/>
      <c r="CM148" s="2659"/>
      <c r="CN148" s="2659"/>
      <c r="CO148" s="2659"/>
      <c r="CP148" s="2659"/>
      <c r="CQ148" s="2659"/>
      <c r="CR148" s="2659"/>
      <c r="CS148" s="2659"/>
      <c r="CT148" s="2659"/>
      <c r="CU148" s="2659"/>
      <c r="CV148" s="2659"/>
      <c r="CW148" s="2659"/>
      <c r="CX148" s="2659"/>
      <c r="CY148" s="2659"/>
      <c r="CZ148" s="2659"/>
      <c r="DA148" s="2659"/>
      <c r="DB148" s="2659"/>
      <c r="DC148" s="2659"/>
      <c r="DD148" s="2659"/>
      <c r="DE148" s="2659"/>
      <c r="DF148" s="2659"/>
      <c r="DG148" s="2659"/>
      <c r="DH148" s="2659"/>
      <c r="DI148" s="2659"/>
      <c r="DJ148" s="2659"/>
      <c r="DK148" s="2659"/>
      <c r="DL148" s="2659"/>
      <c r="DM148" s="2659"/>
      <c r="DN148" s="2659"/>
      <c r="DO148" s="2659"/>
      <c r="DP148" s="2659"/>
      <c r="DQ148" s="2656"/>
    </row>
    <row r="149" spans="82:121" ht="7.5" customHeight="1">
      <c r="CD149" s="175"/>
      <c r="CE149" s="12"/>
      <c r="CF149" s="1073" t="s">
        <v>1817</v>
      </c>
      <c r="CG149" s="1073"/>
      <c r="CH149" s="1073"/>
      <c r="CI149" s="1073"/>
      <c r="CJ149" s="1073"/>
      <c r="CK149" s="1073"/>
      <c r="CL149" s="1073"/>
      <c r="CM149" s="1073"/>
      <c r="CN149" s="1073"/>
      <c r="CO149" s="1073"/>
      <c r="CP149" s="1073"/>
      <c r="CQ149" s="1073"/>
      <c r="CR149" s="1073"/>
      <c r="CS149" s="1073"/>
      <c r="CT149" s="1073"/>
      <c r="CU149" s="2654"/>
      <c r="CV149" s="2654"/>
      <c r="CW149" s="2654"/>
      <c r="CX149" s="2654"/>
      <c r="CY149" s="1118" t="s">
        <v>1810</v>
      </c>
      <c r="CZ149" s="1118"/>
      <c r="DA149" s="1118"/>
      <c r="DB149" s="1118"/>
      <c r="DC149" s="2654"/>
      <c r="DD149" s="2654"/>
      <c r="DE149" s="2654"/>
      <c r="DF149" s="2654"/>
      <c r="DG149" s="12"/>
      <c r="DH149" s="12"/>
      <c r="DI149" s="12"/>
      <c r="DJ149" s="12"/>
      <c r="DK149" s="12"/>
      <c r="DL149" s="12"/>
      <c r="DM149" s="12"/>
      <c r="DN149" s="12"/>
      <c r="DO149" s="12"/>
      <c r="DP149" s="12"/>
      <c r="DQ149" s="172"/>
    </row>
    <row r="150" spans="82:121" ht="7.5" customHeight="1">
      <c r="CD150" s="175"/>
      <c r="CE150" s="12"/>
      <c r="CF150" s="1073"/>
      <c r="CG150" s="1073"/>
      <c r="CH150" s="1073"/>
      <c r="CI150" s="1073"/>
      <c r="CJ150" s="1073"/>
      <c r="CK150" s="1073"/>
      <c r="CL150" s="1073"/>
      <c r="CM150" s="1073"/>
      <c r="CN150" s="1073"/>
      <c r="CO150" s="1073"/>
      <c r="CP150" s="1073"/>
      <c r="CQ150" s="1073"/>
      <c r="CR150" s="1073"/>
      <c r="CS150" s="1073"/>
      <c r="CT150" s="1073"/>
      <c r="CU150" s="2654"/>
      <c r="CV150" s="2654"/>
      <c r="CW150" s="2654"/>
      <c r="CX150" s="2654"/>
      <c r="CY150" s="1118"/>
      <c r="CZ150" s="1118"/>
      <c r="DA150" s="1118"/>
      <c r="DB150" s="1118"/>
      <c r="DC150" s="2654"/>
      <c r="DD150" s="2654"/>
      <c r="DE150" s="2654"/>
      <c r="DF150" s="2654"/>
      <c r="DG150" s="12"/>
      <c r="DH150" s="12"/>
      <c r="DI150" s="12"/>
      <c r="DJ150" s="12"/>
      <c r="DK150" s="12"/>
      <c r="DL150" s="12"/>
      <c r="DM150" s="12"/>
      <c r="DN150" s="12"/>
      <c r="DO150" s="12"/>
      <c r="DP150" s="12"/>
      <c r="DQ150" s="172"/>
    </row>
    <row r="151" spans="82:121" ht="7.5" customHeight="1">
      <c r="CD151" s="175"/>
      <c r="CE151" s="12"/>
      <c r="CF151" s="12"/>
      <c r="CG151" s="12"/>
      <c r="CH151" s="1118" t="s">
        <v>647</v>
      </c>
      <c r="CI151" s="2659"/>
      <c r="CJ151" s="2659"/>
      <c r="CK151" s="2659"/>
      <c r="CL151" s="2659"/>
      <c r="CM151" s="2659"/>
      <c r="CN151" s="2659"/>
      <c r="CO151" s="2659"/>
      <c r="CP151" s="2659"/>
      <c r="CQ151" s="2659"/>
      <c r="CR151" s="2659"/>
      <c r="CS151" s="2659"/>
      <c r="CT151" s="2659"/>
      <c r="CU151" s="2659"/>
      <c r="CV151" s="2659"/>
      <c r="CW151" s="2659"/>
      <c r="CX151" s="2659"/>
      <c r="CY151" s="2659"/>
      <c r="CZ151" s="2659"/>
      <c r="DA151" s="2659"/>
      <c r="DB151" s="2659"/>
      <c r="DC151" s="2659"/>
      <c r="DD151" s="2659"/>
      <c r="DE151" s="2659"/>
      <c r="DF151" s="2659"/>
      <c r="DG151" s="2659"/>
      <c r="DH151" s="2659"/>
      <c r="DI151" s="2659"/>
      <c r="DJ151" s="2659"/>
      <c r="DK151" s="2659"/>
      <c r="DL151" s="2659"/>
      <c r="DM151" s="2659"/>
      <c r="DN151" s="2659"/>
      <c r="DO151" s="2659"/>
      <c r="DP151" s="2659"/>
      <c r="DQ151" s="2656" t="s">
        <v>648</v>
      </c>
    </row>
    <row r="152" spans="82:121" ht="7.5" customHeight="1">
      <c r="CD152" s="175"/>
      <c r="CE152" s="12"/>
      <c r="CF152" s="12"/>
      <c r="CG152" s="12"/>
      <c r="CH152" s="1118"/>
      <c r="CI152" s="2659"/>
      <c r="CJ152" s="2659"/>
      <c r="CK152" s="2659"/>
      <c r="CL152" s="2659"/>
      <c r="CM152" s="2659"/>
      <c r="CN152" s="2659"/>
      <c r="CO152" s="2659"/>
      <c r="CP152" s="2659"/>
      <c r="CQ152" s="2659"/>
      <c r="CR152" s="2659"/>
      <c r="CS152" s="2659"/>
      <c r="CT152" s="2659"/>
      <c r="CU152" s="2659"/>
      <c r="CV152" s="2659"/>
      <c r="CW152" s="2659"/>
      <c r="CX152" s="2659"/>
      <c r="CY152" s="2659"/>
      <c r="CZ152" s="2659"/>
      <c r="DA152" s="2659"/>
      <c r="DB152" s="2659"/>
      <c r="DC152" s="2659"/>
      <c r="DD152" s="2659"/>
      <c r="DE152" s="2659"/>
      <c r="DF152" s="2659"/>
      <c r="DG152" s="2659"/>
      <c r="DH152" s="2659"/>
      <c r="DI152" s="2659"/>
      <c r="DJ152" s="2659"/>
      <c r="DK152" s="2659"/>
      <c r="DL152" s="2659"/>
      <c r="DM152" s="2659"/>
      <c r="DN152" s="2659"/>
      <c r="DO152" s="2659"/>
      <c r="DP152" s="2659"/>
      <c r="DQ152" s="2656"/>
    </row>
    <row r="153" spans="82:121" ht="7.5" customHeight="1">
      <c r="CD153" s="175"/>
      <c r="CE153" s="12"/>
      <c r="CF153" s="1073" t="s">
        <v>1818</v>
      </c>
      <c r="CG153" s="1073"/>
      <c r="CH153" s="1073"/>
      <c r="CI153" s="1073"/>
      <c r="CJ153" s="1073"/>
      <c r="CK153" s="1073"/>
      <c r="CL153" s="1073"/>
      <c r="CM153" s="1073"/>
      <c r="CN153" s="1073"/>
      <c r="CO153" s="1073"/>
      <c r="CP153" s="1073"/>
      <c r="CQ153" s="1073"/>
      <c r="CR153" s="1073"/>
      <c r="CS153" s="1073"/>
      <c r="CT153" s="1073"/>
      <c r="CU153" s="2654"/>
      <c r="CV153" s="2654"/>
      <c r="CW153" s="2654"/>
      <c r="CX153" s="2654"/>
      <c r="CY153" s="12"/>
      <c r="CZ153" s="12"/>
      <c r="DA153" s="12"/>
      <c r="DB153" s="12"/>
      <c r="DC153" s="12"/>
      <c r="DD153" s="12"/>
      <c r="DE153" s="12"/>
      <c r="DF153" s="12"/>
      <c r="DG153" s="12"/>
      <c r="DH153" s="12"/>
      <c r="DI153" s="12"/>
      <c r="DJ153" s="12"/>
      <c r="DK153" s="12"/>
      <c r="DL153" s="12"/>
      <c r="DM153" s="12"/>
      <c r="DN153" s="12"/>
      <c r="DO153" s="12"/>
      <c r="DP153" s="12"/>
      <c r="DQ153" s="172"/>
    </row>
    <row r="154" spans="82:121" ht="7.5" customHeight="1">
      <c r="CD154" s="175"/>
      <c r="CE154" s="12"/>
      <c r="CF154" s="1073"/>
      <c r="CG154" s="1073"/>
      <c r="CH154" s="1073"/>
      <c r="CI154" s="1073"/>
      <c r="CJ154" s="1073"/>
      <c r="CK154" s="1073"/>
      <c r="CL154" s="1073"/>
      <c r="CM154" s="1073"/>
      <c r="CN154" s="1073"/>
      <c r="CO154" s="1073"/>
      <c r="CP154" s="1073"/>
      <c r="CQ154" s="1073"/>
      <c r="CR154" s="1073"/>
      <c r="CS154" s="1073"/>
      <c r="CT154" s="1073"/>
      <c r="CU154" s="2654"/>
      <c r="CV154" s="2654"/>
      <c r="CW154" s="2654"/>
      <c r="CX154" s="2654"/>
      <c r="CY154" s="12"/>
      <c r="CZ154" s="12"/>
      <c r="DA154" s="12"/>
      <c r="DB154" s="12"/>
      <c r="DC154" s="12"/>
      <c r="DD154" s="12"/>
      <c r="DE154" s="12"/>
      <c r="DF154" s="12"/>
      <c r="DG154" s="12"/>
      <c r="DH154" s="12"/>
      <c r="DI154" s="12"/>
      <c r="DJ154" s="12"/>
      <c r="DK154" s="12"/>
      <c r="DL154" s="12"/>
      <c r="DM154" s="12"/>
      <c r="DN154" s="12"/>
      <c r="DO154" s="12"/>
      <c r="DP154" s="12"/>
      <c r="DQ154" s="172"/>
    </row>
    <row r="155" spans="82:121" ht="7.5" customHeight="1">
      <c r="CD155" s="175"/>
      <c r="CE155" s="12"/>
      <c r="CF155" s="12"/>
      <c r="CG155" s="1118" t="s">
        <v>1819</v>
      </c>
      <c r="CH155" s="1118"/>
      <c r="CI155" s="1118"/>
      <c r="CJ155" s="1118"/>
      <c r="CK155" s="1118"/>
      <c r="CL155" s="1118"/>
      <c r="CM155" s="2654"/>
      <c r="CN155" s="2654"/>
      <c r="CO155" s="2654"/>
      <c r="CP155" s="2654"/>
      <c r="CQ155" s="12"/>
      <c r="CR155" s="12"/>
      <c r="CS155" s="1118" t="s">
        <v>1820</v>
      </c>
      <c r="CT155" s="1118"/>
      <c r="CU155" s="1118"/>
      <c r="CV155" s="1118"/>
      <c r="CW155" s="1118"/>
      <c r="CX155" s="1118"/>
      <c r="CY155" s="2654"/>
      <c r="CZ155" s="2654"/>
      <c r="DA155" s="2654"/>
      <c r="DB155" s="2654"/>
      <c r="DC155" s="12"/>
      <c r="DD155" s="12"/>
      <c r="DE155" s="1118" t="s">
        <v>1821</v>
      </c>
      <c r="DF155" s="1118"/>
      <c r="DG155" s="1118"/>
      <c r="DH155" s="1118"/>
      <c r="DI155" s="1118"/>
      <c r="DJ155" s="1118"/>
      <c r="DK155" s="2654"/>
      <c r="DL155" s="2654"/>
      <c r="DM155" s="2654"/>
      <c r="DN155" s="2654"/>
      <c r="DO155" s="12"/>
      <c r="DP155" s="12"/>
      <c r="DQ155" s="172"/>
    </row>
    <row r="156" spans="82:121" ht="7.5" customHeight="1">
      <c r="CD156" s="175"/>
      <c r="CE156" s="12"/>
      <c r="CF156" s="12"/>
      <c r="CG156" s="1118"/>
      <c r="CH156" s="1118"/>
      <c r="CI156" s="1118"/>
      <c r="CJ156" s="1118"/>
      <c r="CK156" s="1118"/>
      <c r="CL156" s="1118"/>
      <c r="CM156" s="2654"/>
      <c r="CN156" s="2654"/>
      <c r="CO156" s="2654"/>
      <c r="CP156" s="2654"/>
      <c r="CQ156" s="12"/>
      <c r="CR156" s="12"/>
      <c r="CS156" s="1118"/>
      <c r="CT156" s="1118"/>
      <c r="CU156" s="1118"/>
      <c r="CV156" s="1118"/>
      <c r="CW156" s="1118"/>
      <c r="CX156" s="1118"/>
      <c r="CY156" s="2654"/>
      <c r="CZ156" s="2654"/>
      <c r="DA156" s="2654"/>
      <c r="DB156" s="2654"/>
      <c r="DC156" s="12"/>
      <c r="DD156" s="12"/>
      <c r="DE156" s="1118"/>
      <c r="DF156" s="1118"/>
      <c r="DG156" s="1118"/>
      <c r="DH156" s="1118"/>
      <c r="DI156" s="1118"/>
      <c r="DJ156" s="1118"/>
      <c r="DK156" s="2654"/>
      <c r="DL156" s="2654"/>
      <c r="DM156" s="2654"/>
      <c r="DN156" s="2654"/>
      <c r="DO156" s="12"/>
      <c r="DP156" s="12"/>
      <c r="DQ156" s="172"/>
    </row>
    <row r="157" spans="82:121" ht="7.5" customHeight="1">
      <c r="CD157" s="175"/>
      <c r="CE157" s="12"/>
      <c r="CF157" s="1073" t="s">
        <v>1822</v>
      </c>
      <c r="CG157" s="1073"/>
      <c r="CH157" s="1073"/>
      <c r="CI157" s="1073"/>
      <c r="CJ157" s="1073"/>
      <c r="CK157" s="1073"/>
      <c r="CL157" s="1073"/>
      <c r="CM157" s="1073"/>
      <c r="CN157" s="1073"/>
      <c r="CO157" s="1073"/>
      <c r="CP157" s="1073"/>
      <c r="CQ157" s="1073"/>
      <c r="CR157" s="1073"/>
      <c r="CS157" s="1073"/>
      <c r="CT157" s="1073"/>
      <c r="CU157" s="2654"/>
      <c r="CV157" s="2654"/>
      <c r="CW157" s="2654"/>
      <c r="CX157" s="2654"/>
      <c r="CY157" s="1118" t="s">
        <v>1810</v>
      </c>
      <c r="CZ157" s="1118"/>
      <c r="DA157" s="1118"/>
      <c r="DB157" s="1118"/>
      <c r="DC157" s="2654"/>
      <c r="DD157" s="2654"/>
      <c r="DE157" s="2654"/>
      <c r="DF157" s="2654"/>
      <c r="DG157" s="12"/>
      <c r="DH157" s="12"/>
      <c r="DI157" s="12"/>
      <c r="DJ157" s="12"/>
      <c r="DK157" s="12"/>
      <c r="DL157" s="12"/>
      <c r="DM157" s="12"/>
      <c r="DN157" s="12"/>
      <c r="DO157" s="12"/>
      <c r="DP157" s="12"/>
      <c r="DQ157" s="172"/>
    </row>
    <row r="158" spans="82:121" ht="7.5" customHeight="1">
      <c r="CD158" s="175"/>
      <c r="CE158" s="12"/>
      <c r="CF158" s="1073"/>
      <c r="CG158" s="1073"/>
      <c r="CH158" s="1073"/>
      <c r="CI158" s="1073"/>
      <c r="CJ158" s="1073"/>
      <c r="CK158" s="1073"/>
      <c r="CL158" s="1073"/>
      <c r="CM158" s="1073"/>
      <c r="CN158" s="1073"/>
      <c r="CO158" s="1073"/>
      <c r="CP158" s="1073"/>
      <c r="CQ158" s="1073"/>
      <c r="CR158" s="1073"/>
      <c r="CS158" s="1073"/>
      <c r="CT158" s="1073"/>
      <c r="CU158" s="2654"/>
      <c r="CV158" s="2654"/>
      <c r="CW158" s="2654"/>
      <c r="CX158" s="2654"/>
      <c r="CY158" s="1118"/>
      <c r="CZ158" s="1118"/>
      <c r="DA158" s="1118"/>
      <c r="DB158" s="1118"/>
      <c r="DC158" s="2654"/>
      <c r="DD158" s="2654"/>
      <c r="DE158" s="2654"/>
      <c r="DF158" s="2654"/>
      <c r="DG158" s="12"/>
      <c r="DH158" s="12"/>
      <c r="DI158" s="12"/>
      <c r="DJ158" s="12"/>
      <c r="DK158" s="12"/>
      <c r="DL158" s="12"/>
      <c r="DM158" s="12"/>
      <c r="DN158" s="12"/>
      <c r="DO158" s="12"/>
      <c r="DP158" s="12"/>
      <c r="DQ158" s="172"/>
    </row>
    <row r="159" spans="82:121" ht="7.5" customHeight="1">
      <c r="CD159" s="175"/>
      <c r="CE159" s="12"/>
      <c r="CF159" s="12"/>
      <c r="CG159" s="12"/>
      <c r="CH159" s="1118" t="s">
        <v>647</v>
      </c>
      <c r="CI159" s="2659"/>
      <c r="CJ159" s="2659"/>
      <c r="CK159" s="2659"/>
      <c r="CL159" s="2659"/>
      <c r="CM159" s="2659"/>
      <c r="CN159" s="2659"/>
      <c r="CO159" s="2659"/>
      <c r="CP159" s="2659"/>
      <c r="CQ159" s="2659"/>
      <c r="CR159" s="2659"/>
      <c r="CS159" s="2659"/>
      <c r="CT159" s="2659"/>
      <c r="CU159" s="2659"/>
      <c r="CV159" s="2659"/>
      <c r="CW159" s="2659"/>
      <c r="CX159" s="2659"/>
      <c r="CY159" s="2659"/>
      <c r="CZ159" s="2659"/>
      <c r="DA159" s="2659"/>
      <c r="DB159" s="2659"/>
      <c r="DC159" s="2659"/>
      <c r="DD159" s="2659"/>
      <c r="DE159" s="2659"/>
      <c r="DF159" s="2659"/>
      <c r="DG159" s="2659"/>
      <c r="DH159" s="2659"/>
      <c r="DI159" s="2659"/>
      <c r="DJ159" s="2659"/>
      <c r="DK159" s="2659"/>
      <c r="DL159" s="2659"/>
      <c r="DM159" s="2659"/>
      <c r="DN159" s="2659"/>
      <c r="DO159" s="2659"/>
      <c r="DP159" s="2659"/>
      <c r="DQ159" s="2656" t="s">
        <v>648</v>
      </c>
    </row>
    <row r="160" spans="82:121" ht="7.5" customHeight="1">
      <c r="CD160" s="175"/>
      <c r="CE160" s="12"/>
      <c r="CF160" s="12"/>
      <c r="CG160" s="12"/>
      <c r="CH160" s="1118"/>
      <c r="CI160" s="2659"/>
      <c r="CJ160" s="2659"/>
      <c r="CK160" s="2659"/>
      <c r="CL160" s="2659"/>
      <c r="CM160" s="2659"/>
      <c r="CN160" s="2659"/>
      <c r="CO160" s="2659"/>
      <c r="CP160" s="2659"/>
      <c r="CQ160" s="2659"/>
      <c r="CR160" s="2659"/>
      <c r="CS160" s="2659"/>
      <c r="CT160" s="2659"/>
      <c r="CU160" s="2659"/>
      <c r="CV160" s="2659"/>
      <c r="CW160" s="2659"/>
      <c r="CX160" s="2659"/>
      <c r="CY160" s="2659"/>
      <c r="CZ160" s="2659"/>
      <c r="DA160" s="2659"/>
      <c r="DB160" s="2659"/>
      <c r="DC160" s="2659"/>
      <c r="DD160" s="2659"/>
      <c r="DE160" s="2659"/>
      <c r="DF160" s="2659"/>
      <c r="DG160" s="2659"/>
      <c r="DH160" s="2659"/>
      <c r="DI160" s="2659"/>
      <c r="DJ160" s="2659"/>
      <c r="DK160" s="2659"/>
      <c r="DL160" s="2659"/>
      <c r="DM160" s="2659"/>
      <c r="DN160" s="2659"/>
      <c r="DO160" s="2659"/>
      <c r="DP160" s="2659"/>
      <c r="DQ160" s="2656"/>
    </row>
    <row r="161" spans="82:121" ht="7.5" customHeight="1">
      <c r="CD161" s="175"/>
      <c r="CE161" s="12"/>
      <c r="CF161" s="1073" t="s">
        <v>1823</v>
      </c>
      <c r="CG161" s="1073"/>
      <c r="CH161" s="1073"/>
      <c r="CI161" s="1073"/>
      <c r="CJ161" s="1073"/>
      <c r="CK161" s="1073"/>
      <c r="CL161" s="1073"/>
      <c r="CM161" s="1073"/>
      <c r="CN161" s="1073"/>
      <c r="CO161" s="1073"/>
      <c r="CP161" s="1073"/>
      <c r="CQ161" s="1073"/>
      <c r="CR161" s="1073"/>
      <c r="CS161" s="1073"/>
      <c r="CT161" s="1073"/>
      <c r="CU161" s="2654"/>
      <c r="CV161" s="2654"/>
      <c r="CW161" s="2654"/>
      <c r="CX161" s="2654"/>
      <c r="CY161" s="1118" t="s">
        <v>1810</v>
      </c>
      <c r="CZ161" s="1118"/>
      <c r="DA161" s="1118"/>
      <c r="DB161" s="1118"/>
      <c r="DC161" s="2654"/>
      <c r="DD161" s="2654"/>
      <c r="DE161" s="2654"/>
      <c r="DF161" s="2654"/>
      <c r="DG161" s="12"/>
      <c r="DH161" s="12"/>
      <c r="DI161" s="12"/>
      <c r="DJ161" s="12"/>
      <c r="DK161" s="12"/>
      <c r="DL161" s="12"/>
      <c r="DM161" s="12"/>
      <c r="DN161" s="12"/>
      <c r="DO161" s="12"/>
      <c r="DP161" s="12"/>
      <c r="DQ161" s="172"/>
    </row>
    <row r="162" spans="82:121" ht="7.5" customHeight="1">
      <c r="CD162" s="175"/>
      <c r="CE162" s="12"/>
      <c r="CF162" s="1073"/>
      <c r="CG162" s="1073"/>
      <c r="CH162" s="1073"/>
      <c r="CI162" s="1073"/>
      <c r="CJ162" s="1073"/>
      <c r="CK162" s="1073"/>
      <c r="CL162" s="1073"/>
      <c r="CM162" s="1073"/>
      <c r="CN162" s="1073"/>
      <c r="CO162" s="1073"/>
      <c r="CP162" s="1073"/>
      <c r="CQ162" s="1073"/>
      <c r="CR162" s="1073"/>
      <c r="CS162" s="1073"/>
      <c r="CT162" s="1073"/>
      <c r="CU162" s="2654"/>
      <c r="CV162" s="2654"/>
      <c r="CW162" s="2654"/>
      <c r="CX162" s="2654"/>
      <c r="CY162" s="1118"/>
      <c r="CZ162" s="1118"/>
      <c r="DA162" s="1118"/>
      <c r="DB162" s="1118"/>
      <c r="DC162" s="2654"/>
      <c r="DD162" s="2654"/>
      <c r="DE162" s="2654"/>
      <c r="DF162" s="2654"/>
      <c r="DG162" s="12"/>
      <c r="DH162" s="12"/>
      <c r="DI162" s="12"/>
      <c r="DJ162" s="12"/>
      <c r="DK162" s="12"/>
      <c r="DL162" s="12"/>
      <c r="DM162" s="12"/>
      <c r="DN162" s="12"/>
      <c r="DO162" s="12"/>
      <c r="DP162" s="12"/>
      <c r="DQ162" s="172"/>
    </row>
    <row r="163" spans="82:121" ht="7.5" customHeight="1">
      <c r="CD163" s="175"/>
      <c r="CE163" s="12"/>
      <c r="CF163" s="12"/>
      <c r="CG163" s="12"/>
      <c r="CH163" s="1118" t="s">
        <v>647</v>
      </c>
      <c r="CI163" s="2659"/>
      <c r="CJ163" s="2659"/>
      <c r="CK163" s="2659"/>
      <c r="CL163" s="2659"/>
      <c r="CM163" s="2659"/>
      <c r="CN163" s="2659"/>
      <c r="CO163" s="2659"/>
      <c r="CP163" s="2659"/>
      <c r="CQ163" s="2659"/>
      <c r="CR163" s="2659"/>
      <c r="CS163" s="2659"/>
      <c r="CT163" s="2659"/>
      <c r="CU163" s="2659"/>
      <c r="CV163" s="2659"/>
      <c r="CW163" s="2659"/>
      <c r="CX163" s="2659"/>
      <c r="CY163" s="2659"/>
      <c r="CZ163" s="2659"/>
      <c r="DA163" s="2659"/>
      <c r="DB163" s="2659"/>
      <c r="DC163" s="2659"/>
      <c r="DD163" s="2659"/>
      <c r="DE163" s="2659"/>
      <c r="DF163" s="2659"/>
      <c r="DG163" s="2659"/>
      <c r="DH163" s="2659"/>
      <c r="DI163" s="2659"/>
      <c r="DJ163" s="2659"/>
      <c r="DK163" s="2659"/>
      <c r="DL163" s="2659"/>
      <c r="DM163" s="2659"/>
      <c r="DN163" s="2659"/>
      <c r="DO163" s="2659"/>
      <c r="DP163" s="2659"/>
      <c r="DQ163" s="2656" t="s">
        <v>648</v>
      </c>
    </row>
    <row r="164" spans="82:121" ht="7.5" customHeight="1" thickBot="1">
      <c r="CD164" s="176"/>
      <c r="CE164" s="173"/>
      <c r="CF164" s="173"/>
      <c r="CG164" s="173"/>
      <c r="CH164" s="2663"/>
      <c r="CI164" s="2665"/>
      <c r="CJ164" s="2665"/>
      <c r="CK164" s="2665"/>
      <c r="CL164" s="2665"/>
      <c r="CM164" s="2665"/>
      <c r="CN164" s="2665"/>
      <c r="CO164" s="2665"/>
      <c r="CP164" s="2665"/>
      <c r="CQ164" s="2665"/>
      <c r="CR164" s="2665"/>
      <c r="CS164" s="2665"/>
      <c r="CT164" s="2665"/>
      <c r="CU164" s="2665"/>
      <c r="CV164" s="2665"/>
      <c r="CW164" s="2665"/>
      <c r="CX164" s="2665"/>
      <c r="CY164" s="2665"/>
      <c r="CZ164" s="2665"/>
      <c r="DA164" s="2665"/>
      <c r="DB164" s="2665"/>
      <c r="DC164" s="2665"/>
      <c r="DD164" s="2665"/>
      <c r="DE164" s="2665"/>
      <c r="DF164" s="2665"/>
      <c r="DG164" s="2665"/>
      <c r="DH164" s="2665"/>
      <c r="DI164" s="2665"/>
      <c r="DJ164" s="2665"/>
      <c r="DK164" s="2665"/>
      <c r="DL164" s="2665"/>
      <c r="DM164" s="2665"/>
      <c r="DN164" s="2665"/>
      <c r="DO164" s="2665"/>
      <c r="DP164" s="2665"/>
      <c r="DQ164" s="2664"/>
    </row>
    <row r="165" spans="82:121" ht="7.5" customHeight="1">
      <c r="CD165" s="2673" t="s">
        <v>1824</v>
      </c>
      <c r="CE165" s="2674"/>
      <c r="CF165" s="2674"/>
      <c r="CG165" s="2674"/>
      <c r="CH165" s="2674"/>
      <c r="CI165" s="2674"/>
      <c r="CJ165" s="2674"/>
      <c r="CK165" s="2674"/>
      <c r="CL165" s="2674"/>
      <c r="CM165" s="2674"/>
      <c r="CN165" s="2674"/>
      <c r="CO165" s="2674"/>
      <c r="CP165" s="2674"/>
      <c r="CQ165" s="2674"/>
      <c r="CR165" s="2674"/>
      <c r="CS165" s="2674"/>
      <c r="CT165" s="2674"/>
      <c r="CU165" s="2674"/>
      <c r="CV165" s="2674"/>
      <c r="CW165" s="2674"/>
      <c r="CX165" s="2674"/>
      <c r="CY165" s="2674"/>
      <c r="CZ165" s="2674"/>
      <c r="DA165" s="2674"/>
      <c r="DB165" s="2674"/>
      <c r="DC165" s="2674"/>
      <c r="DD165" s="2674"/>
      <c r="DE165" s="2674"/>
      <c r="DF165" s="2674"/>
      <c r="DG165" s="2674"/>
      <c r="DH165" s="2674"/>
      <c r="DI165" s="2674"/>
      <c r="DJ165" s="2674"/>
      <c r="DK165" s="2674"/>
      <c r="DL165" s="2674"/>
      <c r="DM165" s="2674"/>
      <c r="DN165" s="2674"/>
      <c r="DO165" s="2674"/>
      <c r="DP165" s="2674"/>
      <c r="DQ165" s="2677"/>
    </row>
    <row r="166" spans="82:121" ht="7.5" customHeight="1">
      <c r="CD166" s="2668"/>
      <c r="CE166" s="1073"/>
      <c r="CF166" s="1073"/>
      <c r="CG166" s="1073"/>
      <c r="CH166" s="1073"/>
      <c r="CI166" s="1073"/>
      <c r="CJ166" s="1073"/>
      <c r="CK166" s="1073"/>
      <c r="CL166" s="1073"/>
      <c r="CM166" s="1073"/>
      <c r="CN166" s="1073"/>
      <c r="CO166" s="1073"/>
      <c r="CP166" s="1073"/>
      <c r="CQ166" s="1073"/>
      <c r="CR166" s="1073"/>
      <c r="CS166" s="1073"/>
      <c r="CT166" s="1073"/>
      <c r="CU166" s="1073"/>
      <c r="CV166" s="1073"/>
      <c r="CW166" s="1073"/>
      <c r="CX166" s="1073"/>
      <c r="CY166" s="1073"/>
      <c r="CZ166" s="1073"/>
      <c r="DA166" s="1073"/>
      <c r="DB166" s="1073"/>
      <c r="DC166" s="1073"/>
      <c r="DD166" s="1073"/>
      <c r="DE166" s="1073"/>
      <c r="DF166" s="1073"/>
      <c r="DG166" s="1073"/>
      <c r="DH166" s="1073"/>
      <c r="DI166" s="1073"/>
      <c r="DJ166" s="1073"/>
      <c r="DK166" s="1073"/>
      <c r="DL166" s="1073"/>
      <c r="DM166" s="1073"/>
      <c r="DN166" s="1073"/>
      <c r="DO166" s="1073"/>
      <c r="DP166" s="1073"/>
      <c r="DQ166" s="2678"/>
    </row>
    <row r="167" spans="82:121" ht="7.5" customHeight="1">
      <c r="CD167" s="175"/>
      <c r="CE167" s="12"/>
      <c r="CF167" s="1073" t="s">
        <v>1825</v>
      </c>
      <c r="CG167" s="1073"/>
      <c r="CH167" s="1073"/>
      <c r="CI167" s="1073"/>
      <c r="CJ167" s="1073"/>
      <c r="CK167" s="1073"/>
      <c r="CL167" s="1073"/>
      <c r="CM167" s="1073"/>
      <c r="CN167" s="1073"/>
      <c r="CO167" s="2635"/>
      <c r="CP167" s="2635"/>
      <c r="CQ167" s="2635"/>
      <c r="CR167" s="2635"/>
      <c r="CS167" s="2635"/>
      <c r="CT167" s="2635"/>
      <c r="CU167" s="2635"/>
      <c r="CV167" s="2635"/>
      <c r="CW167" s="2635"/>
      <c r="CX167" s="12"/>
      <c r="CY167" s="12"/>
      <c r="CZ167" s="1073" t="s">
        <v>1826</v>
      </c>
      <c r="DA167" s="1073"/>
      <c r="DB167" s="1073"/>
      <c r="DC167" s="1073"/>
      <c r="DD167" s="1073"/>
      <c r="DE167" s="1073"/>
      <c r="DF167" s="1073"/>
      <c r="DG167" s="1073"/>
      <c r="DH167" s="1073"/>
      <c r="DI167" s="2635"/>
      <c r="DJ167" s="2635"/>
      <c r="DK167" s="2635"/>
      <c r="DL167" s="2635"/>
      <c r="DM167" s="2635"/>
      <c r="DN167" s="2635"/>
      <c r="DO167" s="2635"/>
      <c r="DP167" s="2635"/>
      <c r="DQ167" s="2666"/>
    </row>
    <row r="168" spans="82:121" ht="7.5" customHeight="1">
      <c r="CD168" s="175"/>
      <c r="CE168" s="12"/>
      <c r="CF168" s="1073"/>
      <c r="CG168" s="1073"/>
      <c r="CH168" s="1073"/>
      <c r="CI168" s="1073"/>
      <c r="CJ168" s="1073"/>
      <c r="CK168" s="1073"/>
      <c r="CL168" s="1073"/>
      <c r="CM168" s="1073"/>
      <c r="CN168" s="1073"/>
      <c r="CO168" s="2635"/>
      <c r="CP168" s="2635"/>
      <c r="CQ168" s="2635"/>
      <c r="CR168" s="2635"/>
      <c r="CS168" s="2635"/>
      <c r="CT168" s="2635"/>
      <c r="CU168" s="2635"/>
      <c r="CV168" s="2635"/>
      <c r="CW168" s="2635"/>
      <c r="CX168" s="12"/>
      <c r="CY168" s="12"/>
      <c r="CZ168" s="1073"/>
      <c r="DA168" s="1073"/>
      <c r="DB168" s="1073"/>
      <c r="DC168" s="1073"/>
      <c r="DD168" s="1073"/>
      <c r="DE168" s="1073"/>
      <c r="DF168" s="1073"/>
      <c r="DG168" s="1073"/>
      <c r="DH168" s="1073"/>
      <c r="DI168" s="2635"/>
      <c r="DJ168" s="2635"/>
      <c r="DK168" s="2635"/>
      <c r="DL168" s="2635"/>
      <c r="DM168" s="2635"/>
      <c r="DN168" s="2635"/>
      <c r="DO168" s="2635"/>
      <c r="DP168" s="2635"/>
      <c r="DQ168" s="2666"/>
    </row>
    <row r="169" spans="82:121" ht="7.5" customHeight="1">
      <c r="CD169" s="175"/>
      <c r="CE169" s="12"/>
      <c r="CF169" s="1073" t="s">
        <v>1827</v>
      </c>
      <c r="CG169" s="1073"/>
      <c r="CH169" s="1073"/>
      <c r="CI169" s="1073"/>
      <c r="CJ169" s="1073"/>
      <c r="CK169" s="1073"/>
      <c r="CL169" s="1073"/>
      <c r="CM169" s="1073"/>
      <c r="CN169" s="1073"/>
      <c r="CO169" s="1073"/>
      <c r="CP169" s="1073"/>
      <c r="CQ169" s="1073"/>
      <c r="CR169" s="1073"/>
      <c r="CS169" s="1073"/>
      <c r="CT169" s="1073"/>
      <c r="CU169" s="1073"/>
      <c r="CV169" s="1073"/>
      <c r="CW169" s="1073"/>
      <c r="CX169" s="1073"/>
      <c r="CY169" s="1073"/>
      <c r="CZ169" s="2635"/>
      <c r="DA169" s="2635"/>
      <c r="DB169" s="2635"/>
      <c r="DC169" s="2635"/>
      <c r="DD169" s="2635"/>
      <c r="DE169" s="2635"/>
      <c r="DF169" s="2635"/>
      <c r="DG169" s="2635"/>
      <c r="DH169" s="2635"/>
      <c r="DI169" s="2635"/>
      <c r="DJ169" s="2635"/>
      <c r="DK169" s="2635"/>
      <c r="DL169" s="2635"/>
      <c r="DM169" s="2635"/>
      <c r="DN169" s="2635"/>
      <c r="DO169" s="2635"/>
      <c r="DP169" s="2635"/>
      <c r="DQ169" s="2666"/>
    </row>
    <row r="170" spans="82:121" ht="7.5" customHeight="1" thickBot="1">
      <c r="CD170" s="176"/>
      <c r="CE170" s="173"/>
      <c r="CF170" s="2676"/>
      <c r="CG170" s="2676"/>
      <c r="CH170" s="2676"/>
      <c r="CI170" s="2676"/>
      <c r="CJ170" s="2676"/>
      <c r="CK170" s="2676"/>
      <c r="CL170" s="2676"/>
      <c r="CM170" s="2676"/>
      <c r="CN170" s="2676"/>
      <c r="CO170" s="2676"/>
      <c r="CP170" s="2676"/>
      <c r="CQ170" s="2676"/>
      <c r="CR170" s="2676"/>
      <c r="CS170" s="2676"/>
      <c r="CT170" s="2676"/>
      <c r="CU170" s="2676"/>
      <c r="CV170" s="2676"/>
      <c r="CW170" s="2676"/>
      <c r="CX170" s="2676"/>
      <c r="CY170" s="2676"/>
      <c r="CZ170" s="2662"/>
      <c r="DA170" s="2662"/>
      <c r="DB170" s="2662"/>
      <c r="DC170" s="2662"/>
      <c r="DD170" s="2662"/>
      <c r="DE170" s="2662"/>
      <c r="DF170" s="2662"/>
      <c r="DG170" s="2662"/>
      <c r="DH170" s="2662"/>
      <c r="DI170" s="2662"/>
      <c r="DJ170" s="2662"/>
      <c r="DK170" s="2662"/>
      <c r="DL170" s="2662"/>
      <c r="DM170" s="2662"/>
      <c r="DN170" s="2662"/>
      <c r="DO170" s="2662"/>
      <c r="DP170" s="2662"/>
      <c r="DQ170" s="2679"/>
    </row>
    <row r="171" spans="82:121" ht="7.5" customHeight="1">
      <c r="CD171" s="2673" t="s">
        <v>1828</v>
      </c>
      <c r="CE171" s="2674"/>
      <c r="CF171" s="2674"/>
      <c r="CG171" s="2674"/>
      <c r="CH171" s="2674"/>
      <c r="CI171" s="2674"/>
      <c r="CJ171" s="2674"/>
      <c r="CK171" s="2674"/>
      <c r="CL171" s="2674"/>
      <c r="CM171" s="2674"/>
      <c r="CN171" s="2674"/>
      <c r="CO171" s="2674"/>
      <c r="CP171" s="2674"/>
      <c r="CQ171" s="2674"/>
      <c r="CR171" s="2674"/>
      <c r="CS171" s="2674"/>
      <c r="CT171" s="2674"/>
      <c r="CU171" s="2674"/>
      <c r="CV171" s="2674"/>
      <c r="CW171" s="2674"/>
      <c r="CX171" s="2674"/>
      <c r="CY171" s="2674"/>
      <c r="CZ171" s="2674"/>
      <c r="DA171" s="2674"/>
      <c r="DB171" s="2674"/>
      <c r="DC171" s="2674"/>
      <c r="DD171" s="2674"/>
      <c r="DE171" s="2674"/>
      <c r="DF171" s="2674"/>
      <c r="DG171" s="2674"/>
      <c r="DH171" s="2674"/>
      <c r="DI171" s="2674"/>
      <c r="DJ171" s="2674"/>
      <c r="DK171" s="2674"/>
      <c r="DL171" s="2674"/>
      <c r="DM171" s="2674"/>
      <c r="DN171" s="2674"/>
      <c r="DO171" s="2674"/>
      <c r="DP171" s="2674"/>
      <c r="DQ171" s="2677"/>
    </row>
    <row r="172" spans="82:121" ht="7.5" customHeight="1">
      <c r="CD172" s="2668"/>
      <c r="CE172" s="1073"/>
      <c r="CF172" s="1073"/>
      <c r="CG172" s="1073"/>
      <c r="CH172" s="1073"/>
      <c r="CI172" s="1073"/>
      <c r="CJ172" s="1073"/>
      <c r="CK172" s="1073"/>
      <c r="CL172" s="1073"/>
      <c r="CM172" s="1073"/>
      <c r="CN172" s="1073"/>
      <c r="CO172" s="1073"/>
      <c r="CP172" s="1073"/>
      <c r="CQ172" s="1073"/>
      <c r="CR172" s="1073"/>
      <c r="CS172" s="1073"/>
      <c r="CT172" s="1073"/>
      <c r="CU172" s="1073"/>
      <c r="CV172" s="1073"/>
      <c r="CW172" s="1073"/>
      <c r="CX172" s="1073"/>
      <c r="CY172" s="1073"/>
      <c r="CZ172" s="1073"/>
      <c r="DA172" s="1073"/>
      <c r="DB172" s="1073"/>
      <c r="DC172" s="1073"/>
      <c r="DD172" s="1073"/>
      <c r="DE172" s="1073"/>
      <c r="DF172" s="1073"/>
      <c r="DG172" s="1073"/>
      <c r="DH172" s="1073"/>
      <c r="DI172" s="1073"/>
      <c r="DJ172" s="1073"/>
      <c r="DK172" s="1073"/>
      <c r="DL172" s="1073"/>
      <c r="DM172" s="1073"/>
      <c r="DN172" s="1073"/>
      <c r="DO172" s="1073"/>
      <c r="DP172" s="1073"/>
      <c r="DQ172" s="2678"/>
    </row>
    <row r="173" spans="82:121" ht="7.5" customHeight="1">
      <c r="CD173" s="175"/>
      <c r="CE173" s="12"/>
      <c r="CF173" s="1073" t="s">
        <v>1829</v>
      </c>
      <c r="CG173" s="1073"/>
      <c r="CH173" s="1073"/>
      <c r="CI173" s="1073"/>
      <c r="CJ173" s="1073"/>
      <c r="CK173" s="1073"/>
      <c r="CL173" s="1073"/>
      <c r="CM173" s="1073"/>
      <c r="CN173" s="1073"/>
      <c r="CO173" s="2635"/>
      <c r="CP173" s="2635"/>
      <c r="CQ173" s="2635"/>
      <c r="CR173" s="2635"/>
      <c r="CS173" s="2635"/>
      <c r="CT173" s="2635"/>
      <c r="CU173" s="2635"/>
      <c r="CV173" s="2635"/>
      <c r="CW173" s="2635"/>
      <c r="CX173" s="12"/>
      <c r="CY173" s="12"/>
      <c r="CZ173" s="1073" t="s">
        <v>1830</v>
      </c>
      <c r="DA173" s="1073"/>
      <c r="DB173" s="1073"/>
      <c r="DC173" s="1073"/>
      <c r="DD173" s="1073"/>
      <c r="DE173" s="1073"/>
      <c r="DF173" s="1073"/>
      <c r="DG173" s="1073"/>
      <c r="DH173" s="1073"/>
      <c r="DI173" s="2635"/>
      <c r="DJ173" s="2635"/>
      <c r="DK173" s="2635"/>
      <c r="DL173" s="2635"/>
      <c r="DM173" s="2635"/>
      <c r="DN173" s="2635"/>
      <c r="DO173" s="2635"/>
      <c r="DP173" s="2635"/>
      <c r="DQ173" s="2666"/>
    </row>
    <row r="174" spans="82:121" ht="7.5" customHeight="1">
      <c r="CD174" s="175"/>
      <c r="CE174" s="12"/>
      <c r="CF174" s="1073"/>
      <c r="CG174" s="1073"/>
      <c r="CH174" s="1073"/>
      <c r="CI174" s="1073"/>
      <c r="CJ174" s="1073"/>
      <c r="CK174" s="1073"/>
      <c r="CL174" s="1073"/>
      <c r="CM174" s="1073"/>
      <c r="CN174" s="1073"/>
      <c r="CO174" s="2635"/>
      <c r="CP174" s="2635"/>
      <c r="CQ174" s="2635"/>
      <c r="CR174" s="2635"/>
      <c r="CS174" s="2635"/>
      <c r="CT174" s="2635"/>
      <c r="CU174" s="2635"/>
      <c r="CV174" s="2635"/>
      <c r="CW174" s="2635"/>
      <c r="CX174" s="12"/>
      <c r="CY174" s="12"/>
      <c r="CZ174" s="1073"/>
      <c r="DA174" s="1073"/>
      <c r="DB174" s="1073"/>
      <c r="DC174" s="1073"/>
      <c r="DD174" s="1073"/>
      <c r="DE174" s="1073"/>
      <c r="DF174" s="1073"/>
      <c r="DG174" s="1073"/>
      <c r="DH174" s="1073"/>
      <c r="DI174" s="2635"/>
      <c r="DJ174" s="2635"/>
      <c r="DK174" s="2635"/>
      <c r="DL174" s="2635"/>
      <c r="DM174" s="2635"/>
      <c r="DN174" s="2635"/>
      <c r="DO174" s="2635"/>
      <c r="DP174" s="2635"/>
      <c r="DQ174" s="2666"/>
    </row>
    <row r="175" spans="82:121" ht="7.5" customHeight="1">
      <c r="CD175" s="2668" t="s">
        <v>1831</v>
      </c>
      <c r="CE175" s="1073"/>
      <c r="CF175" s="1073"/>
      <c r="CG175" s="1073"/>
      <c r="CH175" s="1073"/>
      <c r="CI175" s="1073"/>
      <c r="CJ175" s="1073"/>
      <c r="CK175" s="1073"/>
      <c r="CL175" s="1073"/>
      <c r="CM175" s="1073"/>
      <c r="CN175" s="1073"/>
      <c r="CO175" s="1073"/>
      <c r="CP175" s="1073"/>
      <c r="CQ175" s="1073"/>
      <c r="CR175" s="1073"/>
      <c r="CS175" s="1073"/>
      <c r="CT175" s="1073"/>
      <c r="CU175" s="1073"/>
      <c r="CV175" s="1073"/>
      <c r="CW175" s="1073"/>
      <c r="CX175" s="1073"/>
      <c r="CY175" s="1073"/>
      <c r="CZ175" s="1073"/>
      <c r="DA175" s="1073"/>
      <c r="DB175" s="1073"/>
      <c r="DC175" s="1073"/>
      <c r="DD175" s="1073"/>
      <c r="DE175" s="1073"/>
      <c r="DF175" s="1073"/>
      <c r="DG175" s="1073"/>
      <c r="DH175" s="1073"/>
      <c r="DI175" s="1073"/>
      <c r="DJ175" s="1073"/>
      <c r="DK175" s="1073"/>
      <c r="DL175" s="1073"/>
      <c r="DM175" s="1073"/>
      <c r="DN175" s="1073"/>
      <c r="DO175" s="1073"/>
      <c r="DP175" s="1073"/>
      <c r="DQ175" s="2678"/>
    </row>
    <row r="176" spans="82:121" ht="7.5" customHeight="1">
      <c r="CD176" s="2668"/>
      <c r="CE176" s="1073"/>
      <c r="CF176" s="1073"/>
      <c r="CG176" s="1073"/>
      <c r="CH176" s="1073"/>
      <c r="CI176" s="1073"/>
      <c r="CJ176" s="1073"/>
      <c r="CK176" s="1073"/>
      <c r="CL176" s="1073"/>
      <c r="CM176" s="1073"/>
      <c r="CN176" s="1073"/>
      <c r="CO176" s="1073"/>
      <c r="CP176" s="1073"/>
      <c r="CQ176" s="1073"/>
      <c r="CR176" s="1073"/>
      <c r="CS176" s="1073"/>
      <c r="CT176" s="1073"/>
      <c r="CU176" s="1073"/>
      <c r="CV176" s="1073"/>
      <c r="CW176" s="1073"/>
      <c r="CX176" s="1073"/>
      <c r="CY176" s="1073"/>
      <c r="CZ176" s="1073"/>
      <c r="DA176" s="1073"/>
      <c r="DB176" s="1073"/>
      <c r="DC176" s="1073"/>
      <c r="DD176" s="1073"/>
      <c r="DE176" s="1073"/>
      <c r="DF176" s="1073"/>
      <c r="DG176" s="1073"/>
      <c r="DH176" s="1073"/>
      <c r="DI176" s="1073"/>
      <c r="DJ176" s="1073"/>
      <c r="DK176" s="1073"/>
      <c r="DL176" s="1073"/>
      <c r="DM176" s="1073"/>
      <c r="DN176" s="1073"/>
      <c r="DO176" s="1073"/>
      <c r="DP176" s="1073"/>
      <c r="DQ176" s="2678"/>
    </row>
    <row r="177" spans="82:121" ht="7.5" customHeight="1">
      <c r="CD177" s="2697" t="s">
        <v>647</v>
      </c>
      <c r="CE177" s="2659"/>
      <c r="CF177" s="2659"/>
      <c r="CG177" s="2659"/>
      <c r="CH177" s="2659"/>
      <c r="CI177" s="2659"/>
      <c r="CJ177" s="2659"/>
      <c r="CK177" s="2659"/>
      <c r="CL177" s="2659"/>
      <c r="CM177" s="2659"/>
      <c r="CN177" s="2659"/>
      <c r="CO177" s="2659"/>
      <c r="CP177" s="2659"/>
      <c r="CQ177" s="2659"/>
      <c r="CR177" s="2659"/>
      <c r="CS177" s="2659"/>
      <c r="CT177" s="2659"/>
      <c r="CU177" s="2659"/>
      <c r="CV177" s="2659"/>
      <c r="CW177" s="2659"/>
      <c r="CX177" s="2659"/>
      <c r="CY177" s="2659"/>
      <c r="CZ177" s="2659"/>
      <c r="DA177" s="2659"/>
      <c r="DB177" s="2659"/>
      <c r="DC177" s="2659"/>
      <c r="DD177" s="2659"/>
      <c r="DE177" s="2659"/>
      <c r="DF177" s="2659"/>
      <c r="DG177" s="2659"/>
      <c r="DH177" s="2659"/>
      <c r="DI177" s="2659"/>
      <c r="DJ177" s="2659"/>
      <c r="DK177" s="2659"/>
      <c r="DL177" s="2659"/>
      <c r="DM177" s="2659"/>
      <c r="DN177" s="2659"/>
      <c r="DO177" s="2659"/>
      <c r="DP177" s="2659"/>
      <c r="DQ177" s="2656" t="s">
        <v>648</v>
      </c>
    </row>
    <row r="178" spans="82:121" ht="7.5" customHeight="1" thickBot="1">
      <c r="CD178" s="2698"/>
      <c r="CE178" s="2665"/>
      <c r="CF178" s="2665"/>
      <c r="CG178" s="2665"/>
      <c r="CH178" s="2665"/>
      <c r="CI178" s="2665"/>
      <c r="CJ178" s="2665"/>
      <c r="CK178" s="2665"/>
      <c r="CL178" s="2665"/>
      <c r="CM178" s="2665"/>
      <c r="CN178" s="2665"/>
      <c r="CO178" s="2665"/>
      <c r="CP178" s="2665"/>
      <c r="CQ178" s="2665"/>
      <c r="CR178" s="2665"/>
      <c r="CS178" s="2665"/>
      <c r="CT178" s="2665"/>
      <c r="CU178" s="2665"/>
      <c r="CV178" s="2665"/>
      <c r="CW178" s="2665"/>
      <c r="CX178" s="2665"/>
      <c r="CY178" s="2665"/>
      <c r="CZ178" s="2665"/>
      <c r="DA178" s="2665"/>
      <c r="DB178" s="2665"/>
      <c r="DC178" s="2665"/>
      <c r="DD178" s="2665"/>
      <c r="DE178" s="2665"/>
      <c r="DF178" s="2665"/>
      <c r="DG178" s="2665"/>
      <c r="DH178" s="2665"/>
      <c r="DI178" s="2665"/>
      <c r="DJ178" s="2665"/>
      <c r="DK178" s="2665"/>
      <c r="DL178" s="2665"/>
      <c r="DM178" s="2665"/>
      <c r="DN178" s="2665"/>
      <c r="DO178" s="2665"/>
      <c r="DP178" s="2665"/>
      <c r="DQ178" s="2664"/>
    </row>
    <row r="179" spans="82:121" ht="7.5" customHeight="1">
      <c r="CD179" s="2673" t="s">
        <v>1832</v>
      </c>
      <c r="CE179" s="2674"/>
      <c r="CF179" s="2674"/>
      <c r="CG179" s="2674"/>
      <c r="CH179" s="2674"/>
      <c r="CI179" s="2674"/>
      <c r="CJ179" s="2674"/>
      <c r="CK179" s="2674"/>
      <c r="CL179" s="2674"/>
      <c r="CM179" s="2674"/>
      <c r="CN179" s="2674"/>
      <c r="CO179" s="2674"/>
      <c r="CP179" s="2674"/>
      <c r="CQ179" s="2674"/>
      <c r="CR179" s="2674"/>
      <c r="CS179" s="2674"/>
      <c r="CT179" s="2674"/>
      <c r="CU179" s="2674"/>
      <c r="CV179" s="2674"/>
      <c r="CW179" s="2674"/>
      <c r="CX179" s="2674"/>
      <c r="CY179" s="2674"/>
      <c r="CZ179" s="2674"/>
      <c r="DA179" s="2674"/>
      <c r="DB179" s="2674"/>
      <c r="DC179" s="2674"/>
      <c r="DD179" s="2674"/>
      <c r="DE179" s="2674"/>
      <c r="DF179" s="2674"/>
      <c r="DG179" s="2674"/>
      <c r="DH179" s="2674"/>
      <c r="DI179" s="2674"/>
      <c r="DJ179" s="2674"/>
      <c r="DK179" s="2674"/>
      <c r="DL179" s="2674"/>
      <c r="DM179" s="2674"/>
      <c r="DN179" s="2674"/>
      <c r="DO179" s="2674"/>
      <c r="DP179" s="2674"/>
      <c r="DQ179" s="2677"/>
    </row>
    <row r="180" spans="82:121" ht="7.5" customHeight="1">
      <c r="CD180" s="2668"/>
      <c r="CE180" s="1073"/>
      <c r="CF180" s="1073"/>
      <c r="CG180" s="1073"/>
      <c r="CH180" s="1073"/>
      <c r="CI180" s="1073"/>
      <c r="CJ180" s="1073"/>
      <c r="CK180" s="1073"/>
      <c r="CL180" s="1073"/>
      <c r="CM180" s="1073"/>
      <c r="CN180" s="1073"/>
      <c r="CO180" s="1073"/>
      <c r="CP180" s="1073"/>
      <c r="CQ180" s="1073"/>
      <c r="CR180" s="1073"/>
      <c r="CS180" s="1073"/>
      <c r="CT180" s="1073"/>
      <c r="CU180" s="1073"/>
      <c r="CV180" s="1073"/>
      <c r="CW180" s="1073"/>
      <c r="CX180" s="1073"/>
      <c r="CY180" s="1073"/>
      <c r="CZ180" s="1073"/>
      <c r="DA180" s="1073"/>
      <c r="DB180" s="1073"/>
      <c r="DC180" s="1073"/>
      <c r="DD180" s="1073"/>
      <c r="DE180" s="1073"/>
      <c r="DF180" s="1073"/>
      <c r="DG180" s="1073"/>
      <c r="DH180" s="1073"/>
      <c r="DI180" s="1073"/>
      <c r="DJ180" s="1073"/>
      <c r="DK180" s="1073"/>
      <c r="DL180" s="1073"/>
      <c r="DM180" s="1073"/>
      <c r="DN180" s="1073"/>
      <c r="DO180" s="1073"/>
      <c r="DP180" s="1073"/>
      <c r="DQ180" s="2678"/>
    </row>
    <row r="181" spans="82:121" ht="7.5" customHeight="1">
      <c r="CD181" s="2660" t="s">
        <v>1833</v>
      </c>
      <c r="CE181" s="2635"/>
      <c r="CF181" s="2635"/>
      <c r="CG181" s="2635"/>
      <c r="CH181" s="2635"/>
      <c r="CI181" s="2635"/>
      <c r="CJ181" s="2635"/>
      <c r="CK181" s="2635"/>
      <c r="CL181" s="2635"/>
      <c r="CM181" s="2635"/>
      <c r="CN181" s="2635" t="s">
        <v>1834</v>
      </c>
      <c r="CO181" s="2635"/>
      <c r="CP181" s="2635"/>
      <c r="CQ181" s="2635"/>
      <c r="CR181" s="2635"/>
      <c r="CS181" s="2635"/>
      <c r="CT181" s="2635"/>
      <c r="CU181" s="2635"/>
      <c r="CV181" s="2635"/>
      <c r="CW181" s="2635"/>
      <c r="CX181" s="2635" t="s">
        <v>1835</v>
      </c>
      <c r="CY181" s="2635"/>
      <c r="CZ181" s="2635"/>
      <c r="DA181" s="2635"/>
      <c r="DB181" s="2635"/>
      <c r="DC181" s="2635"/>
      <c r="DD181" s="2635"/>
      <c r="DE181" s="2635"/>
      <c r="DF181" s="2635"/>
      <c r="DG181" s="2635"/>
      <c r="DH181" s="2635" t="s">
        <v>1836</v>
      </c>
      <c r="DI181" s="2635"/>
      <c r="DJ181" s="2635"/>
      <c r="DK181" s="2635"/>
      <c r="DL181" s="2635"/>
      <c r="DM181" s="2635"/>
      <c r="DN181" s="2635"/>
      <c r="DO181" s="2635"/>
      <c r="DP181" s="2635"/>
      <c r="DQ181" s="2666"/>
    </row>
    <row r="182" spans="82:121" ht="7.5" customHeight="1">
      <c r="CD182" s="2660"/>
      <c r="CE182" s="2635"/>
      <c r="CF182" s="2635"/>
      <c r="CG182" s="2635"/>
      <c r="CH182" s="2635"/>
      <c r="CI182" s="2635"/>
      <c r="CJ182" s="2635"/>
      <c r="CK182" s="2635"/>
      <c r="CL182" s="2635"/>
      <c r="CM182" s="2635"/>
      <c r="CN182" s="2635"/>
      <c r="CO182" s="2635"/>
      <c r="CP182" s="2635"/>
      <c r="CQ182" s="2635"/>
      <c r="CR182" s="2635"/>
      <c r="CS182" s="2635"/>
      <c r="CT182" s="2635"/>
      <c r="CU182" s="2635"/>
      <c r="CV182" s="2635"/>
      <c r="CW182" s="2635"/>
      <c r="CX182" s="2635"/>
      <c r="CY182" s="2635"/>
      <c r="CZ182" s="2635"/>
      <c r="DA182" s="2635"/>
      <c r="DB182" s="2635"/>
      <c r="DC182" s="2635"/>
      <c r="DD182" s="2635"/>
      <c r="DE182" s="2635"/>
      <c r="DF182" s="2635"/>
      <c r="DG182" s="2635"/>
      <c r="DH182" s="2635"/>
      <c r="DI182" s="2635"/>
      <c r="DJ182" s="2635"/>
      <c r="DK182" s="2635"/>
      <c r="DL182" s="2635"/>
      <c r="DM182" s="2635"/>
      <c r="DN182" s="2635"/>
      <c r="DO182" s="2635"/>
      <c r="DP182" s="2635"/>
      <c r="DQ182" s="2666"/>
    </row>
    <row r="183" spans="82:121" ht="7.5" customHeight="1">
      <c r="CD183" s="2660" t="s">
        <v>1837</v>
      </c>
      <c r="CE183" s="2635"/>
      <c r="CF183" s="2635"/>
      <c r="CG183" s="2635"/>
      <c r="CH183" s="2635"/>
      <c r="CI183" s="2635"/>
      <c r="CJ183" s="2635"/>
      <c r="CK183" s="2635"/>
      <c r="CL183" s="2635"/>
      <c r="CM183" s="2635"/>
      <c r="CN183" s="2635" t="s">
        <v>1838</v>
      </c>
      <c r="CO183" s="2635"/>
      <c r="CP183" s="2635"/>
      <c r="CQ183" s="2635"/>
      <c r="CR183" s="2635"/>
      <c r="CS183" s="2635"/>
      <c r="CT183" s="2635"/>
      <c r="CU183" s="2635"/>
      <c r="CV183" s="2635"/>
      <c r="CW183" s="2635"/>
      <c r="CX183" s="2635" t="s">
        <v>1839</v>
      </c>
      <c r="CY183" s="2635"/>
      <c r="CZ183" s="2635"/>
      <c r="DA183" s="2635"/>
      <c r="DB183" s="2635"/>
      <c r="DC183" s="2635"/>
      <c r="DD183" s="2635"/>
      <c r="DE183" s="2635"/>
      <c r="DF183" s="2635"/>
      <c r="DG183" s="2635"/>
      <c r="DH183" s="2635" t="s">
        <v>1796</v>
      </c>
      <c r="DI183" s="2635"/>
      <c r="DJ183" s="2635"/>
      <c r="DK183" s="2635"/>
      <c r="DL183" s="2635"/>
      <c r="DM183" s="2635"/>
      <c r="DN183" s="2635"/>
      <c r="DO183" s="2635"/>
      <c r="DP183" s="2635"/>
      <c r="DQ183" s="2666"/>
    </row>
    <row r="184" spans="82:121" ht="7.5" customHeight="1">
      <c r="CD184" s="2660"/>
      <c r="CE184" s="2635"/>
      <c r="CF184" s="2635"/>
      <c r="CG184" s="2635"/>
      <c r="CH184" s="2635"/>
      <c r="CI184" s="2635"/>
      <c r="CJ184" s="2635"/>
      <c r="CK184" s="2635"/>
      <c r="CL184" s="2635"/>
      <c r="CM184" s="2635"/>
      <c r="CN184" s="2635"/>
      <c r="CO184" s="2635"/>
      <c r="CP184" s="2635"/>
      <c r="CQ184" s="2635"/>
      <c r="CR184" s="2635"/>
      <c r="CS184" s="2635"/>
      <c r="CT184" s="2635"/>
      <c r="CU184" s="2635"/>
      <c r="CV184" s="2635"/>
      <c r="CW184" s="2635"/>
      <c r="CX184" s="2635"/>
      <c r="CY184" s="2635"/>
      <c r="CZ184" s="2635"/>
      <c r="DA184" s="2635"/>
      <c r="DB184" s="2635"/>
      <c r="DC184" s="2635"/>
      <c r="DD184" s="2635"/>
      <c r="DE184" s="2635"/>
      <c r="DF184" s="2635"/>
      <c r="DG184" s="2635"/>
      <c r="DH184" s="2635"/>
      <c r="DI184" s="2635"/>
      <c r="DJ184" s="2635"/>
      <c r="DK184" s="2635"/>
      <c r="DL184" s="2635"/>
      <c r="DM184" s="2635"/>
      <c r="DN184" s="2635"/>
      <c r="DO184" s="2635"/>
      <c r="DP184" s="2635"/>
      <c r="DQ184" s="2666"/>
    </row>
    <row r="185" spans="82:121" ht="7.5" customHeight="1">
      <c r="CD185" s="2660" t="s">
        <v>1840</v>
      </c>
      <c r="CE185" s="2635"/>
      <c r="CF185" s="2635"/>
      <c r="CG185" s="2635"/>
      <c r="CH185" s="2635"/>
      <c r="CI185" s="2635"/>
      <c r="CJ185" s="2635"/>
      <c r="CK185" s="2635"/>
      <c r="CL185" s="2635"/>
      <c r="CM185" s="2635"/>
      <c r="CN185" s="2635" t="s">
        <v>1841</v>
      </c>
      <c r="CO185" s="2635"/>
      <c r="CP185" s="2635"/>
      <c r="CQ185" s="2635"/>
      <c r="CR185" s="2635"/>
      <c r="CS185" s="2635"/>
      <c r="CT185" s="2635"/>
      <c r="CU185" s="2635"/>
      <c r="CV185" s="2635"/>
      <c r="CW185" s="2635"/>
      <c r="CX185" s="2635" t="s">
        <v>1842</v>
      </c>
      <c r="CY185" s="2635"/>
      <c r="CZ185" s="2635"/>
      <c r="DA185" s="2635"/>
      <c r="DB185" s="2635"/>
      <c r="DC185" s="2635"/>
      <c r="DD185" s="2635"/>
      <c r="DE185" s="2635"/>
      <c r="DF185" s="2635"/>
      <c r="DG185" s="2635"/>
      <c r="DH185" s="2635" t="s">
        <v>1843</v>
      </c>
      <c r="DI185" s="2635"/>
      <c r="DJ185" s="2635"/>
      <c r="DK185" s="2635"/>
      <c r="DL185" s="2635"/>
      <c r="DM185" s="2635"/>
      <c r="DN185" s="2635"/>
      <c r="DO185" s="2635"/>
      <c r="DP185" s="2635"/>
      <c r="DQ185" s="2666"/>
    </row>
    <row r="186" spans="82:121" ht="7.5" customHeight="1">
      <c r="CD186" s="2660"/>
      <c r="CE186" s="2635"/>
      <c r="CF186" s="2635"/>
      <c r="CG186" s="2635"/>
      <c r="CH186" s="2635"/>
      <c r="CI186" s="2635"/>
      <c r="CJ186" s="2635"/>
      <c r="CK186" s="2635"/>
      <c r="CL186" s="2635"/>
      <c r="CM186" s="2635"/>
      <c r="CN186" s="2635"/>
      <c r="CO186" s="2635"/>
      <c r="CP186" s="2635"/>
      <c r="CQ186" s="2635"/>
      <c r="CR186" s="2635"/>
      <c r="CS186" s="2635"/>
      <c r="CT186" s="2635"/>
      <c r="CU186" s="2635"/>
      <c r="CV186" s="2635"/>
      <c r="CW186" s="2635"/>
      <c r="CX186" s="2635"/>
      <c r="CY186" s="2635"/>
      <c r="CZ186" s="2635"/>
      <c r="DA186" s="2635"/>
      <c r="DB186" s="2635"/>
      <c r="DC186" s="2635"/>
      <c r="DD186" s="2635"/>
      <c r="DE186" s="2635"/>
      <c r="DF186" s="2635"/>
      <c r="DG186" s="2635"/>
      <c r="DH186" s="2635"/>
      <c r="DI186" s="2635"/>
      <c r="DJ186" s="2635"/>
      <c r="DK186" s="2635"/>
      <c r="DL186" s="2635"/>
      <c r="DM186" s="2635"/>
      <c r="DN186" s="2635"/>
      <c r="DO186" s="2635"/>
      <c r="DP186" s="2635"/>
      <c r="DQ186" s="2666"/>
    </row>
    <row r="187" spans="82:121" ht="7.5" customHeight="1">
      <c r="CD187" s="2660" t="s">
        <v>1844</v>
      </c>
      <c r="CE187" s="2635"/>
      <c r="CF187" s="2635"/>
      <c r="CG187" s="2635"/>
      <c r="CH187" s="2635"/>
      <c r="CI187" s="2635"/>
      <c r="CJ187" s="2635"/>
      <c r="CK187" s="2635"/>
      <c r="CL187" s="2635"/>
      <c r="CM187" s="2635"/>
      <c r="CN187" s="2635" t="s">
        <v>730</v>
      </c>
      <c r="CO187" s="2635"/>
      <c r="CP187" s="2635"/>
      <c r="CQ187" s="2635"/>
      <c r="CR187" s="2635"/>
      <c r="CS187" s="2635"/>
      <c r="CT187" s="2635"/>
      <c r="CU187" s="2635"/>
      <c r="CV187" s="2635"/>
      <c r="CW187" s="2635"/>
      <c r="CX187" s="1118" t="s">
        <v>647</v>
      </c>
      <c r="CY187" s="2659"/>
      <c r="CZ187" s="2659"/>
      <c r="DA187" s="2659"/>
      <c r="DB187" s="2659"/>
      <c r="DC187" s="2659"/>
      <c r="DD187" s="2659"/>
      <c r="DE187" s="2659"/>
      <c r="DF187" s="2659"/>
      <c r="DG187" s="2659"/>
      <c r="DH187" s="2659"/>
      <c r="DI187" s="2659"/>
      <c r="DJ187" s="2659"/>
      <c r="DK187" s="2659"/>
      <c r="DL187" s="2659"/>
      <c r="DM187" s="1118" t="s">
        <v>648</v>
      </c>
      <c r="DN187" s="12"/>
      <c r="DO187" s="12"/>
      <c r="DP187" s="12"/>
      <c r="DQ187" s="172"/>
    </row>
    <row r="188" spans="82:121" ht="7.5" customHeight="1">
      <c r="CD188" s="2660"/>
      <c r="CE188" s="2635"/>
      <c r="CF188" s="2635"/>
      <c r="CG188" s="2635"/>
      <c r="CH188" s="2635"/>
      <c r="CI188" s="2635"/>
      <c r="CJ188" s="2635"/>
      <c r="CK188" s="2635"/>
      <c r="CL188" s="2635"/>
      <c r="CM188" s="2635"/>
      <c r="CN188" s="2635"/>
      <c r="CO188" s="2635"/>
      <c r="CP188" s="2635"/>
      <c r="CQ188" s="2635"/>
      <c r="CR188" s="2635"/>
      <c r="CS188" s="2635"/>
      <c r="CT188" s="2635"/>
      <c r="CU188" s="2635"/>
      <c r="CV188" s="2635"/>
      <c r="CW188" s="2635"/>
      <c r="CX188" s="1118"/>
      <c r="CY188" s="2659"/>
      <c r="CZ188" s="2659"/>
      <c r="DA188" s="2659"/>
      <c r="DB188" s="2659"/>
      <c r="DC188" s="2659"/>
      <c r="DD188" s="2659"/>
      <c r="DE188" s="2659"/>
      <c r="DF188" s="2659"/>
      <c r="DG188" s="2659"/>
      <c r="DH188" s="2659"/>
      <c r="DI188" s="2659"/>
      <c r="DJ188" s="2659"/>
      <c r="DK188" s="2659"/>
      <c r="DL188" s="2659"/>
      <c r="DM188" s="1118"/>
      <c r="DN188" s="12"/>
      <c r="DO188" s="12"/>
      <c r="DP188" s="12"/>
      <c r="DQ188" s="172"/>
    </row>
    <row r="189" spans="82:121" ht="7.5" customHeight="1">
      <c r="CD189" s="2668" t="s">
        <v>1845</v>
      </c>
      <c r="CE189" s="1073"/>
      <c r="CF189" s="1073"/>
      <c r="CG189" s="1073"/>
      <c r="CH189" s="1073"/>
      <c r="CI189" s="1073"/>
      <c r="CJ189" s="1073"/>
      <c r="CK189" s="1073"/>
      <c r="CL189" s="1118" t="s">
        <v>647</v>
      </c>
      <c r="CM189" s="2657"/>
      <c r="CN189" s="2657"/>
      <c r="CO189" s="2657"/>
      <c r="CP189" s="2657"/>
      <c r="CQ189" s="2657"/>
      <c r="CR189" s="2657"/>
      <c r="CS189" s="2657"/>
      <c r="CT189" s="2657"/>
      <c r="CU189" s="2657"/>
      <c r="CV189" s="2657"/>
      <c r="CW189" s="2657"/>
      <c r="CX189" s="2657"/>
      <c r="CY189" s="2657"/>
      <c r="CZ189" s="2657"/>
      <c r="DA189" s="2657"/>
      <c r="DB189" s="2657"/>
      <c r="DC189" s="2657"/>
      <c r="DD189" s="2657"/>
      <c r="DE189" s="2657"/>
      <c r="DF189" s="2657"/>
      <c r="DG189" s="2657"/>
      <c r="DH189" s="2657"/>
      <c r="DI189" s="2657"/>
      <c r="DJ189" s="2657"/>
      <c r="DK189" s="2657"/>
      <c r="DL189" s="2657"/>
      <c r="DM189" s="2657"/>
      <c r="DN189" s="2657"/>
      <c r="DO189" s="2657"/>
      <c r="DP189" s="2657"/>
      <c r="DQ189" s="2656" t="s">
        <v>648</v>
      </c>
    </row>
    <row r="190" spans="82:121" ht="7.5" customHeight="1">
      <c r="CD190" s="2668"/>
      <c r="CE190" s="1073"/>
      <c r="CF190" s="1073"/>
      <c r="CG190" s="1073"/>
      <c r="CH190" s="1073"/>
      <c r="CI190" s="1073"/>
      <c r="CJ190" s="1073"/>
      <c r="CK190" s="1073"/>
      <c r="CL190" s="1118"/>
      <c r="CM190" s="2657"/>
      <c r="CN190" s="2657"/>
      <c r="CO190" s="2657"/>
      <c r="CP190" s="2657"/>
      <c r="CQ190" s="2657"/>
      <c r="CR190" s="2657"/>
      <c r="CS190" s="2657"/>
      <c r="CT190" s="2657"/>
      <c r="CU190" s="2657"/>
      <c r="CV190" s="2657"/>
      <c r="CW190" s="2657"/>
      <c r="CX190" s="2657"/>
      <c r="CY190" s="2657"/>
      <c r="CZ190" s="2657"/>
      <c r="DA190" s="2657"/>
      <c r="DB190" s="2657"/>
      <c r="DC190" s="2657"/>
      <c r="DD190" s="2657"/>
      <c r="DE190" s="2657"/>
      <c r="DF190" s="2657"/>
      <c r="DG190" s="2657"/>
      <c r="DH190" s="2657"/>
      <c r="DI190" s="2657"/>
      <c r="DJ190" s="2657"/>
      <c r="DK190" s="2657"/>
      <c r="DL190" s="2657"/>
      <c r="DM190" s="2657"/>
      <c r="DN190" s="2657"/>
      <c r="DO190" s="2657"/>
      <c r="DP190" s="2657"/>
      <c r="DQ190" s="2656"/>
    </row>
    <row r="191" spans="82:121" ht="7.5" customHeight="1">
      <c r="CD191" s="175"/>
      <c r="CE191" s="12"/>
      <c r="CF191" s="166"/>
      <c r="CG191" s="166"/>
      <c r="CH191" s="12"/>
      <c r="CI191" s="12"/>
      <c r="CJ191" s="12"/>
      <c r="CK191" s="12"/>
      <c r="CL191" s="1118" t="s">
        <v>647</v>
      </c>
      <c r="CM191" s="2657"/>
      <c r="CN191" s="2657"/>
      <c r="CO191" s="2657"/>
      <c r="CP191" s="2657"/>
      <c r="CQ191" s="2657"/>
      <c r="CR191" s="2657"/>
      <c r="CS191" s="2657"/>
      <c r="CT191" s="2657"/>
      <c r="CU191" s="2657"/>
      <c r="CV191" s="2657"/>
      <c r="CW191" s="2657"/>
      <c r="CX191" s="2657"/>
      <c r="CY191" s="2657"/>
      <c r="CZ191" s="2657"/>
      <c r="DA191" s="2657"/>
      <c r="DB191" s="2657"/>
      <c r="DC191" s="2657"/>
      <c r="DD191" s="2657"/>
      <c r="DE191" s="2657"/>
      <c r="DF191" s="2657"/>
      <c r="DG191" s="2657"/>
      <c r="DH191" s="2657"/>
      <c r="DI191" s="2657"/>
      <c r="DJ191" s="2657"/>
      <c r="DK191" s="2657"/>
      <c r="DL191" s="2657"/>
      <c r="DM191" s="2657"/>
      <c r="DN191" s="2657"/>
      <c r="DO191" s="2657"/>
      <c r="DP191" s="2657"/>
      <c r="DQ191" s="2656" t="s">
        <v>648</v>
      </c>
    </row>
    <row r="192" spans="82:121" ht="7.5" customHeight="1" thickBot="1">
      <c r="CD192" s="176"/>
      <c r="CE192" s="173"/>
      <c r="CF192" s="167"/>
      <c r="CG192" s="167"/>
      <c r="CH192" s="173"/>
      <c r="CI192" s="173"/>
      <c r="CJ192" s="173"/>
      <c r="CK192" s="173"/>
      <c r="CL192" s="2663"/>
      <c r="CM192" s="2667"/>
      <c r="CN192" s="2667"/>
      <c r="CO192" s="2667"/>
      <c r="CP192" s="2667"/>
      <c r="CQ192" s="2667"/>
      <c r="CR192" s="2667"/>
      <c r="CS192" s="2667"/>
      <c r="CT192" s="2667"/>
      <c r="CU192" s="2667"/>
      <c r="CV192" s="2667"/>
      <c r="CW192" s="2667"/>
      <c r="CX192" s="2667"/>
      <c r="CY192" s="2667"/>
      <c r="CZ192" s="2667"/>
      <c r="DA192" s="2667"/>
      <c r="DB192" s="2667"/>
      <c r="DC192" s="2667"/>
      <c r="DD192" s="2667"/>
      <c r="DE192" s="2667"/>
      <c r="DF192" s="2667"/>
      <c r="DG192" s="2667"/>
      <c r="DH192" s="2667"/>
      <c r="DI192" s="2667"/>
      <c r="DJ192" s="2667"/>
      <c r="DK192" s="2667"/>
      <c r="DL192" s="2667"/>
      <c r="DM192" s="2667"/>
      <c r="DN192" s="2667"/>
      <c r="DO192" s="2667"/>
      <c r="DP192" s="2667"/>
      <c r="DQ192" s="2664"/>
    </row>
    <row r="193" spans="82:121" ht="7.5" customHeight="1">
      <c r="CD193" s="2673" t="s">
        <v>1846</v>
      </c>
      <c r="CE193" s="2674"/>
      <c r="CF193" s="2674"/>
      <c r="CG193" s="2674"/>
      <c r="CH193" s="2674"/>
      <c r="CI193" s="2674"/>
      <c r="CJ193" s="2674"/>
      <c r="CK193" s="2674"/>
      <c r="CL193" s="2674"/>
      <c r="CM193" s="2674"/>
      <c r="CN193" s="2674"/>
      <c r="CO193" s="2674"/>
      <c r="CP193" s="2674"/>
      <c r="CQ193" s="2674"/>
      <c r="CR193" s="2674"/>
      <c r="CS193" s="2674"/>
      <c r="CT193" s="2674"/>
      <c r="CU193" s="2674"/>
      <c r="CV193" s="2674"/>
      <c r="CW193" s="2674"/>
      <c r="CX193" s="2674"/>
      <c r="CY193" s="2674"/>
      <c r="CZ193" s="2674"/>
      <c r="DA193" s="2674"/>
      <c r="DB193" s="2674"/>
      <c r="DC193" s="2674"/>
      <c r="DD193" s="2674"/>
      <c r="DE193" s="2674"/>
      <c r="DF193" s="2674"/>
      <c r="DG193" s="2674"/>
      <c r="DH193" s="2669"/>
      <c r="DI193" s="2669"/>
      <c r="DJ193" s="2669"/>
      <c r="DK193" s="2669"/>
      <c r="DL193" s="2669"/>
      <c r="DM193" s="2669"/>
      <c r="DN193" s="2669"/>
      <c r="DO193" s="2669"/>
      <c r="DP193" s="2669"/>
      <c r="DQ193" s="2670"/>
    </row>
    <row r="194" spans="82:121" ht="7.5" customHeight="1" thickBot="1">
      <c r="CD194" s="2675"/>
      <c r="CE194" s="2676"/>
      <c r="CF194" s="2676"/>
      <c r="CG194" s="2676"/>
      <c r="CH194" s="2676"/>
      <c r="CI194" s="2676"/>
      <c r="CJ194" s="2676"/>
      <c r="CK194" s="2676"/>
      <c r="CL194" s="2676"/>
      <c r="CM194" s="2676"/>
      <c r="CN194" s="2676"/>
      <c r="CO194" s="2676"/>
      <c r="CP194" s="2676"/>
      <c r="CQ194" s="2676"/>
      <c r="CR194" s="2676"/>
      <c r="CS194" s="2676"/>
      <c r="CT194" s="2676"/>
      <c r="CU194" s="2676"/>
      <c r="CV194" s="2676"/>
      <c r="CW194" s="2676"/>
      <c r="CX194" s="2676"/>
      <c r="CY194" s="2676"/>
      <c r="CZ194" s="2676"/>
      <c r="DA194" s="2676"/>
      <c r="DB194" s="2676"/>
      <c r="DC194" s="2676"/>
      <c r="DD194" s="2676"/>
      <c r="DE194" s="2676"/>
      <c r="DF194" s="2676"/>
      <c r="DG194" s="2676"/>
      <c r="DH194" s="2671"/>
      <c r="DI194" s="2671"/>
      <c r="DJ194" s="2671"/>
      <c r="DK194" s="2671"/>
      <c r="DL194" s="2671"/>
      <c r="DM194" s="2671"/>
      <c r="DN194" s="2671"/>
      <c r="DO194" s="2671"/>
      <c r="DP194" s="2671"/>
      <c r="DQ194" s="2672"/>
    </row>
    <row r="195" spans="82:121" ht="7.5" customHeight="1">
      <c r="CD195" s="2673" t="s">
        <v>1847</v>
      </c>
      <c r="CE195" s="2674"/>
      <c r="CF195" s="2674"/>
      <c r="CG195" s="2674"/>
      <c r="CH195" s="2674"/>
      <c r="CI195" s="2674"/>
      <c r="CJ195" s="2674"/>
      <c r="CK195" s="2674"/>
      <c r="CL195" s="2674"/>
      <c r="CM195" s="2674"/>
      <c r="CN195" s="2674"/>
      <c r="CO195" s="2674"/>
      <c r="CP195" s="2674"/>
      <c r="CQ195" s="2674"/>
      <c r="CR195" s="2674"/>
      <c r="CS195" s="2674"/>
      <c r="CT195" s="2674"/>
      <c r="CU195" s="2674"/>
      <c r="CV195" s="2674"/>
      <c r="CW195" s="2674"/>
      <c r="CX195" s="2674"/>
      <c r="CY195" s="2674"/>
      <c r="CZ195" s="2674"/>
      <c r="DA195" s="2674"/>
      <c r="DB195" s="2674"/>
      <c r="DC195" s="2674"/>
      <c r="DD195" s="2674"/>
      <c r="DE195" s="2674"/>
      <c r="DF195" s="2674"/>
      <c r="DG195" s="2674"/>
      <c r="DH195" s="2674"/>
      <c r="DI195" s="2674"/>
      <c r="DJ195" s="2674"/>
      <c r="DK195" s="2674"/>
      <c r="DL195" s="2674"/>
      <c r="DM195" s="2674"/>
      <c r="DN195" s="2674"/>
      <c r="DO195" s="2674"/>
      <c r="DP195" s="2674"/>
      <c r="DQ195" s="2677"/>
    </row>
    <row r="196" spans="82:121" ht="7.5" customHeight="1">
      <c r="CD196" s="2668"/>
      <c r="CE196" s="1073"/>
      <c r="CF196" s="1073"/>
      <c r="CG196" s="1073"/>
      <c r="CH196" s="1073"/>
      <c r="CI196" s="1073"/>
      <c r="CJ196" s="1073"/>
      <c r="CK196" s="1073"/>
      <c r="CL196" s="1073"/>
      <c r="CM196" s="1073"/>
      <c r="CN196" s="1073"/>
      <c r="CO196" s="1073"/>
      <c r="CP196" s="1073"/>
      <c r="CQ196" s="1073"/>
      <c r="CR196" s="1073"/>
      <c r="CS196" s="1073"/>
      <c r="CT196" s="1073"/>
      <c r="CU196" s="1073"/>
      <c r="CV196" s="1073"/>
      <c r="CW196" s="1073"/>
      <c r="CX196" s="1073"/>
      <c r="CY196" s="1073"/>
      <c r="CZ196" s="1073"/>
      <c r="DA196" s="1073"/>
      <c r="DB196" s="1073"/>
      <c r="DC196" s="1073"/>
      <c r="DD196" s="1073"/>
      <c r="DE196" s="1073"/>
      <c r="DF196" s="1073"/>
      <c r="DG196" s="1073"/>
      <c r="DH196" s="1073"/>
      <c r="DI196" s="1073"/>
      <c r="DJ196" s="1073"/>
      <c r="DK196" s="1073"/>
      <c r="DL196" s="1073"/>
      <c r="DM196" s="1073"/>
      <c r="DN196" s="1073"/>
      <c r="DO196" s="1073"/>
      <c r="DP196" s="1073"/>
      <c r="DQ196" s="2678"/>
    </row>
    <row r="197" spans="82:121" ht="7.5" customHeight="1">
      <c r="CD197" s="2660" t="s">
        <v>1848</v>
      </c>
      <c r="CE197" s="2635"/>
      <c r="CF197" s="2635"/>
      <c r="CG197" s="2635"/>
      <c r="CH197" s="2635"/>
      <c r="CI197" s="2635"/>
      <c r="CJ197" s="2635"/>
      <c r="CK197" s="2635"/>
      <c r="CL197" s="2635"/>
      <c r="CM197" s="2635"/>
      <c r="CN197" s="2635" t="s">
        <v>1849</v>
      </c>
      <c r="CO197" s="2635"/>
      <c r="CP197" s="2635"/>
      <c r="CQ197" s="2635"/>
      <c r="CR197" s="2635"/>
      <c r="CS197" s="2635"/>
      <c r="CT197" s="2635"/>
      <c r="CU197" s="2635"/>
      <c r="CV197" s="2635"/>
      <c r="CW197" s="2635"/>
      <c r="CX197" s="2635" t="s">
        <v>1850</v>
      </c>
      <c r="CY197" s="2635"/>
      <c r="CZ197" s="2635"/>
      <c r="DA197" s="2635"/>
      <c r="DB197" s="2635"/>
      <c r="DC197" s="2635"/>
      <c r="DD197" s="2635"/>
      <c r="DE197" s="2635"/>
      <c r="DF197" s="2635"/>
      <c r="DG197" s="2635"/>
      <c r="DH197" s="2635" t="s">
        <v>1851</v>
      </c>
      <c r="DI197" s="2635"/>
      <c r="DJ197" s="2635"/>
      <c r="DK197" s="2635"/>
      <c r="DL197" s="2635"/>
      <c r="DM197" s="2635"/>
      <c r="DN197" s="2635"/>
      <c r="DO197" s="2635"/>
      <c r="DP197" s="2635"/>
      <c r="DQ197" s="2666"/>
    </row>
    <row r="198" spans="82:121" ht="7.5" customHeight="1">
      <c r="CD198" s="2660"/>
      <c r="CE198" s="2635"/>
      <c r="CF198" s="2635"/>
      <c r="CG198" s="2635"/>
      <c r="CH198" s="2635"/>
      <c r="CI198" s="2635"/>
      <c r="CJ198" s="2635"/>
      <c r="CK198" s="2635"/>
      <c r="CL198" s="2635"/>
      <c r="CM198" s="2635"/>
      <c r="CN198" s="2635"/>
      <c r="CO198" s="2635"/>
      <c r="CP198" s="2635"/>
      <c r="CQ198" s="2635"/>
      <c r="CR198" s="2635"/>
      <c r="CS198" s="2635"/>
      <c r="CT198" s="2635"/>
      <c r="CU198" s="2635"/>
      <c r="CV198" s="2635"/>
      <c r="CW198" s="2635"/>
      <c r="CX198" s="2635"/>
      <c r="CY198" s="2635"/>
      <c r="CZ198" s="2635"/>
      <c r="DA198" s="2635"/>
      <c r="DB198" s="2635"/>
      <c r="DC198" s="2635"/>
      <c r="DD198" s="2635"/>
      <c r="DE198" s="2635"/>
      <c r="DF198" s="2635"/>
      <c r="DG198" s="2635"/>
      <c r="DH198" s="2635"/>
      <c r="DI198" s="2635"/>
      <c r="DJ198" s="2635"/>
      <c r="DK198" s="2635"/>
      <c r="DL198" s="2635"/>
      <c r="DM198" s="2635"/>
      <c r="DN198" s="2635"/>
      <c r="DO198" s="2635"/>
      <c r="DP198" s="2635"/>
      <c r="DQ198" s="2666"/>
    </row>
    <row r="199" spans="82:121" ht="7.5" customHeight="1">
      <c r="CD199" s="2660" t="s">
        <v>1852</v>
      </c>
      <c r="CE199" s="2635"/>
      <c r="CF199" s="2635"/>
      <c r="CG199" s="2635"/>
      <c r="CH199" s="2635"/>
      <c r="CI199" s="2635"/>
      <c r="CJ199" s="2635"/>
      <c r="CK199" s="2635"/>
      <c r="CL199" s="2635"/>
      <c r="CM199" s="2635"/>
      <c r="CN199" s="2635" t="s">
        <v>1853</v>
      </c>
      <c r="CO199" s="2635"/>
      <c r="CP199" s="2635"/>
      <c r="CQ199" s="2635"/>
      <c r="CR199" s="2635"/>
      <c r="CS199" s="2635"/>
      <c r="CT199" s="2635"/>
      <c r="CU199" s="2635"/>
      <c r="CV199" s="2635"/>
      <c r="CW199" s="2635"/>
      <c r="CX199" s="2635" t="s">
        <v>1854</v>
      </c>
      <c r="CY199" s="2635"/>
      <c r="CZ199" s="2635"/>
      <c r="DA199" s="2635"/>
      <c r="DB199" s="2635"/>
      <c r="DC199" s="2635"/>
      <c r="DD199" s="2635"/>
      <c r="DE199" s="2635"/>
      <c r="DF199" s="2635"/>
      <c r="DG199" s="2635"/>
      <c r="DH199" s="2635" t="s">
        <v>1855</v>
      </c>
      <c r="DI199" s="2635"/>
      <c r="DJ199" s="2635"/>
      <c r="DK199" s="2635"/>
      <c r="DL199" s="2635"/>
      <c r="DM199" s="2635"/>
      <c r="DN199" s="2635"/>
      <c r="DO199" s="2635"/>
      <c r="DP199" s="2635"/>
      <c r="DQ199" s="2666"/>
    </row>
    <row r="200" spans="82:121" ht="7.5" customHeight="1">
      <c r="CD200" s="2660"/>
      <c r="CE200" s="2635"/>
      <c r="CF200" s="2635"/>
      <c r="CG200" s="2635"/>
      <c r="CH200" s="2635"/>
      <c r="CI200" s="2635"/>
      <c r="CJ200" s="2635"/>
      <c r="CK200" s="2635"/>
      <c r="CL200" s="2635"/>
      <c r="CM200" s="2635"/>
      <c r="CN200" s="2635"/>
      <c r="CO200" s="2635"/>
      <c r="CP200" s="2635"/>
      <c r="CQ200" s="2635"/>
      <c r="CR200" s="2635"/>
      <c r="CS200" s="2635"/>
      <c r="CT200" s="2635"/>
      <c r="CU200" s="2635"/>
      <c r="CV200" s="2635"/>
      <c r="CW200" s="2635"/>
      <c r="CX200" s="2635"/>
      <c r="CY200" s="2635"/>
      <c r="CZ200" s="2635"/>
      <c r="DA200" s="2635"/>
      <c r="DB200" s="2635"/>
      <c r="DC200" s="2635"/>
      <c r="DD200" s="2635"/>
      <c r="DE200" s="2635"/>
      <c r="DF200" s="2635"/>
      <c r="DG200" s="2635"/>
      <c r="DH200" s="2635"/>
      <c r="DI200" s="2635"/>
      <c r="DJ200" s="2635"/>
      <c r="DK200" s="2635"/>
      <c r="DL200" s="2635"/>
      <c r="DM200" s="2635"/>
      <c r="DN200" s="2635"/>
      <c r="DO200" s="2635"/>
      <c r="DP200" s="2635"/>
      <c r="DQ200" s="2666"/>
    </row>
    <row r="201" spans="82:121" ht="7.5" customHeight="1">
      <c r="CD201" s="2660" t="s">
        <v>1856</v>
      </c>
      <c r="CE201" s="2635"/>
      <c r="CF201" s="2635"/>
      <c r="CG201" s="2635"/>
      <c r="CH201" s="2635"/>
      <c r="CI201" s="2635"/>
      <c r="CJ201" s="2635"/>
      <c r="CK201" s="2635"/>
      <c r="CL201" s="2635"/>
      <c r="CM201" s="2635"/>
      <c r="CN201" s="2635" t="s">
        <v>1857</v>
      </c>
      <c r="CO201" s="2635"/>
      <c r="CP201" s="2635"/>
      <c r="CQ201" s="2635"/>
      <c r="CR201" s="2635"/>
      <c r="CS201" s="2635"/>
      <c r="CT201" s="2635"/>
      <c r="CU201" s="2635"/>
      <c r="CV201" s="2635"/>
      <c r="CW201" s="2635"/>
      <c r="CX201" s="12"/>
      <c r="CY201" s="12"/>
      <c r="CZ201" s="12"/>
      <c r="DA201" s="12"/>
      <c r="DB201" s="12"/>
      <c r="DC201" s="12"/>
      <c r="DD201" s="12"/>
      <c r="DE201" s="12"/>
      <c r="DF201" s="12"/>
      <c r="DG201" s="12"/>
      <c r="DH201" s="12"/>
      <c r="DI201" s="12"/>
      <c r="DJ201" s="12"/>
      <c r="DK201" s="12"/>
      <c r="DL201" s="12"/>
      <c r="DM201" s="12"/>
      <c r="DN201" s="12"/>
      <c r="DO201" s="12"/>
      <c r="DP201" s="12"/>
      <c r="DQ201" s="172"/>
    </row>
    <row r="202" spans="82:121" ht="7.5" customHeight="1">
      <c r="CD202" s="2660"/>
      <c r="CE202" s="2635"/>
      <c r="CF202" s="2635"/>
      <c r="CG202" s="2635"/>
      <c r="CH202" s="2635"/>
      <c r="CI202" s="2635"/>
      <c r="CJ202" s="2635"/>
      <c r="CK202" s="2635"/>
      <c r="CL202" s="2635"/>
      <c r="CM202" s="2635"/>
      <c r="CN202" s="2635"/>
      <c r="CO202" s="2635"/>
      <c r="CP202" s="2635"/>
      <c r="CQ202" s="2635"/>
      <c r="CR202" s="2635"/>
      <c r="CS202" s="2635"/>
      <c r="CT202" s="2635"/>
      <c r="CU202" s="2635"/>
      <c r="CV202" s="2635"/>
      <c r="CW202" s="2635"/>
      <c r="CX202" s="12"/>
      <c r="CY202" s="12"/>
      <c r="CZ202" s="12"/>
      <c r="DA202" s="12"/>
      <c r="DB202" s="12"/>
      <c r="DC202" s="12"/>
      <c r="DD202" s="12"/>
      <c r="DE202" s="12"/>
      <c r="DF202" s="12"/>
      <c r="DG202" s="12"/>
      <c r="DH202" s="12"/>
      <c r="DI202" s="12"/>
      <c r="DJ202" s="12"/>
      <c r="DK202" s="12"/>
      <c r="DL202" s="12"/>
      <c r="DM202" s="12"/>
      <c r="DN202" s="12"/>
      <c r="DO202" s="12"/>
      <c r="DP202" s="12"/>
      <c r="DQ202" s="172"/>
    </row>
    <row r="203" spans="82:121" ht="7.5" customHeight="1">
      <c r="CD203" s="2660" t="s">
        <v>730</v>
      </c>
      <c r="CE203" s="2635"/>
      <c r="CF203" s="2635"/>
      <c r="CG203" s="2635"/>
      <c r="CH203" s="2635"/>
      <c r="CI203" s="2635"/>
      <c r="CJ203" s="2635"/>
      <c r="CK203" s="2635"/>
      <c r="CL203" s="2635"/>
      <c r="CM203" s="2635"/>
      <c r="CN203" s="1118" t="s">
        <v>647</v>
      </c>
      <c r="CO203" s="2659"/>
      <c r="CP203" s="2659"/>
      <c r="CQ203" s="2659"/>
      <c r="CR203" s="2659"/>
      <c r="CS203" s="2659"/>
      <c r="CT203" s="2659"/>
      <c r="CU203" s="2659"/>
      <c r="CV203" s="2659"/>
      <c r="CW203" s="2659"/>
      <c r="CX203" s="2659"/>
      <c r="CY203" s="2659"/>
      <c r="CZ203" s="2659"/>
      <c r="DA203" s="2659"/>
      <c r="DB203" s="2659"/>
      <c r="DC203" s="2659"/>
      <c r="DD203" s="2659"/>
      <c r="DE203" s="2659"/>
      <c r="DF203" s="2659"/>
      <c r="DG203" s="2659"/>
      <c r="DH203" s="2659"/>
      <c r="DI203" s="2659"/>
      <c r="DJ203" s="2659"/>
      <c r="DK203" s="2659"/>
      <c r="DL203" s="2659"/>
      <c r="DM203" s="2659"/>
      <c r="DN203" s="2659"/>
      <c r="DO203" s="2659"/>
      <c r="DP203" s="2659"/>
      <c r="DQ203" s="2656" t="s">
        <v>648</v>
      </c>
    </row>
    <row r="204" spans="82:121" ht="7.5" customHeight="1" thickBot="1">
      <c r="CD204" s="2661"/>
      <c r="CE204" s="2662"/>
      <c r="CF204" s="2662"/>
      <c r="CG204" s="2662"/>
      <c r="CH204" s="2662"/>
      <c r="CI204" s="2662"/>
      <c r="CJ204" s="2662"/>
      <c r="CK204" s="2662"/>
      <c r="CL204" s="2662"/>
      <c r="CM204" s="2662"/>
      <c r="CN204" s="2663"/>
      <c r="CO204" s="2665"/>
      <c r="CP204" s="2665"/>
      <c r="CQ204" s="2665"/>
      <c r="CR204" s="2665"/>
      <c r="CS204" s="2665"/>
      <c r="CT204" s="2665"/>
      <c r="CU204" s="2665"/>
      <c r="CV204" s="2665"/>
      <c r="CW204" s="2665"/>
      <c r="CX204" s="2665"/>
      <c r="CY204" s="2665"/>
      <c r="CZ204" s="2665"/>
      <c r="DA204" s="2665"/>
      <c r="DB204" s="2665"/>
      <c r="DC204" s="2665"/>
      <c r="DD204" s="2665"/>
      <c r="DE204" s="2665"/>
      <c r="DF204" s="2665"/>
      <c r="DG204" s="2665"/>
      <c r="DH204" s="2665"/>
      <c r="DI204" s="2665"/>
      <c r="DJ204" s="2665"/>
      <c r="DK204" s="2665"/>
      <c r="DL204" s="2665"/>
      <c r="DM204" s="2665"/>
      <c r="DN204" s="2665"/>
      <c r="DO204" s="2665"/>
      <c r="DP204" s="2665"/>
      <c r="DQ204" s="2664"/>
    </row>
    <row r="205" spans="82:121" ht="7.5" customHeight="1">
      <c r="CD205" s="2673" t="s">
        <v>1858</v>
      </c>
      <c r="CE205" s="2674"/>
      <c r="CF205" s="2674"/>
      <c r="CG205" s="2674"/>
      <c r="CH205" s="2674"/>
      <c r="CI205" s="2674"/>
      <c r="CJ205" s="2674"/>
      <c r="CK205" s="2674"/>
      <c r="CL205" s="2674"/>
      <c r="CM205" s="2674"/>
      <c r="CN205" s="2674"/>
      <c r="CO205" s="2674"/>
      <c r="CP205" s="2674"/>
      <c r="CQ205" s="2674"/>
      <c r="CR205" s="2674"/>
      <c r="CS205" s="2674"/>
      <c r="CT205" s="2674"/>
      <c r="CU205" s="2674"/>
      <c r="CV205" s="2674"/>
      <c r="CW205" s="2674"/>
      <c r="CX205" s="2674"/>
      <c r="CY205" s="2674"/>
      <c r="CZ205" s="2674"/>
      <c r="DA205" s="2674"/>
      <c r="DB205" s="2674"/>
      <c r="DC205" s="2674"/>
      <c r="DD205" s="2674"/>
      <c r="DE205" s="2674"/>
      <c r="DF205" s="2674"/>
      <c r="DG205" s="2674"/>
      <c r="DH205" s="2674"/>
      <c r="DI205" s="2674"/>
      <c r="DJ205" s="2674"/>
      <c r="DK205" s="2674"/>
      <c r="DL205" s="2674"/>
      <c r="DM205" s="2674"/>
      <c r="DN205" s="2674"/>
      <c r="DO205" s="2674"/>
      <c r="DP205" s="2674"/>
      <c r="DQ205" s="2677"/>
    </row>
    <row r="206" spans="82:121" ht="7.5" customHeight="1">
      <c r="CD206" s="2668"/>
      <c r="CE206" s="1073"/>
      <c r="CF206" s="1073"/>
      <c r="CG206" s="1073"/>
      <c r="CH206" s="1073"/>
      <c r="CI206" s="1073"/>
      <c r="CJ206" s="1073"/>
      <c r="CK206" s="1073"/>
      <c r="CL206" s="1073"/>
      <c r="CM206" s="1073"/>
      <c r="CN206" s="1073"/>
      <c r="CO206" s="1073"/>
      <c r="CP206" s="1073"/>
      <c r="CQ206" s="1073"/>
      <c r="CR206" s="1073"/>
      <c r="CS206" s="1073"/>
      <c r="CT206" s="1073"/>
      <c r="CU206" s="1073"/>
      <c r="CV206" s="1073"/>
      <c r="CW206" s="1073"/>
      <c r="CX206" s="1073"/>
      <c r="CY206" s="1073"/>
      <c r="CZ206" s="1073"/>
      <c r="DA206" s="1073"/>
      <c r="DB206" s="1073"/>
      <c r="DC206" s="1073"/>
      <c r="DD206" s="1073"/>
      <c r="DE206" s="1073"/>
      <c r="DF206" s="1073"/>
      <c r="DG206" s="1073"/>
      <c r="DH206" s="1073"/>
      <c r="DI206" s="1073"/>
      <c r="DJ206" s="1073"/>
      <c r="DK206" s="1073"/>
      <c r="DL206" s="1073"/>
      <c r="DM206" s="1073"/>
      <c r="DN206" s="1073"/>
      <c r="DO206" s="1073"/>
      <c r="DP206" s="1073"/>
      <c r="DQ206" s="2678"/>
    </row>
    <row r="207" spans="82:121" ht="7.5" customHeight="1">
      <c r="CD207" s="2668" t="s">
        <v>1859</v>
      </c>
      <c r="CE207" s="1073"/>
      <c r="CF207" s="1073"/>
      <c r="CG207" s="1073"/>
      <c r="CH207" s="2635"/>
      <c r="CI207" s="2635"/>
      <c r="CJ207" s="2635"/>
      <c r="CK207" s="2635"/>
      <c r="CL207" s="2635"/>
      <c r="CM207" s="2635"/>
      <c r="CN207" s="1118" t="s">
        <v>647</v>
      </c>
      <c r="CO207" s="2659"/>
      <c r="CP207" s="2659"/>
      <c r="CQ207" s="2659"/>
      <c r="CR207" s="2659"/>
      <c r="CS207" s="2659"/>
      <c r="CT207" s="2659"/>
      <c r="CU207" s="2659"/>
      <c r="CV207" s="2659"/>
      <c r="CW207" s="2659"/>
      <c r="CX207" s="2659"/>
      <c r="CY207" s="2659"/>
      <c r="CZ207" s="2659"/>
      <c r="DA207" s="2659"/>
      <c r="DB207" s="2659"/>
      <c r="DC207" s="2659"/>
      <c r="DD207" s="2659"/>
      <c r="DE207" s="1118" t="s">
        <v>648</v>
      </c>
      <c r="DF207" s="12"/>
      <c r="DG207" s="12"/>
      <c r="DH207" s="12"/>
      <c r="DI207" s="12"/>
      <c r="DJ207" s="12"/>
      <c r="DK207" s="12"/>
      <c r="DL207" s="12"/>
      <c r="DM207" s="12"/>
      <c r="DN207" s="12"/>
      <c r="DO207" s="12"/>
      <c r="DP207" s="12"/>
      <c r="DQ207" s="172"/>
    </row>
    <row r="208" spans="82:121" ht="7.5" customHeight="1">
      <c r="CD208" s="2668"/>
      <c r="CE208" s="1073"/>
      <c r="CF208" s="1073"/>
      <c r="CG208" s="1073"/>
      <c r="CH208" s="2635"/>
      <c r="CI208" s="2635"/>
      <c r="CJ208" s="2635"/>
      <c r="CK208" s="2635"/>
      <c r="CL208" s="2635"/>
      <c r="CM208" s="2635"/>
      <c r="CN208" s="1118"/>
      <c r="CO208" s="2659"/>
      <c r="CP208" s="2659"/>
      <c r="CQ208" s="2659"/>
      <c r="CR208" s="2659"/>
      <c r="CS208" s="2659"/>
      <c r="CT208" s="2659"/>
      <c r="CU208" s="2659"/>
      <c r="CV208" s="2659"/>
      <c r="CW208" s="2659"/>
      <c r="CX208" s="2659"/>
      <c r="CY208" s="2659"/>
      <c r="CZ208" s="2659"/>
      <c r="DA208" s="2659"/>
      <c r="DB208" s="2659"/>
      <c r="DC208" s="2659"/>
      <c r="DD208" s="2659"/>
      <c r="DE208" s="1118"/>
      <c r="DF208" s="12"/>
      <c r="DG208" s="12"/>
      <c r="DH208" s="12"/>
      <c r="DI208" s="12"/>
      <c r="DJ208" s="12"/>
      <c r="DK208" s="12"/>
      <c r="DL208" s="12"/>
      <c r="DM208" s="12"/>
      <c r="DN208" s="12"/>
      <c r="DO208" s="12"/>
      <c r="DP208" s="12"/>
      <c r="DQ208" s="172"/>
    </row>
    <row r="209" spans="82:121" ht="7.5" customHeight="1">
      <c r="CD209" s="2668" t="s">
        <v>1860</v>
      </c>
      <c r="CE209" s="1073"/>
      <c r="CF209" s="1073"/>
      <c r="CG209" s="1073"/>
      <c r="CH209" s="2635"/>
      <c r="CI209" s="2635"/>
      <c r="CJ209" s="2635"/>
      <c r="CK209" s="2635"/>
      <c r="CL209" s="2635"/>
      <c r="CM209" s="2635"/>
      <c r="CN209" s="1118" t="s">
        <v>647</v>
      </c>
      <c r="CO209" s="2659"/>
      <c r="CP209" s="2659"/>
      <c r="CQ209" s="2659"/>
      <c r="CR209" s="2659"/>
      <c r="CS209" s="2659"/>
      <c r="CT209" s="2659"/>
      <c r="CU209" s="2659"/>
      <c r="CV209" s="2659"/>
      <c r="CW209" s="2659"/>
      <c r="CX209" s="2659"/>
      <c r="CY209" s="2659"/>
      <c r="CZ209" s="2659"/>
      <c r="DA209" s="2659"/>
      <c r="DB209" s="2659"/>
      <c r="DC209" s="2659"/>
      <c r="DD209" s="2659"/>
      <c r="DE209" s="1118" t="s">
        <v>648</v>
      </c>
      <c r="DF209" s="12"/>
      <c r="DG209" s="12"/>
      <c r="DH209" s="12"/>
      <c r="DI209" s="12"/>
      <c r="DJ209" s="12"/>
      <c r="DK209" s="12"/>
      <c r="DL209" s="12"/>
      <c r="DM209" s="12"/>
      <c r="DN209" s="12"/>
      <c r="DO209" s="12"/>
      <c r="DP209" s="12"/>
      <c r="DQ209" s="172"/>
    </row>
    <row r="210" spans="82:121" ht="7.5" customHeight="1">
      <c r="CD210" s="2668"/>
      <c r="CE210" s="1073"/>
      <c r="CF210" s="1073"/>
      <c r="CG210" s="1073"/>
      <c r="CH210" s="2635"/>
      <c r="CI210" s="2635"/>
      <c r="CJ210" s="2635"/>
      <c r="CK210" s="2635"/>
      <c r="CL210" s="2635"/>
      <c r="CM210" s="2635"/>
      <c r="CN210" s="1118"/>
      <c r="CO210" s="2659"/>
      <c r="CP210" s="2659"/>
      <c r="CQ210" s="2659"/>
      <c r="CR210" s="2659"/>
      <c r="CS210" s="2659"/>
      <c r="CT210" s="2659"/>
      <c r="CU210" s="2659"/>
      <c r="CV210" s="2659"/>
      <c r="CW210" s="2659"/>
      <c r="CX210" s="2659"/>
      <c r="CY210" s="2659"/>
      <c r="CZ210" s="2659"/>
      <c r="DA210" s="2659"/>
      <c r="DB210" s="2659"/>
      <c r="DC210" s="2659"/>
      <c r="DD210" s="2659"/>
      <c r="DE210" s="1118"/>
      <c r="DF210" s="12"/>
      <c r="DG210" s="12"/>
      <c r="DH210" s="12"/>
      <c r="DI210" s="12"/>
      <c r="DJ210" s="12"/>
      <c r="DK210" s="12"/>
      <c r="DL210" s="12"/>
      <c r="DM210" s="12"/>
      <c r="DN210" s="12"/>
      <c r="DO210" s="12"/>
      <c r="DP210" s="12"/>
      <c r="DQ210" s="172"/>
    </row>
    <row r="211" spans="82:121" ht="7.5" customHeight="1">
      <c r="CD211" s="2668" t="s">
        <v>1861</v>
      </c>
      <c r="CE211" s="1073"/>
      <c r="CF211" s="1073"/>
      <c r="CG211" s="1073"/>
      <c r="CH211" s="2635"/>
      <c r="CI211" s="2635"/>
      <c r="CJ211" s="2635"/>
      <c r="CK211" s="2635"/>
      <c r="CL211" s="2635"/>
      <c r="CM211" s="2635"/>
      <c r="CN211" s="1118" t="s">
        <v>647</v>
      </c>
      <c r="CO211" s="2659"/>
      <c r="CP211" s="2659"/>
      <c r="CQ211" s="2659"/>
      <c r="CR211" s="2659"/>
      <c r="CS211" s="2659"/>
      <c r="CT211" s="2659"/>
      <c r="CU211" s="2659"/>
      <c r="CV211" s="2659"/>
      <c r="CW211" s="2659"/>
      <c r="CX211" s="2659"/>
      <c r="CY211" s="2659"/>
      <c r="CZ211" s="2659"/>
      <c r="DA211" s="2659"/>
      <c r="DB211" s="2659"/>
      <c r="DC211" s="2659"/>
      <c r="DD211" s="2659"/>
      <c r="DE211" s="1118" t="s">
        <v>648</v>
      </c>
      <c r="DF211" s="12"/>
      <c r="DG211" s="12"/>
      <c r="DH211" s="12"/>
      <c r="DI211" s="12"/>
      <c r="DJ211" s="12"/>
      <c r="DK211" s="12"/>
      <c r="DL211" s="12"/>
      <c r="DM211" s="12"/>
      <c r="DN211" s="12"/>
      <c r="DO211" s="12"/>
      <c r="DP211" s="12"/>
      <c r="DQ211" s="172"/>
    </row>
    <row r="212" spans="82:121" ht="7.5" customHeight="1">
      <c r="CD212" s="2668"/>
      <c r="CE212" s="1073"/>
      <c r="CF212" s="1073"/>
      <c r="CG212" s="1073"/>
      <c r="CH212" s="2635"/>
      <c r="CI212" s="2635"/>
      <c r="CJ212" s="2635"/>
      <c r="CK212" s="2635"/>
      <c r="CL212" s="2635"/>
      <c r="CM212" s="2635"/>
      <c r="CN212" s="1118"/>
      <c r="CO212" s="2659"/>
      <c r="CP212" s="2659"/>
      <c r="CQ212" s="2659"/>
      <c r="CR212" s="2659"/>
      <c r="CS212" s="2659"/>
      <c r="CT212" s="2659"/>
      <c r="CU212" s="2659"/>
      <c r="CV212" s="2659"/>
      <c r="CW212" s="2659"/>
      <c r="CX212" s="2659"/>
      <c r="CY212" s="2659"/>
      <c r="CZ212" s="2659"/>
      <c r="DA212" s="2659"/>
      <c r="DB212" s="2659"/>
      <c r="DC212" s="2659"/>
      <c r="DD212" s="2659"/>
      <c r="DE212" s="1118"/>
      <c r="DF212" s="12"/>
      <c r="DG212" s="12"/>
      <c r="DH212" s="12"/>
      <c r="DI212" s="12"/>
      <c r="DJ212" s="12"/>
      <c r="DK212" s="12"/>
      <c r="DL212" s="12"/>
      <c r="DM212" s="12"/>
      <c r="DN212" s="12"/>
      <c r="DO212" s="12"/>
      <c r="DP212" s="12"/>
      <c r="DQ212" s="172"/>
    </row>
    <row r="213" spans="82:121" ht="7.5" customHeight="1">
      <c r="CD213" s="2668" t="s">
        <v>65</v>
      </c>
      <c r="CE213" s="1073"/>
      <c r="CF213" s="1073"/>
      <c r="CG213" s="1073"/>
      <c r="CH213" s="2635"/>
      <c r="CI213" s="2635"/>
      <c r="CJ213" s="2635"/>
      <c r="CK213" s="2635"/>
      <c r="CL213" s="2635"/>
      <c r="CM213" s="2635"/>
      <c r="CN213" s="1118" t="s">
        <v>647</v>
      </c>
      <c r="CO213" s="2659"/>
      <c r="CP213" s="2659"/>
      <c r="CQ213" s="2659"/>
      <c r="CR213" s="2659"/>
      <c r="CS213" s="2659"/>
      <c r="CT213" s="2659"/>
      <c r="CU213" s="2659"/>
      <c r="CV213" s="2659"/>
      <c r="CW213" s="2659"/>
      <c r="CX213" s="2659"/>
      <c r="CY213" s="2659"/>
      <c r="CZ213" s="2659"/>
      <c r="DA213" s="2659"/>
      <c r="DB213" s="2659"/>
      <c r="DC213" s="2659"/>
      <c r="DD213" s="2659"/>
      <c r="DE213" s="1118" t="s">
        <v>648</v>
      </c>
      <c r="DF213" s="12"/>
      <c r="DG213" s="12"/>
      <c r="DH213" s="12"/>
      <c r="DI213" s="12"/>
      <c r="DJ213" s="12"/>
      <c r="DK213" s="12"/>
      <c r="DL213" s="12"/>
      <c r="DM213" s="12"/>
      <c r="DN213" s="12"/>
      <c r="DO213" s="12"/>
      <c r="DP213" s="12"/>
      <c r="DQ213" s="172"/>
    </row>
    <row r="214" spans="82:121" ht="7.5" customHeight="1">
      <c r="CD214" s="2668"/>
      <c r="CE214" s="1073"/>
      <c r="CF214" s="1073"/>
      <c r="CG214" s="1073"/>
      <c r="CH214" s="2635"/>
      <c r="CI214" s="2635"/>
      <c r="CJ214" s="2635"/>
      <c r="CK214" s="2635"/>
      <c r="CL214" s="2635"/>
      <c r="CM214" s="2635"/>
      <c r="CN214" s="1118"/>
      <c r="CO214" s="2659"/>
      <c r="CP214" s="2659"/>
      <c r="CQ214" s="2659"/>
      <c r="CR214" s="2659"/>
      <c r="CS214" s="2659"/>
      <c r="CT214" s="2659"/>
      <c r="CU214" s="2659"/>
      <c r="CV214" s="2659"/>
      <c r="CW214" s="2659"/>
      <c r="CX214" s="2659"/>
      <c r="CY214" s="2659"/>
      <c r="CZ214" s="2659"/>
      <c r="DA214" s="2659"/>
      <c r="DB214" s="2659"/>
      <c r="DC214" s="2659"/>
      <c r="DD214" s="2659"/>
      <c r="DE214" s="1118"/>
      <c r="DF214" s="12"/>
      <c r="DG214" s="12"/>
      <c r="DH214" s="12"/>
      <c r="DI214" s="12"/>
      <c r="DJ214" s="12"/>
      <c r="DK214" s="12"/>
      <c r="DL214" s="12"/>
      <c r="DM214" s="12"/>
      <c r="DN214" s="12"/>
      <c r="DO214" s="12"/>
      <c r="DP214" s="12"/>
      <c r="DQ214" s="172"/>
    </row>
    <row r="215" spans="82:121" ht="7.5" customHeight="1">
      <c r="CD215" s="2668" t="s">
        <v>1862</v>
      </c>
      <c r="CE215" s="1073"/>
      <c r="CF215" s="1073"/>
      <c r="CG215" s="1073"/>
      <c r="CH215" s="2635"/>
      <c r="CI215" s="2635"/>
      <c r="CJ215" s="2635"/>
      <c r="CK215" s="2635"/>
      <c r="CL215" s="2635"/>
      <c r="CM215" s="2635"/>
      <c r="CN215" s="1118" t="s">
        <v>647</v>
      </c>
      <c r="CO215" s="2659"/>
      <c r="CP215" s="2659"/>
      <c r="CQ215" s="2659"/>
      <c r="CR215" s="2659"/>
      <c r="CS215" s="2659"/>
      <c r="CT215" s="2659"/>
      <c r="CU215" s="2659"/>
      <c r="CV215" s="2659"/>
      <c r="CW215" s="2659"/>
      <c r="CX215" s="2659"/>
      <c r="CY215" s="2659"/>
      <c r="CZ215" s="2659"/>
      <c r="DA215" s="2659"/>
      <c r="DB215" s="2659"/>
      <c r="DC215" s="2659"/>
      <c r="DD215" s="2659"/>
      <c r="DE215" s="1118" t="s">
        <v>648</v>
      </c>
      <c r="DF215" s="12"/>
      <c r="DG215" s="12"/>
      <c r="DH215" s="12"/>
      <c r="DI215" s="12"/>
      <c r="DJ215" s="12"/>
      <c r="DK215" s="12"/>
      <c r="DL215" s="12"/>
      <c r="DM215" s="12"/>
      <c r="DN215" s="12"/>
      <c r="DO215" s="12"/>
      <c r="DP215" s="12"/>
      <c r="DQ215" s="172"/>
    </row>
    <row r="216" spans="82:121" ht="7.5" customHeight="1">
      <c r="CD216" s="2668"/>
      <c r="CE216" s="1073"/>
      <c r="CF216" s="1073"/>
      <c r="CG216" s="1073"/>
      <c r="CH216" s="2635"/>
      <c r="CI216" s="2635"/>
      <c r="CJ216" s="2635"/>
      <c r="CK216" s="2635"/>
      <c r="CL216" s="2635"/>
      <c r="CM216" s="2635"/>
      <c r="CN216" s="1118"/>
      <c r="CO216" s="2659"/>
      <c r="CP216" s="2659"/>
      <c r="CQ216" s="2659"/>
      <c r="CR216" s="2659"/>
      <c r="CS216" s="2659"/>
      <c r="CT216" s="2659"/>
      <c r="CU216" s="2659"/>
      <c r="CV216" s="2659"/>
      <c r="CW216" s="2659"/>
      <c r="CX216" s="2659"/>
      <c r="CY216" s="2659"/>
      <c r="CZ216" s="2659"/>
      <c r="DA216" s="2659"/>
      <c r="DB216" s="2659"/>
      <c r="DC216" s="2659"/>
      <c r="DD216" s="2659"/>
      <c r="DE216" s="1118"/>
      <c r="DF216" s="12"/>
      <c r="DG216" s="12"/>
      <c r="DH216" s="12"/>
      <c r="DI216" s="12"/>
      <c r="DJ216" s="12"/>
      <c r="DK216" s="12"/>
      <c r="DL216" s="12"/>
      <c r="DM216" s="12"/>
      <c r="DN216" s="12"/>
      <c r="DO216" s="12"/>
      <c r="DP216" s="12"/>
      <c r="DQ216" s="172"/>
    </row>
    <row r="217" spans="82:121" ht="7.5" customHeight="1">
      <c r="CD217" s="2668" t="s">
        <v>918</v>
      </c>
      <c r="CE217" s="1073"/>
      <c r="CF217" s="1073"/>
      <c r="CG217" s="1073"/>
      <c r="CH217" s="1073"/>
      <c r="CI217" s="1073"/>
      <c r="CJ217" s="1073"/>
      <c r="CK217" s="1073"/>
      <c r="CL217" s="1073"/>
      <c r="CM217" s="1073"/>
      <c r="CN217" s="1118" t="s">
        <v>647</v>
      </c>
      <c r="CO217" s="2659"/>
      <c r="CP217" s="2659"/>
      <c r="CQ217" s="2659"/>
      <c r="CR217" s="2659"/>
      <c r="CS217" s="2659"/>
      <c r="CT217" s="2659"/>
      <c r="CU217" s="2659"/>
      <c r="CV217" s="2659"/>
      <c r="CW217" s="2659"/>
      <c r="CX217" s="2659"/>
      <c r="CY217" s="2659"/>
      <c r="CZ217" s="2659"/>
      <c r="DA217" s="2659"/>
      <c r="DB217" s="2659"/>
      <c r="DC217" s="2659"/>
      <c r="DD217" s="2659"/>
      <c r="DE217" s="2659"/>
      <c r="DF217" s="2659"/>
      <c r="DG217" s="2659"/>
      <c r="DH217" s="2659"/>
      <c r="DI217" s="2659"/>
      <c r="DJ217" s="2659"/>
      <c r="DK217" s="2659"/>
      <c r="DL217" s="2659"/>
      <c r="DM217" s="2659"/>
      <c r="DN217" s="2659"/>
      <c r="DO217" s="2659"/>
      <c r="DP217" s="2659"/>
      <c r="DQ217" s="2656" t="s">
        <v>648</v>
      </c>
    </row>
    <row r="218" spans="82:121" ht="7.5" customHeight="1" thickBot="1">
      <c r="CD218" s="2675"/>
      <c r="CE218" s="2676"/>
      <c r="CF218" s="2676"/>
      <c r="CG218" s="2676"/>
      <c r="CH218" s="2676"/>
      <c r="CI218" s="2676"/>
      <c r="CJ218" s="2676"/>
      <c r="CK218" s="2676"/>
      <c r="CL218" s="2676"/>
      <c r="CM218" s="2676"/>
      <c r="CN218" s="2663"/>
      <c r="CO218" s="2665"/>
      <c r="CP218" s="2665"/>
      <c r="CQ218" s="2665"/>
      <c r="CR218" s="2665"/>
      <c r="CS218" s="2665"/>
      <c r="CT218" s="2665"/>
      <c r="CU218" s="2665"/>
      <c r="CV218" s="2665"/>
      <c r="CW218" s="2665"/>
      <c r="CX218" s="2665"/>
      <c r="CY218" s="2665"/>
      <c r="CZ218" s="2665"/>
      <c r="DA218" s="2665"/>
      <c r="DB218" s="2665"/>
      <c r="DC218" s="2665"/>
      <c r="DD218" s="2665"/>
      <c r="DE218" s="2665"/>
      <c r="DF218" s="2665"/>
      <c r="DG218" s="2665"/>
      <c r="DH218" s="2665"/>
      <c r="DI218" s="2665"/>
      <c r="DJ218" s="2665"/>
      <c r="DK218" s="2665"/>
      <c r="DL218" s="2665"/>
      <c r="DM218" s="2665"/>
      <c r="DN218" s="2665"/>
      <c r="DO218" s="2665"/>
      <c r="DP218" s="2665"/>
      <c r="DQ218" s="2664"/>
    </row>
    <row r="219" spans="82:121" ht="7.5" customHeight="1">
      <c r="CD219" s="2673" t="s">
        <v>1863</v>
      </c>
      <c r="CE219" s="2674"/>
      <c r="CF219" s="2674"/>
      <c r="CG219" s="2674"/>
      <c r="CH219" s="2674"/>
      <c r="CI219" s="2674"/>
      <c r="CJ219" s="2674"/>
      <c r="CK219" s="2674"/>
      <c r="CL219" s="2674"/>
      <c r="CM219" s="2674"/>
      <c r="CN219" s="2674"/>
      <c r="CO219" s="2674"/>
      <c r="CP219" s="2674"/>
      <c r="CQ219" s="2674"/>
      <c r="CR219" s="2674"/>
      <c r="CS219" s="2674"/>
      <c r="CT219" s="2674"/>
      <c r="CU219" s="2674"/>
      <c r="CV219" s="2674"/>
      <c r="CW219" s="2674"/>
      <c r="CX219" s="2674"/>
      <c r="CY219" s="2674"/>
      <c r="CZ219" s="2674"/>
      <c r="DA219" s="2674"/>
      <c r="DB219" s="2674"/>
      <c r="DC219" s="2674"/>
      <c r="DD219" s="2674"/>
      <c r="DE219" s="2674"/>
      <c r="DF219" s="2674"/>
      <c r="DG219" s="2674"/>
      <c r="DH219" s="2674"/>
      <c r="DI219" s="2674"/>
      <c r="DJ219" s="2674"/>
      <c r="DK219" s="2674"/>
      <c r="DL219" s="2674"/>
      <c r="DM219" s="2674"/>
      <c r="DN219" s="2674"/>
      <c r="DO219" s="2674"/>
      <c r="DP219" s="2674"/>
      <c r="DQ219" s="2677"/>
    </row>
    <row r="220" spans="82:121" ht="7.5" customHeight="1">
      <c r="CD220" s="2668"/>
      <c r="CE220" s="1073"/>
      <c r="CF220" s="1073"/>
      <c r="CG220" s="1073"/>
      <c r="CH220" s="1073"/>
      <c r="CI220" s="1073"/>
      <c r="CJ220" s="1073"/>
      <c r="CK220" s="1073"/>
      <c r="CL220" s="1073"/>
      <c r="CM220" s="1073"/>
      <c r="CN220" s="1073"/>
      <c r="CO220" s="1073"/>
      <c r="CP220" s="1073"/>
      <c r="CQ220" s="1073"/>
      <c r="CR220" s="1073"/>
      <c r="CS220" s="1073"/>
      <c r="CT220" s="1073"/>
      <c r="CU220" s="1073"/>
      <c r="CV220" s="1073"/>
      <c r="CW220" s="1073"/>
      <c r="CX220" s="1073"/>
      <c r="CY220" s="1073"/>
      <c r="CZ220" s="1073"/>
      <c r="DA220" s="1073"/>
      <c r="DB220" s="1073"/>
      <c r="DC220" s="1073"/>
      <c r="DD220" s="1073"/>
      <c r="DE220" s="1073"/>
      <c r="DF220" s="1073"/>
      <c r="DG220" s="1073"/>
      <c r="DH220" s="1073"/>
      <c r="DI220" s="1073"/>
      <c r="DJ220" s="1073"/>
      <c r="DK220" s="1073"/>
      <c r="DL220" s="1073"/>
      <c r="DM220" s="1073"/>
      <c r="DN220" s="1073"/>
      <c r="DO220" s="1073"/>
      <c r="DP220" s="1073"/>
      <c r="DQ220" s="2678"/>
    </row>
    <row r="221" spans="82:121" ht="7.5" customHeight="1">
      <c r="CD221" s="175"/>
      <c r="CE221" s="1073" t="s">
        <v>1864</v>
      </c>
      <c r="CF221" s="1073"/>
      <c r="CG221" s="1073"/>
      <c r="CH221" s="1073"/>
      <c r="CI221" s="1073"/>
      <c r="CJ221" s="2654"/>
      <c r="CK221" s="2654"/>
      <c r="CL221" s="2654"/>
      <c r="CM221" s="2654"/>
      <c r="CN221" s="1118" t="s">
        <v>647</v>
      </c>
      <c r="CO221" s="2659"/>
      <c r="CP221" s="2659"/>
      <c r="CQ221" s="2659"/>
      <c r="CR221" s="2659"/>
      <c r="CS221" s="2659"/>
      <c r="CT221" s="2659"/>
      <c r="CU221" s="2659"/>
      <c r="CV221" s="2659"/>
      <c r="CW221" s="2659"/>
      <c r="CX221" s="2659"/>
      <c r="CY221" s="2659"/>
      <c r="CZ221" s="2659"/>
      <c r="DA221" s="2659"/>
      <c r="DB221" s="2659"/>
      <c r="DC221" s="2659"/>
      <c r="DD221" s="2659"/>
      <c r="DE221" s="2659"/>
      <c r="DF221" s="2659"/>
      <c r="DG221" s="2659"/>
      <c r="DH221" s="2659"/>
      <c r="DI221" s="2659"/>
      <c r="DJ221" s="2659"/>
      <c r="DK221" s="2659"/>
      <c r="DL221" s="2659"/>
      <c r="DM221" s="2659"/>
      <c r="DN221" s="2659"/>
      <c r="DO221" s="2659"/>
      <c r="DP221" s="2659"/>
      <c r="DQ221" s="2656" t="s">
        <v>648</v>
      </c>
    </row>
    <row r="222" spans="82:121" ht="7.5" customHeight="1">
      <c r="CD222" s="175"/>
      <c r="CE222" s="1073"/>
      <c r="CF222" s="1073"/>
      <c r="CG222" s="1073"/>
      <c r="CH222" s="1073"/>
      <c r="CI222" s="1073"/>
      <c r="CJ222" s="2654"/>
      <c r="CK222" s="2654"/>
      <c r="CL222" s="2654"/>
      <c r="CM222" s="2654"/>
      <c r="CN222" s="1118"/>
      <c r="CO222" s="2659"/>
      <c r="CP222" s="2659"/>
      <c r="CQ222" s="2659"/>
      <c r="CR222" s="2659"/>
      <c r="CS222" s="2659"/>
      <c r="CT222" s="2659"/>
      <c r="CU222" s="2659"/>
      <c r="CV222" s="2659"/>
      <c r="CW222" s="2659"/>
      <c r="CX222" s="2659"/>
      <c r="CY222" s="2659"/>
      <c r="CZ222" s="2659"/>
      <c r="DA222" s="2659"/>
      <c r="DB222" s="2659"/>
      <c r="DC222" s="2659"/>
      <c r="DD222" s="2659"/>
      <c r="DE222" s="2659"/>
      <c r="DF222" s="2659"/>
      <c r="DG222" s="2659"/>
      <c r="DH222" s="2659"/>
      <c r="DI222" s="2659"/>
      <c r="DJ222" s="2659"/>
      <c r="DK222" s="2659"/>
      <c r="DL222" s="2659"/>
      <c r="DM222" s="2659"/>
      <c r="DN222" s="2659"/>
      <c r="DO222" s="2659"/>
      <c r="DP222" s="2659"/>
      <c r="DQ222" s="2656"/>
    </row>
    <row r="223" spans="82:121" ht="7.5" customHeight="1">
      <c r="CD223" s="2668" t="s">
        <v>1865</v>
      </c>
      <c r="CE223" s="1073"/>
      <c r="CF223" s="1073"/>
      <c r="CG223" s="1073"/>
      <c r="CH223" s="1073"/>
      <c r="CI223" s="1073"/>
      <c r="CJ223" s="1073"/>
      <c r="CK223" s="1073"/>
      <c r="CL223" s="1073"/>
      <c r="CM223" s="1073"/>
      <c r="CN223" s="1073"/>
      <c r="CO223" s="1073"/>
      <c r="CP223" s="1073"/>
      <c r="CQ223" s="1073"/>
      <c r="CR223" s="1073"/>
      <c r="CS223" s="1073"/>
      <c r="CT223" s="1073"/>
      <c r="CU223" s="1073"/>
      <c r="CV223" s="1073"/>
      <c r="CW223" s="1073"/>
      <c r="CX223" s="1073"/>
      <c r="CY223" s="1073"/>
      <c r="CZ223" s="1073"/>
      <c r="DA223" s="1073"/>
      <c r="DB223" s="1073"/>
      <c r="DC223" s="1073"/>
      <c r="DD223" s="1073"/>
      <c r="DE223" s="1073"/>
      <c r="DF223" s="1073"/>
      <c r="DG223" s="1073"/>
      <c r="DH223" s="1073"/>
      <c r="DI223" s="1073"/>
      <c r="DJ223" s="1073"/>
      <c r="DK223" s="1073"/>
      <c r="DL223" s="1073"/>
      <c r="DM223" s="1073"/>
      <c r="DN223" s="1073"/>
      <c r="DO223" s="1073"/>
      <c r="DP223" s="1073"/>
      <c r="DQ223" s="2678"/>
    </row>
    <row r="224" spans="82:121" ht="7.5" customHeight="1">
      <c r="CD224" s="2668"/>
      <c r="CE224" s="1073"/>
      <c r="CF224" s="1073"/>
      <c r="CG224" s="1073"/>
      <c r="CH224" s="1073"/>
      <c r="CI224" s="1073"/>
      <c r="CJ224" s="1073"/>
      <c r="CK224" s="1073"/>
      <c r="CL224" s="1073"/>
      <c r="CM224" s="1073"/>
      <c r="CN224" s="1073"/>
      <c r="CO224" s="1073"/>
      <c r="CP224" s="1073"/>
      <c r="CQ224" s="1073"/>
      <c r="CR224" s="1073"/>
      <c r="CS224" s="1073"/>
      <c r="CT224" s="1073"/>
      <c r="CU224" s="1073"/>
      <c r="CV224" s="1073"/>
      <c r="CW224" s="1073"/>
      <c r="CX224" s="1073"/>
      <c r="CY224" s="1073"/>
      <c r="CZ224" s="1073"/>
      <c r="DA224" s="1073"/>
      <c r="DB224" s="1073"/>
      <c r="DC224" s="1073"/>
      <c r="DD224" s="1073"/>
      <c r="DE224" s="1073"/>
      <c r="DF224" s="1073"/>
      <c r="DG224" s="1073"/>
      <c r="DH224" s="1073"/>
      <c r="DI224" s="1073"/>
      <c r="DJ224" s="1073"/>
      <c r="DK224" s="1073"/>
      <c r="DL224" s="1073"/>
      <c r="DM224" s="1073"/>
      <c r="DN224" s="1073"/>
      <c r="DO224" s="1073"/>
      <c r="DP224" s="1073"/>
      <c r="DQ224" s="2678"/>
    </row>
    <row r="225" spans="82:121" ht="7.5" customHeight="1">
      <c r="CD225" s="2703"/>
      <c r="CE225" s="2625"/>
      <c r="CF225" s="2625"/>
      <c r="CG225" s="2625"/>
      <c r="CH225" s="2625"/>
      <c r="CI225" s="2625"/>
      <c r="CJ225" s="2625"/>
      <c r="CK225" s="2625"/>
      <c r="CL225" s="2625"/>
      <c r="CM225" s="2625"/>
      <c r="CN225" s="2625"/>
      <c r="CO225" s="2625"/>
      <c r="CP225" s="2625"/>
      <c r="CQ225" s="2625"/>
      <c r="CR225" s="2625"/>
      <c r="CS225" s="2625"/>
      <c r="CT225" s="2625"/>
      <c r="CU225" s="2625"/>
      <c r="CV225" s="2625"/>
      <c r="CW225" s="2625"/>
      <c r="CX225" s="2625"/>
      <c r="CY225" s="2625"/>
      <c r="CZ225" s="2625"/>
      <c r="DA225" s="2625"/>
      <c r="DB225" s="2625"/>
      <c r="DC225" s="2625"/>
      <c r="DD225" s="2625"/>
      <c r="DE225" s="2625"/>
      <c r="DF225" s="2625"/>
      <c r="DG225" s="2625"/>
      <c r="DH225" s="2625"/>
      <c r="DI225" s="2625"/>
      <c r="DJ225" s="2625"/>
      <c r="DK225" s="2625"/>
      <c r="DL225" s="2625"/>
      <c r="DM225" s="2625"/>
      <c r="DN225" s="2625"/>
      <c r="DO225" s="2625"/>
      <c r="DP225" s="2625"/>
      <c r="DQ225" s="2704"/>
    </row>
    <row r="226" spans="82:121" ht="7.5" customHeight="1">
      <c r="CD226" s="2705"/>
      <c r="CE226" s="2706"/>
      <c r="CF226" s="2706"/>
      <c r="CG226" s="2706"/>
      <c r="CH226" s="2706"/>
      <c r="CI226" s="2706"/>
      <c r="CJ226" s="2706"/>
      <c r="CK226" s="2706"/>
      <c r="CL226" s="2706"/>
      <c r="CM226" s="2706"/>
      <c r="CN226" s="2706"/>
      <c r="CO226" s="2706"/>
      <c r="CP226" s="2706"/>
      <c r="CQ226" s="2706"/>
      <c r="CR226" s="2706"/>
      <c r="CS226" s="2706"/>
      <c r="CT226" s="2706"/>
      <c r="CU226" s="2706"/>
      <c r="CV226" s="2706"/>
      <c r="CW226" s="2706"/>
      <c r="CX226" s="2706"/>
      <c r="CY226" s="2706"/>
      <c r="CZ226" s="2706"/>
      <c r="DA226" s="2706"/>
      <c r="DB226" s="2706"/>
      <c r="DC226" s="2706"/>
      <c r="DD226" s="2706"/>
      <c r="DE226" s="2706"/>
      <c r="DF226" s="2706"/>
      <c r="DG226" s="2706"/>
      <c r="DH226" s="2706"/>
      <c r="DI226" s="2706"/>
      <c r="DJ226" s="2706"/>
      <c r="DK226" s="2706"/>
      <c r="DL226" s="2706"/>
      <c r="DM226" s="2706"/>
      <c r="DN226" s="2706"/>
      <c r="DO226" s="2706"/>
      <c r="DP226" s="2706"/>
      <c r="DQ226" s="2707"/>
    </row>
    <row r="227" spans="82:121" ht="7.5" customHeight="1">
      <c r="CD227" s="2705"/>
      <c r="CE227" s="2706"/>
      <c r="CF227" s="2706"/>
      <c r="CG227" s="2706"/>
      <c r="CH227" s="2706"/>
      <c r="CI227" s="2706"/>
      <c r="CJ227" s="2706"/>
      <c r="CK227" s="2706"/>
      <c r="CL227" s="2706"/>
      <c r="CM227" s="2706"/>
      <c r="CN227" s="2706"/>
      <c r="CO227" s="2706"/>
      <c r="CP227" s="2706"/>
      <c r="CQ227" s="2706"/>
      <c r="CR227" s="2706"/>
      <c r="CS227" s="2706"/>
      <c r="CT227" s="2706"/>
      <c r="CU227" s="2706"/>
      <c r="CV227" s="2706"/>
      <c r="CW227" s="2706"/>
      <c r="CX227" s="2706"/>
      <c r="CY227" s="2706"/>
      <c r="CZ227" s="2706"/>
      <c r="DA227" s="2706"/>
      <c r="DB227" s="2706"/>
      <c r="DC227" s="2706"/>
      <c r="DD227" s="2706"/>
      <c r="DE227" s="2706"/>
      <c r="DF227" s="2706"/>
      <c r="DG227" s="2706"/>
      <c r="DH227" s="2706"/>
      <c r="DI227" s="2706"/>
      <c r="DJ227" s="2706"/>
      <c r="DK227" s="2706"/>
      <c r="DL227" s="2706"/>
      <c r="DM227" s="2706"/>
      <c r="DN227" s="2706"/>
      <c r="DO227" s="2706"/>
      <c r="DP227" s="2706"/>
      <c r="DQ227" s="2707"/>
    </row>
    <row r="228" spans="82:121" ht="7.5" customHeight="1">
      <c r="CD228" s="2705"/>
      <c r="CE228" s="2706"/>
      <c r="CF228" s="2706"/>
      <c r="CG228" s="2706"/>
      <c r="CH228" s="2706"/>
      <c r="CI228" s="2706"/>
      <c r="CJ228" s="2706"/>
      <c r="CK228" s="2706"/>
      <c r="CL228" s="2706"/>
      <c r="CM228" s="2706"/>
      <c r="CN228" s="2706"/>
      <c r="CO228" s="2706"/>
      <c r="CP228" s="2706"/>
      <c r="CQ228" s="2706"/>
      <c r="CR228" s="2706"/>
      <c r="CS228" s="2706"/>
      <c r="CT228" s="2706"/>
      <c r="CU228" s="2706"/>
      <c r="CV228" s="2706"/>
      <c r="CW228" s="2706"/>
      <c r="CX228" s="2706"/>
      <c r="CY228" s="2706"/>
      <c r="CZ228" s="2706"/>
      <c r="DA228" s="2706"/>
      <c r="DB228" s="2706"/>
      <c r="DC228" s="2706"/>
      <c r="DD228" s="2706"/>
      <c r="DE228" s="2706"/>
      <c r="DF228" s="2706"/>
      <c r="DG228" s="2706"/>
      <c r="DH228" s="2706"/>
      <c r="DI228" s="2706"/>
      <c r="DJ228" s="2706"/>
      <c r="DK228" s="2706"/>
      <c r="DL228" s="2706"/>
      <c r="DM228" s="2706"/>
      <c r="DN228" s="2706"/>
      <c r="DO228" s="2706"/>
      <c r="DP228" s="2706"/>
      <c r="DQ228" s="2707"/>
    </row>
    <row r="229" spans="82:121" ht="7.5" customHeight="1">
      <c r="CD229" s="2705"/>
      <c r="CE229" s="2706"/>
      <c r="CF229" s="2706"/>
      <c r="CG229" s="2706"/>
      <c r="CH229" s="2706"/>
      <c r="CI229" s="2706"/>
      <c r="CJ229" s="2706"/>
      <c r="CK229" s="2706"/>
      <c r="CL229" s="2706"/>
      <c r="CM229" s="2706"/>
      <c r="CN229" s="2706"/>
      <c r="CO229" s="2706"/>
      <c r="CP229" s="2706"/>
      <c r="CQ229" s="2706"/>
      <c r="CR229" s="2706"/>
      <c r="CS229" s="2706"/>
      <c r="CT229" s="2706"/>
      <c r="CU229" s="2706"/>
      <c r="CV229" s="2706"/>
      <c r="CW229" s="2706"/>
      <c r="CX229" s="2706"/>
      <c r="CY229" s="2706"/>
      <c r="CZ229" s="2706"/>
      <c r="DA229" s="2706"/>
      <c r="DB229" s="2706"/>
      <c r="DC229" s="2706"/>
      <c r="DD229" s="2706"/>
      <c r="DE229" s="2706"/>
      <c r="DF229" s="2706"/>
      <c r="DG229" s="2706"/>
      <c r="DH229" s="2706"/>
      <c r="DI229" s="2706"/>
      <c r="DJ229" s="2706"/>
      <c r="DK229" s="2706"/>
      <c r="DL229" s="2706"/>
      <c r="DM229" s="2706"/>
      <c r="DN229" s="2706"/>
      <c r="DO229" s="2706"/>
      <c r="DP229" s="2706"/>
      <c r="DQ229" s="2707"/>
    </row>
    <row r="230" spans="82:121" ht="7.5" customHeight="1">
      <c r="CD230" s="2705"/>
      <c r="CE230" s="2706"/>
      <c r="CF230" s="2706"/>
      <c r="CG230" s="2706"/>
      <c r="CH230" s="2706"/>
      <c r="CI230" s="2706"/>
      <c r="CJ230" s="2706"/>
      <c r="CK230" s="2706"/>
      <c r="CL230" s="2706"/>
      <c r="CM230" s="2706"/>
      <c r="CN230" s="2706"/>
      <c r="CO230" s="2706"/>
      <c r="CP230" s="2706"/>
      <c r="CQ230" s="2706"/>
      <c r="CR230" s="2706"/>
      <c r="CS230" s="2706"/>
      <c r="CT230" s="2706"/>
      <c r="CU230" s="2706"/>
      <c r="CV230" s="2706"/>
      <c r="CW230" s="2706"/>
      <c r="CX230" s="2706"/>
      <c r="CY230" s="2706"/>
      <c r="CZ230" s="2706"/>
      <c r="DA230" s="2706"/>
      <c r="DB230" s="2706"/>
      <c r="DC230" s="2706"/>
      <c r="DD230" s="2706"/>
      <c r="DE230" s="2706"/>
      <c r="DF230" s="2706"/>
      <c r="DG230" s="2706"/>
      <c r="DH230" s="2706"/>
      <c r="DI230" s="2706"/>
      <c r="DJ230" s="2706"/>
      <c r="DK230" s="2706"/>
      <c r="DL230" s="2706"/>
      <c r="DM230" s="2706"/>
      <c r="DN230" s="2706"/>
      <c r="DO230" s="2706"/>
      <c r="DP230" s="2706"/>
      <c r="DQ230" s="2707"/>
    </row>
    <row r="231" spans="82:121" ht="7.5" customHeight="1">
      <c r="CD231" s="2705"/>
      <c r="CE231" s="2706"/>
      <c r="CF231" s="2706"/>
      <c r="CG231" s="2706"/>
      <c r="CH231" s="2706"/>
      <c r="CI231" s="2706"/>
      <c r="CJ231" s="2706"/>
      <c r="CK231" s="2706"/>
      <c r="CL231" s="2706"/>
      <c r="CM231" s="2706"/>
      <c r="CN231" s="2706"/>
      <c r="CO231" s="2706"/>
      <c r="CP231" s="2706"/>
      <c r="CQ231" s="2706"/>
      <c r="CR231" s="2706"/>
      <c r="CS231" s="2706"/>
      <c r="CT231" s="2706"/>
      <c r="CU231" s="2706"/>
      <c r="CV231" s="2706"/>
      <c r="CW231" s="2706"/>
      <c r="CX231" s="2706"/>
      <c r="CY231" s="2706"/>
      <c r="CZ231" s="2706"/>
      <c r="DA231" s="2706"/>
      <c r="DB231" s="2706"/>
      <c r="DC231" s="2706"/>
      <c r="DD231" s="2706"/>
      <c r="DE231" s="2706"/>
      <c r="DF231" s="2706"/>
      <c r="DG231" s="2706"/>
      <c r="DH231" s="2706"/>
      <c r="DI231" s="2706"/>
      <c r="DJ231" s="2706"/>
      <c r="DK231" s="2706"/>
      <c r="DL231" s="2706"/>
      <c r="DM231" s="2706"/>
      <c r="DN231" s="2706"/>
      <c r="DO231" s="2706"/>
      <c r="DP231" s="2706"/>
      <c r="DQ231" s="2707"/>
    </row>
    <row r="232" spans="82:121" ht="7.5" customHeight="1">
      <c r="CD232" s="2705"/>
      <c r="CE232" s="2706"/>
      <c r="CF232" s="2706"/>
      <c r="CG232" s="2706"/>
      <c r="CH232" s="2706"/>
      <c r="CI232" s="2706"/>
      <c r="CJ232" s="2706"/>
      <c r="CK232" s="2706"/>
      <c r="CL232" s="2706"/>
      <c r="CM232" s="2706"/>
      <c r="CN232" s="2706"/>
      <c r="CO232" s="2706"/>
      <c r="CP232" s="2706"/>
      <c r="CQ232" s="2706"/>
      <c r="CR232" s="2706"/>
      <c r="CS232" s="2706"/>
      <c r="CT232" s="2706"/>
      <c r="CU232" s="2706"/>
      <c r="CV232" s="2706"/>
      <c r="CW232" s="2706"/>
      <c r="CX232" s="2706"/>
      <c r="CY232" s="2706"/>
      <c r="CZ232" s="2706"/>
      <c r="DA232" s="2706"/>
      <c r="DB232" s="2706"/>
      <c r="DC232" s="2706"/>
      <c r="DD232" s="2706"/>
      <c r="DE232" s="2706"/>
      <c r="DF232" s="2706"/>
      <c r="DG232" s="2706"/>
      <c r="DH232" s="2706"/>
      <c r="DI232" s="2706"/>
      <c r="DJ232" s="2706"/>
      <c r="DK232" s="2706"/>
      <c r="DL232" s="2706"/>
      <c r="DM232" s="2706"/>
      <c r="DN232" s="2706"/>
      <c r="DO232" s="2706"/>
      <c r="DP232" s="2706"/>
      <c r="DQ232" s="2707"/>
    </row>
    <row r="233" spans="82:121" ht="7.5" customHeight="1">
      <c r="CD233" s="2705"/>
      <c r="CE233" s="2706"/>
      <c r="CF233" s="2706"/>
      <c r="CG233" s="2706"/>
      <c r="CH233" s="2706"/>
      <c r="CI233" s="2706"/>
      <c r="CJ233" s="2706"/>
      <c r="CK233" s="2706"/>
      <c r="CL233" s="2706"/>
      <c r="CM233" s="2706"/>
      <c r="CN233" s="2706"/>
      <c r="CO233" s="2706"/>
      <c r="CP233" s="2706"/>
      <c r="CQ233" s="2706"/>
      <c r="CR233" s="2706"/>
      <c r="CS233" s="2706"/>
      <c r="CT233" s="2706"/>
      <c r="CU233" s="2706"/>
      <c r="CV233" s="2706"/>
      <c r="CW233" s="2706"/>
      <c r="CX233" s="2706"/>
      <c r="CY233" s="2706"/>
      <c r="CZ233" s="2706"/>
      <c r="DA233" s="2706"/>
      <c r="DB233" s="2706"/>
      <c r="DC233" s="2706"/>
      <c r="DD233" s="2706"/>
      <c r="DE233" s="2706"/>
      <c r="DF233" s="2706"/>
      <c r="DG233" s="2706"/>
      <c r="DH233" s="2706"/>
      <c r="DI233" s="2706"/>
      <c r="DJ233" s="2706"/>
      <c r="DK233" s="2706"/>
      <c r="DL233" s="2706"/>
      <c r="DM233" s="2706"/>
      <c r="DN233" s="2706"/>
      <c r="DO233" s="2706"/>
      <c r="DP233" s="2706"/>
      <c r="DQ233" s="2707"/>
    </row>
    <row r="234" spans="82:121" ht="7.5" customHeight="1">
      <c r="CD234" s="2705"/>
      <c r="CE234" s="2706"/>
      <c r="CF234" s="2706"/>
      <c r="CG234" s="2706"/>
      <c r="CH234" s="2706"/>
      <c r="CI234" s="2706"/>
      <c r="CJ234" s="2706"/>
      <c r="CK234" s="2706"/>
      <c r="CL234" s="2706"/>
      <c r="CM234" s="2706"/>
      <c r="CN234" s="2706"/>
      <c r="CO234" s="2706"/>
      <c r="CP234" s="2706"/>
      <c r="CQ234" s="2706"/>
      <c r="CR234" s="2706"/>
      <c r="CS234" s="2706"/>
      <c r="CT234" s="2706"/>
      <c r="CU234" s="2706"/>
      <c r="CV234" s="2706"/>
      <c r="CW234" s="2706"/>
      <c r="CX234" s="2706"/>
      <c r="CY234" s="2706"/>
      <c r="CZ234" s="2706"/>
      <c r="DA234" s="2706"/>
      <c r="DB234" s="2706"/>
      <c r="DC234" s="2706"/>
      <c r="DD234" s="2706"/>
      <c r="DE234" s="2706"/>
      <c r="DF234" s="2706"/>
      <c r="DG234" s="2706"/>
      <c r="DH234" s="2706"/>
      <c r="DI234" s="2706"/>
      <c r="DJ234" s="2706"/>
      <c r="DK234" s="2706"/>
      <c r="DL234" s="2706"/>
      <c r="DM234" s="2706"/>
      <c r="DN234" s="2706"/>
      <c r="DO234" s="2706"/>
      <c r="DP234" s="2706"/>
      <c r="DQ234" s="2707"/>
    </row>
    <row r="235" spans="82:121" ht="7.5" customHeight="1">
      <c r="CD235" s="2705"/>
      <c r="CE235" s="2706"/>
      <c r="CF235" s="2706"/>
      <c r="CG235" s="2706"/>
      <c r="CH235" s="2706"/>
      <c r="CI235" s="2706"/>
      <c r="CJ235" s="2706"/>
      <c r="CK235" s="2706"/>
      <c r="CL235" s="2706"/>
      <c r="CM235" s="2706"/>
      <c r="CN235" s="2706"/>
      <c r="CO235" s="2706"/>
      <c r="CP235" s="2706"/>
      <c r="CQ235" s="2706"/>
      <c r="CR235" s="2706"/>
      <c r="CS235" s="2706"/>
      <c r="CT235" s="2706"/>
      <c r="CU235" s="2706"/>
      <c r="CV235" s="2706"/>
      <c r="CW235" s="2706"/>
      <c r="CX235" s="2706"/>
      <c r="CY235" s="2706"/>
      <c r="CZ235" s="2706"/>
      <c r="DA235" s="2706"/>
      <c r="DB235" s="2706"/>
      <c r="DC235" s="2706"/>
      <c r="DD235" s="2706"/>
      <c r="DE235" s="2706"/>
      <c r="DF235" s="2706"/>
      <c r="DG235" s="2706"/>
      <c r="DH235" s="2706"/>
      <c r="DI235" s="2706"/>
      <c r="DJ235" s="2706"/>
      <c r="DK235" s="2706"/>
      <c r="DL235" s="2706"/>
      <c r="DM235" s="2706"/>
      <c r="DN235" s="2706"/>
      <c r="DO235" s="2706"/>
      <c r="DP235" s="2706"/>
      <c r="DQ235" s="2707"/>
    </row>
    <row r="236" spans="82:121" ht="7.5" customHeight="1">
      <c r="CD236" s="2705"/>
      <c r="CE236" s="2706"/>
      <c r="CF236" s="2706"/>
      <c r="CG236" s="2706"/>
      <c r="CH236" s="2706"/>
      <c r="CI236" s="2706"/>
      <c r="CJ236" s="2706"/>
      <c r="CK236" s="2706"/>
      <c r="CL236" s="2706"/>
      <c r="CM236" s="2706"/>
      <c r="CN236" s="2706"/>
      <c r="CO236" s="2706"/>
      <c r="CP236" s="2706"/>
      <c r="CQ236" s="2706"/>
      <c r="CR236" s="2706"/>
      <c r="CS236" s="2706"/>
      <c r="CT236" s="2706"/>
      <c r="CU236" s="2706"/>
      <c r="CV236" s="2706"/>
      <c r="CW236" s="2706"/>
      <c r="CX236" s="2706"/>
      <c r="CY236" s="2706"/>
      <c r="CZ236" s="2706"/>
      <c r="DA236" s="2706"/>
      <c r="DB236" s="2706"/>
      <c r="DC236" s="2706"/>
      <c r="DD236" s="2706"/>
      <c r="DE236" s="2706"/>
      <c r="DF236" s="2706"/>
      <c r="DG236" s="2706"/>
      <c r="DH236" s="2706"/>
      <c r="DI236" s="2706"/>
      <c r="DJ236" s="2706"/>
      <c r="DK236" s="2706"/>
      <c r="DL236" s="2706"/>
      <c r="DM236" s="2706"/>
      <c r="DN236" s="2706"/>
      <c r="DO236" s="2706"/>
      <c r="DP236" s="2706"/>
      <c r="DQ236" s="2707"/>
    </row>
    <row r="237" spans="82:121" ht="7.5" customHeight="1">
      <c r="CD237" s="2705"/>
      <c r="CE237" s="2706"/>
      <c r="CF237" s="2706"/>
      <c r="CG237" s="2706"/>
      <c r="CH237" s="2706"/>
      <c r="CI237" s="2706"/>
      <c r="CJ237" s="2706"/>
      <c r="CK237" s="2706"/>
      <c r="CL237" s="2706"/>
      <c r="CM237" s="2706"/>
      <c r="CN237" s="2706"/>
      <c r="CO237" s="2706"/>
      <c r="CP237" s="2706"/>
      <c r="CQ237" s="2706"/>
      <c r="CR237" s="2706"/>
      <c r="CS237" s="2706"/>
      <c r="CT237" s="2706"/>
      <c r="CU237" s="2706"/>
      <c r="CV237" s="2706"/>
      <c r="CW237" s="2706"/>
      <c r="CX237" s="2706"/>
      <c r="CY237" s="2706"/>
      <c r="CZ237" s="2706"/>
      <c r="DA237" s="2706"/>
      <c r="DB237" s="2706"/>
      <c r="DC237" s="2706"/>
      <c r="DD237" s="2706"/>
      <c r="DE237" s="2706"/>
      <c r="DF237" s="2706"/>
      <c r="DG237" s="2706"/>
      <c r="DH237" s="2706"/>
      <c r="DI237" s="2706"/>
      <c r="DJ237" s="2706"/>
      <c r="DK237" s="2706"/>
      <c r="DL237" s="2706"/>
      <c r="DM237" s="2706"/>
      <c r="DN237" s="2706"/>
      <c r="DO237" s="2706"/>
      <c r="DP237" s="2706"/>
      <c r="DQ237" s="2707"/>
    </row>
    <row r="238" spans="82:121" ht="7.5" customHeight="1">
      <c r="CD238" s="2705"/>
      <c r="CE238" s="2706"/>
      <c r="CF238" s="2706"/>
      <c r="CG238" s="2706"/>
      <c r="CH238" s="2706"/>
      <c r="CI238" s="2706"/>
      <c r="CJ238" s="2706"/>
      <c r="CK238" s="2706"/>
      <c r="CL238" s="2706"/>
      <c r="CM238" s="2706"/>
      <c r="CN238" s="2706"/>
      <c r="CO238" s="2706"/>
      <c r="CP238" s="2706"/>
      <c r="CQ238" s="2706"/>
      <c r="CR238" s="2706"/>
      <c r="CS238" s="2706"/>
      <c r="CT238" s="2706"/>
      <c r="CU238" s="2706"/>
      <c r="CV238" s="2706"/>
      <c r="CW238" s="2706"/>
      <c r="CX238" s="2706"/>
      <c r="CY238" s="2706"/>
      <c r="CZ238" s="2706"/>
      <c r="DA238" s="2706"/>
      <c r="DB238" s="2706"/>
      <c r="DC238" s="2706"/>
      <c r="DD238" s="2706"/>
      <c r="DE238" s="2706"/>
      <c r="DF238" s="2706"/>
      <c r="DG238" s="2706"/>
      <c r="DH238" s="2706"/>
      <c r="DI238" s="2706"/>
      <c r="DJ238" s="2706"/>
      <c r="DK238" s="2706"/>
      <c r="DL238" s="2706"/>
      <c r="DM238" s="2706"/>
      <c r="DN238" s="2706"/>
      <c r="DO238" s="2706"/>
      <c r="DP238" s="2706"/>
      <c r="DQ238" s="2707"/>
    </row>
    <row r="239" spans="82:121" ht="7.5" customHeight="1">
      <c r="CD239" s="2705"/>
      <c r="CE239" s="2706"/>
      <c r="CF239" s="2706"/>
      <c r="CG239" s="2706"/>
      <c r="CH239" s="2706"/>
      <c r="CI239" s="2706"/>
      <c r="CJ239" s="2706"/>
      <c r="CK239" s="2706"/>
      <c r="CL239" s="2706"/>
      <c r="CM239" s="2706"/>
      <c r="CN239" s="2706"/>
      <c r="CO239" s="2706"/>
      <c r="CP239" s="2706"/>
      <c r="CQ239" s="2706"/>
      <c r="CR239" s="2706"/>
      <c r="CS239" s="2706"/>
      <c r="CT239" s="2706"/>
      <c r="CU239" s="2706"/>
      <c r="CV239" s="2706"/>
      <c r="CW239" s="2706"/>
      <c r="CX239" s="2706"/>
      <c r="CY239" s="2706"/>
      <c r="CZ239" s="2706"/>
      <c r="DA239" s="2706"/>
      <c r="DB239" s="2706"/>
      <c r="DC239" s="2706"/>
      <c r="DD239" s="2706"/>
      <c r="DE239" s="2706"/>
      <c r="DF239" s="2706"/>
      <c r="DG239" s="2706"/>
      <c r="DH239" s="2706"/>
      <c r="DI239" s="2706"/>
      <c r="DJ239" s="2706"/>
      <c r="DK239" s="2706"/>
      <c r="DL239" s="2706"/>
      <c r="DM239" s="2706"/>
      <c r="DN239" s="2706"/>
      <c r="DO239" s="2706"/>
      <c r="DP239" s="2706"/>
      <c r="DQ239" s="2707"/>
    </row>
    <row r="240" spans="82:121" ht="7.5" customHeight="1">
      <c r="CD240" s="2705"/>
      <c r="CE240" s="2706"/>
      <c r="CF240" s="2706"/>
      <c r="CG240" s="2706"/>
      <c r="CH240" s="2706"/>
      <c r="CI240" s="2706"/>
      <c r="CJ240" s="2706"/>
      <c r="CK240" s="2706"/>
      <c r="CL240" s="2706"/>
      <c r="CM240" s="2706"/>
      <c r="CN240" s="2706"/>
      <c r="CO240" s="2706"/>
      <c r="CP240" s="2706"/>
      <c r="CQ240" s="2706"/>
      <c r="CR240" s="2706"/>
      <c r="CS240" s="2706"/>
      <c r="CT240" s="2706"/>
      <c r="CU240" s="2706"/>
      <c r="CV240" s="2706"/>
      <c r="CW240" s="2706"/>
      <c r="CX240" s="2706"/>
      <c r="CY240" s="2706"/>
      <c r="CZ240" s="2706"/>
      <c r="DA240" s="2706"/>
      <c r="DB240" s="2706"/>
      <c r="DC240" s="2706"/>
      <c r="DD240" s="2706"/>
      <c r="DE240" s="2706"/>
      <c r="DF240" s="2706"/>
      <c r="DG240" s="2706"/>
      <c r="DH240" s="2706"/>
      <c r="DI240" s="2706"/>
      <c r="DJ240" s="2706"/>
      <c r="DK240" s="2706"/>
      <c r="DL240" s="2706"/>
      <c r="DM240" s="2706"/>
      <c r="DN240" s="2706"/>
      <c r="DO240" s="2706"/>
      <c r="DP240" s="2706"/>
      <c r="DQ240" s="2707"/>
    </row>
    <row r="241" spans="82:121" ht="7.5" customHeight="1">
      <c r="CD241" s="2705"/>
      <c r="CE241" s="2706"/>
      <c r="CF241" s="2706"/>
      <c r="CG241" s="2706"/>
      <c r="CH241" s="2706"/>
      <c r="CI241" s="2706"/>
      <c r="CJ241" s="2706"/>
      <c r="CK241" s="2706"/>
      <c r="CL241" s="2706"/>
      <c r="CM241" s="2706"/>
      <c r="CN241" s="2706"/>
      <c r="CO241" s="2706"/>
      <c r="CP241" s="2706"/>
      <c r="CQ241" s="2706"/>
      <c r="CR241" s="2706"/>
      <c r="CS241" s="2706"/>
      <c r="CT241" s="2706"/>
      <c r="CU241" s="2706"/>
      <c r="CV241" s="2706"/>
      <c r="CW241" s="2706"/>
      <c r="CX241" s="2706"/>
      <c r="CY241" s="2706"/>
      <c r="CZ241" s="2706"/>
      <c r="DA241" s="2706"/>
      <c r="DB241" s="2706"/>
      <c r="DC241" s="2706"/>
      <c r="DD241" s="2706"/>
      <c r="DE241" s="2706"/>
      <c r="DF241" s="2706"/>
      <c r="DG241" s="2706"/>
      <c r="DH241" s="2706"/>
      <c r="DI241" s="2706"/>
      <c r="DJ241" s="2706"/>
      <c r="DK241" s="2706"/>
      <c r="DL241" s="2706"/>
      <c r="DM241" s="2706"/>
      <c r="DN241" s="2706"/>
      <c r="DO241" s="2706"/>
      <c r="DP241" s="2706"/>
      <c r="DQ241" s="2707"/>
    </row>
    <row r="242" spans="82:121" ht="7.5" customHeight="1">
      <c r="CD242" s="2705"/>
      <c r="CE242" s="2706"/>
      <c r="CF242" s="2706"/>
      <c r="CG242" s="2706"/>
      <c r="CH242" s="2706"/>
      <c r="CI242" s="2706"/>
      <c r="CJ242" s="2706"/>
      <c r="CK242" s="2706"/>
      <c r="CL242" s="2706"/>
      <c r="CM242" s="2706"/>
      <c r="CN242" s="2706"/>
      <c r="CO242" s="2706"/>
      <c r="CP242" s="2706"/>
      <c r="CQ242" s="2706"/>
      <c r="CR242" s="2706"/>
      <c r="CS242" s="2706"/>
      <c r="CT242" s="2706"/>
      <c r="CU242" s="2706"/>
      <c r="CV242" s="2706"/>
      <c r="CW242" s="2706"/>
      <c r="CX242" s="2706"/>
      <c r="CY242" s="2706"/>
      <c r="CZ242" s="2706"/>
      <c r="DA242" s="2706"/>
      <c r="DB242" s="2706"/>
      <c r="DC242" s="2706"/>
      <c r="DD242" s="2706"/>
      <c r="DE242" s="2706"/>
      <c r="DF242" s="2706"/>
      <c r="DG242" s="2706"/>
      <c r="DH242" s="2706"/>
      <c r="DI242" s="2706"/>
      <c r="DJ242" s="2706"/>
      <c r="DK242" s="2706"/>
      <c r="DL242" s="2706"/>
      <c r="DM242" s="2706"/>
      <c r="DN242" s="2706"/>
      <c r="DO242" s="2706"/>
      <c r="DP242" s="2706"/>
      <c r="DQ242" s="2707"/>
    </row>
    <row r="243" spans="82:121" ht="7.5" customHeight="1">
      <c r="CD243" s="2705"/>
      <c r="CE243" s="2706"/>
      <c r="CF243" s="2706"/>
      <c r="CG243" s="2706"/>
      <c r="CH243" s="2706"/>
      <c r="CI243" s="2706"/>
      <c r="CJ243" s="2706"/>
      <c r="CK243" s="2706"/>
      <c r="CL243" s="2706"/>
      <c r="CM243" s="2706"/>
      <c r="CN243" s="2706"/>
      <c r="CO243" s="2706"/>
      <c r="CP243" s="2706"/>
      <c r="CQ243" s="2706"/>
      <c r="CR243" s="2706"/>
      <c r="CS243" s="2706"/>
      <c r="CT243" s="2706"/>
      <c r="CU243" s="2706"/>
      <c r="CV243" s="2706"/>
      <c r="CW243" s="2706"/>
      <c r="CX243" s="2706"/>
      <c r="CY243" s="2706"/>
      <c r="CZ243" s="2706"/>
      <c r="DA243" s="2706"/>
      <c r="DB243" s="2706"/>
      <c r="DC243" s="2706"/>
      <c r="DD243" s="2706"/>
      <c r="DE243" s="2706"/>
      <c r="DF243" s="2706"/>
      <c r="DG243" s="2706"/>
      <c r="DH243" s="2706"/>
      <c r="DI243" s="2706"/>
      <c r="DJ243" s="2706"/>
      <c r="DK243" s="2706"/>
      <c r="DL243" s="2706"/>
      <c r="DM243" s="2706"/>
      <c r="DN243" s="2706"/>
      <c r="DO243" s="2706"/>
      <c r="DP243" s="2706"/>
      <c r="DQ243" s="2707"/>
    </row>
    <row r="244" spans="82:121" ht="7.5" customHeight="1">
      <c r="CD244" s="2705"/>
      <c r="CE244" s="2706"/>
      <c r="CF244" s="2706"/>
      <c r="CG244" s="2706"/>
      <c r="CH244" s="2706"/>
      <c r="CI244" s="2706"/>
      <c r="CJ244" s="2706"/>
      <c r="CK244" s="2706"/>
      <c r="CL244" s="2706"/>
      <c r="CM244" s="2706"/>
      <c r="CN244" s="2706"/>
      <c r="CO244" s="2706"/>
      <c r="CP244" s="2706"/>
      <c r="CQ244" s="2706"/>
      <c r="CR244" s="2706"/>
      <c r="CS244" s="2706"/>
      <c r="CT244" s="2706"/>
      <c r="CU244" s="2706"/>
      <c r="CV244" s="2706"/>
      <c r="CW244" s="2706"/>
      <c r="CX244" s="2706"/>
      <c r="CY244" s="2706"/>
      <c r="CZ244" s="2706"/>
      <c r="DA244" s="2706"/>
      <c r="DB244" s="2706"/>
      <c r="DC244" s="2706"/>
      <c r="DD244" s="2706"/>
      <c r="DE244" s="2706"/>
      <c r="DF244" s="2706"/>
      <c r="DG244" s="2706"/>
      <c r="DH244" s="2706"/>
      <c r="DI244" s="2706"/>
      <c r="DJ244" s="2706"/>
      <c r="DK244" s="2706"/>
      <c r="DL244" s="2706"/>
      <c r="DM244" s="2706"/>
      <c r="DN244" s="2706"/>
      <c r="DO244" s="2706"/>
      <c r="DP244" s="2706"/>
      <c r="DQ244" s="2707"/>
    </row>
    <row r="245" spans="82:121" ht="7.5" customHeight="1">
      <c r="CD245" s="2705"/>
      <c r="CE245" s="2706"/>
      <c r="CF245" s="2706"/>
      <c r="CG245" s="2706"/>
      <c r="CH245" s="2706"/>
      <c r="CI245" s="2706"/>
      <c r="CJ245" s="2706"/>
      <c r="CK245" s="2706"/>
      <c r="CL245" s="2706"/>
      <c r="CM245" s="2706"/>
      <c r="CN245" s="2706"/>
      <c r="CO245" s="2706"/>
      <c r="CP245" s="2706"/>
      <c r="CQ245" s="2706"/>
      <c r="CR245" s="2706"/>
      <c r="CS245" s="2706"/>
      <c r="CT245" s="2706"/>
      <c r="CU245" s="2706"/>
      <c r="CV245" s="2706"/>
      <c r="CW245" s="2706"/>
      <c r="CX245" s="2706"/>
      <c r="CY245" s="2706"/>
      <c r="CZ245" s="2706"/>
      <c r="DA245" s="2706"/>
      <c r="DB245" s="2706"/>
      <c r="DC245" s="2706"/>
      <c r="DD245" s="2706"/>
      <c r="DE245" s="2706"/>
      <c r="DF245" s="2706"/>
      <c r="DG245" s="2706"/>
      <c r="DH245" s="2706"/>
      <c r="DI245" s="2706"/>
      <c r="DJ245" s="2706"/>
      <c r="DK245" s="2706"/>
      <c r="DL245" s="2706"/>
      <c r="DM245" s="2706"/>
      <c r="DN245" s="2706"/>
      <c r="DO245" s="2706"/>
      <c r="DP245" s="2706"/>
      <c r="DQ245" s="2707"/>
    </row>
    <row r="246" spans="82:121" ht="7.5" customHeight="1">
      <c r="CD246" s="2705"/>
      <c r="CE246" s="2706"/>
      <c r="CF246" s="2706"/>
      <c r="CG246" s="2706"/>
      <c r="CH246" s="2706"/>
      <c r="CI246" s="2706"/>
      <c r="CJ246" s="2706"/>
      <c r="CK246" s="2706"/>
      <c r="CL246" s="2706"/>
      <c r="CM246" s="2706"/>
      <c r="CN246" s="2706"/>
      <c r="CO246" s="2706"/>
      <c r="CP246" s="2706"/>
      <c r="CQ246" s="2706"/>
      <c r="CR246" s="2706"/>
      <c r="CS246" s="2706"/>
      <c r="CT246" s="2706"/>
      <c r="CU246" s="2706"/>
      <c r="CV246" s="2706"/>
      <c r="CW246" s="2706"/>
      <c r="CX246" s="2706"/>
      <c r="CY246" s="2706"/>
      <c r="CZ246" s="2706"/>
      <c r="DA246" s="2706"/>
      <c r="DB246" s="2706"/>
      <c r="DC246" s="2706"/>
      <c r="DD246" s="2706"/>
      <c r="DE246" s="2706"/>
      <c r="DF246" s="2706"/>
      <c r="DG246" s="2706"/>
      <c r="DH246" s="2706"/>
      <c r="DI246" s="2706"/>
      <c r="DJ246" s="2706"/>
      <c r="DK246" s="2706"/>
      <c r="DL246" s="2706"/>
      <c r="DM246" s="2706"/>
      <c r="DN246" s="2706"/>
      <c r="DO246" s="2706"/>
      <c r="DP246" s="2706"/>
      <c r="DQ246" s="2707"/>
    </row>
    <row r="247" spans="82:121" ht="7.5" customHeight="1">
      <c r="CD247" s="2705"/>
      <c r="CE247" s="2706"/>
      <c r="CF247" s="2706"/>
      <c r="CG247" s="2706"/>
      <c r="CH247" s="2706"/>
      <c r="CI247" s="2706"/>
      <c r="CJ247" s="2706"/>
      <c r="CK247" s="2706"/>
      <c r="CL247" s="2706"/>
      <c r="CM247" s="2706"/>
      <c r="CN247" s="2706"/>
      <c r="CO247" s="2706"/>
      <c r="CP247" s="2706"/>
      <c r="CQ247" s="2706"/>
      <c r="CR247" s="2706"/>
      <c r="CS247" s="2706"/>
      <c r="CT247" s="2706"/>
      <c r="CU247" s="2706"/>
      <c r="CV247" s="2706"/>
      <c r="CW247" s="2706"/>
      <c r="CX247" s="2706"/>
      <c r="CY247" s="2706"/>
      <c r="CZ247" s="2706"/>
      <c r="DA247" s="2706"/>
      <c r="DB247" s="2706"/>
      <c r="DC247" s="2706"/>
      <c r="DD247" s="2706"/>
      <c r="DE247" s="2706"/>
      <c r="DF247" s="2706"/>
      <c r="DG247" s="2706"/>
      <c r="DH247" s="2706"/>
      <c r="DI247" s="2706"/>
      <c r="DJ247" s="2706"/>
      <c r="DK247" s="2706"/>
      <c r="DL247" s="2706"/>
      <c r="DM247" s="2706"/>
      <c r="DN247" s="2706"/>
      <c r="DO247" s="2706"/>
      <c r="DP247" s="2706"/>
      <c r="DQ247" s="2707"/>
    </row>
    <row r="248" spans="82:121" ht="7.5" customHeight="1">
      <c r="CD248" s="2705"/>
      <c r="CE248" s="2706"/>
      <c r="CF248" s="2706"/>
      <c r="CG248" s="2706"/>
      <c r="CH248" s="2706"/>
      <c r="CI248" s="2706"/>
      <c r="CJ248" s="2706"/>
      <c r="CK248" s="2706"/>
      <c r="CL248" s="2706"/>
      <c r="CM248" s="2706"/>
      <c r="CN248" s="2706"/>
      <c r="CO248" s="2706"/>
      <c r="CP248" s="2706"/>
      <c r="CQ248" s="2706"/>
      <c r="CR248" s="2706"/>
      <c r="CS248" s="2706"/>
      <c r="CT248" s="2706"/>
      <c r="CU248" s="2706"/>
      <c r="CV248" s="2706"/>
      <c r="CW248" s="2706"/>
      <c r="CX248" s="2706"/>
      <c r="CY248" s="2706"/>
      <c r="CZ248" s="2706"/>
      <c r="DA248" s="2706"/>
      <c r="DB248" s="2706"/>
      <c r="DC248" s="2706"/>
      <c r="DD248" s="2706"/>
      <c r="DE248" s="2706"/>
      <c r="DF248" s="2706"/>
      <c r="DG248" s="2706"/>
      <c r="DH248" s="2706"/>
      <c r="DI248" s="2706"/>
      <c r="DJ248" s="2706"/>
      <c r="DK248" s="2706"/>
      <c r="DL248" s="2706"/>
      <c r="DM248" s="2706"/>
      <c r="DN248" s="2706"/>
      <c r="DO248" s="2706"/>
      <c r="DP248" s="2706"/>
      <c r="DQ248" s="2707"/>
    </row>
    <row r="249" spans="82:121" ht="7.5" customHeight="1">
      <c r="CD249" s="2705"/>
      <c r="CE249" s="2706"/>
      <c r="CF249" s="2706"/>
      <c r="CG249" s="2706"/>
      <c r="CH249" s="2706"/>
      <c r="CI249" s="2706"/>
      <c r="CJ249" s="2706"/>
      <c r="CK249" s="2706"/>
      <c r="CL249" s="2706"/>
      <c r="CM249" s="2706"/>
      <c r="CN249" s="2706"/>
      <c r="CO249" s="2706"/>
      <c r="CP249" s="2706"/>
      <c r="CQ249" s="2706"/>
      <c r="CR249" s="2706"/>
      <c r="CS249" s="2706"/>
      <c r="CT249" s="2706"/>
      <c r="CU249" s="2706"/>
      <c r="CV249" s="2706"/>
      <c r="CW249" s="2706"/>
      <c r="CX249" s="2706"/>
      <c r="CY249" s="2706"/>
      <c r="CZ249" s="2706"/>
      <c r="DA249" s="2706"/>
      <c r="DB249" s="2706"/>
      <c r="DC249" s="2706"/>
      <c r="DD249" s="2706"/>
      <c r="DE249" s="2706"/>
      <c r="DF249" s="2706"/>
      <c r="DG249" s="2706"/>
      <c r="DH249" s="2706"/>
      <c r="DI249" s="2706"/>
      <c r="DJ249" s="2706"/>
      <c r="DK249" s="2706"/>
      <c r="DL249" s="2706"/>
      <c r="DM249" s="2706"/>
      <c r="DN249" s="2706"/>
      <c r="DO249" s="2706"/>
      <c r="DP249" s="2706"/>
      <c r="DQ249" s="2707"/>
    </row>
    <row r="250" spans="82:121" ht="7.5" customHeight="1">
      <c r="CD250" s="2708"/>
      <c r="CE250" s="2709"/>
      <c r="CF250" s="2709"/>
      <c r="CG250" s="2709"/>
      <c r="CH250" s="2709"/>
      <c r="CI250" s="2709"/>
      <c r="CJ250" s="2709"/>
      <c r="CK250" s="2709"/>
      <c r="CL250" s="2709"/>
      <c r="CM250" s="2709"/>
      <c r="CN250" s="2709"/>
      <c r="CO250" s="2709"/>
      <c r="CP250" s="2709"/>
      <c r="CQ250" s="2709"/>
      <c r="CR250" s="2709"/>
      <c r="CS250" s="2709"/>
      <c r="CT250" s="2709"/>
      <c r="CU250" s="2709"/>
      <c r="CV250" s="2709"/>
      <c r="CW250" s="2709"/>
      <c r="CX250" s="2709"/>
      <c r="CY250" s="2709"/>
      <c r="CZ250" s="2709"/>
      <c r="DA250" s="2709"/>
      <c r="DB250" s="2709"/>
      <c r="DC250" s="2709"/>
      <c r="DD250" s="2709"/>
      <c r="DE250" s="2709"/>
      <c r="DF250" s="2709"/>
      <c r="DG250" s="2709"/>
      <c r="DH250" s="2709"/>
      <c r="DI250" s="2709"/>
      <c r="DJ250" s="2709"/>
      <c r="DK250" s="2709"/>
      <c r="DL250" s="2709"/>
      <c r="DM250" s="2709"/>
      <c r="DN250" s="2709"/>
      <c r="DO250" s="2709"/>
      <c r="DP250" s="2709"/>
      <c r="DQ250" s="2710"/>
    </row>
    <row r="251" spans="82:121" ht="7.5" customHeight="1">
      <c r="CD251" s="2668" t="s">
        <v>1866</v>
      </c>
      <c r="CE251" s="1073"/>
      <c r="CF251" s="1073"/>
      <c r="CG251" s="1073"/>
      <c r="CH251" s="1073"/>
      <c r="CI251" s="1073"/>
      <c r="CJ251" s="1073"/>
      <c r="CK251" s="1073"/>
      <c r="CL251" s="1073"/>
      <c r="CM251" s="1073"/>
      <c r="CN251" s="1073"/>
      <c r="CO251" s="1073"/>
      <c r="CP251" s="1073"/>
      <c r="CQ251" s="1073"/>
      <c r="CR251" s="1073"/>
      <c r="CS251" s="1073"/>
      <c r="CT251" s="1073"/>
      <c r="CU251" s="1073"/>
      <c r="CV251" s="1073"/>
      <c r="CW251" s="1073"/>
      <c r="CX251" s="1073"/>
      <c r="CY251" s="1073"/>
      <c r="CZ251" s="1073"/>
      <c r="DA251" s="1073"/>
      <c r="DB251" s="1073"/>
      <c r="DC251" s="1073"/>
      <c r="DD251" s="1073"/>
      <c r="DE251" s="1073"/>
      <c r="DF251" s="1073"/>
      <c r="DG251" s="1073"/>
      <c r="DH251" s="1073"/>
      <c r="DI251" s="1073"/>
      <c r="DJ251" s="1073"/>
      <c r="DK251" s="1073"/>
      <c r="DL251" s="1073"/>
      <c r="DM251" s="1073"/>
      <c r="DN251" s="1073"/>
      <c r="DO251" s="1073"/>
      <c r="DP251" s="1073"/>
      <c r="DQ251" s="2678"/>
    </row>
    <row r="252" spans="82:121" ht="7.5" customHeight="1">
      <c r="CD252" s="2668"/>
      <c r="CE252" s="1073"/>
      <c r="CF252" s="1073"/>
      <c r="CG252" s="1073"/>
      <c r="CH252" s="1073"/>
      <c r="CI252" s="1073"/>
      <c r="CJ252" s="1073"/>
      <c r="CK252" s="1073"/>
      <c r="CL252" s="1073"/>
      <c r="CM252" s="1073"/>
      <c r="CN252" s="1073"/>
      <c r="CO252" s="1073"/>
      <c r="CP252" s="1073"/>
      <c r="CQ252" s="1073"/>
      <c r="CR252" s="1073"/>
      <c r="CS252" s="1073"/>
      <c r="CT252" s="1073"/>
      <c r="CU252" s="1073"/>
      <c r="CV252" s="1073"/>
      <c r="CW252" s="1073"/>
      <c r="CX252" s="1073"/>
      <c r="CY252" s="1073"/>
      <c r="CZ252" s="1073"/>
      <c r="DA252" s="1073"/>
      <c r="DB252" s="1073"/>
      <c r="DC252" s="1073"/>
      <c r="DD252" s="1073"/>
      <c r="DE252" s="1073"/>
      <c r="DF252" s="1073"/>
      <c r="DG252" s="1073"/>
      <c r="DH252" s="1073"/>
      <c r="DI252" s="1073"/>
      <c r="DJ252" s="1073"/>
      <c r="DK252" s="1073"/>
      <c r="DL252" s="1073"/>
      <c r="DM252" s="1073"/>
      <c r="DN252" s="1073"/>
      <c r="DO252" s="1073"/>
      <c r="DP252" s="1073"/>
      <c r="DQ252" s="2678"/>
    </row>
    <row r="253" spans="82:121" ht="7.5" customHeight="1">
      <c r="CD253" s="2699" t="s">
        <v>1867</v>
      </c>
      <c r="CE253" s="1524"/>
      <c r="CF253" s="1524"/>
      <c r="CG253" s="1524"/>
      <c r="CH253" s="1524"/>
      <c r="CI253" s="1524"/>
      <c r="CJ253" s="1524"/>
      <c r="CK253" s="1524"/>
      <c r="CL253" s="1524"/>
      <c r="CM253" s="1524"/>
      <c r="CN253" s="1524"/>
      <c r="CO253" s="1524"/>
      <c r="CP253" s="1524"/>
      <c r="CQ253" s="1524"/>
      <c r="CR253" s="1524"/>
      <c r="CS253" s="1524"/>
      <c r="CT253" s="1524"/>
      <c r="CU253" s="1524"/>
      <c r="CV253" s="1524"/>
      <c r="CW253" s="1524"/>
      <c r="CX253" s="1524"/>
      <c r="CY253" s="2654" t="s">
        <v>1812</v>
      </c>
      <c r="CZ253" s="2654"/>
      <c r="DA253" s="2654"/>
      <c r="DB253" s="2654"/>
      <c r="DC253" s="177"/>
      <c r="DD253" s="177"/>
      <c r="DE253" s="177"/>
      <c r="DF253" s="177"/>
      <c r="DG253" s="177"/>
      <c r="DH253" s="177"/>
      <c r="DI253" s="177"/>
      <c r="DJ253" s="177"/>
      <c r="DK253" s="177"/>
      <c r="DL253" s="177"/>
      <c r="DM253" s="177"/>
      <c r="DN253" s="177"/>
      <c r="DO253" s="177"/>
      <c r="DP253" s="177"/>
      <c r="DQ253" s="178"/>
    </row>
    <row r="254" spans="82:121" ht="7.5" customHeight="1">
      <c r="CD254" s="2699"/>
      <c r="CE254" s="1524"/>
      <c r="CF254" s="1524"/>
      <c r="CG254" s="1524"/>
      <c r="CH254" s="1524"/>
      <c r="CI254" s="1524"/>
      <c r="CJ254" s="1524"/>
      <c r="CK254" s="1524"/>
      <c r="CL254" s="1524"/>
      <c r="CM254" s="1524"/>
      <c r="CN254" s="1524"/>
      <c r="CO254" s="1524"/>
      <c r="CP254" s="1524"/>
      <c r="CQ254" s="1524"/>
      <c r="CR254" s="1524"/>
      <c r="CS254" s="1524"/>
      <c r="CT254" s="1524"/>
      <c r="CU254" s="1524"/>
      <c r="CV254" s="1524"/>
      <c r="CW254" s="1524"/>
      <c r="CX254" s="1524"/>
      <c r="CY254" s="2654"/>
      <c r="CZ254" s="2654"/>
      <c r="DA254" s="2654"/>
      <c r="DB254" s="2654"/>
      <c r="DC254" s="177"/>
      <c r="DD254" s="177"/>
      <c r="DE254" s="177"/>
      <c r="DF254" s="177"/>
      <c r="DG254" s="177"/>
      <c r="DH254" s="177"/>
      <c r="DI254" s="177"/>
      <c r="DJ254" s="177"/>
      <c r="DK254" s="177"/>
      <c r="DL254" s="177"/>
      <c r="DM254" s="177"/>
      <c r="DN254" s="177"/>
      <c r="DO254" s="177"/>
      <c r="DP254" s="177"/>
      <c r="DQ254" s="178"/>
    </row>
    <row r="255" spans="82:121" ht="7.5" customHeight="1">
      <c r="CD255" s="2699" t="s">
        <v>1868</v>
      </c>
      <c r="CE255" s="1524"/>
      <c r="CF255" s="1524"/>
      <c r="CG255" s="1524"/>
      <c r="CH255" s="1524"/>
      <c r="CI255" s="1524"/>
      <c r="CJ255" s="1524"/>
      <c r="CK255" s="1524"/>
      <c r="CL255" s="1524"/>
      <c r="CM255" s="1524"/>
      <c r="CN255" s="1524"/>
      <c r="CO255" s="1524"/>
      <c r="CP255" s="1524"/>
      <c r="CQ255" s="1524"/>
      <c r="CR255" s="1524"/>
      <c r="CS255" s="1524"/>
      <c r="CT255" s="1524"/>
      <c r="CU255" s="1524"/>
      <c r="CV255" s="1524"/>
      <c r="CW255" s="1524"/>
      <c r="CX255" s="1524"/>
      <c r="CY255" s="2654" t="s">
        <v>1812</v>
      </c>
      <c r="CZ255" s="2654"/>
      <c r="DA255" s="2654"/>
      <c r="DB255" s="2654"/>
      <c r="DC255" s="177"/>
      <c r="DD255" s="177"/>
      <c r="DE255" s="177"/>
      <c r="DF255" s="177"/>
      <c r="DG255" s="177"/>
      <c r="DH255" s="177"/>
      <c r="DI255" s="177"/>
      <c r="DJ255" s="177"/>
      <c r="DK255" s="177"/>
      <c r="DL255" s="177"/>
      <c r="DM255" s="177"/>
      <c r="DN255" s="177"/>
      <c r="DO255" s="177"/>
      <c r="DP255" s="177"/>
      <c r="DQ255" s="178"/>
    </row>
    <row r="256" spans="82:121" ht="7.5" customHeight="1">
      <c r="CD256" s="2699"/>
      <c r="CE256" s="1524"/>
      <c r="CF256" s="1524"/>
      <c r="CG256" s="1524"/>
      <c r="CH256" s="1524"/>
      <c r="CI256" s="1524"/>
      <c r="CJ256" s="1524"/>
      <c r="CK256" s="1524"/>
      <c r="CL256" s="1524"/>
      <c r="CM256" s="1524"/>
      <c r="CN256" s="1524"/>
      <c r="CO256" s="1524"/>
      <c r="CP256" s="1524"/>
      <c r="CQ256" s="1524"/>
      <c r="CR256" s="1524"/>
      <c r="CS256" s="1524"/>
      <c r="CT256" s="1524"/>
      <c r="CU256" s="1524"/>
      <c r="CV256" s="1524"/>
      <c r="CW256" s="1524"/>
      <c r="CX256" s="1524"/>
      <c r="CY256" s="2654"/>
      <c r="CZ256" s="2654"/>
      <c r="DA256" s="2654"/>
      <c r="DB256" s="2654"/>
      <c r="DC256" s="177"/>
      <c r="DD256" s="177"/>
      <c r="DE256" s="177"/>
      <c r="DF256" s="177"/>
      <c r="DG256" s="177"/>
      <c r="DH256" s="177"/>
      <c r="DI256" s="177"/>
      <c r="DJ256" s="177"/>
      <c r="DK256" s="177"/>
      <c r="DL256" s="177"/>
      <c r="DM256" s="177"/>
      <c r="DN256" s="177"/>
      <c r="DO256" s="177"/>
      <c r="DP256" s="177"/>
      <c r="DQ256" s="178"/>
    </row>
    <row r="257" spans="82:121" ht="7.5" customHeight="1">
      <c r="CD257" s="2699" t="s">
        <v>1869</v>
      </c>
      <c r="CE257" s="1524"/>
      <c r="CF257" s="1524"/>
      <c r="CG257" s="1524"/>
      <c r="CH257" s="1524"/>
      <c r="CI257" s="1524"/>
      <c r="CJ257" s="1524"/>
      <c r="CK257" s="1524"/>
      <c r="CL257" s="1524"/>
      <c r="CM257" s="1524"/>
      <c r="CN257" s="1524"/>
      <c r="CO257" s="1524"/>
      <c r="CP257" s="1524"/>
      <c r="CQ257" s="1524"/>
      <c r="CR257" s="1524"/>
      <c r="CS257" s="1524"/>
      <c r="CT257" s="1524"/>
      <c r="CU257" s="1524"/>
      <c r="CV257" s="1524"/>
      <c r="CW257" s="1524"/>
      <c r="CX257" s="1524"/>
      <c r="CY257" s="2654" t="s">
        <v>1870</v>
      </c>
      <c r="CZ257" s="2654"/>
      <c r="DA257" s="2654"/>
      <c r="DB257" s="2654"/>
      <c r="DC257" s="177"/>
      <c r="DD257" s="177"/>
      <c r="DE257" s="177"/>
      <c r="DF257" s="177"/>
      <c r="DG257" s="177"/>
      <c r="DH257" s="177"/>
      <c r="DI257" s="177"/>
      <c r="DJ257" s="177"/>
      <c r="DK257" s="177"/>
      <c r="DL257" s="177"/>
      <c r="DM257" s="177"/>
      <c r="DN257" s="177"/>
      <c r="DO257" s="177"/>
      <c r="DP257" s="177"/>
      <c r="DQ257" s="178"/>
    </row>
    <row r="258" spans="82:121" ht="7.5" customHeight="1" thickBot="1">
      <c r="CD258" s="2700"/>
      <c r="CE258" s="2701"/>
      <c r="CF258" s="2701"/>
      <c r="CG258" s="2701"/>
      <c r="CH258" s="2701"/>
      <c r="CI258" s="2701"/>
      <c r="CJ258" s="2701"/>
      <c r="CK258" s="2701"/>
      <c r="CL258" s="2701"/>
      <c r="CM258" s="2701"/>
      <c r="CN258" s="2701"/>
      <c r="CO258" s="2701"/>
      <c r="CP258" s="2701"/>
      <c r="CQ258" s="2701"/>
      <c r="CR258" s="2701"/>
      <c r="CS258" s="2701"/>
      <c r="CT258" s="2701"/>
      <c r="CU258" s="2701"/>
      <c r="CV258" s="2701"/>
      <c r="CW258" s="2701"/>
      <c r="CX258" s="2701"/>
      <c r="CY258" s="2702"/>
      <c r="CZ258" s="2702"/>
      <c r="DA258" s="2702"/>
      <c r="DB258" s="2702"/>
      <c r="DC258" s="179"/>
      <c r="DD258" s="179"/>
      <c r="DE258" s="179"/>
      <c r="DF258" s="179"/>
      <c r="DG258" s="179"/>
      <c r="DH258" s="179"/>
      <c r="DI258" s="179"/>
      <c r="DJ258" s="179"/>
      <c r="DK258" s="179"/>
      <c r="DL258" s="179"/>
      <c r="DM258" s="179"/>
      <c r="DN258" s="179"/>
      <c r="DO258" s="179"/>
      <c r="DP258" s="179"/>
      <c r="DQ258" s="180"/>
    </row>
    <row r="259" spans="82:121" ht="7.5" customHeight="1">
      <c r="CD259" s="162"/>
      <c r="CE259" s="162"/>
      <c r="CF259" s="162"/>
      <c r="CG259" s="162"/>
      <c r="CH259" s="162"/>
      <c r="CI259" s="162"/>
      <c r="CJ259" s="162"/>
      <c r="CK259" s="162"/>
      <c r="CL259" s="162"/>
      <c r="CM259" s="162"/>
      <c r="CN259" s="162"/>
      <c r="CO259" s="162"/>
      <c r="CP259" s="162"/>
      <c r="CQ259" s="162"/>
      <c r="CR259" s="162"/>
      <c r="CS259" s="162"/>
      <c r="CT259" s="162"/>
      <c r="CU259" s="162"/>
      <c r="CV259" s="162"/>
      <c r="CW259" s="162"/>
      <c r="CX259" s="162"/>
      <c r="CY259" s="162"/>
      <c r="CZ259" s="162"/>
      <c r="DA259" s="162"/>
      <c r="DB259" s="162"/>
      <c r="DC259" s="162"/>
      <c r="DD259" s="162"/>
      <c r="DE259" s="162"/>
      <c r="DF259" s="162"/>
      <c r="DG259" s="162"/>
      <c r="DH259" s="162"/>
      <c r="DI259" s="162"/>
      <c r="DJ259" s="162"/>
      <c r="DK259" s="162"/>
      <c r="DL259" s="162"/>
      <c r="DM259" s="162"/>
      <c r="DN259" s="162"/>
      <c r="DO259" s="162"/>
      <c r="DP259" s="162"/>
      <c r="DQ259" s="162"/>
    </row>
    <row r="260" spans="82:121" ht="7.5" customHeight="1">
      <c r="CD260" s="162"/>
      <c r="CE260" s="162"/>
      <c r="CF260" s="162"/>
      <c r="CG260" s="162"/>
      <c r="CH260" s="162"/>
      <c r="CI260" s="162"/>
      <c r="CJ260" s="162"/>
      <c r="CK260" s="162"/>
      <c r="CL260" s="162"/>
      <c r="CM260" s="162"/>
      <c r="CN260" s="162"/>
      <c r="CO260" s="162"/>
      <c r="CP260" s="162"/>
      <c r="CQ260" s="162"/>
      <c r="CR260" s="162"/>
      <c r="CS260" s="162"/>
      <c r="CT260" s="162"/>
      <c r="CU260" s="162"/>
      <c r="CV260" s="162"/>
      <c r="CW260" s="162"/>
      <c r="CX260" s="162"/>
      <c r="CY260" s="162"/>
      <c r="CZ260" s="162"/>
      <c r="DA260" s="162"/>
      <c r="DB260" s="162"/>
      <c r="DC260" s="162"/>
      <c r="DD260" s="162"/>
      <c r="DE260" s="162"/>
      <c r="DF260" s="162"/>
      <c r="DG260" s="162"/>
      <c r="DH260" s="162"/>
      <c r="DI260" s="162"/>
      <c r="DJ260" s="162"/>
      <c r="DK260" s="162"/>
      <c r="DL260" s="162"/>
      <c r="DM260" s="162"/>
      <c r="DN260" s="162"/>
      <c r="DO260" s="162"/>
      <c r="DP260" s="162"/>
      <c r="DQ260" s="162"/>
    </row>
    <row r="261" spans="82:121" ht="7.5" customHeight="1">
      <c r="CD261" s="162"/>
      <c r="CE261" s="162"/>
      <c r="CF261" s="162"/>
      <c r="CG261" s="162"/>
      <c r="CH261" s="162"/>
      <c r="CI261" s="162"/>
      <c r="CJ261" s="162"/>
      <c r="CK261" s="162"/>
      <c r="CL261" s="162"/>
      <c r="CM261" s="162"/>
      <c r="CN261" s="162"/>
      <c r="CO261" s="162"/>
      <c r="CP261" s="162"/>
      <c r="CQ261" s="162"/>
      <c r="CR261" s="162"/>
      <c r="CS261" s="162"/>
      <c r="CT261" s="162"/>
      <c r="CU261" s="162"/>
      <c r="CV261" s="162"/>
      <c r="CW261" s="162"/>
      <c r="CX261" s="162"/>
      <c r="CY261" s="162"/>
      <c r="CZ261" s="162"/>
      <c r="DA261" s="162"/>
      <c r="DB261" s="162"/>
      <c r="DC261" s="162"/>
      <c r="DD261" s="162"/>
      <c r="DE261" s="162"/>
      <c r="DF261" s="162"/>
      <c r="DG261" s="162"/>
      <c r="DH261" s="162"/>
      <c r="DI261" s="162"/>
      <c r="DJ261" s="162"/>
      <c r="DK261" s="162"/>
      <c r="DL261" s="162"/>
      <c r="DM261" s="162"/>
      <c r="DN261" s="162"/>
      <c r="DO261" s="162"/>
      <c r="DP261" s="162"/>
      <c r="DQ261" s="162"/>
    </row>
    <row r="262" spans="82:121" ht="7.5" customHeight="1">
      <c r="CD262" s="162"/>
      <c r="CE262" s="162"/>
      <c r="CF262" s="162"/>
      <c r="CG262" s="162"/>
      <c r="CH262" s="162"/>
      <c r="CI262" s="162"/>
      <c r="CJ262" s="162"/>
      <c r="CK262" s="162"/>
      <c r="CL262" s="162"/>
      <c r="CM262" s="162"/>
      <c r="CN262" s="162"/>
      <c r="CO262" s="162"/>
      <c r="CP262" s="162"/>
      <c r="CQ262" s="162"/>
      <c r="CR262" s="162"/>
      <c r="CS262" s="162"/>
      <c r="CT262" s="162"/>
      <c r="CU262" s="162"/>
      <c r="CV262" s="162"/>
      <c r="CW262" s="162"/>
      <c r="CX262" s="162"/>
      <c r="CY262" s="162"/>
      <c r="CZ262" s="162"/>
      <c r="DA262" s="162"/>
      <c r="DB262" s="162"/>
      <c r="DC262" s="162"/>
      <c r="DD262" s="162"/>
      <c r="DE262" s="162"/>
      <c r="DF262" s="162"/>
      <c r="DG262" s="162"/>
      <c r="DH262" s="162"/>
      <c r="DI262" s="162"/>
      <c r="DJ262" s="162"/>
      <c r="DK262" s="162"/>
      <c r="DL262" s="162"/>
      <c r="DM262" s="162"/>
      <c r="DN262" s="162"/>
      <c r="DO262" s="162"/>
      <c r="DP262" s="162"/>
      <c r="DQ262" s="162"/>
    </row>
    <row r="263" spans="82:121" ht="7.5" customHeight="1">
      <c r="CD263" s="162"/>
      <c r="CE263" s="162"/>
      <c r="CF263" s="162"/>
      <c r="CG263" s="162"/>
      <c r="CH263" s="162"/>
      <c r="CI263" s="162"/>
      <c r="CJ263" s="162"/>
      <c r="CK263" s="162"/>
      <c r="CL263" s="162"/>
      <c r="CM263" s="162"/>
      <c r="CN263" s="162"/>
      <c r="CO263" s="162"/>
      <c r="CP263" s="162"/>
      <c r="CQ263" s="162"/>
      <c r="CR263" s="162"/>
      <c r="CS263" s="162"/>
      <c r="CT263" s="162"/>
      <c r="CU263" s="162"/>
      <c r="CV263" s="162"/>
      <c r="CW263" s="162"/>
      <c r="CX263" s="162"/>
      <c r="CY263" s="162"/>
      <c r="CZ263" s="162"/>
      <c r="DA263" s="162"/>
      <c r="DB263" s="162"/>
      <c r="DC263" s="162"/>
      <c r="DD263" s="162"/>
      <c r="DE263" s="162"/>
      <c r="DF263" s="162"/>
      <c r="DG263" s="162"/>
      <c r="DH263" s="162"/>
      <c r="DI263" s="162"/>
      <c r="DJ263" s="162"/>
      <c r="DK263" s="162"/>
      <c r="DL263" s="162"/>
      <c r="DM263" s="162"/>
      <c r="DN263" s="162"/>
      <c r="DO263" s="162"/>
      <c r="DP263" s="162"/>
      <c r="DQ263" s="162"/>
    </row>
    <row r="264" spans="82:121" ht="7.5" customHeight="1">
      <c r="CD264" s="162"/>
      <c r="CE264" s="162"/>
      <c r="CF264" s="162"/>
      <c r="CG264" s="162"/>
      <c r="CH264" s="162"/>
      <c r="CI264" s="162"/>
      <c r="CJ264" s="162"/>
      <c r="CK264" s="162"/>
      <c r="CL264" s="162"/>
      <c r="CM264" s="162"/>
      <c r="CN264" s="162"/>
      <c r="CO264" s="162"/>
      <c r="CP264" s="162"/>
      <c r="CQ264" s="162"/>
      <c r="CR264" s="162"/>
      <c r="CS264" s="162"/>
      <c r="CT264" s="162"/>
      <c r="CU264" s="162"/>
      <c r="CV264" s="162"/>
      <c r="CW264" s="162"/>
      <c r="CX264" s="162"/>
      <c r="CY264" s="162"/>
      <c r="CZ264" s="162"/>
      <c r="DA264" s="162"/>
      <c r="DB264" s="162"/>
      <c r="DC264" s="162"/>
      <c r="DD264" s="162"/>
      <c r="DE264" s="162"/>
      <c r="DF264" s="162"/>
      <c r="DG264" s="162"/>
      <c r="DH264" s="162"/>
      <c r="DI264" s="162"/>
      <c r="DJ264" s="162"/>
      <c r="DK264" s="162"/>
      <c r="DL264" s="162"/>
      <c r="DM264" s="162"/>
      <c r="DN264" s="162"/>
      <c r="DO264" s="162"/>
      <c r="DP264" s="162"/>
      <c r="DQ264" s="162"/>
    </row>
    <row r="265" spans="82:121" ht="7.5" customHeight="1">
      <c r="CD265" s="162"/>
      <c r="CE265" s="162"/>
      <c r="CF265" s="162"/>
      <c r="CG265" s="162"/>
      <c r="CH265" s="162"/>
      <c r="CI265" s="162"/>
      <c r="CJ265" s="162"/>
      <c r="CK265" s="162"/>
      <c r="CL265" s="162"/>
      <c r="CM265" s="162"/>
      <c r="CN265" s="162"/>
      <c r="CO265" s="162"/>
      <c r="CP265" s="162"/>
      <c r="CQ265" s="162"/>
      <c r="CR265" s="162"/>
      <c r="CS265" s="162"/>
      <c r="CT265" s="162"/>
      <c r="CU265" s="162"/>
      <c r="CV265" s="162"/>
      <c r="CW265" s="162"/>
      <c r="CX265" s="162"/>
      <c r="CY265" s="162"/>
      <c r="CZ265" s="162"/>
      <c r="DA265" s="162"/>
      <c r="DB265" s="162"/>
      <c r="DC265" s="162"/>
      <c r="DD265" s="162"/>
      <c r="DE265" s="162"/>
      <c r="DF265" s="162"/>
      <c r="DG265" s="162"/>
      <c r="DH265" s="162"/>
      <c r="DI265" s="162"/>
      <c r="DJ265" s="162"/>
      <c r="DK265" s="162"/>
      <c r="DL265" s="162"/>
      <c r="DM265" s="162"/>
      <c r="DN265" s="162"/>
      <c r="DO265" s="162"/>
      <c r="DP265" s="162"/>
      <c r="DQ265" s="162"/>
    </row>
    <row r="266" spans="82:121" ht="7.5" customHeight="1">
      <c r="CD266" s="162"/>
      <c r="CE266" s="162"/>
      <c r="CF266" s="162"/>
      <c r="CG266" s="162"/>
      <c r="CH266" s="162"/>
      <c r="CI266" s="162"/>
      <c r="CJ266" s="162"/>
      <c r="CK266" s="162"/>
      <c r="CL266" s="162"/>
      <c r="CM266" s="162"/>
      <c r="CN266" s="162"/>
      <c r="CO266" s="162"/>
      <c r="CP266" s="162"/>
      <c r="CQ266" s="162"/>
      <c r="CR266" s="162"/>
      <c r="CS266" s="162"/>
      <c r="CT266" s="162"/>
      <c r="CU266" s="162"/>
      <c r="CV266" s="162"/>
      <c r="CW266" s="162"/>
      <c r="CX266" s="162"/>
      <c r="CY266" s="162"/>
      <c r="CZ266" s="162"/>
      <c r="DA266" s="162"/>
      <c r="DB266" s="162"/>
      <c r="DC266" s="162"/>
      <c r="DD266" s="162"/>
      <c r="DE266" s="162"/>
      <c r="DF266" s="162"/>
      <c r="DG266" s="162"/>
      <c r="DH266" s="162"/>
      <c r="DI266" s="162"/>
      <c r="DJ266" s="162"/>
      <c r="DK266" s="162"/>
      <c r="DL266" s="162"/>
      <c r="DM266" s="162"/>
      <c r="DN266" s="162"/>
      <c r="DO266" s="162"/>
      <c r="DP266" s="162"/>
      <c r="DQ266" s="162"/>
    </row>
  </sheetData>
  <sheetProtection algorithmName="SHA-512" hashValue="48p4EJSM3gkMTO/uBRNgtU3kgkrzUzcy+3zBdBb3Ckx6Ps78sBlHsiJxWT0xqNiBvCNFuxY9UQKv46HJEnKsZg==" saltValue="WkbHAEAxVIpUD7wOk4sxEA==" spinCount="100000" sheet="1" objects="1" scenarios="1" selectLockedCells="1"/>
  <dataConsolidate/>
  <mergeCells count="291">
    <mergeCell ref="CD255:CX256"/>
    <mergeCell ref="CD257:CX258"/>
    <mergeCell ref="CY253:DB254"/>
    <mergeCell ref="CY255:DB256"/>
    <mergeCell ref="CY257:DB258"/>
    <mergeCell ref="CD223:DQ224"/>
    <mergeCell ref="CD225:DQ237"/>
    <mergeCell ref="CD238:DQ250"/>
    <mergeCell ref="CD251:DQ252"/>
    <mergeCell ref="CD253:CX254"/>
    <mergeCell ref="CO203:DP204"/>
    <mergeCell ref="CD217:CM218"/>
    <mergeCell ref="CN217:CN218"/>
    <mergeCell ref="CO217:DP218"/>
    <mergeCell ref="DQ217:DQ218"/>
    <mergeCell ref="CD219:DQ220"/>
    <mergeCell ref="CJ221:CM222"/>
    <mergeCell ref="CN221:CN222"/>
    <mergeCell ref="CO221:DP222"/>
    <mergeCell ref="DQ221:DQ222"/>
    <mergeCell ref="CE221:CI222"/>
    <mergeCell ref="DE211:DE212"/>
    <mergeCell ref="DE213:DE214"/>
    <mergeCell ref="DE215:DE216"/>
    <mergeCell ref="CD205:DQ206"/>
    <mergeCell ref="CD207:CG208"/>
    <mergeCell ref="CD209:CG210"/>
    <mergeCell ref="CD211:CG212"/>
    <mergeCell ref="CD213:CG214"/>
    <mergeCell ref="CD215:CG216"/>
    <mergeCell ref="CH207:CM208"/>
    <mergeCell ref="CH209:CM210"/>
    <mergeCell ref="CH211:CM212"/>
    <mergeCell ref="CH213:CM214"/>
    <mergeCell ref="CH215:CM216"/>
    <mergeCell ref="CN207:CN208"/>
    <mergeCell ref="CN209:CN210"/>
    <mergeCell ref="CN211:CN212"/>
    <mergeCell ref="CN213:CN214"/>
    <mergeCell ref="CN215:CN216"/>
    <mergeCell ref="CO207:DD208"/>
    <mergeCell ref="CO209:DD210"/>
    <mergeCell ref="CO211:DD212"/>
    <mergeCell ref="CO213:DD214"/>
    <mergeCell ref="CO215:DD216"/>
    <mergeCell ref="DE207:DE208"/>
    <mergeCell ref="DE209:DE210"/>
    <mergeCell ref="CD98:CM99"/>
    <mergeCell ref="CO98:DD99"/>
    <mergeCell ref="CD177:CD178"/>
    <mergeCell ref="DQ177:DQ178"/>
    <mergeCell ref="CE177:DP178"/>
    <mergeCell ref="CD175:DQ176"/>
    <mergeCell ref="DA121:DG122"/>
    <mergeCell ref="CL123:CR124"/>
    <mergeCell ref="DA123:DG124"/>
    <mergeCell ref="CU123:CZ124"/>
    <mergeCell ref="CF123:CK124"/>
    <mergeCell ref="CU121:CZ122"/>
    <mergeCell ref="CT106:DD107"/>
    <mergeCell ref="CD119:DQ120"/>
    <mergeCell ref="CL121:CR122"/>
    <mergeCell ref="CF121:CK122"/>
    <mergeCell ref="CL125:CR126"/>
    <mergeCell ref="CF131:CV132"/>
    <mergeCell ref="CW131:DC132"/>
    <mergeCell ref="CF125:CK126"/>
    <mergeCell ref="CF104:CV105"/>
    <mergeCell ref="CD100:CV101"/>
    <mergeCell ref="CD96:CM97"/>
    <mergeCell ref="CN96:CW97"/>
    <mergeCell ref="CF90:CV91"/>
    <mergeCell ref="CW90:DC91"/>
    <mergeCell ref="CD92:CM93"/>
    <mergeCell ref="CN92:CW93"/>
    <mergeCell ref="CX92:DG93"/>
    <mergeCell ref="CD94:CM95"/>
    <mergeCell ref="CX96:DG97"/>
    <mergeCell ref="CF86:CV87"/>
    <mergeCell ref="CF88:CV89"/>
    <mergeCell ref="CW84:DJ85"/>
    <mergeCell ref="CW86:DJ87"/>
    <mergeCell ref="CW88:DJ89"/>
    <mergeCell ref="DH92:DQ93"/>
    <mergeCell ref="CN94:CW95"/>
    <mergeCell ref="CX94:DG95"/>
    <mergeCell ref="DH94:DQ95"/>
    <mergeCell ref="CD7:CR8"/>
    <mergeCell ref="CS7:DB8"/>
    <mergeCell ref="CD5:CR6"/>
    <mergeCell ref="CS5:DB6"/>
    <mergeCell ref="CD3:CR4"/>
    <mergeCell ref="CS3:DB4"/>
    <mergeCell ref="CD76:CM77"/>
    <mergeCell ref="CN76:CW77"/>
    <mergeCell ref="CX76:DG77"/>
    <mergeCell ref="CD23:CR24"/>
    <mergeCell ref="CS23:DB24"/>
    <mergeCell ref="CD9:CR10"/>
    <mergeCell ref="CS9:DB10"/>
    <mergeCell ref="CD11:CR12"/>
    <mergeCell ref="CS11:DB12"/>
    <mergeCell ref="CD17:CR18"/>
    <mergeCell ref="CS17:DB18"/>
    <mergeCell ref="CD13:CR16"/>
    <mergeCell ref="CS13:DB16"/>
    <mergeCell ref="CD19:CR20"/>
    <mergeCell ref="CS19:DB20"/>
    <mergeCell ref="CD21:CR22"/>
    <mergeCell ref="CS21:DB22"/>
    <mergeCell ref="CD29:CM30"/>
    <mergeCell ref="CN29:CW30"/>
    <mergeCell ref="CX29:DG30"/>
    <mergeCell ref="DH29:DQ30"/>
    <mergeCell ref="CD31:CM32"/>
    <mergeCell ref="CO31:CV32"/>
    <mergeCell ref="CD25:CM26"/>
    <mergeCell ref="CN25:CW26"/>
    <mergeCell ref="CX25:DG26"/>
    <mergeCell ref="DH25:DQ26"/>
    <mergeCell ref="CD27:CM28"/>
    <mergeCell ref="DH27:DQ28"/>
    <mergeCell ref="CN27:CW28"/>
    <mergeCell ref="CX27:DG28"/>
    <mergeCell ref="CD33:CR34"/>
    <mergeCell ref="CF35:CG36"/>
    <mergeCell ref="CF39:CG40"/>
    <mergeCell ref="CF43:CG44"/>
    <mergeCell ref="CH35:DO36"/>
    <mergeCell ref="CH39:DO40"/>
    <mergeCell ref="CH43:DO44"/>
    <mergeCell ref="CH37:CR38"/>
    <mergeCell ref="CH41:CR42"/>
    <mergeCell ref="CS37:DG38"/>
    <mergeCell ref="CS41:DG42"/>
    <mergeCell ref="CH143:CH144"/>
    <mergeCell ref="CW100:DC101"/>
    <mergeCell ref="CW104:DC105"/>
    <mergeCell ref="CF102:CK103"/>
    <mergeCell ref="CM102:DD103"/>
    <mergeCell ref="CS45:DG46"/>
    <mergeCell ref="CD47:CR48"/>
    <mergeCell ref="CS47:DB48"/>
    <mergeCell ref="CF49:CT50"/>
    <mergeCell ref="CF51:DQ54"/>
    <mergeCell ref="DH76:DQ77"/>
    <mergeCell ref="CD78:CM79"/>
    <mergeCell ref="CN78:CW79"/>
    <mergeCell ref="CX78:DG79"/>
    <mergeCell ref="DH78:DQ79"/>
    <mergeCell ref="CD80:CM81"/>
    <mergeCell ref="CN80:CW81"/>
    <mergeCell ref="CX80:DG81"/>
    <mergeCell ref="DH80:DQ81"/>
    <mergeCell ref="CD55:CR56"/>
    <mergeCell ref="CF57:DQ75"/>
    <mergeCell ref="CH45:CR46"/>
    <mergeCell ref="CD82:DQ83"/>
    <mergeCell ref="CF84:CV85"/>
    <mergeCell ref="DN133:DQ134"/>
    <mergeCell ref="CG133:CL134"/>
    <mergeCell ref="CZ133:DE134"/>
    <mergeCell ref="CQ133:CT134"/>
    <mergeCell ref="DJ133:DM134"/>
    <mergeCell ref="CM133:CP134"/>
    <mergeCell ref="CU133:CX134"/>
    <mergeCell ref="CG135:CL136"/>
    <mergeCell ref="CM135:CP136"/>
    <mergeCell ref="CQ135:CT136"/>
    <mergeCell ref="CU135:CX136"/>
    <mergeCell ref="CZ135:DE136"/>
    <mergeCell ref="DF135:DI136"/>
    <mergeCell ref="DJ135:DM136"/>
    <mergeCell ref="DF133:DI134"/>
    <mergeCell ref="DK155:DN156"/>
    <mergeCell ref="CF153:CT154"/>
    <mergeCell ref="CU153:CX154"/>
    <mergeCell ref="CF149:CT150"/>
    <mergeCell ref="CU149:CX150"/>
    <mergeCell ref="CY149:DB150"/>
    <mergeCell ref="DC149:DF150"/>
    <mergeCell ref="DQ151:DQ152"/>
    <mergeCell ref="DQ147:DQ148"/>
    <mergeCell ref="CI151:DP152"/>
    <mergeCell ref="CI147:DP148"/>
    <mergeCell ref="CH147:CH148"/>
    <mergeCell ref="CH151:CH152"/>
    <mergeCell ref="CF157:CT158"/>
    <mergeCell ref="CU157:CX158"/>
    <mergeCell ref="CY157:DB158"/>
    <mergeCell ref="DC157:DF158"/>
    <mergeCell ref="CG155:CL156"/>
    <mergeCell ref="CM155:CP156"/>
    <mergeCell ref="CS155:CX156"/>
    <mergeCell ref="CY155:DB156"/>
    <mergeCell ref="DE155:DJ156"/>
    <mergeCell ref="CD165:DQ166"/>
    <mergeCell ref="CF167:CN168"/>
    <mergeCell ref="CO167:CW168"/>
    <mergeCell ref="CZ167:DH168"/>
    <mergeCell ref="DI167:DQ168"/>
    <mergeCell ref="CF161:CT162"/>
    <mergeCell ref="CU161:CX162"/>
    <mergeCell ref="CY161:DB162"/>
    <mergeCell ref="DC161:DF162"/>
    <mergeCell ref="CF169:CY170"/>
    <mergeCell ref="CZ173:DH174"/>
    <mergeCell ref="DI173:DQ174"/>
    <mergeCell ref="CZ169:DQ170"/>
    <mergeCell ref="CD171:DQ172"/>
    <mergeCell ref="CD179:DQ180"/>
    <mergeCell ref="CD181:CM182"/>
    <mergeCell ref="CN181:CW182"/>
    <mergeCell ref="CX181:DG182"/>
    <mergeCell ref="DH181:DQ182"/>
    <mergeCell ref="CF173:CN174"/>
    <mergeCell ref="CO173:CW174"/>
    <mergeCell ref="CD183:CM184"/>
    <mergeCell ref="CN183:CW184"/>
    <mergeCell ref="CX183:DG184"/>
    <mergeCell ref="DH183:DQ184"/>
    <mergeCell ref="CD185:CM186"/>
    <mergeCell ref="CN185:CW186"/>
    <mergeCell ref="CX187:CX188"/>
    <mergeCell ref="DM187:DM188"/>
    <mergeCell ref="CY187:DL188"/>
    <mergeCell ref="CX199:DG200"/>
    <mergeCell ref="DH199:DQ200"/>
    <mergeCell ref="CD201:CM202"/>
    <mergeCell ref="CN201:CW202"/>
    <mergeCell ref="CM189:DP192"/>
    <mergeCell ref="CX185:DG186"/>
    <mergeCell ref="DH185:DQ186"/>
    <mergeCell ref="CD187:CM188"/>
    <mergeCell ref="CN187:CW188"/>
    <mergeCell ref="DQ189:DQ190"/>
    <mergeCell ref="DQ191:DQ192"/>
    <mergeCell ref="CL189:CL190"/>
    <mergeCell ref="CL191:CL192"/>
    <mergeCell ref="CD189:CK190"/>
    <mergeCell ref="DH193:DQ194"/>
    <mergeCell ref="CD193:DG194"/>
    <mergeCell ref="CD195:DQ196"/>
    <mergeCell ref="CD203:CM204"/>
    <mergeCell ref="CN203:CN204"/>
    <mergeCell ref="DQ203:DQ204"/>
    <mergeCell ref="DQ163:DQ164"/>
    <mergeCell ref="CW31:CW32"/>
    <mergeCell ref="CN31:CN32"/>
    <mergeCell ref="CH163:CH164"/>
    <mergeCell ref="CI163:DP164"/>
    <mergeCell ref="DQ159:DQ160"/>
    <mergeCell ref="CI159:DP160"/>
    <mergeCell ref="CH159:CH160"/>
    <mergeCell ref="CS106:CS107"/>
    <mergeCell ref="DE98:DE99"/>
    <mergeCell ref="DE102:DE103"/>
    <mergeCell ref="DE106:DE107"/>
    <mergeCell ref="CN98:CN99"/>
    <mergeCell ref="CL102:CL103"/>
    <mergeCell ref="CD197:CM198"/>
    <mergeCell ref="CN197:CW198"/>
    <mergeCell ref="CX197:DG198"/>
    <mergeCell ref="DH197:DQ198"/>
    <mergeCell ref="CD199:CM200"/>
    <mergeCell ref="CN199:CW200"/>
    <mergeCell ref="DQ127:DQ128"/>
    <mergeCell ref="DE5:DO7"/>
    <mergeCell ref="DQ129:DQ130"/>
    <mergeCell ref="CL127:DP130"/>
    <mergeCell ref="CK127:CK128"/>
    <mergeCell ref="CK129:CK130"/>
    <mergeCell ref="CF127:CJ128"/>
    <mergeCell ref="CF141:CT142"/>
    <mergeCell ref="CF145:CT146"/>
    <mergeCell ref="CU145:CX146"/>
    <mergeCell ref="CY145:DB146"/>
    <mergeCell ref="DC145:DF146"/>
    <mergeCell ref="DN135:DQ136"/>
    <mergeCell ref="CG137:CL138"/>
    <mergeCell ref="CM137:CP138"/>
    <mergeCell ref="CQ137:CT138"/>
    <mergeCell ref="CU137:CX138"/>
    <mergeCell ref="CU141:CX142"/>
    <mergeCell ref="CY141:DB142"/>
    <mergeCell ref="DC141:DF142"/>
    <mergeCell ref="DQ143:DQ144"/>
    <mergeCell ref="DQ139:DQ140"/>
    <mergeCell ref="CI143:DP144"/>
    <mergeCell ref="CI139:DP140"/>
    <mergeCell ref="CH139:CH140"/>
  </mergeCells>
  <phoneticPr fontId="16"/>
  <dataValidations count="80">
    <dataValidation type="list" allowBlank="1" showInputMessage="1" showErrorMessage="1" sqref="CS13:DB16">
      <formula1>"同意する, 同意しない,"</formula1>
    </dataValidation>
    <dataValidation type="list" allowBlank="1" showInputMessage="1" showErrorMessage="1" sqref="CS21:DB22">
      <formula1>"初回, ２回目以上,"</formula1>
    </dataValidation>
    <dataValidation type="list" allowBlank="1" showInputMessage="1" showErrorMessage="1" sqref="CS23:DB24 CY253:DB258">
      <formula1>"有, 無,"</formula1>
    </dataValidation>
    <dataValidation type="list" allowBlank="1" showInputMessage="1" showErrorMessage="1" sqref="CD25:CM26">
      <formula1>"□ 内科, ☑ 内科,"</formula1>
    </dataValidation>
    <dataValidation type="list" allowBlank="1" showInputMessage="1" showErrorMessage="1" sqref="CN25:CW26">
      <formula1>"□ 精神科, ☑ 精神科,"</formula1>
    </dataValidation>
    <dataValidation type="list" allowBlank="1" showInputMessage="1" showErrorMessage="1" sqref="CX25:DG26">
      <formula1>"□ 外科, ☑ 外科,"</formula1>
    </dataValidation>
    <dataValidation type="list" allowBlank="1" showInputMessage="1" showErrorMessage="1" sqref="DH25:DQ26">
      <formula1>"□ 整形外科, ☑ 整形外科,"</formula1>
    </dataValidation>
    <dataValidation type="list" allowBlank="1" showInputMessage="1" showErrorMessage="1" sqref="CD27:CM28">
      <formula1>"□ 脳神経外科, ☑ 脳神経外科,"</formula1>
    </dataValidation>
    <dataValidation type="list" allowBlank="1" showInputMessage="1" showErrorMessage="1" sqref="CN27:CW28">
      <formula1>"□ 皮膚科, ☑ 皮膚科,"</formula1>
    </dataValidation>
    <dataValidation type="list" allowBlank="1" showInputMessage="1" showErrorMessage="1" sqref="CX27:DG28">
      <formula1>"□ 泌尿器科, ☑ 泌尿器科,"</formula1>
    </dataValidation>
    <dataValidation type="list" allowBlank="1" showInputMessage="1" showErrorMessage="1" sqref="DH27:DQ28">
      <formula1>"□ 婦人科, ☑ 婦人科,"</formula1>
    </dataValidation>
    <dataValidation type="list" allowBlank="1" showInputMessage="1" showErrorMessage="1" sqref="CD29:CM30">
      <formula1>"□ 眼科, ☑ 眼科,"</formula1>
    </dataValidation>
    <dataValidation type="list" allowBlank="1" showInputMessage="1" showErrorMessage="1" sqref="CN29:CW30">
      <formula1>"□ 耳鼻咽喉科, ☑ 耳鼻咽喉科,"</formula1>
    </dataValidation>
    <dataValidation type="list" allowBlank="1" showInputMessage="1" showErrorMessage="1" sqref="CX29:DG30">
      <formula1>"□ ﾘﾊﾋﾞﾘﾃｰｼｮﾝ科, ☑ ﾘﾊﾋﾞﾘﾃｰｼｮﾝ科,"</formula1>
    </dataValidation>
    <dataValidation type="list" allowBlank="1" showInputMessage="1" showErrorMessage="1" sqref="DH29:DQ30">
      <formula1>"□ 歯科, ☑ 歯科,"</formula1>
    </dataValidation>
    <dataValidation type="list" allowBlank="1" showInputMessage="1" showErrorMessage="1" sqref="CD98:CM99 CN187:CW188 CD31:CM32">
      <formula1>"□ その他, ☑ その他,"</formula1>
    </dataValidation>
    <dataValidation type="list" allowBlank="1" showInputMessage="1" showErrorMessage="1" sqref="CS47:DB48">
      <formula1>"安定, 不安定, 不明,"</formula1>
    </dataValidation>
    <dataValidation type="list" allowBlank="1" showInputMessage="1" showErrorMessage="1" sqref="CD76:CM77">
      <formula1>"□ 点滴の管理, ☑ 点滴の管理,"</formula1>
    </dataValidation>
    <dataValidation type="list" allowBlank="1" showInputMessage="1" showErrorMessage="1" sqref="CN76:CW77">
      <formula1>"□ 中心静脈栄養, ☑ 中心静脈栄養,"</formula1>
    </dataValidation>
    <dataValidation type="list" allowBlank="1" showInputMessage="1" showErrorMessage="1" sqref="CX76:DG77">
      <formula1>"□ 透析, ☑ 透析,"</formula1>
    </dataValidation>
    <dataValidation type="list" allowBlank="1" showInputMessage="1" showErrorMessage="1" sqref="DH76:DQ77">
      <formula1>"□ ストーマの処置, ☑ ストーマの処置,"</formula1>
    </dataValidation>
    <dataValidation type="list" allowBlank="1" showInputMessage="1" showErrorMessage="1" sqref="CD78:CM79">
      <formula1>"□ 酸素療法, ☑ 酸素療法,"</formula1>
    </dataValidation>
    <dataValidation type="list" allowBlank="1" showInputMessage="1" showErrorMessage="1" sqref="CN78:CW79">
      <formula1>"□ レスピレーター, ☑ レスピレーター,"</formula1>
    </dataValidation>
    <dataValidation type="list" allowBlank="1" showInputMessage="1" showErrorMessage="1" sqref="CX78:DG79">
      <formula1>"□ 気管切開の処置, ☑ 気管切開の処置,"</formula1>
    </dataValidation>
    <dataValidation type="list" allowBlank="1" showInputMessage="1" showErrorMessage="1" sqref="DH78:DQ79">
      <formula1>"□ 疼痛の看護, ☑ 疼痛の看護,"</formula1>
    </dataValidation>
    <dataValidation type="list" allowBlank="1" showInputMessage="1" showErrorMessage="1" sqref="CD80:CM81">
      <formula1>"□ 経管栄養, ☑ 経管栄養,"</formula1>
    </dataValidation>
    <dataValidation type="list" allowBlank="1" showInputMessage="1" showErrorMessage="1" sqref="CN80:CW81">
      <formula1>"□ モニター測定, ☑ モニター測定,"</formula1>
    </dataValidation>
    <dataValidation type="list" allowBlank="1" showInputMessage="1" showErrorMessage="1" sqref="CX80:DG81">
      <formula1>"□ 褥瘡の処置, ☑ 褥瘡の処置,"</formula1>
    </dataValidation>
    <dataValidation type="list" allowBlank="1" showInputMessage="1" showErrorMessage="1" sqref="DH80:DQ81">
      <formula1>"□ カテーテル, ☑ カテーテル,"</formula1>
    </dataValidation>
    <dataValidation type="list" allowBlank="1" showInputMessage="1" showErrorMessage="1" sqref="CW84:DJ85">
      <formula1>"問題なし, 問題あり,"</formula1>
    </dataValidation>
    <dataValidation type="list" allowBlank="1" showInputMessage="1" showErrorMessage="1" sqref="CW86:DJ87">
      <formula1>"自立, いくらか困難, 見守りが必要, 判断できない,"</formula1>
    </dataValidation>
    <dataValidation type="list" allowBlank="1" showInputMessage="1" showErrorMessage="1" sqref="CW88:DJ89">
      <formula1>"伝えられる, いくらか困難, 具体的要求に限られる, 伝えられない,"</formula1>
    </dataValidation>
    <dataValidation type="list" allowBlank="1" showInputMessage="1" showErrorMessage="1" sqref="CW90 CW100 CW104">
      <formula1>"無, 有,"</formula1>
    </dataValidation>
    <dataValidation type="list" allowBlank="1" showInputMessage="1" showErrorMessage="1" sqref="CD92:CM93">
      <formula1>"□ 幻視 ・幻聴, ☑ 幻視 ・幻聴,"</formula1>
    </dataValidation>
    <dataValidation type="list" allowBlank="1" showInputMessage="1" showErrorMessage="1" sqref="CN92:CW93">
      <formula1>"□ 妄想, ☑ 妄想,"</formula1>
    </dataValidation>
    <dataValidation type="list" allowBlank="1" showInputMessage="1" showErrorMessage="1" sqref="CX92:DG93">
      <formula1>"□ 昼夜逆転, ☑ 昼夜逆転,"</formula1>
    </dataValidation>
    <dataValidation type="list" allowBlank="1" showInputMessage="1" showErrorMessage="1" sqref="CN94:CW95">
      <formula1>"□ 介護への抵抗, ☑ 介護への抵抗,"</formula1>
    </dataValidation>
    <dataValidation type="list" allowBlank="1" showInputMessage="1" showErrorMessage="1" sqref="CX94:DG95 DH183:DQ184">
      <formula1>"□ 徘徊, ☑ 徘徊,"</formula1>
    </dataValidation>
    <dataValidation type="list" allowBlank="1" showInputMessage="1" showErrorMessage="1" sqref="DH94:DQ95">
      <formula1>"□ 火の不始末, ☑ 火の不始末,"</formula1>
    </dataValidation>
    <dataValidation type="list" allowBlank="1" showInputMessage="1" showErrorMessage="1" sqref="CD96:CM97">
      <formula1>"□ 不潔行為, ☑ 不潔行為,"</formula1>
    </dataValidation>
    <dataValidation type="list" allowBlank="1" showInputMessage="1" showErrorMessage="1" sqref="CN96:CW97">
      <formula1>"□ 異食行動, ☑ 異食行動,"</formula1>
    </dataValidation>
    <dataValidation type="list" allowBlank="1" showInputMessage="1" showErrorMessage="1" sqref="CX96:DG97">
      <formula1>"□ 性的問題行動, ☑ 性的問題行動,"</formula1>
    </dataValidation>
    <dataValidation type="list" allowBlank="1" showInputMessage="1" showErrorMessage="1" sqref="DH92:DQ93">
      <formula1>"□ 暴言, ☑ 暴言,"</formula1>
    </dataValidation>
    <dataValidation type="list" allowBlank="1" showInputMessage="1" showErrorMessage="1" sqref="CD94:CM95">
      <formula1>"□ 暴行, ☑ 暴行,"</formula1>
    </dataValidation>
    <dataValidation type="list" allowBlank="1" showInputMessage="1" showErrorMessage="1" sqref="CL121:CR122">
      <formula1>"右, 左,"</formula1>
    </dataValidation>
    <dataValidation type="list" allowBlank="1" showInputMessage="1" showErrorMessage="1" sqref="DA123:DG124">
      <formula1>"増加, 維持, 減少,"</formula1>
    </dataValidation>
    <dataValidation type="list" allowBlank="1" showInputMessage="1" showErrorMessage="1" sqref="DN133:DQ136 CU133:CX138 DC141:DF142 DC145:DF146 DC149:DF150 DC157:DF158 DC161:DF162">
      <formula1>"軽, 中, 重,"</formula1>
    </dataValidation>
    <dataValidation type="list" allowBlank="1" showInputMessage="1" showErrorMessage="1" sqref="CL125:CR126 CW131:DC132 CM133:CP138 DF133:DI136 CU141:CX142 CU145:CX146 CU149:CX150 CU153:CX154 CU157:CX158 CU161:CX162">
      <formula1>"有,"</formula1>
    </dataValidation>
    <dataValidation type="list" allowBlank="1" showInputMessage="1" showErrorMessage="1" sqref="CM155:CP156 CY155:DB156 DK155:DN156">
      <formula1>"右, 左, 左右,"</formula1>
    </dataValidation>
    <dataValidation type="list" allowBlank="1" showInputMessage="1" showErrorMessage="1" sqref="CO167:CW168">
      <formula1>"自立, 介助があればしている, していない,"</formula1>
    </dataValidation>
    <dataValidation type="list" allowBlank="1" showInputMessage="1" showErrorMessage="1" sqref="DI167:DQ168">
      <formula1>"用いていない, 自分で操作している, 他人が操作している,"</formula1>
    </dataValidation>
    <dataValidation type="list" allowBlank="1" showInputMessage="1" showErrorMessage="1" sqref="CZ169:DQ170">
      <formula1>"用いていない, 屋外で使用, 屋内で使用, 屋外 ・屋内で使用,"</formula1>
    </dataValidation>
    <dataValidation type="list" allowBlank="1" showInputMessage="1" showErrorMessage="1" sqref="CO173:CW174">
      <formula1>"自立, 全面介助,"</formula1>
    </dataValidation>
    <dataValidation type="list" allowBlank="1" showInputMessage="1" showErrorMessage="1" sqref="DI173:DQ174">
      <formula1>"良好, 不良,"</formula1>
    </dataValidation>
    <dataValidation type="list" allowBlank="1" showInputMessage="1" showErrorMessage="1" sqref="CD181:CM182">
      <formula1>"□ 尿失禁, ☑ 尿失禁,"</formula1>
    </dataValidation>
    <dataValidation type="list" allowBlank="1" showInputMessage="1" showErrorMessage="1" sqref="CN181:CW182">
      <formula1>"□ 転倒 ・骨折, ☑ 転倒 ・骨折,"</formula1>
    </dataValidation>
    <dataValidation type="list" allowBlank="1" showInputMessage="1" showErrorMessage="1" sqref="CX181:DG182">
      <formula1>"□ 移動能力の低下, ☑ 移動能力の低下,"</formula1>
    </dataValidation>
    <dataValidation type="list" allowBlank="1" showInputMessage="1" showErrorMessage="1" sqref="DH181:DQ182">
      <formula1>"□ 褥瘡, ☑ 褥瘡,"</formula1>
    </dataValidation>
    <dataValidation type="list" allowBlank="1" showInputMessage="1" showErrorMessage="1" sqref="CD183:CM184">
      <formula1>"□ 心肺機能の低下, ☑ 心肺機能の低下,"</formula1>
    </dataValidation>
    <dataValidation type="list" allowBlank="1" showInputMessage="1" showErrorMessage="1" sqref="CN183:CW184">
      <formula1>"□ 閉じこもり, ☑ 閉じこもり,"</formula1>
    </dataValidation>
    <dataValidation type="list" allowBlank="1" showInputMessage="1" showErrorMessage="1" sqref="CX183:DG184">
      <formula1>"□ 意欲低下, ☑ 意欲低下,"</formula1>
    </dataValidation>
    <dataValidation type="list" allowBlank="1" showInputMessage="1" showErrorMessage="1" sqref="CD185:CM186">
      <formula1>"□ 低栄養, ☑ 低栄養,"</formula1>
    </dataValidation>
    <dataValidation type="list" allowBlank="1" showInputMessage="1" showErrorMessage="1" sqref="CN185:CW186">
      <formula1>"□ 摂食・嚥下機能低下, ☑ 摂食・嚥下機能低下,"</formula1>
    </dataValidation>
    <dataValidation type="list" allowBlank="1" showInputMessage="1" showErrorMessage="1" sqref="CX185:DG186">
      <formula1>"□ 脱水, ☑ 脱水,"</formula1>
    </dataValidation>
    <dataValidation type="list" allowBlank="1" showInputMessage="1" showErrorMessage="1" sqref="DH185:DQ186">
      <formula1>"□ 易感染性, ☑ 易感染性,"</formula1>
    </dataValidation>
    <dataValidation type="list" allowBlank="1" showInputMessage="1" showErrorMessage="1" sqref="CD187:CM188">
      <formula1>"□ がん等による疼痛, ☑ がん等による疼痛,"</formula1>
    </dataValidation>
    <dataValidation type="list" allowBlank="1" showInputMessage="1" showErrorMessage="1" sqref="DH193:DQ194">
      <formula1>"期待できる, 期待できない, 不明,"</formula1>
    </dataValidation>
    <dataValidation type="list" allowBlank="1" showInputMessage="1" showErrorMessage="1" sqref="CD197:CM198">
      <formula1>"□ 訪問診療, ☑ 訪問診療, ☑ 訪問診療(高),"</formula1>
    </dataValidation>
    <dataValidation type="list" allowBlank="1" showInputMessage="1" showErrorMessage="1" sqref="CN197:CW198">
      <formula1>"□ 訪問看護, ☑ 訪問看護,☑ 訪問看護(高),"</formula1>
    </dataValidation>
    <dataValidation type="list" allowBlank="1" showInputMessage="1" showErrorMessage="1" sqref="CX197:DG198">
      <formula1>"□ 看護職員の訪問, ☑ 看護職員の訪問, ☑ 看護職員の訪問(高),"</formula1>
    </dataValidation>
    <dataValidation type="list" allowBlank="1" showInputMessage="1" showErrorMessage="1" sqref="DH197:DQ198">
      <formula1>"□ 訪問歯科診療, ☑ 訪問歯科診療, ☑ 訪問歯科診療(高),"</formula1>
    </dataValidation>
    <dataValidation type="list" allowBlank="1" showInputMessage="1" showErrorMessage="1" sqref="CD199:CM200">
      <formula1>"□ 薬剤管理指導, ☑ 薬剤管理指導, ☑ 薬剤管理指導(高),"</formula1>
    </dataValidation>
    <dataValidation type="list" allowBlank="1" showInputMessage="1" showErrorMessage="1" sqref="CN199:CW200">
      <formula1>"□ 訪問リハビリ, ☑ 訪問リハビリ, ☑ 訪問リハビリ(高),"</formula1>
    </dataValidation>
    <dataValidation type="list" allowBlank="1" showInputMessage="1" showErrorMessage="1" sqref="CX199:DG200">
      <formula1>"□ 短期入所療養介護, ☑ 短期入所療養介護, ☑ 短期入所療養介護(高),"</formula1>
    </dataValidation>
    <dataValidation type="list" allowBlank="1" showInputMessage="1" showErrorMessage="1" sqref="DH199:DQ200">
      <formula1>"□ 歯科衛生指導, ☑ 歯科衛生指導, ☑ 歯科衛生指導(高),"</formula1>
    </dataValidation>
    <dataValidation type="list" allowBlank="1" showInputMessage="1" showErrorMessage="1" sqref="CD201:CM202">
      <formula1>"□ 栄養食事指導, ☑ 栄養食事指導, ☑ 栄養食事指導(高),"</formula1>
    </dataValidation>
    <dataValidation type="list" allowBlank="1" showInputMessage="1" showErrorMessage="1" sqref="CN201:CW202">
      <formula1>"□ 通所リハビリ, ☑ 通所リハビリ, ☑ 通所リハビリ(高),"</formula1>
    </dataValidation>
    <dataValidation type="list" allowBlank="1" showInputMessage="1" showErrorMessage="1" sqref="CH207:CM216">
      <formula1>"特になし, あり,"</formula1>
    </dataValidation>
    <dataValidation type="list" allowBlank="1" showInputMessage="1" showErrorMessage="1" sqref="CD203:CM204">
      <formula1>"□ その他, ☑ その他, ☑ その他(高),"</formula1>
    </dataValidation>
    <dataValidation type="list" allowBlank="1" showInputMessage="1" showErrorMessage="1" sqref="CJ221:CM222">
      <formula1>"無, 有, 不明,"</formula1>
    </dataValidation>
  </dataValidations>
  <hyperlinks>
    <hyperlink ref="DE5:DO7" location="目次!A1" display="目次にもどる"/>
  </hyperlinks>
  <pageMargins left="0.39370078740157483" right="0.15748031496062992" top="0.31496062992125984" bottom="0.19685039370078741" header="0.31496062992125984" footer="0.31496062992125984"/>
  <pageSetup paperSize="9" orientation="portrait"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workbookViewId="0">
      <selection activeCell="AN11" sqref="AN11"/>
    </sheetView>
  </sheetViews>
  <sheetFormatPr defaultColWidth="1.25" defaultRowHeight="7.5" customHeight="1"/>
  <cols>
    <col min="1" max="16384" width="1.25" style="152"/>
  </cols>
  <sheetData/>
  <sheetProtection algorithmName="SHA-512" hashValue="beHoe6F0lrECpd2a3og/DRBxhKYpZ1uyMeMjsW9KWSFmbe/S5CoYfzFmlxMp0kahMnlUvCVpZ6oQKjhfsPhlmQ==" saltValue="QbxJx9IT0o+d/n4/VgRbbA==" spinCount="100000" sheet="1" objects="1" scenarios="1"/>
  <phoneticPr fontId="16"/>
  <pageMargins left="0.98425196850393704" right="0.78740157480314965" top="0.98425196850393704" bottom="0.78740157480314965" header="0.31496062992125984" footer="0.31496062992125984"/>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D1:DP172"/>
  <sheetViews>
    <sheetView topLeftCell="A50" zoomScaleNormal="100" workbookViewId="0">
      <selection activeCell="AN11" sqref="AN11"/>
    </sheetView>
  </sheetViews>
  <sheetFormatPr defaultColWidth="1.25" defaultRowHeight="7.5" customHeight="1"/>
  <cols>
    <col min="1" max="16384" width="1.25" style="152"/>
  </cols>
  <sheetData>
    <row r="1" spans="4:28" ht="7.5" hidden="1" customHeight="1"/>
    <row r="2" spans="4:28" ht="7.5" hidden="1" customHeight="1">
      <c r="D2" s="163" t="s">
        <v>1336</v>
      </c>
      <c r="H2" s="2722" t="s">
        <v>115</v>
      </c>
      <c r="I2" s="2722"/>
      <c r="K2" s="163" t="s">
        <v>1337</v>
      </c>
      <c r="N2" s="163" t="s">
        <v>236</v>
      </c>
      <c r="Q2" s="2732" t="s">
        <v>1338</v>
      </c>
      <c r="R2" s="2732"/>
      <c r="S2" s="2732"/>
      <c r="T2" s="2732"/>
      <c r="U2" s="2732"/>
      <c r="V2" s="2732"/>
      <c r="W2" s="2732"/>
      <c r="X2" s="2732"/>
      <c r="AB2" s="163" t="s">
        <v>22</v>
      </c>
    </row>
    <row r="3" spans="4:28" ht="7.5" hidden="1" customHeight="1">
      <c r="D3" s="675" t="str">
        <f>IF(LEFT("",20)=LEFT(CM71,20),"",IF(LEFT("",20)=LEFT(CM73,20),"―",CM73-CM71+1))</f>
        <v/>
      </c>
      <c r="H3" s="675" t="str">
        <f>IF(LEFT("",20)=LEFT(入力専用!$BB$3,20),"昭和  ･ 平成","")</f>
        <v>昭和  ･ 平成</v>
      </c>
      <c r="I3" s="676" t="str">
        <f>IF(LEFT("",20)=LEFT(入力専用!$BB$3,20),"年　　　　　　月　　　　　　日",入力専用!$BB$3)</f>
        <v>年　　　　　　月　　　　　　日</v>
      </c>
      <c r="K3" s="676" t="str">
        <f>IF(LEFT("",20)=LEFT(CM71,20),"令和　　　年　　　月　　　日",CM71)</f>
        <v>令和　　　年　　　月　　　日</v>
      </c>
      <c r="N3" s="677">
        <f ca="1">NOW()</f>
        <v>46119.699161689816</v>
      </c>
      <c r="Q3" s="678" t="str">
        <f>IF(LEFT("",20)=LEFT(入力専用!$G$83,20),"",入力専用!$AY$3)</f>
        <v/>
      </c>
      <c r="R3" s="678" t="str">
        <f>IF(LEFT("",20)=LEFT(入力専用!$G$83,20),"",入力専用!$AY$4)</f>
        <v/>
      </c>
      <c r="S3" s="678" t="str">
        <f>IF(LEFT("",20)=LEFT(入力専用!$G$83,20),"",入力専用!$AY$5)</f>
        <v/>
      </c>
      <c r="T3" s="678" t="str">
        <f>IF(LEFT("",20)=LEFT(入力専用!$G$83,20),"",入力専用!$AY$6)</f>
        <v/>
      </c>
      <c r="U3" s="678" t="str">
        <f>IF(LEFT("",20)=LEFT(入力専用!$G$83,20),"",入力専用!$AY$7)</f>
        <v/>
      </c>
      <c r="V3" s="678" t="str">
        <f>IF(LEFT("",20)=LEFT(入力専用!$G$83,20),"",入力専用!$AY$8)</f>
        <v/>
      </c>
      <c r="W3" s="678" t="str">
        <f>IF(LEFT("",20)=LEFT(入力専用!$G$83,20),"",入力専用!$AY$9)</f>
        <v/>
      </c>
      <c r="X3" s="678" t="str">
        <f>IF(LEFT("",20)=LEFT(入力専用!$G$83,20),"",入力専用!$AY$10)</f>
        <v/>
      </c>
      <c r="AB3" s="675" t="str">
        <f>IF(LEFT("介護保険事業者",20)=LEFT($CM$63,20),入力専用!G56,IF(LEFT("病院",20)=LEFT($CM$63,20),入力専用!G190,""))</f>
        <v/>
      </c>
    </row>
    <row r="4" spans="4:28" ht="7.5" hidden="1" customHeight="1">
      <c r="D4" s="675" t="str">
        <f>IF(LEFT("",20)=LEFT(CM83,20),"",IF(LEFT("",20)=LEFT(CM85,20),"―",CM85-CM83+1))</f>
        <v/>
      </c>
      <c r="K4" s="676" t="str">
        <f>IF(LEFT("",20)=LEFT(CM73,20),"令和　　　年　　　月　　　日",CM73)</f>
        <v>令和　　　年　　　月　　　日</v>
      </c>
    </row>
    <row r="5" spans="4:28" ht="7.5" hidden="1" customHeight="1">
      <c r="D5" s="675" t="str">
        <f>IF(LEFT("",20)=LEFT(D3,20),"",IF(LEFT("",20)=LEFT(D4,20),D3,D3+D4))</f>
        <v/>
      </c>
      <c r="K5" s="676" t="str">
        <f>IF(LEFT("",20)=LEFT(CM83,20),"令和　　　年　　　月　　　日",CM83)</f>
        <v>令和　　　年　　　月　　　日</v>
      </c>
    </row>
    <row r="6" spans="4:28" ht="7.5" hidden="1" customHeight="1">
      <c r="K6" s="676" t="str">
        <f>IF(LEFT("",20)=LEFT(CM85,20),"令和　　　年　　　月　　　日",CM85)</f>
        <v>令和　　　年　　　月　　　日</v>
      </c>
    </row>
    <row r="7" spans="4:28" ht="7.5" hidden="1" customHeight="1"/>
    <row r="8" spans="4:28" ht="7.5" hidden="1" customHeight="1"/>
    <row r="9" spans="4:28" ht="7.5" hidden="1" customHeight="1"/>
    <row r="10" spans="4:28" ht="7.5" hidden="1" customHeight="1"/>
    <row r="11" spans="4:28" ht="7.5" hidden="1" customHeight="1"/>
    <row r="12" spans="4:28" ht="7.5" hidden="1" customHeight="1"/>
    <row r="13" spans="4:28" ht="7.5" hidden="1" customHeight="1"/>
    <row r="14" spans="4:28" ht="7.5" hidden="1" customHeight="1"/>
    <row r="15" spans="4:28" ht="7.5" hidden="1" customHeight="1"/>
    <row r="16" spans="4:28" ht="7.5" hidden="1" customHeight="1"/>
    <row r="17" ht="7.5" hidden="1" customHeight="1"/>
    <row r="18" ht="7.5" hidden="1" customHeight="1"/>
    <row r="19" ht="7.5" hidden="1" customHeight="1"/>
    <row r="20" ht="7.5" hidden="1" customHeight="1"/>
    <row r="21" ht="7.5" hidden="1" customHeight="1"/>
    <row r="22" ht="7.5" hidden="1" customHeight="1"/>
    <row r="23" ht="7.5" hidden="1" customHeight="1"/>
    <row r="24" ht="7.5" hidden="1" customHeight="1"/>
    <row r="25" ht="7.5" hidden="1" customHeight="1"/>
    <row r="26" ht="7.5" hidden="1" customHeight="1"/>
    <row r="27" ht="7.5" hidden="1" customHeight="1"/>
    <row r="28" ht="7.5" hidden="1" customHeight="1"/>
    <row r="29" ht="7.5" hidden="1" customHeight="1"/>
    <row r="30" ht="7.5" hidden="1" customHeight="1"/>
    <row r="31" ht="7.5" hidden="1" customHeight="1"/>
    <row r="32"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spans="82:120" ht="7.5" hidden="1" customHeight="1"/>
    <row r="50" spans="82:120" ht="10.5" customHeight="1"/>
    <row r="51" spans="82:120" ht="9.75" customHeight="1"/>
    <row r="57" spans="82:120" ht="7.5" customHeight="1" thickBot="1"/>
    <row r="58" spans="82:120" ht="7.5" customHeight="1">
      <c r="CD58" s="2723" t="s">
        <v>1727</v>
      </c>
      <c r="CE58" s="2724"/>
      <c r="CF58" s="2724"/>
      <c r="CG58" s="2724"/>
      <c r="CH58" s="2724"/>
      <c r="CI58" s="2724"/>
      <c r="CJ58" s="2724"/>
      <c r="CK58" s="2724"/>
      <c r="CL58" s="2724"/>
      <c r="CM58" s="2724"/>
      <c r="CN58" s="2725"/>
    </row>
    <row r="59" spans="82:120" ht="7.5" customHeight="1">
      <c r="CD59" s="2726"/>
      <c r="CE59" s="2727"/>
      <c r="CF59" s="2727"/>
      <c r="CG59" s="2727"/>
      <c r="CH59" s="2727"/>
      <c r="CI59" s="2727"/>
      <c r="CJ59" s="2727"/>
      <c r="CK59" s="2727"/>
      <c r="CL59" s="2727"/>
      <c r="CM59" s="2727"/>
      <c r="CN59" s="2728"/>
    </row>
    <row r="60" spans="82:120" ht="7.5" customHeight="1" thickBot="1">
      <c r="CD60" s="2729"/>
      <c r="CE60" s="2730"/>
      <c r="CF60" s="2730"/>
      <c r="CG60" s="2730"/>
      <c r="CH60" s="2730"/>
      <c r="CI60" s="2730"/>
      <c r="CJ60" s="2730"/>
      <c r="CK60" s="2730"/>
      <c r="CL60" s="2730"/>
      <c r="CM60" s="2730"/>
      <c r="CN60" s="2731"/>
    </row>
    <row r="63" spans="82:120" ht="7.5" customHeight="1">
      <c r="CD63" s="2711" t="s">
        <v>1339</v>
      </c>
      <c r="CE63" s="2711"/>
      <c r="CF63" s="2711"/>
      <c r="CG63" s="2711"/>
      <c r="CH63" s="2711"/>
      <c r="CI63" s="2711"/>
      <c r="CJ63" s="2711"/>
      <c r="CK63" s="2711"/>
      <c r="CL63" s="2711"/>
      <c r="CM63" s="2635"/>
      <c r="CN63" s="2635"/>
      <c r="CO63" s="2635"/>
      <c r="CP63" s="2635"/>
      <c r="CQ63" s="2635"/>
      <c r="CR63" s="2635"/>
      <c r="CS63" s="2635"/>
      <c r="CT63" s="2635"/>
      <c r="CU63" s="2635"/>
      <c r="CV63" s="2635"/>
      <c r="CW63" s="2635"/>
      <c r="CX63" s="2635"/>
      <c r="CY63" s="2635"/>
      <c r="CZ63" s="2635"/>
      <c r="DA63" s="2635"/>
      <c r="DB63" s="2635"/>
      <c r="DC63" s="2635"/>
      <c r="DD63" s="2635"/>
      <c r="DE63" s="12"/>
      <c r="DF63" s="12"/>
      <c r="DG63" s="12"/>
      <c r="DH63" s="12"/>
      <c r="DI63" s="12"/>
      <c r="DJ63" s="12"/>
      <c r="DK63" s="12"/>
      <c r="DL63" s="12"/>
      <c r="DM63" s="12"/>
      <c r="DN63" s="12"/>
      <c r="DO63" s="12"/>
      <c r="DP63" s="12"/>
    </row>
    <row r="64" spans="82:120" ht="7.5" customHeight="1">
      <c r="CD64" s="2711"/>
      <c r="CE64" s="2711"/>
      <c r="CF64" s="2711"/>
      <c r="CG64" s="2711"/>
      <c r="CH64" s="2711"/>
      <c r="CI64" s="2711"/>
      <c r="CJ64" s="2711"/>
      <c r="CK64" s="2711"/>
      <c r="CL64" s="2711"/>
      <c r="CM64" s="2635"/>
      <c r="CN64" s="2635"/>
      <c r="CO64" s="2635"/>
      <c r="CP64" s="2635"/>
      <c r="CQ64" s="2635"/>
      <c r="CR64" s="2635"/>
      <c r="CS64" s="2635"/>
      <c r="CT64" s="2635"/>
      <c r="CU64" s="2635"/>
      <c r="CV64" s="2635"/>
      <c r="CW64" s="2635"/>
      <c r="CX64" s="2635"/>
      <c r="CY64" s="2635"/>
      <c r="CZ64" s="2635"/>
      <c r="DA64" s="2635"/>
      <c r="DB64" s="2635"/>
      <c r="DC64" s="2635"/>
      <c r="DD64" s="2635"/>
      <c r="DE64" s="12"/>
      <c r="DF64" s="12"/>
      <c r="DG64" s="12"/>
      <c r="DH64" s="12"/>
      <c r="DI64" s="12"/>
      <c r="DJ64" s="12"/>
      <c r="DK64" s="12"/>
      <c r="DL64" s="12"/>
      <c r="DM64" s="12"/>
      <c r="DN64" s="12"/>
      <c r="DO64" s="12"/>
      <c r="DP64" s="12"/>
    </row>
    <row r="65" spans="82:120" ht="7.5" customHeight="1">
      <c r="CD65" s="2711" t="s">
        <v>1340</v>
      </c>
      <c r="CE65" s="2711"/>
      <c r="CF65" s="2711"/>
      <c r="CG65" s="2711"/>
      <c r="CH65" s="2711"/>
      <c r="CI65" s="2711"/>
      <c r="CJ65" s="2711"/>
      <c r="CK65" s="2711"/>
      <c r="CL65" s="2711"/>
      <c r="CM65" s="2635"/>
      <c r="CN65" s="2635"/>
      <c r="CO65" s="2635"/>
      <c r="CP65" s="2635"/>
      <c r="CQ65" s="2635"/>
      <c r="CR65" s="2635"/>
      <c r="CS65" s="2635"/>
      <c r="CT65" s="2635"/>
      <c r="CU65" s="2635"/>
      <c r="CV65" s="2635"/>
      <c r="CW65" s="2635"/>
      <c r="CX65" s="2635"/>
      <c r="CY65" s="2635"/>
      <c r="CZ65" s="2635"/>
      <c r="DA65" s="2635"/>
      <c r="DB65" s="2635"/>
      <c r="DC65" s="2635"/>
      <c r="DD65" s="2635"/>
      <c r="DE65" s="12"/>
      <c r="DF65" s="12"/>
      <c r="DG65" s="12"/>
      <c r="DH65" s="12"/>
      <c r="DI65" s="12"/>
      <c r="DJ65" s="12"/>
      <c r="DK65" s="12"/>
      <c r="DL65" s="12"/>
      <c r="DM65" s="12"/>
      <c r="DN65" s="12"/>
      <c r="DO65" s="12"/>
      <c r="DP65" s="12"/>
    </row>
    <row r="66" spans="82:120" ht="7.5" customHeight="1">
      <c r="CD66" s="2711"/>
      <c r="CE66" s="2711"/>
      <c r="CF66" s="2711"/>
      <c r="CG66" s="2711"/>
      <c r="CH66" s="2711"/>
      <c r="CI66" s="2711"/>
      <c r="CJ66" s="2711"/>
      <c r="CK66" s="2711"/>
      <c r="CL66" s="2711"/>
      <c r="CM66" s="2635"/>
      <c r="CN66" s="2635"/>
      <c r="CO66" s="2635"/>
      <c r="CP66" s="2635"/>
      <c r="CQ66" s="2635"/>
      <c r="CR66" s="2635"/>
      <c r="CS66" s="2635"/>
      <c r="CT66" s="2635"/>
      <c r="CU66" s="2635"/>
      <c r="CV66" s="2635"/>
      <c r="CW66" s="2635"/>
      <c r="CX66" s="2635"/>
      <c r="CY66" s="2635"/>
      <c r="CZ66" s="2635"/>
      <c r="DA66" s="2635"/>
      <c r="DB66" s="2635"/>
      <c r="DC66" s="2635"/>
      <c r="DD66" s="2635"/>
      <c r="DE66" s="12"/>
      <c r="DF66" s="12"/>
      <c r="DG66" s="12"/>
      <c r="DH66" s="12"/>
      <c r="DI66" s="12"/>
      <c r="DJ66" s="12"/>
      <c r="DK66" s="12"/>
      <c r="DL66" s="12"/>
      <c r="DM66" s="12"/>
      <c r="DN66" s="12"/>
      <c r="DO66" s="12"/>
      <c r="DP66" s="12"/>
    </row>
    <row r="67" spans="82:120" ht="7.5" customHeight="1">
      <c r="CD67" s="2711" t="s">
        <v>1248</v>
      </c>
      <c r="CE67" s="2711"/>
      <c r="CF67" s="2711"/>
      <c r="CG67" s="2711"/>
      <c r="CH67" s="2711"/>
      <c r="CI67" s="2711"/>
      <c r="CJ67" s="2711"/>
      <c r="CK67" s="2711"/>
      <c r="CL67" s="2711"/>
      <c r="CM67" s="2635"/>
      <c r="CN67" s="2635"/>
      <c r="CO67" s="2635"/>
      <c r="CP67" s="2635"/>
      <c r="CQ67" s="2635"/>
      <c r="CR67" s="2635"/>
      <c r="CS67" s="2635"/>
      <c r="CT67" s="2635"/>
      <c r="CU67" s="2635"/>
      <c r="CV67" s="2635"/>
      <c r="CW67" s="2635"/>
      <c r="CX67" s="2635"/>
      <c r="CY67" s="2635"/>
      <c r="CZ67" s="2635"/>
      <c r="DA67" s="2635"/>
      <c r="DB67" s="2635"/>
      <c r="DC67" s="2635"/>
      <c r="DD67" s="2635"/>
      <c r="DE67" s="12"/>
      <c r="DF67" s="12"/>
      <c r="DG67" s="12"/>
      <c r="DH67" s="12"/>
      <c r="DI67" s="12"/>
      <c r="DJ67" s="12"/>
      <c r="DK67" s="12"/>
      <c r="DL67" s="12"/>
      <c r="DM67" s="12"/>
      <c r="DN67" s="12"/>
      <c r="DO67" s="12"/>
      <c r="DP67" s="12"/>
    </row>
    <row r="68" spans="82:120" ht="7.5" customHeight="1">
      <c r="CD68" s="2711"/>
      <c r="CE68" s="2711"/>
      <c r="CF68" s="2711"/>
      <c r="CG68" s="2711"/>
      <c r="CH68" s="2711"/>
      <c r="CI68" s="2711"/>
      <c r="CJ68" s="2711"/>
      <c r="CK68" s="2711"/>
      <c r="CL68" s="2711"/>
      <c r="CM68" s="2635"/>
      <c r="CN68" s="2635"/>
      <c r="CO68" s="2635"/>
      <c r="CP68" s="2635"/>
      <c r="CQ68" s="2635"/>
      <c r="CR68" s="2635"/>
      <c r="CS68" s="2635"/>
      <c r="CT68" s="2635"/>
      <c r="CU68" s="2635"/>
      <c r="CV68" s="2635"/>
      <c r="CW68" s="2635"/>
      <c r="CX68" s="2635"/>
      <c r="CY68" s="2635"/>
      <c r="CZ68" s="2635"/>
      <c r="DA68" s="2635"/>
      <c r="DB68" s="2635"/>
      <c r="DC68" s="2635"/>
      <c r="DD68" s="2635"/>
      <c r="DE68" s="12"/>
      <c r="DF68" s="12"/>
      <c r="DG68" s="12"/>
      <c r="DH68" s="12"/>
      <c r="DI68" s="12"/>
      <c r="DJ68" s="12"/>
      <c r="DK68" s="12"/>
      <c r="DL68" s="12"/>
      <c r="DM68" s="12"/>
      <c r="DN68" s="12"/>
      <c r="DO68" s="12"/>
      <c r="DP68" s="12"/>
    </row>
    <row r="69" spans="82:120" ht="7.5" customHeight="1">
      <c r="CD69" s="2711" t="s">
        <v>1341</v>
      </c>
      <c r="CE69" s="2711"/>
      <c r="CF69" s="2711"/>
      <c r="CG69" s="2711"/>
      <c r="CH69" s="2711"/>
      <c r="CI69" s="2711"/>
      <c r="CJ69" s="2711"/>
      <c r="CK69" s="2711"/>
      <c r="CL69" s="2711"/>
      <c r="CM69" s="2712" t="s">
        <v>111</v>
      </c>
      <c r="CN69" s="2713"/>
      <c r="CO69" s="2713"/>
      <c r="CP69" s="2713"/>
      <c r="CQ69" s="2713"/>
      <c r="CR69" s="2713"/>
      <c r="CS69" s="2713"/>
      <c r="CT69" s="2714"/>
      <c r="CU69" s="12"/>
      <c r="CV69" s="12"/>
      <c r="CW69" s="12"/>
      <c r="CX69" s="12"/>
      <c r="CY69" s="12"/>
      <c r="CZ69" s="12"/>
      <c r="DA69" s="12"/>
      <c r="DB69" s="12"/>
      <c r="DC69" s="12"/>
      <c r="DD69" s="12"/>
      <c r="DE69" s="12"/>
      <c r="DF69" s="12"/>
      <c r="DG69" s="12"/>
      <c r="DH69" s="12"/>
      <c r="DI69" s="12"/>
      <c r="DJ69" s="12"/>
      <c r="DK69" s="12"/>
      <c r="DL69" s="12"/>
      <c r="DM69" s="12"/>
      <c r="DN69" s="12"/>
      <c r="DO69" s="12"/>
      <c r="DP69" s="12"/>
    </row>
    <row r="70" spans="82:120" ht="7.5" customHeight="1">
      <c r="CD70" s="2711"/>
      <c r="CE70" s="2711"/>
      <c r="CF70" s="2711"/>
      <c r="CG70" s="2711"/>
      <c r="CH70" s="2711"/>
      <c r="CI70" s="2711"/>
      <c r="CJ70" s="2711"/>
      <c r="CK70" s="2711"/>
      <c r="CL70" s="2711"/>
      <c r="CM70" s="2715"/>
      <c r="CN70" s="2716"/>
      <c r="CO70" s="2716"/>
      <c r="CP70" s="2716"/>
      <c r="CQ70" s="2716"/>
      <c r="CR70" s="2716"/>
      <c r="CS70" s="2716"/>
      <c r="CT70" s="2717"/>
      <c r="CU70" s="12"/>
      <c r="CV70" s="12"/>
      <c r="CW70" s="12"/>
      <c r="CX70" s="12"/>
      <c r="CY70" s="12"/>
      <c r="CZ70" s="12"/>
      <c r="DA70" s="12"/>
      <c r="DB70" s="12"/>
      <c r="DC70" s="12"/>
      <c r="DD70" s="12"/>
      <c r="DE70" s="12"/>
      <c r="DF70" s="12"/>
      <c r="DG70" s="12"/>
      <c r="DH70" s="12"/>
      <c r="DI70" s="12"/>
      <c r="DJ70" s="12"/>
      <c r="DK70" s="12"/>
      <c r="DL70" s="12"/>
      <c r="DM70" s="12"/>
      <c r="DN70" s="12"/>
      <c r="DO70" s="12"/>
      <c r="DP70" s="12"/>
    </row>
    <row r="71" spans="82:120" ht="7.5" customHeight="1">
      <c r="CD71" s="2711" t="s">
        <v>27</v>
      </c>
      <c r="CE71" s="2711"/>
      <c r="CF71" s="2718" t="s">
        <v>640</v>
      </c>
      <c r="CG71" s="2718"/>
      <c r="CH71" s="2718"/>
      <c r="CI71" s="2718"/>
      <c r="CJ71" s="2718"/>
      <c r="CK71" s="2718"/>
      <c r="CL71" s="2719"/>
      <c r="CM71" s="2720"/>
      <c r="CN71" s="2720"/>
      <c r="CO71" s="2720"/>
      <c r="CP71" s="2720"/>
      <c r="CQ71" s="2720"/>
      <c r="CR71" s="2720"/>
      <c r="CS71" s="2720"/>
      <c r="CT71" s="2720"/>
      <c r="CU71" s="2720"/>
      <c r="CV71" s="2720"/>
      <c r="CW71" s="2720"/>
      <c r="CX71" s="2720"/>
      <c r="CY71" s="2720"/>
      <c r="CZ71" s="2720"/>
      <c r="DA71" s="2720"/>
      <c r="DB71" s="2720"/>
      <c r="DC71" s="2720"/>
      <c r="DD71" s="2720"/>
      <c r="DE71" s="12"/>
      <c r="DF71" s="12"/>
      <c r="DG71" s="12"/>
      <c r="DH71" s="12"/>
      <c r="DI71" s="12"/>
      <c r="DJ71" s="12"/>
      <c r="DK71" s="12"/>
      <c r="DL71" s="12"/>
      <c r="DM71" s="12"/>
      <c r="DN71" s="12"/>
      <c r="DO71" s="12"/>
      <c r="DP71" s="12"/>
    </row>
    <row r="72" spans="82:120" ht="7.5" customHeight="1">
      <c r="CD72" s="2711"/>
      <c r="CE72" s="2711"/>
      <c r="CF72" s="933"/>
      <c r="CG72" s="933"/>
      <c r="CH72" s="933"/>
      <c r="CI72" s="933"/>
      <c r="CJ72" s="933"/>
      <c r="CK72" s="933"/>
      <c r="CL72" s="935"/>
      <c r="CM72" s="2720"/>
      <c r="CN72" s="2720"/>
      <c r="CO72" s="2720"/>
      <c r="CP72" s="2720"/>
      <c r="CQ72" s="2720"/>
      <c r="CR72" s="2720"/>
      <c r="CS72" s="2720"/>
      <c r="CT72" s="2720"/>
      <c r="CU72" s="2720"/>
      <c r="CV72" s="2720"/>
      <c r="CW72" s="2720"/>
      <c r="CX72" s="2720"/>
      <c r="CY72" s="2720"/>
      <c r="CZ72" s="2720"/>
      <c r="DA72" s="2720"/>
      <c r="DB72" s="2720"/>
      <c r="DC72" s="2720"/>
      <c r="DD72" s="2720"/>
      <c r="DE72" s="12"/>
      <c r="DF72" s="12"/>
      <c r="DG72" s="12"/>
      <c r="DH72" s="12"/>
      <c r="DI72" s="12"/>
      <c r="DJ72" s="12"/>
      <c r="DK72" s="12"/>
      <c r="DL72" s="12"/>
      <c r="DM72" s="12"/>
      <c r="DN72" s="12"/>
      <c r="DO72" s="12"/>
      <c r="DP72" s="12"/>
    </row>
    <row r="73" spans="82:120" ht="7.5" customHeight="1">
      <c r="CD73" s="2711"/>
      <c r="CE73" s="2711"/>
      <c r="CF73" s="933" t="s">
        <v>1342</v>
      </c>
      <c r="CG73" s="933"/>
      <c r="CH73" s="933"/>
      <c r="CI73" s="933"/>
      <c r="CJ73" s="933"/>
      <c r="CK73" s="933"/>
      <c r="CL73" s="935"/>
      <c r="CM73" s="2720"/>
      <c r="CN73" s="2720"/>
      <c r="CO73" s="2720"/>
      <c r="CP73" s="2720"/>
      <c r="CQ73" s="2720"/>
      <c r="CR73" s="2720"/>
      <c r="CS73" s="2720"/>
      <c r="CT73" s="2720"/>
      <c r="CU73" s="2720"/>
      <c r="CV73" s="2720"/>
      <c r="CW73" s="2720"/>
      <c r="CX73" s="2720"/>
      <c r="CY73" s="2720"/>
      <c r="CZ73" s="2720"/>
      <c r="DA73" s="2720"/>
      <c r="DB73" s="2720"/>
      <c r="DC73" s="2720"/>
      <c r="DD73" s="2720"/>
      <c r="DE73" s="12"/>
      <c r="DF73" s="12"/>
      <c r="DG73" s="12"/>
      <c r="DH73" s="12"/>
      <c r="DI73" s="12"/>
      <c r="DJ73" s="12"/>
      <c r="DK73" s="12"/>
      <c r="DL73" s="12"/>
      <c r="DM73" s="12"/>
      <c r="DN73" s="12"/>
      <c r="DO73" s="12"/>
      <c r="DP73" s="12"/>
    </row>
    <row r="74" spans="82:120" ht="7.5" customHeight="1">
      <c r="CD74" s="2711"/>
      <c r="CE74" s="2711"/>
      <c r="CF74" s="933"/>
      <c r="CG74" s="933"/>
      <c r="CH74" s="933"/>
      <c r="CI74" s="933"/>
      <c r="CJ74" s="933"/>
      <c r="CK74" s="933"/>
      <c r="CL74" s="935"/>
      <c r="CM74" s="2720"/>
      <c r="CN74" s="2720"/>
      <c r="CO74" s="2720"/>
      <c r="CP74" s="2720"/>
      <c r="CQ74" s="2720"/>
      <c r="CR74" s="2720"/>
      <c r="CS74" s="2720"/>
      <c r="CT74" s="2720"/>
      <c r="CU74" s="2720"/>
      <c r="CV74" s="2720"/>
      <c r="CW74" s="2720"/>
      <c r="CX74" s="2720"/>
      <c r="CY74" s="2720"/>
      <c r="CZ74" s="2720"/>
      <c r="DA74" s="2720"/>
      <c r="DB74" s="2720"/>
      <c r="DC74" s="2720"/>
      <c r="DD74" s="2720"/>
      <c r="DE74" s="12"/>
      <c r="DF74" s="12"/>
      <c r="DG74" s="12"/>
      <c r="DH74" s="12"/>
      <c r="DI74" s="12"/>
      <c r="DJ74" s="12"/>
      <c r="DK74" s="12"/>
      <c r="DL74" s="12"/>
      <c r="DM74" s="12"/>
      <c r="DN74" s="12"/>
      <c r="DO74" s="12"/>
      <c r="DP74" s="12"/>
    </row>
    <row r="75" spans="82:120" ht="7.5" customHeight="1">
      <c r="CD75" s="2711"/>
      <c r="CE75" s="2711"/>
      <c r="CF75" s="933" t="s">
        <v>637</v>
      </c>
      <c r="CG75" s="933"/>
      <c r="CH75" s="933"/>
      <c r="CI75" s="933"/>
      <c r="CJ75" s="933"/>
      <c r="CK75" s="933"/>
      <c r="CL75" s="935"/>
      <c r="CM75" s="2635"/>
      <c r="CN75" s="2635"/>
      <c r="CO75" s="2635"/>
      <c r="CP75" s="2635"/>
      <c r="CQ75" s="2635"/>
      <c r="CR75" s="2635"/>
      <c r="CS75" s="2635"/>
      <c r="CT75" s="2635"/>
      <c r="CU75" s="2635"/>
      <c r="CV75" s="2635"/>
      <c r="CW75" s="2635"/>
      <c r="CX75" s="2635"/>
      <c r="CY75" s="2635"/>
      <c r="CZ75" s="2635"/>
      <c r="DA75" s="2635"/>
      <c r="DB75" s="2635"/>
      <c r="DC75" s="2635"/>
      <c r="DD75" s="2635"/>
      <c r="DE75" s="2635"/>
      <c r="DF75" s="2635"/>
      <c r="DG75" s="2635"/>
      <c r="DH75" s="2635"/>
      <c r="DI75" s="2635"/>
      <c r="DJ75" s="2635"/>
      <c r="DK75" s="2635"/>
      <c r="DL75" s="2635"/>
      <c r="DM75" s="2635"/>
      <c r="DN75" s="2635"/>
      <c r="DO75" s="2635"/>
      <c r="DP75" s="2635"/>
    </row>
    <row r="76" spans="82:120" ht="7.5" customHeight="1">
      <c r="CD76" s="2711"/>
      <c r="CE76" s="2711"/>
      <c r="CF76" s="933"/>
      <c r="CG76" s="933"/>
      <c r="CH76" s="933"/>
      <c r="CI76" s="933"/>
      <c r="CJ76" s="933"/>
      <c r="CK76" s="933"/>
      <c r="CL76" s="935"/>
      <c r="CM76" s="2635"/>
      <c r="CN76" s="2635"/>
      <c r="CO76" s="2635"/>
      <c r="CP76" s="2635"/>
      <c r="CQ76" s="2635"/>
      <c r="CR76" s="2635"/>
      <c r="CS76" s="2635"/>
      <c r="CT76" s="2635"/>
      <c r="CU76" s="2635"/>
      <c r="CV76" s="2635"/>
      <c r="CW76" s="2635"/>
      <c r="CX76" s="2635"/>
      <c r="CY76" s="2635"/>
      <c r="CZ76" s="2635"/>
      <c r="DA76" s="2635"/>
      <c r="DB76" s="2635"/>
      <c r="DC76" s="2635"/>
      <c r="DD76" s="2635"/>
      <c r="DE76" s="2635"/>
      <c r="DF76" s="2635"/>
      <c r="DG76" s="2635"/>
      <c r="DH76" s="2635"/>
      <c r="DI76" s="2635"/>
      <c r="DJ76" s="2635"/>
      <c r="DK76" s="2635"/>
      <c r="DL76" s="2635"/>
      <c r="DM76" s="2635"/>
      <c r="DN76" s="2635"/>
      <c r="DO76" s="2635"/>
      <c r="DP76" s="2635"/>
    </row>
    <row r="77" spans="82:120" ht="7.5" customHeight="1">
      <c r="CD77" s="2711"/>
      <c r="CE77" s="2711"/>
      <c r="CF77" s="933" t="s">
        <v>638</v>
      </c>
      <c r="CG77" s="933"/>
      <c r="CH77" s="933"/>
      <c r="CI77" s="933"/>
      <c r="CJ77" s="933"/>
      <c r="CK77" s="933"/>
      <c r="CL77" s="935"/>
      <c r="CM77" s="2635"/>
      <c r="CN77" s="2635"/>
      <c r="CO77" s="2635"/>
      <c r="CP77" s="2635"/>
      <c r="CQ77" s="2635"/>
      <c r="CR77" s="2635"/>
      <c r="CS77" s="2635"/>
      <c r="CT77" s="2635"/>
      <c r="CU77" s="2635"/>
      <c r="CV77" s="2635"/>
      <c r="CW77" s="2635"/>
      <c r="CX77" s="2635"/>
      <c r="CY77" s="2635"/>
      <c r="CZ77" s="2635"/>
      <c r="DA77" s="2635"/>
      <c r="DB77" s="2635"/>
      <c r="DC77" s="2635"/>
      <c r="DD77" s="2635"/>
      <c r="DE77" s="2635"/>
      <c r="DF77" s="2635"/>
      <c r="DG77" s="2635"/>
      <c r="DH77" s="2635"/>
      <c r="DI77" s="2635"/>
      <c r="DJ77" s="2635"/>
      <c r="DK77" s="2635"/>
      <c r="DL77" s="2635"/>
      <c r="DM77" s="2635"/>
      <c r="DN77" s="2635"/>
      <c r="DO77" s="2635"/>
      <c r="DP77" s="2635"/>
    </row>
    <row r="78" spans="82:120" ht="7.5" customHeight="1">
      <c r="CD78" s="2711"/>
      <c r="CE78" s="2711"/>
      <c r="CF78" s="2721"/>
      <c r="CG78" s="2721"/>
      <c r="CH78" s="2721"/>
      <c r="CI78" s="2721"/>
      <c r="CJ78" s="2721"/>
      <c r="CK78" s="2721"/>
      <c r="CL78" s="936"/>
      <c r="CM78" s="2635"/>
      <c r="CN78" s="2635"/>
      <c r="CO78" s="2635"/>
      <c r="CP78" s="2635"/>
      <c r="CQ78" s="2635"/>
      <c r="CR78" s="2635"/>
      <c r="CS78" s="2635"/>
      <c r="CT78" s="2635"/>
      <c r="CU78" s="2635"/>
      <c r="CV78" s="2635"/>
      <c r="CW78" s="2635"/>
      <c r="CX78" s="2635"/>
      <c r="CY78" s="2635"/>
      <c r="CZ78" s="2635"/>
      <c r="DA78" s="2635"/>
      <c r="DB78" s="2635"/>
      <c r="DC78" s="2635"/>
      <c r="DD78" s="2635"/>
      <c r="DE78" s="2635"/>
      <c r="DF78" s="2635"/>
      <c r="DG78" s="2635"/>
      <c r="DH78" s="2635"/>
      <c r="DI78" s="2635"/>
      <c r="DJ78" s="2635"/>
      <c r="DK78" s="2635"/>
      <c r="DL78" s="2635"/>
      <c r="DM78" s="2635"/>
      <c r="DN78" s="2635"/>
      <c r="DO78" s="2635"/>
      <c r="DP78" s="2635"/>
    </row>
    <row r="105" spans="86:88" ht="7.5" customHeight="1">
      <c r="CH105" s="168"/>
    </row>
    <row r="110" spans="86:88" ht="7.5" customHeight="1">
      <c r="CJ110" s="168"/>
    </row>
    <row r="114" spans="87:87" ht="7.5" customHeight="1">
      <c r="CI114" s="168"/>
    </row>
    <row r="115" spans="87:87" ht="7.5" customHeight="1">
      <c r="CI115" s="168"/>
    </row>
    <row r="170" spans="84:84" ht="9.75" customHeight="1"/>
    <row r="172" spans="84:84" ht="7.5" customHeight="1">
      <c r="CF172" s="269"/>
    </row>
  </sheetData>
  <sheetProtection algorithmName="SHA-512" hashValue="yB7e8Ua8INxmiR5XeXJ8ZjIR8EYtTD9Efr13Vvi9cZG4KIyoQ7ILZdL79OAAAYZ3kyoUlU/ESdxJr0i/yA0LJQ==" saltValue="dvEwsUsGg3LKroICXF8fUg==" spinCount="100000" sheet="1" objects="1" scenarios="1" selectLockedCells="1"/>
  <mergeCells count="20">
    <mergeCell ref="CD65:CL66"/>
    <mergeCell ref="CM65:DD66"/>
    <mergeCell ref="CD67:CL68"/>
    <mergeCell ref="CM67:DD68"/>
    <mergeCell ref="H2:I2"/>
    <mergeCell ref="CD58:CN60"/>
    <mergeCell ref="Q2:X2"/>
    <mergeCell ref="CD63:CL64"/>
    <mergeCell ref="CM63:DD64"/>
    <mergeCell ref="CD69:CL70"/>
    <mergeCell ref="CM69:CT70"/>
    <mergeCell ref="CD71:CE78"/>
    <mergeCell ref="CF71:CL72"/>
    <mergeCell ref="CM71:DD72"/>
    <mergeCell ref="CF73:CL74"/>
    <mergeCell ref="CM73:DD74"/>
    <mergeCell ref="CF75:CL76"/>
    <mergeCell ref="CM75:DP76"/>
    <mergeCell ref="CF77:CL78"/>
    <mergeCell ref="CM77:DP78"/>
  </mergeCells>
  <phoneticPr fontId="16"/>
  <dataValidations count="2">
    <dataValidation type="list" allowBlank="1" showInputMessage="1" showErrorMessage="1" sqref="CM63:DD64">
      <formula1>"介護保険事業者, 病院,"</formula1>
    </dataValidation>
    <dataValidation type="list" allowBlank="1" showInputMessage="1" showErrorMessage="1" sqref="CM69:CT70">
      <formula1>"☑, □,"</formula1>
    </dataValidation>
  </dataValidations>
  <hyperlinks>
    <hyperlink ref="CD58:CN60" location="目次!A1" display="目次にもどる"/>
  </hyperlinks>
  <pageMargins left="0.39370078740157483" right="0.19685039370078741" top="0.39370078740157483" bottom="0.39370078740157483" header="0.31496062992125984" footer="0.31496062992125984"/>
  <pageSetup paperSize="9"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CL23"/>
  <sheetViews>
    <sheetView workbookViewId="0">
      <selection activeCell="AN11" sqref="AN11"/>
    </sheetView>
  </sheetViews>
  <sheetFormatPr defaultColWidth="1.25" defaultRowHeight="7.5" customHeight="1"/>
  <sheetData>
    <row r="1" spans="1:1" ht="7.5" customHeight="1">
      <c r="A1" s="143">
        <f ca="1">NOW()</f>
        <v>46119.699161689816</v>
      </c>
    </row>
    <row r="23" spans="90:90" ht="7.5" customHeight="1">
      <c r="CL23" s="264"/>
    </row>
  </sheetData>
  <sheetProtection algorithmName="SHA-512" hashValue="Cm8SUXOBBjWKp/3GasXjEyie3GKuBoDBAS5wza0DgZJv+a9u93rVXJB0tPUyzxzEQmRmYZmCnu7WD+0ut1WlgA==" saltValue="W2BuJXmbmJj27ow16+Qwew==" spinCount="100000" sheet="1" objects="1" scenarios="1" selectLockedCells="1"/>
  <phoneticPr fontId="16"/>
  <pageMargins left="0.31496062992125984" right="0.11811023622047245" top="0.31496062992125984" bottom="0.15748031496062992" header="0.31496062992125984" footer="0.31496062992125984"/>
  <pageSetup paperSize="9" orientation="portrait" r:id="rId1"/>
  <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workbookViewId="0">
      <selection activeCell="AN11" sqref="AN11"/>
    </sheetView>
  </sheetViews>
  <sheetFormatPr defaultColWidth="1.25" defaultRowHeight="7.5" customHeight="1"/>
  <sheetData>
    <row r="1" spans="1:1" ht="7.5" customHeight="1">
      <c r="A1" s="143">
        <f ca="1">NOW()</f>
        <v>46119.699161689816</v>
      </c>
    </row>
  </sheetData>
  <sheetProtection algorithmName="SHA-512" hashValue="JkQG6FBjJuYiod88RfgWbuNRKbofFgHu0kiJc43Yt+zqkNtz9edED9yT2i1HRE+TC5WoPNaNuyzNMrM7TPdVtQ==" saltValue="dUw4+bqqctscOq7rR84Jsw==" spinCount="100000" sheet="1" objects="1" scenarios="1" selectLockedCells="1"/>
  <phoneticPr fontId="16"/>
  <pageMargins left="0.31496062992125984" right="0.11811023622047245" top="0.39370078740157483" bottom="0.15748031496062992" header="0.31496062992125984" footer="0.31496062992125984"/>
  <pageSetup paperSize="9" orientation="portrait"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
  <sheetViews>
    <sheetView zoomScale="115" zoomScaleNormal="115" workbookViewId="0">
      <selection activeCell="AN11" sqref="AN11"/>
    </sheetView>
  </sheetViews>
  <sheetFormatPr defaultColWidth="1.25" defaultRowHeight="7.5" customHeight="1"/>
  <sheetData>
    <row r="1" spans="1:1" ht="7.5" customHeight="1">
      <c r="A1" s="143">
        <f ca="1">NOW()</f>
        <v>46119.699161689816</v>
      </c>
    </row>
  </sheetData>
  <sheetProtection algorithmName="SHA-512" hashValue="88nnYDyApRt9SXACnTmoCAjWU/b2bWcJkW0s72msFdRz6XUZR8mcCpUuX2Wd+7ERtdjzLsShKJ7XtUrq4gJotQ==" saltValue="4XJSdVeLSR4gaoAtU7uu/Q==" spinCount="100000" sheet="1" objects="1" scenarios="1" selectLockedCells="1"/>
  <phoneticPr fontId="16"/>
  <pageMargins left="0.70866141732283472" right="0.51181102362204722" top="0.15748031496062992" bottom="0.15748031496062992" header="0.31496062992125984" footer="0.31496062992125984"/>
  <pageSetup paperSize="9" orientation="portrait" r:id="rId1"/>
  <drawing r:id="rId2"/>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A2"/>
  <sheetViews>
    <sheetView zoomScaleNormal="100" workbookViewId="0">
      <selection activeCell="AN11" sqref="AN11"/>
    </sheetView>
  </sheetViews>
  <sheetFormatPr defaultColWidth="1.25" defaultRowHeight="7.5" customHeight="1"/>
  <sheetData>
    <row r="1" spans="1:1" ht="7.5" customHeight="1">
      <c r="A1" s="112" t="str">
        <f>IF(LEFT("",20)=LEFT(入力専用!G69,20),"",入力専用!$J$3)</f>
        <v/>
      </c>
    </row>
    <row r="2" spans="1:1" ht="7.5" customHeight="1">
      <c r="A2" s="143">
        <f ca="1">NOW()</f>
        <v>46119.699161689816</v>
      </c>
    </row>
  </sheetData>
  <sheetProtection algorithmName="SHA-512" hashValue="9kMbxxFogQQ7K1pYSlSM6nS4rlAex1ySjDXrxbGo12LihcOQo+hajdLY7SfuEujx78jLjHlRHiguGZgAc+UaPQ==" saltValue="SzMfbSw+iQehK4LZaJ2Ecw==" spinCount="100000" sheet="1" objects="1" scenarios="1" selectLockedCells="1"/>
  <phoneticPr fontId="16"/>
  <pageMargins left="0.31496062992125984" right="0.11811023622047245" top="0.35433070866141736" bottom="0.15748031496062992" header="0.31496062992125984" footer="0.31496062992125984"/>
  <pageSetup paperSize="9" orientation="portrait"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pageSetUpPr fitToPage="1"/>
  </sheetPr>
  <dimension ref="A1:BC114"/>
  <sheetViews>
    <sheetView showZeros="0" topLeftCell="A53" zoomScaleNormal="100" zoomScaleSheetLayoutView="115" workbookViewId="0">
      <selection activeCell="AN11" sqref="AN11"/>
    </sheetView>
  </sheetViews>
  <sheetFormatPr defaultColWidth="2.625" defaultRowHeight="13.5"/>
  <cols>
    <col min="1" max="39" width="2.625" style="116"/>
    <col min="40" max="43" width="1.125" style="116" customWidth="1"/>
    <col min="44" max="16384" width="2.625" style="116"/>
  </cols>
  <sheetData>
    <row r="1" spans="2:31" hidden="1"/>
    <row r="2" spans="2:31" hidden="1">
      <c r="B2" s="679" t="str">
        <f>IF(LEFT($A$71,10)=LEFT("(☑解除)",10),"解除","変更")</f>
        <v>変更</v>
      </c>
      <c r="D2" s="679" t="str">
        <f>IF(LEFT($A$65,10)=LEFT("(☐本人と同じ)",10),"(☑代理人と同じ)","（□代理人と同じ）")</f>
        <v>（□代理人と同じ）</v>
      </c>
      <c r="F2" s="679" t="str">
        <f>IF(LEFT("",20)=LEFT(入力専用!$G$79,20),"（　　　　　　　）　　　　　　　-",入力専用!$G$79)</f>
        <v>（　　　　　　　）　　　　　　　-</v>
      </c>
      <c r="H2" s="2782" t="s">
        <v>1871</v>
      </c>
      <c r="I2" s="2782"/>
      <c r="J2" s="2782"/>
      <c r="K2" s="2782"/>
      <c r="L2" s="2782"/>
      <c r="M2" s="2782"/>
      <c r="O2" s="680" t="s">
        <v>1872</v>
      </c>
      <c r="P2" s="41" t="s">
        <v>13</v>
      </c>
      <c r="Q2" s="41" t="s">
        <v>1873</v>
      </c>
      <c r="R2" s="41" t="s">
        <v>22</v>
      </c>
      <c r="S2" s="41" t="s">
        <v>14</v>
      </c>
      <c r="T2" s="41" t="s">
        <v>1874</v>
      </c>
      <c r="U2" s="41" t="s">
        <v>1875</v>
      </c>
      <c r="V2" s="41" t="s">
        <v>115</v>
      </c>
      <c r="X2" s="41"/>
      <c r="Y2" s="41" t="s">
        <v>13</v>
      </c>
      <c r="Z2" s="41" t="s">
        <v>1873</v>
      </c>
      <c r="AA2" s="41" t="s">
        <v>22</v>
      </c>
      <c r="AB2" s="41" t="s">
        <v>14</v>
      </c>
      <c r="AC2" s="41" t="s">
        <v>1876</v>
      </c>
      <c r="AD2" s="41" t="s">
        <v>1877</v>
      </c>
      <c r="AE2" s="41" t="s">
        <v>1875</v>
      </c>
    </row>
    <row r="3" spans="2:31" hidden="1">
      <c r="K3" s="41" t="s">
        <v>1876</v>
      </c>
      <c r="O3" s="41"/>
      <c r="P3" s="679">
        <f>IF(LEFT($O$2,10)=LEFT($A$65,10),J112,J62)</f>
        <v>0</v>
      </c>
      <c r="Q3" s="679" t="str">
        <f>IF(LEFT($O$2,10)=LEFT($A$65,10),J109,J59)</f>
        <v>〒　</v>
      </c>
      <c r="R3" s="679">
        <f>IF(LEFT($O$2,10)=LEFT($A$65,10),J110,J60)</f>
        <v>0</v>
      </c>
      <c r="S3" s="679">
        <f>IF(LEFT($O$2,10)=LEFT($A$65,10),J111,J61)</f>
        <v>0</v>
      </c>
      <c r="T3" s="679" t="str">
        <f>IF(LEFT($O$2,10)=LEFT($A$65,10),IF(LEFT("",20)=LEFT(AA112,20),AA111,AA112),AA62)</f>
        <v>（　　　　　　　）　　　　　　　-</v>
      </c>
      <c r="U3" s="679" t="str">
        <f>IF(LEFT($J$112,20)=LEFT($Y$3,20),"同一世帯の（　　　　） 　・ 　別世帯の（　　　　）　 ・ 　その他（　介護支援専門員　） 　・ 　職権","同一世帯の（　　　　） 　・ 　別世帯の（　　　　）　 ・ 　その他（　　　　　　　　　　　　　） 　・ 　職権")</f>
        <v>同一世帯の（　　　　） 　・ 　別世帯の（　　　　）　 ・ 　その他（　　　　　　　　　　　　　） 　・ 　職権</v>
      </c>
      <c r="V3" s="681">
        <f>IF(LEFT("(☑本人と同じ)",10)=LEFT($A$65,10),$AA$61,"明・大・昭・平　　　　年　　　　月　　　　日")</f>
        <v>0</v>
      </c>
      <c r="X3" s="41" t="s">
        <v>1878</v>
      </c>
      <c r="Y3" s="680">
        <f>入力専用!$G$63</f>
        <v>0</v>
      </c>
      <c r="Z3" s="680">
        <f>入力専用!$G$55</f>
        <v>0</v>
      </c>
      <c r="AA3" s="680">
        <f>入力専用!$G$56</f>
        <v>0</v>
      </c>
      <c r="AB3" s="680"/>
      <c r="AC3" s="680">
        <f>入力専用!$G$57</f>
        <v>0</v>
      </c>
      <c r="AD3" s="680"/>
      <c r="AE3" s="680">
        <f>入力専用!$G$54</f>
        <v>0</v>
      </c>
    </row>
    <row r="4" spans="2:31" hidden="1">
      <c r="H4" s="41" t="s">
        <v>1873</v>
      </c>
      <c r="I4" s="41" t="s">
        <v>22</v>
      </c>
      <c r="J4" s="41" t="s">
        <v>14</v>
      </c>
      <c r="K4" s="682" t="str">
        <f>IF(LEFT($J$112,20)=LEFT("",20),"（　　　　　　　）　　　　　　　-",IF(LEFT($K$12,20)=LEFT($L$12,20),"（　　　　　　　）　　　　　　　-",K5))</f>
        <v>（　　　　　　　）　　　　　　　-</v>
      </c>
      <c r="L4" s="41" t="s">
        <v>1877</v>
      </c>
      <c r="M4" s="41" t="s">
        <v>1875</v>
      </c>
      <c r="X4" s="41" t="s">
        <v>1879</v>
      </c>
      <c r="Y4" s="680">
        <f>入力専用!$G$152</f>
        <v>0</v>
      </c>
      <c r="Z4" s="680">
        <f>入力専用!$G$154</f>
        <v>0</v>
      </c>
      <c r="AA4" s="680">
        <f>入力専用!$G$155</f>
        <v>0</v>
      </c>
      <c r="AB4" s="680">
        <f>入力専用!$T$152</f>
        <v>0</v>
      </c>
      <c r="AC4" s="680">
        <f>入力専用!$G$156</f>
        <v>0</v>
      </c>
      <c r="AD4" s="680">
        <f>入力専用!$G$157</f>
        <v>0</v>
      </c>
      <c r="AE4" s="680">
        <f>入力専用!$G$153</f>
        <v>0</v>
      </c>
    </row>
    <row r="5" spans="2:31" hidden="1">
      <c r="H5" s="683" t="str">
        <f>IF(LEFT($J$112,20)=LEFT("",20),"〒　　　　　-",H12)</f>
        <v>〒　　　　　-</v>
      </c>
      <c r="I5" s="683" t="str">
        <f>IF(LEFT($J$112,20)=LEFT("",20),"",IF(LEFT(I12,20)=LEFT("0",20),"",I12))</f>
        <v/>
      </c>
      <c r="J5" s="683" t="str">
        <f>IF(LEFT($J$112,20)=LEFT("",20),"",IF(LEFT(J12,20)=LEFT("0",20),"",J12))</f>
        <v/>
      </c>
      <c r="K5" s="679" t="str">
        <f>IF(LEFT($J$112,20)=LEFT("",20),"",IF(LEFT(K12,20)=LEFT("0",20),"",K12))</f>
        <v/>
      </c>
      <c r="L5" s="683" t="str">
        <f>IF(LEFT($J$112,20)=LEFT("",20),"",IF(LEFT(L12,20)=LEFT("0",20),"",L12))</f>
        <v/>
      </c>
      <c r="M5" s="683" t="str">
        <f>IF(LEFT($J$112,20)=LEFT("",20),"",IF(LEFT(M12,20)=LEFT("0",20),"",M12))</f>
        <v/>
      </c>
      <c r="X5" s="41" t="s">
        <v>1880</v>
      </c>
      <c r="Y5" s="680">
        <f>入力専用!$G$160</f>
        <v>0</v>
      </c>
      <c r="Z5" s="680">
        <f>入力専用!$G$162</f>
        <v>0</v>
      </c>
      <c r="AA5" s="680">
        <f>入力専用!$G$163</f>
        <v>0</v>
      </c>
      <c r="AB5" s="680">
        <f>入力専用!$T$160</f>
        <v>0</v>
      </c>
      <c r="AC5" s="680">
        <f>入力専用!$G$164</f>
        <v>0</v>
      </c>
      <c r="AD5" s="680">
        <f>入力専用!$G$165</f>
        <v>0</v>
      </c>
      <c r="AE5" s="680">
        <f>入力専用!$G$161</f>
        <v>0</v>
      </c>
    </row>
    <row r="6" spans="2:31" hidden="1">
      <c r="H6" s="141"/>
      <c r="I6" s="141"/>
      <c r="J6" s="141"/>
      <c r="K6" s="141"/>
      <c r="L6" s="141"/>
      <c r="M6" s="141"/>
      <c r="X6" s="41" t="s">
        <v>1881</v>
      </c>
      <c r="Y6" s="680">
        <f>入力専用!$G$168</f>
        <v>0</v>
      </c>
      <c r="Z6" s="680">
        <f>入力専用!$G$170</f>
        <v>0</v>
      </c>
      <c r="AA6" s="680">
        <f>入力専用!$G$171</f>
        <v>0</v>
      </c>
      <c r="AB6" s="680"/>
      <c r="AC6" s="680">
        <f>入力専用!$G$172</f>
        <v>0</v>
      </c>
      <c r="AD6" s="680">
        <f>入力専用!$G$173</f>
        <v>0</v>
      </c>
      <c r="AE6" s="680">
        <f>入力専用!$G$169</f>
        <v>0</v>
      </c>
    </row>
    <row r="7" spans="2:31" hidden="1">
      <c r="H7" s="680" t="str">
        <f t="shared" ref="H7:M11" si="0">IF(LEFT($J$112,20)=LEFT($Y3,20),Z3,"")</f>
        <v/>
      </c>
      <c r="I7" s="680" t="str">
        <f t="shared" si="0"/>
        <v/>
      </c>
      <c r="J7" s="680" t="str">
        <f t="shared" si="0"/>
        <v/>
      </c>
      <c r="K7" s="680" t="str">
        <f t="shared" si="0"/>
        <v/>
      </c>
      <c r="L7" s="680" t="str">
        <f t="shared" si="0"/>
        <v/>
      </c>
      <c r="M7" s="680" t="str">
        <f t="shared" si="0"/>
        <v/>
      </c>
      <c r="X7" s="41" t="s">
        <v>1882</v>
      </c>
      <c r="Y7" s="680">
        <f>入力専用!$G$176</f>
        <v>0</v>
      </c>
      <c r="Z7" s="680">
        <f>入力専用!$G$178</f>
        <v>0</v>
      </c>
      <c r="AA7" s="680">
        <f>入力専用!$G$179</f>
        <v>0</v>
      </c>
      <c r="AB7" s="680"/>
      <c r="AC7" s="680">
        <f>入力専用!$G$180</f>
        <v>0</v>
      </c>
      <c r="AD7" s="680">
        <f>入力専用!$G$181</f>
        <v>0</v>
      </c>
      <c r="AE7" s="680">
        <f>入力専用!$G$177</f>
        <v>0</v>
      </c>
    </row>
    <row r="8" spans="2:31" hidden="1">
      <c r="H8" s="680" t="str">
        <f t="shared" si="0"/>
        <v/>
      </c>
      <c r="I8" s="680" t="str">
        <f t="shared" si="0"/>
        <v/>
      </c>
      <c r="J8" s="680" t="str">
        <f t="shared" si="0"/>
        <v/>
      </c>
      <c r="K8" s="680" t="str">
        <f t="shared" si="0"/>
        <v/>
      </c>
      <c r="L8" s="680" t="str">
        <f t="shared" si="0"/>
        <v/>
      </c>
      <c r="M8" s="680" t="str">
        <f t="shared" si="0"/>
        <v/>
      </c>
    </row>
    <row r="9" spans="2:31" hidden="1">
      <c r="H9" s="680" t="str">
        <f t="shared" si="0"/>
        <v/>
      </c>
      <c r="I9" s="680" t="str">
        <f t="shared" si="0"/>
        <v/>
      </c>
      <c r="J9" s="680" t="str">
        <f t="shared" si="0"/>
        <v/>
      </c>
      <c r="K9" s="680" t="str">
        <f t="shared" si="0"/>
        <v/>
      </c>
      <c r="L9" s="680" t="str">
        <f t="shared" si="0"/>
        <v/>
      </c>
      <c r="M9" s="680" t="str">
        <f t="shared" si="0"/>
        <v/>
      </c>
    </row>
    <row r="10" spans="2:31" hidden="1">
      <c r="H10" s="680" t="str">
        <f t="shared" si="0"/>
        <v/>
      </c>
      <c r="I10" s="680" t="str">
        <f t="shared" si="0"/>
        <v/>
      </c>
      <c r="J10" s="680" t="str">
        <f t="shared" si="0"/>
        <v/>
      </c>
      <c r="K10" s="680" t="str">
        <f t="shared" si="0"/>
        <v/>
      </c>
      <c r="L10" s="680" t="str">
        <f t="shared" si="0"/>
        <v/>
      </c>
      <c r="M10" s="680" t="str">
        <f t="shared" si="0"/>
        <v/>
      </c>
    </row>
    <row r="11" spans="2:31" hidden="1">
      <c r="H11" s="680" t="str">
        <f t="shared" si="0"/>
        <v/>
      </c>
      <c r="I11" s="680" t="str">
        <f t="shared" si="0"/>
        <v/>
      </c>
      <c r="J11" s="680" t="str">
        <f t="shared" si="0"/>
        <v/>
      </c>
      <c r="K11" s="680" t="str">
        <f t="shared" si="0"/>
        <v/>
      </c>
      <c r="L11" s="680" t="str">
        <f t="shared" si="0"/>
        <v/>
      </c>
      <c r="M11" s="680" t="str">
        <f t="shared" si="0"/>
        <v/>
      </c>
    </row>
    <row r="12" spans="2:31" hidden="1">
      <c r="H12" s="679" t="str">
        <f t="shared" ref="H12:M12" si="1">H7&amp;H8&amp;H9&amp;H10&amp;H11</f>
        <v/>
      </c>
      <c r="I12" s="679" t="str">
        <f t="shared" si="1"/>
        <v/>
      </c>
      <c r="J12" s="679" t="str">
        <f t="shared" si="1"/>
        <v/>
      </c>
      <c r="K12" s="679" t="str">
        <f t="shared" si="1"/>
        <v/>
      </c>
      <c r="L12" s="679" t="str">
        <f t="shared" si="1"/>
        <v/>
      </c>
      <c r="M12" s="679" t="str">
        <f t="shared" si="1"/>
        <v/>
      </c>
    </row>
    <row r="13" spans="2:31" hidden="1"/>
    <row r="14" spans="2:31" hidden="1"/>
    <row r="15" spans="2:31" hidden="1"/>
    <row r="16" spans="2:31" hidden="1"/>
    <row r="17" hidden="1"/>
    <row r="18" hidden="1"/>
    <row r="19" hidden="1"/>
    <row r="20" hidden="1"/>
    <row r="21" hidden="1"/>
    <row r="22" hidden="1"/>
    <row r="23" hidden="1"/>
    <row r="24" hidden="1"/>
    <row r="25" hidden="1"/>
    <row r="26" hidden="1"/>
    <row r="27" hidden="1"/>
    <row r="28" hidden="1"/>
    <row r="29" hidden="1"/>
    <row r="30" hidden="1"/>
    <row r="31" hidden="1"/>
    <row r="32" hidden="1"/>
    <row r="33" hidden="1"/>
    <row r="34" hidden="1"/>
    <row r="35" hidden="1"/>
    <row r="36" hidden="1"/>
    <row r="37" hidden="1"/>
    <row r="38" hidden="1"/>
    <row r="39" hidden="1"/>
    <row r="40" hidden="1"/>
    <row r="41" hidden="1"/>
    <row r="42" hidden="1"/>
    <row r="43" hidden="1"/>
    <row r="44" hidden="1"/>
    <row r="45" hidden="1"/>
    <row r="46" hidden="1"/>
    <row r="47" hidden="1"/>
    <row r="48" hidden="1"/>
    <row r="49" spans="1:39" hidden="1"/>
    <row r="50" spans="1:39">
      <c r="A50" s="2808" t="s">
        <v>1883</v>
      </c>
      <c r="B50" s="2808"/>
      <c r="C50" s="2808"/>
      <c r="D50" s="2808"/>
      <c r="E50" s="2809" t="str">
        <f>$B$2</f>
        <v>変更</v>
      </c>
      <c r="F50" s="2809"/>
      <c r="G50" s="2809"/>
      <c r="H50" s="2809"/>
      <c r="I50" s="2809"/>
    </row>
    <row r="51" spans="1:39" ht="17.25">
      <c r="A51" s="2810" t="s">
        <v>1884</v>
      </c>
      <c r="B51" s="2810"/>
      <c r="C51" s="2810"/>
      <c r="D51" s="2810"/>
      <c r="E51" s="2810"/>
      <c r="F51" s="2810"/>
      <c r="G51" s="2810"/>
      <c r="H51" s="2810"/>
      <c r="I51" s="2810"/>
      <c r="J51" s="2810"/>
      <c r="K51" s="2810"/>
      <c r="L51" s="2810"/>
      <c r="M51" s="2810"/>
      <c r="N51" s="2810"/>
      <c r="O51" s="2810"/>
      <c r="P51" s="2810"/>
      <c r="Q51" s="2810"/>
      <c r="R51" s="2810"/>
      <c r="S51" s="2810"/>
      <c r="T51" s="2810"/>
      <c r="U51" s="2810"/>
      <c r="V51" s="2810"/>
      <c r="W51" s="2810"/>
      <c r="X51" s="2810"/>
      <c r="Y51" s="2810"/>
      <c r="Z51" s="2810"/>
      <c r="AA51" s="2810"/>
      <c r="AB51" s="2810"/>
      <c r="AC51" s="2810"/>
      <c r="AD51" s="2810"/>
      <c r="AE51" s="2810"/>
      <c r="AF51" s="2810"/>
      <c r="AG51" s="2810"/>
      <c r="AH51" s="2810"/>
      <c r="AI51" s="2810"/>
      <c r="AJ51" s="2810"/>
      <c r="AK51" s="2810"/>
      <c r="AL51" s="2810"/>
      <c r="AM51" s="2810"/>
    </row>
    <row r="52" spans="1:39" ht="3" customHeight="1">
      <c r="A52" s="117"/>
      <c r="B52" s="117"/>
      <c r="C52" s="117"/>
      <c r="D52" s="117"/>
      <c r="E52" s="117"/>
      <c r="F52" s="117"/>
      <c r="G52" s="117"/>
      <c r="H52" s="117"/>
      <c r="I52" s="117"/>
      <c r="J52" s="117"/>
      <c r="K52" s="117"/>
      <c r="L52" s="117"/>
      <c r="M52" s="117"/>
      <c r="N52" s="117"/>
      <c r="O52" s="117"/>
      <c r="P52" s="117"/>
      <c r="Q52" s="117"/>
      <c r="R52" s="117"/>
      <c r="S52" s="117"/>
      <c r="T52" s="117"/>
      <c r="U52" s="117"/>
      <c r="V52" s="117"/>
      <c r="W52" s="117"/>
      <c r="X52" s="117"/>
      <c r="Y52" s="117"/>
      <c r="Z52" s="117"/>
      <c r="AA52" s="117"/>
    </row>
    <row r="53" spans="1:39">
      <c r="A53" s="2817">
        <f ca="1">NOW()</f>
        <v>46119.699161921293</v>
      </c>
      <c r="B53" s="2818"/>
      <c r="C53" s="2834" t="s">
        <v>1885</v>
      </c>
      <c r="D53" s="2834"/>
      <c r="E53" s="2834"/>
      <c r="F53" s="2834"/>
      <c r="G53" s="2834"/>
      <c r="H53" s="2834"/>
      <c r="I53" s="2834"/>
      <c r="J53" s="2834"/>
      <c r="K53" s="2835"/>
      <c r="L53" s="283"/>
      <c r="M53" s="283"/>
      <c r="N53" s="283"/>
      <c r="O53" s="283"/>
      <c r="P53" s="283"/>
      <c r="Q53" s="283"/>
      <c r="R53" s="283"/>
      <c r="S53" s="283"/>
      <c r="T53" s="283"/>
      <c r="U53" s="283"/>
      <c r="V53" s="283"/>
      <c r="W53" s="283"/>
      <c r="X53" s="283"/>
      <c r="Y53" s="283"/>
      <c r="Z53" s="283"/>
      <c r="AA53" s="283"/>
      <c r="AB53" s="283"/>
      <c r="AC53" s="283"/>
      <c r="AD53" s="283"/>
      <c r="AE53" s="283"/>
      <c r="AF53" s="283"/>
      <c r="AG53" s="283"/>
      <c r="AH53" s="283"/>
      <c r="AI53" s="283"/>
      <c r="AJ53" s="283"/>
      <c r="AK53" s="283"/>
      <c r="AL53" s="283"/>
      <c r="AM53" s="283"/>
    </row>
    <row r="54" spans="1:39">
      <c r="A54" s="116" t="s">
        <v>1886</v>
      </c>
    </row>
    <row r="55" spans="1:39" ht="3" customHeight="1">
      <c r="A55" s="118"/>
      <c r="B55" s="118"/>
      <c r="C55" s="118"/>
      <c r="D55" s="118"/>
      <c r="E55" s="118"/>
      <c r="F55" s="118"/>
      <c r="G55" s="118"/>
      <c r="H55" s="118"/>
      <c r="I55" s="118"/>
      <c r="J55" s="118"/>
      <c r="K55" s="118"/>
      <c r="L55" s="118"/>
      <c r="M55" s="118"/>
      <c r="N55" s="118"/>
      <c r="O55" s="118"/>
      <c r="P55" s="118"/>
      <c r="Q55" s="118"/>
      <c r="R55" s="118"/>
      <c r="S55" s="118"/>
      <c r="T55" s="118"/>
      <c r="U55" s="118"/>
      <c r="V55" s="118"/>
      <c r="W55" s="118"/>
      <c r="X55" s="118"/>
      <c r="Y55" s="118"/>
      <c r="Z55" s="118"/>
    </row>
    <row r="56" spans="1:39" ht="13.5" customHeight="1">
      <c r="A56" s="116" t="s">
        <v>1887</v>
      </c>
    </row>
    <row r="57" spans="1:39" ht="13.5" customHeight="1">
      <c r="A57" s="116" t="s">
        <v>1888</v>
      </c>
    </row>
    <row r="58" spans="1:39" ht="3" customHeight="1">
      <c r="A58" s="115"/>
      <c r="B58" s="115"/>
      <c r="C58" s="115"/>
      <c r="D58" s="115"/>
      <c r="E58" s="115"/>
      <c r="F58" s="115"/>
      <c r="G58" s="115"/>
      <c r="H58" s="115"/>
      <c r="I58" s="115"/>
      <c r="J58" s="115"/>
      <c r="K58" s="115"/>
      <c r="L58" s="115"/>
      <c r="M58" s="115"/>
      <c r="N58" s="115"/>
      <c r="O58" s="115"/>
      <c r="P58" s="115"/>
      <c r="Q58" s="115"/>
      <c r="R58" s="115"/>
      <c r="S58" s="115"/>
      <c r="T58" s="115"/>
      <c r="U58" s="115"/>
      <c r="V58" s="115"/>
      <c r="W58" s="115"/>
      <c r="X58" s="115"/>
      <c r="Y58" s="115"/>
      <c r="Z58" s="115"/>
    </row>
    <row r="59" spans="1:39" ht="15" customHeight="1">
      <c r="A59" s="2828" t="s">
        <v>1889</v>
      </c>
      <c r="B59" s="2829"/>
      <c r="C59" s="2829"/>
      <c r="D59" s="2829"/>
      <c r="E59" s="2811" t="s">
        <v>1890</v>
      </c>
      <c r="F59" s="2812"/>
      <c r="G59" s="2812"/>
      <c r="H59" s="2813"/>
      <c r="I59" s="684"/>
      <c r="J59" s="2770" t="str">
        <f>"〒　"&amp;入力専用!$G$77</f>
        <v>〒　</v>
      </c>
      <c r="K59" s="2770"/>
      <c r="L59" s="2770"/>
      <c r="M59" s="2770"/>
      <c r="N59" s="2770"/>
      <c r="O59" s="2770"/>
      <c r="P59" s="2770"/>
      <c r="Q59" s="2770"/>
      <c r="R59" s="2770"/>
      <c r="S59" s="2770"/>
      <c r="T59" s="2770"/>
      <c r="U59" s="2770"/>
      <c r="V59" s="2770"/>
      <c r="W59" s="2770"/>
      <c r="X59" s="2770"/>
      <c r="Y59" s="2770"/>
      <c r="Z59" s="2770"/>
      <c r="AA59" s="2770"/>
      <c r="AB59" s="2770"/>
      <c r="AC59" s="2770"/>
      <c r="AD59" s="2770"/>
      <c r="AE59" s="2770"/>
      <c r="AF59" s="2770"/>
      <c r="AG59" s="2770"/>
      <c r="AH59" s="2770"/>
      <c r="AI59" s="2770"/>
      <c r="AJ59" s="2770"/>
      <c r="AK59" s="2770"/>
      <c r="AL59" s="2770"/>
      <c r="AM59" s="2771"/>
    </row>
    <row r="60" spans="1:39" ht="15" customHeight="1">
      <c r="A60" s="2802"/>
      <c r="B60" s="2803"/>
      <c r="C60" s="2803"/>
      <c r="D60" s="2803"/>
      <c r="E60" s="2814"/>
      <c r="F60" s="2815"/>
      <c r="G60" s="2815"/>
      <c r="H60" s="2816"/>
      <c r="I60" s="119"/>
      <c r="J60" s="2768">
        <f>入力専用!$G$78</f>
        <v>0</v>
      </c>
      <c r="K60" s="2768"/>
      <c r="L60" s="2768"/>
      <c r="M60" s="2768"/>
      <c r="N60" s="2768"/>
      <c r="O60" s="2768"/>
      <c r="P60" s="2768"/>
      <c r="Q60" s="2768"/>
      <c r="R60" s="2768"/>
      <c r="S60" s="2768"/>
      <c r="T60" s="2768"/>
      <c r="U60" s="2768"/>
      <c r="V60" s="2768"/>
      <c r="W60" s="2768"/>
      <c r="X60" s="2768"/>
      <c r="Y60" s="2768"/>
      <c r="Z60" s="2768"/>
      <c r="AA60" s="2768"/>
      <c r="AB60" s="2768"/>
      <c r="AC60" s="2768"/>
      <c r="AD60" s="2768"/>
      <c r="AE60" s="2768"/>
      <c r="AF60" s="2768"/>
      <c r="AG60" s="2768"/>
      <c r="AH60" s="2768"/>
      <c r="AI60" s="2768"/>
      <c r="AJ60" s="2768"/>
      <c r="AK60" s="2768"/>
      <c r="AL60" s="2768"/>
      <c r="AM60" s="2769"/>
    </row>
    <row r="61" spans="1:39" ht="15" customHeight="1">
      <c r="A61" s="2802"/>
      <c r="B61" s="2803"/>
      <c r="C61" s="2803"/>
      <c r="D61" s="2803"/>
      <c r="E61" s="2747" t="s">
        <v>1891</v>
      </c>
      <c r="F61" s="2748"/>
      <c r="G61" s="2748"/>
      <c r="H61" s="2749"/>
      <c r="I61" s="122"/>
      <c r="J61" s="2766">
        <f>入力専用!$G$66</f>
        <v>0</v>
      </c>
      <c r="K61" s="2766"/>
      <c r="L61" s="2766"/>
      <c r="M61" s="2766"/>
      <c r="N61" s="2766"/>
      <c r="O61" s="2766"/>
      <c r="P61" s="2766"/>
      <c r="Q61" s="2766"/>
      <c r="R61" s="2766"/>
      <c r="S61" s="2761"/>
      <c r="T61" s="2761"/>
      <c r="U61" s="2762"/>
      <c r="V61" s="2760" t="s">
        <v>604</v>
      </c>
      <c r="W61" s="2761"/>
      <c r="X61" s="2761"/>
      <c r="Y61" s="2762"/>
      <c r="Z61" s="136"/>
      <c r="AA61" s="2831">
        <f>入力専用!$G$69</f>
        <v>0</v>
      </c>
      <c r="AB61" s="2831"/>
      <c r="AC61" s="2831"/>
      <c r="AD61" s="2831"/>
      <c r="AE61" s="2831"/>
      <c r="AF61" s="2831"/>
      <c r="AG61" s="2831"/>
      <c r="AH61" s="2831"/>
      <c r="AI61" s="2831"/>
      <c r="AJ61" s="2831"/>
      <c r="AK61" s="2831"/>
      <c r="AL61" s="2831"/>
      <c r="AM61" s="2832"/>
    </row>
    <row r="62" spans="1:39" ht="15" customHeight="1">
      <c r="A62" s="2805"/>
      <c r="B62" s="2806"/>
      <c r="C62" s="2806"/>
      <c r="D62" s="2806"/>
      <c r="E62" s="2750" t="s">
        <v>1892</v>
      </c>
      <c r="F62" s="2751"/>
      <c r="G62" s="2751"/>
      <c r="H62" s="2752"/>
      <c r="I62" s="130"/>
      <c r="J62" s="2778">
        <f>入力専用!$G$67</f>
        <v>0</v>
      </c>
      <c r="K62" s="2778"/>
      <c r="L62" s="2778"/>
      <c r="M62" s="2778"/>
      <c r="N62" s="2778"/>
      <c r="O62" s="2778"/>
      <c r="P62" s="2778"/>
      <c r="Q62" s="2778"/>
      <c r="R62" s="2778"/>
      <c r="S62" s="2773"/>
      <c r="T62" s="2773"/>
      <c r="U62" s="2774"/>
      <c r="V62" s="2772" t="s">
        <v>594</v>
      </c>
      <c r="W62" s="2773"/>
      <c r="X62" s="2773"/>
      <c r="Y62" s="2774"/>
      <c r="Z62" s="125"/>
      <c r="AA62" s="2778" t="str">
        <f>$F$2</f>
        <v>（　　　　　　　）　　　　　　　-</v>
      </c>
      <c r="AB62" s="2778"/>
      <c r="AC62" s="2778"/>
      <c r="AD62" s="2778"/>
      <c r="AE62" s="2778"/>
      <c r="AF62" s="2778"/>
      <c r="AG62" s="2778"/>
      <c r="AH62" s="2778"/>
      <c r="AI62" s="2778"/>
      <c r="AJ62" s="2778"/>
      <c r="AK62" s="2778"/>
      <c r="AL62" s="2778"/>
      <c r="AM62" s="2830"/>
    </row>
    <row r="63" spans="1:39" ht="15" customHeight="1">
      <c r="A63" s="2819" t="s">
        <v>1893</v>
      </c>
      <c r="B63" s="2820"/>
      <c r="C63" s="2820"/>
      <c r="D63" s="2821"/>
      <c r="E63" s="2733" t="s">
        <v>1890</v>
      </c>
      <c r="F63" s="2734"/>
      <c r="G63" s="2734"/>
      <c r="H63" s="2735"/>
      <c r="I63" s="685"/>
      <c r="J63" s="2770" t="str">
        <f>$Q$3</f>
        <v>〒　</v>
      </c>
      <c r="K63" s="2770"/>
      <c r="L63" s="2770"/>
      <c r="M63" s="2770"/>
      <c r="N63" s="2770"/>
      <c r="O63" s="2770"/>
      <c r="P63" s="2770"/>
      <c r="Q63" s="2770"/>
      <c r="R63" s="2770"/>
      <c r="S63" s="2770"/>
      <c r="T63" s="2770"/>
      <c r="U63" s="2770"/>
      <c r="V63" s="2770"/>
      <c r="W63" s="2770"/>
      <c r="X63" s="2770"/>
      <c r="Y63" s="2770"/>
      <c r="Z63" s="2770"/>
      <c r="AA63" s="2770"/>
      <c r="AB63" s="2770"/>
      <c r="AC63" s="2770"/>
      <c r="AD63" s="2770"/>
      <c r="AE63" s="2770"/>
      <c r="AF63" s="2770"/>
      <c r="AG63" s="2770"/>
      <c r="AH63" s="2770"/>
      <c r="AI63" s="2770"/>
      <c r="AJ63" s="2770"/>
      <c r="AK63" s="2770"/>
      <c r="AL63" s="2770"/>
      <c r="AM63" s="2771"/>
    </row>
    <row r="64" spans="1:39" ht="15" customHeight="1">
      <c r="A64" s="2822"/>
      <c r="B64" s="2823"/>
      <c r="C64" s="2823"/>
      <c r="D64" s="2824"/>
      <c r="E64" s="2736"/>
      <c r="F64" s="2737"/>
      <c r="G64" s="2737"/>
      <c r="H64" s="2738"/>
      <c r="J64" s="2768">
        <f>$R$3</f>
        <v>0</v>
      </c>
      <c r="K64" s="2768"/>
      <c r="L64" s="2768"/>
      <c r="M64" s="2768"/>
      <c r="N64" s="2768"/>
      <c r="O64" s="2768"/>
      <c r="P64" s="2768"/>
      <c r="Q64" s="2768"/>
      <c r="R64" s="2768"/>
      <c r="S64" s="2768"/>
      <c r="T64" s="2768"/>
      <c r="U64" s="2768"/>
      <c r="V64" s="2768"/>
      <c r="W64" s="2768"/>
      <c r="X64" s="2768"/>
      <c r="Y64" s="2768"/>
      <c r="Z64" s="2768"/>
      <c r="AA64" s="2768"/>
      <c r="AB64" s="2768"/>
      <c r="AC64" s="2768"/>
      <c r="AD64" s="2768"/>
      <c r="AE64" s="2768"/>
      <c r="AF64" s="2768"/>
      <c r="AG64" s="2768"/>
      <c r="AH64" s="2768"/>
      <c r="AI64" s="2768"/>
      <c r="AJ64" s="2768"/>
      <c r="AK64" s="2768"/>
      <c r="AL64" s="2768"/>
      <c r="AM64" s="2769"/>
    </row>
    <row r="65" spans="1:54" ht="15" customHeight="1">
      <c r="A65" s="2825" t="s">
        <v>1894</v>
      </c>
      <c r="B65" s="2826"/>
      <c r="C65" s="2826"/>
      <c r="D65" s="2827"/>
      <c r="E65" s="2747" t="s">
        <v>1891</v>
      </c>
      <c r="F65" s="2748"/>
      <c r="G65" s="2748"/>
      <c r="H65" s="2749"/>
      <c r="I65" s="122"/>
      <c r="J65" s="2766">
        <f>$S$3</f>
        <v>0</v>
      </c>
      <c r="K65" s="2766"/>
      <c r="L65" s="2766"/>
      <c r="M65" s="2766"/>
      <c r="N65" s="2766"/>
      <c r="O65" s="2766"/>
      <c r="P65" s="2766"/>
      <c r="Q65" s="2766"/>
      <c r="R65" s="2766"/>
      <c r="S65" s="2766"/>
      <c r="T65" s="2766"/>
      <c r="U65" s="2777"/>
      <c r="V65" s="2760" t="s">
        <v>594</v>
      </c>
      <c r="W65" s="2761"/>
      <c r="X65" s="2761"/>
      <c r="Y65" s="2762"/>
      <c r="Z65" s="122"/>
      <c r="AA65" s="2766" t="str">
        <f>$T$3</f>
        <v>（　　　　　　　）　　　　　　　-</v>
      </c>
      <c r="AB65" s="2766"/>
      <c r="AC65" s="2766"/>
      <c r="AD65" s="2766"/>
      <c r="AE65" s="2766"/>
      <c r="AF65" s="2766"/>
      <c r="AG65" s="2766"/>
      <c r="AH65" s="2766"/>
      <c r="AI65" s="2766"/>
      <c r="AJ65" s="2766"/>
      <c r="AK65" s="2766"/>
      <c r="AL65" s="2766"/>
      <c r="AM65" s="2767"/>
    </row>
    <row r="66" spans="1:54" ht="15" customHeight="1">
      <c r="A66" s="2825"/>
      <c r="B66" s="2826"/>
      <c r="C66" s="2826"/>
      <c r="D66" s="2827"/>
      <c r="E66" s="2744" t="s">
        <v>1892</v>
      </c>
      <c r="F66" s="2745"/>
      <c r="G66" s="2745"/>
      <c r="H66" s="2746"/>
      <c r="I66" s="119"/>
      <c r="J66" s="2768">
        <f>$P$3</f>
        <v>0</v>
      </c>
      <c r="K66" s="2768"/>
      <c r="L66" s="2768"/>
      <c r="M66" s="2768"/>
      <c r="N66" s="2768"/>
      <c r="O66" s="2768"/>
      <c r="P66" s="2768"/>
      <c r="Q66" s="2768"/>
      <c r="R66" s="2768"/>
      <c r="S66" s="2768"/>
      <c r="T66" s="2768"/>
      <c r="U66" s="2833"/>
      <c r="V66" s="2763"/>
      <c r="W66" s="2764"/>
      <c r="X66" s="2764"/>
      <c r="Y66" s="2765"/>
      <c r="Z66" s="119"/>
      <c r="AA66" s="2768"/>
      <c r="AB66" s="2768"/>
      <c r="AC66" s="2768"/>
      <c r="AD66" s="2768"/>
      <c r="AE66" s="2768"/>
      <c r="AF66" s="2768"/>
      <c r="AG66" s="2768"/>
      <c r="AH66" s="2768"/>
      <c r="AI66" s="2768"/>
      <c r="AJ66" s="2768"/>
      <c r="AK66" s="2768"/>
      <c r="AL66" s="2768"/>
      <c r="AM66" s="2769"/>
      <c r="AO66" s="41"/>
      <c r="AP66" s="41"/>
      <c r="AW66" s="41"/>
      <c r="AX66" s="41"/>
      <c r="AY66" s="41"/>
      <c r="AZ66" s="41"/>
      <c r="BA66" s="41"/>
      <c r="BB66" s="41"/>
    </row>
    <row r="67" spans="1:54" ht="15" customHeight="1">
      <c r="A67" s="2802" t="str">
        <f>$D$2</f>
        <v>（□代理人と同じ）</v>
      </c>
      <c r="B67" s="2803"/>
      <c r="C67" s="2803"/>
      <c r="D67" s="2804"/>
      <c r="E67" s="2836" t="s">
        <v>1895</v>
      </c>
      <c r="F67" s="2837"/>
      <c r="G67" s="2837"/>
      <c r="H67" s="2838"/>
      <c r="I67" s="140"/>
      <c r="J67" s="2766" t="str">
        <f>$U$3</f>
        <v>同一世帯の（　　　　） 　・ 　別世帯の（　　　　）　 ・ 　その他（　　　　　　　　　　　　　） 　・ 　職権</v>
      </c>
      <c r="K67" s="2766"/>
      <c r="L67" s="2766"/>
      <c r="M67" s="2766"/>
      <c r="N67" s="2766"/>
      <c r="O67" s="2766"/>
      <c r="P67" s="2766"/>
      <c r="Q67" s="2766"/>
      <c r="R67" s="2766"/>
      <c r="S67" s="2766"/>
      <c r="T67" s="2766"/>
      <c r="U67" s="2766"/>
      <c r="V67" s="2766"/>
      <c r="W67" s="2766"/>
      <c r="X67" s="2766"/>
      <c r="Y67" s="2766"/>
      <c r="Z67" s="2766"/>
      <c r="AA67" s="2766"/>
      <c r="AB67" s="2766"/>
      <c r="AC67" s="2766"/>
      <c r="AD67" s="2766"/>
      <c r="AE67" s="2766"/>
      <c r="AF67" s="2766"/>
      <c r="AG67" s="2766"/>
      <c r="AH67" s="2766"/>
      <c r="AI67" s="2766"/>
      <c r="AJ67" s="2766"/>
      <c r="AK67" s="2766"/>
      <c r="AL67" s="2766"/>
      <c r="AM67" s="2767"/>
      <c r="AN67" s="41"/>
      <c r="AW67" s="41"/>
      <c r="AX67" s="41"/>
      <c r="AY67" s="41"/>
      <c r="AZ67" s="41"/>
      <c r="BA67" s="41"/>
      <c r="BB67" s="41"/>
    </row>
    <row r="68" spans="1:54" ht="15" customHeight="1">
      <c r="A68" s="2805"/>
      <c r="B68" s="2806"/>
      <c r="C68" s="2806"/>
      <c r="D68" s="2807"/>
      <c r="E68" s="2733"/>
      <c r="F68" s="2734"/>
      <c r="G68" s="2734"/>
      <c r="H68" s="2735"/>
      <c r="I68" s="139"/>
      <c r="J68" s="2778"/>
      <c r="K68" s="2778"/>
      <c r="L68" s="2778"/>
      <c r="M68" s="2778"/>
      <c r="N68" s="2778"/>
      <c r="O68" s="2778"/>
      <c r="P68" s="2778"/>
      <c r="Q68" s="2778"/>
      <c r="R68" s="2778"/>
      <c r="S68" s="2778"/>
      <c r="T68" s="2778"/>
      <c r="U68" s="2778"/>
      <c r="V68" s="2778"/>
      <c r="W68" s="2778"/>
      <c r="X68" s="2778"/>
      <c r="Y68" s="2778"/>
      <c r="Z68" s="2778"/>
      <c r="AA68" s="2778"/>
      <c r="AB68" s="2778"/>
      <c r="AC68" s="2778"/>
      <c r="AD68" s="2778"/>
      <c r="AE68" s="2778"/>
      <c r="AF68" s="2778"/>
      <c r="AG68" s="2778"/>
      <c r="AH68" s="2778"/>
      <c r="AI68" s="2778"/>
      <c r="AJ68" s="2778"/>
      <c r="AK68" s="2778"/>
      <c r="AL68" s="2778"/>
      <c r="AM68" s="2830"/>
      <c r="AN68" s="41"/>
      <c r="AW68" s="41"/>
      <c r="AX68" s="41"/>
      <c r="AY68" s="41"/>
      <c r="AZ68" s="41"/>
      <c r="BA68" s="41"/>
      <c r="BB68" s="41"/>
    </row>
    <row r="69" spans="1:54" s="115" customFormat="1" ht="15.75" customHeight="1">
      <c r="A69" s="2783" t="s">
        <v>1896</v>
      </c>
      <c r="B69" s="2784"/>
      <c r="C69" s="2784"/>
      <c r="D69" s="2785"/>
      <c r="E69" s="2733" t="s">
        <v>1890</v>
      </c>
      <c r="F69" s="2734"/>
      <c r="G69" s="2734"/>
      <c r="H69" s="2735"/>
      <c r="I69" s="116"/>
      <c r="J69" s="2780" t="s">
        <v>1897</v>
      </c>
      <c r="K69" s="2780"/>
      <c r="L69" s="2780"/>
      <c r="M69" s="2780"/>
      <c r="N69" s="2780"/>
      <c r="O69" s="2780"/>
      <c r="P69" s="2780"/>
      <c r="Q69" s="2780"/>
      <c r="R69" s="2780"/>
      <c r="S69" s="2780"/>
      <c r="T69" s="2780"/>
      <c r="U69" s="2780"/>
      <c r="V69" s="2780"/>
      <c r="W69" s="2780"/>
      <c r="X69" s="2780"/>
      <c r="Y69" s="2780"/>
      <c r="Z69" s="2780"/>
      <c r="AA69" s="2780"/>
      <c r="AB69" s="2780"/>
      <c r="AC69" s="2780"/>
      <c r="AD69" s="2780"/>
      <c r="AE69" s="2780"/>
      <c r="AF69" s="2780"/>
      <c r="AG69" s="2780"/>
      <c r="AH69" s="2780"/>
      <c r="AI69" s="2780"/>
      <c r="AJ69" s="2780"/>
      <c r="AK69" s="2780"/>
      <c r="AL69" s="2780"/>
      <c r="AM69" s="2781"/>
      <c r="AN69" s="141"/>
      <c r="AW69" s="141"/>
      <c r="AX69" s="141"/>
      <c r="AY69" s="141"/>
      <c r="AZ69" s="141"/>
      <c r="BA69" s="141"/>
      <c r="BB69" s="141"/>
    </row>
    <row r="70" spans="1:54" s="115" customFormat="1" ht="15.75" customHeight="1">
      <c r="A70" s="2786"/>
      <c r="B70" s="2787"/>
      <c r="C70" s="2787"/>
      <c r="D70" s="2788"/>
      <c r="E70" s="2736"/>
      <c r="F70" s="2737"/>
      <c r="G70" s="2737"/>
      <c r="H70" s="2738"/>
      <c r="I70" s="116"/>
      <c r="J70" s="2775"/>
      <c r="K70" s="2775"/>
      <c r="L70" s="2775"/>
      <c r="M70" s="2775"/>
      <c r="N70" s="2775"/>
      <c r="O70" s="2775"/>
      <c r="P70" s="2775"/>
      <c r="Q70" s="2775"/>
      <c r="R70" s="2775"/>
      <c r="S70" s="2775"/>
      <c r="T70" s="2775"/>
      <c r="U70" s="2775"/>
      <c r="V70" s="2775"/>
      <c r="W70" s="2775"/>
      <c r="X70" s="2775"/>
      <c r="Y70" s="2775"/>
      <c r="Z70" s="2775"/>
      <c r="AA70" s="2775"/>
      <c r="AB70" s="2775"/>
      <c r="AC70" s="2775"/>
      <c r="AD70" s="2775"/>
      <c r="AE70" s="2775"/>
      <c r="AF70" s="2775"/>
      <c r="AG70" s="2775"/>
      <c r="AH70" s="2775"/>
      <c r="AI70" s="2775"/>
      <c r="AJ70" s="2775"/>
      <c r="AK70" s="2775"/>
      <c r="AL70" s="2775"/>
      <c r="AM70" s="2776"/>
      <c r="AN70" s="141"/>
      <c r="AO70" s="141"/>
      <c r="AP70" s="141"/>
      <c r="AQ70" s="141"/>
      <c r="AR70" s="141"/>
      <c r="AS70" s="141"/>
      <c r="AT70" s="141"/>
      <c r="AU70" s="141"/>
      <c r="AV70" s="141"/>
      <c r="AW70" s="141"/>
      <c r="AX70" s="141"/>
      <c r="AY70" s="141"/>
      <c r="AZ70" s="141"/>
      <c r="BA70" s="141"/>
      <c r="BB70" s="141"/>
    </row>
    <row r="71" spans="1:54" s="115" customFormat="1" ht="15.75" customHeight="1">
      <c r="A71" s="2789" t="s">
        <v>1898</v>
      </c>
      <c r="B71" s="2790"/>
      <c r="C71" s="2790"/>
      <c r="D71" s="2791"/>
      <c r="E71" s="2747" t="s">
        <v>1891</v>
      </c>
      <c r="F71" s="2748"/>
      <c r="G71" s="2748"/>
      <c r="H71" s="2749"/>
      <c r="I71" s="123"/>
      <c r="J71" s="2766"/>
      <c r="K71" s="2766"/>
      <c r="L71" s="2766"/>
      <c r="M71" s="2766"/>
      <c r="N71" s="2766"/>
      <c r="O71" s="2766"/>
      <c r="P71" s="2766"/>
      <c r="Q71" s="2766"/>
      <c r="R71" s="2766"/>
      <c r="S71" s="2766"/>
      <c r="T71" s="2766"/>
      <c r="U71" s="2777"/>
      <c r="V71" s="2760" t="s">
        <v>1899</v>
      </c>
      <c r="W71" s="2761"/>
      <c r="X71" s="2761"/>
      <c r="Y71" s="2762"/>
      <c r="Z71" s="137"/>
      <c r="AA71" s="2739" t="s">
        <v>1900</v>
      </c>
      <c r="AB71" s="2739"/>
      <c r="AC71" s="2739"/>
      <c r="AD71" s="2739"/>
      <c r="AE71" s="2739"/>
      <c r="AF71" s="2739"/>
      <c r="AG71" s="2739"/>
      <c r="AH71" s="2739"/>
      <c r="AI71" s="2739"/>
      <c r="AJ71" s="2739"/>
      <c r="AK71" s="2739"/>
      <c r="AL71" s="2739"/>
      <c r="AM71" s="2740"/>
      <c r="AN71" s="141"/>
      <c r="AO71" s="141"/>
      <c r="AP71" s="141"/>
      <c r="AQ71" s="141"/>
      <c r="AR71" s="141"/>
      <c r="AS71" s="141"/>
      <c r="AT71" s="141"/>
      <c r="AU71" s="141"/>
      <c r="AV71" s="141"/>
      <c r="AW71" s="141"/>
      <c r="AX71" s="141"/>
      <c r="AY71" s="141"/>
      <c r="AZ71" s="141"/>
      <c r="BA71" s="141"/>
      <c r="BB71" s="141"/>
    </row>
    <row r="72" spans="1:54" s="115" customFormat="1" ht="15.75" customHeight="1">
      <c r="A72" s="2792"/>
      <c r="B72" s="2793"/>
      <c r="C72" s="2793"/>
      <c r="D72" s="2794"/>
      <c r="E72" s="2750" t="s">
        <v>1892</v>
      </c>
      <c r="F72" s="2751"/>
      <c r="G72" s="2751"/>
      <c r="H72" s="2752"/>
      <c r="I72" s="121"/>
      <c r="J72" s="2778"/>
      <c r="K72" s="2778"/>
      <c r="L72" s="2778"/>
      <c r="M72" s="2778"/>
      <c r="N72" s="2778"/>
      <c r="O72" s="2778"/>
      <c r="P72" s="2778"/>
      <c r="Q72" s="2778"/>
      <c r="R72" s="2778"/>
      <c r="S72" s="2778"/>
      <c r="T72" s="2778"/>
      <c r="U72" s="2779"/>
      <c r="V72" s="2772"/>
      <c r="W72" s="2773"/>
      <c r="X72" s="2773"/>
      <c r="Y72" s="2774"/>
      <c r="Z72" s="138"/>
      <c r="AA72" s="2741"/>
      <c r="AB72" s="2741"/>
      <c r="AC72" s="2741"/>
      <c r="AD72" s="2741"/>
      <c r="AE72" s="2741"/>
      <c r="AF72" s="2741"/>
      <c r="AG72" s="2741"/>
      <c r="AH72" s="2741"/>
      <c r="AI72" s="2741"/>
      <c r="AJ72" s="2741"/>
      <c r="AK72" s="2741"/>
      <c r="AL72" s="2741"/>
      <c r="AM72" s="2742"/>
      <c r="AN72" s="141"/>
      <c r="AO72" s="141"/>
      <c r="AP72" s="141"/>
      <c r="AQ72" s="141"/>
      <c r="AR72" s="141"/>
      <c r="AS72" s="141"/>
      <c r="AT72" s="141"/>
      <c r="AU72" s="141"/>
      <c r="AV72" s="141"/>
      <c r="AW72" s="141"/>
      <c r="AX72" s="141"/>
      <c r="AY72" s="141"/>
      <c r="AZ72" s="141"/>
      <c r="BA72" s="141"/>
      <c r="BB72" s="141"/>
    </row>
    <row r="73" spans="1:54" ht="8.25" customHeight="1">
      <c r="A73" s="2799" t="s">
        <v>1901</v>
      </c>
      <c r="B73" s="2800"/>
      <c r="C73" s="2800"/>
      <c r="D73" s="2800"/>
      <c r="E73" s="684"/>
      <c r="F73" s="2795" t="s">
        <v>1902</v>
      </c>
      <c r="G73" s="2795"/>
      <c r="H73" s="2795"/>
      <c r="I73" s="2795"/>
      <c r="J73" s="2795"/>
      <c r="K73" s="2795"/>
      <c r="L73" s="2795"/>
      <c r="M73" s="2795"/>
      <c r="N73" s="2795"/>
      <c r="O73" s="2795"/>
      <c r="P73" s="2795"/>
      <c r="Q73" s="2795"/>
      <c r="R73" s="2795"/>
      <c r="S73" s="2795"/>
      <c r="T73" s="2795"/>
      <c r="U73" s="2796"/>
      <c r="V73" s="2799" t="s">
        <v>1903</v>
      </c>
      <c r="W73" s="2800"/>
      <c r="X73" s="2800"/>
      <c r="Y73" s="2800"/>
      <c r="Z73" s="684"/>
      <c r="AA73" s="2795"/>
      <c r="AB73" s="2795"/>
      <c r="AC73" s="2795"/>
      <c r="AD73" s="2795"/>
      <c r="AE73" s="2795"/>
      <c r="AF73" s="2795"/>
      <c r="AG73" s="2795"/>
      <c r="AH73" s="2795"/>
      <c r="AI73" s="2795"/>
      <c r="AJ73" s="2795"/>
      <c r="AK73" s="2795"/>
      <c r="AL73" s="2795"/>
      <c r="AM73" s="2796"/>
      <c r="AN73" s="141"/>
      <c r="AO73" s="141"/>
      <c r="AP73" s="141"/>
      <c r="AQ73" s="141"/>
      <c r="AR73" s="141"/>
      <c r="AS73" s="141"/>
      <c r="AT73" s="141"/>
      <c r="AU73" s="141"/>
      <c r="AV73" s="141"/>
      <c r="AW73" s="141"/>
      <c r="AX73" s="141"/>
      <c r="AY73" s="141"/>
      <c r="AZ73" s="141"/>
      <c r="BA73" s="141"/>
      <c r="BB73" s="141"/>
    </row>
    <row r="74" spans="1:54" ht="8.25" customHeight="1">
      <c r="A74" s="2801"/>
      <c r="B74" s="2773"/>
      <c r="C74" s="2773"/>
      <c r="D74" s="2773"/>
      <c r="E74" s="125"/>
      <c r="F74" s="2797"/>
      <c r="G74" s="2797"/>
      <c r="H74" s="2797"/>
      <c r="I74" s="2797"/>
      <c r="J74" s="2797"/>
      <c r="K74" s="2797"/>
      <c r="L74" s="2797"/>
      <c r="M74" s="2797"/>
      <c r="N74" s="2797"/>
      <c r="O74" s="2797"/>
      <c r="P74" s="2797"/>
      <c r="Q74" s="2797"/>
      <c r="R74" s="2797"/>
      <c r="S74" s="2797"/>
      <c r="T74" s="2797"/>
      <c r="U74" s="2798"/>
      <c r="V74" s="2801"/>
      <c r="W74" s="2773"/>
      <c r="X74" s="2773"/>
      <c r="Y74" s="2773"/>
      <c r="Z74" s="125"/>
      <c r="AA74" s="2797"/>
      <c r="AB74" s="2797"/>
      <c r="AC74" s="2797"/>
      <c r="AD74" s="2797"/>
      <c r="AE74" s="2797"/>
      <c r="AF74" s="2797"/>
      <c r="AG74" s="2797"/>
      <c r="AH74" s="2797"/>
      <c r="AI74" s="2797"/>
      <c r="AJ74" s="2797"/>
      <c r="AK74" s="2797"/>
      <c r="AL74" s="2797"/>
      <c r="AM74" s="2798"/>
      <c r="AN74" s="141"/>
      <c r="AO74" s="141"/>
      <c r="AP74" s="141"/>
      <c r="AQ74" s="141"/>
      <c r="AR74" s="141"/>
      <c r="AS74" s="141"/>
      <c r="AT74" s="141"/>
      <c r="AU74" s="141"/>
      <c r="AV74" s="141"/>
      <c r="AW74" s="141"/>
      <c r="AX74" s="141"/>
      <c r="AY74" s="141"/>
      <c r="AZ74" s="141"/>
      <c r="BA74" s="141"/>
      <c r="BB74" s="141"/>
    </row>
    <row r="75" spans="1:54" ht="3" customHeight="1">
      <c r="A75" s="118"/>
      <c r="B75" s="118"/>
      <c r="C75" s="118"/>
      <c r="D75" s="118"/>
      <c r="E75" s="118"/>
      <c r="F75" s="118"/>
      <c r="G75" s="118"/>
      <c r="H75" s="118"/>
      <c r="I75" s="118"/>
      <c r="J75" s="118"/>
      <c r="K75" s="118"/>
      <c r="L75" s="118"/>
      <c r="M75" s="118"/>
      <c r="N75" s="118"/>
      <c r="O75" s="118"/>
      <c r="P75" s="118"/>
      <c r="Q75" s="118"/>
      <c r="R75" s="118"/>
      <c r="S75" s="118"/>
      <c r="T75" s="118"/>
      <c r="U75" s="118"/>
      <c r="V75" s="118"/>
      <c r="W75" s="118"/>
      <c r="X75" s="118"/>
      <c r="Y75" s="118"/>
      <c r="Z75" s="118"/>
      <c r="AC75" s="685"/>
      <c r="AD75" s="685"/>
      <c r="AE75" s="685"/>
      <c r="AF75" s="685"/>
      <c r="AG75" s="685"/>
      <c r="AH75" s="685"/>
      <c r="AI75" s="685"/>
      <c r="AJ75" s="685"/>
      <c r="AK75" s="685"/>
      <c r="AL75" s="685"/>
      <c r="AN75" s="115"/>
      <c r="AO75" s="115"/>
      <c r="AP75" s="115"/>
      <c r="AQ75" s="115"/>
      <c r="AR75" s="115"/>
      <c r="AS75" s="115"/>
      <c r="AT75" s="115"/>
      <c r="AU75" s="115"/>
      <c r="AV75" s="115"/>
      <c r="AW75" s="115"/>
      <c r="AX75" s="115"/>
      <c r="AY75" s="115"/>
      <c r="AZ75" s="115"/>
      <c r="BA75" s="115"/>
      <c r="BB75" s="115"/>
    </row>
    <row r="76" spans="1:54" ht="15.75" customHeight="1">
      <c r="A76" s="115"/>
      <c r="B76" s="2754" t="s">
        <v>1904</v>
      </c>
      <c r="C76" s="2754"/>
      <c r="D76" s="2754"/>
      <c r="E76" s="2754"/>
      <c r="F76" s="2754"/>
      <c r="G76" s="2754"/>
      <c r="H76" s="2754"/>
      <c r="I76" s="2754"/>
      <c r="J76" s="2754"/>
      <c r="K76" s="2754"/>
      <c r="L76" s="2754"/>
      <c r="M76" s="2754"/>
      <c r="N76" s="2754"/>
      <c r="O76" s="2754"/>
      <c r="P76" s="2754"/>
      <c r="Q76" s="2754"/>
      <c r="R76" s="2754"/>
      <c r="S76" s="2754"/>
      <c r="T76" s="118"/>
      <c r="U76" s="2754" t="s">
        <v>1905</v>
      </c>
      <c r="V76" s="2754"/>
      <c r="W76" s="2754"/>
      <c r="X76" s="2754"/>
      <c r="Y76" s="2754"/>
      <c r="Z76" s="2754"/>
      <c r="AA76" s="2754"/>
      <c r="AB76" s="2754"/>
      <c r="AC76" s="2754"/>
      <c r="AD76" s="2754"/>
      <c r="AE76" s="2754"/>
      <c r="AF76" s="2754"/>
      <c r="AG76" s="2754"/>
      <c r="AH76" s="2754"/>
      <c r="AI76" s="2754"/>
      <c r="AJ76" s="2754"/>
      <c r="AK76" s="2754"/>
      <c r="AL76" s="2754"/>
      <c r="AN76" s="115"/>
      <c r="AO76" s="115"/>
      <c r="AP76" s="115"/>
      <c r="AQ76" s="115"/>
      <c r="AR76" s="115"/>
      <c r="AS76" s="115"/>
      <c r="AT76" s="115"/>
      <c r="AU76" s="115"/>
      <c r="AV76" s="115"/>
      <c r="AW76" s="115"/>
      <c r="AX76" s="115"/>
      <c r="AY76" s="115"/>
      <c r="AZ76" s="115"/>
      <c r="BA76" s="115"/>
      <c r="BB76" s="115"/>
    </row>
    <row r="77" spans="1:54" ht="15.75" customHeight="1">
      <c r="A77" s="115"/>
      <c r="B77" s="2755" t="s">
        <v>1906</v>
      </c>
      <c r="C77" s="2756"/>
      <c r="D77" s="2756"/>
      <c r="E77" s="2756"/>
      <c r="F77" s="2756"/>
      <c r="G77" s="2756"/>
      <c r="H77" s="2756"/>
      <c r="I77" s="2756"/>
      <c r="J77" s="2756"/>
      <c r="K77" s="2756"/>
      <c r="L77" s="2756"/>
      <c r="M77" s="2756"/>
      <c r="N77" s="2756"/>
      <c r="O77" s="2756"/>
      <c r="P77" s="2756"/>
      <c r="Q77" s="2756"/>
      <c r="R77" s="2756"/>
      <c r="S77" s="2757"/>
      <c r="T77" s="118"/>
      <c r="U77" s="2755" t="s">
        <v>1907</v>
      </c>
      <c r="V77" s="2756"/>
      <c r="W77" s="2756"/>
      <c r="X77" s="2756"/>
      <c r="Y77" s="2756"/>
      <c r="Z77" s="2756"/>
      <c r="AA77" s="2756"/>
      <c r="AB77" s="2756"/>
      <c r="AC77" s="2756"/>
      <c r="AD77" s="2756"/>
      <c r="AE77" s="2756"/>
      <c r="AF77" s="2756"/>
      <c r="AG77" s="2756"/>
      <c r="AH77" s="2756"/>
      <c r="AI77" s="2756"/>
      <c r="AJ77" s="2756"/>
      <c r="AK77" s="2756"/>
      <c r="AL77" s="2757"/>
      <c r="AN77" s="115"/>
      <c r="AO77" s="115"/>
      <c r="AP77" s="115"/>
      <c r="AQ77" s="115"/>
      <c r="AR77" s="115"/>
      <c r="AS77" s="115"/>
      <c r="AT77" s="115"/>
      <c r="AU77" s="115"/>
      <c r="AV77" s="115"/>
      <c r="AW77" s="115"/>
      <c r="AX77" s="115"/>
      <c r="AY77" s="115"/>
      <c r="AZ77" s="115"/>
      <c r="BA77" s="115"/>
      <c r="BB77" s="115"/>
    </row>
    <row r="78" spans="1:54" ht="15.75" customHeight="1">
      <c r="A78" s="115"/>
      <c r="B78" s="133"/>
      <c r="C78" s="2743" t="s">
        <v>1908</v>
      </c>
      <c r="D78" s="2743"/>
      <c r="E78" s="2743"/>
      <c r="F78" s="2743"/>
      <c r="G78" s="2743"/>
      <c r="H78" s="2743"/>
      <c r="I78" s="2743"/>
      <c r="J78" s="2743"/>
      <c r="K78" s="2743"/>
      <c r="L78" s="2743"/>
      <c r="M78" s="2743"/>
      <c r="N78" s="2743"/>
      <c r="O78" s="2743"/>
      <c r="P78" s="2743"/>
      <c r="Q78" s="2743"/>
      <c r="R78" s="2743"/>
      <c r="S78" s="2753"/>
      <c r="T78" s="118"/>
      <c r="U78" s="127"/>
      <c r="V78" s="2743" t="s">
        <v>1909</v>
      </c>
      <c r="W78" s="2743"/>
      <c r="X78" s="2743"/>
      <c r="Y78" s="2743"/>
      <c r="Z78" s="2743"/>
      <c r="AA78" s="2743"/>
      <c r="AB78" s="2743"/>
      <c r="AC78" s="2743"/>
      <c r="AD78" s="2743"/>
      <c r="AE78" s="2743"/>
      <c r="AF78" s="2743"/>
      <c r="AG78" s="2743"/>
      <c r="AH78" s="2743"/>
      <c r="AI78" s="2743"/>
      <c r="AJ78" s="2743"/>
      <c r="AK78" s="2743"/>
      <c r="AL78" s="2753"/>
      <c r="AN78" s="115"/>
      <c r="AO78" s="115"/>
      <c r="AP78" s="115"/>
      <c r="AQ78" s="115"/>
      <c r="AR78" s="115"/>
      <c r="AS78" s="115"/>
      <c r="AT78" s="115"/>
      <c r="AU78" s="115"/>
      <c r="AV78" s="115"/>
      <c r="AW78" s="115"/>
      <c r="AX78" s="115"/>
      <c r="AY78" s="115"/>
      <c r="AZ78" s="115"/>
      <c r="BA78" s="115"/>
      <c r="BB78" s="115"/>
    </row>
    <row r="79" spans="1:54" s="115" customFormat="1" ht="15.95" customHeight="1">
      <c r="B79" s="133"/>
      <c r="C79" s="2743" t="s">
        <v>1910</v>
      </c>
      <c r="D79" s="2743"/>
      <c r="E79" s="2743"/>
      <c r="F79" s="2743"/>
      <c r="G79" s="2743"/>
      <c r="H79" s="2743"/>
      <c r="I79" s="2743"/>
      <c r="J79" s="2743"/>
      <c r="K79" s="2743"/>
      <c r="L79" s="2743"/>
      <c r="M79" s="2743"/>
      <c r="N79" s="2743"/>
      <c r="O79" s="2743"/>
      <c r="P79" s="2743"/>
      <c r="Q79" s="2743"/>
      <c r="R79" s="2743"/>
      <c r="S79" s="2753"/>
      <c r="U79" s="127"/>
      <c r="W79" s="2743" t="s">
        <v>1911</v>
      </c>
      <c r="X79" s="2743"/>
      <c r="Y79" s="2743"/>
      <c r="Z79" s="2743"/>
      <c r="AA79" s="2743"/>
      <c r="AB79" s="2743"/>
      <c r="AC79" s="2743"/>
      <c r="AD79" s="2743"/>
      <c r="AE79" s="2743"/>
      <c r="AF79" s="2743"/>
      <c r="AG79" s="2743"/>
      <c r="AH79" s="2743"/>
      <c r="AI79" s="2743"/>
      <c r="AJ79" s="2743"/>
      <c r="AK79" s="2743"/>
      <c r="AL79" s="2753"/>
    </row>
    <row r="80" spans="1:54" s="115" customFormat="1" ht="15.95" customHeight="1">
      <c r="B80" s="134"/>
      <c r="C80" s="2758" t="s">
        <v>1912</v>
      </c>
      <c r="D80" s="2758"/>
      <c r="E80" s="2758"/>
      <c r="F80" s="2758"/>
      <c r="G80" s="2758"/>
      <c r="H80" s="2758"/>
      <c r="I80" s="2758"/>
      <c r="J80" s="2758"/>
      <c r="K80" s="2758"/>
      <c r="L80" s="2758"/>
      <c r="M80" s="2758"/>
      <c r="N80" s="2758"/>
      <c r="O80" s="2758"/>
      <c r="P80" s="2758"/>
      <c r="Q80" s="2758"/>
      <c r="R80" s="2758"/>
      <c r="S80" s="2759"/>
      <c r="U80" s="127"/>
      <c r="V80" s="2743" t="s">
        <v>1913</v>
      </c>
      <c r="W80" s="2743"/>
      <c r="X80" s="2743"/>
      <c r="Y80" s="2743"/>
      <c r="Z80" s="2743"/>
      <c r="AA80" s="2743"/>
      <c r="AB80" s="2743"/>
      <c r="AC80" s="2743"/>
      <c r="AD80" s="2743"/>
      <c r="AE80" s="2743" t="s">
        <v>1914</v>
      </c>
      <c r="AF80" s="2743"/>
      <c r="AG80" s="2743"/>
      <c r="AH80" s="2743"/>
      <c r="AI80" s="2743"/>
      <c r="AJ80" s="2743"/>
      <c r="AK80" s="2743"/>
      <c r="AL80" s="2753"/>
    </row>
    <row r="81" spans="1:38" s="115" customFormat="1" ht="15.95" customHeight="1">
      <c r="U81" s="127"/>
      <c r="V81" s="2743" t="s">
        <v>1915</v>
      </c>
      <c r="W81" s="2743"/>
      <c r="X81" s="2743"/>
      <c r="Y81" s="2743"/>
      <c r="Z81" s="2743"/>
      <c r="AA81" s="2743"/>
      <c r="AB81" s="2743"/>
      <c r="AC81" s="2743"/>
      <c r="AD81" s="2743"/>
      <c r="AE81" s="2743" t="s">
        <v>1916</v>
      </c>
      <c r="AF81" s="2743"/>
      <c r="AG81" s="2743"/>
      <c r="AH81" s="2743"/>
      <c r="AI81" s="2743"/>
      <c r="AJ81" s="2743"/>
      <c r="AK81" s="2743"/>
      <c r="AL81" s="2753"/>
    </row>
    <row r="82" spans="1:38" s="115" customFormat="1" ht="15.95" customHeight="1">
      <c r="B82" s="126" t="s">
        <v>1917</v>
      </c>
      <c r="U82" s="127"/>
      <c r="V82" s="2743" t="s">
        <v>1918</v>
      </c>
      <c r="W82" s="2743"/>
      <c r="X82" s="2743"/>
      <c r="Y82" s="2743"/>
      <c r="Z82" s="2743"/>
      <c r="AA82" s="2743"/>
      <c r="AB82" s="2743"/>
      <c r="AC82" s="2743"/>
      <c r="AD82" s="2743"/>
      <c r="AE82" s="2743"/>
      <c r="AF82" s="2743"/>
      <c r="AG82" s="2743"/>
      <c r="AH82" s="2743"/>
      <c r="AI82" s="2743"/>
      <c r="AJ82" s="2743"/>
      <c r="AK82" s="2743"/>
      <c r="AL82" s="2753"/>
    </row>
    <row r="83" spans="1:38" s="115" customFormat="1" ht="15.95" customHeight="1">
      <c r="B83" s="2755" t="s">
        <v>1919</v>
      </c>
      <c r="C83" s="2756"/>
      <c r="D83" s="2756"/>
      <c r="E83" s="2756"/>
      <c r="F83" s="2756"/>
      <c r="G83" s="2756"/>
      <c r="H83" s="2756"/>
      <c r="I83" s="2756"/>
      <c r="J83" s="2756"/>
      <c r="K83" s="2756"/>
      <c r="L83" s="2756"/>
      <c r="M83" s="2756"/>
      <c r="N83" s="2756"/>
      <c r="O83" s="2756"/>
      <c r="P83" s="2756"/>
      <c r="Q83" s="2756"/>
      <c r="R83" s="2756"/>
      <c r="S83" s="2757"/>
      <c r="U83" s="127"/>
      <c r="V83" s="2743" t="s">
        <v>1920</v>
      </c>
      <c r="W83" s="2743"/>
      <c r="X83" s="2743"/>
      <c r="Y83" s="2743"/>
      <c r="Z83" s="2743"/>
      <c r="AA83" s="2743"/>
      <c r="AB83" s="2743"/>
      <c r="AC83" s="2743"/>
      <c r="AD83" s="2743"/>
      <c r="AE83" s="2743"/>
      <c r="AF83" s="2743"/>
      <c r="AG83" s="2743"/>
      <c r="AH83" s="2743"/>
      <c r="AI83" s="2743"/>
      <c r="AJ83" s="2743"/>
      <c r="AK83" s="2743"/>
      <c r="AL83" s="2753"/>
    </row>
    <row r="84" spans="1:38" s="115" customFormat="1" ht="15.95" customHeight="1">
      <c r="B84" s="127"/>
      <c r="C84" s="2743" t="s">
        <v>1921</v>
      </c>
      <c r="D84" s="2743"/>
      <c r="E84" s="2743"/>
      <c r="F84" s="2743"/>
      <c r="G84" s="2743"/>
      <c r="H84" s="2743"/>
      <c r="I84" s="2743"/>
      <c r="J84" s="2743"/>
      <c r="K84" s="2743"/>
      <c r="L84" s="2743"/>
      <c r="M84" s="2743"/>
      <c r="N84" s="2743"/>
      <c r="O84" s="2743"/>
      <c r="P84" s="2743"/>
      <c r="Q84" s="2743"/>
      <c r="R84" s="2743"/>
      <c r="S84" s="2753"/>
      <c r="U84" s="127"/>
      <c r="V84" s="2743" t="s">
        <v>1922</v>
      </c>
      <c r="W84" s="2743"/>
      <c r="X84" s="2743"/>
      <c r="Y84" s="2743"/>
      <c r="Z84" s="2743"/>
      <c r="AA84" s="2743"/>
      <c r="AB84" s="2743"/>
      <c r="AC84" s="2743"/>
      <c r="AD84" s="2743"/>
      <c r="AE84" s="2743"/>
      <c r="AF84" s="2743"/>
      <c r="AG84" s="2743"/>
      <c r="AH84" s="2743"/>
      <c r="AI84" s="2743"/>
      <c r="AJ84" s="2743"/>
      <c r="AK84" s="2743"/>
      <c r="AL84" s="2753"/>
    </row>
    <row r="85" spans="1:38" s="115" customFormat="1" ht="15.95" customHeight="1">
      <c r="B85" s="127"/>
      <c r="C85" s="2743" t="s">
        <v>1923</v>
      </c>
      <c r="D85" s="2743"/>
      <c r="E85" s="2743"/>
      <c r="F85" s="2743"/>
      <c r="G85" s="2743"/>
      <c r="H85" s="2743"/>
      <c r="I85" s="2743"/>
      <c r="J85" s="2743"/>
      <c r="K85" s="2743"/>
      <c r="L85" s="2743"/>
      <c r="M85" s="2743"/>
      <c r="N85" s="2743"/>
      <c r="O85" s="2743"/>
      <c r="P85" s="2743"/>
      <c r="Q85" s="2743"/>
      <c r="R85" s="2743"/>
      <c r="S85" s="2753"/>
      <c r="U85" s="128"/>
      <c r="V85" s="2842" t="s">
        <v>1924</v>
      </c>
      <c r="W85" s="2842"/>
      <c r="X85" s="2842"/>
      <c r="Y85" s="2842"/>
      <c r="Z85" s="2842"/>
      <c r="AA85" s="2842"/>
      <c r="AB85" s="2842"/>
      <c r="AC85" s="2842"/>
      <c r="AD85" s="2842"/>
      <c r="AE85" s="2842"/>
      <c r="AF85" s="2842"/>
      <c r="AG85" s="2842"/>
      <c r="AH85" s="2842"/>
      <c r="AI85" s="2842"/>
      <c r="AJ85" s="2842"/>
      <c r="AK85" s="2842"/>
      <c r="AL85" s="2843"/>
    </row>
    <row r="86" spans="1:38" s="115" customFormat="1" ht="15.95" customHeight="1">
      <c r="B86" s="127"/>
      <c r="C86" s="2743" t="s">
        <v>1925</v>
      </c>
      <c r="D86" s="2743"/>
      <c r="E86" s="2743"/>
      <c r="F86" s="2743"/>
      <c r="G86" s="2743"/>
      <c r="H86" s="2743"/>
      <c r="I86" s="2743"/>
      <c r="J86" s="2743"/>
      <c r="K86" s="2743"/>
      <c r="L86" s="2743"/>
      <c r="M86" s="2743"/>
      <c r="N86" s="2743"/>
      <c r="O86" s="2743"/>
      <c r="P86" s="2743"/>
      <c r="Q86" s="2743"/>
      <c r="R86" s="2743"/>
      <c r="S86" s="2753"/>
      <c r="U86" s="135"/>
      <c r="V86" s="2758" t="s">
        <v>1912</v>
      </c>
      <c r="W86" s="2758"/>
      <c r="X86" s="2758"/>
      <c r="Y86" s="2758"/>
      <c r="Z86" s="2758"/>
      <c r="AA86" s="2758"/>
      <c r="AB86" s="2758"/>
      <c r="AC86" s="2758"/>
      <c r="AD86" s="2758"/>
      <c r="AE86" s="2758"/>
      <c r="AF86" s="2758"/>
      <c r="AG86" s="2758"/>
      <c r="AH86" s="2758"/>
      <c r="AI86" s="2758"/>
      <c r="AJ86" s="2758"/>
      <c r="AK86" s="2758"/>
      <c r="AL86" s="2759"/>
    </row>
    <row r="87" spans="1:38" s="115" customFormat="1" ht="15.95" customHeight="1">
      <c r="B87" s="135"/>
      <c r="C87" s="2758" t="s">
        <v>1926</v>
      </c>
      <c r="D87" s="2758"/>
      <c r="E87" s="2758"/>
      <c r="F87" s="2758"/>
      <c r="G87" s="2758"/>
      <c r="H87" s="2758"/>
      <c r="I87" s="2758"/>
      <c r="J87" s="2758"/>
      <c r="K87" s="2758"/>
      <c r="L87" s="2758"/>
      <c r="M87" s="2758"/>
      <c r="N87" s="2758"/>
      <c r="O87" s="2758"/>
      <c r="P87" s="2758"/>
      <c r="Q87" s="2758"/>
      <c r="R87" s="2758"/>
      <c r="S87" s="2759"/>
    </row>
    <row r="88" spans="1:38" s="115" customFormat="1" ht="15.95" customHeight="1">
      <c r="U88" s="2754" t="s">
        <v>1927</v>
      </c>
      <c r="V88" s="2754"/>
      <c r="W88" s="2754"/>
      <c r="X88" s="2754"/>
      <c r="Y88" s="2754"/>
      <c r="Z88" s="2754"/>
      <c r="AA88" s="2754"/>
      <c r="AB88" s="2754"/>
      <c r="AC88" s="2754"/>
      <c r="AD88" s="2754"/>
      <c r="AE88" s="2754"/>
      <c r="AF88" s="2754"/>
      <c r="AG88" s="2754"/>
      <c r="AH88" s="2754"/>
      <c r="AI88" s="2754"/>
      <c r="AJ88" s="2754"/>
      <c r="AK88" s="2754"/>
      <c r="AL88" s="2754"/>
    </row>
    <row r="89" spans="1:38" s="115" customFormat="1" ht="15.95" customHeight="1">
      <c r="B89" s="126" t="s">
        <v>1928</v>
      </c>
      <c r="U89" s="122"/>
      <c r="V89" s="2849" t="s">
        <v>1929</v>
      </c>
      <c r="W89" s="2849"/>
      <c r="X89" s="2849"/>
      <c r="Y89" s="2849"/>
      <c r="Z89" s="2849"/>
      <c r="AA89" s="2849"/>
      <c r="AB89" s="2849"/>
      <c r="AC89" s="2849"/>
      <c r="AD89" s="2849"/>
      <c r="AE89" s="2849"/>
      <c r="AF89" s="2849"/>
      <c r="AG89" s="2849"/>
      <c r="AH89" s="2849"/>
      <c r="AI89" s="2849"/>
      <c r="AJ89" s="2849"/>
      <c r="AK89" s="2849"/>
      <c r="AL89" s="2850"/>
    </row>
    <row r="90" spans="1:38" s="115" customFormat="1" ht="15.95" customHeight="1">
      <c r="B90" s="2839" t="s">
        <v>1930</v>
      </c>
      <c r="C90" s="2840"/>
      <c r="D90" s="2840"/>
      <c r="E90" s="2840"/>
      <c r="F90" s="2840"/>
      <c r="G90" s="2840"/>
      <c r="H90" s="2840"/>
      <c r="I90" s="2840"/>
      <c r="J90" s="2840"/>
      <c r="K90" s="2840"/>
      <c r="L90" s="2840"/>
      <c r="M90" s="2840"/>
      <c r="N90" s="2840"/>
      <c r="O90" s="2840"/>
      <c r="P90" s="2840"/>
      <c r="Q90" s="2840"/>
      <c r="R90" s="2840"/>
      <c r="S90" s="2841"/>
      <c r="U90" s="127"/>
      <c r="V90" s="2743" t="s">
        <v>1931</v>
      </c>
      <c r="W90" s="2743"/>
      <c r="X90" s="2743"/>
      <c r="Y90" s="2743"/>
      <c r="Z90" s="2743"/>
      <c r="AA90" s="2743"/>
      <c r="AB90" s="2743"/>
      <c r="AC90" s="2743"/>
      <c r="AD90" s="2743"/>
      <c r="AE90" s="2743"/>
      <c r="AF90" s="2743"/>
      <c r="AG90" s="2743"/>
      <c r="AH90" s="2743"/>
      <c r="AI90" s="2743"/>
      <c r="AJ90" s="2743"/>
      <c r="AK90" s="2743"/>
      <c r="AL90" s="2753"/>
    </row>
    <row r="91" spans="1:38" s="115" customFormat="1" ht="15.95" customHeight="1">
      <c r="A91" s="129"/>
      <c r="B91" s="129"/>
      <c r="C91" s="129"/>
      <c r="D91" s="129"/>
      <c r="E91" s="129"/>
      <c r="F91" s="129"/>
      <c r="G91" s="129"/>
      <c r="H91" s="129"/>
      <c r="I91" s="129"/>
      <c r="J91" s="129"/>
      <c r="K91" s="129"/>
      <c r="L91" s="129"/>
      <c r="M91" s="129"/>
      <c r="N91" s="129"/>
      <c r="O91" s="129"/>
      <c r="P91" s="129"/>
      <c r="Q91" s="129"/>
      <c r="R91" s="129"/>
      <c r="S91" s="129"/>
      <c r="T91" s="129"/>
      <c r="U91" s="135"/>
      <c r="V91" s="2851" t="s">
        <v>1932</v>
      </c>
      <c r="W91" s="2851"/>
      <c r="X91" s="2851"/>
      <c r="Y91" s="2851"/>
      <c r="Z91" s="2851"/>
      <c r="AA91" s="2851"/>
      <c r="AB91" s="2851"/>
      <c r="AC91" s="2851"/>
      <c r="AD91" s="2851"/>
      <c r="AE91" s="2851"/>
      <c r="AF91" s="2851"/>
      <c r="AG91" s="2851"/>
      <c r="AH91" s="2851"/>
      <c r="AI91" s="2851"/>
      <c r="AJ91" s="2851"/>
      <c r="AK91" s="2851"/>
      <c r="AL91" s="2852"/>
    </row>
    <row r="92" spans="1:38" s="115" customFormat="1" ht="15.95" customHeight="1">
      <c r="A92" s="129"/>
      <c r="B92" s="2754" t="s">
        <v>1933</v>
      </c>
      <c r="C92" s="2754"/>
      <c r="D92" s="2754"/>
      <c r="E92" s="2754"/>
      <c r="F92" s="2754"/>
      <c r="G92" s="2754"/>
      <c r="H92" s="2754"/>
      <c r="I92" s="2754"/>
      <c r="J92" s="2754"/>
      <c r="K92" s="2754"/>
      <c r="L92" s="2754"/>
      <c r="M92" s="2754"/>
      <c r="N92" s="2754"/>
      <c r="O92" s="2754"/>
      <c r="P92" s="2754"/>
      <c r="Q92" s="2754"/>
      <c r="R92" s="2754"/>
      <c r="S92" s="2754"/>
      <c r="T92" s="129"/>
    </row>
    <row r="93" spans="1:38" s="115" customFormat="1" ht="15.95" customHeight="1">
      <c r="A93" s="129"/>
      <c r="B93" s="2846" t="s">
        <v>1934</v>
      </c>
      <c r="C93" s="2847"/>
      <c r="D93" s="2847"/>
      <c r="E93" s="2847"/>
      <c r="F93" s="2847"/>
      <c r="G93" s="2847"/>
      <c r="H93" s="2847"/>
      <c r="I93" s="2847"/>
      <c r="J93" s="2847"/>
      <c r="K93" s="2847"/>
      <c r="L93" s="2847"/>
      <c r="M93" s="2847"/>
      <c r="N93" s="2847"/>
      <c r="O93" s="2847"/>
      <c r="P93" s="2847"/>
      <c r="Q93" s="2847"/>
      <c r="R93" s="2847"/>
      <c r="S93" s="2848"/>
      <c r="T93" s="129"/>
      <c r="U93" s="2754" t="s">
        <v>1935</v>
      </c>
      <c r="V93" s="2754"/>
      <c r="W93" s="2754"/>
      <c r="X93" s="2754"/>
      <c r="Y93" s="2754"/>
      <c r="Z93" s="2754"/>
      <c r="AA93" s="2754"/>
      <c r="AB93" s="2754"/>
      <c r="AC93" s="2754"/>
      <c r="AD93" s="2754"/>
      <c r="AE93" s="2754"/>
      <c r="AF93" s="2754"/>
      <c r="AG93" s="2754"/>
      <c r="AH93" s="2754"/>
      <c r="AI93" s="2754"/>
      <c r="AJ93" s="2754"/>
      <c r="AK93" s="2754"/>
      <c r="AL93" s="2754"/>
    </row>
    <row r="94" spans="1:38" s="115" customFormat="1" ht="15.95" customHeight="1">
      <c r="A94" s="129"/>
      <c r="B94" s="2853" t="s">
        <v>1936</v>
      </c>
      <c r="C94" s="2854"/>
      <c r="D94" s="2854"/>
      <c r="E94" s="2854"/>
      <c r="F94" s="2854"/>
      <c r="G94" s="2854"/>
      <c r="H94" s="2854"/>
      <c r="I94" s="2854"/>
      <c r="J94" s="2854"/>
      <c r="K94" s="2854"/>
      <c r="L94" s="2854"/>
      <c r="M94" s="2854"/>
      <c r="N94" s="2854"/>
      <c r="O94" s="2854"/>
      <c r="P94" s="2854"/>
      <c r="Q94" s="2854"/>
      <c r="R94" s="2854"/>
      <c r="S94" s="2855"/>
      <c r="T94" s="129"/>
      <c r="U94" s="2839" t="s">
        <v>1937</v>
      </c>
      <c r="V94" s="2840"/>
      <c r="W94" s="2840"/>
      <c r="X94" s="2840"/>
      <c r="Y94" s="2840"/>
      <c r="Z94" s="2840"/>
      <c r="AA94" s="2840"/>
      <c r="AB94" s="2840"/>
      <c r="AC94" s="2840"/>
      <c r="AD94" s="2840"/>
      <c r="AE94" s="2840"/>
      <c r="AF94" s="2840"/>
      <c r="AG94" s="2840"/>
      <c r="AH94" s="2840"/>
      <c r="AI94" s="2840"/>
      <c r="AJ94" s="2840"/>
      <c r="AK94" s="2840"/>
      <c r="AL94" s="2841"/>
    </row>
    <row r="95" spans="1:38" s="115" customFormat="1" ht="3" customHeight="1"/>
    <row r="96" spans="1:38" s="115" customFormat="1" ht="13.5" customHeight="1">
      <c r="A96" s="115" t="s">
        <v>1938</v>
      </c>
    </row>
    <row r="97" spans="1:55" s="115" customFormat="1" ht="13.5" customHeight="1">
      <c r="A97" s="297" t="s">
        <v>1939</v>
      </c>
    </row>
    <row r="98" spans="1:55" s="115" customFormat="1" ht="13.5" customHeight="1">
      <c r="A98" s="115" t="s">
        <v>1940</v>
      </c>
    </row>
    <row r="99" spans="1:55" s="115" customFormat="1" ht="13.5" customHeight="1">
      <c r="A99" s="115" t="s">
        <v>1941</v>
      </c>
    </row>
    <row r="100" spans="1:55" ht="7.5" customHeight="1"/>
    <row r="101" spans="1:55">
      <c r="A101" s="298" t="s">
        <v>1942</v>
      </c>
    </row>
    <row r="102" spans="1:55">
      <c r="A102" s="298" t="s">
        <v>1943</v>
      </c>
    </row>
    <row r="103" spans="1:55" ht="3" customHeight="1"/>
    <row r="104" spans="1:55" ht="3" customHeight="1">
      <c r="A104" s="686"/>
      <c r="B104" s="685"/>
      <c r="C104" s="685"/>
      <c r="D104" s="685"/>
      <c r="E104" s="685"/>
      <c r="F104" s="685"/>
      <c r="G104" s="685"/>
      <c r="H104" s="685"/>
      <c r="I104" s="685"/>
      <c r="J104" s="685"/>
      <c r="K104" s="685"/>
      <c r="L104" s="685"/>
      <c r="M104" s="685"/>
      <c r="N104" s="685"/>
      <c r="O104" s="685"/>
      <c r="P104" s="685"/>
      <c r="Q104" s="685"/>
      <c r="R104" s="685"/>
      <c r="S104" s="685"/>
      <c r="T104" s="685"/>
      <c r="U104" s="685"/>
      <c r="V104" s="685"/>
      <c r="W104" s="685"/>
      <c r="X104" s="685"/>
      <c r="Y104" s="685"/>
      <c r="Z104" s="685"/>
      <c r="AA104" s="685"/>
      <c r="AB104" s="685"/>
      <c r="AC104" s="685"/>
      <c r="AD104" s="685"/>
      <c r="AE104" s="685"/>
      <c r="AF104" s="685"/>
      <c r="AG104" s="685"/>
      <c r="AH104" s="685"/>
      <c r="AI104" s="685"/>
      <c r="AJ104" s="685"/>
      <c r="AK104" s="685"/>
      <c r="AL104" s="685"/>
      <c r="AM104" s="687"/>
    </row>
    <row r="105" spans="1:55">
      <c r="A105" s="284" t="s">
        <v>1944</v>
      </c>
      <c r="T105" s="121" t="s">
        <v>1945</v>
      </c>
      <c r="U105" s="121"/>
      <c r="V105" s="121"/>
      <c r="W105" s="121"/>
      <c r="X105" s="121"/>
      <c r="Y105" s="121"/>
      <c r="Z105" s="121"/>
      <c r="AA105" s="121"/>
      <c r="AB105" s="121"/>
      <c r="AC105" s="121"/>
      <c r="AD105" s="121"/>
      <c r="AE105" s="121"/>
      <c r="AF105" s="121"/>
      <c r="AG105" s="121"/>
      <c r="AH105" s="121"/>
      <c r="AI105" s="121"/>
      <c r="AJ105" s="121"/>
      <c r="AM105" s="120"/>
      <c r="AN105" s="41"/>
      <c r="AO105" s="41"/>
      <c r="AP105" s="41"/>
      <c r="AW105" s="41"/>
      <c r="AX105" s="41"/>
      <c r="AY105" s="41"/>
      <c r="AZ105" s="41"/>
      <c r="BA105" s="41"/>
      <c r="BB105" s="41"/>
      <c r="BC105" s="41"/>
    </row>
    <row r="106" spans="1:55" s="115" customFormat="1" ht="3" customHeight="1">
      <c r="A106" s="285"/>
      <c r="AM106" s="286"/>
      <c r="AN106" s="141"/>
      <c r="AO106" s="141"/>
      <c r="AP106" s="141"/>
      <c r="AW106" s="141"/>
      <c r="AX106" s="141"/>
      <c r="AY106" s="141"/>
      <c r="AZ106" s="141"/>
      <c r="BA106" s="141"/>
      <c r="BB106" s="141"/>
      <c r="BC106" s="141"/>
    </row>
    <row r="107" spans="1:55">
      <c r="A107" s="284" t="s">
        <v>1946</v>
      </c>
      <c r="T107" s="2844" t="s">
        <v>1947</v>
      </c>
      <c r="U107" s="2844"/>
      <c r="V107" s="2844"/>
      <c r="W107" s="2844"/>
      <c r="X107" s="2844"/>
      <c r="Y107" s="2844"/>
      <c r="Z107" s="2844"/>
      <c r="AA107" s="2844"/>
      <c r="AB107" s="2844"/>
      <c r="AC107" s="2844"/>
      <c r="AD107" s="2844"/>
      <c r="AE107" s="2844"/>
      <c r="AF107" s="2844"/>
      <c r="AG107" s="2844"/>
      <c r="AH107" s="2844"/>
      <c r="AI107" s="2844"/>
      <c r="AJ107" s="2844"/>
      <c r="AK107" s="2844"/>
      <c r="AL107" s="2844"/>
      <c r="AM107" s="2845"/>
      <c r="AN107" s="41"/>
      <c r="AO107" s="41"/>
      <c r="AP107" s="41"/>
      <c r="AW107" s="41"/>
      <c r="AX107" s="41"/>
      <c r="AY107" s="41"/>
      <c r="AZ107" s="41"/>
      <c r="BA107" s="41"/>
      <c r="BB107" s="41"/>
      <c r="BC107" s="41"/>
    </row>
    <row r="108" spans="1:55" s="115" customFormat="1" ht="3" customHeight="1">
      <c r="A108" s="688"/>
      <c r="B108" s="124"/>
      <c r="C108" s="124"/>
      <c r="D108" s="124"/>
      <c r="E108" s="124"/>
      <c r="F108" s="124"/>
      <c r="G108" s="124"/>
      <c r="H108" s="124"/>
      <c r="I108" s="124"/>
      <c r="J108" s="124"/>
      <c r="K108" s="124"/>
      <c r="L108" s="124"/>
      <c r="M108" s="124"/>
      <c r="N108" s="124"/>
      <c r="O108" s="124"/>
      <c r="P108" s="124"/>
      <c r="Q108" s="124"/>
      <c r="R108" s="124"/>
      <c r="S108" s="124"/>
      <c r="T108" s="124"/>
      <c r="U108" s="124"/>
      <c r="V108" s="124"/>
      <c r="W108" s="124"/>
      <c r="X108" s="124"/>
      <c r="Y108" s="124"/>
      <c r="Z108" s="124"/>
      <c r="AA108" s="124"/>
      <c r="AB108" s="124"/>
      <c r="AC108" s="124"/>
      <c r="AD108" s="124"/>
      <c r="AE108" s="124"/>
      <c r="AF108" s="124"/>
      <c r="AG108" s="124"/>
      <c r="AH108" s="124"/>
      <c r="AI108" s="124"/>
      <c r="AJ108" s="124"/>
      <c r="AK108" s="124"/>
      <c r="AL108" s="124"/>
      <c r="AM108" s="689"/>
      <c r="AN108" s="141"/>
      <c r="AO108" s="141"/>
      <c r="AP108" s="141"/>
      <c r="AW108" s="141"/>
      <c r="AX108" s="141"/>
      <c r="AY108" s="141"/>
      <c r="AZ108" s="141"/>
      <c r="BA108" s="141"/>
      <c r="BB108" s="141"/>
      <c r="BC108" s="141"/>
    </row>
    <row r="109" spans="1:55" ht="15" customHeight="1">
      <c r="A109" s="2828" t="s">
        <v>1948</v>
      </c>
      <c r="B109" s="2829"/>
      <c r="C109" s="2829"/>
      <c r="D109" s="2829"/>
      <c r="E109" s="2856" t="s">
        <v>1890</v>
      </c>
      <c r="F109" s="2857"/>
      <c r="G109" s="2857"/>
      <c r="H109" s="2858"/>
      <c r="I109" s="685"/>
      <c r="J109" s="2770" t="str">
        <f>$H$5</f>
        <v>〒　　　　　-</v>
      </c>
      <c r="K109" s="2770"/>
      <c r="L109" s="2770"/>
      <c r="M109" s="2770"/>
      <c r="N109" s="2770"/>
      <c r="O109" s="2770"/>
      <c r="P109" s="2770"/>
      <c r="Q109" s="2770"/>
      <c r="R109" s="2770"/>
      <c r="S109" s="2770"/>
      <c r="T109" s="2770"/>
      <c r="U109" s="2770"/>
      <c r="V109" s="2770"/>
      <c r="W109" s="2770"/>
      <c r="X109" s="2770"/>
      <c r="Y109" s="2770"/>
      <c r="Z109" s="2770"/>
      <c r="AA109" s="2770"/>
      <c r="AB109" s="2770"/>
      <c r="AC109" s="2770"/>
      <c r="AD109" s="2770"/>
      <c r="AE109" s="2770"/>
      <c r="AF109" s="2770"/>
      <c r="AG109" s="2770"/>
      <c r="AH109" s="2770"/>
      <c r="AI109" s="2770"/>
      <c r="AJ109" s="2770"/>
      <c r="AK109" s="2770"/>
      <c r="AL109" s="2770"/>
      <c r="AM109" s="2771"/>
      <c r="AN109" s="41"/>
      <c r="AO109" s="41"/>
      <c r="AP109" s="41"/>
      <c r="AW109" s="41"/>
      <c r="AX109" s="41"/>
      <c r="AY109" s="41"/>
      <c r="AZ109" s="41"/>
      <c r="BA109" s="41"/>
      <c r="BB109" s="41"/>
      <c r="BC109" s="41"/>
    </row>
    <row r="110" spans="1:55" ht="15" customHeight="1">
      <c r="A110" s="2802"/>
      <c r="B110" s="2803"/>
      <c r="C110" s="2803"/>
      <c r="D110" s="2803"/>
      <c r="E110" s="2859"/>
      <c r="F110" s="2860"/>
      <c r="G110" s="2860"/>
      <c r="H110" s="2861"/>
      <c r="J110" s="2768" t="str">
        <f>$I$5</f>
        <v/>
      </c>
      <c r="K110" s="2768"/>
      <c r="L110" s="2768"/>
      <c r="M110" s="2768"/>
      <c r="N110" s="2768"/>
      <c r="O110" s="2768"/>
      <c r="P110" s="2768"/>
      <c r="Q110" s="2768"/>
      <c r="R110" s="2768"/>
      <c r="S110" s="2768"/>
      <c r="T110" s="2768"/>
      <c r="U110" s="2768"/>
      <c r="V110" s="2768"/>
      <c r="W110" s="2768"/>
      <c r="X110" s="2768"/>
      <c r="Y110" s="2768"/>
      <c r="Z110" s="2768"/>
      <c r="AA110" s="2768"/>
      <c r="AB110" s="2768"/>
      <c r="AC110" s="2768"/>
      <c r="AD110" s="2768"/>
      <c r="AE110" s="2768"/>
      <c r="AF110" s="2768"/>
      <c r="AG110" s="2768"/>
      <c r="AH110" s="2768"/>
      <c r="AI110" s="2768"/>
      <c r="AJ110" s="2768"/>
      <c r="AK110" s="2768"/>
      <c r="AL110" s="2768"/>
      <c r="AM110" s="2769"/>
      <c r="AN110" s="41"/>
      <c r="AO110" s="41"/>
      <c r="AP110" s="41"/>
      <c r="AW110" s="41"/>
      <c r="AX110" s="41"/>
      <c r="AY110" s="41"/>
      <c r="AZ110" s="41"/>
      <c r="BA110" s="41"/>
      <c r="BB110" s="41"/>
      <c r="BC110" s="41"/>
    </row>
    <row r="111" spans="1:55" ht="15" customHeight="1">
      <c r="A111" s="2802"/>
      <c r="B111" s="2803"/>
      <c r="C111" s="2803"/>
      <c r="D111" s="2803"/>
      <c r="E111" s="2747" t="s">
        <v>1891</v>
      </c>
      <c r="F111" s="2748"/>
      <c r="G111" s="2748"/>
      <c r="H111" s="2749"/>
      <c r="I111" s="122"/>
      <c r="J111" s="2766" t="str">
        <f>$J$5</f>
        <v/>
      </c>
      <c r="K111" s="2766"/>
      <c r="L111" s="2766"/>
      <c r="M111" s="2766"/>
      <c r="N111" s="2766"/>
      <c r="O111" s="2766"/>
      <c r="P111" s="2766"/>
      <c r="Q111" s="2766"/>
      <c r="R111" s="2766"/>
      <c r="S111" s="2761"/>
      <c r="T111" s="2761"/>
      <c r="U111" s="2762"/>
      <c r="V111" s="2862" t="s">
        <v>1899</v>
      </c>
      <c r="W111" s="2862"/>
      <c r="X111" s="2862"/>
      <c r="Y111" s="2862"/>
      <c r="Z111" s="137"/>
      <c r="AA111" s="2739" t="str">
        <f>$L$5</f>
        <v/>
      </c>
      <c r="AB111" s="2739"/>
      <c r="AC111" s="2739"/>
      <c r="AD111" s="2739"/>
      <c r="AE111" s="2739"/>
      <c r="AF111" s="2739"/>
      <c r="AG111" s="2739"/>
      <c r="AH111" s="2739"/>
      <c r="AI111" s="2739"/>
      <c r="AJ111" s="2739"/>
      <c r="AK111" s="2739"/>
      <c r="AL111" s="2739"/>
      <c r="AM111" s="2740"/>
      <c r="AN111" s="41"/>
      <c r="AO111" s="41"/>
      <c r="AP111" s="41"/>
      <c r="AW111" s="41"/>
      <c r="AX111" s="41"/>
      <c r="AY111" s="41"/>
      <c r="AZ111" s="41"/>
      <c r="BA111" s="41"/>
      <c r="BB111" s="41"/>
      <c r="BC111" s="41"/>
    </row>
    <row r="112" spans="1:55" ht="15" customHeight="1">
      <c r="A112" s="2802"/>
      <c r="B112" s="2803"/>
      <c r="C112" s="2803"/>
      <c r="D112" s="2803"/>
      <c r="E112" s="2744" t="s">
        <v>1892</v>
      </c>
      <c r="F112" s="2745"/>
      <c r="G112" s="2745"/>
      <c r="H112" s="2746"/>
      <c r="I112" s="130"/>
      <c r="J112" s="2851"/>
      <c r="K112" s="2851"/>
      <c r="L112" s="2851"/>
      <c r="M112" s="2851"/>
      <c r="N112" s="2851"/>
      <c r="O112" s="2851"/>
      <c r="P112" s="2851"/>
      <c r="Q112" s="2851"/>
      <c r="R112" s="2851"/>
      <c r="S112" s="2764"/>
      <c r="T112" s="2764"/>
      <c r="U112" s="2765"/>
      <c r="V112" s="2863"/>
      <c r="W112" s="2863"/>
      <c r="X112" s="2863"/>
      <c r="Y112" s="2863"/>
      <c r="Z112" s="135"/>
      <c r="AA112" s="2775" t="str">
        <f>$K$4</f>
        <v>（　　　　　　　）　　　　　　　-</v>
      </c>
      <c r="AB112" s="2775"/>
      <c r="AC112" s="2775"/>
      <c r="AD112" s="2775"/>
      <c r="AE112" s="2775"/>
      <c r="AF112" s="2775"/>
      <c r="AG112" s="2775"/>
      <c r="AH112" s="2775"/>
      <c r="AI112" s="2775"/>
      <c r="AJ112" s="2775"/>
      <c r="AK112" s="2775"/>
      <c r="AL112" s="2775"/>
      <c r="AM112" s="2776"/>
      <c r="AN112" s="41"/>
      <c r="AO112" s="41"/>
      <c r="AP112" s="41"/>
      <c r="AW112" s="41"/>
      <c r="AX112" s="41"/>
      <c r="AY112" s="41"/>
      <c r="AZ112" s="41"/>
      <c r="BA112" s="41"/>
      <c r="BB112" s="41"/>
      <c r="BC112" s="41"/>
    </row>
    <row r="113" spans="1:55" ht="11.25" customHeight="1">
      <c r="A113" s="2802"/>
      <c r="B113" s="2803"/>
      <c r="C113" s="2803"/>
      <c r="D113" s="2803"/>
      <c r="E113" s="2864" t="s">
        <v>1949</v>
      </c>
      <c r="F113" s="2865"/>
      <c r="G113" s="2865"/>
      <c r="H113" s="2866"/>
      <c r="I113" s="131"/>
      <c r="J113" s="2766" t="str">
        <f>$M$5</f>
        <v/>
      </c>
      <c r="K113" s="2766"/>
      <c r="L113" s="2766"/>
      <c r="M113" s="2766"/>
      <c r="N113" s="2766"/>
      <c r="O113" s="2766"/>
      <c r="P113" s="2766"/>
      <c r="Q113" s="2766"/>
      <c r="R113" s="2766"/>
      <c r="S113" s="2766"/>
      <c r="T113" s="2766"/>
      <c r="U113" s="2766"/>
      <c r="V113" s="2766"/>
      <c r="W113" s="2766"/>
      <c r="X113" s="2766"/>
      <c r="Y113" s="2766"/>
      <c r="Z113" s="2766"/>
      <c r="AA113" s="2766"/>
      <c r="AB113" s="2766"/>
      <c r="AC113" s="2766"/>
      <c r="AD113" s="2766"/>
      <c r="AE113" s="2766"/>
      <c r="AF113" s="2766"/>
      <c r="AG113" s="2766"/>
      <c r="AH113" s="2766"/>
      <c r="AI113" s="2766"/>
      <c r="AJ113" s="2766"/>
      <c r="AK113" s="2766"/>
      <c r="AL113" s="2766"/>
      <c r="AM113" s="2767"/>
      <c r="AN113" s="41"/>
      <c r="AO113" s="41"/>
      <c r="AP113" s="41"/>
      <c r="AW113" s="41"/>
      <c r="AX113" s="41"/>
      <c r="AY113" s="41"/>
      <c r="AZ113" s="41"/>
      <c r="BA113" s="41"/>
      <c r="BB113" s="41"/>
      <c r="BC113" s="41"/>
    </row>
    <row r="114" spans="1:55" ht="11.25" customHeight="1">
      <c r="A114" s="2805"/>
      <c r="B114" s="2806"/>
      <c r="C114" s="2806"/>
      <c r="D114" s="2806"/>
      <c r="E114" s="2867"/>
      <c r="F114" s="2868"/>
      <c r="G114" s="2868"/>
      <c r="H114" s="2869"/>
      <c r="I114" s="132"/>
      <c r="J114" s="2778"/>
      <c r="K114" s="2778"/>
      <c r="L114" s="2778"/>
      <c r="M114" s="2778"/>
      <c r="N114" s="2778"/>
      <c r="O114" s="2778"/>
      <c r="P114" s="2778"/>
      <c r="Q114" s="2778"/>
      <c r="R114" s="2778"/>
      <c r="S114" s="2778"/>
      <c r="T114" s="2778"/>
      <c r="U114" s="2778"/>
      <c r="V114" s="2778"/>
      <c r="W114" s="2778"/>
      <c r="X114" s="2778"/>
      <c r="Y114" s="2778"/>
      <c r="Z114" s="2778"/>
      <c r="AA114" s="2778"/>
      <c r="AB114" s="2778"/>
      <c r="AC114" s="2778"/>
      <c r="AD114" s="2778"/>
      <c r="AE114" s="2778"/>
      <c r="AF114" s="2778"/>
      <c r="AG114" s="2778"/>
      <c r="AH114" s="2778"/>
      <c r="AI114" s="2778"/>
      <c r="AJ114" s="2778"/>
      <c r="AK114" s="2778"/>
      <c r="AL114" s="2778"/>
      <c r="AM114" s="2830"/>
      <c r="AN114" s="41"/>
      <c r="AO114" s="41"/>
      <c r="AP114" s="41"/>
      <c r="AW114" s="41"/>
      <c r="AX114" s="41"/>
      <c r="AY114" s="41"/>
      <c r="AZ114" s="41"/>
      <c r="BA114" s="41"/>
      <c r="BB114" s="41"/>
      <c r="BC114" s="41"/>
    </row>
  </sheetData>
  <sheetProtection algorithmName="SHA-512" hashValue="i1cjXnECPl4hllr17k4NgDABF7mjJUDc1alwgeMWN39vuJAoYTXEhUvSUq0888z7LUUWnSSLbK6/R9KC73gpsw==" saltValue="Hhe1m5N9Mnjs3VSgUVtN1w==" spinCount="100000" sheet="1" objects="1" scenarios="1" selectLockedCells="1"/>
  <mergeCells count="96">
    <mergeCell ref="B92:S92"/>
    <mergeCell ref="J113:AM114"/>
    <mergeCell ref="A109:D114"/>
    <mergeCell ref="E109:H110"/>
    <mergeCell ref="E111:H111"/>
    <mergeCell ref="V111:Y112"/>
    <mergeCell ref="J109:AM109"/>
    <mergeCell ref="J110:AM110"/>
    <mergeCell ref="E112:H112"/>
    <mergeCell ref="E113:H114"/>
    <mergeCell ref="J112:R112"/>
    <mergeCell ref="J111:R111"/>
    <mergeCell ref="S111:U112"/>
    <mergeCell ref="U94:AL94"/>
    <mergeCell ref="C87:S87"/>
    <mergeCell ref="B90:S90"/>
    <mergeCell ref="V85:AL85"/>
    <mergeCell ref="AA112:AM112"/>
    <mergeCell ref="AA111:AM111"/>
    <mergeCell ref="T107:AM107"/>
    <mergeCell ref="C85:S85"/>
    <mergeCell ref="C86:S86"/>
    <mergeCell ref="V86:AL86"/>
    <mergeCell ref="B93:S93"/>
    <mergeCell ref="V89:AL89"/>
    <mergeCell ref="V90:AL90"/>
    <mergeCell ref="V91:AL91"/>
    <mergeCell ref="B94:S94"/>
    <mergeCell ref="U88:AL88"/>
    <mergeCell ref="U93:AL93"/>
    <mergeCell ref="A53:B53"/>
    <mergeCell ref="A63:D64"/>
    <mergeCell ref="A65:D66"/>
    <mergeCell ref="A59:D62"/>
    <mergeCell ref="J67:AM68"/>
    <mergeCell ref="AA61:AM61"/>
    <mergeCell ref="AA62:AM62"/>
    <mergeCell ref="J65:U65"/>
    <mergeCell ref="J66:U66"/>
    <mergeCell ref="J63:AM63"/>
    <mergeCell ref="J61:R61"/>
    <mergeCell ref="S61:U62"/>
    <mergeCell ref="J62:R62"/>
    <mergeCell ref="C53:K53"/>
    <mergeCell ref="E67:H68"/>
    <mergeCell ref="E65:H65"/>
    <mergeCell ref="H2:M2"/>
    <mergeCell ref="A69:D70"/>
    <mergeCell ref="A71:D72"/>
    <mergeCell ref="F73:U74"/>
    <mergeCell ref="AA73:AM74"/>
    <mergeCell ref="A73:D74"/>
    <mergeCell ref="V73:Y74"/>
    <mergeCell ref="A67:D68"/>
    <mergeCell ref="A50:D50"/>
    <mergeCell ref="E50:I50"/>
    <mergeCell ref="A51:AM51"/>
    <mergeCell ref="E59:H60"/>
    <mergeCell ref="E61:H61"/>
    <mergeCell ref="V61:Y61"/>
    <mergeCell ref="E62:H62"/>
    <mergeCell ref="V62:Y62"/>
    <mergeCell ref="V81:AD81"/>
    <mergeCell ref="B83:S83"/>
    <mergeCell ref="V82:AL82"/>
    <mergeCell ref="V83:AL83"/>
    <mergeCell ref="V84:AL84"/>
    <mergeCell ref="C84:S84"/>
    <mergeCell ref="AE81:AL81"/>
    <mergeCell ref="W79:AL79"/>
    <mergeCell ref="V65:Y66"/>
    <mergeCell ref="AA65:AM66"/>
    <mergeCell ref="J59:AM59"/>
    <mergeCell ref="J64:AM64"/>
    <mergeCell ref="J60:AM60"/>
    <mergeCell ref="V71:Y72"/>
    <mergeCell ref="J70:AM70"/>
    <mergeCell ref="J71:U71"/>
    <mergeCell ref="J72:U72"/>
    <mergeCell ref="J69:AM69"/>
    <mergeCell ref="E63:H64"/>
    <mergeCell ref="AA71:AM72"/>
    <mergeCell ref="V80:AD80"/>
    <mergeCell ref="E66:H66"/>
    <mergeCell ref="E69:H70"/>
    <mergeCell ref="E71:H71"/>
    <mergeCell ref="E72:H72"/>
    <mergeCell ref="AE80:AL80"/>
    <mergeCell ref="B76:S76"/>
    <mergeCell ref="U76:AL76"/>
    <mergeCell ref="U77:AL77"/>
    <mergeCell ref="B77:S77"/>
    <mergeCell ref="C78:S78"/>
    <mergeCell ref="C79:S79"/>
    <mergeCell ref="C80:S80"/>
    <mergeCell ref="V78:AL78"/>
  </mergeCells>
  <phoneticPr fontId="16"/>
  <dataValidations count="29">
    <dataValidation type="list" allowBlank="1" showInputMessage="1" showErrorMessage="1" sqref="A65:D66">
      <formula1>"(☐本人と同じ), (☑本人と同じ),"</formula1>
    </dataValidation>
    <dataValidation type="list" allowBlank="1" showInputMessage="1" showErrorMessage="1" sqref="A71:D72">
      <formula1>"(☐解除), (☑解除),"</formula1>
    </dataValidation>
    <dataValidation type="list" allowBlank="1" showInputMessage="1" showErrorMessage="1" sqref="B77:S77">
      <formula1>"☐　国民健康保険に関する全て, ☑　国民健康保険に関する全て,"</formula1>
    </dataValidation>
    <dataValidation type="list" allowBlank="1" showInputMessage="1" showErrorMessage="1" sqref="C78:S78">
      <formula1>"☐　納税通知書・申告書等, ☑　納税通知書・申告書等,"</formula1>
    </dataValidation>
    <dataValidation type="list" allowBlank="1" showInputMessage="1" showErrorMessage="1" sqref="C79:S79">
      <formula1>"☐　被保険者証・医療費通知, ☑　被保険者証・医療費通知,"</formula1>
    </dataValidation>
    <dataValidation type="list" allowBlank="1" showInputMessage="1" showErrorMessage="1" sqref="C87:S87 C80:S80 V86:AL86">
      <formula1>"☐　その他（　　　　　　　　　　　　　　　　　　　　）, ☑　その他（　　　　　　　　　　　　　　　　　　　　）,"</formula1>
    </dataValidation>
    <dataValidation type="list" allowBlank="1" showInputMessage="1" showErrorMessage="1" sqref="B83:S83">
      <formula1>"☐　後期高齢者医療制度に関する全て, ☑　後期高齢者医療制度に関する全て,"</formula1>
    </dataValidation>
    <dataValidation type="list" allowBlank="1" showInputMessage="1" showErrorMessage="1" sqref="C84:S84">
      <formula1>"☐　資格（被保険者証等）, ☑　資格（被保険者証等）,"</formula1>
    </dataValidation>
    <dataValidation type="list" allowBlank="1" showInputMessage="1" showErrorMessage="1" sqref="C85:S85">
      <formula1>"☐　賦課・収納（保険料に関する通知・納付書等）, ☑　賦課・収納（保険料に関する通知・納付書等）,"</formula1>
    </dataValidation>
    <dataValidation type="list" allowBlank="1" showInputMessage="1" showErrorMessage="1" sqref="C86:S86">
      <formula1>"☐　給付（高額療養費等）, ☑　給付（高額療養費等）,"</formula1>
    </dataValidation>
    <dataValidation type="list" allowBlank="1" showInputMessage="1" showErrorMessage="1" sqref="B90:S90">
      <formula1>"☐　介護保険に関する全て, ☑　介護保険に関する全て,"</formula1>
    </dataValidation>
    <dataValidation type="list" allowBlank="1" showInputMessage="1" showErrorMessage="1" sqref="U77:AL77">
      <formula1>"☐　障害福祉に関する全て, ☑　障害福祉に関する全て,"</formula1>
    </dataValidation>
    <dataValidation type="list" allowBlank="1" showInputMessage="1" showErrorMessage="1" sqref="V78:AL78">
      <formula1>"☐　重度障害者医療, ☑　重度障害者医療,"</formula1>
    </dataValidation>
    <dataValidation type="list" allowBlank="1" showInputMessage="1" showErrorMessage="1" sqref="W79:AL79">
      <formula1>"（ ☐　申請書　　　☐　受給者証 ）, （ ☑　申請書　　　☑　受給者証 ）, （ ☑　申請書　　　☐　受給者証 ）, （ ☐　申請書　　　☑　受給者証 ）,"</formula1>
    </dataValidation>
    <dataValidation type="list" allowBlank="1" showInputMessage="1" showErrorMessage="1" sqref="V80">
      <formula1>"☐　身体障害者手帳, ☑　身体障害者手帳,"</formula1>
    </dataValidation>
    <dataValidation type="list" allowBlank="1" showInputMessage="1" showErrorMessage="1" sqref="AE80">
      <formula1>"☐　療育手帳, ☑　療育手帳,"</formula1>
    </dataValidation>
    <dataValidation type="list" allowBlank="1" showInputMessage="1" showErrorMessage="1" sqref="V81">
      <formula1>"☐　特別障害者手当, ☑　特別障害者手当,"</formula1>
    </dataValidation>
    <dataValidation type="list" allowBlank="1" showInputMessage="1" showErrorMessage="1" sqref="AE81">
      <formula1>"☐　障害児福祉手当, ☑　障害児福祉手当,"</formula1>
    </dataValidation>
    <dataValidation type="list" allowBlank="1" showInputMessage="1" showErrorMessage="1" sqref="V82:AL82">
      <formula1>"☐　経過的福祉手当, ☑　経過的福祉手当,"</formula1>
    </dataValidation>
    <dataValidation type="list" allowBlank="1" showInputMessage="1" showErrorMessage="1" sqref="V83:AL83">
      <formula1>"☐　特別児童扶養手当, ☑　特別児童扶養手当,"</formula1>
    </dataValidation>
    <dataValidation type="list" allowBlank="1" showInputMessage="1" showErrorMessage="1" sqref="V84:AL84">
      <formula1>"☐　障害福祉サービス受給者証, ☑　障害福祉サービス受給者証,"</formula1>
    </dataValidation>
    <dataValidation type="list" allowBlank="1" showInputMessage="1" showErrorMessage="1" sqref="V85:AL85">
      <formula1>"☐　児童通所支援受給者証, ☑　児童通所支援受給者証,"</formula1>
    </dataValidation>
    <dataValidation type="list" allowBlank="1" showInputMessage="1" showErrorMessage="1" sqref="U94:AL94">
      <formula1>"☐　避難行動要支援者避難支援に関する全て, ☑　避難行動要支援者避難支援に関する全て,"</formula1>
    </dataValidation>
    <dataValidation type="list" allowBlank="1" showInputMessage="1" showErrorMessage="1" sqref="J112:R112">
      <formula1>$Y$3:$Y$7</formula1>
    </dataValidation>
    <dataValidation type="list" allowBlank="1" showInputMessage="1" showErrorMessage="1" sqref="B94:S94">
      <formula1>"☐　高齢者割引乗車券, ☑　高齢者割引乗車券,"</formula1>
    </dataValidation>
    <dataValidation type="list" allowBlank="1" showInputMessage="1" showErrorMessage="1" sqref="V89:AL89">
      <formula1>"☐　元気すこやか健診に関する通知, ☑　元気すこやか健診に関する通知,"</formula1>
    </dataValidation>
    <dataValidation type="list" allowBlank="1" showInputMessage="1" showErrorMessage="1" sqref="V90:AL90">
      <formula1>"☐　予防接種券（接種券名       　　　　　　　　        ）, ☑　予防接種券（接種券名          　　　　　　　　     ）,"</formula1>
    </dataValidation>
    <dataValidation type="list" allowBlank="1" showInputMessage="1" showErrorMessage="1" sqref="V91:AL91">
      <formula1>"☐　その他（               　　　　　　　　　　     ）, ☑　その他（         　　　　　　　　　　           ）,"</formula1>
    </dataValidation>
    <dataValidation type="list" allowBlank="1" showInputMessage="1" showErrorMessage="1" sqref="B93:S93">
      <formula1>"☐　敬老金・百歳お祝い状・お元気ﾎﾟｲﾝﾄ対象者勧奨通知, ☑　敬老金・百歳お祝い状・お元気ﾎﾟｲﾝﾄ対象者勧奨通知,"</formula1>
    </dataValidation>
  </dataValidations>
  <pageMargins left="0.39370078740157483" right="0.39370078740157483" top="0.19685039370078741" bottom="0.19685039370078741" header="0.31496062992125984" footer="0.31496062992125984"/>
  <pageSetup paperSize="9" scale="85" fitToHeight="0" orientation="portrait" r:id="rId1"/>
  <headerFooter alignWithMargins="0"/>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U37:EH91"/>
  <sheetViews>
    <sheetView zoomScale="115" zoomScaleNormal="115" workbookViewId="0">
      <selection activeCell="AN11" sqref="AN11"/>
    </sheetView>
  </sheetViews>
  <sheetFormatPr defaultColWidth="1.25" defaultRowHeight="7.5" customHeight="1"/>
  <cols>
    <col min="1" max="16384" width="1.25" style="152"/>
  </cols>
  <sheetData>
    <row r="37" spans="73:73" ht="7.5" customHeight="1">
      <c r="BU37" s="165" t="str">
        <f ca="1">"（　"&amp;入力専用!$J$3&amp;"　）"</f>
        <v>（　　）</v>
      </c>
    </row>
    <row r="72" spans="78:138" ht="7.5" customHeight="1">
      <c r="BZ72" s="2871" t="s">
        <v>1950</v>
      </c>
      <c r="CA72" s="2871"/>
      <c r="CB72" s="2871"/>
      <c r="CC72" s="2871"/>
      <c r="CD72" s="2871"/>
      <c r="CE72" s="2871"/>
      <c r="CF72" s="2871"/>
      <c r="CG72" s="2871"/>
      <c r="CH72" s="2871"/>
      <c r="CI72" s="2871"/>
      <c r="CJ72" s="2871"/>
      <c r="CK72" s="2871"/>
      <c r="CL72" s="2871"/>
      <c r="CM72" s="2871"/>
      <c r="CN72" s="2871"/>
      <c r="CO72" s="2871"/>
      <c r="CP72" s="2871"/>
      <c r="CQ72" s="2871"/>
      <c r="CR72" s="2871"/>
      <c r="CS72" s="2871"/>
      <c r="CT72" s="2871"/>
      <c r="CU72" s="2871"/>
      <c r="CV72" s="2871"/>
      <c r="CW72" s="2871"/>
      <c r="CX72" s="2871"/>
      <c r="CY72" s="2871"/>
      <c r="CZ72" s="2871"/>
      <c r="DA72" s="2871"/>
      <c r="DB72" s="2871"/>
      <c r="DC72" s="2871"/>
      <c r="DD72" s="2871"/>
      <c r="DE72" s="2871"/>
      <c r="DF72" s="2871"/>
      <c r="DG72" s="2871"/>
      <c r="DH72" s="2871"/>
      <c r="DI72" s="2871"/>
      <c r="DJ72" s="2871"/>
      <c r="DK72" s="2871"/>
      <c r="DL72" s="2871"/>
      <c r="DM72" s="2871"/>
      <c r="DN72" s="2871"/>
      <c r="DO72" s="2871"/>
      <c r="DP72" s="2871"/>
      <c r="DQ72" s="2871"/>
      <c r="DR72" s="2871"/>
      <c r="DS72" s="2871"/>
      <c r="DT72" s="2871"/>
      <c r="DU72" s="2871"/>
      <c r="DV72" s="2871"/>
      <c r="DW72" s="2871"/>
      <c r="DX72" s="2871"/>
      <c r="DY72" s="2871"/>
      <c r="DZ72" s="2871"/>
      <c r="EA72" s="2871"/>
      <c r="EB72" s="2871"/>
      <c r="EC72" s="2871"/>
      <c r="ED72" s="2871"/>
      <c r="EE72" s="2871"/>
      <c r="EF72" s="2871"/>
      <c r="EG72" s="2871"/>
    </row>
    <row r="73" spans="78:138" ht="7.5" customHeight="1">
      <c r="BZ73" s="2871"/>
      <c r="CA73" s="2871"/>
      <c r="CB73" s="2871"/>
      <c r="CC73" s="2871"/>
      <c r="CD73" s="2871"/>
      <c r="CE73" s="2871"/>
      <c r="CF73" s="2871"/>
      <c r="CG73" s="2871"/>
      <c r="CH73" s="2871"/>
      <c r="CI73" s="2871"/>
      <c r="CJ73" s="2871"/>
      <c r="CK73" s="2871"/>
      <c r="CL73" s="2871"/>
      <c r="CM73" s="2871"/>
      <c r="CN73" s="2871"/>
      <c r="CO73" s="2871"/>
      <c r="CP73" s="2871"/>
      <c r="CQ73" s="2871"/>
      <c r="CR73" s="2871"/>
      <c r="CS73" s="2871"/>
      <c r="CT73" s="2871"/>
      <c r="CU73" s="2871"/>
      <c r="CV73" s="2871"/>
      <c r="CW73" s="2871"/>
      <c r="CX73" s="2871"/>
      <c r="CY73" s="2871"/>
      <c r="CZ73" s="2871"/>
      <c r="DA73" s="2871"/>
      <c r="DB73" s="2871"/>
      <c r="DC73" s="2871"/>
      <c r="DD73" s="2871"/>
      <c r="DE73" s="2871"/>
      <c r="DF73" s="2871"/>
      <c r="DG73" s="2871"/>
      <c r="DH73" s="2871"/>
      <c r="DI73" s="2871"/>
      <c r="DJ73" s="2871"/>
      <c r="DK73" s="2871"/>
      <c r="DL73" s="2871"/>
      <c r="DM73" s="2871"/>
      <c r="DN73" s="2871"/>
      <c r="DO73" s="2871"/>
      <c r="DP73" s="2871"/>
      <c r="DQ73" s="2871"/>
      <c r="DR73" s="2871"/>
      <c r="DS73" s="2871"/>
      <c r="DT73" s="2871"/>
      <c r="DU73" s="2871"/>
      <c r="DV73" s="2871"/>
      <c r="DW73" s="2871"/>
      <c r="DX73" s="2871"/>
      <c r="DY73" s="2871"/>
      <c r="DZ73" s="2871"/>
      <c r="EA73" s="2871"/>
      <c r="EB73" s="2871"/>
      <c r="EC73" s="2871"/>
      <c r="ED73" s="2871"/>
      <c r="EE73" s="2871"/>
      <c r="EF73" s="2871"/>
      <c r="EG73" s="2871"/>
    </row>
    <row r="74" spans="78:138" ht="7.5" customHeight="1">
      <c r="BZ74" s="2870"/>
      <c r="CA74" s="2870"/>
      <c r="CB74" s="2870"/>
      <c r="CC74" s="2870"/>
      <c r="CD74" s="2870"/>
      <c r="CE74" s="2870"/>
      <c r="CF74" s="2870"/>
      <c r="CG74" s="2870"/>
      <c r="CH74" s="2870"/>
      <c r="CI74" s="2870"/>
      <c r="CJ74" s="2870"/>
      <c r="CK74" s="2870"/>
      <c r="CL74" s="2870"/>
      <c r="CM74" s="2870"/>
      <c r="CN74" s="2870"/>
      <c r="CO74" s="2870"/>
      <c r="CP74" s="2870"/>
      <c r="CQ74" s="2870"/>
      <c r="CR74" s="2870"/>
      <c r="CS74" s="2870"/>
      <c r="CT74" s="2870"/>
      <c r="CU74" s="2870"/>
      <c r="CV74" s="2870"/>
      <c r="CW74" s="2870"/>
      <c r="CX74" s="2870"/>
      <c r="CY74" s="2870"/>
      <c r="CZ74" s="2870"/>
      <c r="DA74" s="2870"/>
      <c r="DB74" s="2870"/>
      <c r="DC74" s="2870"/>
      <c r="DD74" s="2870"/>
      <c r="DE74" s="2870"/>
      <c r="DF74" s="2870"/>
      <c r="DG74" s="2870"/>
      <c r="DH74" s="2870"/>
      <c r="DI74" s="2870"/>
      <c r="DJ74" s="2870"/>
      <c r="DK74" s="2870"/>
      <c r="DL74" s="2870"/>
      <c r="DM74" s="2870"/>
      <c r="DN74" s="2870"/>
      <c r="DO74" s="2870"/>
      <c r="DP74" s="2870"/>
      <c r="DQ74" s="2870"/>
      <c r="DR74" s="2870"/>
      <c r="DS74" s="2870"/>
      <c r="DT74" s="2870"/>
      <c r="DU74" s="2870"/>
      <c r="DV74" s="2870"/>
      <c r="DW74" s="2870"/>
      <c r="DX74" s="2870"/>
      <c r="DY74" s="2870"/>
      <c r="DZ74" s="2870"/>
      <c r="EA74" s="2870"/>
      <c r="EB74" s="2870"/>
      <c r="EC74" s="2870"/>
      <c r="ED74" s="2870"/>
      <c r="EE74" s="2870"/>
      <c r="EF74" s="2870"/>
      <c r="EG74" s="2870"/>
      <c r="EH74" s="2870"/>
    </row>
    <row r="75" spans="78:138" ht="7.5" customHeight="1">
      <c r="BZ75" s="2870"/>
      <c r="CA75" s="2870"/>
      <c r="CB75" s="2870"/>
      <c r="CC75" s="2870"/>
      <c r="CD75" s="2870"/>
      <c r="CE75" s="2870"/>
      <c r="CF75" s="2870"/>
      <c r="CG75" s="2870"/>
      <c r="CH75" s="2870"/>
      <c r="CI75" s="2870"/>
      <c r="CJ75" s="2870"/>
      <c r="CK75" s="2870"/>
      <c r="CL75" s="2870"/>
      <c r="CM75" s="2870"/>
      <c r="CN75" s="2870"/>
      <c r="CO75" s="2870"/>
      <c r="CP75" s="2870"/>
      <c r="CQ75" s="2870"/>
      <c r="CR75" s="2870"/>
      <c r="CS75" s="2870"/>
      <c r="CT75" s="2870"/>
      <c r="CU75" s="2870"/>
      <c r="CV75" s="2870"/>
      <c r="CW75" s="2870"/>
      <c r="CX75" s="2870"/>
      <c r="CY75" s="2870"/>
      <c r="CZ75" s="2870"/>
      <c r="DA75" s="2870"/>
      <c r="DB75" s="2870"/>
      <c r="DC75" s="2870"/>
      <c r="DD75" s="2870"/>
      <c r="DE75" s="2870"/>
      <c r="DF75" s="2870"/>
      <c r="DG75" s="2870"/>
      <c r="DH75" s="2870"/>
      <c r="DI75" s="2870"/>
      <c r="DJ75" s="2870"/>
      <c r="DK75" s="2870"/>
      <c r="DL75" s="2870"/>
      <c r="DM75" s="2870"/>
      <c r="DN75" s="2870"/>
      <c r="DO75" s="2870"/>
      <c r="DP75" s="2870"/>
      <c r="DQ75" s="2870"/>
      <c r="DR75" s="2870"/>
      <c r="DS75" s="2870"/>
      <c r="DT75" s="2870"/>
      <c r="DU75" s="2870"/>
      <c r="DV75" s="2870"/>
      <c r="DW75" s="2870"/>
      <c r="DX75" s="2870"/>
      <c r="DY75" s="2870"/>
      <c r="DZ75" s="2870"/>
      <c r="EA75" s="2870"/>
      <c r="EB75" s="2870"/>
      <c r="EC75" s="2870"/>
      <c r="ED75" s="2870"/>
      <c r="EE75" s="2870"/>
      <c r="EF75" s="2870"/>
      <c r="EG75" s="2870"/>
      <c r="EH75" s="2870"/>
    </row>
    <row r="76" spans="78:138" ht="7.5" customHeight="1">
      <c r="BZ76" s="2870"/>
      <c r="CA76" s="2870"/>
      <c r="CB76" s="2870"/>
      <c r="CC76" s="2870"/>
      <c r="CD76" s="2870"/>
      <c r="CE76" s="2870"/>
      <c r="CF76" s="2870"/>
      <c r="CG76" s="2870"/>
      <c r="CH76" s="2870"/>
      <c r="CI76" s="2870"/>
      <c r="CJ76" s="2870"/>
      <c r="CK76" s="2870"/>
      <c r="CL76" s="2870"/>
      <c r="CM76" s="2870"/>
      <c r="CN76" s="2870"/>
      <c r="CO76" s="2870"/>
      <c r="CP76" s="2870"/>
      <c r="CQ76" s="2870"/>
      <c r="CR76" s="2870"/>
      <c r="CS76" s="2870"/>
      <c r="CT76" s="2870"/>
      <c r="CU76" s="2870"/>
      <c r="CV76" s="2870"/>
      <c r="CW76" s="2870"/>
      <c r="CX76" s="2870"/>
      <c r="CY76" s="2870"/>
      <c r="CZ76" s="2870"/>
      <c r="DA76" s="2870"/>
      <c r="DB76" s="2870"/>
      <c r="DC76" s="2870"/>
      <c r="DD76" s="2870"/>
      <c r="DE76" s="2870"/>
      <c r="DF76" s="2870"/>
      <c r="DG76" s="2870"/>
      <c r="DH76" s="2870"/>
      <c r="DI76" s="2870"/>
      <c r="DJ76" s="2870"/>
      <c r="DK76" s="2870"/>
      <c r="DL76" s="2870"/>
      <c r="DM76" s="2870"/>
      <c r="DN76" s="2870"/>
      <c r="DO76" s="2870"/>
      <c r="DP76" s="2870"/>
      <c r="DQ76" s="2870"/>
      <c r="DR76" s="2870"/>
      <c r="DS76" s="2870"/>
      <c r="DT76" s="2870"/>
      <c r="DU76" s="2870"/>
      <c r="DV76" s="2870"/>
      <c r="DW76" s="2870"/>
      <c r="DX76" s="2870"/>
      <c r="DY76" s="2870"/>
      <c r="DZ76" s="2870"/>
      <c r="EA76" s="2870"/>
      <c r="EB76" s="2870"/>
      <c r="EC76" s="2870"/>
      <c r="ED76" s="2870"/>
      <c r="EE76" s="2870"/>
      <c r="EF76" s="2870"/>
      <c r="EG76" s="2870"/>
      <c r="EH76" s="2870"/>
    </row>
    <row r="77" spans="78:138" ht="7.5" customHeight="1">
      <c r="BZ77" s="2870"/>
      <c r="CA77" s="2870"/>
      <c r="CB77" s="2870"/>
      <c r="CC77" s="2870"/>
      <c r="CD77" s="2870"/>
      <c r="CE77" s="2870"/>
      <c r="CF77" s="2870"/>
      <c r="CG77" s="2870"/>
      <c r="CH77" s="2870"/>
      <c r="CI77" s="2870"/>
      <c r="CJ77" s="2870"/>
      <c r="CK77" s="2870"/>
      <c r="CL77" s="2870"/>
      <c r="CM77" s="2870"/>
      <c r="CN77" s="2870"/>
      <c r="CO77" s="2870"/>
      <c r="CP77" s="2870"/>
      <c r="CQ77" s="2870"/>
      <c r="CR77" s="2870"/>
      <c r="CS77" s="2870"/>
      <c r="CT77" s="2870"/>
      <c r="CU77" s="2870"/>
      <c r="CV77" s="2870"/>
      <c r="CW77" s="2870"/>
      <c r="CX77" s="2870"/>
      <c r="CY77" s="2870"/>
      <c r="CZ77" s="2870"/>
      <c r="DA77" s="2870"/>
      <c r="DB77" s="2870"/>
      <c r="DC77" s="2870"/>
      <c r="DD77" s="2870"/>
      <c r="DE77" s="2870"/>
      <c r="DF77" s="2870"/>
      <c r="DG77" s="2870"/>
      <c r="DH77" s="2870"/>
      <c r="DI77" s="2870"/>
      <c r="DJ77" s="2870"/>
      <c r="DK77" s="2870"/>
      <c r="DL77" s="2870"/>
      <c r="DM77" s="2870"/>
      <c r="DN77" s="2870"/>
      <c r="DO77" s="2870"/>
      <c r="DP77" s="2870"/>
      <c r="DQ77" s="2870"/>
      <c r="DR77" s="2870"/>
      <c r="DS77" s="2870"/>
      <c r="DT77" s="2870"/>
      <c r="DU77" s="2870"/>
      <c r="DV77" s="2870"/>
      <c r="DW77" s="2870"/>
      <c r="DX77" s="2870"/>
      <c r="DY77" s="2870"/>
      <c r="DZ77" s="2870"/>
      <c r="EA77" s="2870"/>
      <c r="EB77" s="2870"/>
      <c r="EC77" s="2870"/>
      <c r="ED77" s="2870"/>
      <c r="EE77" s="2870"/>
      <c r="EF77" s="2870"/>
      <c r="EG77" s="2870"/>
      <c r="EH77" s="2870"/>
    </row>
    <row r="79" spans="78:138" ht="7.5" customHeight="1">
      <c r="BZ79" s="2871" t="s">
        <v>1951</v>
      </c>
      <c r="CA79" s="2871"/>
      <c r="CB79" s="2871"/>
      <c r="CC79" s="2871"/>
      <c r="CD79" s="2871"/>
      <c r="CE79" s="2871"/>
      <c r="CF79" s="2871"/>
      <c r="CG79" s="2871"/>
      <c r="CH79" s="2871"/>
      <c r="CI79" s="2871"/>
      <c r="CJ79" s="2871"/>
      <c r="CK79" s="2871"/>
      <c r="CL79" s="2871"/>
      <c r="CM79" s="2871"/>
      <c r="CN79" s="2871"/>
      <c r="CO79" s="2871"/>
      <c r="CP79" s="2871"/>
      <c r="CQ79" s="2871"/>
      <c r="CR79" s="2871"/>
      <c r="CS79" s="2871"/>
      <c r="CT79" s="2871"/>
      <c r="CU79" s="2871"/>
      <c r="CV79" s="2871"/>
      <c r="CW79" s="2871"/>
      <c r="CX79" s="2871"/>
      <c r="CY79" s="2871"/>
      <c r="CZ79" s="2871"/>
      <c r="DA79" s="2871"/>
      <c r="DB79" s="2871"/>
      <c r="DC79" s="2871"/>
      <c r="DD79" s="2871"/>
      <c r="DE79" s="2871"/>
      <c r="DF79" s="2871"/>
      <c r="DG79" s="2871"/>
      <c r="DH79" s="2871"/>
      <c r="DI79" s="2871"/>
      <c r="DJ79" s="2871"/>
      <c r="DK79" s="2871"/>
      <c r="DL79" s="2871"/>
      <c r="DM79" s="2871"/>
      <c r="DN79" s="2871"/>
      <c r="DO79" s="2871"/>
      <c r="DP79" s="2871"/>
      <c r="DQ79" s="2871"/>
      <c r="DR79" s="2871"/>
      <c r="DS79" s="2871"/>
      <c r="DT79" s="2871"/>
      <c r="DU79" s="2871"/>
      <c r="DV79" s="2871"/>
      <c r="DW79" s="2871"/>
      <c r="DX79" s="2871"/>
      <c r="DY79" s="2871"/>
      <c r="DZ79" s="2871"/>
      <c r="EA79" s="2871"/>
      <c r="EB79" s="2871"/>
      <c r="EC79" s="2871"/>
      <c r="ED79" s="2871"/>
      <c r="EE79" s="2871"/>
      <c r="EF79" s="2871"/>
      <c r="EG79" s="2871"/>
    </row>
    <row r="80" spans="78:138" ht="7.5" customHeight="1">
      <c r="BZ80" s="2871"/>
      <c r="CA80" s="2871"/>
      <c r="CB80" s="2871"/>
      <c r="CC80" s="2871"/>
      <c r="CD80" s="2871"/>
      <c r="CE80" s="2871"/>
      <c r="CF80" s="2871"/>
      <c r="CG80" s="2871"/>
      <c r="CH80" s="2871"/>
      <c r="CI80" s="2871"/>
      <c r="CJ80" s="2871"/>
      <c r="CK80" s="2871"/>
      <c r="CL80" s="2871"/>
      <c r="CM80" s="2871"/>
      <c r="CN80" s="2871"/>
      <c r="CO80" s="2871"/>
      <c r="CP80" s="2871"/>
      <c r="CQ80" s="2871"/>
      <c r="CR80" s="2871"/>
      <c r="CS80" s="2871"/>
      <c r="CT80" s="2871"/>
      <c r="CU80" s="2871"/>
      <c r="CV80" s="2871"/>
      <c r="CW80" s="2871"/>
      <c r="CX80" s="2871"/>
      <c r="CY80" s="2871"/>
      <c r="CZ80" s="2871"/>
      <c r="DA80" s="2871"/>
      <c r="DB80" s="2871"/>
      <c r="DC80" s="2871"/>
      <c r="DD80" s="2871"/>
      <c r="DE80" s="2871"/>
      <c r="DF80" s="2871"/>
      <c r="DG80" s="2871"/>
      <c r="DH80" s="2871"/>
      <c r="DI80" s="2871"/>
      <c r="DJ80" s="2871"/>
      <c r="DK80" s="2871"/>
      <c r="DL80" s="2871"/>
      <c r="DM80" s="2871"/>
      <c r="DN80" s="2871"/>
      <c r="DO80" s="2871"/>
      <c r="DP80" s="2871"/>
      <c r="DQ80" s="2871"/>
      <c r="DR80" s="2871"/>
      <c r="DS80" s="2871"/>
      <c r="DT80" s="2871"/>
      <c r="DU80" s="2871"/>
      <c r="DV80" s="2871"/>
      <c r="DW80" s="2871"/>
      <c r="DX80" s="2871"/>
      <c r="DY80" s="2871"/>
      <c r="DZ80" s="2871"/>
      <c r="EA80" s="2871"/>
      <c r="EB80" s="2871"/>
      <c r="EC80" s="2871"/>
      <c r="ED80" s="2871"/>
      <c r="EE80" s="2871"/>
      <c r="EF80" s="2871"/>
      <c r="EG80" s="2871"/>
    </row>
    <row r="81" spans="78:138" ht="7.5" customHeight="1">
      <c r="BZ81" s="2870"/>
      <c r="CA81" s="2870"/>
      <c r="CB81" s="2870"/>
      <c r="CC81" s="2870"/>
      <c r="CD81" s="2870"/>
      <c r="CE81" s="2870"/>
      <c r="CF81" s="2870"/>
      <c r="CG81" s="2870"/>
      <c r="CH81" s="2870"/>
      <c r="CI81" s="2870"/>
      <c r="CJ81" s="2870"/>
      <c r="CK81" s="2870"/>
      <c r="CL81" s="2870"/>
      <c r="CM81" s="2870"/>
      <c r="CN81" s="2870"/>
      <c r="CO81" s="2870"/>
      <c r="CP81" s="2870"/>
      <c r="CQ81" s="2870"/>
      <c r="CR81" s="2870"/>
      <c r="CS81" s="2870"/>
      <c r="CT81" s="2870"/>
      <c r="CU81" s="2870"/>
      <c r="CV81" s="2870"/>
      <c r="CW81" s="2870"/>
      <c r="CX81" s="2870"/>
      <c r="CY81" s="2870"/>
      <c r="CZ81" s="2870"/>
      <c r="DA81" s="2870"/>
      <c r="DB81" s="2870"/>
      <c r="DC81" s="2870"/>
      <c r="DD81" s="2870"/>
      <c r="DE81" s="2870"/>
      <c r="DF81" s="2870"/>
      <c r="DG81" s="2870"/>
      <c r="DH81" s="2870"/>
      <c r="DI81" s="2870"/>
      <c r="DJ81" s="2870"/>
      <c r="DK81" s="2870"/>
      <c r="DL81" s="2870"/>
      <c r="DM81" s="2870"/>
      <c r="DN81" s="2870"/>
      <c r="DO81" s="2870"/>
      <c r="DP81" s="2870"/>
      <c r="DQ81" s="2870"/>
      <c r="DR81" s="2870"/>
      <c r="DS81" s="2870"/>
      <c r="DT81" s="2870"/>
      <c r="DU81" s="2870"/>
      <c r="DV81" s="2870"/>
      <c r="DW81" s="2870"/>
      <c r="DX81" s="2870"/>
      <c r="DY81" s="2870"/>
      <c r="DZ81" s="2870"/>
      <c r="EA81" s="2870"/>
      <c r="EB81" s="2870"/>
      <c r="EC81" s="2870"/>
      <c r="ED81" s="2870"/>
      <c r="EE81" s="2870"/>
      <c r="EF81" s="2870"/>
      <c r="EG81" s="2870"/>
      <c r="EH81" s="2870"/>
    </row>
    <row r="82" spans="78:138" ht="7.5" customHeight="1">
      <c r="BZ82" s="2870"/>
      <c r="CA82" s="2870"/>
      <c r="CB82" s="2870"/>
      <c r="CC82" s="2870"/>
      <c r="CD82" s="2870"/>
      <c r="CE82" s="2870"/>
      <c r="CF82" s="2870"/>
      <c r="CG82" s="2870"/>
      <c r="CH82" s="2870"/>
      <c r="CI82" s="2870"/>
      <c r="CJ82" s="2870"/>
      <c r="CK82" s="2870"/>
      <c r="CL82" s="2870"/>
      <c r="CM82" s="2870"/>
      <c r="CN82" s="2870"/>
      <c r="CO82" s="2870"/>
      <c r="CP82" s="2870"/>
      <c r="CQ82" s="2870"/>
      <c r="CR82" s="2870"/>
      <c r="CS82" s="2870"/>
      <c r="CT82" s="2870"/>
      <c r="CU82" s="2870"/>
      <c r="CV82" s="2870"/>
      <c r="CW82" s="2870"/>
      <c r="CX82" s="2870"/>
      <c r="CY82" s="2870"/>
      <c r="CZ82" s="2870"/>
      <c r="DA82" s="2870"/>
      <c r="DB82" s="2870"/>
      <c r="DC82" s="2870"/>
      <c r="DD82" s="2870"/>
      <c r="DE82" s="2870"/>
      <c r="DF82" s="2870"/>
      <c r="DG82" s="2870"/>
      <c r="DH82" s="2870"/>
      <c r="DI82" s="2870"/>
      <c r="DJ82" s="2870"/>
      <c r="DK82" s="2870"/>
      <c r="DL82" s="2870"/>
      <c r="DM82" s="2870"/>
      <c r="DN82" s="2870"/>
      <c r="DO82" s="2870"/>
      <c r="DP82" s="2870"/>
      <c r="DQ82" s="2870"/>
      <c r="DR82" s="2870"/>
      <c r="DS82" s="2870"/>
      <c r="DT82" s="2870"/>
      <c r="DU82" s="2870"/>
      <c r="DV82" s="2870"/>
      <c r="DW82" s="2870"/>
      <c r="DX82" s="2870"/>
      <c r="DY82" s="2870"/>
      <c r="DZ82" s="2870"/>
      <c r="EA82" s="2870"/>
      <c r="EB82" s="2870"/>
      <c r="EC82" s="2870"/>
      <c r="ED82" s="2870"/>
      <c r="EE82" s="2870"/>
      <c r="EF82" s="2870"/>
      <c r="EG82" s="2870"/>
      <c r="EH82" s="2870"/>
    </row>
    <row r="83" spans="78:138" ht="7.5" customHeight="1">
      <c r="BZ83" s="2870"/>
      <c r="CA83" s="2870"/>
      <c r="CB83" s="2870"/>
      <c r="CC83" s="2870"/>
      <c r="CD83" s="2870"/>
      <c r="CE83" s="2870"/>
      <c r="CF83" s="2870"/>
      <c r="CG83" s="2870"/>
      <c r="CH83" s="2870"/>
      <c r="CI83" s="2870"/>
      <c r="CJ83" s="2870"/>
      <c r="CK83" s="2870"/>
      <c r="CL83" s="2870"/>
      <c r="CM83" s="2870"/>
      <c r="CN83" s="2870"/>
      <c r="CO83" s="2870"/>
      <c r="CP83" s="2870"/>
      <c r="CQ83" s="2870"/>
      <c r="CR83" s="2870"/>
      <c r="CS83" s="2870"/>
      <c r="CT83" s="2870"/>
      <c r="CU83" s="2870"/>
      <c r="CV83" s="2870"/>
      <c r="CW83" s="2870"/>
      <c r="CX83" s="2870"/>
      <c r="CY83" s="2870"/>
      <c r="CZ83" s="2870"/>
      <c r="DA83" s="2870"/>
      <c r="DB83" s="2870"/>
      <c r="DC83" s="2870"/>
      <c r="DD83" s="2870"/>
      <c r="DE83" s="2870"/>
      <c r="DF83" s="2870"/>
      <c r="DG83" s="2870"/>
      <c r="DH83" s="2870"/>
      <c r="DI83" s="2870"/>
      <c r="DJ83" s="2870"/>
      <c r="DK83" s="2870"/>
      <c r="DL83" s="2870"/>
      <c r="DM83" s="2870"/>
      <c r="DN83" s="2870"/>
      <c r="DO83" s="2870"/>
      <c r="DP83" s="2870"/>
      <c r="DQ83" s="2870"/>
      <c r="DR83" s="2870"/>
      <c r="DS83" s="2870"/>
      <c r="DT83" s="2870"/>
      <c r="DU83" s="2870"/>
      <c r="DV83" s="2870"/>
      <c r="DW83" s="2870"/>
      <c r="DX83" s="2870"/>
      <c r="DY83" s="2870"/>
      <c r="DZ83" s="2870"/>
      <c r="EA83" s="2870"/>
      <c r="EB83" s="2870"/>
      <c r="EC83" s="2870"/>
      <c r="ED83" s="2870"/>
      <c r="EE83" s="2870"/>
      <c r="EF83" s="2870"/>
      <c r="EG83" s="2870"/>
      <c r="EH83" s="2870"/>
    </row>
    <row r="84" spans="78:138" ht="7.5" customHeight="1">
      <c r="BZ84" s="2870"/>
      <c r="CA84" s="2870"/>
      <c r="CB84" s="2870"/>
      <c r="CC84" s="2870"/>
      <c r="CD84" s="2870"/>
      <c r="CE84" s="2870"/>
      <c r="CF84" s="2870"/>
      <c r="CG84" s="2870"/>
      <c r="CH84" s="2870"/>
      <c r="CI84" s="2870"/>
      <c r="CJ84" s="2870"/>
      <c r="CK84" s="2870"/>
      <c r="CL84" s="2870"/>
      <c r="CM84" s="2870"/>
      <c r="CN84" s="2870"/>
      <c r="CO84" s="2870"/>
      <c r="CP84" s="2870"/>
      <c r="CQ84" s="2870"/>
      <c r="CR84" s="2870"/>
      <c r="CS84" s="2870"/>
      <c r="CT84" s="2870"/>
      <c r="CU84" s="2870"/>
      <c r="CV84" s="2870"/>
      <c r="CW84" s="2870"/>
      <c r="CX84" s="2870"/>
      <c r="CY84" s="2870"/>
      <c r="CZ84" s="2870"/>
      <c r="DA84" s="2870"/>
      <c r="DB84" s="2870"/>
      <c r="DC84" s="2870"/>
      <c r="DD84" s="2870"/>
      <c r="DE84" s="2870"/>
      <c r="DF84" s="2870"/>
      <c r="DG84" s="2870"/>
      <c r="DH84" s="2870"/>
      <c r="DI84" s="2870"/>
      <c r="DJ84" s="2870"/>
      <c r="DK84" s="2870"/>
      <c r="DL84" s="2870"/>
      <c r="DM84" s="2870"/>
      <c r="DN84" s="2870"/>
      <c r="DO84" s="2870"/>
      <c r="DP84" s="2870"/>
      <c r="DQ84" s="2870"/>
      <c r="DR84" s="2870"/>
      <c r="DS84" s="2870"/>
      <c r="DT84" s="2870"/>
      <c r="DU84" s="2870"/>
      <c r="DV84" s="2870"/>
      <c r="DW84" s="2870"/>
      <c r="DX84" s="2870"/>
      <c r="DY84" s="2870"/>
      <c r="DZ84" s="2870"/>
      <c r="EA84" s="2870"/>
      <c r="EB84" s="2870"/>
      <c r="EC84" s="2870"/>
      <c r="ED84" s="2870"/>
      <c r="EE84" s="2870"/>
      <c r="EF84" s="2870"/>
      <c r="EG84" s="2870"/>
      <c r="EH84" s="2870"/>
    </row>
    <row r="86" spans="78:138" ht="7.5" customHeight="1">
      <c r="BZ86" s="2871" t="s">
        <v>1952</v>
      </c>
      <c r="CA86" s="2871"/>
      <c r="CB86" s="2871"/>
      <c r="CC86" s="2871"/>
      <c r="CD86" s="2871"/>
      <c r="CE86" s="2871"/>
      <c r="CF86" s="2871"/>
      <c r="CG86" s="2871"/>
      <c r="CH86" s="2871"/>
      <c r="CI86" s="2871"/>
      <c r="CJ86" s="2871"/>
      <c r="CK86" s="2871"/>
      <c r="CL86" s="2871"/>
      <c r="CM86" s="2871"/>
      <c r="CN86" s="2871"/>
      <c r="CO86" s="2871"/>
      <c r="CP86" s="2871"/>
      <c r="CQ86" s="2871"/>
      <c r="CR86" s="2871"/>
      <c r="CS86" s="2871"/>
      <c r="CT86" s="2871"/>
      <c r="CU86" s="2871"/>
      <c r="CV86" s="2871"/>
      <c r="CW86" s="2871"/>
      <c r="CX86" s="2871"/>
      <c r="CY86" s="2871"/>
      <c r="CZ86" s="2871"/>
      <c r="DA86" s="2871"/>
      <c r="DB86" s="2871"/>
      <c r="DC86" s="2871"/>
      <c r="DD86" s="2871"/>
      <c r="DE86" s="2871"/>
      <c r="DF86" s="2871"/>
      <c r="DG86" s="2871"/>
      <c r="DH86" s="2871"/>
      <c r="DI86" s="2871"/>
      <c r="DJ86" s="2871"/>
      <c r="DK86" s="2871"/>
      <c r="DL86" s="2871"/>
      <c r="DM86" s="2871"/>
      <c r="DN86" s="2871"/>
      <c r="DO86" s="2871"/>
      <c r="DP86" s="2871"/>
      <c r="DQ86" s="2871"/>
      <c r="DR86" s="2871"/>
      <c r="DS86" s="2871"/>
      <c r="DT86" s="2871"/>
      <c r="DU86" s="2871"/>
      <c r="DV86" s="2871"/>
      <c r="DW86" s="2871"/>
      <c r="DX86" s="2871"/>
      <c r="DY86" s="2871"/>
      <c r="DZ86" s="2871"/>
      <c r="EA86" s="2871"/>
      <c r="EB86" s="2871"/>
      <c r="EC86" s="2871"/>
      <c r="ED86" s="2871"/>
      <c r="EE86" s="2871"/>
      <c r="EF86" s="2871"/>
      <c r="EG86" s="2871"/>
    </row>
    <row r="87" spans="78:138" ht="7.5" customHeight="1">
      <c r="BZ87" s="2871"/>
      <c r="CA87" s="2871"/>
      <c r="CB87" s="2871"/>
      <c r="CC87" s="2871"/>
      <c r="CD87" s="2871"/>
      <c r="CE87" s="2871"/>
      <c r="CF87" s="2871"/>
      <c r="CG87" s="2871"/>
      <c r="CH87" s="2871"/>
      <c r="CI87" s="2871"/>
      <c r="CJ87" s="2871"/>
      <c r="CK87" s="2871"/>
      <c r="CL87" s="2871"/>
      <c r="CM87" s="2871"/>
      <c r="CN87" s="2871"/>
      <c r="CO87" s="2871"/>
      <c r="CP87" s="2871"/>
      <c r="CQ87" s="2871"/>
      <c r="CR87" s="2871"/>
      <c r="CS87" s="2871"/>
      <c r="CT87" s="2871"/>
      <c r="CU87" s="2871"/>
      <c r="CV87" s="2871"/>
      <c r="CW87" s="2871"/>
      <c r="CX87" s="2871"/>
      <c r="CY87" s="2871"/>
      <c r="CZ87" s="2871"/>
      <c r="DA87" s="2871"/>
      <c r="DB87" s="2871"/>
      <c r="DC87" s="2871"/>
      <c r="DD87" s="2871"/>
      <c r="DE87" s="2871"/>
      <c r="DF87" s="2871"/>
      <c r="DG87" s="2871"/>
      <c r="DH87" s="2871"/>
      <c r="DI87" s="2871"/>
      <c r="DJ87" s="2871"/>
      <c r="DK87" s="2871"/>
      <c r="DL87" s="2871"/>
      <c r="DM87" s="2871"/>
      <c r="DN87" s="2871"/>
      <c r="DO87" s="2871"/>
      <c r="DP87" s="2871"/>
      <c r="DQ87" s="2871"/>
      <c r="DR87" s="2871"/>
      <c r="DS87" s="2871"/>
      <c r="DT87" s="2871"/>
      <c r="DU87" s="2871"/>
      <c r="DV87" s="2871"/>
      <c r="DW87" s="2871"/>
      <c r="DX87" s="2871"/>
      <c r="DY87" s="2871"/>
      <c r="DZ87" s="2871"/>
      <c r="EA87" s="2871"/>
      <c r="EB87" s="2871"/>
      <c r="EC87" s="2871"/>
      <c r="ED87" s="2871"/>
      <c r="EE87" s="2871"/>
      <c r="EF87" s="2871"/>
      <c r="EG87" s="2871"/>
    </row>
    <row r="88" spans="78:138" ht="7.5" customHeight="1">
      <c r="BZ88" s="2870"/>
      <c r="CA88" s="2870"/>
      <c r="CB88" s="2870"/>
      <c r="CC88" s="2870"/>
      <c r="CD88" s="2870"/>
      <c r="CE88" s="2870"/>
      <c r="CF88" s="2870"/>
      <c r="CG88" s="2870"/>
      <c r="CH88" s="2870"/>
      <c r="CI88" s="2870"/>
      <c r="CJ88" s="2870"/>
      <c r="CK88" s="2870"/>
      <c r="CL88" s="2870"/>
      <c r="CM88" s="2870"/>
      <c r="CN88" s="2870"/>
      <c r="CO88" s="2870"/>
      <c r="CP88" s="2870"/>
      <c r="CQ88" s="2870"/>
      <c r="CR88" s="2870"/>
      <c r="CS88" s="2870"/>
      <c r="CT88" s="2870"/>
      <c r="CU88" s="2870"/>
      <c r="CV88" s="2870"/>
      <c r="CW88" s="2870"/>
      <c r="CX88" s="2870"/>
      <c r="CY88" s="2870"/>
      <c r="CZ88" s="2870"/>
      <c r="DA88" s="2870"/>
      <c r="DB88" s="2870"/>
      <c r="DC88" s="2870"/>
      <c r="DD88" s="2870"/>
      <c r="DE88" s="2870"/>
      <c r="DF88" s="2870"/>
      <c r="DG88" s="2870"/>
      <c r="DH88" s="2870"/>
      <c r="DI88" s="2870"/>
      <c r="DJ88" s="2870"/>
      <c r="DK88" s="2870"/>
      <c r="DL88" s="2870"/>
      <c r="DM88" s="2870"/>
      <c r="DN88" s="2870"/>
      <c r="DO88" s="2870"/>
      <c r="DP88" s="2870"/>
      <c r="DQ88" s="2870"/>
      <c r="DR88" s="2870"/>
      <c r="DS88" s="2870"/>
      <c r="DT88" s="2870"/>
      <c r="DU88" s="2870"/>
      <c r="DV88" s="2870"/>
      <c r="DW88" s="2870"/>
      <c r="DX88" s="2870"/>
      <c r="DY88" s="2870"/>
      <c r="DZ88" s="2870"/>
      <c r="EA88" s="2870"/>
      <c r="EB88" s="2870"/>
      <c r="EC88" s="2870"/>
      <c r="ED88" s="2870"/>
      <c r="EE88" s="2870"/>
      <c r="EF88" s="2870"/>
      <c r="EG88" s="2870"/>
      <c r="EH88" s="2870"/>
    </row>
    <row r="89" spans="78:138" ht="7.5" customHeight="1">
      <c r="BZ89" s="2870"/>
      <c r="CA89" s="2870"/>
      <c r="CB89" s="2870"/>
      <c r="CC89" s="2870"/>
      <c r="CD89" s="2870"/>
      <c r="CE89" s="2870"/>
      <c r="CF89" s="2870"/>
      <c r="CG89" s="2870"/>
      <c r="CH89" s="2870"/>
      <c r="CI89" s="2870"/>
      <c r="CJ89" s="2870"/>
      <c r="CK89" s="2870"/>
      <c r="CL89" s="2870"/>
      <c r="CM89" s="2870"/>
      <c r="CN89" s="2870"/>
      <c r="CO89" s="2870"/>
      <c r="CP89" s="2870"/>
      <c r="CQ89" s="2870"/>
      <c r="CR89" s="2870"/>
      <c r="CS89" s="2870"/>
      <c r="CT89" s="2870"/>
      <c r="CU89" s="2870"/>
      <c r="CV89" s="2870"/>
      <c r="CW89" s="2870"/>
      <c r="CX89" s="2870"/>
      <c r="CY89" s="2870"/>
      <c r="CZ89" s="2870"/>
      <c r="DA89" s="2870"/>
      <c r="DB89" s="2870"/>
      <c r="DC89" s="2870"/>
      <c r="DD89" s="2870"/>
      <c r="DE89" s="2870"/>
      <c r="DF89" s="2870"/>
      <c r="DG89" s="2870"/>
      <c r="DH89" s="2870"/>
      <c r="DI89" s="2870"/>
      <c r="DJ89" s="2870"/>
      <c r="DK89" s="2870"/>
      <c r="DL89" s="2870"/>
      <c r="DM89" s="2870"/>
      <c r="DN89" s="2870"/>
      <c r="DO89" s="2870"/>
      <c r="DP89" s="2870"/>
      <c r="DQ89" s="2870"/>
      <c r="DR89" s="2870"/>
      <c r="DS89" s="2870"/>
      <c r="DT89" s="2870"/>
      <c r="DU89" s="2870"/>
      <c r="DV89" s="2870"/>
      <c r="DW89" s="2870"/>
      <c r="DX89" s="2870"/>
      <c r="DY89" s="2870"/>
      <c r="DZ89" s="2870"/>
      <c r="EA89" s="2870"/>
      <c r="EB89" s="2870"/>
      <c r="EC89" s="2870"/>
      <c r="ED89" s="2870"/>
      <c r="EE89" s="2870"/>
      <c r="EF89" s="2870"/>
      <c r="EG89" s="2870"/>
      <c r="EH89" s="2870"/>
    </row>
    <row r="90" spans="78:138" ht="7.5" customHeight="1">
      <c r="BZ90" s="2870"/>
      <c r="CA90" s="2870"/>
      <c r="CB90" s="2870"/>
      <c r="CC90" s="2870"/>
      <c r="CD90" s="2870"/>
      <c r="CE90" s="2870"/>
      <c r="CF90" s="2870"/>
      <c r="CG90" s="2870"/>
      <c r="CH90" s="2870"/>
      <c r="CI90" s="2870"/>
      <c r="CJ90" s="2870"/>
      <c r="CK90" s="2870"/>
      <c r="CL90" s="2870"/>
      <c r="CM90" s="2870"/>
      <c r="CN90" s="2870"/>
      <c r="CO90" s="2870"/>
      <c r="CP90" s="2870"/>
      <c r="CQ90" s="2870"/>
      <c r="CR90" s="2870"/>
      <c r="CS90" s="2870"/>
      <c r="CT90" s="2870"/>
      <c r="CU90" s="2870"/>
      <c r="CV90" s="2870"/>
      <c r="CW90" s="2870"/>
      <c r="CX90" s="2870"/>
      <c r="CY90" s="2870"/>
      <c r="CZ90" s="2870"/>
      <c r="DA90" s="2870"/>
      <c r="DB90" s="2870"/>
      <c r="DC90" s="2870"/>
      <c r="DD90" s="2870"/>
      <c r="DE90" s="2870"/>
      <c r="DF90" s="2870"/>
      <c r="DG90" s="2870"/>
      <c r="DH90" s="2870"/>
      <c r="DI90" s="2870"/>
      <c r="DJ90" s="2870"/>
      <c r="DK90" s="2870"/>
      <c r="DL90" s="2870"/>
      <c r="DM90" s="2870"/>
      <c r="DN90" s="2870"/>
      <c r="DO90" s="2870"/>
      <c r="DP90" s="2870"/>
      <c r="DQ90" s="2870"/>
      <c r="DR90" s="2870"/>
      <c r="DS90" s="2870"/>
      <c r="DT90" s="2870"/>
      <c r="DU90" s="2870"/>
      <c r="DV90" s="2870"/>
      <c r="DW90" s="2870"/>
      <c r="DX90" s="2870"/>
      <c r="DY90" s="2870"/>
      <c r="DZ90" s="2870"/>
      <c r="EA90" s="2870"/>
      <c r="EB90" s="2870"/>
      <c r="EC90" s="2870"/>
      <c r="ED90" s="2870"/>
      <c r="EE90" s="2870"/>
      <c r="EF90" s="2870"/>
      <c r="EG90" s="2870"/>
      <c r="EH90" s="2870"/>
    </row>
    <row r="91" spans="78:138" ht="7.5" customHeight="1">
      <c r="BZ91" s="2870"/>
      <c r="CA91" s="2870"/>
      <c r="CB91" s="2870"/>
      <c r="CC91" s="2870"/>
      <c r="CD91" s="2870"/>
      <c r="CE91" s="2870"/>
      <c r="CF91" s="2870"/>
      <c r="CG91" s="2870"/>
      <c r="CH91" s="2870"/>
      <c r="CI91" s="2870"/>
      <c r="CJ91" s="2870"/>
      <c r="CK91" s="2870"/>
      <c r="CL91" s="2870"/>
      <c r="CM91" s="2870"/>
      <c r="CN91" s="2870"/>
      <c r="CO91" s="2870"/>
      <c r="CP91" s="2870"/>
      <c r="CQ91" s="2870"/>
      <c r="CR91" s="2870"/>
      <c r="CS91" s="2870"/>
      <c r="CT91" s="2870"/>
      <c r="CU91" s="2870"/>
      <c r="CV91" s="2870"/>
      <c r="CW91" s="2870"/>
      <c r="CX91" s="2870"/>
      <c r="CY91" s="2870"/>
      <c r="CZ91" s="2870"/>
      <c r="DA91" s="2870"/>
      <c r="DB91" s="2870"/>
      <c r="DC91" s="2870"/>
      <c r="DD91" s="2870"/>
      <c r="DE91" s="2870"/>
      <c r="DF91" s="2870"/>
      <c r="DG91" s="2870"/>
      <c r="DH91" s="2870"/>
      <c r="DI91" s="2870"/>
      <c r="DJ91" s="2870"/>
      <c r="DK91" s="2870"/>
      <c r="DL91" s="2870"/>
      <c r="DM91" s="2870"/>
      <c r="DN91" s="2870"/>
      <c r="DO91" s="2870"/>
      <c r="DP91" s="2870"/>
      <c r="DQ91" s="2870"/>
      <c r="DR91" s="2870"/>
      <c r="DS91" s="2870"/>
      <c r="DT91" s="2870"/>
      <c r="DU91" s="2870"/>
      <c r="DV91" s="2870"/>
      <c r="DW91" s="2870"/>
      <c r="DX91" s="2870"/>
      <c r="DY91" s="2870"/>
      <c r="DZ91" s="2870"/>
      <c r="EA91" s="2870"/>
      <c r="EB91" s="2870"/>
      <c r="EC91" s="2870"/>
      <c r="ED91" s="2870"/>
      <c r="EE91" s="2870"/>
      <c r="EF91" s="2870"/>
      <c r="EG91" s="2870"/>
      <c r="EH91" s="2870"/>
    </row>
  </sheetData>
  <sheetProtection algorithmName="SHA-512" hashValue="hQnaBqRTLD9dgc9Dsp+W+o8/c7ANYgUC1TTmQinI99KSsp+w3PA3p0r9XDn6pTsIMCup4DqbtdxvKQbcICRuEA==" saltValue="gl7D4NXGTwE0A8GZnnjv2A==" spinCount="100000" sheet="1" objects="1" scenarios="1" selectLockedCells="1"/>
  <mergeCells count="6">
    <mergeCell ref="BZ88:EH91"/>
    <mergeCell ref="BZ72:EG73"/>
    <mergeCell ref="BZ79:EG80"/>
    <mergeCell ref="BZ86:EG87"/>
    <mergeCell ref="BZ74:EH77"/>
    <mergeCell ref="BZ81:EH84"/>
  </mergeCells>
  <phoneticPr fontId="16"/>
  <pageMargins left="0.51181102362204722" right="0.31496062992125984" top="0.35433070866141736" bottom="0.15748031496062992" header="0.31496062992125984" footer="0.31496062992125984"/>
  <pageSetup paperSize="9" orientation="portrait"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4" tint="0.39997558519241921"/>
  </sheetPr>
  <dimension ref="A1:AP255"/>
  <sheetViews>
    <sheetView showZeros="0" topLeftCell="A50" zoomScale="115" zoomScaleNormal="115" workbookViewId="0">
      <selection activeCell="AN11" sqref="AN11"/>
    </sheetView>
  </sheetViews>
  <sheetFormatPr defaultColWidth="2.375" defaultRowHeight="17.25" customHeight="1"/>
  <cols>
    <col min="1" max="16384" width="2.375" style="1"/>
  </cols>
  <sheetData>
    <row r="1" spans="2:35" ht="17.25" hidden="1" customHeight="1"/>
    <row r="2" spans="2:35" ht="17.25" hidden="1" customHeight="1">
      <c r="B2" s="1" t="s">
        <v>1953</v>
      </c>
      <c r="D2" s="1" t="s">
        <v>1954</v>
      </c>
      <c r="F2" s="1" t="s">
        <v>1955</v>
      </c>
      <c r="H2" s="287" t="s">
        <v>1956</v>
      </c>
      <c r="I2" s="287"/>
      <c r="J2" s="287" t="s">
        <v>1957</v>
      </c>
      <c r="K2" s="287"/>
      <c r="L2" s="287" t="s">
        <v>1242</v>
      </c>
      <c r="M2" s="287"/>
      <c r="N2" s="287" t="s">
        <v>897</v>
      </c>
      <c r="O2" s="287"/>
      <c r="P2" s="287" t="s">
        <v>1351</v>
      </c>
      <c r="R2" s="287" t="s">
        <v>14</v>
      </c>
      <c r="S2" s="690" t="str">
        <f>入力専用!$AS$3</f>
        <v/>
      </c>
      <c r="T2" s="690" t="str">
        <f>入力専用!$AS$4</f>
        <v/>
      </c>
      <c r="U2" s="690"/>
      <c r="V2" s="690"/>
      <c r="W2" s="287"/>
      <c r="X2" s="690" t="str">
        <f>IF(LEFT($R$212,20)=LEFT(S$3,20),S2,"")</f>
        <v/>
      </c>
      <c r="Y2" s="690" t="str">
        <f>IF(LEFT($R$212,20)=LEFT(T$3,20),T2,"")</f>
        <v/>
      </c>
      <c r="Z2" s="690" t="str">
        <f>IF(LEFT($R$212,20)=LEFT(U$3,20),"","")</f>
        <v/>
      </c>
      <c r="AA2" s="690" t="str">
        <f>IF(LEFT($R$212,20)=LEFT(V$3,20),"","")</f>
        <v/>
      </c>
      <c r="AB2" s="691" t="str">
        <f>IF(LEFT("",20)=LEFT(X2,20),IF(LEFT("",20)=LEFT(Y2,20),IF(LEFT("",20)=LEFT(Z2,20),IF(LEFT("",20)=LEFT(AA2,20),"",AA2),Z2),Y2),X2)</f>
        <v/>
      </c>
      <c r="AC2" s="287" t="s">
        <v>14</v>
      </c>
      <c r="AE2" s="287" t="s">
        <v>1958</v>
      </c>
      <c r="AF2" s="287" t="s">
        <v>1959</v>
      </c>
      <c r="AG2" s="287" t="s">
        <v>1874</v>
      </c>
    </row>
    <row r="3" spans="2:35" ht="17.25" hidden="1" customHeight="1">
      <c r="B3" s="692" t="s">
        <v>1960</v>
      </c>
      <c r="D3" s="691" t="s">
        <v>1961</v>
      </c>
      <c r="F3" s="693" t="e">
        <f>M74/(T74*F4)</f>
        <v>#VALUE!</v>
      </c>
      <c r="H3" s="691"/>
      <c r="I3" s="287"/>
      <c r="J3" s="690" t="str">
        <f>IF(LEFT("",20)=LEFT(入力専用!$AQ$3,20),"",入力専用!$AQ$3)</f>
        <v/>
      </c>
      <c r="K3" s="287"/>
      <c r="L3" s="690">
        <f>入力専用!$G$78</f>
        <v>0</v>
      </c>
      <c r="M3" s="287"/>
      <c r="N3" s="694">
        <f>入力専用!$G$69</f>
        <v>0</v>
      </c>
      <c r="O3" s="287"/>
      <c r="P3" s="690">
        <f>入力専用!$G$79</f>
        <v>0</v>
      </c>
      <c r="R3" s="287" t="s">
        <v>13</v>
      </c>
      <c r="S3" s="690">
        <f>入力専用!$G$152</f>
        <v>0</v>
      </c>
      <c r="T3" s="690">
        <f>入力専用!$G$160</f>
        <v>0</v>
      </c>
      <c r="U3" s="690">
        <f>入力専用!$G$168</f>
        <v>0</v>
      </c>
      <c r="V3" s="690">
        <f>入力専用!$G$176</f>
        <v>0</v>
      </c>
      <c r="W3" s="287"/>
      <c r="X3" s="287"/>
      <c r="Y3" s="287"/>
      <c r="Z3" s="287"/>
      <c r="AA3" s="287"/>
      <c r="AB3" s="287"/>
      <c r="AC3" s="287"/>
      <c r="AE3" s="691" t="str">
        <f>IF(LEFT("",20)=LEFT(入力専用!G53,20),"",入力専用!G53)</f>
        <v/>
      </c>
      <c r="AF3" s="691" t="str">
        <f>IF(LEFT("",20)=LEFT(入力専用!G63,20),"",入力専用!G63)</f>
        <v/>
      </c>
      <c r="AG3" s="691" t="str">
        <f>IF(LEFT("",20)=LEFT(入力専用!G57,20),"（　　　　　　　　）　　　　　　　―",入力専用!G57)</f>
        <v>（　　　　　　　　）　　　　　　　―</v>
      </c>
    </row>
    <row r="4" spans="2:35" ht="17.25" hidden="1" customHeight="1">
      <c r="B4" s="695">
        <f ca="1">NOW()</f>
        <v>46119.699161921293</v>
      </c>
      <c r="D4" s="691">
        <f>入力専用!$G$192</f>
        <v>0</v>
      </c>
      <c r="F4" s="696" t="str">
        <f>IF(LEFT("",10)=LEFT($T$74,10),"",T74)</f>
        <v/>
      </c>
      <c r="H4" s="691">
        <f>入力専用!$G$67</f>
        <v>0</v>
      </c>
      <c r="I4" s="287"/>
      <c r="J4" s="691" t="str">
        <f>IF(LEFT($R$191,20)=LEFT("",20),"",J3)</f>
        <v/>
      </c>
      <c r="K4" s="287"/>
      <c r="L4" s="691" t="str">
        <f>IF(LEFT($R$191,20)=LEFT("",20),"東広島市",L3)</f>
        <v>東広島市</v>
      </c>
      <c r="M4" s="287"/>
      <c r="N4" s="691" t="str">
        <f>IF(LEFT($R$191,20)=LEFT("",20),"明治 ・大正 ・昭和　　　　　　年　　　　　月　　　　　日",N3)</f>
        <v>明治 ・大正 ・昭和　　　　　　年　　　　　月　　　　　日</v>
      </c>
      <c r="O4" s="287"/>
      <c r="P4" s="691" t="str">
        <f>IF(LEFT($R$191,20)=LEFT("",20),"（　　　　　　　　）　　　　　　　―",P3)</f>
        <v>（　　　　　　　　）　　　　　　　―</v>
      </c>
      <c r="R4" s="287" t="s">
        <v>22</v>
      </c>
      <c r="S4" s="690">
        <f>入力専用!$G$155</f>
        <v>0</v>
      </c>
      <c r="T4" s="690">
        <f>入力専用!$G$163</f>
        <v>0</v>
      </c>
      <c r="U4" s="690">
        <f>入力専用!$G$171</f>
        <v>0</v>
      </c>
      <c r="V4" s="690">
        <f>入力専用!$G$179</f>
        <v>0</v>
      </c>
      <c r="W4" s="287"/>
      <c r="X4" s="690" t="str">
        <f t="shared" ref="X4:AA7" si="0">IF(LEFT($R$212,20)=LEFT(S$3,20),IF(LEFT("0",20)=LEFT(S4,20),"",S4),"")</f>
        <v/>
      </c>
      <c r="Y4" s="690" t="str">
        <f t="shared" si="0"/>
        <v/>
      </c>
      <c r="Z4" s="690" t="str">
        <f t="shared" si="0"/>
        <v/>
      </c>
      <c r="AA4" s="690" t="str">
        <f t="shared" si="0"/>
        <v/>
      </c>
      <c r="AB4" s="691" t="str">
        <f>IF(LEFT("",20)=LEFT(X4,20),IF(LEFT("",20)=LEFT(Y4,20),IF(LEFT("",20)=LEFT(Z4,20),IF(LEFT("",20)=LEFT(AA4,20),"東広島市",AA4),Z4),Y4),X4)</f>
        <v>東広島市</v>
      </c>
      <c r="AC4" s="287" t="s">
        <v>22</v>
      </c>
    </row>
    <row r="5" spans="2:35" ht="17.25" hidden="1" customHeight="1">
      <c r="B5" s="697">
        <f ca="1">NOW()</f>
        <v>46119.699161921293</v>
      </c>
      <c r="F5" s="698" t="str">
        <f>IF(LEFT("",10)=LEFT($M$74,10),"",F3)</f>
        <v/>
      </c>
      <c r="R5" s="287" t="s">
        <v>1962</v>
      </c>
      <c r="S5" s="690">
        <f>入力専用!$G$156</f>
        <v>0</v>
      </c>
      <c r="T5" s="690">
        <f>入力専用!$G$164</f>
        <v>0</v>
      </c>
      <c r="U5" s="690">
        <f>入力専用!$G$172</f>
        <v>0</v>
      </c>
      <c r="V5" s="690">
        <f>入力専用!$G$180</f>
        <v>0</v>
      </c>
      <c r="W5" s="287"/>
      <c r="X5" s="690" t="str">
        <f t="shared" si="0"/>
        <v/>
      </c>
      <c r="Y5" s="690" t="str">
        <f t="shared" si="0"/>
        <v/>
      </c>
      <c r="Z5" s="690" t="str">
        <f t="shared" si="0"/>
        <v/>
      </c>
      <c r="AA5" s="690" t="str">
        <f t="shared" si="0"/>
        <v/>
      </c>
      <c r="AB5" s="691" t="str">
        <f>IF(LEFT("",20)=LEFT(X5,20),IF(LEFT("",20)=LEFT(Y5,20),IF(LEFT("",20)=LEFT(Z5,20),IF(LEFT("",20)=LEFT(AA5,20),"（　　　　　　　　）　　　　　　　―",AA5),Z5),Y5),X5)</f>
        <v>（　　　　　　　　）　　　　　　　―</v>
      </c>
      <c r="AC5" s="287" t="s">
        <v>1962</v>
      </c>
    </row>
    <row r="6" spans="2:35" ht="17.25" hidden="1" customHeight="1">
      <c r="R6" s="287" t="s">
        <v>1963</v>
      </c>
      <c r="S6" s="690">
        <f>入力専用!$G$157</f>
        <v>0</v>
      </c>
      <c r="T6" s="690">
        <f>入力専用!$G$165</f>
        <v>0</v>
      </c>
      <c r="U6" s="690">
        <f>入力専用!$G$173</f>
        <v>0</v>
      </c>
      <c r="V6" s="690">
        <f>入力専用!$G$181</f>
        <v>0</v>
      </c>
      <c r="W6" s="287"/>
      <c r="X6" s="690" t="str">
        <f t="shared" si="0"/>
        <v/>
      </c>
      <c r="Y6" s="690" t="str">
        <f t="shared" si="0"/>
        <v/>
      </c>
      <c r="Z6" s="690" t="str">
        <f t="shared" si="0"/>
        <v/>
      </c>
      <c r="AA6" s="690" t="str">
        <f t="shared" si="0"/>
        <v/>
      </c>
      <c r="AB6" s="691" t="str">
        <f>IF(LEFT("",20)=LEFT(X6,20),IF(LEFT("",20)=LEFT(Y6,20),IF(LEFT("",20)=LEFT(Z6,20),IF(LEFT("",20)=LEFT(AA6,20),"",AA6),Z6),Y6),X6)</f>
        <v/>
      </c>
      <c r="AC6" s="287" t="s">
        <v>1963</v>
      </c>
      <c r="AE6" s="699" t="str">
        <f>IF(LEFT("（　　　　　　　　）　　　　　　　―",20)=LEFT(AB5,20),IF(LEFT("",20)=LEFT(AB6,20),"",AB6),AB5)</f>
        <v/>
      </c>
    </row>
    <row r="7" spans="2:35" ht="17.25" hidden="1" customHeight="1">
      <c r="R7" s="287" t="s">
        <v>1875</v>
      </c>
      <c r="S7" s="690">
        <f>入力専用!$G$153</f>
        <v>0</v>
      </c>
      <c r="T7" s="690">
        <f>入力専用!$G$161</f>
        <v>0</v>
      </c>
      <c r="U7" s="690">
        <f>入力専用!$G$169</f>
        <v>0</v>
      </c>
      <c r="V7" s="690">
        <f>入力専用!$G$177</f>
        <v>0</v>
      </c>
      <c r="W7" s="287"/>
      <c r="X7" s="690" t="str">
        <f t="shared" si="0"/>
        <v/>
      </c>
      <c r="Y7" s="690" t="str">
        <f t="shared" si="0"/>
        <v/>
      </c>
      <c r="Z7" s="690" t="str">
        <f t="shared" si="0"/>
        <v/>
      </c>
      <c r="AA7" s="690" t="str">
        <f t="shared" si="0"/>
        <v/>
      </c>
      <c r="AB7" s="691" t="str">
        <f>IF(LEFT("",20)=LEFT(X7,20),IF(LEFT("",20)=LEFT(Y7,20),IF(LEFT("",20)=LEFT(Z7,20),IF(LEFT("",20)=LEFT(AA7,20),"",AA7),Z7),Y7),X7)</f>
        <v/>
      </c>
      <c r="AC7" s="287" t="s">
        <v>1875</v>
      </c>
    </row>
    <row r="8" spans="2:35" ht="17.25" hidden="1" customHeight="1"/>
    <row r="9" spans="2:35" ht="17.25" hidden="1" customHeight="1"/>
    <row r="10" spans="2:35" ht="17.25" hidden="1" customHeight="1">
      <c r="X10" s="700" t="str">
        <f t="shared" ref="X10:AA11" si="1">IF(LEFT($O$227,20)=LEFT(S$3,20),IF(LEFT("0",20)=LEFT(S5,20),"",S5),"")</f>
        <v/>
      </c>
      <c r="Y10" s="700" t="str">
        <f t="shared" si="1"/>
        <v/>
      </c>
      <c r="Z10" s="700" t="str">
        <f t="shared" si="1"/>
        <v/>
      </c>
      <c r="AA10" s="700" t="str">
        <f t="shared" si="1"/>
        <v/>
      </c>
      <c r="AB10" s="691" t="str">
        <f>IF(LEFT("",20)=LEFT(X10,20),IF(LEFT("",20)=LEFT(Y10,20),IF(LEFT("",20)=LEFT(Z10,20),IF(LEFT("",20)=LEFT(AA10,20),"",AA10),Z10),Y10),X10)</f>
        <v/>
      </c>
      <c r="AD10" s="287" t="s">
        <v>1964</v>
      </c>
      <c r="AF10" s="287" t="s">
        <v>1965</v>
      </c>
      <c r="AH10" s="2721" t="s">
        <v>1966</v>
      </c>
      <c r="AI10" s="2721"/>
    </row>
    <row r="11" spans="2:35" ht="17.25" hidden="1" customHeight="1">
      <c r="X11" s="700" t="str">
        <f t="shared" si="1"/>
        <v/>
      </c>
      <c r="Y11" s="700" t="str">
        <f t="shared" si="1"/>
        <v/>
      </c>
      <c r="Z11" s="700" t="str">
        <f t="shared" si="1"/>
        <v/>
      </c>
      <c r="AA11" s="700" t="str">
        <f t="shared" si="1"/>
        <v/>
      </c>
      <c r="AB11" s="691" t="str">
        <f>IF(LEFT("",20)=LEFT(X11,20),IF(LEFT("",20)=LEFT(Y11,20),IF(LEFT("",20)=LEFT(Z11,20),IF(LEFT("",20)=LEFT(AA11,20),"",AA11),Z11),Y11),X11)</f>
        <v/>
      </c>
      <c r="AD11" s="691" t="str">
        <f>IF(LEFT("　□本 　　　　人",20)=LEFT(H226,20),"",IF(LEFT("",20)=LEFT(入力専用!$G$79,20),"",入力専用!$G$79))</f>
        <v/>
      </c>
      <c r="AF11" s="691" t="str">
        <f>IF(LEFT($O$227,20)=LEFT("",20),"　□家　　　　 族（","　☑家　　　　 族（")</f>
        <v>　□家　　　　 族（</v>
      </c>
      <c r="AH11" s="691">
        <f>IF(LEFT("　□緊急連絡先（",20)=LEFT(H228,20),"",R212)</f>
        <v>0</v>
      </c>
      <c r="AI11" s="699" t="str">
        <f>IF(LEFT("",20)=LEFT(AH11,20),"",IF(LEFT("（　　　　　　　　）　　　　　　　―",20)=LEFT(AB5,20),IF(LEFT("",20)=LEFT(AB6,20),"",AB6),AB5))</f>
        <v/>
      </c>
    </row>
    <row r="12" spans="2:35" ht="17.25" hidden="1" customHeight="1"/>
    <row r="13" spans="2:35" ht="17.25" hidden="1" customHeight="1">
      <c r="X13" s="700" t="str">
        <f>IF(LEFT($O$227,20)=LEFT(S$3,20),IF(LEFT("",20)=LEFT(X10,20),IF(LEFT("",20)=LEFT(X11,20),"",X11),X10),"")</f>
        <v/>
      </c>
      <c r="Y13" s="700" t="str">
        <f>IF(LEFT($O$227,20)=LEFT(T$3,20),IF(LEFT("",20)=LEFT(Y10,20),IF(LEFT("",20)=LEFT(Y11,20),"",Y11),Y10),"")</f>
        <v/>
      </c>
      <c r="Z13" s="700" t="str">
        <f>IF(LEFT($O$227,20)=LEFT(U$3,20),IF(LEFT("",20)=LEFT(Z10,20),IF(LEFT("",20)=LEFT(Z11,20),"",Z11),Z10),"")</f>
        <v/>
      </c>
      <c r="AA13" s="700" t="str">
        <f>IF(LEFT($O$227,20)=LEFT(V$3,20),IF(LEFT("",20)=LEFT(AA10,20),IF(LEFT("",20)=LEFT(AA11,20),"",AA11),AA10),"")</f>
        <v/>
      </c>
      <c r="AB13" s="691" t="str">
        <f>IF(LEFT("",20)=LEFT(X13,20),IF(LEFT("",20)=LEFT(Y13,20),IF(LEFT("",20)=LEFT(Z13,20),IF(LEFT("",20)=LEFT(AA13,20),"",AA13),Z13),Y13),X13)</f>
        <v/>
      </c>
      <c r="AC13" s="1" t="s">
        <v>1965</v>
      </c>
      <c r="AE13" s="2878" t="s">
        <v>1967</v>
      </c>
      <c r="AF13" s="2878"/>
    </row>
    <row r="14" spans="2:35" ht="17.25" hidden="1" customHeight="1">
      <c r="AE14" s="691">
        <f>IF(LEFT("　□担　 当 　者（",20)=LEFT(H229,20),"",R222)</f>
        <v>0</v>
      </c>
      <c r="AF14" s="691">
        <f>IF(LEFT("　□担　 当 　者（",20)=LEFT(H229,20),"",R224)</f>
        <v>0</v>
      </c>
    </row>
    <row r="15" spans="2:35" ht="17.25" hidden="1" customHeight="1"/>
    <row r="16" spans="2:35" ht="17.25" hidden="1" customHeight="1"/>
    <row r="17" ht="17.25" hidden="1" customHeight="1"/>
    <row r="18" ht="17.25" hidden="1" customHeight="1"/>
    <row r="19" ht="17.25" hidden="1" customHeight="1"/>
    <row r="20" ht="17.25" hidden="1" customHeight="1"/>
    <row r="21" ht="17.25" hidden="1" customHeight="1"/>
    <row r="22" ht="17.25" hidden="1" customHeight="1"/>
    <row r="23" ht="17.25" hidden="1" customHeight="1"/>
    <row r="24" ht="17.25" hidden="1" customHeight="1"/>
    <row r="25" ht="17.25" hidden="1" customHeight="1"/>
    <row r="26" ht="17.25" hidden="1" customHeight="1"/>
    <row r="27" ht="17.25" hidden="1" customHeight="1"/>
    <row r="28" ht="17.25" hidden="1" customHeight="1"/>
    <row r="29" ht="17.25" hidden="1" customHeight="1"/>
    <row r="30" ht="17.25" hidden="1" customHeight="1"/>
    <row r="31" ht="17.25" hidden="1" customHeight="1"/>
    <row r="32" ht="17.25" hidden="1" customHeight="1"/>
    <row r="33" ht="17.25" hidden="1" customHeight="1"/>
    <row r="34" ht="17.25" hidden="1" customHeight="1"/>
    <row r="35" ht="17.25" hidden="1" customHeight="1"/>
    <row r="36" ht="17.25" hidden="1" customHeight="1"/>
    <row r="37" ht="17.25" hidden="1" customHeight="1"/>
    <row r="38" ht="17.25" hidden="1" customHeight="1"/>
    <row r="39" ht="17.25" hidden="1" customHeight="1"/>
    <row r="40" ht="17.25" hidden="1" customHeight="1"/>
    <row r="41" ht="17.25" hidden="1" customHeight="1"/>
    <row r="42" ht="17.25" hidden="1" customHeight="1"/>
    <row r="43" ht="17.25" hidden="1" customHeight="1"/>
    <row r="44" ht="17.25" hidden="1" customHeight="1"/>
    <row r="45" ht="17.25" hidden="1" customHeight="1"/>
    <row r="46" ht="17.25" hidden="1" customHeight="1"/>
    <row r="47" ht="17.25" hidden="1" customHeight="1"/>
    <row r="48" ht="17.25" hidden="1" customHeight="1"/>
    <row r="49" spans="1:36" ht="17.25" hidden="1" customHeight="1"/>
    <row r="50" spans="1:36" ht="11.25" customHeight="1">
      <c r="A50" s="1924" t="s">
        <v>1968</v>
      </c>
      <c r="B50" s="1924"/>
      <c r="C50" s="1924"/>
      <c r="D50" s="1924"/>
      <c r="E50" s="1924"/>
      <c r="F50" s="1924"/>
      <c r="G50" s="1924"/>
      <c r="H50" s="1924"/>
      <c r="I50" s="1924"/>
      <c r="J50" s="1924"/>
      <c r="K50" s="1924"/>
      <c r="L50" s="1924"/>
      <c r="M50" s="1924"/>
      <c r="N50" s="1924"/>
      <c r="O50" s="1924"/>
      <c r="P50" s="1924"/>
      <c r="Q50" s="1924"/>
      <c r="R50" s="1924"/>
      <c r="S50" s="1924"/>
      <c r="T50" s="1924"/>
      <c r="U50" s="1924"/>
      <c r="V50" s="1924"/>
      <c r="W50" s="1924"/>
      <c r="X50" s="1924"/>
      <c r="Y50" s="1924"/>
      <c r="Z50" s="1924"/>
      <c r="AA50" s="1924"/>
      <c r="AB50" s="1924"/>
      <c r="AC50" s="1924"/>
      <c r="AD50" s="1924"/>
      <c r="AE50" s="1924"/>
      <c r="AF50" s="1924"/>
      <c r="AG50" s="1924"/>
      <c r="AH50" s="1924"/>
      <c r="AI50" s="1924"/>
    </row>
    <row r="51" spans="1:36" ht="11.25" customHeight="1">
      <c r="A51" s="1924"/>
      <c r="B51" s="1924"/>
      <c r="C51" s="1924"/>
      <c r="D51" s="1924"/>
      <c r="E51" s="1924"/>
      <c r="F51" s="1924"/>
      <c r="G51" s="1924"/>
      <c r="H51" s="1924"/>
      <c r="I51" s="1924"/>
      <c r="J51" s="1924"/>
      <c r="K51" s="1924"/>
      <c r="L51" s="1924"/>
      <c r="M51" s="1924"/>
      <c r="N51" s="1924"/>
      <c r="O51" s="1924"/>
      <c r="P51" s="1924"/>
      <c r="Q51" s="1924"/>
      <c r="R51" s="1924"/>
      <c r="S51" s="1924"/>
      <c r="T51" s="1924"/>
      <c r="U51" s="1924"/>
      <c r="V51" s="1924"/>
      <c r="W51" s="1924"/>
      <c r="X51" s="1924"/>
      <c r="Y51" s="1924"/>
      <c r="Z51" s="1924"/>
      <c r="AA51" s="1924"/>
      <c r="AB51" s="1924"/>
      <c r="AC51" s="1924"/>
      <c r="AD51" s="1924"/>
      <c r="AE51" s="1924"/>
      <c r="AF51" s="1924"/>
      <c r="AG51" s="1924"/>
      <c r="AH51" s="1924"/>
      <c r="AI51" s="1924"/>
    </row>
    <row r="52" spans="1:36" ht="17.25" customHeight="1">
      <c r="A52" s="2915" t="s">
        <v>1969</v>
      </c>
      <c r="B52" s="2915"/>
      <c r="C52" s="2915"/>
      <c r="D52" s="2915"/>
      <c r="E52" s="2915"/>
      <c r="F52" s="2915"/>
      <c r="G52" s="2915"/>
      <c r="H52" s="2915"/>
      <c r="I52" s="2915"/>
      <c r="J52" s="2915"/>
      <c r="K52" s="2721">
        <f>入力専用!$G$67</f>
        <v>0</v>
      </c>
      <c r="L52" s="2721"/>
      <c r="M52" s="2721"/>
      <c r="N52" s="2721"/>
      <c r="O52" s="2721"/>
      <c r="P52" s="2721"/>
      <c r="Q52" s="2721"/>
      <c r="R52" s="2721"/>
      <c r="S52" s="2721"/>
      <c r="T52" s="2721"/>
      <c r="Y52" s="2924" t="s">
        <v>1970</v>
      </c>
      <c r="Z52" s="2924"/>
      <c r="AA52" s="2924"/>
      <c r="AB52" s="2924"/>
      <c r="AC52" s="2924"/>
      <c r="AD52" s="2924"/>
      <c r="AE52" s="289" t="s">
        <v>44</v>
      </c>
      <c r="AF52" s="1118"/>
      <c r="AG52" s="1118"/>
      <c r="AH52" s="933" t="s">
        <v>1971</v>
      </c>
      <c r="AI52" s="933"/>
      <c r="AJ52" s="1" t="s">
        <v>8</v>
      </c>
    </row>
    <row r="53" spans="1:36" ht="6" customHeight="1"/>
    <row r="54" spans="1:36" s="287" customFormat="1" ht="17.25" customHeight="1">
      <c r="A54" s="2919" t="s">
        <v>1972</v>
      </c>
      <c r="B54" s="2920"/>
      <c r="C54" s="2872" t="s">
        <v>1973</v>
      </c>
      <c r="D54" s="2873"/>
      <c r="E54" s="2873"/>
      <c r="F54" s="2873"/>
      <c r="G54" s="2873"/>
      <c r="H54" s="2873"/>
      <c r="I54" s="2874"/>
      <c r="J54" s="2922">
        <f ca="1">$B$5</f>
        <v>46119.699161921293</v>
      </c>
      <c r="K54" s="2923"/>
      <c r="L54" s="2921" t="s">
        <v>1960</v>
      </c>
      <c r="M54" s="2921"/>
      <c r="N54" s="2921"/>
      <c r="O54" s="2921"/>
      <c r="P54" s="2921"/>
      <c r="Q54" s="2921"/>
      <c r="R54" s="701"/>
      <c r="S54" s="701"/>
      <c r="T54" s="701"/>
      <c r="U54" s="701"/>
      <c r="V54" s="701"/>
      <c r="W54" s="701"/>
      <c r="X54" s="701"/>
      <c r="Y54" s="701"/>
      <c r="Z54" s="701"/>
      <c r="AA54" s="701"/>
      <c r="AB54" s="701"/>
      <c r="AC54" s="701"/>
      <c r="AD54" s="701"/>
      <c r="AE54" s="701"/>
      <c r="AF54" s="701"/>
      <c r="AG54" s="701"/>
      <c r="AH54" s="701"/>
      <c r="AI54" s="701"/>
      <c r="AJ54" s="702"/>
    </row>
    <row r="55" spans="1:36" s="287" customFormat="1" ht="17.25" customHeight="1">
      <c r="A55" s="2919"/>
      <c r="B55" s="2920"/>
      <c r="C55" s="1623"/>
      <c r="D55" s="2875"/>
      <c r="E55" s="2875"/>
      <c r="F55" s="2875"/>
      <c r="G55" s="2875"/>
      <c r="H55" s="2875"/>
      <c r="I55" s="1624"/>
      <c r="J55" s="2876" t="s">
        <v>1974</v>
      </c>
      <c r="K55" s="2877"/>
      <c r="L55" s="2877"/>
      <c r="M55" s="2875" t="s">
        <v>1975</v>
      </c>
      <c r="N55" s="2875"/>
      <c r="O55" s="2875"/>
      <c r="P55" s="2878">
        <f>入力専用!$G$54</f>
        <v>0</v>
      </c>
      <c r="Q55" s="2878"/>
      <c r="R55" s="2878"/>
      <c r="S55" s="2878"/>
      <c r="T55" s="2878"/>
      <c r="U55" s="2878"/>
      <c r="V55" s="2878"/>
      <c r="W55" s="2878"/>
      <c r="X55" s="2878"/>
      <c r="Y55" s="2875" t="s">
        <v>13</v>
      </c>
      <c r="Z55" s="2875"/>
      <c r="AA55" s="2878">
        <f>入力専用!$G$63</f>
        <v>0</v>
      </c>
      <c r="AB55" s="2878"/>
      <c r="AC55" s="2878"/>
      <c r="AD55" s="2878"/>
      <c r="AE55" s="2878"/>
      <c r="AF55" s="2878"/>
      <c r="AG55" s="2878"/>
      <c r="AH55" s="2878"/>
      <c r="AI55" s="2878"/>
      <c r="AJ55" s="703" t="s">
        <v>8</v>
      </c>
    </row>
    <row r="56" spans="1:36" s="287" customFormat="1" ht="17.25" customHeight="1">
      <c r="A56" s="2920"/>
      <c r="B56" s="2920"/>
      <c r="C56" s="2896" t="s">
        <v>1976</v>
      </c>
      <c r="D56" s="2896"/>
      <c r="E56" s="2896"/>
      <c r="F56" s="2896"/>
      <c r="G56" s="2896"/>
      <c r="H56" s="2896"/>
      <c r="I56" s="2896"/>
      <c r="J56" s="2892" t="s">
        <v>1977</v>
      </c>
      <c r="K56" s="2888"/>
      <c r="L56" s="2888"/>
      <c r="M56" s="2888"/>
      <c r="N56" s="2888"/>
      <c r="O56" s="2888"/>
      <c r="P56" s="2888"/>
      <c r="Q56" s="2888"/>
      <c r="R56" s="2888"/>
      <c r="S56" s="2888"/>
      <c r="T56" s="2888"/>
      <c r="U56" s="704"/>
      <c r="V56" s="704"/>
      <c r="W56" s="704"/>
      <c r="X56" s="704"/>
      <c r="Y56" s="704"/>
      <c r="Z56" s="704"/>
      <c r="AA56" s="704"/>
      <c r="AB56" s="704"/>
      <c r="AC56" s="704"/>
      <c r="AD56" s="704"/>
      <c r="AE56" s="704"/>
      <c r="AF56" s="704"/>
      <c r="AG56" s="704"/>
      <c r="AH56" s="704"/>
      <c r="AI56" s="704"/>
      <c r="AJ56" s="705"/>
    </row>
    <row r="57" spans="1:36" s="287" customFormat="1" ht="17.25" customHeight="1">
      <c r="A57" s="2920"/>
      <c r="B57" s="2920"/>
      <c r="C57" s="2896"/>
      <c r="D57" s="2896"/>
      <c r="E57" s="2896"/>
      <c r="F57" s="2896"/>
      <c r="G57" s="2896"/>
      <c r="H57" s="2896"/>
      <c r="I57" s="2896"/>
      <c r="J57" s="2913" t="s">
        <v>1978</v>
      </c>
      <c r="K57" s="1678"/>
      <c r="L57" s="1678"/>
      <c r="M57" s="1678"/>
      <c r="N57" s="290" t="s">
        <v>44</v>
      </c>
      <c r="O57" s="1956"/>
      <c r="P57" s="1956"/>
      <c r="Q57" s="1956"/>
      <c r="R57" s="1956"/>
      <c r="S57" s="1956"/>
      <c r="T57" s="1956"/>
      <c r="U57" s="1956"/>
      <c r="V57" s="287" t="s">
        <v>8</v>
      </c>
      <c r="W57" s="1519" t="s">
        <v>1979</v>
      </c>
      <c r="X57" s="1519"/>
      <c r="Y57" s="2914" t="s">
        <v>131</v>
      </c>
      <c r="Z57" s="2914"/>
      <c r="AA57" s="2914"/>
      <c r="AB57" s="290" t="s">
        <v>44</v>
      </c>
      <c r="AC57" s="1956"/>
      <c r="AD57" s="1956"/>
      <c r="AE57" s="1956"/>
      <c r="AF57" s="1956"/>
      <c r="AG57" s="1956"/>
      <c r="AH57" s="1956"/>
      <c r="AI57" s="1956"/>
      <c r="AJ57" s="291" t="s">
        <v>8</v>
      </c>
    </row>
    <row r="58" spans="1:36" s="287" customFormat="1" ht="17.25" customHeight="1">
      <c r="A58" s="2907" t="s">
        <v>1980</v>
      </c>
      <c r="B58" s="2907"/>
      <c r="C58" s="2896" t="s">
        <v>1981</v>
      </c>
      <c r="D58" s="2896"/>
      <c r="E58" s="2896"/>
      <c r="F58" s="2896"/>
      <c r="G58" s="2896"/>
      <c r="H58" s="2896"/>
      <c r="I58" s="2896"/>
      <c r="J58" s="2892" t="s">
        <v>1982</v>
      </c>
      <c r="K58" s="2888"/>
      <c r="L58" s="2888"/>
      <c r="M58" s="2888"/>
      <c r="N58" s="2888"/>
      <c r="O58" s="2888"/>
      <c r="P58" s="2888"/>
      <c r="Q58" s="2888"/>
      <c r="R58" s="2888"/>
      <c r="S58" s="2888"/>
      <c r="T58" s="2888"/>
      <c r="U58" s="2888"/>
      <c r="V58" s="2888"/>
      <c r="W58" s="706" t="s">
        <v>44</v>
      </c>
      <c r="X58" s="2888"/>
      <c r="Y58" s="2888"/>
      <c r="Z58" s="2888"/>
      <c r="AA58" s="2888"/>
      <c r="AB58" s="2888"/>
      <c r="AC58" s="2888"/>
      <c r="AD58" s="2888"/>
      <c r="AE58" s="2888"/>
      <c r="AF58" s="2888"/>
      <c r="AG58" s="2888"/>
      <c r="AH58" s="2888"/>
      <c r="AI58" s="2888"/>
      <c r="AJ58" s="705" t="s">
        <v>8</v>
      </c>
    </row>
    <row r="59" spans="1:36" s="287" customFormat="1" ht="17.25" customHeight="1">
      <c r="A59" s="2907"/>
      <c r="B59" s="2907"/>
      <c r="C59" s="2895" t="s">
        <v>1983</v>
      </c>
      <c r="D59" s="2895"/>
      <c r="E59" s="2895"/>
      <c r="F59" s="2895"/>
      <c r="G59" s="2895"/>
      <c r="H59" s="2895"/>
      <c r="I59" s="2895"/>
      <c r="J59" s="2885" t="s">
        <v>1984</v>
      </c>
      <c r="K59" s="2886"/>
      <c r="L59" s="2886"/>
      <c r="M59" s="2886"/>
      <c r="N59" s="2886"/>
      <c r="O59" s="2886"/>
      <c r="P59" s="2886"/>
      <c r="Q59" s="2886"/>
      <c r="R59" s="2886"/>
      <c r="S59" s="2886"/>
      <c r="T59" s="2886"/>
      <c r="U59" s="2886"/>
      <c r="V59" s="2886"/>
      <c r="W59" s="2886"/>
      <c r="X59" s="2886"/>
      <c r="Y59" s="2886"/>
      <c r="Z59" s="2886"/>
      <c r="AA59" s="2886"/>
      <c r="AB59" s="2886"/>
      <c r="AC59" s="2886"/>
      <c r="AD59" s="2886"/>
      <c r="AE59" s="2886"/>
      <c r="AF59" s="2886"/>
      <c r="AG59" s="2886"/>
      <c r="AH59" s="2886"/>
      <c r="AI59" s="2886"/>
      <c r="AJ59" s="2897"/>
    </row>
    <row r="60" spans="1:36" s="287" customFormat="1" ht="17.25" customHeight="1">
      <c r="A60" s="2907"/>
      <c r="B60" s="2907"/>
      <c r="C60" s="2895"/>
      <c r="D60" s="2895"/>
      <c r="E60" s="2895"/>
      <c r="F60" s="2895"/>
      <c r="G60" s="2895"/>
      <c r="H60" s="2895"/>
      <c r="I60" s="2895"/>
      <c r="J60" s="2917" t="s">
        <v>1985</v>
      </c>
      <c r="K60" s="2918"/>
      <c r="L60" s="2918"/>
      <c r="M60" s="2918"/>
      <c r="N60" s="2918"/>
      <c r="O60" s="1956" t="s">
        <v>1986</v>
      </c>
      <c r="P60" s="1956"/>
      <c r="Q60" s="1956"/>
      <c r="R60" s="1956"/>
      <c r="S60" s="1956"/>
      <c r="T60" s="1956"/>
      <c r="U60" s="1956"/>
      <c r="V60" s="1956"/>
      <c r="W60" s="1956"/>
      <c r="X60" s="1956"/>
      <c r="Y60" s="1956"/>
      <c r="Z60" s="1956"/>
      <c r="AA60" s="1956"/>
      <c r="AB60" s="1956"/>
      <c r="AC60" s="1956"/>
      <c r="AD60" s="1956"/>
      <c r="AE60" s="1956"/>
      <c r="AF60" s="1956"/>
      <c r="AG60" s="1956"/>
      <c r="AH60" s="1956"/>
      <c r="AI60" s="1956"/>
      <c r="AJ60" s="2916"/>
    </row>
    <row r="61" spans="1:36" s="287" customFormat="1" ht="17.25" customHeight="1">
      <c r="A61" s="2907"/>
      <c r="B61" s="2907"/>
      <c r="C61" s="2895"/>
      <c r="D61" s="2895"/>
      <c r="E61" s="2895"/>
      <c r="F61" s="2895"/>
      <c r="G61" s="2895"/>
      <c r="H61" s="2895"/>
      <c r="I61" s="2895"/>
      <c r="J61" s="707"/>
      <c r="K61" s="288"/>
      <c r="L61" s="288"/>
      <c r="M61" s="288"/>
      <c r="N61" s="288"/>
      <c r="O61" s="2887" t="s">
        <v>1987</v>
      </c>
      <c r="P61" s="2887"/>
      <c r="Q61" s="2887"/>
      <c r="R61" s="2887"/>
      <c r="S61" s="2887"/>
      <c r="T61" s="2887"/>
      <c r="U61" s="2887"/>
      <c r="V61" s="2887"/>
      <c r="W61" s="2887"/>
      <c r="X61" s="2887"/>
      <c r="Y61" s="2887"/>
      <c r="Z61" s="2887"/>
      <c r="AA61" s="2887"/>
      <c r="AB61" s="2887"/>
      <c r="AC61" s="2887"/>
      <c r="AD61" s="2887"/>
      <c r="AE61" s="2887"/>
      <c r="AF61" s="2887"/>
      <c r="AG61" s="2887"/>
      <c r="AH61" s="2887"/>
      <c r="AI61" s="2887"/>
      <c r="AJ61" s="703" t="s">
        <v>8</v>
      </c>
    </row>
    <row r="62" spans="1:36" s="287" customFormat="1" ht="17.25" customHeight="1">
      <c r="A62" s="2907"/>
      <c r="B62" s="2907"/>
      <c r="C62" s="2895"/>
      <c r="D62" s="2895"/>
      <c r="E62" s="2895"/>
      <c r="F62" s="2895"/>
      <c r="G62" s="2895"/>
      <c r="H62" s="2895"/>
      <c r="I62" s="2895"/>
      <c r="J62" s="2892" t="s">
        <v>1988</v>
      </c>
      <c r="K62" s="2888"/>
      <c r="L62" s="2888"/>
      <c r="M62" s="2888"/>
      <c r="N62" s="2888"/>
      <c r="O62" s="2888"/>
      <c r="P62" s="704"/>
      <c r="Q62" s="704"/>
      <c r="R62" s="704"/>
      <c r="S62" s="704"/>
      <c r="T62" s="704"/>
      <c r="U62" s="704"/>
      <c r="V62" s="704"/>
      <c r="W62" s="704"/>
      <c r="X62" s="704"/>
      <c r="Y62" s="704"/>
      <c r="Z62" s="704"/>
      <c r="AA62" s="704"/>
      <c r="AB62" s="704"/>
      <c r="AC62" s="704"/>
      <c r="AD62" s="704"/>
      <c r="AE62" s="704"/>
      <c r="AF62" s="704"/>
      <c r="AG62" s="704"/>
      <c r="AH62" s="704"/>
      <c r="AI62" s="704"/>
      <c r="AJ62" s="705"/>
    </row>
    <row r="63" spans="1:36" s="287" customFormat="1" ht="17.25" customHeight="1">
      <c r="A63" s="2907"/>
      <c r="B63" s="2907"/>
      <c r="C63" s="2896" t="s">
        <v>1989</v>
      </c>
      <c r="D63" s="2896"/>
      <c r="E63" s="2896"/>
      <c r="F63" s="2896"/>
      <c r="G63" s="2896"/>
      <c r="H63" s="2896"/>
      <c r="I63" s="2896"/>
      <c r="J63" s="2885" t="s">
        <v>1990</v>
      </c>
      <c r="K63" s="2886"/>
      <c r="L63" s="2886"/>
      <c r="M63" s="2886"/>
      <c r="N63" s="2886"/>
      <c r="O63" s="2897"/>
      <c r="P63" s="2885" t="s">
        <v>1991</v>
      </c>
      <c r="Q63" s="2886"/>
      <c r="R63" s="2886"/>
      <c r="S63" s="2886"/>
      <c r="T63" s="2886"/>
      <c r="U63" s="2886"/>
      <c r="V63" s="2897"/>
      <c r="W63" s="2885" t="s">
        <v>1992</v>
      </c>
      <c r="X63" s="2886"/>
      <c r="Y63" s="2886"/>
      <c r="Z63" s="2886"/>
      <c r="AA63" s="2886"/>
      <c r="AB63" s="2886"/>
      <c r="AC63" s="2897"/>
      <c r="AD63" s="2885" t="s">
        <v>1993</v>
      </c>
      <c r="AE63" s="2886"/>
      <c r="AF63" s="2886"/>
      <c r="AG63" s="2886"/>
      <c r="AH63" s="2886"/>
      <c r="AI63" s="2886"/>
      <c r="AJ63" s="2897"/>
    </row>
    <row r="64" spans="1:36" s="287" customFormat="1" ht="17.25" customHeight="1">
      <c r="A64" s="2907"/>
      <c r="B64" s="2907"/>
      <c r="C64" s="2896"/>
      <c r="D64" s="2896"/>
      <c r="E64" s="2896"/>
      <c r="F64" s="2896"/>
      <c r="G64" s="2896"/>
      <c r="H64" s="2896"/>
      <c r="I64" s="2896"/>
      <c r="J64" s="707"/>
      <c r="K64" s="288"/>
      <c r="L64" s="288"/>
      <c r="M64" s="2878" t="s">
        <v>1994</v>
      </c>
      <c r="N64" s="2878"/>
      <c r="O64" s="2912"/>
      <c r="P64" s="2910"/>
      <c r="Q64" s="2887"/>
      <c r="R64" s="2887"/>
      <c r="S64" s="2887" t="s">
        <v>1995</v>
      </c>
      <c r="T64" s="2887"/>
      <c r="U64" s="2887"/>
      <c r="V64" s="2911"/>
      <c r="W64" s="2910"/>
      <c r="X64" s="2887"/>
      <c r="Y64" s="2887"/>
      <c r="Z64" s="2887" t="s">
        <v>1995</v>
      </c>
      <c r="AA64" s="2887"/>
      <c r="AB64" s="2887"/>
      <c r="AC64" s="2911"/>
      <c r="AD64" s="2910"/>
      <c r="AE64" s="2887"/>
      <c r="AF64" s="2887"/>
      <c r="AG64" s="2887" t="s">
        <v>1995</v>
      </c>
      <c r="AH64" s="2887"/>
      <c r="AI64" s="2887"/>
      <c r="AJ64" s="2911"/>
    </row>
    <row r="65" spans="1:36" s="287" customFormat="1" ht="17.25" customHeight="1">
      <c r="A65" s="2907"/>
      <c r="B65" s="2907"/>
      <c r="C65" s="2896"/>
      <c r="D65" s="2896"/>
      <c r="E65" s="2896"/>
      <c r="F65" s="2896"/>
      <c r="G65" s="2896"/>
      <c r="H65" s="2896"/>
      <c r="I65" s="2896"/>
      <c r="J65" s="2892" t="s">
        <v>1996</v>
      </c>
      <c r="K65" s="2888"/>
      <c r="L65" s="2888"/>
      <c r="M65" s="2888"/>
      <c r="N65" s="2888"/>
      <c r="O65" s="2888"/>
      <c r="P65" s="704"/>
      <c r="Q65" s="704"/>
      <c r="R65" s="704"/>
      <c r="S65" s="704"/>
      <c r="T65" s="704"/>
      <c r="U65" s="704"/>
      <c r="V65" s="704"/>
      <c r="W65" s="704"/>
      <c r="X65" s="704"/>
      <c r="Y65" s="704"/>
      <c r="Z65" s="704"/>
      <c r="AA65" s="704"/>
      <c r="AB65" s="704"/>
      <c r="AC65" s="704"/>
      <c r="AD65" s="704"/>
      <c r="AE65" s="704"/>
      <c r="AF65" s="704"/>
      <c r="AG65" s="704"/>
      <c r="AH65" s="704"/>
      <c r="AI65" s="704"/>
      <c r="AJ65" s="705"/>
    </row>
    <row r="66" spans="1:36" s="287" customFormat="1" ht="17.25" customHeight="1">
      <c r="A66" s="2898" t="s">
        <v>1997</v>
      </c>
      <c r="B66" s="2899"/>
      <c r="C66" s="2895" t="s">
        <v>1998</v>
      </c>
      <c r="D66" s="2896"/>
      <c r="E66" s="2896"/>
      <c r="F66" s="2896"/>
      <c r="G66" s="2896"/>
      <c r="H66" s="2896"/>
      <c r="I66" s="2896"/>
      <c r="J66" s="708"/>
      <c r="K66" s="2879" t="s">
        <v>1999</v>
      </c>
      <c r="L66" s="2879"/>
      <c r="M66" s="2879"/>
      <c r="N66" s="2879"/>
      <c r="O66" s="2879"/>
      <c r="P66" s="2879"/>
      <c r="Q66" s="2879"/>
      <c r="R66" s="2879"/>
      <c r="S66" s="2879"/>
      <c r="T66" s="2879"/>
      <c r="U66" s="2879"/>
      <c r="V66" s="2879"/>
      <c r="W66" s="2879"/>
      <c r="X66" s="2879"/>
      <c r="Y66" s="2879"/>
      <c r="Z66" s="2879"/>
      <c r="AA66" s="2879"/>
      <c r="AB66" s="2879"/>
      <c r="AC66" s="2879"/>
      <c r="AD66" s="2879"/>
      <c r="AE66" s="2879"/>
      <c r="AF66" s="2879"/>
      <c r="AG66" s="2879"/>
      <c r="AH66" s="2879"/>
      <c r="AI66" s="2879"/>
      <c r="AJ66" s="2880"/>
    </row>
    <row r="67" spans="1:36" s="287" customFormat="1" ht="17.25" customHeight="1">
      <c r="A67" s="2900"/>
      <c r="B67" s="2901"/>
      <c r="C67" s="2896"/>
      <c r="D67" s="2896"/>
      <c r="E67" s="2896"/>
      <c r="F67" s="2896"/>
      <c r="G67" s="2896"/>
      <c r="H67" s="2896"/>
      <c r="I67" s="2896"/>
      <c r="J67" s="293"/>
      <c r="K67" s="2881"/>
      <c r="L67" s="2881"/>
      <c r="M67" s="2881"/>
      <c r="N67" s="2881"/>
      <c r="O67" s="2881"/>
      <c r="P67" s="2881"/>
      <c r="Q67" s="2881"/>
      <c r="R67" s="2881"/>
      <c r="S67" s="2881"/>
      <c r="T67" s="2881"/>
      <c r="U67" s="2881"/>
      <c r="V67" s="2881"/>
      <c r="W67" s="2881"/>
      <c r="X67" s="2881"/>
      <c r="Y67" s="2881"/>
      <c r="Z67" s="2881"/>
      <c r="AA67" s="2881"/>
      <c r="AB67" s="2881"/>
      <c r="AC67" s="2881"/>
      <c r="AD67" s="2881"/>
      <c r="AE67" s="2881"/>
      <c r="AF67" s="2881"/>
      <c r="AG67" s="2881"/>
      <c r="AH67" s="2881"/>
      <c r="AI67" s="2881"/>
      <c r="AJ67" s="2882"/>
    </row>
    <row r="68" spans="1:36" s="287" customFormat="1" ht="17.25" customHeight="1">
      <c r="A68" s="2900"/>
      <c r="B68" s="2901"/>
      <c r="C68" s="2896"/>
      <c r="D68" s="2896"/>
      <c r="E68" s="2896"/>
      <c r="F68" s="2896"/>
      <c r="G68" s="2896"/>
      <c r="H68" s="2896"/>
      <c r="I68" s="2896"/>
      <c r="J68" s="707"/>
      <c r="K68" s="2883"/>
      <c r="L68" s="2883"/>
      <c r="M68" s="2883"/>
      <c r="N68" s="2883"/>
      <c r="O68" s="2883"/>
      <c r="P68" s="2883"/>
      <c r="Q68" s="2883"/>
      <c r="R68" s="2883"/>
      <c r="S68" s="2883"/>
      <c r="T68" s="2883"/>
      <c r="U68" s="2883"/>
      <c r="V68" s="2883"/>
      <c r="W68" s="2883"/>
      <c r="X68" s="2883"/>
      <c r="Y68" s="2883"/>
      <c r="Z68" s="2883"/>
      <c r="AA68" s="2883"/>
      <c r="AB68" s="2883"/>
      <c r="AC68" s="2883"/>
      <c r="AD68" s="2883"/>
      <c r="AE68" s="2883"/>
      <c r="AF68" s="2883"/>
      <c r="AG68" s="2883"/>
      <c r="AH68" s="2883"/>
      <c r="AI68" s="2883"/>
      <c r="AJ68" s="2884"/>
    </row>
    <row r="69" spans="1:36" s="287" customFormat="1" ht="17.25" customHeight="1">
      <c r="A69" s="2900"/>
      <c r="B69" s="2901"/>
      <c r="C69" s="2896"/>
      <c r="D69" s="2896"/>
      <c r="E69" s="2896"/>
      <c r="F69" s="2896"/>
      <c r="G69" s="2896"/>
      <c r="H69" s="2896"/>
      <c r="I69" s="2896"/>
      <c r="J69" s="2885" t="s">
        <v>2000</v>
      </c>
      <c r="K69" s="2886"/>
      <c r="L69" s="2886"/>
      <c r="M69" s="2886"/>
      <c r="N69" s="2886"/>
      <c r="O69" s="2886"/>
      <c r="P69" s="2886" t="s">
        <v>2001</v>
      </c>
      <c r="Q69" s="2886"/>
      <c r="R69" s="2886"/>
      <c r="S69" s="2886"/>
      <c r="T69" s="2886"/>
      <c r="U69" s="2879" t="s">
        <v>1995</v>
      </c>
      <c r="V69" s="2879"/>
      <c r="W69" s="2879"/>
      <c r="X69" s="2879"/>
      <c r="Y69" s="701"/>
      <c r="Z69" s="701"/>
      <c r="AA69" s="2886" t="s">
        <v>2002</v>
      </c>
      <c r="AB69" s="2886"/>
      <c r="AC69" s="2886"/>
      <c r="AD69" s="2886"/>
      <c r="AE69" s="2886"/>
      <c r="AF69" s="2879" t="s">
        <v>1995</v>
      </c>
      <c r="AG69" s="2879"/>
      <c r="AH69" s="2879"/>
      <c r="AI69" s="2879"/>
      <c r="AJ69" s="702"/>
    </row>
    <row r="70" spans="1:36" s="287" customFormat="1" ht="17.25" customHeight="1">
      <c r="A70" s="2900"/>
      <c r="B70" s="2901"/>
      <c r="C70" s="2896"/>
      <c r="D70" s="2896"/>
      <c r="E70" s="2896"/>
      <c r="F70" s="2896"/>
      <c r="G70" s="2896"/>
      <c r="H70" s="2896"/>
      <c r="I70" s="2896"/>
      <c r="J70" s="707"/>
      <c r="K70" s="288"/>
      <c r="L70" s="288"/>
      <c r="M70" s="2878" t="s">
        <v>2003</v>
      </c>
      <c r="N70" s="2878"/>
      <c r="O70" s="2878"/>
      <c r="P70" s="2878"/>
      <c r="Q70" s="2878"/>
      <c r="R70" s="2878"/>
      <c r="S70" s="292" t="s">
        <v>44</v>
      </c>
      <c r="T70" s="2887"/>
      <c r="U70" s="2887"/>
      <c r="V70" s="2887"/>
      <c r="W70" s="2887"/>
      <c r="X70" s="2887"/>
      <c r="Y70" s="2887"/>
      <c r="Z70" s="2887"/>
      <c r="AA70" s="2887"/>
      <c r="AB70" s="2887"/>
      <c r="AC70" s="2887"/>
      <c r="AD70" s="2887"/>
      <c r="AE70" s="2887"/>
      <c r="AF70" s="2887"/>
      <c r="AG70" s="2887"/>
      <c r="AH70" s="2887"/>
      <c r="AI70" s="2887"/>
      <c r="AJ70" s="703" t="s">
        <v>8</v>
      </c>
    </row>
    <row r="71" spans="1:36" s="287" customFormat="1" ht="17.25" customHeight="1">
      <c r="A71" s="2900"/>
      <c r="B71" s="2901"/>
      <c r="C71" s="2896"/>
      <c r="D71" s="2896"/>
      <c r="E71" s="2896"/>
      <c r="F71" s="2896"/>
      <c r="G71" s="2896"/>
      <c r="H71" s="2896"/>
      <c r="I71" s="2896"/>
      <c r="J71" s="2892" t="s">
        <v>2004</v>
      </c>
      <c r="K71" s="2888"/>
      <c r="L71" s="2888"/>
      <c r="M71" s="2888"/>
      <c r="N71" s="2888"/>
      <c r="O71" s="2888"/>
      <c r="P71" s="704"/>
      <c r="Q71" s="704"/>
      <c r="R71" s="704"/>
      <c r="S71" s="704"/>
      <c r="T71" s="704"/>
      <c r="U71" s="704"/>
      <c r="V71" s="704"/>
      <c r="W71" s="704"/>
      <c r="X71" s="704"/>
      <c r="Y71" s="704"/>
      <c r="Z71" s="704"/>
      <c r="AA71" s="704"/>
      <c r="AB71" s="704"/>
      <c r="AC71" s="704"/>
      <c r="AD71" s="704"/>
      <c r="AE71" s="704"/>
      <c r="AF71" s="704"/>
      <c r="AG71" s="704"/>
      <c r="AH71" s="704"/>
      <c r="AI71" s="704"/>
      <c r="AJ71" s="705"/>
    </row>
    <row r="72" spans="1:36" s="287" customFormat="1" ht="17.25" customHeight="1">
      <c r="A72" s="2900"/>
      <c r="B72" s="2901"/>
      <c r="C72" s="2896"/>
      <c r="D72" s="2896"/>
      <c r="E72" s="2896"/>
      <c r="F72" s="2896"/>
      <c r="G72" s="2896"/>
      <c r="H72" s="2896"/>
      <c r="I72" s="2896"/>
      <c r="J72" s="2892" t="s">
        <v>2005</v>
      </c>
      <c r="K72" s="2888"/>
      <c r="L72" s="2888"/>
      <c r="M72" s="2888"/>
      <c r="N72" s="2888"/>
      <c r="O72" s="2888"/>
      <c r="P72" s="2888"/>
      <c r="Q72" s="2888"/>
      <c r="R72" s="2888"/>
      <c r="S72" s="2888"/>
      <c r="T72" s="2888"/>
      <c r="U72" s="2888"/>
      <c r="V72" s="2888"/>
      <c r="W72" s="704"/>
      <c r="X72" s="704"/>
      <c r="Y72" s="704"/>
      <c r="Z72" s="704"/>
      <c r="AA72" s="704"/>
      <c r="AB72" s="704"/>
      <c r="AC72" s="704"/>
      <c r="AD72" s="704"/>
      <c r="AE72" s="704"/>
      <c r="AF72" s="704"/>
      <c r="AG72" s="704"/>
      <c r="AH72" s="704"/>
      <c r="AI72" s="704"/>
      <c r="AJ72" s="705"/>
    </row>
    <row r="73" spans="1:36" s="287" customFormat="1" ht="17.25" customHeight="1">
      <c r="A73" s="2900"/>
      <c r="B73" s="2901"/>
      <c r="C73" s="2896"/>
      <c r="D73" s="2896"/>
      <c r="E73" s="2896"/>
      <c r="F73" s="2896"/>
      <c r="G73" s="2896"/>
      <c r="H73" s="2896"/>
      <c r="I73" s="2896"/>
      <c r="J73" s="2893" t="s">
        <v>2006</v>
      </c>
      <c r="K73" s="2889"/>
      <c r="L73" s="2889"/>
      <c r="M73" s="2889"/>
      <c r="N73" s="2889"/>
      <c r="O73" s="2889"/>
      <c r="P73" s="706" t="s">
        <v>44</v>
      </c>
      <c r="Q73" s="2888"/>
      <c r="R73" s="2888"/>
      <c r="S73" s="2888"/>
      <c r="T73" s="2888"/>
      <c r="U73" s="2888"/>
      <c r="V73" s="2888"/>
      <c r="W73" s="2888"/>
      <c r="X73" s="2888"/>
      <c r="Y73" s="2888"/>
      <c r="Z73" s="2888"/>
      <c r="AA73" s="2888"/>
      <c r="AB73" s="2888"/>
      <c r="AC73" s="2888"/>
      <c r="AD73" s="2888"/>
      <c r="AE73" s="2888"/>
      <c r="AF73" s="2888"/>
      <c r="AG73" s="2888"/>
      <c r="AH73" s="2888"/>
      <c r="AI73" s="2888"/>
      <c r="AJ73" s="705" t="s">
        <v>8</v>
      </c>
    </row>
    <row r="74" spans="1:36" s="287" customFormat="1" ht="17.25" customHeight="1">
      <c r="A74" s="2900"/>
      <c r="B74" s="2901"/>
      <c r="C74" s="2896" t="s">
        <v>2007</v>
      </c>
      <c r="D74" s="2896"/>
      <c r="E74" s="2896"/>
      <c r="F74" s="2896"/>
      <c r="G74" s="2896"/>
      <c r="H74" s="2896"/>
      <c r="I74" s="2896"/>
      <c r="J74" s="2893" t="s">
        <v>2008</v>
      </c>
      <c r="K74" s="2889"/>
      <c r="L74" s="2889"/>
      <c r="M74" s="2894"/>
      <c r="N74" s="2894"/>
      <c r="O74" s="2889" t="s">
        <v>2009</v>
      </c>
      <c r="P74" s="2889"/>
      <c r="Q74" s="2889"/>
      <c r="R74" s="2889"/>
      <c r="S74" s="2889"/>
      <c r="T74" s="2894"/>
      <c r="U74" s="2894"/>
      <c r="V74" s="2889" t="s">
        <v>2010</v>
      </c>
      <c r="W74" s="2889"/>
      <c r="X74" s="2889"/>
      <c r="Y74" s="2889"/>
      <c r="Z74" s="2889"/>
      <c r="AA74" s="2905" t="str">
        <f>$F$4</f>
        <v/>
      </c>
      <c r="AB74" s="2905"/>
      <c r="AC74" s="2889" t="s">
        <v>2011</v>
      </c>
      <c r="AD74" s="2889"/>
      <c r="AE74" s="2889"/>
      <c r="AF74" s="2928" t="str">
        <f>$F$5</f>
        <v/>
      </c>
      <c r="AG74" s="2905"/>
      <c r="AH74" s="2905"/>
      <c r="AI74" s="2905"/>
      <c r="AJ74" s="705" t="s">
        <v>8</v>
      </c>
    </row>
    <row r="75" spans="1:36" s="287" customFormat="1" ht="17.25" customHeight="1">
      <c r="A75" s="2900"/>
      <c r="B75" s="2901"/>
      <c r="C75" s="2896" t="s">
        <v>2012</v>
      </c>
      <c r="D75" s="2896"/>
      <c r="E75" s="2896"/>
      <c r="F75" s="2896"/>
      <c r="G75" s="2896"/>
      <c r="H75" s="2896"/>
      <c r="I75" s="2896"/>
      <c r="J75" s="2892" t="s">
        <v>2013</v>
      </c>
      <c r="K75" s="2888"/>
      <c r="L75" s="2888"/>
      <c r="M75" s="2888"/>
      <c r="N75" s="2888"/>
      <c r="O75" s="2888" t="s">
        <v>2014</v>
      </c>
      <c r="P75" s="2888"/>
      <c r="Q75" s="2888"/>
      <c r="R75" s="2888"/>
      <c r="S75" s="2888"/>
      <c r="T75" s="2888"/>
      <c r="U75" s="2889" t="s">
        <v>2015</v>
      </c>
      <c r="V75" s="2889"/>
      <c r="W75" s="2889"/>
      <c r="X75" s="704"/>
      <c r="Y75" s="2888" t="s">
        <v>2016</v>
      </c>
      <c r="Z75" s="2888"/>
      <c r="AA75" s="2888"/>
      <c r="AB75" s="2888"/>
      <c r="AC75" s="2888"/>
      <c r="AD75" s="2888"/>
      <c r="AE75" s="2889" t="s">
        <v>2017</v>
      </c>
      <c r="AF75" s="2889"/>
      <c r="AG75" s="2889"/>
      <c r="AH75" s="704"/>
      <c r="AI75" s="704"/>
      <c r="AJ75" s="705"/>
    </row>
    <row r="76" spans="1:36" s="287" customFormat="1" ht="17.25" customHeight="1">
      <c r="A76" s="2900"/>
      <c r="B76" s="2901"/>
      <c r="C76" s="2872" t="s">
        <v>2018</v>
      </c>
      <c r="D76" s="2873"/>
      <c r="E76" s="2873"/>
      <c r="F76" s="2873"/>
      <c r="G76" s="2873"/>
      <c r="H76" s="2873"/>
      <c r="I76" s="2874"/>
      <c r="J76" s="2890" t="s">
        <v>2019</v>
      </c>
      <c r="K76" s="2891"/>
      <c r="L76" s="2891"/>
      <c r="M76" s="2891"/>
      <c r="N76" s="2891"/>
      <c r="O76" s="2886" t="s">
        <v>2020</v>
      </c>
      <c r="P76" s="2886"/>
      <c r="Q76" s="2886"/>
      <c r="R76" s="2886"/>
      <c r="S76" s="2886"/>
      <c r="T76" s="2886"/>
      <c r="U76" s="2886"/>
      <c r="V76" s="2886"/>
      <c r="W76" s="2886"/>
      <c r="X76" s="2886"/>
      <c r="Y76" s="709" t="s">
        <v>44</v>
      </c>
      <c r="Z76" s="2886"/>
      <c r="AA76" s="2886"/>
      <c r="AB76" s="2886"/>
      <c r="AC76" s="2886"/>
      <c r="AD76" s="2886"/>
      <c r="AE76" s="2886"/>
      <c r="AF76" s="2886"/>
      <c r="AG76" s="2886"/>
      <c r="AH76" s="2886"/>
      <c r="AI76" s="2886"/>
      <c r="AJ76" s="702" t="s">
        <v>8</v>
      </c>
    </row>
    <row r="77" spans="1:36" s="287" customFormat="1" ht="17.25" customHeight="1">
      <c r="A77" s="2900"/>
      <c r="B77" s="2901"/>
      <c r="C77" s="2926"/>
      <c r="D77" s="1519"/>
      <c r="E77" s="1519"/>
      <c r="F77" s="1519"/>
      <c r="G77" s="1519"/>
      <c r="H77" s="1519"/>
      <c r="I77" s="1953"/>
      <c r="J77" s="2913" t="s">
        <v>2021</v>
      </c>
      <c r="K77" s="1678"/>
      <c r="L77" s="1678"/>
      <c r="M77" s="1678"/>
      <c r="N77" s="1678"/>
      <c r="O77" s="1956" t="s">
        <v>2022</v>
      </c>
      <c r="P77" s="1956"/>
      <c r="Q77" s="1956"/>
      <c r="R77" s="1956"/>
      <c r="S77" s="1956"/>
      <c r="T77" s="1956"/>
      <c r="U77" s="1956"/>
      <c r="V77" s="1956"/>
      <c r="W77" s="1956"/>
      <c r="X77" s="1956"/>
      <c r="Y77" s="290" t="s">
        <v>44</v>
      </c>
      <c r="Z77" s="1956"/>
      <c r="AA77" s="1956"/>
      <c r="AB77" s="1956"/>
      <c r="AC77" s="1956"/>
      <c r="AD77" s="1956"/>
      <c r="AE77" s="1956"/>
      <c r="AF77" s="1956"/>
      <c r="AG77" s="1956"/>
      <c r="AH77" s="1956"/>
      <c r="AI77" s="1956"/>
      <c r="AJ77" s="291" t="s">
        <v>8</v>
      </c>
    </row>
    <row r="78" spans="1:36" s="287" customFormat="1" ht="17.25" customHeight="1">
      <c r="A78" s="2900"/>
      <c r="B78" s="2901"/>
      <c r="C78" s="1623"/>
      <c r="D78" s="2875"/>
      <c r="E78" s="2875"/>
      <c r="F78" s="2875"/>
      <c r="G78" s="2875"/>
      <c r="H78" s="2875"/>
      <c r="I78" s="1624"/>
      <c r="J78" s="2925" t="s">
        <v>2023</v>
      </c>
      <c r="K78" s="2878"/>
      <c r="L78" s="2878"/>
      <c r="M78" s="2878"/>
      <c r="N78" s="2878"/>
      <c r="O78" s="2887" t="s">
        <v>2022</v>
      </c>
      <c r="P78" s="2887"/>
      <c r="Q78" s="2887"/>
      <c r="R78" s="2887"/>
      <c r="S78" s="2887"/>
      <c r="T78" s="2887"/>
      <c r="U78" s="2887"/>
      <c r="V78" s="2887"/>
      <c r="W78" s="2887"/>
      <c r="X78" s="2887"/>
      <c r="Y78" s="292" t="s">
        <v>44</v>
      </c>
      <c r="Z78" s="2887"/>
      <c r="AA78" s="2887"/>
      <c r="AB78" s="2887"/>
      <c r="AC78" s="2887"/>
      <c r="AD78" s="2887"/>
      <c r="AE78" s="2887"/>
      <c r="AF78" s="2887"/>
      <c r="AG78" s="2887"/>
      <c r="AH78" s="2887"/>
      <c r="AI78" s="2887"/>
      <c r="AJ78" s="703" t="s">
        <v>8</v>
      </c>
    </row>
    <row r="79" spans="1:36" s="287" customFormat="1" ht="17.25" customHeight="1">
      <c r="A79" s="2902"/>
      <c r="B79" s="2903"/>
      <c r="C79" s="2904" t="s">
        <v>2024</v>
      </c>
      <c r="D79" s="2905"/>
      <c r="E79" s="2905"/>
      <c r="F79" s="2905"/>
      <c r="G79" s="2905"/>
      <c r="H79" s="2905"/>
      <c r="I79" s="2906"/>
      <c r="J79" s="2893" t="str">
        <f>IF(LEFT("",20)=LEFT(入力専用!$G$73,20),"　□あり　（認定区分：",IF(LEFT("申請中",20)=LEFT(入力専用!$G$73,20),"　□あり　（認定区分：","　☑あり　（認定区分："))</f>
        <v>　□あり　（認定区分：</v>
      </c>
      <c r="K79" s="2889"/>
      <c r="L79" s="2889"/>
      <c r="M79" s="2889"/>
      <c r="N79" s="2889"/>
      <c r="O79" s="2889"/>
      <c r="P79" s="2889"/>
      <c r="Q79" s="2889" t="str">
        <f>IF(LEFT("",20)=LEFT(入力専用!$G$73,20),"",IF(LEFT("申請中",20)=LEFT(入力専用!$G$73,20),"",入力専用!$G$73))</f>
        <v/>
      </c>
      <c r="R79" s="2889"/>
      <c r="S79" s="2889"/>
      <c r="T79" s="2889"/>
      <c r="U79" s="2889"/>
      <c r="V79" s="2889"/>
      <c r="W79" s="288" t="s">
        <v>8</v>
      </c>
      <c r="Y79" s="2889" t="str">
        <f>IF(LEFT("申請中",20)=LEFT(入力専用!$G$73,20),"☑申請中","□申請中")</f>
        <v>□申請中</v>
      </c>
      <c r="Z79" s="2889"/>
      <c r="AA79" s="2889"/>
      <c r="AB79" s="2889"/>
      <c r="AD79" s="288"/>
      <c r="AE79" s="2889" t="str">
        <f>IF(LEFT("",20)=LEFT(入力専用!$G$73,20),"☑なし","□なし")</f>
        <v>☑なし</v>
      </c>
      <c r="AF79" s="2889"/>
      <c r="AG79" s="2889"/>
      <c r="AH79" s="2889"/>
      <c r="AI79" s="288"/>
      <c r="AJ79" s="703"/>
    </row>
    <row r="80" spans="1:36" s="287" customFormat="1" ht="17.25" customHeight="1">
      <c r="A80" s="2907" t="s">
        <v>2025</v>
      </c>
      <c r="B80" s="2907"/>
      <c r="C80" s="2896" t="s">
        <v>2026</v>
      </c>
      <c r="D80" s="2896"/>
      <c r="E80" s="2896"/>
      <c r="F80" s="2896"/>
      <c r="G80" s="2896"/>
      <c r="H80" s="2896"/>
      <c r="I80" s="2896"/>
      <c r="J80" s="2893" t="s">
        <v>2027</v>
      </c>
      <c r="K80" s="2889"/>
      <c r="L80" s="2894"/>
      <c r="M80" s="2894"/>
      <c r="N80" s="2889" t="s">
        <v>2028</v>
      </c>
      <c r="O80" s="2889"/>
      <c r="P80" s="2888" t="s">
        <v>2029</v>
      </c>
      <c r="Q80" s="2888"/>
      <c r="R80" s="2888"/>
      <c r="S80" s="2888"/>
      <c r="T80" s="2888"/>
      <c r="U80" s="2888"/>
      <c r="V80" s="2888"/>
      <c r="W80" s="2888"/>
      <c r="X80" s="2888"/>
      <c r="Y80" s="2888"/>
      <c r="Z80" s="706" t="s">
        <v>44</v>
      </c>
      <c r="AA80" s="2888"/>
      <c r="AB80" s="2888"/>
      <c r="AC80" s="2888"/>
      <c r="AD80" s="2888"/>
      <c r="AE80" s="2888"/>
      <c r="AF80" s="2888"/>
      <c r="AG80" s="2888"/>
      <c r="AH80" s="2888"/>
      <c r="AI80" s="2888"/>
      <c r="AJ80" s="705" t="s">
        <v>8</v>
      </c>
    </row>
    <row r="81" spans="1:36" s="287" customFormat="1" ht="17.25" customHeight="1">
      <c r="A81" s="2907"/>
      <c r="B81" s="2907"/>
      <c r="C81" s="2896" t="s">
        <v>2030</v>
      </c>
      <c r="D81" s="2896"/>
      <c r="E81" s="2896"/>
      <c r="F81" s="2896"/>
      <c r="G81" s="2896"/>
      <c r="H81" s="2896"/>
      <c r="I81" s="2896"/>
      <c r="J81" s="2909" t="s">
        <v>2031</v>
      </c>
      <c r="K81" s="2879"/>
      <c r="L81" s="2879"/>
      <c r="M81" s="2879"/>
      <c r="N81" s="2879"/>
      <c r="O81" s="2879"/>
      <c r="P81" s="2879"/>
      <c r="Q81" s="2879"/>
      <c r="R81" s="2879"/>
      <c r="S81" s="709" t="s">
        <v>44</v>
      </c>
      <c r="T81" s="2886"/>
      <c r="U81" s="2886"/>
      <c r="V81" s="2886"/>
      <c r="W81" s="2886"/>
      <c r="X81" s="2886"/>
      <c r="Y81" s="2886"/>
      <c r="Z81" s="2886"/>
      <c r="AA81" s="2886"/>
      <c r="AB81" s="2886"/>
      <c r="AC81" s="2886"/>
      <c r="AD81" s="2886"/>
      <c r="AE81" s="2886"/>
      <c r="AF81" s="2886"/>
      <c r="AG81" s="2886"/>
      <c r="AH81" s="2886"/>
      <c r="AI81" s="2886"/>
      <c r="AJ81" s="702" t="s">
        <v>8</v>
      </c>
    </row>
    <row r="82" spans="1:36" s="287" customFormat="1" ht="17.25" customHeight="1">
      <c r="A82" s="2907"/>
      <c r="B82" s="2907"/>
      <c r="C82" s="2896"/>
      <c r="D82" s="2896"/>
      <c r="E82" s="2896"/>
      <c r="F82" s="2896"/>
      <c r="G82" s="2896"/>
      <c r="H82" s="2896"/>
      <c r="I82" s="2896"/>
      <c r="J82" s="2908" t="s">
        <v>2032</v>
      </c>
      <c r="K82" s="1956"/>
      <c r="L82" s="1956"/>
      <c r="M82" s="1956"/>
      <c r="N82" s="1956"/>
      <c r="O82" s="1956"/>
      <c r="P82" s="1678" t="s">
        <v>2033</v>
      </c>
      <c r="Q82" s="1678"/>
      <c r="R82" s="1678"/>
      <c r="AJ82" s="291"/>
    </row>
    <row r="83" spans="1:36" s="287" customFormat="1" ht="17.25" customHeight="1">
      <c r="A83" s="2907"/>
      <c r="B83" s="2907"/>
      <c r="C83" s="2896"/>
      <c r="D83" s="2896"/>
      <c r="E83" s="2896"/>
      <c r="F83" s="2896"/>
      <c r="G83" s="2896"/>
      <c r="H83" s="2896"/>
      <c r="I83" s="2896"/>
      <c r="J83" s="2927" t="s">
        <v>2034</v>
      </c>
      <c r="K83" s="2883"/>
      <c r="L83" s="2883"/>
      <c r="M83" s="2883"/>
      <c r="N83" s="2883"/>
      <c r="O83" s="2883"/>
      <c r="P83" s="2883"/>
      <c r="Q83" s="2883"/>
      <c r="R83" s="292" t="s">
        <v>44</v>
      </c>
      <c r="S83" s="2887"/>
      <c r="T83" s="2887"/>
      <c r="U83" s="2878" t="s">
        <v>2035</v>
      </c>
      <c r="V83" s="2878"/>
      <c r="W83" s="2878"/>
      <c r="X83" s="2878"/>
      <c r="Y83" s="2878"/>
      <c r="Z83" s="2878"/>
      <c r="AA83" s="2887"/>
      <c r="AB83" s="2887"/>
      <c r="AC83" s="2887"/>
      <c r="AD83" s="2887"/>
      <c r="AE83" s="2887"/>
      <c r="AF83" s="2887"/>
      <c r="AG83" s="2887"/>
      <c r="AH83" s="2887"/>
      <c r="AI83" s="2887"/>
      <c r="AJ83" s="703" t="s">
        <v>8</v>
      </c>
    </row>
    <row r="84" spans="1:36" s="287" customFormat="1" ht="17.25" customHeight="1">
      <c r="A84" s="2907"/>
      <c r="B84" s="2907"/>
      <c r="C84" s="2896" t="s">
        <v>2036</v>
      </c>
      <c r="D84" s="2896"/>
      <c r="E84" s="2896"/>
      <c r="F84" s="2896"/>
      <c r="G84" s="2896"/>
      <c r="H84" s="2896"/>
      <c r="I84" s="2896"/>
      <c r="J84" s="2892" t="s">
        <v>2037</v>
      </c>
      <c r="K84" s="2888"/>
      <c r="L84" s="2888"/>
      <c r="M84" s="2888"/>
      <c r="N84" s="2888"/>
      <c r="O84" s="2888"/>
      <c r="P84" s="2888"/>
      <c r="Q84" s="2888"/>
      <c r="R84" s="2888"/>
      <c r="S84" s="2888"/>
      <c r="T84" s="2888"/>
      <c r="U84" s="2888"/>
      <c r="V84" s="2888"/>
      <c r="W84" s="2888"/>
      <c r="X84" s="2888"/>
      <c r="Y84" s="2888"/>
      <c r="Z84" s="2888"/>
      <c r="AA84" s="2888"/>
      <c r="AB84" s="2888"/>
      <c r="AC84" s="2888"/>
      <c r="AD84" s="2888"/>
      <c r="AE84" s="2888"/>
      <c r="AF84" s="2888"/>
      <c r="AG84" s="2888"/>
      <c r="AH84" s="2888"/>
      <c r="AI84" s="2888"/>
      <c r="AJ84" s="705" t="s">
        <v>8</v>
      </c>
    </row>
    <row r="85" spans="1:36" s="287" customFormat="1" ht="17.25" customHeight="1">
      <c r="A85" s="2907"/>
      <c r="B85" s="2907"/>
      <c r="C85" s="2896" t="s">
        <v>2038</v>
      </c>
      <c r="D85" s="2896"/>
      <c r="E85" s="2896"/>
      <c r="F85" s="2896"/>
      <c r="G85" s="2896"/>
      <c r="H85" s="2896"/>
      <c r="I85" s="2896"/>
      <c r="J85" s="2885" t="s">
        <v>2039</v>
      </c>
      <c r="K85" s="2886"/>
      <c r="L85" s="2886"/>
      <c r="M85" s="2886"/>
      <c r="N85" s="2886"/>
      <c r="O85" s="2886"/>
      <c r="P85" s="2886"/>
      <c r="Q85" s="2886"/>
      <c r="R85" s="2886"/>
      <c r="S85" s="701"/>
      <c r="T85" s="701"/>
      <c r="U85" s="701"/>
      <c r="V85" s="701"/>
      <c r="W85" s="701"/>
      <c r="X85" s="701"/>
      <c r="Y85" s="701"/>
      <c r="Z85" s="701"/>
      <c r="AA85" s="701"/>
      <c r="AB85" s="701"/>
      <c r="AC85" s="701"/>
      <c r="AD85" s="701"/>
      <c r="AE85" s="701"/>
      <c r="AF85" s="701"/>
      <c r="AG85" s="701"/>
      <c r="AH85" s="701"/>
      <c r="AI85" s="701"/>
      <c r="AJ85" s="702"/>
    </row>
    <row r="86" spans="1:36" s="287" customFormat="1" ht="17.25" customHeight="1">
      <c r="A86" s="2907"/>
      <c r="B86" s="2907"/>
      <c r="C86" s="2896"/>
      <c r="D86" s="2896"/>
      <c r="E86" s="2896"/>
      <c r="F86" s="2896"/>
      <c r="G86" s="2896"/>
      <c r="H86" s="2896"/>
      <c r="I86" s="2896"/>
      <c r="J86" s="2908" t="s">
        <v>2040</v>
      </c>
      <c r="K86" s="1956"/>
      <c r="L86" s="1956"/>
      <c r="M86" s="1956"/>
      <c r="N86" s="1956"/>
      <c r="O86" s="1956"/>
      <c r="P86" s="1956"/>
      <c r="Q86" s="1956"/>
      <c r="R86" s="1956"/>
      <c r="AJ86" s="291"/>
    </row>
    <row r="87" spans="1:36" s="287" customFormat="1" ht="17.25" customHeight="1">
      <c r="A87" s="2907"/>
      <c r="B87" s="2907"/>
      <c r="C87" s="2896"/>
      <c r="D87" s="2896"/>
      <c r="E87" s="2896"/>
      <c r="F87" s="2896"/>
      <c r="G87" s="2896"/>
      <c r="H87" s="2896"/>
      <c r="I87" s="2896"/>
      <c r="J87" s="293"/>
      <c r="K87" s="1956" t="s">
        <v>2041</v>
      </c>
      <c r="L87" s="1956"/>
      <c r="M87" s="1956"/>
      <c r="N87" s="1956"/>
      <c r="O87" s="1956"/>
      <c r="P87" s="1956"/>
      <c r="Q87" s="1956"/>
      <c r="R87" s="1956"/>
      <c r="S87" s="1956"/>
      <c r="T87" s="1956"/>
      <c r="U87" s="1956"/>
      <c r="V87" s="1956"/>
      <c r="W87" s="1956"/>
      <c r="X87" s="1956"/>
      <c r="Y87" s="1956"/>
      <c r="Z87" s="1956"/>
      <c r="AA87" s="1956"/>
      <c r="AB87" s="1956"/>
      <c r="AC87" s="1956"/>
      <c r="AD87" s="1956"/>
      <c r="AE87" s="1956"/>
      <c r="AF87" s="1956"/>
      <c r="AG87" s="1956"/>
      <c r="AH87" s="1956"/>
      <c r="AI87" s="1956"/>
      <c r="AJ87" s="291" t="s">
        <v>8</v>
      </c>
    </row>
    <row r="88" spans="1:36" s="287" customFormat="1" ht="17.25" customHeight="1">
      <c r="A88" s="2907"/>
      <c r="B88" s="2907"/>
      <c r="C88" s="2896"/>
      <c r="D88" s="2896"/>
      <c r="E88" s="2896"/>
      <c r="F88" s="2896"/>
      <c r="G88" s="2896"/>
      <c r="H88" s="2896"/>
      <c r="I88" s="2896"/>
      <c r="J88" s="293"/>
      <c r="K88" s="1956" t="s">
        <v>2042</v>
      </c>
      <c r="L88" s="1956"/>
      <c r="M88" s="1956"/>
      <c r="N88" s="1956"/>
      <c r="O88" s="1956"/>
      <c r="P88" s="1956"/>
      <c r="Q88" s="1956"/>
      <c r="R88" s="1956"/>
      <c r="S88" s="1956"/>
      <c r="T88" s="1956"/>
      <c r="U88" s="1956"/>
      <c r="V88" s="1956"/>
      <c r="W88" s="1956"/>
      <c r="X88" s="1956"/>
      <c r="Y88" s="1956"/>
      <c r="Z88" s="1956"/>
      <c r="AA88" s="1956"/>
      <c r="AB88" s="1956"/>
      <c r="AC88" s="1956"/>
      <c r="AD88" s="1956"/>
      <c r="AE88" s="1956"/>
      <c r="AF88" s="1956"/>
      <c r="AG88" s="1956"/>
      <c r="AH88" s="1956"/>
      <c r="AI88" s="1956"/>
      <c r="AJ88" s="291" t="s">
        <v>8</v>
      </c>
    </row>
    <row r="89" spans="1:36" s="287" customFormat="1" ht="17.25" customHeight="1">
      <c r="A89" s="2907"/>
      <c r="B89" s="2907"/>
      <c r="C89" s="2896"/>
      <c r="D89" s="2896"/>
      <c r="E89" s="2896"/>
      <c r="F89" s="2896"/>
      <c r="G89" s="2896"/>
      <c r="H89" s="2896"/>
      <c r="I89" s="2896"/>
      <c r="J89" s="293"/>
      <c r="K89" s="1956" t="s">
        <v>2043</v>
      </c>
      <c r="L89" s="1956"/>
      <c r="M89" s="1956"/>
      <c r="N89" s="1956"/>
      <c r="O89" s="1956"/>
      <c r="P89" s="1956"/>
      <c r="Q89" s="1956"/>
      <c r="R89" s="1956"/>
      <c r="S89" s="1956"/>
      <c r="T89" s="1956"/>
      <c r="U89" s="1956"/>
      <c r="V89" s="1956"/>
      <c r="W89" s="1956"/>
      <c r="X89" s="1956"/>
      <c r="Y89" s="1956"/>
      <c r="Z89" s="1956"/>
      <c r="AA89" s="1956"/>
      <c r="AB89" s="1956"/>
      <c r="AC89" s="1956"/>
      <c r="AD89" s="1956"/>
      <c r="AE89" s="1956"/>
      <c r="AF89" s="1956"/>
      <c r="AG89" s="1956"/>
      <c r="AH89" s="1956"/>
      <c r="AI89" s="1956"/>
      <c r="AJ89" s="291" t="s">
        <v>8</v>
      </c>
    </row>
    <row r="90" spans="1:36" s="287" customFormat="1" ht="17.25" customHeight="1">
      <c r="A90" s="2907"/>
      <c r="B90" s="2907"/>
      <c r="C90" s="2896"/>
      <c r="D90" s="2896"/>
      <c r="E90" s="2896"/>
      <c r="F90" s="2896"/>
      <c r="G90" s="2896"/>
      <c r="H90" s="2896"/>
      <c r="I90" s="2896"/>
      <c r="J90" s="293"/>
      <c r="K90" s="1956" t="s">
        <v>2044</v>
      </c>
      <c r="L90" s="1956"/>
      <c r="M90" s="1956"/>
      <c r="N90" s="1956"/>
      <c r="O90" s="1956"/>
      <c r="P90" s="1956"/>
      <c r="Q90" s="1956"/>
      <c r="R90" s="1956"/>
      <c r="S90" s="1956"/>
      <c r="T90" s="1956"/>
      <c r="U90" s="1956"/>
      <c r="V90" s="1956"/>
      <c r="W90" s="1956"/>
      <c r="X90" s="1956"/>
      <c r="Y90" s="1956"/>
      <c r="Z90" s="1956"/>
      <c r="AA90" s="1956"/>
      <c r="AB90" s="1956"/>
      <c r="AC90" s="1956"/>
      <c r="AD90" s="1956"/>
      <c r="AE90" s="1956"/>
      <c r="AF90" s="1956"/>
      <c r="AG90" s="1956"/>
      <c r="AH90" s="1956"/>
      <c r="AI90" s="1956"/>
      <c r="AJ90" s="291" t="s">
        <v>8</v>
      </c>
    </row>
    <row r="91" spans="1:36" s="287" customFormat="1" ht="17.25" customHeight="1">
      <c r="A91" s="2907"/>
      <c r="B91" s="2907"/>
      <c r="C91" s="2896"/>
      <c r="D91" s="2896"/>
      <c r="E91" s="2896"/>
      <c r="F91" s="2896"/>
      <c r="G91" s="2896"/>
      <c r="H91" s="2896"/>
      <c r="I91" s="2896"/>
      <c r="J91" s="293"/>
      <c r="K91" s="1956" t="s">
        <v>2045</v>
      </c>
      <c r="L91" s="1956"/>
      <c r="M91" s="1956"/>
      <c r="N91" s="1956"/>
      <c r="O91" s="1956"/>
      <c r="P91" s="1956"/>
      <c r="Q91" s="1956"/>
      <c r="R91" s="1956"/>
      <c r="S91" s="1956"/>
      <c r="T91" s="1956"/>
      <c r="U91" s="1956"/>
      <c r="V91" s="1956"/>
      <c r="W91" s="1956"/>
      <c r="X91" s="1956"/>
      <c r="AJ91" s="291"/>
    </row>
    <row r="92" spans="1:36" s="287" customFormat="1" ht="17.25" customHeight="1">
      <c r="A92" s="2907"/>
      <c r="B92" s="2907"/>
      <c r="C92" s="2896"/>
      <c r="D92" s="2896"/>
      <c r="E92" s="2896"/>
      <c r="F92" s="2896"/>
      <c r="G92" s="2896"/>
      <c r="H92" s="2896"/>
      <c r="I92" s="2896"/>
      <c r="J92" s="707"/>
      <c r="K92" s="2887" t="s">
        <v>1745</v>
      </c>
      <c r="L92" s="2887"/>
      <c r="M92" s="2887"/>
      <c r="N92" s="2887"/>
      <c r="O92" s="292" t="s">
        <v>44</v>
      </c>
      <c r="P92" s="2887"/>
      <c r="Q92" s="2887"/>
      <c r="R92" s="2887"/>
      <c r="S92" s="2887"/>
      <c r="T92" s="2887"/>
      <c r="U92" s="2887"/>
      <c r="V92" s="2887"/>
      <c r="W92" s="2887"/>
      <c r="X92" s="2887"/>
      <c r="Y92" s="2887"/>
      <c r="Z92" s="2887"/>
      <c r="AA92" s="2887"/>
      <c r="AB92" s="2887"/>
      <c r="AC92" s="2887"/>
      <c r="AD92" s="2887"/>
      <c r="AE92" s="2887"/>
      <c r="AF92" s="2887"/>
      <c r="AG92" s="2887"/>
      <c r="AH92" s="2887"/>
      <c r="AI92" s="2887"/>
      <c r="AJ92" s="703" t="s">
        <v>8</v>
      </c>
    </row>
    <row r="93" spans="1:36" s="287" customFormat="1" ht="17.25" customHeight="1">
      <c r="A93" s="2907"/>
      <c r="B93" s="2907"/>
      <c r="C93" s="2896"/>
      <c r="D93" s="2896"/>
      <c r="E93" s="2896"/>
      <c r="F93" s="2896"/>
      <c r="G93" s="2896"/>
      <c r="H93" s="2896"/>
      <c r="I93" s="2896"/>
      <c r="J93" s="2892" t="s">
        <v>2046</v>
      </c>
      <c r="K93" s="2888"/>
      <c r="L93" s="2888"/>
      <c r="M93" s="2888"/>
      <c r="N93" s="2888"/>
      <c r="O93" s="2888"/>
      <c r="P93" s="2888"/>
      <c r="Q93" s="2888"/>
      <c r="R93" s="2888"/>
      <c r="S93" s="2888"/>
      <c r="T93" s="2888"/>
      <c r="U93" s="2888"/>
      <c r="V93" s="2888"/>
      <c r="W93" s="2888"/>
      <c r="X93" s="2888"/>
      <c r="Y93" s="704"/>
      <c r="Z93" s="704"/>
      <c r="AA93" s="704"/>
      <c r="AB93" s="704"/>
      <c r="AC93" s="704"/>
      <c r="AD93" s="704"/>
      <c r="AE93" s="704"/>
      <c r="AF93" s="704"/>
      <c r="AG93" s="704"/>
      <c r="AH93" s="704"/>
      <c r="AI93" s="704"/>
      <c r="AJ93" s="705"/>
    </row>
    <row r="94" spans="1:36" s="287" customFormat="1" ht="6" customHeight="1">
      <c r="A94" s="2907" t="s">
        <v>131</v>
      </c>
      <c r="B94" s="2907"/>
      <c r="C94" s="2895" t="s">
        <v>2047</v>
      </c>
      <c r="D94" s="2896"/>
      <c r="E94" s="2896"/>
      <c r="F94" s="2896"/>
      <c r="G94" s="2896"/>
      <c r="H94" s="2896"/>
      <c r="I94" s="2896"/>
      <c r="J94" s="708"/>
      <c r="K94" s="701"/>
      <c r="L94" s="701"/>
      <c r="M94" s="701"/>
      <c r="N94" s="701"/>
      <c r="O94" s="701"/>
      <c r="P94" s="701"/>
      <c r="Q94" s="701"/>
      <c r="R94" s="701"/>
      <c r="S94" s="701"/>
      <c r="T94" s="701"/>
      <c r="U94" s="701"/>
      <c r="V94" s="701"/>
      <c r="W94" s="701"/>
      <c r="X94" s="701"/>
      <c r="Y94" s="701"/>
      <c r="Z94" s="701"/>
      <c r="AA94" s="701"/>
      <c r="AB94" s="701"/>
      <c r="AC94" s="701"/>
      <c r="AD94" s="701"/>
      <c r="AE94" s="701"/>
      <c r="AF94" s="701"/>
      <c r="AG94" s="701"/>
      <c r="AH94" s="701"/>
      <c r="AI94" s="701"/>
      <c r="AJ94" s="702"/>
    </row>
    <row r="95" spans="1:36" s="287" customFormat="1" ht="17.25" customHeight="1">
      <c r="A95" s="2907"/>
      <c r="B95" s="2907"/>
      <c r="C95" s="2895"/>
      <c r="D95" s="2896"/>
      <c r="E95" s="2896"/>
      <c r="F95" s="2896"/>
      <c r="G95" s="2896"/>
      <c r="H95" s="2896"/>
      <c r="I95" s="2896"/>
      <c r="J95" s="293"/>
      <c r="K95" s="1711"/>
      <c r="L95" s="1711"/>
      <c r="M95" s="1711"/>
      <c r="N95" s="1711"/>
      <c r="O95" s="1711"/>
      <c r="P95" s="1711"/>
      <c r="Q95" s="1711"/>
      <c r="R95" s="1711"/>
      <c r="S95" s="1711"/>
      <c r="T95" s="1711"/>
      <c r="U95" s="1711"/>
      <c r="V95" s="1711"/>
      <c r="W95" s="1711"/>
      <c r="X95" s="1711"/>
      <c r="Y95" s="1711"/>
      <c r="Z95" s="1711"/>
      <c r="AA95" s="1711"/>
      <c r="AB95" s="1711"/>
      <c r="AC95" s="1711"/>
      <c r="AD95" s="1711"/>
      <c r="AE95" s="1711"/>
      <c r="AF95" s="1711"/>
      <c r="AG95" s="1711"/>
      <c r="AH95" s="1711"/>
      <c r="AI95" s="1711"/>
      <c r="AJ95" s="291"/>
    </row>
    <row r="96" spans="1:36" s="287" customFormat="1" ht="17.25" customHeight="1">
      <c r="A96" s="2907"/>
      <c r="B96" s="2907"/>
      <c r="C96" s="2895"/>
      <c r="D96" s="2896"/>
      <c r="E96" s="2896"/>
      <c r="F96" s="2896"/>
      <c r="G96" s="2896"/>
      <c r="H96" s="2896"/>
      <c r="I96" s="2896"/>
      <c r="J96" s="293"/>
      <c r="K96" s="1711"/>
      <c r="L96" s="1711"/>
      <c r="M96" s="1711"/>
      <c r="N96" s="1711"/>
      <c r="O96" s="1711"/>
      <c r="P96" s="1711"/>
      <c r="Q96" s="1711"/>
      <c r="R96" s="1711"/>
      <c r="S96" s="1711"/>
      <c r="T96" s="1711"/>
      <c r="U96" s="1711"/>
      <c r="V96" s="1711"/>
      <c r="W96" s="1711"/>
      <c r="X96" s="1711"/>
      <c r="Y96" s="1711"/>
      <c r="Z96" s="1711"/>
      <c r="AA96" s="1711"/>
      <c r="AB96" s="1711"/>
      <c r="AC96" s="1711"/>
      <c r="AD96" s="1711"/>
      <c r="AE96" s="1711"/>
      <c r="AF96" s="1711"/>
      <c r="AG96" s="1711"/>
      <c r="AH96" s="1711"/>
      <c r="AI96" s="1711"/>
      <c r="AJ96" s="291"/>
    </row>
    <row r="97" spans="1:36" s="287" customFormat="1" ht="17.25" customHeight="1">
      <c r="A97" s="2907"/>
      <c r="B97" s="2907"/>
      <c r="C97" s="2896"/>
      <c r="D97" s="2896"/>
      <c r="E97" s="2896"/>
      <c r="F97" s="2896"/>
      <c r="G97" s="2896"/>
      <c r="H97" s="2896"/>
      <c r="I97" s="2896"/>
      <c r="J97" s="293"/>
      <c r="K97" s="1711"/>
      <c r="L97" s="1711"/>
      <c r="M97" s="1711"/>
      <c r="N97" s="1711"/>
      <c r="O97" s="1711"/>
      <c r="P97" s="1711"/>
      <c r="Q97" s="1711"/>
      <c r="R97" s="1711"/>
      <c r="S97" s="1711"/>
      <c r="T97" s="1711"/>
      <c r="U97" s="1711"/>
      <c r="V97" s="1711"/>
      <c r="W97" s="1711"/>
      <c r="X97" s="1711"/>
      <c r="Y97" s="1711"/>
      <c r="Z97" s="1711"/>
      <c r="AA97" s="1711"/>
      <c r="AB97" s="1711"/>
      <c r="AC97" s="1711"/>
      <c r="AD97" s="1711"/>
      <c r="AE97" s="1711"/>
      <c r="AF97" s="1711"/>
      <c r="AG97" s="1711"/>
      <c r="AH97" s="1711"/>
      <c r="AI97" s="1711"/>
      <c r="AJ97" s="291"/>
    </row>
    <row r="98" spans="1:36" s="287" customFormat="1" ht="6" customHeight="1">
      <c r="A98" s="2907"/>
      <c r="B98" s="2907"/>
      <c r="C98" s="2896"/>
      <c r="D98" s="2896"/>
      <c r="E98" s="2896"/>
      <c r="F98" s="2896"/>
      <c r="G98" s="2896"/>
      <c r="H98" s="2896"/>
      <c r="I98" s="2896"/>
      <c r="J98" s="707"/>
      <c r="K98" s="288"/>
      <c r="L98" s="288"/>
      <c r="M98" s="288"/>
      <c r="N98" s="288"/>
      <c r="O98" s="288"/>
      <c r="P98" s="288"/>
      <c r="Q98" s="288"/>
      <c r="R98" s="288"/>
      <c r="S98" s="288"/>
      <c r="T98" s="288"/>
      <c r="U98" s="288"/>
      <c r="V98" s="288"/>
      <c r="W98" s="288"/>
      <c r="X98" s="288"/>
      <c r="Y98" s="288"/>
      <c r="Z98" s="288"/>
      <c r="AA98" s="288"/>
      <c r="AB98" s="288"/>
      <c r="AC98" s="288"/>
      <c r="AD98" s="288"/>
      <c r="AE98" s="288"/>
      <c r="AF98" s="288"/>
      <c r="AG98" s="288"/>
      <c r="AH98" s="288"/>
      <c r="AI98" s="288"/>
      <c r="AJ98" s="703"/>
    </row>
    <row r="99" spans="1:36" s="287" customFormat="1" ht="18" customHeight="1"/>
    <row r="100" spans="1:36" s="287" customFormat="1" ht="18" customHeight="1"/>
    <row r="101" spans="1:36" s="287" customFormat="1" ht="18" customHeight="1"/>
    <row r="102" spans="1:36" s="287" customFormat="1" ht="18" customHeight="1"/>
    <row r="103" spans="1:36" s="287" customFormat="1" ht="17.25" customHeight="1"/>
    <row r="104" spans="1:36" s="287" customFormat="1" ht="7.5" customHeight="1"/>
    <row r="105" spans="1:36" s="287" customFormat="1" ht="18" customHeight="1"/>
    <row r="106" spans="1:36" s="287" customFormat="1" ht="11.25" customHeight="1">
      <c r="A106" s="1924" t="s">
        <v>2048</v>
      </c>
      <c r="B106" s="1924"/>
      <c r="C106" s="1924"/>
      <c r="D106" s="1924"/>
      <c r="E106" s="1924"/>
      <c r="F106" s="1924"/>
      <c r="G106" s="1924"/>
      <c r="H106" s="1924"/>
      <c r="I106" s="1924"/>
      <c r="J106" s="1924"/>
      <c r="K106" s="1924"/>
      <c r="L106" s="1924"/>
      <c r="M106" s="1924"/>
      <c r="N106" s="1924"/>
      <c r="O106" s="1924"/>
      <c r="P106" s="1924"/>
      <c r="Q106" s="1924"/>
      <c r="R106" s="1924"/>
      <c r="S106" s="1924"/>
      <c r="T106" s="1924"/>
      <c r="U106" s="1924"/>
      <c r="V106" s="1924"/>
      <c r="W106" s="1924"/>
      <c r="X106" s="1924"/>
      <c r="Y106" s="1924"/>
      <c r="Z106" s="1924"/>
      <c r="AA106" s="1924"/>
      <c r="AB106" s="1924"/>
      <c r="AC106" s="1924"/>
      <c r="AD106" s="1924"/>
      <c r="AE106" s="1924"/>
      <c r="AF106" s="1924"/>
      <c r="AG106" s="1924"/>
      <c r="AH106" s="1924"/>
      <c r="AI106" s="1924"/>
      <c r="AJ106" s="1924"/>
    </row>
    <row r="107" spans="1:36" s="287" customFormat="1" ht="11.25" customHeight="1">
      <c r="A107" s="1924"/>
      <c r="B107" s="1924"/>
      <c r="C107" s="1924"/>
      <c r="D107" s="1924"/>
      <c r="E107" s="1924"/>
      <c r="F107" s="1924"/>
      <c r="G107" s="1924"/>
      <c r="H107" s="1924"/>
      <c r="I107" s="1924"/>
      <c r="J107" s="1924"/>
      <c r="K107" s="1924"/>
      <c r="L107" s="1924"/>
      <c r="M107" s="1924"/>
      <c r="N107" s="1924"/>
      <c r="O107" s="1924"/>
      <c r="P107" s="1924"/>
      <c r="Q107" s="1924"/>
      <c r="R107" s="1924"/>
      <c r="S107" s="1924"/>
      <c r="T107" s="1924"/>
      <c r="U107" s="1924"/>
      <c r="V107" s="1924"/>
      <c r="W107" s="1924"/>
      <c r="X107" s="1924"/>
      <c r="Y107" s="1924"/>
      <c r="Z107" s="1924"/>
      <c r="AA107" s="1924"/>
      <c r="AB107" s="1924"/>
      <c r="AC107" s="1924"/>
      <c r="AD107" s="1924"/>
      <c r="AE107" s="1924"/>
      <c r="AF107" s="1924"/>
      <c r="AG107" s="1924"/>
      <c r="AH107" s="1924"/>
      <c r="AI107" s="1924"/>
      <c r="AJ107" s="1924"/>
    </row>
    <row r="187" spans="1:36" ht="17.25" customHeight="1">
      <c r="A187" s="287"/>
      <c r="B187" s="287"/>
      <c r="C187" s="287"/>
      <c r="D187" s="287"/>
      <c r="E187" s="287"/>
      <c r="F187" s="287"/>
      <c r="G187" s="287"/>
      <c r="H187" s="287"/>
      <c r="I187" s="287"/>
      <c r="J187" s="287"/>
      <c r="K187" s="287"/>
      <c r="L187" s="287"/>
      <c r="M187" s="287"/>
      <c r="N187" s="287"/>
      <c r="O187" s="287"/>
      <c r="P187" s="287"/>
      <c r="Q187" s="287"/>
      <c r="R187" s="287"/>
      <c r="S187" s="287"/>
      <c r="T187" s="287"/>
      <c r="U187" s="287"/>
      <c r="V187" s="287"/>
      <c r="W187" s="287"/>
      <c r="X187" s="287"/>
      <c r="Y187" s="287"/>
      <c r="Z187" s="287"/>
      <c r="AA187" s="287"/>
      <c r="AB187" s="287"/>
      <c r="AC187" s="287"/>
      <c r="AD187" s="287"/>
      <c r="AE187" s="287"/>
      <c r="AF187" s="287"/>
      <c r="AG187" s="287"/>
      <c r="AH187" s="287"/>
      <c r="AI187" s="287"/>
      <c r="AJ187" s="287"/>
    </row>
    <row r="188" spans="1:36" ht="17.25" customHeight="1">
      <c r="A188" s="287"/>
      <c r="B188" s="287"/>
      <c r="C188" s="287"/>
      <c r="D188" s="287"/>
      <c r="E188" s="287"/>
      <c r="F188" s="287"/>
      <c r="G188" s="287"/>
      <c r="H188" s="287"/>
      <c r="I188" s="287"/>
      <c r="J188" s="287"/>
      <c r="K188" s="287"/>
      <c r="L188" s="287"/>
      <c r="M188" s="287"/>
      <c r="N188" s="287"/>
      <c r="O188" s="287"/>
      <c r="P188" s="287"/>
      <c r="Q188" s="287"/>
      <c r="R188" s="287"/>
      <c r="S188" s="287"/>
      <c r="T188" s="287"/>
      <c r="U188" s="287"/>
      <c r="V188" s="287"/>
      <c r="W188" s="287"/>
      <c r="X188" s="287"/>
      <c r="Y188" s="287"/>
      <c r="Z188" s="287"/>
      <c r="AA188" s="287"/>
      <c r="AB188" s="287"/>
      <c r="AC188" s="287"/>
      <c r="AD188" s="287"/>
      <c r="AE188" s="287"/>
      <c r="AF188" s="287"/>
      <c r="AG188" s="287"/>
      <c r="AH188" s="287"/>
      <c r="AI188" s="287"/>
      <c r="AJ188" s="287"/>
    </row>
    <row r="189" spans="1:36" s="287" customFormat="1" ht="17.25" customHeight="1"/>
    <row r="190" spans="1:36" s="287" customFormat="1" ht="17.25" customHeight="1"/>
    <row r="191" spans="1:36" s="287" customFormat="1" ht="17.25" customHeight="1"/>
    <row r="192" spans="1:36" s="287" customFormat="1" ht="17.25" customHeight="1"/>
    <row r="193" spans="37:42" s="287" customFormat="1" ht="17.25" customHeight="1"/>
    <row r="194" spans="37:42" s="287" customFormat="1" ht="17.25" customHeight="1"/>
    <row r="195" spans="37:42" s="287" customFormat="1" ht="17.25" customHeight="1"/>
    <row r="196" spans="37:42" s="287" customFormat="1" ht="17.25" customHeight="1"/>
    <row r="197" spans="37:42" s="287" customFormat="1" ht="17.25" customHeight="1"/>
    <row r="198" spans="37:42" s="287" customFormat="1" ht="17.25" customHeight="1"/>
    <row r="199" spans="37:42" s="287" customFormat="1" ht="17.25" customHeight="1">
      <c r="AK199" s="110"/>
      <c r="AL199" s="110"/>
    </row>
    <row r="200" spans="37:42" s="287" customFormat="1" ht="17.25" customHeight="1"/>
    <row r="201" spans="37:42" s="287" customFormat="1" ht="17.25" customHeight="1"/>
    <row r="202" spans="37:42" s="287" customFormat="1" ht="17.25" customHeight="1"/>
    <row r="203" spans="37:42" s="287" customFormat="1" ht="17.25" customHeight="1"/>
    <row r="204" spans="37:42" s="287" customFormat="1" ht="17.25" customHeight="1"/>
    <row r="205" spans="37:42" s="287" customFormat="1" ht="17.25" customHeight="1">
      <c r="AK205" s="110"/>
      <c r="AL205" s="110"/>
      <c r="AM205" s="110"/>
      <c r="AN205" s="110"/>
      <c r="AO205" s="110"/>
      <c r="AP205" s="110"/>
    </row>
    <row r="206" spans="37:42" s="287" customFormat="1" ht="17.25" customHeight="1">
      <c r="AK206" s="110"/>
      <c r="AL206" s="110"/>
      <c r="AM206" s="110"/>
      <c r="AN206" s="110"/>
      <c r="AO206" s="110"/>
      <c r="AP206" s="110"/>
    </row>
    <row r="207" spans="37:42" s="287" customFormat="1" ht="17.25" customHeight="1"/>
    <row r="208" spans="37:42" s="287" customFormat="1" ht="17.25" customHeight="1"/>
    <row r="209" s="287" customFormat="1" ht="17.25" customHeight="1"/>
    <row r="210" s="287" customFormat="1" ht="17.25" customHeight="1"/>
    <row r="211" s="287" customFormat="1" ht="17.25" customHeight="1"/>
    <row r="212" s="287" customFormat="1" ht="17.25" customHeight="1"/>
    <row r="213" s="287" customFormat="1" ht="17.25" customHeight="1"/>
    <row r="214" s="287" customFormat="1" ht="17.25" customHeight="1"/>
    <row r="215" s="287" customFormat="1" ht="17.25" customHeight="1"/>
    <row r="216" s="287" customFormat="1" ht="17.25" customHeight="1"/>
    <row r="217" s="287" customFormat="1" ht="17.25" customHeight="1"/>
    <row r="218" s="287" customFormat="1" ht="17.25" customHeight="1"/>
    <row r="219" s="287" customFormat="1" ht="17.25" customHeight="1"/>
    <row r="220" s="287" customFormat="1" ht="17.25" customHeight="1"/>
    <row r="221" s="287" customFormat="1" ht="17.25" customHeight="1"/>
    <row r="222" s="287" customFormat="1" ht="17.25" customHeight="1"/>
    <row r="223" s="287" customFormat="1" ht="17.25" customHeight="1"/>
    <row r="224" s="287" customFormat="1" ht="17.25" customHeight="1"/>
    <row r="225" spans="1:36" s="287" customFormat="1" ht="17.25" customHeight="1"/>
    <row r="226" spans="1:36" s="287" customFormat="1" ht="20.25" customHeight="1"/>
    <row r="227" spans="1:36" s="287" customFormat="1" ht="20.25" customHeight="1"/>
    <row r="228" spans="1:36" s="287" customFormat="1" ht="20.25" customHeight="1"/>
    <row r="229" spans="1:36" s="287" customFormat="1" ht="20.25" customHeight="1"/>
    <row r="230" spans="1:36" s="287" customFormat="1" ht="20.25" customHeight="1"/>
    <row r="231" spans="1:36" s="287" customFormat="1" ht="6" customHeight="1"/>
    <row r="232" spans="1:36" s="287" customFormat="1" ht="17.25" customHeight="1"/>
    <row r="233" spans="1:36" s="287" customFormat="1" ht="17.25" customHeight="1"/>
    <row r="234" spans="1:36" s="287" customFormat="1" ht="17.25" customHeight="1"/>
    <row r="235" spans="1:36" s="287" customFormat="1" ht="17.25" customHeight="1"/>
    <row r="236" spans="1:36" s="287" customFormat="1" ht="6" customHeight="1"/>
    <row r="237" spans="1:36" s="287" customFormat="1" ht="17.25" customHeight="1"/>
    <row r="238" spans="1:36" s="287" customFormat="1" ht="17.25" customHeight="1"/>
    <row r="239" spans="1:36" ht="17.25" customHeight="1">
      <c r="A239" s="287"/>
      <c r="B239" s="287"/>
      <c r="C239" s="287"/>
      <c r="D239" s="287"/>
      <c r="E239" s="287"/>
      <c r="F239" s="287"/>
      <c r="G239" s="287"/>
      <c r="H239" s="287"/>
      <c r="I239" s="287"/>
      <c r="J239" s="287"/>
      <c r="K239" s="287"/>
      <c r="L239" s="287"/>
      <c r="M239" s="287"/>
      <c r="N239" s="287"/>
      <c r="O239" s="287"/>
      <c r="P239" s="287"/>
      <c r="Q239" s="287"/>
      <c r="R239" s="287"/>
      <c r="S239" s="287"/>
      <c r="T239" s="287"/>
      <c r="U239" s="287"/>
      <c r="V239" s="287"/>
      <c r="W239" s="287"/>
      <c r="X239" s="287"/>
      <c r="Y239" s="287"/>
      <c r="Z239" s="287"/>
      <c r="AA239" s="287"/>
      <c r="AB239" s="287"/>
      <c r="AC239" s="287"/>
      <c r="AD239" s="287"/>
      <c r="AE239" s="287"/>
      <c r="AF239" s="287"/>
      <c r="AG239" s="287"/>
      <c r="AH239" s="287"/>
      <c r="AI239" s="287"/>
      <c r="AJ239" s="287"/>
    </row>
    <row r="240" spans="1:36" ht="17.25" customHeight="1">
      <c r="A240" s="287"/>
      <c r="B240" s="287"/>
      <c r="C240" s="287"/>
      <c r="D240" s="287"/>
      <c r="E240" s="287"/>
      <c r="F240" s="287"/>
      <c r="G240" s="287"/>
      <c r="H240" s="287"/>
      <c r="I240" s="287"/>
      <c r="J240" s="287"/>
      <c r="K240" s="287"/>
      <c r="L240" s="287"/>
      <c r="M240" s="287"/>
      <c r="N240" s="287"/>
      <c r="O240" s="287"/>
      <c r="P240" s="287"/>
      <c r="Q240" s="287"/>
      <c r="R240" s="287"/>
      <c r="S240" s="287"/>
      <c r="T240" s="287"/>
      <c r="U240" s="287"/>
      <c r="V240" s="287"/>
      <c r="W240" s="287"/>
      <c r="X240" s="287"/>
      <c r="Y240" s="287"/>
      <c r="Z240" s="287"/>
      <c r="AA240" s="287"/>
      <c r="AB240" s="287"/>
      <c r="AC240" s="287"/>
      <c r="AD240" s="287"/>
      <c r="AE240" s="287"/>
      <c r="AF240" s="287"/>
      <c r="AG240" s="287"/>
      <c r="AH240" s="287"/>
      <c r="AI240" s="287"/>
      <c r="AJ240" s="287"/>
    </row>
    <row r="241" spans="1:36" ht="17.25" customHeight="1">
      <c r="A241" s="287"/>
      <c r="B241" s="287"/>
      <c r="C241" s="287"/>
      <c r="D241" s="287"/>
      <c r="E241" s="287"/>
      <c r="F241" s="287"/>
      <c r="G241" s="287"/>
      <c r="H241" s="287"/>
      <c r="I241" s="287"/>
      <c r="J241" s="287"/>
      <c r="K241" s="287"/>
      <c r="L241" s="287"/>
      <c r="M241" s="287"/>
      <c r="N241" s="287"/>
      <c r="O241" s="287"/>
      <c r="P241" s="287"/>
      <c r="Q241" s="287"/>
      <c r="R241" s="287"/>
      <c r="S241" s="287"/>
      <c r="T241" s="287"/>
      <c r="U241" s="287"/>
      <c r="V241" s="287"/>
      <c r="W241" s="287"/>
      <c r="X241" s="287"/>
      <c r="Y241" s="287"/>
      <c r="Z241" s="287"/>
      <c r="AA241" s="287"/>
      <c r="AB241" s="287"/>
      <c r="AC241" s="287"/>
      <c r="AD241" s="287"/>
      <c r="AE241" s="287"/>
      <c r="AF241" s="287"/>
      <c r="AG241" s="287"/>
      <c r="AH241" s="287"/>
      <c r="AI241" s="287"/>
      <c r="AJ241" s="287"/>
    </row>
    <row r="242" spans="1:36" ht="17.25" customHeight="1">
      <c r="A242" s="287"/>
      <c r="B242" s="287"/>
      <c r="C242" s="287"/>
      <c r="D242" s="287"/>
      <c r="E242" s="287"/>
      <c r="F242" s="287"/>
      <c r="G242" s="287"/>
      <c r="H242" s="287"/>
      <c r="I242" s="287"/>
      <c r="J242" s="287"/>
      <c r="K242" s="287"/>
      <c r="L242" s="287"/>
      <c r="M242" s="287"/>
      <c r="N242" s="287"/>
      <c r="O242" s="287"/>
      <c r="P242" s="287"/>
      <c r="Q242" s="287"/>
      <c r="R242" s="287"/>
      <c r="S242" s="287"/>
      <c r="T242" s="287"/>
      <c r="U242" s="287"/>
      <c r="V242" s="287"/>
      <c r="W242" s="287"/>
      <c r="X242" s="287"/>
      <c r="Y242" s="287"/>
      <c r="Z242" s="287"/>
      <c r="AA242" s="287"/>
      <c r="AB242" s="287"/>
      <c r="AC242" s="287"/>
      <c r="AD242" s="287"/>
      <c r="AE242" s="287"/>
      <c r="AF242" s="287"/>
      <c r="AG242" s="287"/>
      <c r="AH242" s="287"/>
      <c r="AI242" s="287"/>
      <c r="AJ242" s="287"/>
    </row>
    <row r="243" spans="1:36" ht="17.25" customHeight="1">
      <c r="A243" s="287"/>
      <c r="B243" s="287"/>
      <c r="C243" s="287"/>
      <c r="D243" s="287"/>
      <c r="E243" s="287"/>
      <c r="F243" s="287"/>
      <c r="G243" s="287"/>
      <c r="H243" s="287"/>
      <c r="I243" s="287"/>
      <c r="J243" s="287"/>
      <c r="K243" s="287"/>
      <c r="L243" s="287"/>
      <c r="M243" s="287"/>
      <c r="N243" s="287"/>
      <c r="O243" s="287"/>
      <c r="P243" s="287"/>
      <c r="Q243" s="287"/>
      <c r="R243" s="287"/>
      <c r="S243" s="287"/>
      <c r="T243" s="287"/>
      <c r="U243" s="287"/>
      <c r="V243" s="287"/>
      <c r="W243" s="287"/>
      <c r="X243" s="287"/>
      <c r="Y243" s="287"/>
      <c r="Z243" s="287"/>
      <c r="AA243" s="287"/>
      <c r="AB243" s="287"/>
      <c r="AC243" s="287"/>
      <c r="AD243" s="287"/>
      <c r="AE243" s="287"/>
      <c r="AF243" s="287"/>
      <c r="AG243" s="287"/>
      <c r="AH243" s="287"/>
      <c r="AI243" s="287"/>
      <c r="AJ243" s="287"/>
    </row>
    <row r="244" spans="1:36" ht="17.25" customHeight="1">
      <c r="A244" s="287"/>
      <c r="B244" s="287"/>
      <c r="C244" s="287"/>
      <c r="D244" s="287"/>
      <c r="E244" s="287"/>
      <c r="F244" s="287"/>
      <c r="G244" s="287"/>
      <c r="H244" s="287"/>
      <c r="I244" s="287"/>
      <c r="J244" s="287"/>
      <c r="K244" s="287"/>
      <c r="L244" s="287"/>
      <c r="M244" s="287"/>
      <c r="N244" s="287"/>
      <c r="O244" s="287"/>
      <c r="P244" s="287"/>
      <c r="Q244" s="287"/>
      <c r="R244" s="287"/>
      <c r="S244" s="287"/>
      <c r="T244" s="287"/>
      <c r="U244" s="287"/>
      <c r="V244" s="287"/>
      <c r="W244" s="287"/>
      <c r="X244" s="287"/>
      <c r="Y244" s="287"/>
      <c r="Z244" s="287"/>
      <c r="AA244" s="287"/>
      <c r="AB244" s="287"/>
      <c r="AC244" s="287"/>
      <c r="AD244" s="287"/>
      <c r="AE244" s="287"/>
      <c r="AF244" s="287"/>
      <c r="AG244" s="287"/>
      <c r="AH244" s="287"/>
      <c r="AI244" s="287"/>
      <c r="AJ244" s="287"/>
    </row>
    <row r="245" spans="1:36" ht="17.25" customHeight="1">
      <c r="A245" s="287"/>
      <c r="B245" s="287"/>
      <c r="C245" s="287"/>
      <c r="D245" s="287"/>
      <c r="E245" s="287"/>
      <c r="F245" s="287"/>
      <c r="G245" s="287"/>
      <c r="H245" s="287"/>
      <c r="I245" s="287"/>
      <c r="J245" s="287"/>
      <c r="K245" s="287"/>
      <c r="L245" s="287"/>
      <c r="M245" s="287"/>
      <c r="N245" s="287"/>
      <c r="O245" s="287"/>
      <c r="P245" s="287"/>
      <c r="Q245" s="287"/>
      <c r="R245" s="287"/>
      <c r="S245" s="287"/>
      <c r="T245" s="287"/>
      <c r="U245" s="287"/>
      <c r="V245" s="287"/>
      <c r="W245" s="287"/>
      <c r="X245" s="287"/>
      <c r="Y245" s="287"/>
      <c r="Z245" s="287"/>
      <c r="AA245" s="287"/>
      <c r="AB245" s="287"/>
      <c r="AC245" s="287"/>
      <c r="AD245" s="287"/>
      <c r="AE245" s="287"/>
      <c r="AF245" s="287"/>
      <c r="AG245" s="287"/>
      <c r="AH245" s="287"/>
      <c r="AI245" s="287"/>
      <c r="AJ245" s="287"/>
    </row>
    <row r="246" spans="1:36" ht="17.25" customHeight="1">
      <c r="A246" s="287"/>
      <c r="B246" s="287"/>
      <c r="C246" s="287"/>
      <c r="D246" s="287"/>
      <c r="E246" s="287"/>
      <c r="F246" s="287"/>
      <c r="G246" s="287"/>
      <c r="H246" s="287"/>
      <c r="I246" s="287"/>
      <c r="J246" s="287"/>
      <c r="K246" s="287"/>
      <c r="L246" s="287"/>
      <c r="M246" s="287"/>
      <c r="N246" s="287"/>
      <c r="O246" s="287"/>
      <c r="P246" s="287"/>
      <c r="Q246" s="287"/>
      <c r="R246" s="287"/>
      <c r="S246" s="287"/>
      <c r="T246" s="287"/>
      <c r="U246" s="287"/>
      <c r="V246" s="287"/>
      <c r="W246" s="287"/>
      <c r="X246" s="287"/>
      <c r="Y246" s="287"/>
      <c r="Z246" s="287"/>
      <c r="AA246" s="287"/>
      <c r="AB246" s="287"/>
      <c r="AC246" s="287"/>
      <c r="AD246" s="287"/>
      <c r="AE246" s="287"/>
      <c r="AF246" s="287"/>
      <c r="AG246" s="287"/>
      <c r="AH246" s="287"/>
      <c r="AI246" s="287"/>
      <c r="AJ246" s="287"/>
    </row>
    <row r="247" spans="1:36" ht="17.25" customHeight="1">
      <c r="A247" s="287"/>
      <c r="B247" s="287"/>
      <c r="C247" s="287"/>
      <c r="D247" s="287"/>
      <c r="E247" s="287"/>
      <c r="F247" s="287"/>
      <c r="G247" s="287"/>
      <c r="H247" s="287"/>
      <c r="I247" s="287"/>
      <c r="J247" s="287"/>
      <c r="K247" s="287"/>
      <c r="L247" s="287"/>
      <c r="M247" s="287"/>
      <c r="N247" s="287"/>
      <c r="O247" s="287"/>
      <c r="P247" s="287"/>
      <c r="Q247" s="287"/>
      <c r="R247" s="287"/>
      <c r="S247" s="287"/>
      <c r="T247" s="287"/>
      <c r="U247" s="287"/>
      <c r="V247" s="287"/>
      <c r="W247" s="287"/>
      <c r="X247" s="287"/>
      <c r="Y247" s="287"/>
      <c r="Z247" s="287"/>
      <c r="AA247" s="287"/>
      <c r="AB247" s="287"/>
      <c r="AC247" s="287"/>
      <c r="AD247" s="287"/>
      <c r="AE247" s="287"/>
      <c r="AF247" s="287"/>
      <c r="AG247" s="287"/>
      <c r="AH247" s="287"/>
      <c r="AI247" s="287"/>
      <c r="AJ247" s="287"/>
    </row>
    <row r="248" spans="1:36" ht="17.25" customHeight="1">
      <c r="A248" s="287"/>
      <c r="B248" s="287"/>
      <c r="C248" s="287"/>
      <c r="D248" s="287"/>
      <c r="E248" s="287"/>
      <c r="F248" s="287"/>
      <c r="G248" s="287"/>
      <c r="H248" s="287"/>
      <c r="I248" s="287"/>
      <c r="J248" s="287"/>
      <c r="K248" s="287"/>
      <c r="L248" s="287"/>
      <c r="M248" s="287"/>
      <c r="N248" s="287"/>
      <c r="O248" s="287"/>
      <c r="P248" s="287"/>
      <c r="Q248" s="287"/>
      <c r="R248" s="287"/>
      <c r="S248" s="287"/>
      <c r="T248" s="287"/>
      <c r="U248" s="287"/>
      <c r="V248" s="287"/>
      <c r="W248" s="287"/>
      <c r="X248" s="287"/>
      <c r="Y248" s="287"/>
      <c r="Z248" s="287"/>
      <c r="AA248" s="287"/>
      <c r="AB248" s="287"/>
      <c r="AC248" s="287"/>
      <c r="AD248" s="287"/>
      <c r="AE248" s="287"/>
      <c r="AF248" s="287"/>
      <c r="AG248" s="287"/>
      <c r="AH248" s="287"/>
      <c r="AI248" s="287"/>
      <c r="AJ248" s="287"/>
    </row>
    <row r="249" spans="1:36" ht="17.25" customHeight="1">
      <c r="A249" s="287"/>
      <c r="B249" s="287"/>
      <c r="C249" s="287"/>
      <c r="D249" s="287"/>
      <c r="E249" s="287"/>
      <c r="F249" s="287"/>
      <c r="G249" s="287"/>
      <c r="H249" s="287"/>
      <c r="I249" s="287"/>
      <c r="J249" s="287"/>
      <c r="K249" s="287"/>
      <c r="L249" s="287"/>
      <c r="M249" s="287"/>
      <c r="N249" s="287"/>
      <c r="O249" s="287"/>
      <c r="P249" s="287"/>
      <c r="Q249" s="287"/>
      <c r="R249" s="287"/>
      <c r="S249" s="287"/>
      <c r="T249" s="287"/>
      <c r="U249" s="287"/>
      <c r="V249" s="287"/>
      <c r="W249" s="287"/>
      <c r="X249" s="287"/>
      <c r="Y249" s="287"/>
      <c r="Z249" s="287"/>
      <c r="AA249" s="287"/>
      <c r="AB249" s="287"/>
      <c r="AC249" s="287"/>
      <c r="AD249" s="287"/>
      <c r="AE249" s="287"/>
      <c r="AF249" s="287"/>
      <c r="AG249" s="287"/>
      <c r="AH249" s="287"/>
      <c r="AI249" s="287"/>
      <c r="AJ249" s="287"/>
    </row>
    <row r="250" spans="1:36" ht="17.25" customHeight="1">
      <c r="A250" s="287"/>
      <c r="B250" s="287"/>
      <c r="C250" s="287"/>
      <c r="D250" s="287"/>
      <c r="E250" s="287"/>
      <c r="F250" s="287"/>
      <c r="G250" s="287"/>
      <c r="H250" s="287"/>
      <c r="I250" s="287"/>
      <c r="J250" s="287"/>
      <c r="K250" s="287"/>
      <c r="L250" s="287"/>
      <c r="M250" s="287"/>
      <c r="N250" s="287"/>
      <c r="O250" s="287"/>
      <c r="P250" s="287"/>
      <c r="Q250" s="287"/>
      <c r="R250" s="287"/>
      <c r="S250" s="287"/>
      <c r="T250" s="287"/>
      <c r="U250" s="287"/>
      <c r="V250" s="287"/>
      <c r="W250" s="287"/>
      <c r="X250" s="287"/>
      <c r="Y250" s="287"/>
      <c r="Z250" s="287"/>
      <c r="AA250" s="287"/>
      <c r="AB250" s="287"/>
      <c r="AC250" s="287"/>
      <c r="AD250" s="287"/>
      <c r="AE250" s="287"/>
      <c r="AF250" s="287"/>
      <c r="AG250" s="287"/>
      <c r="AH250" s="287"/>
      <c r="AI250" s="287"/>
      <c r="AJ250" s="287"/>
    </row>
    <row r="251" spans="1:36" ht="17.25" customHeight="1">
      <c r="A251" s="287"/>
      <c r="B251" s="287"/>
      <c r="C251" s="287"/>
      <c r="D251" s="287"/>
      <c r="E251" s="287"/>
      <c r="F251" s="287"/>
      <c r="G251" s="287"/>
      <c r="H251" s="287"/>
      <c r="I251" s="287"/>
      <c r="J251" s="287"/>
      <c r="K251" s="287"/>
      <c r="L251" s="287"/>
      <c r="M251" s="287"/>
      <c r="N251" s="287"/>
      <c r="O251" s="287"/>
      <c r="P251" s="287"/>
      <c r="Q251" s="287"/>
      <c r="R251" s="287"/>
      <c r="S251" s="287"/>
      <c r="T251" s="287"/>
      <c r="U251" s="287"/>
      <c r="V251" s="287"/>
      <c r="W251" s="287"/>
      <c r="X251" s="287"/>
      <c r="Y251" s="287"/>
      <c r="Z251" s="287"/>
      <c r="AA251" s="287"/>
      <c r="AB251" s="287"/>
      <c r="AC251" s="287"/>
      <c r="AD251" s="287"/>
      <c r="AE251" s="287"/>
      <c r="AF251" s="287"/>
      <c r="AG251" s="287"/>
      <c r="AH251" s="287"/>
      <c r="AI251" s="287"/>
      <c r="AJ251" s="287"/>
    </row>
    <row r="252" spans="1:36" ht="17.25" customHeight="1">
      <c r="A252" s="287"/>
      <c r="B252" s="287"/>
      <c r="C252" s="287"/>
      <c r="D252" s="287"/>
      <c r="E252" s="287"/>
      <c r="F252" s="287"/>
      <c r="G252" s="287"/>
      <c r="H252" s="287"/>
      <c r="I252" s="287"/>
      <c r="J252" s="287"/>
      <c r="K252" s="287"/>
      <c r="L252" s="287"/>
      <c r="M252" s="287"/>
      <c r="N252" s="287"/>
      <c r="O252" s="287"/>
      <c r="P252" s="287"/>
      <c r="Q252" s="287"/>
      <c r="R252" s="287"/>
      <c r="S252" s="287"/>
      <c r="T252" s="287"/>
      <c r="U252" s="287"/>
      <c r="V252" s="287"/>
      <c r="W252" s="287"/>
      <c r="X252" s="287"/>
      <c r="Y252" s="287"/>
      <c r="Z252" s="287"/>
      <c r="AA252" s="287"/>
      <c r="AB252" s="287"/>
      <c r="AC252" s="287"/>
      <c r="AD252" s="287"/>
      <c r="AE252" s="287"/>
      <c r="AF252" s="287"/>
      <c r="AG252" s="287"/>
      <c r="AH252" s="287"/>
      <c r="AI252" s="287"/>
      <c r="AJ252" s="287"/>
    </row>
    <row r="253" spans="1:36" ht="17.25" customHeight="1">
      <c r="A253" s="287"/>
      <c r="B253" s="287"/>
      <c r="C253" s="287"/>
      <c r="D253" s="287"/>
      <c r="E253" s="287"/>
      <c r="F253" s="287"/>
      <c r="G253" s="287"/>
      <c r="H253" s="287"/>
      <c r="I253" s="287"/>
      <c r="J253" s="287"/>
      <c r="K253" s="287"/>
      <c r="L253" s="287"/>
      <c r="M253" s="287"/>
      <c r="N253" s="287"/>
      <c r="O253" s="287"/>
      <c r="P253" s="287"/>
      <c r="Q253" s="287"/>
      <c r="R253" s="287"/>
      <c r="S253" s="287"/>
      <c r="T253" s="287"/>
      <c r="U253" s="287"/>
      <c r="V253" s="287"/>
      <c r="W253" s="287"/>
      <c r="X253" s="287"/>
      <c r="Y253" s="287"/>
      <c r="Z253" s="287"/>
      <c r="AA253" s="287"/>
      <c r="AB253" s="287"/>
      <c r="AC253" s="287"/>
      <c r="AD253" s="287"/>
      <c r="AE253" s="287"/>
      <c r="AF253" s="287"/>
      <c r="AG253" s="287"/>
      <c r="AH253" s="287"/>
      <c r="AI253" s="287"/>
      <c r="AJ253" s="287"/>
    </row>
    <row r="254" spans="1:36" ht="17.25" customHeight="1">
      <c r="A254" s="287"/>
      <c r="B254" s="287"/>
      <c r="C254" s="287"/>
      <c r="D254" s="287"/>
      <c r="E254" s="287"/>
      <c r="F254" s="287"/>
      <c r="G254" s="287"/>
      <c r="H254" s="287"/>
      <c r="I254" s="287"/>
      <c r="J254" s="287"/>
      <c r="K254" s="287"/>
      <c r="L254" s="287"/>
      <c r="M254" s="287"/>
      <c r="N254" s="287"/>
      <c r="O254" s="287"/>
      <c r="P254" s="287"/>
      <c r="Q254" s="287"/>
      <c r="R254" s="287"/>
      <c r="S254" s="287"/>
      <c r="T254" s="287"/>
      <c r="U254" s="287"/>
      <c r="V254" s="287"/>
      <c r="W254" s="287"/>
      <c r="X254" s="287"/>
      <c r="Y254" s="287"/>
      <c r="Z254" s="287"/>
      <c r="AA254" s="287"/>
      <c r="AB254" s="287"/>
      <c r="AC254" s="287"/>
      <c r="AD254" s="287"/>
      <c r="AE254" s="287"/>
      <c r="AF254" s="287"/>
      <c r="AG254" s="287"/>
      <c r="AH254" s="287"/>
      <c r="AI254" s="287"/>
      <c r="AJ254" s="287"/>
    </row>
    <row r="255" spans="1:36" ht="17.25" customHeight="1">
      <c r="A255" s="287"/>
      <c r="B255" s="287"/>
      <c r="C255" s="287"/>
      <c r="D255" s="287"/>
      <c r="E255" s="287"/>
      <c r="F255" s="287"/>
      <c r="G255" s="287"/>
      <c r="H255" s="287"/>
      <c r="I255" s="287"/>
      <c r="J255" s="287"/>
      <c r="K255" s="287"/>
      <c r="L255" s="287"/>
      <c r="M255" s="287"/>
      <c r="N255" s="287"/>
      <c r="O255" s="287"/>
      <c r="P255" s="287"/>
      <c r="Q255" s="287"/>
      <c r="R255" s="287"/>
      <c r="S255" s="287"/>
      <c r="T255" s="287"/>
      <c r="U255" s="287"/>
      <c r="V255" s="287"/>
      <c r="W255" s="287"/>
      <c r="X255" s="287"/>
      <c r="Y255" s="287"/>
      <c r="Z255" s="287"/>
      <c r="AA255" s="287"/>
      <c r="AB255" s="287"/>
      <c r="AC255" s="287"/>
      <c r="AD255" s="287"/>
      <c r="AE255" s="287"/>
      <c r="AF255" s="287"/>
      <c r="AG255" s="287"/>
      <c r="AH255" s="287"/>
      <c r="AI255" s="287"/>
      <c r="AJ255" s="287"/>
    </row>
  </sheetData>
  <sheetProtection algorithmName="SHA-512" hashValue="Ve5zN4MLJdH6VjbVLFmUiuwzRmidJ9VZUMe4WPcEBbB2b1vJxjw0ceAD5szwTsgdqe3St9abfLWO8NsmkGnaLw==" saltValue="80jnflzGrFT9rJyEQH+cAw==" spinCount="100000" sheet="1" objects="1" scenarios="1" selectLockedCells="1"/>
  <dataConsolidate>
    <dataRefs count="1">
      <dataRef name="　□外食, 　☑外食,"/>
    </dataRefs>
  </dataConsolidate>
  <mergeCells count="135">
    <mergeCell ref="T74:U74"/>
    <mergeCell ref="J71:O71"/>
    <mergeCell ref="J72:V72"/>
    <mergeCell ref="J73:O73"/>
    <mergeCell ref="Q73:AI73"/>
    <mergeCell ref="AC74:AE74"/>
    <mergeCell ref="O74:S74"/>
    <mergeCell ref="V74:Z74"/>
    <mergeCell ref="AA74:AB74"/>
    <mergeCell ref="AF74:AI74"/>
    <mergeCell ref="S83:T83"/>
    <mergeCell ref="C84:I84"/>
    <mergeCell ref="J80:K80"/>
    <mergeCell ref="J77:N77"/>
    <mergeCell ref="O77:X77"/>
    <mergeCell ref="Z77:AI77"/>
    <mergeCell ref="J78:N78"/>
    <mergeCell ref="C75:I75"/>
    <mergeCell ref="C76:I78"/>
    <mergeCell ref="C80:I80"/>
    <mergeCell ref="O78:X78"/>
    <mergeCell ref="J84:AC84"/>
    <mergeCell ref="AD84:AI84"/>
    <mergeCell ref="J82:M82"/>
    <mergeCell ref="N82:O82"/>
    <mergeCell ref="P82:R82"/>
    <mergeCell ref="J83:Q83"/>
    <mergeCell ref="J79:P79"/>
    <mergeCell ref="Y79:AB79"/>
    <mergeCell ref="AE79:AH79"/>
    <mergeCell ref="Q79:V79"/>
    <mergeCell ref="K91:X91"/>
    <mergeCell ref="Y89:AI89"/>
    <mergeCell ref="Y90:AI90"/>
    <mergeCell ref="K92:N92"/>
    <mergeCell ref="P92:AI92"/>
    <mergeCell ref="J93:X93"/>
    <mergeCell ref="K95:AI97"/>
    <mergeCell ref="A106:AJ107"/>
    <mergeCell ref="C85:I93"/>
    <mergeCell ref="A50:AI51"/>
    <mergeCell ref="A52:J52"/>
    <mergeCell ref="K52:T52"/>
    <mergeCell ref="AH52:AI52"/>
    <mergeCell ref="AF52:AG52"/>
    <mergeCell ref="O60:AJ60"/>
    <mergeCell ref="J60:N60"/>
    <mergeCell ref="O61:R61"/>
    <mergeCell ref="A54:B57"/>
    <mergeCell ref="L54:Q54"/>
    <mergeCell ref="J54:K54"/>
    <mergeCell ref="Y55:Z55"/>
    <mergeCell ref="C56:I57"/>
    <mergeCell ref="J56:T56"/>
    <mergeCell ref="A58:B65"/>
    <mergeCell ref="P63:V63"/>
    <mergeCell ref="W63:AC63"/>
    <mergeCell ref="S64:V64"/>
    <mergeCell ref="P64:R64"/>
    <mergeCell ref="J65:O65"/>
    <mergeCell ref="Y52:AD52"/>
    <mergeCell ref="C59:I62"/>
    <mergeCell ref="C58:I58"/>
    <mergeCell ref="J58:V58"/>
    <mergeCell ref="AC57:AI57"/>
    <mergeCell ref="W57:X57"/>
    <mergeCell ref="X58:AI58"/>
    <mergeCell ref="J57:M57"/>
    <mergeCell ref="O57:U57"/>
    <mergeCell ref="Y57:AA57"/>
    <mergeCell ref="J59:AJ59"/>
    <mergeCell ref="J62:O62"/>
    <mergeCell ref="S61:AI61"/>
    <mergeCell ref="W64:Y64"/>
    <mergeCell ref="Z64:AC64"/>
    <mergeCell ref="J63:O63"/>
    <mergeCell ref="M64:O64"/>
    <mergeCell ref="AD64:AF64"/>
    <mergeCell ref="AG64:AJ64"/>
    <mergeCell ref="AF69:AI69"/>
    <mergeCell ref="M70:R70"/>
    <mergeCell ref="T70:AI70"/>
    <mergeCell ref="P69:R69"/>
    <mergeCell ref="U69:X69"/>
    <mergeCell ref="S69:T69"/>
    <mergeCell ref="AA69:AC69"/>
    <mergeCell ref="AD69:AE69"/>
    <mergeCell ref="A66:B79"/>
    <mergeCell ref="C79:I79"/>
    <mergeCell ref="AH10:AI10"/>
    <mergeCell ref="AE13:AF13"/>
    <mergeCell ref="C94:I98"/>
    <mergeCell ref="A94:B98"/>
    <mergeCell ref="A80:B93"/>
    <mergeCell ref="J85:R85"/>
    <mergeCell ref="J86:R86"/>
    <mergeCell ref="K87:Z87"/>
    <mergeCell ref="AA87:AI87"/>
    <mergeCell ref="K88:Z88"/>
    <mergeCell ref="AA88:AI88"/>
    <mergeCell ref="K89:X89"/>
    <mergeCell ref="K90:X90"/>
    <mergeCell ref="L80:M80"/>
    <mergeCell ref="P80:Y80"/>
    <mergeCell ref="N80:O80"/>
    <mergeCell ref="AA80:AI80"/>
    <mergeCell ref="J81:R81"/>
    <mergeCell ref="T81:AI81"/>
    <mergeCell ref="U83:Z83"/>
    <mergeCell ref="AA83:AI83"/>
    <mergeCell ref="C81:I83"/>
    <mergeCell ref="C54:I55"/>
    <mergeCell ref="J55:L55"/>
    <mergeCell ref="AA55:AI55"/>
    <mergeCell ref="P55:X55"/>
    <mergeCell ref="M55:O55"/>
    <mergeCell ref="K66:AJ68"/>
    <mergeCell ref="J69:O69"/>
    <mergeCell ref="Z78:AI78"/>
    <mergeCell ref="Y75:AB75"/>
    <mergeCell ref="AE75:AG75"/>
    <mergeCell ref="S75:T75"/>
    <mergeCell ref="AC75:AD75"/>
    <mergeCell ref="Z76:AI76"/>
    <mergeCell ref="J76:N76"/>
    <mergeCell ref="O76:X76"/>
    <mergeCell ref="J75:N75"/>
    <mergeCell ref="O75:R75"/>
    <mergeCell ref="U75:W75"/>
    <mergeCell ref="J74:L74"/>
    <mergeCell ref="M74:N74"/>
    <mergeCell ref="C66:I73"/>
    <mergeCell ref="C74:I74"/>
    <mergeCell ref="AD63:AJ63"/>
    <mergeCell ref="C63:I65"/>
  </mergeCells>
  <phoneticPr fontId="16"/>
  <conditionalFormatting sqref="AE52:AJ52">
    <cfRule type="expression" dxfId="57" priority="214">
      <formula>$Y$52="新規"</formula>
    </cfRule>
  </conditionalFormatting>
  <dataValidations count="37">
    <dataValidation type="list" allowBlank="1" showInputMessage="1" showErrorMessage="1" sqref="J56:T56">
      <formula1>"　□訪問　　□来庁　　□電話, 　☑訪問　　□来庁　　□電話, 　□訪問　　☑来庁　　□電話, 　□訪問　　□来庁　　☑電話,"</formula1>
    </dataValidation>
    <dataValidation type="list" allowBlank="1" showInputMessage="1" showErrorMessage="1" sqref="J58:U58">
      <formula1>"　□単身　　□高齢者世帯　　□その他, 　☑単身　　□高齢者世帯　　□その他, 　□単身　　☑高齢者世帯　　□その他, 　□単身　　□高齢者世帯　　☑その他,"</formula1>
    </dataValidation>
    <dataValidation type="list" allowBlank="1" showInputMessage="1" showErrorMessage="1" sqref="J59:AJ59">
      <formula1>"　□あり　　 □同一町内　　□市内　　□市外　　□県外, 　☑あり　　 □同一町内　　□市内　　□市外　　□県外, 　□あり　　 ☑同一町内　　□市内　　□市外　　□県外, 　□あり　　 □同一町内　　☑市内　　□市外　　□県外, 　□あり　　 □同一町内　　□市内　　☑市外　　□県外, 　□あり　　 □同一町内　　□市内　　□市外　　☑県外,"</formula1>
    </dataValidation>
    <dataValidation type="list" allowBlank="1" showInputMessage="1" showErrorMessage="1" sqref="O60:AJ60">
      <formula1>"□頻回に訪問あり　　□必要なときのみ　　□ほとんどない, ☑頻回に訪問あり　　□必要なときのみ　　□ほとんどない, □頻回に訪問あり　　☑必要なときのみ　　□ほとんどない, □頻回に訪問あり　　□必要なときのみ　　☑ほとんどない,"</formula1>
    </dataValidation>
    <dataValidation type="list" allowBlank="1" showInputMessage="1" showErrorMessage="1" sqref="O61:R61">
      <formula1>"□その他　（, ☑その他　（,"</formula1>
    </dataValidation>
    <dataValidation type="list" allowBlank="1" showInputMessage="1" showErrorMessage="1" sqref="J62:O62 J65:O65">
      <formula1>"　□なし, 　☑なし,"</formula1>
    </dataValidation>
    <dataValidation type="list" allowBlank="1" showInputMessage="1" showErrorMessage="1" sqref="Y52:AD52">
      <formula1>"新規 ・ 継続, 新規, 継続,"</formula1>
    </dataValidation>
    <dataValidation type="list" allowBlank="1" showInputMessage="1" showErrorMessage="1" sqref="J63:O63">
      <formula1>"　□あり　　内容, 　☑あり　　内容,"</formula1>
    </dataValidation>
    <dataValidation type="list" allowBlank="1" showInputMessage="1" showErrorMessage="1" sqref="P63:V63">
      <formula1>"　□通い支援, 　☑通い支援,"</formula1>
    </dataValidation>
    <dataValidation type="list" allowBlank="1" showInputMessage="1" showErrorMessage="1" sqref="W63:AC63">
      <formula1>"　□食事差入れ, 　☑食事差入れ,"</formula1>
    </dataValidation>
    <dataValidation type="list" allowBlank="1" showInputMessage="1" showErrorMessage="1" sqref="AD63:AJ63">
      <formula1>"　□買物援助, 　☑買物援助,"</formula1>
    </dataValidation>
    <dataValidation type="list" allowBlank="1" showInputMessage="1" showErrorMessage="1" sqref="AG64:AJ64 U69:X69 AF69:AI69 S64:V64 Z64:AC64">
      <formula1>"回／週 ・月, 回／週, 回／月,"</formula1>
    </dataValidation>
    <dataValidation type="list" allowBlank="1" showInputMessage="1" sqref="L54:Q54">
      <formula1>$B$3:$B$4</formula1>
    </dataValidation>
    <dataValidation type="list" allowBlank="1" showInputMessage="1" showErrorMessage="1" sqref="K66:AJ68">
      <formula1>$D$3:$D$4</formula1>
    </dataValidation>
    <dataValidation type="list" allowBlank="1" showInputMessage="1" showErrorMessage="1" sqref="J69:O69">
      <formula1>"　□受診　　頻度：, 　☑受診　　頻度：,"</formula1>
    </dataValidation>
    <dataValidation type="list" allowBlank="1" showInputMessage="1" showErrorMessage="1" sqref="P69:R69">
      <formula1>"□通院, ☑通院,"</formula1>
    </dataValidation>
    <dataValidation type="list" allowBlank="1" showInputMessage="1" showErrorMessage="1" sqref="AA69:AC69">
      <formula1>"□往診, ☑往診,"</formula1>
    </dataValidation>
    <dataValidation type="list" allowBlank="1" showInputMessage="1" showErrorMessage="1" sqref="J71:O71">
      <formula1>"　□未受診, 　☑未受診,"</formula1>
    </dataValidation>
    <dataValidation type="list" allowBlank="1" showInputMessage="1" showErrorMessage="1" sqref="J72:V72">
      <formula1>"　服薬 ：　     □あり　　　□なし, 　服薬 ：　     ☑あり　　　□なし, 　服薬 ：　     □あり　　　☑なし,"</formula1>
    </dataValidation>
    <dataValidation type="list" allowBlank="1" showInputMessage="1" showErrorMessage="1" sqref="J75:N75">
      <formula1>"　□変化なし, 　☑変化なし,"</formula1>
    </dataValidation>
    <dataValidation type="list" allowBlank="1" showInputMessage="1" showErrorMessage="1" sqref="O75:R75">
      <formula1>"□減った（, ☑減った（,"</formula1>
    </dataValidation>
    <dataValidation type="list" allowBlank="1" showInputMessage="1" showErrorMessage="1" sqref="Y75:AB75">
      <formula1>"□増えた（, ☑増えた（,"</formula1>
    </dataValidation>
    <dataValidation type="list" allowBlank="1" showInputMessage="1" showErrorMessage="1" sqref="O76:X78">
      <formula1>"□特に問題なし　　□問題あり, ☑特に問題なし　　□問題あり, □特に問題なし　　☑問題あり,"</formula1>
    </dataValidation>
    <dataValidation type="list" allowBlank="1" showInputMessage="1" showErrorMessage="1" sqref="P80:Y80">
      <formula1>"□規則正しい　　□不規則, ☑規則正しい　　□不規則, □規則正しい　　☑不規則,"</formula1>
    </dataValidation>
    <dataValidation type="list" allowBlank="1" showInputMessage="1" showErrorMessage="1" sqref="J81:R81">
      <formula1>"　□自炊のみ　　□その他, 　☑自炊のみ　　□その他, 　□自炊のみ　　☑その他, 　☑自炊のみ　　☑その他,"</formula1>
    </dataValidation>
    <dataValidation type="list" allowBlank="1" showInputMessage="1" showErrorMessage="1" sqref="J82:M82">
      <formula1>"　□外食　（, 　☑外食　（,"</formula1>
    </dataValidation>
    <dataValidation type="list" allowBlank="1" showInputMessage="1" showErrorMessage="1" sqref="J83:Q83">
      <formula1>"　□弁当・パン等の購入, 　☑弁当・パン等の購入,"</formula1>
    </dataValidation>
    <dataValidation type="list" allowBlank="1" showInputMessage="1" showErrorMessage="1" sqref="J84:AC84">
      <formula1>"　□普通　　□工夫が必要（おかず刻み・ごはんおかゆ・その他, 　☑普通　　□工夫が必要（おかず刻み・ごはんおかゆ・その他, 　□普通　　☑工夫が必要（おかず刻み・ごはんおかゆ・その他, "</formula1>
    </dataValidation>
    <dataValidation type="list" allowBlank="1" showInputMessage="1" showErrorMessage="1" sqref="J85:R85">
      <formula1>"　□支障なし, 　☑支障なし,"</formula1>
    </dataValidation>
    <dataValidation type="list" allowBlank="1" showInputMessage="1" showErrorMessage="1" sqref="J86:R86">
      <formula1>"　□支障あり, 　☑支障あり,"</formula1>
    </dataValidation>
    <dataValidation type="list" allowBlank="1" showInputMessage="1" showErrorMessage="1" sqref="K87:Z87">
      <formula1>"□買物　（経済的理由 ・身体的理由 ・意欲 ・その他, ☑買物　（経済的理由 ・身体的理由 ・意欲 ・その他,"</formula1>
    </dataValidation>
    <dataValidation type="list" allowBlank="1" showInputMessage="1" showErrorMessage="1" sqref="K88:Z88">
      <formula1>"□調理　（設備不十分 ・技能不十分 ・意欲 ・その他, ☑調理　（設備不十分 ・技能不十分 ・意欲 ・その他,"</formula1>
    </dataValidation>
    <dataValidation type="list" allowBlank="1" showInputMessage="1" showErrorMessage="1" sqref="K89:X89">
      <formula1>"□配膳下膳　（身体的理由 ・意欲 ・その他, ☑配膳下膳　（身体的理由 ・意欲 ・その他,"</formula1>
    </dataValidation>
    <dataValidation type="list" allowBlank="1" showInputMessage="1" showErrorMessage="1" sqref="K90:X90">
      <formula1>"□ゴミだし 　 （身体的理由 ・意欲 ・その他, ☑ゴミだし　  （身体的理由 ・意欲 ・その他,"</formula1>
    </dataValidation>
    <dataValidation type="list" allowBlank="1" showInputMessage="1" showErrorMessage="1" sqref="K91:X91">
      <formula1>"□火気管理　　　　 　　　　　　　□食費管理, ☑火気管理　　　　　　 　　　　　□食費管理, □火気管理　　 　　　　　　　　　☑食費管理,"</formula1>
    </dataValidation>
    <dataValidation type="list" allowBlank="1" showInputMessage="1" showErrorMessage="1" sqref="J93:X93">
      <formula1>"　自立への意欲 ：　　□ある　　　　　□ない, 　自立への意欲 ：　　☑ある　　　　　□ない, 　自立への意欲 ：　　□ある　　　　　☑ない,"</formula1>
    </dataValidation>
    <dataValidation type="list" allowBlank="1" showInputMessage="1" showErrorMessage="1" sqref="K92:N92">
      <formula1>"□その他, ☑その他,"</formula1>
    </dataValidation>
  </dataValidations>
  <pageMargins left="0.59055118110236227" right="0.39370078740157483" top="0.19685039370078741" bottom="0.19685039370078741" header="0.31496062992125984" footer="0.31496062992125984"/>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AI51"/>
  <sheetViews>
    <sheetView showZeros="0" zoomScale="115" zoomScaleNormal="115" workbookViewId="0">
      <selection activeCell="AN11" sqref="AN11"/>
    </sheetView>
  </sheetViews>
  <sheetFormatPr defaultColWidth="2.375" defaultRowHeight="18.75" customHeight="1"/>
  <cols>
    <col min="1" max="3" width="2.375" style="1"/>
    <col min="4" max="4" width="2.375" style="1" customWidth="1"/>
    <col min="5" max="16384" width="2.375" style="1"/>
  </cols>
  <sheetData>
    <row r="1" spans="1:35" ht="15" customHeight="1">
      <c r="A1" s="2144" t="s">
        <v>2049</v>
      </c>
      <c r="B1" s="2144"/>
      <c r="C1" s="2144"/>
      <c r="D1" s="2144"/>
      <c r="E1" s="2144"/>
      <c r="F1" s="2144"/>
      <c r="G1" s="2144"/>
      <c r="H1" s="2144"/>
      <c r="I1" s="2144"/>
      <c r="J1" s="2144"/>
      <c r="K1" s="2144"/>
      <c r="L1" s="2144"/>
      <c r="M1" s="2144"/>
      <c r="N1" s="2144"/>
      <c r="O1" s="2144"/>
      <c r="P1" s="2144"/>
      <c r="Q1" s="2144"/>
      <c r="R1" s="2144"/>
      <c r="S1" s="2144"/>
      <c r="T1" s="2144"/>
      <c r="U1" s="2144"/>
      <c r="V1" s="2144"/>
      <c r="W1" s="2144"/>
      <c r="X1" s="2144"/>
      <c r="Y1" s="2144"/>
      <c r="Z1" s="2144"/>
      <c r="AA1" s="2144"/>
      <c r="AB1" s="2144"/>
      <c r="AC1" s="2144"/>
      <c r="AD1" s="2144"/>
      <c r="AE1" s="2144"/>
      <c r="AF1" s="2144"/>
      <c r="AG1" s="2144"/>
      <c r="AH1" s="2144"/>
      <c r="AI1" s="2144"/>
    </row>
    <row r="2" spans="1:35" ht="15" customHeight="1">
      <c r="A2" s="2144"/>
      <c r="B2" s="2144"/>
      <c r="C2" s="2144"/>
      <c r="D2" s="2144"/>
      <c r="E2" s="2144"/>
      <c r="F2" s="2144"/>
      <c r="G2" s="2144"/>
      <c r="H2" s="2144"/>
      <c r="I2" s="2144"/>
      <c r="J2" s="2144"/>
      <c r="K2" s="2144"/>
      <c r="L2" s="2144"/>
      <c r="M2" s="2144"/>
      <c r="N2" s="2144"/>
      <c r="O2" s="2144"/>
      <c r="P2" s="2144"/>
      <c r="Q2" s="2144"/>
      <c r="R2" s="2144"/>
      <c r="S2" s="2144"/>
      <c r="T2" s="2144"/>
      <c r="U2" s="2144"/>
      <c r="V2" s="2144"/>
      <c r="W2" s="2144"/>
      <c r="X2" s="2144"/>
      <c r="Y2" s="2144"/>
      <c r="Z2" s="2144"/>
      <c r="AA2" s="2144"/>
      <c r="AB2" s="2144"/>
      <c r="AC2" s="2144"/>
      <c r="AD2" s="2144"/>
      <c r="AE2" s="2144"/>
      <c r="AF2" s="2144"/>
      <c r="AG2" s="2144"/>
      <c r="AH2" s="2144"/>
      <c r="AI2" s="2144"/>
    </row>
    <row r="3" spans="1:35" s="42" customFormat="1" ht="18.75" customHeight="1">
      <c r="A3" s="153">
        <f ca="1">入力専用!BC16</f>
        <v>46119.699161921293</v>
      </c>
      <c r="B3" s="154" t="str">
        <f>入力専用!BC17</f>
        <v>令和　　　年　　　月　　　日</v>
      </c>
      <c r="T3" s="2929" t="s">
        <v>2050</v>
      </c>
      <c r="U3" s="2929"/>
      <c r="V3" s="2929"/>
      <c r="W3" s="2929"/>
      <c r="X3" s="2929"/>
      <c r="Y3" s="2929"/>
      <c r="Z3" s="2929"/>
      <c r="AA3" s="2929"/>
      <c r="AB3" s="2929"/>
      <c r="AC3" s="2929"/>
      <c r="AD3" s="2929"/>
      <c r="AE3" s="2929"/>
      <c r="AF3" s="2929"/>
      <c r="AG3" s="2929"/>
      <c r="AH3" s="2929"/>
    </row>
    <row r="4" spans="1:35" s="42" customFormat="1" ht="15" customHeight="1"/>
    <row r="5" spans="1:35" s="42" customFormat="1" ht="15" customHeight="1">
      <c r="G5" s="2930" t="s">
        <v>2051</v>
      </c>
      <c r="H5" s="2930"/>
      <c r="I5" s="2930"/>
      <c r="J5" s="2930"/>
      <c r="K5" s="2930" t="s">
        <v>2052</v>
      </c>
      <c r="L5" s="2930"/>
      <c r="M5" s="2930"/>
      <c r="N5" s="2930"/>
      <c r="O5" s="2930"/>
      <c r="P5" s="2931">
        <f>入力専用!$G$56</f>
        <v>0</v>
      </c>
      <c r="Q5" s="2931"/>
      <c r="R5" s="2931"/>
      <c r="S5" s="2931"/>
      <c r="T5" s="2931"/>
      <c r="U5" s="2931"/>
      <c r="V5" s="2931"/>
      <c r="W5" s="2931"/>
      <c r="X5" s="2931"/>
      <c r="Y5" s="2931"/>
      <c r="Z5" s="2931"/>
      <c r="AA5" s="2931"/>
      <c r="AB5" s="2931"/>
      <c r="AC5" s="2931"/>
      <c r="AD5" s="2931"/>
      <c r="AE5" s="2931"/>
      <c r="AF5" s="2931"/>
      <c r="AG5" s="2931"/>
      <c r="AH5" s="2931"/>
    </row>
    <row r="6" spans="1:35" s="42" customFormat="1" ht="7.5" customHeight="1"/>
    <row r="7" spans="1:35" s="42" customFormat="1" ht="15" customHeight="1">
      <c r="K7" s="2930" t="s">
        <v>2053</v>
      </c>
      <c r="L7" s="2930"/>
      <c r="M7" s="2930"/>
      <c r="N7" s="2930"/>
      <c r="O7" s="2930"/>
      <c r="P7" s="2931">
        <f>入力専用!$G$63</f>
        <v>0</v>
      </c>
      <c r="Q7" s="2931"/>
      <c r="R7" s="2931"/>
      <c r="S7" s="2931"/>
      <c r="T7" s="2931"/>
      <c r="U7" s="2931"/>
      <c r="V7" s="2931"/>
      <c r="W7" s="2931"/>
      <c r="X7" s="2931"/>
      <c r="Y7" s="2931"/>
      <c r="Z7" s="2931"/>
      <c r="AA7" s="2931"/>
      <c r="AB7" s="2931"/>
      <c r="AC7" s="2931"/>
      <c r="AD7" s="2931"/>
      <c r="AE7" s="2931"/>
      <c r="AF7" s="2931"/>
      <c r="AG7" s="2931"/>
      <c r="AH7" s="2931"/>
    </row>
    <row r="8" spans="1:35" s="42" customFormat="1" ht="7.5" customHeight="1"/>
    <row r="9" spans="1:35" s="42" customFormat="1" ht="15" customHeight="1">
      <c r="K9" s="2930" t="s">
        <v>2054</v>
      </c>
      <c r="L9" s="2930"/>
      <c r="M9" s="2930"/>
      <c r="N9" s="2930"/>
      <c r="O9" s="2930"/>
      <c r="P9" s="2931" t="str">
        <f>入力専用!$BE$16</f>
        <v>（　　　　　　　　）　　　　　　　―</v>
      </c>
      <c r="Q9" s="2931"/>
      <c r="R9" s="2931"/>
      <c r="S9" s="2931"/>
      <c r="T9" s="2931"/>
      <c r="U9" s="2931"/>
      <c r="V9" s="2931"/>
      <c r="W9" s="2931"/>
      <c r="X9" s="2931"/>
      <c r="Y9" s="2931"/>
      <c r="Z9" s="2931"/>
      <c r="AA9" s="2931"/>
      <c r="AB9" s="2931"/>
      <c r="AC9" s="2931"/>
      <c r="AD9" s="2931"/>
      <c r="AE9" s="2931"/>
      <c r="AF9" s="2931"/>
      <c r="AG9" s="2931"/>
      <c r="AH9" s="2931"/>
    </row>
    <row r="10" spans="1:35" s="42" customFormat="1" ht="15" customHeight="1">
      <c r="A10" s="1"/>
      <c r="B10" s="1"/>
      <c r="C10" s="1"/>
      <c r="D10" s="1"/>
      <c r="E10" s="1"/>
      <c r="F10" s="1"/>
      <c r="G10" s="1"/>
      <c r="H10" s="1"/>
      <c r="I10" s="1"/>
      <c r="J10" s="1"/>
      <c r="K10" s="1"/>
      <c r="L10" s="1"/>
      <c r="M10" s="1"/>
      <c r="N10" s="1"/>
      <c r="O10" s="1"/>
      <c r="P10" s="1"/>
      <c r="Q10" s="1"/>
      <c r="R10" s="1"/>
      <c r="S10" s="1"/>
      <c r="T10" s="1"/>
      <c r="U10" s="1"/>
      <c r="V10" s="1"/>
      <c r="W10" s="1"/>
      <c r="X10" s="1"/>
      <c r="Y10" s="1"/>
      <c r="Z10" s="1"/>
      <c r="AA10" s="1"/>
      <c r="AB10" s="1"/>
      <c r="AC10" s="1"/>
      <c r="AD10" s="1"/>
      <c r="AE10" s="1"/>
      <c r="AF10" s="1"/>
      <c r="AG10" s="1"/>
      <c r="AH10" s="1"/>
      <c r="AI10" s="1"/>
    </row>
    <row r="11" spans="1:35" s="42" customFormat="1" ht="15" customHeight="1">
      <c r="A11" s="1"/>
      <c r="B11" s="1"/>
      <c r="C11" s="1"/>
      <c r="D11" s="1"/>
      <c r="E11" s="1"/>
      <c r="F11" s="1"/>
      <c r="G11" s="1"/>
      <c r="H11" s="1"/>
      <c r="I11" s="1"/>
      <c r="J11" s="1"/>
      <c r="K11" s="1"/>
      <c r="L11" s="1"/>
      <c r="M11" s="1"/>
      <c r="N11" s="1"/>
      <c r="O11" s="1"/>
      <c r="P11" s="1"/>
      <c r="Q11" s="1"/>
      <c r="R11" s="1"/>
      <c r="S11" s="1"/>
      <c r="T11" s="1"/>
      <c r="U11" s="1"/>
      <c r="V11" s="1"/>
      <c r="W11" s="1"/>
      <c r="X11" s="1"/>
      <c r="Y11" s="1"/>
      <c r="Z11" s="1"/>
      <c r="AA11" s="1"/>
      <c r="AB11" s="1"/>
      <c r="AC11" s="1"/>
      <c r="AD11" s="1"/>
      <c r="AE11" s="1"/>
      <c r="AF11" s="1"/>
      <c r="AG11" s="1"/>
      <c r="AH11" s="1"/>
      <c r="AI11" s="1"/>
    </row>
    <row r="12" spans="1:35" s="42" customFormat="1" ht="15" customHeight="1">
      <c r="A12" s="1"/>
      <c r="B12" s="1"/>
      <c r="C12" s="1"/>
      <c r="D12" s="1"/>
      <c r="E12" s="1"/>
      <c r="F12" s="1"/>
      <c r="G12" s="1"/>
      <c r="H12" s="1"/>
      <c r="I12" s="1"/>
      <c r="J12" s="1"/>
      <c r="K12" s="1"/>
      <c r="L12" s="1"/>
      <c r="M12" s="1"/>
      <c r="N12" s="1"/>
      <c r="O12" s="1"/>
      <c r="P12" s="1"/>
      <c r="Q12" s="1"/>
      <c r="R12" s="1"/>
      <c r="S12" s="1"/>
      <c r="T12" s="1"/>
      <c r="U12" s="1"/>
      <c r="V12" s="1"/>
      <c r="W12" s="1"/>
      <c r="X12" s="1"/>
      <c r="Y12" s="1"/>
      <c r="Z12" s="1"/>
      <c r="AA12" s="1"/>
      <c r="AB12" s="1"/>
      <c r="AC12" s="1"/>
      <c r="AD12" s="1"/>
      <c r="AE12" s="1"/>
      <c r="AF12" s="1"/>
      <c r="AG12" s="1"/>
      <c r="AH12" s="1"/>
      <c r="AI12" s="1"/>
    </row>
    <row r="13" spans="1:35" s="42" customFormat="1" ht="18.75" customHeight="1">
      <c r="A13" s="1"/>
      <c r="B13" s="1"/>
      <c r="C13" s="1"/>
      <c r="D13" s="1"/>
      <c r="E13" s="1"/>
      <c r="F13" s="1"/>
      <c r="G13" s="1"/>
      <c r="H13" s="1"/>
      <c r="I13" s="1"/>
      <c r="J13" s="1"/>
      <c r="K13" s="1"/>
      <c r="L13" s="1"/>
      <c r="M13" s="1"/>
      <c r="N13" s="1"/>
      <c r="O13" s="1"/>
      <c r="P13" s="1"/>
      <c r="Q13" s="1"/>
      <c r="R13" s="1"/>
      <c r="S13" s="1"/>
      <c r="T13" s="1"/>
      <c r="U13" s="1"/>
      <c r="V13" s="1"/>
      <c r="W13" s="1"/>
      <c r="X13" s="1"/>
      <c r="Y13" s="1"/>
      <c r="Z13" s="1"/>
      <c r="AA13" s="1"/>
      <c r="AB13" s="1"/>
      <c r="AC13" s="1"/>
      <c r="AD13" s="1"/>
      <c r="AE13" s="1"/>
      <c r="AF13" s="1"/>
      <c r="AG13" s="1"/>
      <c r="AH13" s="1"/>
      <c r="AI13" s="1"/>
    </row>
    <row r="48" ht="7.5" customHeight="1"/>
    <row r="49" ht="7.5" customHeight="1"/>
    <row r="50" ht="6.75" customHeight="1"/>
    <row r="51" ht="6.75" customHeight="1"/>
  </sheetData>
  <sheetProtection algorithmName="SHA-512" hashValue="UbWcmBEqe+HZWJoc7+CCtVfgdpXmxA+as7KESN120LGi4QgYvLflmlSqpHPALPrFwZ9scDilo7WWkaC+OK9kXQ==" saltValue="uM/50cFbJzdPS+3/dWkDyQ==" spinCount="100000" sheet="1" objects="1" scenarios="1" formatCells="0" selectLockedCells="1"/>
  <mergeCells count="9">
    <mergeCell ref="T3:AH3"/>
    <mergeCell ref="A1:AI2"/>
    <mergeCell ref="K9:O9"/>
    <mergeCell ref="P9:AH9"/>
    <mergeCell ref="G5:J5"/>
    <mergeCell ref="K5:O5"/>
    <mergeCell ref="K7:O7"/>
    <mergeCell ref="P5:AH5"/>
    <mergeCell ref="P7:AH7"/>
  </mergeCells>
  <phoneticPr fontId="16"/>
  <dataValidations count="1">
    <dataValidation type="list" allowBlank="1" showInputMessage="1" showErrorMessage="1" sqref="T3:AG3">
      <formula1>$A$3:$B$3</formula1>
    </dataValidation>
  </dataValidations>
  <pageMargins left="0.70866141732283472" right="0.51181102362204722" top="0.55118110236220474" bottom="0.55118110236220474" header="0.31496062992125984" footer="0.31496062992125984"/>
  <pageSetup paperSize="9" orientation="portrait" r:id="rId1"/>
  <drawing r:id="rId2"/>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X72"/>
  <sheetViews>
    <sheetView showZeros="0" topLeftCell="A50" zoomScaleNormal="100" workbookViewId="0">
      <selection activeCell="AN11" sqref="AN11"/>
    </sheetView>
  </sheetViews>
  <sheetFormatPr defaultColWidth="2.375" defaultRowHeight="15" customHeight="1"/>
  <cols>
    <col min="1" max="16384" width="2.375" style="1"/>
  </cols>
  <sheetData>
    <row r="1" spans="2:25" ht="15" hidden="1" customHeight="1"/>
    <row r="2" spans="2:25" ht="15" hidden="1" customHeight="1">
      <c r="B2" s="700" t="s">
        <v>1167</v>
      </c>
      <c r="E2" s="700">
        <f>入力専用!$G$67</f>
        <v>0</v>
      </c>
      <c r="F2" s="700">
        <f>入力専用!G152</f>
        <v>0</v>
      </c>
      <c r="G2" s="700">
        <f>入力専用!G160</f>
        <v>0</v>
      </c>
      <c r="H2" s="700">
        <f>入力専用!G168</f>
        <v>0</v>
      </c>
      <c r="I2" s="700">
        <f>入力専用!G176</f>
        <v>0</v>
      </c>
      <c r="L2" s="1">
        <v>1</v>
      </c>
      <c r="M2" s="1">
        <v>2</v>
      </c>
      <c r="N2" s="1">
        <v>3</v>
      </c>
      <c r="O2" s="1">
        <v>4</v>
      </c>
      <c r="P2" s="1">
        <v>5</v>
      </c>
      <c r="Q2" s="1">
        <v>6</v>
      </c>
      <c r="V2" s="2035" t="s">
        <v>218</v>
      </c>
      <c r="W2" s="2035"/>
    </row>
    <row r="3" spans="2:25" ht="15" hidden="1" customHeight="1">
      <c r="B3" s="710">
        <f ca="1">TODAY()</f>
        <v>46119</v>
      </c>
      <c r="E3" s="700">
        <f>入力専用!$G$78</f>
        <v>0</v>
      </c>
      <c r="F3" s="700">
        <f>入力専用!G155</f>
        <v>0</v>
      </c>
      <c r="G3" s="700">
        <f>入力専用!G163</f>
        <v>0</v>
      </c>
      <c r="H3" s="700">
        <f>入力専用!G171</f>
        <v>0</v>
      </c>
      <c r="I3" s="700">
        <f>入力専用!G179</f>
        <v>0</v>
      </c>
      <c r="L3" s="700" t="str">
        <f t="shared" ref="L3:Q6" si="0">IF(LEFT("",10)=LEFT(E3,10),"",IF(LEFT($AV$55,10)=LEFT(E$2,10),E3,""))</f>
        <v/>
      </c>
      <c r="M3" s="700" t="str">
        <f t="shared" si="0"/>
        <v/>
      </c>
      <c r="N3" s="700" t="str">
        <f t="shared" si="0"/>
        <v/>
      </c>
      <c r="O3" s="700" t="str">
        <f t="shared" si="0"/>
        <v/>
      </c>
      <c r="P3" s="700" t="str">
        <f t="shared" si="0"/>
        <v/>
      </c>
      <c r="Q3" s="700" t="str">
        <f t="shared" si="0"/>
        <v/>
      </c>
      <c r="R3" s="700" t="str">
        <f>IF(LEFT("0",20)=LEFT(L3&amp;M3&amp;N3&amp;O3&amp;P3&amp;Q3,20),"",L3&amp;M3&amp;N3&amp;O3&amp;P3&amp;Q3)</f>
        <v/>
      </c>
      <c r="T3" s="700" t="str">
        <f>IF(LEFT("0",20)=LEFT(L3&amp;M3&amp;N3&amp;O3&amp;P3&amp;Q3,20),"",L3&amp;M3&amp;N3&amp;O3&amp;P3&amp;Q3)</f>
        <v/>
      </c>
      <c r="V3" s="711">
        <f ca="1">NOW()</f>
        <v>46119.699161921293</v>
      </c>
      <c r="W3" s="712" t="str">
        <f>IF(LEFT("年　　　月　　　日",10)=LEFT(AV52,10),V3,"申込日")</f>
        <v>申込日</v>
      </c>
      <c r="Y3" s="713">
        <f>入力専用!$G$69</f>
        <v>0</v>
      </c>
    </row>
    <row r="4" spans="2:25" ht="15" hidden="1" customHeight="1">
      <c r="E4" s="700">
        <f>入力専用!$G$79</f>
        <v>0</v>
      </c>
      <c r="F4" s="700">
        <f>入力専用!G156</f>
        <v>0</v>
      </c>
      <c r="G4" s="700">
        <f>入力専用!G164</f>
        <v>0</v>
      </c>
      <c r="H4" s="700">
        <f>入力専用!G172</f>
        <v>0</v>
      </c>
      <c r="I4" s="700">
        <f>入力専用!G180</f>
        <v>0</v>
      </c>
      <c r="L4" s="700" t="str">
        <f t="shared" si="0"/>
        <v/>
      </c>
      <c r="M4" s="700" t="str">
        <f t="shared" si="0"/>
        <v/>
      </c>
      <c r="N4" s="700" t="str">
        <f t="shared" si="0"/>
        <v/>
      </c>
      <c r="O4" s="700" t="str">
        <f t="shared" si="0"/>
        <v/>
      </c>
      <c r="P4" s="700" t="str">
        <f t="shared" si="0"/>
        <v/>
      </c>
      <c r="Q4" s="700" t="str">
        <f t="shared" si="0"/>
        <v/>
      </c>
      <c r="R4" s="700" t="str">
        <f>IF(LEFT("0",20)=LEFT(L4&amp;M4&amp;N4&amp;O4&amp;P4&amp;Q4,20),"",L4&amp;M4&amp;N4&amp;O4&amp;P4&amp;Q4)</f>
        <v/>
      </c>
      <c r="T4" s="700" t="str">
        <f>IF(LEFT("0",20)=LEFT(L4&amp;M4&amp;N4&amp;O4&amp;P4&amp;Q4,20),"",L4&amp;M4&amp;N4&amp;O4&amp;P4&amp;Q4)</f>
        <v/>
      </c>
      <c r="W4" s="699" t="str">
        <f>IF(LEFT("年　　　月　　　日",10)=LEFT(AV52,10),"申込日","")</f>
        <v/>
      </c>
    </row>
    <row r="5" spans="2:25" ht="15" hidden="1" customHeight="1">
      <c r="E5" s="700"/>
      <c r="F5" s="700">
        <f>入力専用!G157</f>
        <v>0</v>
      </c>
      <c r="G5" s="700">
        <f>入力専用!G165</f>
        <v>0</v>
      </c>
      <c r="H5" s="700">
        <f>入力専用!G173</f>
        <v>0</v>
      </c>
      <c r="I5" s="700">
        <f>入力専用!G181</f>
        <v>0</v>
      </c>
      <c r="L5" s="700" t="str">
        <f t="shared" si="0"/>
        <v/>
      </c>
      <c r="M5" s="700" t="str">
        <f t="shared" si="0"/>
        <v/>
      </c>
      <c r="N5" s="700" t="str">
        <f t="shared" si="0"/>
        <v/>
      </c>
      <c r="O5" s="700" t="str">
        <f t="shared" si="0"/>
        <v/>
      </c>
      <c r="P5" s="700" t="str">
        <f t="shared" si="0"/>
        <v/>
      </c>
      <c r="Q5" s="700" t="str">
        <f t="shared" si="0"/>
        <v/>
      </c>
      <c r="R5" s="700" t="str">
        <f>IF(LEFT("0",20)=LEFT(L5&amp;M5&amp;N5&amp;O5&amp;P5&amp;Q5,20),"",L5&amp;M5&amp;N5&amp;O5&amp;P5&amp;Q5)</f>
        <v/>
      </c>
      <c r="T5" s="700" t="str">
        <f>IF(LEFT("0",20)=LEFT(L5&amp;M5&amp;N5&amp;O5&amp;P5&amp;Q5,20),"",L5&amp;M5&amp;N5&amp;O5&amp;P5&amp;Q5)</f>
        <v/>
      </c>
    </row>
    <row r="6" spans="2:25" ht="15" hidden="1" customHeight="1">
      <c r="E6" s="699" t="str">
        <f>IF(LEFT("",10)=LEFT($AV$55,10),"","本人")</f>
        <v/>
      </c>
      <c r="F6" s="700">
        <f>入力専用!$G$153</f>
        <v>0</v>
      </c>
      <c r="G6" s="700">
        <f>入力専用!$G$161</f>
        <v>0</v>
      </c>
      <c r="H6" s="700">
        <f>入力専用!$G$169</f>
        <v>0</v>
      </c>
      <c r="I6" s="700">
        <f>入力専用!$G$177</f>
        <v>0</v>
      </c>
      <c r="L6" s="700" t="str">
        <f t="shared" si="0"/>
        <v/>
      </c>
      <c r="M6" s="700" t="str">
        <f t="shared" si="0"/>
        <v/>
      </c>
      <c r="N6" s="700" t="str">
        <f t="shared" si="0"/>
        <v/>
      </c>
      <c r="O6" s="700" t="str">
        <f t="shared" si="0"/>
        <v/>
      </c>
      <c r="P6" s="700" t="str">
        <f t="shared" si="0"/>
        <v/>
      </c>
      <c r="Q6" s="700" t="str">
        <f t="shared" si="0"/>
        <v/>
      </c>
      <c r="R6" s="700" t="str">
        <f>IF(LEFT("0",20)=LEFT(L6&amp;M6&amp;N6&amp;O6&amp;P6&amp;Q6,20),"",L6&amp;M6&amp;N6&amp;O6&amp;P6&amp;Q6)</f>
        <v/>
      </c>
    </row>
    <row r="7" spans="2:25" ht="15" hidden="1" customHeight="1"/>
    <row r="8" spans="2:25" ht="15" hidden="1" customHeight="1"/>
    <row r="9" spans="2:25" ht="15" hidden="1" customHeight="1"/>
    <row r="10" spans="2:25" ht="15" hidden="1" customHeight="1"/>
    <row r="11" spans="2:25" ht="15" hidden="1" customHeight="1"/>
    <row r="12" spans="2:25" ht="15" hidden="1" customHeight="1"/>
    <row r="13" spans="2:25" ht="15" hidden="1" customHeight="1"/>
    <row r="14" spans="2:25" ht="15" hidden="1" customHeight="1"/>
    <row r="15" spans="2:25" ht="15" hidden="1" customHeight="1"/>
    <row r="16" spans="2:25"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42:76" ht="15" hidden="1" customHeight="1"/>
    <row r="55" spans="42:76" ht="15" customHeight="1">
      <c r="AP55" s="2932" t="s">
        <v>2055</v>
      </c>
      <c r="AQ55" s="2932"/>
      <c r="AR55" s="2932"/>
      <c r="AS55" s="2932"/>
      <c r="AT55" s="2932"/>
      <c r="AU55" s="2932"/>
      <c r="AV55" s="2945"/>
      <c r="AW55" s="2945"/>
      <c r="AX55" s="2945"/>
      <c r="AY55" s="2945"/>
      <c r="AZ55" s="2945"/>
      <c r="BA55" s="2945"/>
      <c r="BB55" s="2945"/>
      <c r="BC55" s="2945"/>
    </row>
    <row r="56" spans="42:76" ht="15" customHeight="1">
      <c r="AP56" s="2933"/>
      <c r="AQ56" s="2933"/>
      <c r="AR56" s="2933"/>
      <c r="AS56" s="2933"/>
      <c r="AT56" s="2933"/>
      <c r="AU56" s="2933"/>
      <c r="AV56" s="2946"/>
      <c r="AW56" s="2946"/>
      <c r="AX56" s="2946"/>
      <c r="AY56" s="2946"/>
      <c r="AZ56" s="2946"/>
      <c r="BA56" s="2946"/>
      <c r="BB56" s="2946"/>
      <c r="BC56" s="2946"/>
    </row>
    <row r="57" spans="42:76" ht="15" customHeight="1">
      <c r="AP57" s="2932" t="s">
        <v>2056</v>
      </c>
      <c r="AQ57" s="2932"/>
      <c r="AR57" s="2932"/>
      <c r="AS57" s="2932"/>
      <c r="AT57" s="2932"/>
      <c r="AU57" s="2932"/>
      <c r="AV57" s="2934"/>
      <c r="AW57" s="2934"/>
      <c r="AX57" s="2934"/>
      <c r="AY57" s="2934"/>
      <c r="AZ57" s="2934"/>
      <c r="BA57" s="2934"/>
      <c r="BB57" s="2934"/>
      <c r="BC57" s="2934"/>
      <c r="BD57" s="2934"/>
      <c r="BE57" s="2934"/>
      <c r="BF57" s="2934"/>
      <c r="BG57" s="2934"/>
      <c r="BH57" s="2934"/>
      <c r="BI57" s="2934"/>
      <c r="BJ57" s="2934"/>
      <c r="BK57" s="2934"/>
      <c r="BL57" s="2934"/>
      <c r="BM57" s="2934"/>
      <c r="BN57" s="2934"/>
      <c r="BO57" s="2934"/>
      <c r="BP57" s="2934"/>
      <c r="BQ57" s="2934"/>
      <c r="BR57" s="2934"/>
      <c r="BS57" s="2934"/>
      <c r="BT57" s="2934"/>
      <c r="BU57" s="2934"/>
      <c r="BV57" s="2934"/>
      <c r="BW57" s="2934"/>
      <c r="BX57" s="2934"/>
    </row>
    <row r="58" spans="42:76" ht="15" customHeight="1">
      <c r="AP58" s="2932"/>
      <c r="AQ58" s="2932"/>
      <c r="AR58" s="2932"/>
      <c r="AS58" s="2932"/>
      <c r="AT58" s="2932"/>
      <c r="AU58" s="2932"/>
      <c r="AV58" s="2934"/>
      <c r="AW58" s="2934"/>
      <c r="AX58" s="2934"/>
      <c r="AY58" s="2934"/>
      <c r="AZ58" s="2934"/>
      <c r="BA58" s="2934"/>
      <c r="BB58" s="2934"/>
      <c r="BC58" s="2934"/>
      <c r="BD58" s="2934"/>
      <c r="BE58" s="2934"/>
      <c r="BF58" s="2934"/>
      <c r="BG58" s="2934"/>
      <c r="BH58" s="2934"/>
      <c r="BI58" s="2934"/>
      <c r="BJ58" s="2934"/>
      <c r="BK58" s="2934"/>
      <c r="BL58" s="2934"/>
      <c r="BM58" s="2934"/>
      <c r="BN58" s="2934"/>
      <c r="BO58" s="2934"/>
      <c r="BP58" s="2934"/>
      <c r="BQ58" s="2934"/>
      <c r="BR58" s="2934"/>
      <c r="BS58" s="2934"/>
      <c r="BT58" s="2934"/>
      <c r="BU58" s="2934"/>
      <c r="BV58" s="2934"/>
      <c r="BW58" s="2934"/>
      <c r="BX58" s="2934"/>
    </row>
    <row r="59" spans="42:76" ht="11.25" customHeight="1">
      <c r="AP59" s="2932"/>
      <c r="AQ59" s="2932"/>
      <c r="AR59" s="2932"/>
      <c r="AS59" s="2932"/>
      <c r="AT59" s="2932"/>
      <c r="AU59" s="2932"/>
      <c r="AV59" s="2934"/>
      <c r="AW59" s="2934"/>
      <c r="AX59" s="2934"/>
      <c r="AY59" s="2934"/>
      <c r="AZ59" s="2934"/>
      <c r="BA59" s="2934"/>
      <c r="BB59" s="2934"/>
      <c r="BC59" s="2934"/>
      <c r="BD59" s="2934"/>
      <c r="BE59" s="2934"/>
      <c r="BF59" s="2934"/>
      <c r="BG59" s="2934"/>
      <c r="BH59" s="2934"/>
      <c r="BI59" s="2934"/>
      <c r="BJ59" s="2934"/>
      <c r="BK59" s="2934"/>
      <c r="BL59" s="2934"/>
      <c r="BM59" s="2934"/>
      <c r="BN59" s="2934"/>
      <c r="BO59" s="2934"/>
      <c r="BP59" s="2934"/>
      <c r="BQ59" s="2934"/>
      <c r="BR59" s="2934"/>
      <c r="BS59" s="2934"/>
      <c r="BT59" s="2934"/>
      <c r="BU59" s="2934"/>
      <c r="BV59" s="2934"/>
      <c r="BW59" s="2934"/>
      <c r="BX59" s="2934"/>
    </row>
    <row r="60" spans="42:76" ht="11.25" customHeight="1">
      <c r="AP60" s="2932"/>
      <c r="AQ60" s="2932"/>
      <c r="AR60" s="2932"/>
      <c r="AS60" s="2932"/>
      <c r="AT60" s="2932"/>
      <c r="AU60" s="2932"/>
      <c r="AV60" s="2934"/>
      <c r="AW60" s="2934"/>
      <c r="AX60" s="2934"/>
      <c r="AY60" s="2934"/>
      <c r="AZ60" s="2934"/>
      <c r="BA60" s="2934"/>
      <c r="BB60" s="2934"/>
      <c r="BC60" s="2934"/>
      <c r="BD60" s="2934"/>
      <c r="BE60" s="2934"/>
      <c r="BF60" s="2934"/>
      <c r="BG60" s="2934"/>
      <c r="BH60" s="2934"/>
      <c r="BI60" s="2934"/>
      <c r="BJ60" s="2934"/>
      <c r="BK60" s="2934"/>
      <c r="BL60" s="2934"/>
      <c r="BM60" s="2934"/>
      <c r="BN60" s="2934"/>
      <c r="BO60" s="2934"/>
      <c r="BP60" s="2934"/>
      <c r="BQ60" s="2934"/>
      <c r="BR60" s="2934"/>
      <c r="BS60" s="2934"/>
      <c r="BT60" s="2934"/>
      <c r="BU60" s="2934"/>
      <c r="BV60" s="2934"/>
      <c r="BW60" s="2934"/>
      <c r="BX60" s="2934"/>
    </row>
    <row r="61" spans="42:76" ht="11.25" customHeight="1">
      <c r="AP61" s="2932"/>
      <c r="AQ61" s="2932"/>
      <c r="AR61" s="2932"/>
      <c r="AS61" s="2932"/>
      <c r="AT61" s="2932"/>
      <c r="AU61" s="2932"/>
      <c r="AV61" s="2934"/>
      <c r="AW61" s="2934"/>
      <c r="AX61" s="2934"/>
      <c r="AY61" s="2934"/>
      <c r="AZ61" s="2934"/>
      <c r="BA61" s="2934"/>
      <c r="BB61" s="2934"/>
      <c r="BC61" s="2934"/>
      <c r="BD61" s="2934"/>
      <c r="BE61" s="2934"/>
      <c r="BF61" s="2934"/>
      <c r="BG61" s="2934"/>
      <c r="BH61" s="2934"/>
      <c r="BI61" s="2934"/>
      <c r="BJ61" s="2934"/>
      <c r="BK61" s="2934"/>
      <c r="BL61" s="2934"/>
      <c r="BM61" s="2934"/>
      <c r="BN61" s="2934"/>
      <c r="BO61" s="2934"/>
      <c r="BP61" s="2934"/>
      <c r="BQ61" s="2934"/>
      <c r="BR61" s="2934"/>
      <c r="BS61" s="2934"/>
      <c r="BT61" s="2934"/>
      <c r="BU61" s="2934"/>
      <c r="BV61" s="2934"/>
      <c r="BW61" s="2934"/>
      <c r="BX61" s="2934"/>
    </row>
    <row r="62" spans="42:76" ht="11.25" customHeight="1">
      <c r="AP62" s="2932"/>
      <c r="AQ62" s="2932"/>
      <c r="AR62" s="2932"/>
      <c r="AS62" s="2932"/>
      <c r="AT62" s="2932"/>
      <c r="AU62" s="2932"/>
      <c r="AV62" s="2934"/>
      <c r="AW62" s="2934"/>
      <c r="AX62" s="2934"/>
      <c r="AY62" s="2934"/>
      <c r="AZ62" s="2934"/>
      <c r="BA62" s="2934"/>
      <c r="BB62" s="2934"/>
      <c r="BC62" s="2934"/>
      <c r="BD62" s="2934"/>
      <c r="BE62" s="2934"/>
      <c r="BF62" s="2934"/>
      <c r="BG62" s="2934"/>
      <c r="BH62" s="2934"/>
      <c r="BI62" s="2934"/>
      <c r="BJ62" s="2934"/>
      <c r="BK62" s="2934"/>
      <c r="BL62" s="2934"/>
      <c r="BM62" s="2934"/>
      <c r="BN62" s="2934"/>
      <c r="BO62" s="2934"/>
      <c r="BP62" s="2934"/>
      <c r="BQ62" s="2934"/>
      <c r="BR62" s="2934"/>
      <c r="BS62" s="2934"/>
      <c r="BT62" s="2934"/>
      <c r="BU62" s="2934"/>
      <c r="BV62" s="2934"/>
      <c r="BW62" s="2934"/>
      <c r="BX62" s="2934"/>
    </row>
    <row r="63" spans="42:76" ht="15" customHeight="1">
      <c r="AP63" s="2935" t="s">
        <v>2057</v>
      </c>
      <c r="AQ63" s="2936"/>
      <c r="AR63" s="2936"/>
      <c r="AS63" s="2936"/>
      <c r="AT63" s="2936"/>
      <c r="AU63" s="2937"/>
      <c r="AV63" s="2939"/>
      <c r="AW63" s="2940"/>
      <c r="AX63" s="2940"/>
      <c r="AY63" s="2940"/>
      <c r="AZ63" s="2940"/>
      <c r="BA63" s="2940"/>
      <c r="BB63" s="2940"/>
      <c r="BC63" s="2940"/>
      <c r="BD63" s="2940"/>
      <c r="BE63" s="2940"/>
      <c r="BF63" s="2940"/>
      <c r="BG63" s="2940"/>
      <c r="BH63" s="2940"/>
      <c r="BI63" s="2940"/>
      <c r="BJ63" s="2940"/>
      <c r="BK63" s="2940"/>
      <c r="BL63" s="2940"/>
      <c r="BM63" s="2940"/>
      <c r="BN63" s="2940"/>
      <c r="BO63" s="2940"/>
      <c r="BP63" s="2940"/>
      <c r="BQ63" s="2940"/>
      <c r="BR63" s="2940"/>
      <c r="BS63" s="2940"/>
      <c r="BT63" s="2940"/>
      <c r="BU63" s="2940"/>
      <c r="BV63" s="2940"/>
      <c r="BW63" s="2940"/>
      <c r="BX63" s="2941"/>
    </row>
    <row r="64" spans="42:76" ht="15" customHeight="1">
      <c r="AP64" s="2938"/>
      <c r="AQ64" s="1233"/>
      <c r="AR64" s="1233"/>
      <c r="AS64" s="1233"/>
      <c r="AT64" s="1233"/>
      <c r="AU64" s="1926"/>
      <c r="AV64" s="2942"/>
      <c r="AW64" s="937"/>
      <c r="AX64" s="937"/>
      <c r="AY64" s="937"/>
      <c r="AZ64" s="937"/>
      <c r="BA64" s="937"/>
      <c r="BB64" s="937"/>
      <c r="BC64" s="937"/>
      <c r="BD64" s="937"/>
      <c r="BE64" s="937"/>
      <c r="BF64" s="937"/>
      <c r="BG64" s="937"/>
      <c r="BH64" s="937"/>
      <c r="BI64" s="937"/>
      <c r="BJ64" s="937"/>
      <c r="BK64" s="937"/>
      <c r="BL64" s="937"/>
      <c r="BM64" s="937"/>
      <c r="BN64" s="937"/>
      <c r="BO64" s="937"/>
      <c r="BP64" s="937"/>
      <c r="BQ64" s="937"/>
      <c r="BR64" s="937"/>
      <c r="BS64" s="937"/>
      <c r="BT64" s="937"/>
      <c r="BU64" s="937"/>
      <c r="BV64" s="937"/>
      <c r="BW64" s="937"/>
      <c r="BX64" s="943"/>
    </row>
    <row r="65" spans="42:76" ht="15" customHeight="1">
      <c r="AP65" s="2938"/>
      <c r="AQ65" s="1233"/>
      <c r="AR65" s="1233"/>
      <c r="AS65" s="1233"/>
      <c r="AT65" s="1233"/>
      <c r="AU65" s="1926"/>
      <c r="AV65" s="2942"/>
      <c r="AW65" s="937"/>
      <c r="AX65" s="937"/>
      <c r="AY65" s="937"/>
      <c r="AZ65" s="937"/>
      <c r="BA65" s="937"/>
      <c r="BB65" s="937"/>
      <c r="BC65" s="937"/>
      <c r="BD65" s="937"/>
      <c r="BE65" s="937"/>
      <c r="BF65" s="937"/>
      <c r="BG65" s="937"/>
      <c r="BH65" s="937"/>
      <c r="BI65" s="937"/>
      <c r="BJ65" s="937"/>
      <c r="BK65" s="937"/>
      <c r="BL65" s="937"/>
      <c r="BM65" s="937"/>
      <c r="BN65" s="937"/>
      <c r="BO65" s="937"/>
      <c r="BP65" s="937"/>
      <c r="BQ65" s="937"/>
      <c r="BR65" s="937"/>
      <c r="BS65" s="937"/>
      <c r="BT65" s="937"/>
      <c r="BU65" s="937"/>
      <c r="BV65" s="937"/>
      <c r="BW65" s="937"/>
      <c r="BX65" s="943"/>
    </row>
    <row r="66" spans="42:76" ht="15" customHeight="1">
      <c r="AP66" s="2938"/>
      <c r="AQ66" s="1233"/>
      <c r="AR66" s="1233"/>
      <c r="AS66" s="1233"/>
      <c r="AT66" s="1233"/>
      <c r="AU66" s="1926"/>
      <c r="AV66" s="2942"/>
      <c r="AW66" s="937"/>
      <c r="AX66" s="937"/>
      <c r="AY66" s="937"/>
      <c r="AZ66" s="937"/>
      <c r="BA66" s="937"/>
      <c r="BB66" s="937"/>
      <c r="BC66" s="937"/>
      <c r="BD66" s="937"/>
      <c r="BE66" s="937"/>
      <c r="BF66" s="937"/>
      <c r="BG66" s="937"/>
      <c r="BH66" s="937"/>
      <c r="BI66" s="937"/>
      <c r="BJ66" s="937"/>
      <c r="BK66" s="937"/>
      <c r="BL66" s="937"/>
      <c r="BM66" s="937"/>
      <c r="BN66" s="937"/>
      <c r="BO66" s="937"/>
      <c r="BP66" s="937"/>
      <c r="BQ66" s="937"/>
      <c r="BR66" s="937"/>
      <c r="BS66" s="937"/>
      <c r="BT66" s="937"/>
      <c r="BU66" s="937"/>
      <c r="BV66" s="937"/>
      <c r="BW66" s="937"/>
      <c r="BX66" s="943"/>
    </row>
    <row r="67" spans="42:76" ht="15" customHeight="1">
      <c r="AP67" s="2938"/>
      <c r="AQ67" s="1233"/>
      <c r="AR67" s="1233"/>
      <c r="AS67" s="1233"/>
      <c r="AT67" s="1233"/>
      <c r="AU67" s="1926"/>
      <c r="AV67" s="2942"/>
      <c r="AW67" s="937"/>
      <c r="AX67" s="937"/>
      <c r="AY67" s="937"/>
      <c r="AZ67" s="937"/>
      <c r="BA67" s="937"/>
      <c r="BB67" s="937"/>
      <c r="BC67" s="937"/>
      <c r="BD67" s="937"/>
      <c r="BE67" s="937"/>
      <c r="BF67" s="937"/>
      <c r="BG67" s="937"/>
      <c r="BH67" s="937"/>
      <c r="BI67" s="937"/>
      <c r="BJ67" s="937"/>
      <c r="BK67" s="937"/>
      <c r="BL67" s="937"/>
      <c r="BM67" s="937"/>
      <c r="BN67" s="937"/>
      <c r="BO67" s="937"/>
      <c r="BP67" s="937"/>
      <c r="BQ67" s="937"/>
      <c r="BR67" s="937"/>
      <c r="BS67" s="937"/>
      <c r="BT67" s="937"/>
      <c r="BU67" s="937"/>
      <c r="BV67" s="937"/>
      <c r="BW67" s="937"/>
      <c r="BX67" s="943"/>
    </row>
    <row r="68" spans="42:76" ht="15" customHeight="1">
      <c r="AP68" s="1722"/>
      <c r="AQ68" s="2035"/>
      <c r="AR68" s="2035"/>
      <c r="AS68" s="2035"/>
      <c r="AT68" s="2035"/>
      <c r="AU68" s="1927"/>
      <c r="AV68" s="2943"/>
      <c r="AW68" s="2944"/>
      <c r="AX68" s="2944"/>
      <c r="AY68" s="2944"/>
      <c r="AZ68" s="2944"/>
      <c r="BA68" s="2944"/>
      <c r="BB68" s="2944"/>
      <c r="BC68" s="2944"/>
      <c r="BD68" s="2944"/>
      <c r="BE68" s="2944"/>
      <c r="BF68" s="2944"/>
      <c r="BG68" s="2944"/>
      <c r="BH68" s="2944"/>
      <c r="BI68" s="2944"/>
      <c r="BJ68" s="2944"/>
      <c r="BK68" s="2944"/>
      <c r="BL68" s="2944"/>
      <c r="BM68" s="2944"/>
      <c r="BN68" s="2944"/>
      <c r="BO68" s="2944"/>
      <c r="BP68" s="2944"/>
      <c r="BQ68" s="2944"/>
      <c r="BR68" s="2944"/>
      <c r="BS68" s="2944"/>
      <c r="BT68" s="2944"/>
      <c r="BU68" s="2944"/>
      <c r="BV68" s="2944"/>
      <c r="BW68" s="2944"/>
      <c r="BX68" s="944"/>
    </row>
    <row r="72" spans="42:76" ht="15" customHeight="1">
      <c r="AS72" s="273"/>
    </row>
  </sheetData>
  <sheetProtection algorithmName="SHA-512" hashValue="OYyxgUGKrw/MkfitLjyjahzpjlz4Ox7zfxvk9pKwt1nJJ0oPRhH95jvu5QbIICoEbl6GzbWqTpT0WyHqjYQLFA==" saltValue="RE0FtIMkP4yGsHoIwAUzRQ==" spinCount="100000" sheet="1" objects="1" scenarios="1" selectLockedCells="1"/>
  <dataConsolidate/>
  <mergeCells count="7">
    <mergeCell ref="V2:W2"/>
    <mergeCell ref="AP55:AU56"/>
    <mergeCell ref="AV57:BX62"/>
    <mergeCell ref="AP57:AU62"/>
    <mergeCell ref="AP63:AU68"/>
    <mergeCell ref="AV63:BX68"/>
    <mergeCell ref="AV55:BC56"/>
  </mergeCells>
  <phoneticPr fontId="16"/>
  <conditionalFormatting sqref="AV55:BC56">
    <cfRule type="expression" dxfId="56" priority="1">
      <formula>$AV$55=""</formula>
    </cfRule>
  </conditionalFormatting>
  <dataValidations count="1">
    <dataValidation type="list" allowBlank="1" showInputMessage="1" showErrorMessage="1" sqref="AV55:BC56">
      <formula1>$E$2:$I$2</formula1>
    </dataValidation>
  </dataValidations>
  <pageMargins left="0.51181102362204722" right="0.31496062992125984" top="0.39370078740157483" bottom="0.19685039370078741" header="0.31496062992125984" footer="0.31496062992125984"/>
  <pageSetup paperSize="9" orientation="portrait"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CN238"/>
  <sheetViews>
    <sheetView showZeros="0" topLeftCell="A50" zoomScale="115" zoomScaleNormal="115" workbookViewId="0">
      <selection activeCell="AN11" sqref="AN11"/>
    </sheetView>
  </sheetViews>
  <sheetFormatPr defaultColWidth="1.25" defaultRowHeight="7.5" customHeight="1"/>
  <cols>
    <col min="1" max="16384" width="1.25" style="1"/>
  </cols>
  <sheetData>
    <row r="1" spans="2:38" ht="7.5" hidden="1" customHeight="1"/>
    <row r="2" spans="2:38" ht="7.5" hidden="1" customHeight="1">
      <c r="B2" s="700">
        <f>入力専用!$G$73</f>
        <v>0</v>
      </c>
      <c r="D2" s="700"/>
      <c r="F2" s="700" t="str">
        <f>IF(LEFT($B$2,10)=LEFT("0",10),"","")</f>
        <v/>
      </c>
      <c r="H2" s="714" t="str">
        <f>F2&amp;F3&amp;F4&amp;F5&amp;F6&amp;F7&amp;F8&amp;F9&amp;F10</f>
        <v/>
      </c>
      <c r="M2" s="1" t="s">
        <v>13</v>
      </c>
      <c r="O2" s="1" t="s">
        <v>22</v>
      </c>
      <c r="Q2" s="1" t="s">
        <v>646</v>
      </c>
      <c r="T2" s="1" t="s">
        <v>2058</v>
      </c>
      <c r="V2" s="1" t="s">
        <v>638</v>
      </c>
      <c r="X2" s="1" t="s">
        <v>646</v>
      </c>
      <c r="Z2" s="1" t="s">
        <v>22</v>
      </c>
      <c r="AB2" s="1" t="s">
        <v>646</v>
      </c>
      <c r="AE2" s="1" t="s">
        <v>2058</v>
      </c>
      <c r="AG2" s="1" t="s">
        <v>638</v>
      </c>
      <c r="AI2" s="1" t="s">
        <v>646</v>
      </c>
      <c r="AL2" s="1" t="s">
        <v>2059</v>
      </c>
    </row>
    <row r="3" spans="2:38" ht="7.5" hidden="1" customHeight="1">
      <c r="D3" s="715" t="s">
        <v>2060</v>
      </c>
      <c r="F3" s="700" t="str">
        <f>IF(LEFT($B$2,10)=LEFT(D3,10),"","")</f>
        <v/>
      </c>
      <c r="M3" s="700">
        <f>入力専用!$G$63</f>
        <v>0</v>
      </c>
      <c r="O3" s="700"/>
      <c r="Q3" s="700"/>
      <c r="T3" s="700">
        <f>入力専用!$G$53</f>
        <v>0</v>
      </c>
      <c r="V3" s="700">
        <f>入力専用!$G$56</f>
        <v>0</v>
      </c>
      <c r="X3" s="700">
        <f>入力専用!$G$57</f>
        <v>0</v>
      </c>
      <c r="Z3" s="699" t="str">
        <f>IF(LEFT(0,10)=LEFT(O15,10),"",O15)</f>
        <v/>
      </c>
      <c r="AB3" s="699" t="str">
        <f>IF(LEFT(0,10)=LEFT(Q15,10),"",Q15)</f>
        <v/>
      </c>
      <c r="AE3" s="699" t="str">
        <f>IF(LEFT(0,10)=LEFT(T15,10),"",T15)</f>
        <v/>
      </c>
      <c r="AG3" s="699" t="str">
        <f>IF(LEFT(0,10)=LEFT(V15,10),"",V15)</f>
        <v/>
      </c>
      <c r="AI3" s="699" t="str">
        <f>IF(LEFT(0,10)=LEFT(X15,10),"",X15)</f>
        <v/>
      </c>
      <c r="AL3" s="699" t="str">
        <f>IF(LEFT("",10)=LEFT($B$17,10),"□承諾を得ている。","☑承諾を得ている。")</f>
        <v>□承諾を得ている。</v>
      </c>
    </row>
    <row r="4" spans="2:38" ht="7.5" hidden="1" customHeight="1">
      <c r="D4" s="715" t="s">
        <v>2061</v>
      </c>
      <c r="F4" s="700" t="str">
        <f>IF(LEFT($B$2,10)=LEFT(D4,10),"","")</f>
        <v/>
      </c>
      <c r="M4" s="700">
        <f>入力専用!$G$152</f>
        <v>0</v>
      </c>
      <c r="O4" s="700">
        <f>入力専用!$G$155</f>
        <v>0</v>
      </c>
      <c r="Q4" s="700">
        <f>IF(LEFT("",20)=LEFT(入力専用!G156,20),入力専用!G157,入力専用!G156)</f>
        <v>0</v>
      </c>
      <c r="T4" s="700"/>
      <c r="V4" s="700"/>
      <c r="X4" s="700"/>
    </row>
    <row r="5" spans="2:38" ht="7.5" hidden="1" customHeight="1">
      <c r="D5" s="715" t="s">
        <v>2062</v>
      </c>
      <c r="F5" s="700" t="str">
        <f>IF(LEFT($B$2,10)=LEFT(D5,10),"","")</f>
        <v/>
      </c>
      <c r="M5" s="700">
        <f>入力専用!$G$160</f>
        <v>0</v>
      </c>
      <c r="O5" s="700">
        <f>入力専用!$G$163</f>
        <v>0</v>
      </c>
      <c r="Q5" s="700">
        <f>IF(LEFT("",20)=LEFT(入力専用!G164,20),入力専用!G165,入力専用!G164)</f>
        <v>0</v>
      </c>
      <c r="T5" s="700"/>
      <c r="V5" s="700"/>
      <c r="X5" s="700"/>
    </row>
    <row r="6" spans="2:38" ht="7.5" hidden="1" customHeight="1">
      <c r="D6" s="715" t="s">
        <v>2063</v>
      </c>
      <c r="F6" s="700" t="str">
        <f>IF(LEFT($B$2,10)=LEFT(D6,10),"１","")</f>
        <v/>
      </c>
      <c r="M6" s="700">
        <f>入力専用!$G$168</f>
        <v>0</v>
      </c>
      <c r="O6" s="700">
        <f>入力専用!$G$171</f>
        <v>0</v>
      </c>
      <c r="Q6" s="700">
        <f>IF(LEFT("",20)=LEFT(入力専用!G172,20),入力専用!G173,入力専用!G172)</f>
        <v>0</v>
      </c>
      <c r="T6" s="700"/>
      <c r="V6" s="700"/>
      <c r="X6" s="700"/>
    </row>
    <row r="7" spans="2:38" ht="7.5" hidden="1" customHeight="1">
      <c r="D7" s="715" t="s">
        <v>2064</v>
      </c>
      <c r="F7" s="700" t="str">
        <f>IF(LEFT($B$2,10)=LEFT(D7,10),"２","")</f>
        <v/>
      </c>
      <c r="M7" s="700">
        <f>入力専用!$G$176</f>
        <v>0</v>
      </c>
      <c r="O7" s="700">
        <f>入力専用!$G$179</f>
        <v>0</v>
      </c>
      <c r="Q7" s="700">
        <f>IF(LEFT("",20)=LEFT(入力専用!G180,20),入力専用!G181,入力専用!G180)</f>
        <v>0</v>
      </c>
      <c r="T7" s="700"/>
      <c r="V7" s="700"/>
      <c r="X7" s="700"/>
    </row>
    <row r="8" spans="2:38" ht="7.5" hidden="1" customHeight="1">
      <c r="D8" s="715" t="s">
        <v>2065</v>
      </c>
      <c r="F8" s="700" t="str">
        <f>IF(LEFT($B$2,10)=LEFT(D8,10),"３","")</f>
        <v/>
      </c>
    </row>
    <row r="9" spans="2:38" ht="7.5" hidden="1" customHeight="1">
      <c r="D9" s="715" t="s">
        <v>542</v>
      </c>
      <c r="F9" s="700" t="str">
        <f>IF(LEFT($B$2,10)=LEFT(D9,10),"４","")</f>
        <v/>
      </c>
      <c r="O9" s="700" t="str">
        <f>IF(LEFT($B$17,10)=LEFT($M3,10),O3,"")</f>
        <v/>
      </c>
      <c r="Q9" s="700" t="str">
        <f>IF(LEFT($B$17,10)=LEFT($M3,10),Q3,"")</f>
        <v/>
      </c>
      <c r="T9" s="700" t="str">
        <f>IF(LEFT($B$17,10)=LEFT($M3,10),T3,"")</f>
        <v/>
      </c>
      <c r="V9" s="700" t="str">
        <f>IF(LEFT($B$17,10)=LEFT($M3,10),V3,"")</f>
        <v/>
      </c>
      <c r="X9" s="700" t="str">
        <f>IF(LEFT($B$17,10)=LEFT($M3,10),X3,"")</f>
        <v/>
      </c>
    </row>
    <row r="10" spans="2:38" ht="7.5" hidden="1" customHeight="1">
      <c r="D10" s="715" t="s">
        <v>548</v>
      </c>
      <c r="F10" s="700" t="str">
        <f>IF(LEFT($B$2,10)=LEFT(D10,10),"５","")</f>
        <v/>
      </c>
      <c r="O10" s="700" t="str">
        <f>IF(LEFT($B$17,10)=LEFT($M4,10),O4,"")</f>
        <v/>
      </c>
      <c r="Q10" s="700" t="str">
        <f>IF(LEFT($B$17,10)=LEFT($M4,10),Q4,"")</f>
        <v/>
      </c>
      <c r="T10" s="700" t="str">
        <f>IF(LEFT($B$17,10)=LEFT($M4,10),T4,"")</f>
        <v/>
      </c>
      <c r="V10" s="700" t="str">
        <f>IF(LEFT($B$17,10)=LEFT($M4,10),V4,"")</f>
        <v/>
      </c>
      <c r="X10" s="700" t="str">
        <f>IF(LEFT($B$17,10)=LEFT($M4,10),X4,"")</f>
        <v/>
      </c>
    </row>
    <row r="11" spans="2:38" ht="7.5" hidden="1" customHeight="1">
      <c r="O11" s="700" t="str">
        <f>IF(LEFT($B$17,10)=LEFT($M5,10),O5,"")</f>
        <v/>
      </c>
      <c r="Q11" s="700" t="str">
        <f>IF(LEFT($B$17,10)=LEFT($M5,10),Q5,"")</f>
        <v/>
      </c>
      <c r="T11" s="700" t="str">
        <f>IF(LEFT($B$17,10)=LEFT($M5,10),T5,"")</f>
        <v/>
      </c>
      <c r="V11" s="700" t="str">
        <f>IF(LEFT($B$17,10)=LEFT($M5,10),V5,"")</f>
        <v/>
      </c>
      <c r="X11" s="700" t="str">
        <f>IF(LEFT($B$17,10)=LEFT($M5,10),X5,"")</f>
        <v/>
      </c>
    </row>
    <row r="12" spans="2:38" ht="7.5" hidden="1" customHeight="1">
      <c r="O12" s="700" t="str">
        <f>IF(LEFT($B$17,10)=LEFT($M6,10),O6,"")</f>
        <v/>
      </c>
      <c r="Q12" s="700" t="str">
        <f>IF(LEFT($B$17,10)=LEFT($M6,10),Q6,"")</f>
        <v/>
      </c>
      <c r="T12" s="700" t="str">
        <f>IF(LEFT($B$17,10)=LEFT($M6,10),T6,"")</f>
        <v/>
      </c>
      <c r="V12" s="700" t="str">
        <f>IF(LEFT($B$17,10)=LEFT($M6,10),V6,"")</f>
        <v/>
      </c>
      <c r="X12" s="700" t="str">
        <f>IF(LEFT($B$17,10)=LEFT($M6,10),X6,"")</f>
        <v/>
      </c>
    </row>
    <row r="13" spans="2:38" ht="7.5" hidden="1" customHeight="1">
      <c r="O13" s="700" t="str">
        <f>IF(LEFT($B$17,10)=LEFT($M7,10),O7,"")</f>
        <v/>
      </c>
      <c r="Q13" s="700" t="str">
        <f>IF(LEFT($B$17,10)=LEFT($M7,10),Q7,"")</f>
        <v/>
      </c>
      <c r="T13" s="700" t="str">
        <f>IF(LEFT($B$17,10)=LEFT($M7,10),T7,"")</f>
        <v/>
      </c>
      <c r="V13" s="700" t="str">
        <f>IF(LEFT($B$17,10)=LEFT($M7,10),V7,"")</f>
        <v/>
      </c>
      <c r="X13" s="700" t="str">
        <f>IF(LEFT($B$17,10)=LEFT($M7,10),X7,"")</f>
        <v/>
      </c>
    </row>
    <row r="14" spans="2:38" ht="7.5" hidden="1" customHeight="1"/>
    <row r="15" spans="2:38" ht="7.5" hidden="1" customHeight="1">
      <c r="O15" s="700" t="str">
        <f>O9&amp;O10&amp;O11&amp;O12&amp;O13</f>
        <v/>
      </c>
      <c r="Q15" s="700" t="str">
        <f>Q9&amp;Q10&amp;Q11&amp;Q12&amp;Q13</f>
        <v/>
      </c>
      <c r="T15" s="700" t="str">
        <f>T9&amp;T10&amp;T11&amp;T12&amp;T13</f>
        <v/>
      </c>
      <c r="V15" s="700" t="str">
        <f>V9&amp;V10&amp;V11&amp;V12&amp;V13</f>
        <v/>
      </c>
      <c r="X15" s="700" t="str">
        <f>X9&amp;X10&amp;X11&amp;X12&amp;X13</f>
        <v/>
      </c>
    </row>
    <row r="16" spans="2:38" ht="7.5" hidden="1" customHeight="1"/>
    <row r="17" spans="1:59" ht="7.5" hidden="1" customHeight="1">
      <c r="A17" s="716"/>
      <c r="B17" s="2718" t="str">
        <f>IF(LEFT(入力専用!$G$63,10)=LEFT("",10),"",入力専用!$G$63)</f>
        <v/>
      </c>
      <c r="C17" s="2718"/>
      <c r="D17" s="2718"/>
      <c r="E17" s="2718"/>
      <c r="F17" s="2718"/>
      <c r="G17" s="2718"/>
      <c r="H17" s="2718"/>
      <c r="I17" s="2718"/>
      <c r="J17" s="2718"/>
      <c r="K17" s="2718"/>
      <c r="L17" s="2718"/>
      <c r="M17" s="2718"/>
      <c r="N17" s="2718"/>
      <c r="O17" s="2718"/>
      <c r="P17" s="2718"/>
      <c r="Q17" s="2718"/>
      <c r="R17" s="2718"/>
      <c r="S17" s="2718"/>
      <c r="T17" s="2936" t="s">
        <v>2066</v>
      </c>
      <c r="U17" s="2936"/>
      <c r="V17" s="2936"/>
      <c r="W17" s="2936"/>
      <c r="X17" s="2936"/>
      <c r="Y17" s="2936"/>
      <c r="Z17" s="2936"/>
      <c r="AA17" s="2936"/>
      <c r="AB17" s="2936"/>
      <c r="AC17" s="2936"/>
      <c r="AD17" s="2936" t="s">
        <v>2067</v>
      </c>
      <c r="AE17" s="2936"/>
      <c r="AF17" s="2936"/>
      <c r="AG17" s="2936"/>
      <c r="AH17" s="2936"/>
      <c r="AI17" s="2936"/>
      <c r="AJ17" s="2936"/>
      <c r="AK17" s="2936"/>
      <c r="AL17" s="2718"/>
      <c r="AM17" s="2718"/>
      <c r="AN17" s="2718"/>
      <c r="AO17" s="2718"/>
      <c r="AP17" s="2718"/>
      <c r="AQ17" s="2718"/>
      <c r="AR17" s="2718"/>
      <c r="AS17" s="2718"/>
      <c r="AT17" s="2718"/>
      <c r="AU17" s="2718"/>
      <c r="AV17" s="2718"/>
      <c r="AW17" s="2718"/>
      <c r="AX17" s="2718"/>
      <c r="AY17" s="2718"/>
      <c r="AZ17" s="2718"/>
      <c r="BA17" s="2718"/>
      <c r="BB17" s="2718"/>
      <c r="BC17" s="2718"/>
      <c r="BD17" s="2718"/>
      <c r="BE17" s="2718"/>
      <c r="BF17" s="2718"/>
      <c r="BG17" s="2719"/>
    </row>
    <row r="18" spans="1:59" ht="7.5" hidden="1" customHeight="1">
      <c r="A18" s="4"/>
      <c r="B18" s="933"/>
      <c r="C18" s="933"/>
      <c r="D18" s="933"/>
      <c r="E18" s="933"/>
      <c r="F18" s="933"/>
      <c r="G18" s="933"/>
      <c r="H18" s="933"/>
      <c r="I18" s="933"/>
      <c r="J18" s="933"/>
      <c r="K18" s="933"/>
      <c r="L18" s="933"/>
      <c r="M18" s="933"/>
      <c r="N18" s="933"/>
      <c r="O18" s="933"/>
      <c r="P18" s="933"/>
      <c r="Q18" s="933"/>
      <c r="R18" s="933"/>
      <c r="S18" s="933"/>
      <c r="T18" s="1233"/>
      <c r="U18" s="1233"/>
      <c r="V18" s="1233"/>
      <c r="W18" s="1233"/>
      <c r="X18" s="1233"/>
      <c r="Y18" s="1233"/>
      <c r="Z18" s="1233"/>
      <c r="AA18" s="1233"/>
      <c r="AB18" s="1233"/>
      <c r="AC18" s="1233"/>
      <c r="AD18" s="1233"/>
      <c r="AE18" s="1233"/>
      <c r="AF18" s="1233"/>
      <c r="AG18" s="1233"/>
      <c r="AH18" s="1233"/>
      <c r="AI18" s="1233"/>
      <c r="AJ18" s="1233"/>
      <c r="AK18" s="1233"/>
      <c r="AL18" s="933"/>
      <c r="AM18" s="933"/>
      <c r="AN18" s="933"/>
      <c r="AO18" s="933"/>
      <c r="AP18" s="933"/>
      <c r="AQ18" s="933"/>
      <c r="AR18" s="933"/>
      <c r="AS18" s="933"/>
      <c r="AT18" s="933"/>
      <c r="AU18" s="933"/>
      <c r="AV18" s="933"/>
      <c r="AW18" s="933"/>
      <c r="AX18" s="933"/>
      <c r="AY18" s="933"/>
      <c r="AZ18" s="933"/>
      <c r="BA18" s="933"/>
      <c r="BB18" s="933"/>
      <c r="BC18" s="933"/>
      <c r="BD18" s="933"/>
      <c r="BE18" s="933"/>
      <c r="BF18" s="933"/>
      <c r="BG18" s="935"/>
    </row>
    <row r="19" spans="1:59" ht="7.5" hidden="1" customHeight="1">
      <c r="A19" s="150"/>
      <c r="B19" s="2721"/>
      <c r="C19" s="2721"/>
      <c r="D19" s="2721"/>
      <c r="E19" s="2721"/>
      <c r="F19" s="2721"/>
      <c r="G19" s="2721"/>
      <c r="H19" s="2721"/>
      <c r="I19" s="2721"/>
      <c r="J19" s="2721"/>
      <c r="K19" s="2721"/>
      <c r="L19" s="2721"/>
      <c r="M19" s="2721"/>
      <c r="N19" s="2721"/>
      <c r="O19" s="2721"/>
      <c r="P19" s="2721"/>
      <c r="Q19" s="2721"/>
      <c r="R19" s="2721"/>
      <c r="S19" s="2721"/>
      <c r="T19" s="2035"/>
      <c r="U19" s="2035"/>
      <c r="V19" s="2035"/>
      <c r="W19" s="2035"/>
      <c r="X19" s="2035"/>
      <c r="Y19" s="2035"/>
      <c r="Z19" s="2035"/>
      <c r="AA19" s="2035"/>
      <c r="AB19" s="2035"/>
      <c r="AC19" s="2035"/>
      <c r="AD19" s="2035"/>
      <c r="AE19" s="2035"/>
      <c r="AF19" s="2035"/>
      <c r="AG19" s="2035"/>
      <c r="AH19" s="2035"/>
      <c r="AI19" s="2035"/>
      <c r="AJ19" s="2035"/>
      <c r="AK19" s="2035"/>
      <c r="AL19" s="2721"/>
      <c r="AM19" s="2721"/>
      <c r="AN19" s="2721"/>
      <c r="AO19" s="2721"/>
      <c r="AP19" s="2721"/>
      <c r="AQ19" s="2721"/>
      <c r="AR19" s="2721"/>
      <c r="AS19" s="2721"/>
      <c r="AT19" s="2721"/>
      <c r="AU19" s="2721"/>
      <c r="AV19" s="2721"/>
      <c r="AW19" s="2721"/>
      <c r="AX19" s="2721"/>
      <c r="AY19" s="2721"/>
      <c r="AZ19" s="2721"/>
      <c r="BA19" s="2721"/>
      <c r="BB19" s="2721"/>
      <c r="BC19" s="2721"/>
      <c r="BD19" s="2721"/>
      <c r="BE19" s="2721"/>
      <c r="BF19" s="2721"/>
      <c r="BG19" s="936"/>
    </row>
    <row r="20" spans="1:59" ht="7.5" hidden="1" customHeight="1">
      <c r="A20" s="716"/>
      <c r="B20" s="2718"/>
      <c r="C20" s="2718"/>
      <c r="D20" s="2718"/>
      <c r="E20" s="2718"/>
      <c r="F20" s="2718"/>
      <c r="G20" s="2718"/>
      <c r="H20" s="2718"/>
      <c r="I20" s="2718"/>
      <c r="J20" s="2718"/>
      <c r="K20" s="2718"/>
      <c r="L20" s="2718"/>
      <c r="M20" s="2718"/>
      <c r="N20" s="2718"/>
      <c r="O20" s="2718"/>
      <c r="P20" s="2718"/>
      <c r="Q20" s="2718"/>
      <c r="R20" s="2718"/>
      <c r="S20" s="2718"/>
      <c r="T20" s="2936" t="s">
        <v>2066</v>
      </c>
      <c r="U20" s="2936"/>
      <c r="V20" s="2936"/>
      <c r="W20" s="2936"/>
      <c r="X20" s="2936"/>
      <c r="Y20" s="2936"/>
      <c r="Z20" s="2936"/>
      <c r="AA20" s="2936"/>
      <c r="AB20" s="2936"/>
      <c r="AC20" s="2936"/>
      <c r="AD20" s="2936" t="s">
        <v>2068</v>
      </c>
      <c r="AE20" s="2936"/>
      <c r="AF20" s="2936"/>
      <c r="AG20" s="2936"/>
      <c r="AH20" s="2936"/>
      <c r="AI20" s="2936"/>
      <c r="AJ20" s="2936"/>
      <c r="AK20" s="2936"/>
      <c r="AL20" s="2718"/>
      <c r="AM20" s="2718"/>
      <c r="AN20" s="2718"/>
      <c r="AO20" s="2718"/>
      <c r="AP20" s="2718"/>
      <c r="AQ20" s="2718"/>
      <c r="AR20" s="2718"/>
      <c r="AS20" s="2718"/>
      <c r="AT20" s="2718"/>
      <c r="AU20" s="2718"/>
      <c r="AV20" s="2718"/>
      <c r="AW20" s="2718"/>
      <c r="AX20" s="2718"/>
      <c r="AY20" s="2718"/>
      <c r="AZ20" s="2718"/>
      <c r="BA20" s="2718"/>
      <c r="BB20" s="2718"/>
      <c r="BC20" s="2718"/>
      <c r="BD20" s="2718"/>
      <c r="BE20" s="2718"/>
      <c r="BF20" s="2718"/>
      <c r="BG20" s="2719"/>
    </row>
    <row r="21" spans="1:59" ht="7.5" hidden="1" customHeight="1">
      <c r="A21" s="4"/>
      <c r="B21" s="933"/>
      <c r="C21" s="933"/>
      <c r="D21" s="933"/>
      <c r="E21" s="933"/>
      <c r="F21" s="933"/>
      <c r="G21" s="933"/>
      <c r="H21" s="933"/>
      <c r="I21" s="933"/>
      <c r="J21" s="933"/>
      <c r="K21" s="933"/>
      <c r="L21" s="933"/>
      <c r="M21" s="933"/>
      <c r="N21" s="933"/>
      <c r="O21" s="933"/>
      <c r="P21" s="933"/>
      <c r="Q21" s="933"/>
      <c r="R21" s="933"/>
      <c r="S21" s="933"/>
      <c r="T21" s="1233"/>
      <c r="U21" s="1233"/>
      <c r="V21" s="1233"/>
      <c r="W21" s="1233"/>
      <c r="X21" s="1233"/>
      <c r="Y21" s="1233"/>
      <c r="Z21" s="1233"/>
      <c r="AA21" s="1233"/>
      <c r="AB21" s="1233"/>
      <c r="AC21" s="1233"/>
      <c r="AD21" s="1233"/>
      <c r="AE21" s="1233"/>
      <c r="AF21" s="1233"/>
      <c r="AG21" s="1233"/>
      <c r="AH21" s="1233"/>
      <c r="AI21" s="1233"/>
      <c r="AJ21" s="1233"/>
      <c r="AK21" s="1233"/>
      <c r="AL21" s="933"/>
      <c r="AM21" s="933"/>
      <c r="AN21" s="933"/>
      <c r="AO21" s="933"/>
      <c r="AP21" s="933"/>
      <c r="AQ21" s="933"/>
      <c r="AR21" s="933"/>
      <c r="AS21" s="933"/>
      <c r="AT21" s="933"/>
      <c r="AU21" s="933"/>
      <c r="AV21" s="933"/>
      <c r="AW21" s="933"/>
      <c r="AX21" s="933"/>
      <c r="AY21" s="933"/>
      <c r="AZ21" s="933"/>
      <c r="BA21" s="933"/>
      <c r="BB21" s="933"/>
      <c r="BC21" s="933"/>
      <c r="BD21" s="933"/>
      <c r="BE21" s="933"/>
      <c r="BF21" s="933"/>
      <c r="BG21" s="935"/>
    </row>
    <row r="22" spans="1:59" ht="7.5" hidden="1" customHeight="1">
      <c r="A22" s="150"/>
      <c r="B22" s="2721"/>
      <c r="C22" s="2721"/>
      <c r="D22" s="2721"/>
      <c r="E22" s="2721"/>
      <c r="F22" s="2721"/>
      <c r="G22" s="2721"/>
      <c r="H22" s="2721"/>
      <c r="I22" s="2721"/>
      <c r="J22" s="2721"/>
      <c r="K22" s="2721"/>
      <c r="L22" s="2721"/>
      <c r="M22" s="2721"/>
      <c r="N22" s="2721"/>
      <c r="O22" s="2721"/>
      <c r="P22" s="2721"/>
      <c r="Q22" s="2721"/>
      <c r="R22" s="2721"/>
      <c r="S22" s="2721"/>
      <c r="T22" s="2035"/>
      <c r="U22" s="2035"/>
      <c r="V22" s="2035"/>
      <c r="W22" s="2035"/>
      <c r="X22" s="2035"/>
      <c r="Y22" s="2035"/>
      <c r="Z22" s="2035"/>
      <c r="AA22" s="2035"/>
      <c r="AB22" s="2035"/>
      <c r="AC22" s="2035"/>
      <c r="AD22" s="2035"/>
      <c r="AE22" s="2035"/>
      <c r="AF22" s="2035"/>
      <c r="AG22" s="2035"/>
      <c r="AH22" s="2035"/>
      <c r="AI22" s="2035"/>
      <c r="AJ22" s="2035"/>
      <c r="AK22" s="2035"/>
      <c r="AL22" s="2721"/>
      <c r="AM22" s="2721"/>
      <c r="AN22" s="2721"/>
      <c r="AO22" s="2721"/>
      <c r="AP22" s="2721"/>
      <c r="AQ22" s="2721"/>
      <c r="AR22" s="2721"/>
      <c r="AS22" s="2721"/>
      <c r="AT22" s="2721"/>
      <c r="AU22" s="2721"/>
      <c r="AV22" s="2721"/>
      <c r="AW22" s="2721"/>
      <c r="AX22" s="2721"/>
      <c r="AY22" s="2721"/>
      <c r="AZ22" s="2721"/>
      <c r="BA22" s="2721"/>
      <c r="BB22" s="2721"/>
      <c r="BC22" s="2721"/>
      <c r="BD22" s="2721"/>
      <c r="BE22" s="2721"/>
      <c r="BF22" s="2721"/>
      <c r="BG22" s="936"/>
    </row>
    <row r="23" spans="1:59" ht="7.5" hidden="1" customHeight="1">
      <c r="A23" s="716"/>
      <c r="B23" s="2718"/>
      <c r="C23" s="2718"/>
      <c r="D23" s="2718"/>
      <c r="E23" s="2718"/>
      <c r="F23" s="2718"/>
      <c r="G23" s="2718"/>
      <c r="H23" s="2718"/>
      <c r="I23" s="2718"/>
      <c r="J23" s="2718"/>
      <c r="K23" s="2718"/>
      <c r="L23" s="2718"/>
      <c r="M23" s="2718"/>
      <c r="N23" s="2718"/>
      <c r="O23" s="2718"/>
      <c r="P23" s="2718"/>
      <c r="Q23" s="2718"/>
      <c r="R23" s="2718"/>
      <c r="S23" s="2718"/>
      <c r="T23" s="2936" t="s">
        <v>2066</v>
      </c>
      <c r="U23" s="2936"/>
      <c r="V23" s="2936"/>
      <c r="W23" s="2936"/>
      <c r="X23" s="2936"/>
      <c r="Y23" s="2936"/>
      <c r="Z23" s="2936"/>
      <c r="AA23" s="2936"/>
      <c r="AB23" s="2936"/>
      <c r="AC23" s="2936"/>
      <c r="AD23" s="2936" t="s">
        <v>646</v>
      </c>
      <c r="AE23" s="2936"/>
      <c r="AF23" s="2936"/>
      <c r="AG23" s="2936"/>
      <c r="AH23" s="2936"/>
      <c r="AI23" s="2936"/>
      <c r="AJ23" s="2936"/>
      <c r="AK23" s="2936"/>
      <c r="AL23" s="2718"/>
      <c r="AM23" s="2718"/>
      <c r="AN23" s="2718"/>
      <c r="AO23" s="2718"/>
      <c r="AP23" s="2718"/>
      <c r="AQ23" s="2718"/>
      <c r="AR23" s="2718"/>
      <c r="AS23" s="2718"/>
      <c r="AT23" s="2718"/>
      <c r="AU23" s="2718"/>
      <c r="AV23" s="2718"/>
      <c r="AW23" s="2718"/>
      <c r="AX23" s="2718"/>
      <c r="AY23" s="2718"/>
      <c r="AZ23" s="2718"/>
      <c r="BA23" s="2718"/>
      <c r="BB23" s="2718"/>
      <c r="BC23" s="2718"/>
      <c r="BD23" s="2718"/>
      <c r="BE23" s="2718"/>
      <c r="BF23" s="2718"/>
      <c r="BG23" s="2719"/>
    </row>
    <row r="24" spans="1:59" ht="7.5" hidden="1" customHeight="1">
      <c r="A24" s="4"/>
      <c r="B24" s="933"/>
      <c r="C24" s="933"/>
      <c r="D24" s="933"/>
      <c r="E24" s="933"/>
      <c r="F24" s="933"/>
      <c r="G24" s="933"/>
      <c r="H24" s="933"/>
      <c r="I24" s="933"/>
      <c r="J24" s="933"/>
      <c r="K24" s="933"/>
      <c r="L24" s="933"/>
      <c r="M24" s="933"/>
      <c r="N24" s="933"/>
      <c r="O24" s="933"/>
      <c r="P24" s="933"/>
      <c r="Q24" s="933"/>
      <c r="R24" s="933"/>
      <c r="S24" s="933"/>
      <c r="T24" s="1233"/>
      <c r="U24" s="1233"/>
      <c r="V24" s="1233"/>
      <c r="W24" s="1233"/>
      <c r="X24" s="1233"/>
      <c r="Y24" s="1233"/>
      <c r="Z24" s="1233"/>
      <c r="AA24" s="1233"/>
      <c r="AB24" s="1233"/>
      <c r="AC24" s="1233"/>
      <c r="AD24" s="1233"/>
      <c r="AE24" s="1233"/>
      <c r="AF24" s="1233"/>
      <c r="AG24" s="1233"/>
      <c r="AH24" s="1233"/>
      <c r="AI24" s="1233"/>
      <c r="AJ24" s="1233"/>
      <c r="AK24" s="1233"/>
      <c r="AL24" s="933"/>
      <c r="AM24" s="933"/>
      <c r="AN24" s="933"/>
      <c r="AO24" s="933"/>
      <c r="AP24" s="933"/>
      <c r="AQ24" s="933"/>
      <c r="AR24" s="933"/>
      <c r="AS24" s="933"/>
      <c r="AT24" s="933"/>
      <c r="AU24" s="933"/>
      <c r="AV24" s="933"/>
      <c r="AW24" s="933"/>
      <c r="AX24" s="933"/>
      <c r="AY24" s="933"/>
      <c r="AZ24" s="933"/>
      <c r="BA24" s="933"/>
      <c r="BB24" s="933"/>
      <c r="BC24" s="933"/>
      <c r="BD24" s="933"/>
      <c r="BE24" s="933"/>
      <c r="BF24" s="933"/>
      <c r="BG24" s="935"/>
    </row>
    <row r="25" spans="1:59" ht="7.5" hidden="1" customHeight="1">
      <c r="A25" s="150"/>
      <c r="B25" s="2721"/>
      <c r="C25" s="2721"/>
      <c r="D25" s="2721"/>
      <c r="E25" s="2721"/>
      <c r="F25" s="2721"/>
      <c r="G25" s="2721"/>
      <c r="H25" s="2721"/>
      <c r="I25" s="2721"/>
      <c r="J25" s="2721"/>
      <c r="K25" s="2721"/>
      <c r="L25" s="2721"/>
      <c r="M25" s="2721"/>
      <c r="N25" s="2721"/>
      <c r="O25" s="2721"/>
      <c r="P25" s="2721"/>
      <c r="Q25" s="2721"/>
      <c r="R25" s="2721"/>
      <c r="S25" s="2721"/>
      <c r="T25" s="2035"/>
      <c r="U25" s="2035"/>
      <c r="V25" s="2035"/>
      <c r="W25" s="2035"/>
      <c r="X25" s="2035"/>
      <c r="Y25" s="2035"/>
      <c r="Z25" s="2035"/>
      <c r="AA25" s="2035"/>
      <c r="AB25" s="2035"/>
      <c r="AC25" s="2035"/>
      <c r="AD25" s="2035"/>
      <c r="AE25" s="2035"/>
      <c r="AF25" s="2035"/>
      <c r="AG25" s="2035"/>
      <c r="AH25" s="2035"/>
      <c r="AI25" s="2035"/>
      <c r="AJ25" s="2035"/>
      <c r="AK25" s="2035"/>
      <c r="AL25" s="2721"/>
      <c r="AM25" s="2721"/>
      <c r="AN25" s="2721"/>
      <c r="AO25" s="2721"/>
      <c r="AP25" s="2721"/>
      <c r="AQ25" s="2721"/>
      <c r="AR25" s="2721"/>
      <c r="AS25" s="2721"/>
      <c r="AT25" s="2721"/>
      <c r="AU25" s="2721"/>
      <c r="AV25" s="2721"/>
      <c r="AW25" s="2721"/>
      <c r="AX25" s="2721"/>
      <c r="AY25" s="2721"/>
      <c r="AZ25" s="2721"/>
      <c r="BA25" s="2721"/>
      <c r="BB25" s="2721"/>
      <c r="BC25" s="2721"/>
      <c r="BD25" s="2721"/>
      <c r="BE25" s="2721"/>
      <c r="BF25" s="2721"/>
      <c r="BG25" s="936"/>
    </row>
    <row r="26" spans="1:59" ht="7.5" hidden="1" customHeight="1">
      <c r="A26" s="716"/>
      <c r="B26" s="2718" t="str">
        <f>$AL$3</f>
        <v>□承諾を得ている。</v>
      </c>
      <c r="C26" s="2718"/>
      <c r="D26" s="2718"/>
      <c r="E26" s="2718"/>
      <c r="F26" s="2718"/>
      <c r="G26" s="2718"/>
      <c r="H26" s="2718"/>
      <c r="I26" s="2718"/>
      <c r="J26" s="2718"/>
      <c r="K26" s="2718"/>
      <c r="L26" s="2718"/>
      <c r="M26" s="2718"/>
      <c r="N26" s="2718"/>
      <c r="O26" s="2718"/>
      <c r="P26" s="2718"/>
      <c r="Q26" s="717"/>
      <c r="R26" s="2718" t="s">
        <v>2069</v>
      </c>
      <c r="S26" s="2718"/>
      <c r="T26" s="2718"/>
      <c r="U26" s="2718"/>
      <c r="V26" s="2718"/>
      <c r="W26" s="2718"/>
      <c r="X26" s="2718"/>
      <c r="Y26" s="2718"/>
      <c r="Z26" s="2718"/>
      <c r="AA26" s="2718"/>
      <c r="AB26" s="2718"/>
      <c r="AC26" s="2718"/>
      <c r="AD26" s="2718"/>
      <c r="AE26" s="2718"/>
      <c r="AF26" s="2718"/>
      <c r="AG26" s="2718"/>
      <c r="AH26" s="2718"/>
      <c r="AI26" s="2718"/>
      <c r="AJ26" s="2718"/>
      <c r="AK26" s="2718"/>
      <c r="AL26" s="2718"/>
      <c r="AM26" s="2718"/>
      <c r="AN26" s="2718"/>
      <c r="AO26" s="2718"/>
      <c r="AP26" s="2718"/>
      <c r="AQ26" s="2718"/>
      <c r="AR26" s="2718"/>
      <c r="AS26" s="2718"/>
      <c r="AT26" s="2718"/>
      <c r="AU26" s="2718"/>
      <c r="AV26" s="2718"/>
      <c r="AW26" s="2718"/>
      <c r="AX26" s="2718"/>
      <c r="AY26" s="2718"/>
      <c r="AZ26" s="2718"/>
      <c r="BA26" s="2718"/>
      <c r="BB26" s="2718"/>
      <c r="BC26" s="2718"/>
      <c r="BD26" s="2718"/>
      <c r="BE26" s="2718"/>
      <c r="BF26" s="2718"/>
      <c r="BG26" s="718"/>
    </row>
    <row r="27" spans="1:59" ht="7.5" hidden="1" customHeight="1">
      <c r="A27" s="4"/>
      <c r="B27" s="933"/>
      <c r="C27" s="933"/>
      <c r="D27" s="933"/>
      <c r="E27" s="933"/>
      <c r="F27" s="933"/>
      <c r="G27" s="933"/>
      <c r="H27" s="933"/>
      <c r="I27" s="933"/>
      <c r="J27" s="933"/>
      <c r="K27" s="933"/>
      <c r="L27" s="933"/>
      <c r="M27" s="933"/>
      <c r="N27" s="933"/>
      <c r="O27" s="933"/>
      <c r="P27" s="933"/>
      <c r="R27" s="933"/>
      <c r="S27" s="933"/>
      <c r="T27" s="933"/>
      <c r="U27" s="933"/>
      <c r="V27" s="933"/>
      <c r="W27" s="933"/>
      <c r="X27" s="933"/>
      <c r="Y27" s="933"/>
      <c r="Z27" s="933"/>
      <c r="AA27" s="933"/>
      <c r="AB27" s="933"/>
      <c r="AC27" s="933"/>
      <c r="AD27" s="933"/>
      <c r="AE27" s="933"/>
      <c r="AF27" s="933"/>
      <c r="AG27" s="933"/>
      <c r="AH27" s="933"/>
      <c r="AI27" s="933"/>
      <c r="AJ27" s="933"/>
      <c r="AK27" s="933"/>
      <c r="AL27" s="933"/>
      <c r="AM27" s="933"/>
      <c r="AN27" s="933"/>
      <c r="AO27" s="933"/>
      <c r="AP27" s="933"/>
      <c r="AQ27" s="933"/>
      <c r="AR27" s="933"/>
      <c r="AS27" s="933"/>
      <c r="AT27" s="933"/>
      <c r="AU27" s="933"/>
      <c r="AV27" s="933"/>
      <c r="AW27" s="933"/>
      <c r="AX27" s="933"/>
      <c r="AY27" s="933"/>
      <c r="AZ27" s="933"/>
      <c r="BA27" s="933"/>
      <c r="BB27" s="933"/>
      <c r="BC27" s="933"/>
      <c r="BD27" s="933"/>
      <c r="BE27" s="933"/>
      <c r="BF27" s="933"/>
      <c r="BG27" s="23"/>
    </row>
    <row r="28" spans="1:59" ht="7.5" hidden="1" customHeight="1">
      <c r="A28" s="150"/>
      <c r="B28" s="2721"/>
      <c r="C28" s="2721"/>
      <c r="D28" s="2721"/>
      <c r="E28" s="2721"/>
      <c r="F28" s="2721"/>
      <c r="G28" s="2721"/>
      <c r="H28" s="2721"/>
      <c r="I28" s="2721"/>
      <c r="J28" s="2721"/>
      <c r="K28" s="2721"/>
      <c r="L28" s="2721"/>
      <c r="M28" s="2721"/>
      <c r="N28" s="2721"/>
      <c r="O28" s="2721"/>
      <c r="P28" s="2721"/>
      <c r="Q28" s="88"/>
      <c r="R28" s="2721"/>
      <c r="S28" s="2721"/>
      <c r="T28" s="2721"/>
      <c r="U28" s="2721"/>
      <c r="V28" s="2721"/>
      <c r="W28" s="2721"/>
      <c r="X28" s="2721"/>
      <c r="Y28" s="2721"/>
      <c r="Z28" s="2721"/>
      <c r="AA28" s="2721"/>
      <c r="AB28" s="2721"/>
      <c r="AC28" s="2721"/>
      <c r="AD28" s="2721"/>
      <c r="AE28" s="2721"/>
      <c r="AF28" s="2721"/>
      <c r="AG28" s="2721"/>
      <c r="AH28" s="2721"/>
      <c r="AI28" s="2721"/>
      <c r="AJ28" s="2721"/>
      <c r="AK28" s="2721"/>
      <c r="AL28" s="2721"/>
      <c r="AM28" s="2721"/>
      <c r="AN28" s="2721"/>
      <c r="AO28" s="2721"/>
      <c r="AP28" s="2721"/>
      <c r="AQ28" s="2721"/>
      <c r="AR28" s="2721"/>
      <c r="AS28" s="2721"/>
      <c r="AT28" s="2721"/>
      <c r="AU28" s="2721"/>
      <c r="AV28" s="2721"/>
      <c r="AW28" s="2721"/>
      <c r="AX28" s="2721"/>
      <c r="AY28" s="2721"/>
      <c r="AZ28" s="2721"/>
      <c r="BA28" s="2721"/>
      <c r="BB28" s="2721"/>
      <c r="BC28" s="2721"/>
      <c r="BD28" s="2721"/>
      <c r="BE28" s="2721"/>
      <c r="BF28" s="2721"/>
      <c r="BG28" s="442"/>
    </row>
    <row r="29" spans="1:59" ht="7.5" hidden="1" customHeight="1"/>
    <row r="30" spans="1:59" ht="7.5" hidden="1" customHeight="1"/>
    <row r="31" spans="1:59" ht="7.5" hidden="1" customHeight="1"/>
    <row r="32" spans="1:59"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ht="7.5" hidden="1" customHeight="1"/>
    <row r="211" spans="3:3" ht="7.5" customHeight="1">
      <c r="C211" s="112" t="str">
        <f>IF(LEFT(入力専用!$G$63,10)=LEFT("",10),"",入力専用!$G$63)</f>
        <v/>
      </c>
    </row>
    <row r="237" spans="92:92" ht="7.5" customHeight="1">
      <c r="CN237" s="270"/>
    </row>
    <row r="238" spans="92:92" ht="7.5" customHeight="1">
      <c r="CN238" s="270"/>
    </row>
  </sheetData>
  <sheetProtection algorithmName="SHA-512" hashValue="ZXnJlHMcuhkrqOTFsA54TXFuvfEmuAfGS97ZYjkRpeuo7ibF57xkeSuduw56dYvJtU1qxDWJEUA/qdcdxxBAjQ==" saltValue="2Gbm9RPmGVDF9OgOP9d2gQ==" spinCount="100000" sheet="1" objects="1" selectLockedCells="1"/>
  <dataConsolidate link="1"/>
  <mergeCells count="14">
    <mergeCell ref="R26:BF28"/>
    <mergeCell ref="B26:P28"/>
    <mergeCell ref="AL17:BG19"/>
    <mergeCell ref="AL20:BG22"/>
    <mergeCell ref="AL23:BG25"/>
    <mergeCell ref="T17:AC19"/>
    <mergeCell ref="T20:AC22"/>
    <mergeCell ref="T23:AC25"/>
    <mergeCell ref="AD23:AK25"/>
    <mergeCell ref="AD17:AK19"/>
    <mergeCell ref="AD20:AK22"/>
    <mergeCell ref="B17:S19"/>
    <mergeCell ref="B20:S22"/>
    <mergeCell ref="B23:S25"/>
  </mergeCells>
  <phoneticPr fontId="16" type="Hiragana"/>
  <pageMargins left="0.70866141732283472" right="0.51181102362204722" top="0.39370078740157483" bottom="0.19685039370078741" header="0.31496062992125984" footer="0.31496062992125984"/>
  <pageSetup paperSize="9" orientation="portrait" r:id="rId1"/>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A1:DH165"/>
  <sheetViews>
    <sheetView showZeros="0" topLeftCell="A50" zoomScale="115" zoomScaleNormal="115" workbookViewId="0">
      <selection activeCell="AN11" sqref="AN11"/>
    </sheetView>
  </sheetViews>
  <sheetFormatPr defaultColWidth="1.25" defaultRowHeight="7.5" customHeight="1"/>
  <cols>
    <col min="1" max="16384" width="1.25" style="1"/>
  </cols>
  <sheetData>
    <row r="1" spans="2:38" ht="7.5" hidden="1" customHeight="1"/>
    <row r="2" spans="2:38" ht="7.5" hidden="1" customHeight="1">
      <c r="B2" s="700">
        <f>入力専用!$G$73</f>
        <v>0</v>
      </c>
      <c r="D2" s="700"/>
      <c r="F2" s="700" t="str">
        <f>IF(LEFT($B$2,10)=LEFT("0",10),"","")</f>
        <v/>
      </c>
      <c r="H2" s="714" t="str">
        <f>F2&amp;F3&amp;F4&amp;F5&amp;F6&amp;F7&amp;F8&amp;F9&amp;F10</f>
        <v/>
      </c>
      <c r="M2" s="1" t="s">
        <v>13</v>
      </c>
      <c r="O2" s="1" t="s">
        <v>22</v>
      </c>
      <c r="Q2" s="1" t="s">
        <v>646</v>
      </c>
      <c r="T2" s="1" t="s">
        <v>2058</v>
      </c>
      <c r="V2" s="1" t="s">
        <v>638</v>
      </c>
      <c r="X2" s="1" t="s">
        <v>646</v>
      </c>
      <c r="Z2" s="1" t="s">
        <v>22</v>
      </c>
      <c r="AB2" s="1" t="s">
        <v>646</v>
      </c>
      <c r="AE2" s="1" t="s">
        <v>2058</v>
      </c>
      <c r="AG2" s="1" t="s">
        <v>638</v>
      </c>
      <c r="AI2" s="1" t="s">
        <v>646</v>
      </c>
      <c r="AL2" s="1" t="s">
        <v>2059</v>
      </c>
    </row>
    <row r="3" spans="2:38" ht="7.5" hidden="1" customHeight="1">
      <c r="D3" s="715" t="s">
        <v>2060</v>
      </c>
      <c r="F3" s="700" t="str">
        <f>IF(LEFT($B$2,10)=LEFT(D3,10),"","")</f>
        <v/>
      </c>
      <c r="M3" s="700">
        <f>入力専用!$G$63</f>
        <v>0</v>
      </c>
      <c r="O3" s="700"/>
      <c r="Q3" s="700"/>
      <c r="T3" s="700">
        <f>入力専用!$G$53</f>
        <v>0</v>
      </c>
      <c r="V3" s="700">
        <f>入力専用!$G$56</f>
        <v>0</v>
      </c>
      <c r="X3" s="700">
        <f>入力専用!$G$57</f>
        <v>0</v>
      </c>
      <c r="Z3" s="699" t="str">
        <f>IF(LEFT(0,10)=LEFT(O15,10),"",O15)</f>
        <v/>
      </c>
      <c r="AB3" s="699" t="str">
        <f>IF(LEFT(0,10)=LEFT(Q15,10),"",Q15)</f>
        <v/>
      </c>
      <c r="AE3" s="699" t="str">
        <f>IF(LEFT(0,10)=LEFT(T15,10),"",T15)</f>
        <v/>
      </c>
      <c r="AG3" s="699" t="str">
        <f>IF(LEFT(0,10)=LEFT(V15,10),"",V15)</f>
        <v/>
      </c>
      <c r="AI3" s="699" t="str">
        <f>IF(LEFT(0,10)=LEFT(X15,10),"",X15)</f>
        <v/>
      </c>
      <c r="AL3" s="699" t="str">
        <f>IF(LEFT("",10)=LEFT($B$18,10),"□承諾を得ている。","☑承諾を得ている。")</f>
        <v>□承諾を得ている。</v>
      </c>
    </row>
    <row r="4" spans="2:38" ht="7.5" hidden="1" customHeight="1">
      <c r="D4" s="715" t="s">
        <v>2061</v>
      </c>
      <c r="F4" s="700" t="str">
        <f>IF(LEFT($B$2,10)=LEFT(D4,10),"","")</f>
        <v/>
      </c>
      <c r="M4" s="700">
        <f>入力専用!$G$152</f>
        <v>0</v>
      </c>
      <c r="O4" s="700">
        <f>入力専用!$G$155</f>
        <v>0</v>
      </c>
      <c r="Q4" s="700">
        <f>IF(LEFT("",20)=LEFT(入力専用!G156,20),入力専用!G157,入力専用!G156)</f>
        <v>0</v>
      </c>
      <c r="T4" s="700"/>
      <c r="V4" s="700"/>
      <c r="X4" s="700"/>
    </row>
    <row r="5" spans="2:38" ht="7.5" hidden="1" customHeight="1">
      <c r="D5" s="715" t="s">
        <v>2062</v>
      </c>
      <c r="F5" s="700" t="str">
        <f>IF(LEFT($B$2,10)=LEFT(D5,10),"","")</f>
        <v/>
      </c>
      <c r="M5" s="700">
        <f>入力専用!$G$160</f>
        <v>0</v>
      </c>
      <c r="O5" s="700">
        <f>入力専用!$G$163</f>
        <v>0</v>
      </c>
      <c r="Q5" s="700">
        <f>IF(LEFT("",20)=LEFT(入力専用!G164,20),入力専用!G165,入力専用!G164)</f>
        <v>0</v>
      </c>
      <c r="T5" s="700"/>
      <c r="V5" s="700"/>
      <c r="X5" s="700"/>
    </row>
    <row r="6" spans="2:38" ht="7.5" hidden="1" customHeight="1">
      <c r="D6" s="715" t="s">
        <v>2063</v>
      </c>
      <c r="F6" s="700" t="str">
        <f>IF(LEFT($B$2,10)=LEFT(D6,10),"１","")</f>
        <v/>
      </c>
      <c r="M6" s="700">
        <f>入力専用!$G$168</f>
        <v>0</v>
      </c>
      <c r="O6" s="700">
        <f>入力専用!$G$171</f>
        <v>0</v>
      </c>
      <c r="Q6" s="700">
        <f>IF(LEFT("",20)=LEFT(入力専用!G172,20),入力専用!G173,入力専用!G172)</f>
        <v>0</v>
      </c>
      <c r="T6" s="700"/>
      <c r="V6" s="700"/>
      <c r="X6" s="700"/>
    </row>
    <row r="7" spans="2:38" ht="7.5" hidden="1" customHeight="1">
      <c r="D7" s="715" t="s">
        <v>2064</v>
      </c>
      <c r="F7" s="700" t="str">
        <f>IF(LEFT($B$2,10)=LEFT(D7,10),"２","")</f>
        <v/>
      </c>
      <c r="M7" s="700">
        <f>入力専用!$G$176</f>
        <v>0</v>
      </c>
      <c r="O7" s="700">
        <f>入力専用!$G$179</f>
        <v>0</v>
      </c>
      <c r="Q7" s="700">
        <f>IF(LEFT("",20)=LEFT(入力専用!G180,20),入力専用!G181,入力専用!G180)</f>
        <v>0</v>
      </c>
      <c r="T7" s="700"/>
      <c r="V7" s="700"/>
      <c r="X7" s="700"/>
    </row>
    <row r="8" spans="2:38" ht="7.5" hidden="1" customHeight="1">
      <c r="D8" s="715" t="s">
        <v>2065</v>
      </c>
      <c r="F8" s="700" t="str">
        <f>IF(LEFT($B$2,10)=LEFT(D8,10),"３","")</f>
        <v/>
      </c>
    </row>
    <row r="9" spans="2:38" ht="7.5" hidden="1" customHeight="1">
      <c r="D9" s="715" t="s">
        <v>542</v>
      </c>
      <c r="F9" s="700" t="str">
        <f>IF(LEFT($B$2,10)=LEFT(D9,10),"４","")</f>
        <v/>
      </c>
      <c r="O9" s="700" t="str">
        <f>IF(LEFT($B$18,10)=LEFT($M3,10),O3,"")</f>
        <v/>
      </c>
      <c r="Q9" s="700" t="str">
        <f>IF(LEFT($B$18,10)=LEFT($M3,10),Q3,"")</f>
        <v/>
      </c>
      <c r="T9" s="700" t="str">
        <f>IF(LEFT($B$18,10)=LEFT($M3,10),T3,"")</f>
        <v/>
      </c>
      <c r="V9" s="700" t="str">
        <f>IF(LEFT($B$18,10)=LEFT($M3,10),V3,"")</f>
        <v/>
      </c>
      <c r="X9" s="700" t="str">
        <f>IF(LEFT($B$18,10)=LEFT($M3,10),X3,"")</f>
        <v/>
      </c>
    </row>
    <row r="10" spans="2:38" ht="7.5" hidden="1" customHeight="1">
      <c r="D10" s="715" t="s">
        <v>548</v>
      </c>
      <c r="F10" s="700" t="str">
        <f>IF(LEFT($B$2,10)=LEFT(D10,10),"５","")</f>
        <v/>
      </c>
      <c r="O10" s="700" t="str">
        <f>IF(LEFT($B$18,10)=LEFT($M4,10),O4,"")</f>
        <v/>
      </c>
      <c r="Q10" s="700" t="str">
        <f>IF(LEFT($B$18,10)=LEFT($M4,10),Q4,"")</f>
        <v/>
      </c>
      <c r="T10" s="700" t="str">
        <f>IF(LEFT($B$18,10)=LEFT($M4,10),T4,"")</f>
        <v/>
      </c>
      <c r="V10" s="700" t="str">
        <f>IF(LEFT($B$18,10)=LEFT($M4,10),V4,"")</f>
        <v/>
      </c>
      <c r="X10" s="700" t="str">
        <f>IF(LEFT($B$18,10)=LEFT($M4,10),X4,"")</f>
        <v/>
      </c>
    </row>
    <row r="11" spans="2:38" ht="7.5" hidden="1" customHeight="1">
      <c r="O11" s="700" t="str">
        <f>IF(LEFT($B$18,10)=LEFT($M5,10),O5,"")</f>
        <v/>
      </c>
      <c r="Q11" s="700" t="str">
        <f>IF(LEFT($B$18,10)=LEFT($M5,10),Q5,"")</f>
        <v/>
      </c>
      <c r="T11" s="700" t="str">
        <f>IF(LEFT($B$18,10)=LEFT($M5,10),T5,"")</f>
        <v/>
      </c>
      <c r="V11" s="700" t="str">
        <f>IF(LEFT($B$18,10)=LEFT($M5,10),V5,"")</f>
        <v/>
      </c>
      <c r="X11" s="700" t="str">
        <f>IF(LEFT($B$18,10)=LEFT($M5,10),X5,"")</f>
        <v/>
      </c>
    </row>
    <row r="12" spans="2:38" ht="7.5" hidden="1" customHeight="1">
      <c r="O12" s="700" t="str">
        <f>IF(LEFT($B$18,10)=LEFT($M6,10),O6,"")</f>
        <v/>
      </c>
      <c r="Q12" s="700" t="str">
        <f>IF(LEFT($B$18,10)=LEFT($M6,10),Q6,"")</f>
        <v/>
      </c>
      <c r="T12" s="700" t="str">
        <f>IF(LEFT($B$18,10)=LEFT($M6,10),T6,"")</f>
        <v/>
      </c>
      <c r="V12" s="700" t="str">
        <f>IF(LEFT($B$18,10)=LEFT($M6,10),V6,"")</f>
        <v/>
      </c>
      <c r="X12" s="700" t="str">
        <f>IF(LEFT($B$18,10)=LEFT($M6,10),X6,"")</f>
        <v/>
      </c>
    </row>
    <row r="13" spans="2:38" ht="7.5" hidden="1" customHeight="1">
      <c r="O13" s="700" t="str">
        <f>IF(LEFT($B$18,10)=LEFT($M7,10),O7,"")</f>
        <v/>
      </c>
      <c r="Q13" s="700" t="str">
        <f>IF(LEFT($B$18,10)=LEFT($M7,10),Q7,"")</f>
        <v/>
      </c>
      <c r="T13" s="700" t="str">
        <f>IF(LEFT($B$18,10)=LEFT($M7,10),T7,"")</f>
        <v/>
      </c>
      <c r="V13" s="700" t="str">
        <f>IF(LEFT($B$18,10)=LEFT($M7,10),V7,"")</f>
        <v/>
      </c>
      <c r="X13" s="700" t="str">
        <f>IF(LEFT($B$18,10)=LEFT($M7,10),X7,"")</f>
        <v/>
      </c>
    </row>
    <row r="14" spans="2:38" ht="7.5" hidden="1" customHeight="1"/>
    <row r="15" spans="2:38" ht="7.5" hidden="1" customHeight="1">
      <c r="O15" s="700" t="str">
        <f>O9&amp;O10&amp;O11&amp;O12&amp;O13</f>
        <v/>
      </c>
      <c r="Q15" s="700" t="str">
        <f>Q9&amp;Q10&amp;Q11&amp;Q12&amp;Q13</f>
        <v/>
      </c>
      <c r="T15" s="700" t="str">
        <f>T9&amp;T10&amp;T11&amp;T12&amp;T13</f>
        <v/>
      </c>
      <c r="V15" s="700" t="str">
        <f>V9&amp;V10&amp;V11&amp;V12&amp;V13</f>
        <v/>
      </c>
      <c r="X15" s="700" t="str">
        <f>X9&amp;X10&amp;X11&amp;X12&amp;X13</f>
        <v/>
      </c>
    </row>
    <row r="16" spans="2:38" ht="7.5" hidden="1" customHeight="1"/>
    <row r="17" spans="1:59" ht="7.5" hidden="1" customHeight="1"/>
    <row r="18" spans="1:59" ht="7.5" hidden="1" customHeight="1">
      <c r="A18" s="716"/>
      <c r="B18" s="2718" t="str">
        <f t="shared" ref="B18" si="0">$C$165</f>
        <v/>
      </c>
      <c r="C18" s="2718"/>
      <c r="D18" s="2718"/>
      <c r="E18" s="2718"/>
      <c r="F18" s="2718"/>
      <c r="G18" s="2718"/>
      <c r="H18" s="2718"/>
      <c r="I18" s="2718"/>
      <c r="J18" s="2718"/>
      <c r="K18" s="2718"/>
      <c r="L18" s="2718"/>
      <c r="M18" s="2718"/>
      <c r="N18" s="2718"/>
      <c r="O18" s="2718"/>
      <c r="P18" s="2718"/>
      <c r="Q18" s="2718"/>
      <c r="R18" s="2718"/>
      <c r="S18" s="2718"/>
      <c r="T18" s="2936" t="s">
        <v>2066</v>
      </c>
      <c r="U18" s="2936"/>
      <c r="V18" s="2936"/>
      <c r="W18" s="2936"/>
      <c r="X18" s="2936"/>
      <c r="Y18" s="2936"/>
      <c r="Z18" s="2936"/>
      <c r="AA18" s="2936"/>
      <c r="AB18" s="2936"/>
      <c r="AC18" s="2936"/>
      <c r="AD18" s="2936" t="s">
        <v>2067</v>
      </c>
      <c r="AE18" s="2936"/>
      <c r="AF18" s="2936"/>
      <c r="AG18" s="2936"/>
      <c r="AH18" s="2936"/>
      <c r="AI18" s="2936"/>
      <c r="AJ18" s="2936"/>
      <c r="AK18" s="2936"/>
      <c r="AL18" s="2718" t="str">
        <f>$AE$3</f>
        <v/>
      </c>
      <c r="AM18" s="2718"/>
      <c r="AN18" s="2718"/>
      <c r="AO18" s="2718"/>
      <c r="AP18" s="2718"/>
      <c r="AQ18" s="2718"/>
      <c r="AR18" s="2718"/>
      <c r="AS18" s="2718"/>
      <c r="AT18" s="2718"/>
      <c r="AU18" s="2718"/>
      <c r="AV18" s="2718"/>
      <c r="AW18" s="2718"/>
      <c r="AX18" s="2718"/>
      <c r="AY18" s="2718"/>
      <c r="AZ18" s="2718"/>
      <c r="BA18" s="2718"/>
      <c r="BB18" s="2718"/>
      <c r="BC18" s="2718"/>
      <c r="BD18" s="2718"/>
      <c r="BE18" s="2718"/>
      <c r="BF18" s="2718"/>
      <c r="BG18" s="2719"/>
    </row>
    <row r="19" spans="1:59" ht="7.5" hidden="1" customHeight="1">
      <c r="A19" s="4"/>
      <c r="B19" s="933"/>
      <c r="C19" s="933"/>
      <c r="D19" s="933"/>
      <c r="E19" s="933"/>
      <c r="F19" s="933"/>
      <c r="G19" s="933"/>
      <c r="H19" s="933"/>
      <c r="I19" s="933"/>
      <c r="J19" s="933"/>
      <c r="K19" s="933"/>
      <c r="L19" s="933"/>
      <c r="M19" s="933"/>
      <c r="N19" s="933"/>
      <c r="O19" s="933"/>
      <c r="P19" s="933"/>
      <c r="Q19" s="933"/>
      <c r="R19" s="933"/>
      <c r="S19" s="933"/>
      <c r="T19" s="1233"/>
      <c r="U19" s="1233"/>
      <c r="V19" s="1233"/>
      <c r="W19" s="1233"/>
      <c r="X19" s="1233"/>
      <c r="Y19" s="1233"/>
      <c r="Z19" s="1233"/>
      <c r="AA19" s="1233"/>
      <c r="AB19" s="1233"/>
      <c r="AC19" s="1233"/>
      <c r="AD19" s="1233"/>
      <c r="AE19" s="1233"/>
      <c r="AF19" s="1233"/>
      <c r="AG19" s="1233"/>
      <c r="AH19" s="1233"/>
      <c r="AI19" s="1233"/>
      <c r="AJ19" s="1233"/>
      <c r="AK19" s="1233"/>
      <c r="AL19" s="933"/>
      <c r="AM19" s="933"/>
      <c r="AN19" s="933"/>
      <c r="AO19" s="933"/>
      <c r="AP19" s="933"/>
      <c r="AQ19" s="933"/>
      <c r="AR19" s="933"/>
      <c r="AS19" s="933"/>
      <c r="AT19" s="933"/>
      <c r="AU19" s="933"/>
      <c r="AV19" s="933"/>
      <c r="AW19" s="933"/>
      <c r="AX19" s="933"/>
      <c r="AY19" s="933"/>
      <c r="AZ19" s="933"/>
      <c r="BA19" s="933"/>
      <c r="BB19" s="933"/>
      <c r="BC19" s="933"/>
      <c r="BD19" s="933"/>
      <c r="BE19" s="933"/>
      <c r="BF19" s="933"/>
      <c r="BG19" s="935"/>
    </row>
    <row r="20" spans="1:59" ht="7.5" hidden="1" customHeight="1">
      <c r="A20" s="150"/>
      <c r="B20" s="2721"/>
      <c r="C20" s="2721"/>
      <c r="D20" s="2721"/>
      <c r="E20" s="2721"/>
      <c r="F20" s="2721"/>
      <c r="G20" s="2721"/>
      <c r="H20" s="2721"/>
      <c r="I20" s="2721"/>
      <c r="J20" s="2721"/>
      <c r="K20" s="2721"/>
      <c r="L20" s="2721"/>
      <c r="M20" s="2721"/>
      <c r="N20" s="2721"/>
      <c r="O20" s="2721"/>
      <c r="P20" s="2721"/>
      <c r="Q20" s="2721"/>
      <c r="R20" s="2721"/>
      <c r="S20" s="2721"/>
      <c r="T20" s="2035"/>
      <c r="U20" s="2035"/>
      <c r="V20" s="2035"/>
      <c r="W20" s="2035"/>
      <c r="X20" s="2035"/>
      <c r="Y20" s="2035"/>
      <c r="Z20" s="2035"/>
      <c r="AA20" s="2035"/>
      <c r="AB20" s="2035"/>
      <c r="AC20" s="2035"/>
      <c r="AD20" s="2035"/>
      <c r="AE20" s="2035"/>
      <c r="AF20" s="2035"/>
      <c r="AG20" s="2035"/>
      <c r="AH20" s="2035"/>
      <c r="AI20" s="2035"/>
      <c r="AJ20" s="2035"/>
      <c r="AK20" s="2035"/>
      <c r="AL20" s="2721"/>
      <c r="AM20" s="2721"/>
      <c r="AN20" s="2721"/>
      <c r="AO20" s="2721"/>
      <c r="AP20" s="2721"/>
      <c r="AQ20" s="2721"/>
      <c r="AR20" s="2721"/>
      <c r="AS20" s="2721"/>
      <c r="AT20" s="2721"/>
      <c r="AU20" s="2721"/>
      <c r="AV20" s="2721"/>
      <c r="AW20" s="2721"/>
      <c r="AX20" s="2721"/>
      <c r="AY20" s="2721"/>
      <c r="AZ20" s="2721"/>
      <c r="BA20" s="2721"/>
      <c r="BB20" s="2721"/>
      <c r="BC20" s="2721"/>
      <c r="BD20" s="2721"/>
      <c r="BE20" s="2721"/>
      <c r="BF20" s="2721"/>
      <c r="BG20" s="936"/>
    </row>
    <row r="21" spans="1:59" ht="7.5" hidden="1" customHeight="1">
      <c r="A21" s="716"/>
      <c r="B21" s="2718"/>
      <c r="C21" s="2718"/>
      <c r="D21" s="2718"/>
      <c r="E21" s="2718"/>
      <c r="F21" s="2718"/>
      <c r="G21" s="2718"/>
      <c r="H21" s="2718"/>
      <c r="I21" s="2718"/>
      <c r="J21" s="2718"/>
      <c r="K21" s="2718"/>
      <c r="L21" s="2718"/>
      <c r="M21" s="2718"/>
      <c r="N21" s="2718"/>
      <c r="O21" s="2718"/>
      <c r="P21" s="2718"/>
      <c r="Q21" s="2718"/>
      <c r="R21" s="2718"/>
      <c r="S21" s="2718"/>
      <c r="T21" s="2936" t="s">
        <v>2066</v>
      </c>
      <c r="U21" s="2936"/>
      <c r="V21" s="2936"/>
      <c r="W21" s="2936"/>
      <c r="X21" s="2936"/>
      <c r="Y21" s="2936"/>
      <c r="Z21" s="2936"/>
      <c r="AA21" s="2936"/>
      <c r="AB21" s="2936"/>
      <c r="AC21" s="2936"/>
      <c r="AD21" s="2936" t="s">
        <v>2068</v>
      </c>
      <c r="AE21" s="2936"/>
      <c r="AF21" s="2936"/>
      <c r="AG21" s="2936"/>
      <c r="AH21" s="2936"/>
      <c r="AI21" s="2936"/>
      <c r="AJ21" s="2936"/>
      <c r="AK21" s="2936"/>
      <c r="AL21" s="2718" t="str">
        <f>$AG$3</f>
        <v/>
      </c>
      <c r="AM21" s="2718"/>
      <c r="AN21" s="2718"/>
      <c r="AO21" s="2718"/>
      <c r="AP21" s="2718"/>
      <c r="AQ21" s="2718"/>
      <c r="AR21" s="2718"/>
      <c r="AS21" s="2718"/>
      <c r="AT21" s="2718"/>
      <c r="AU21" s="2718"/>
      <c r="AV21" s="2718"/>
      <c r="AW21" s="2718"/>
      <c r="AX21" s="2718"/>
      <c r="AY21" s="2718"/>
      <c r="AZ21" s="2718"/>
      <c r="BA21" s="2718"/>
      <c r="BB21" s="2718"/>
      <c r="BC21" s="2718"/>
      <c r="BD21" s="2718"/>
      <c r="BE21" s="2718"/>
      <c r="BF21" s="2718"/>
      <c r="BG21" s="2719"/>
    </row>
    <row r="22" spans="1:59" ht="7.5" hidden="1" customHeight="1">
      <c r="A22" s="4"/>
      <c r="B22" s="933"/>
      <c r="C22" s="933"/>
      <c r="D22" s="933"/>
      <c r="E22" s="933"/>
      <c r="F22" s="933"/>
      <c r="G22" s="933"/>
      <c r="H22" s="933"/>
      <c r="I22" s="933"/>
      <c r="J22" s="933"/>
      <c r="K22" s="933"/>
      <c r="L22" s="933"/>
      <c r="M22" s="933"/>
      <c r="N22" s="933"/>
      <c r="O22" s="933"/>
      <c r="P22" s="933"/>
      <c r="Q22" s="933"/>
      <c r="R22" s="933"/>
      <c r="S22" s="933"/>
      <c r="T22" s="1233"/>
      <c r="U22" s="1233"/>
      <c r="V22" s="1233"/>
      <c r="W22" s="1233"/>
      <c r="X22" s="1233"/>
      <c r="Y22" s="1233"/>
      <c r="Z22" s="1233"/>
      <c r="AA22" s="1233"/>
      <c r="AB22" s="1233"/>
      <c r="AC22" s="1233"/>
      <c r="AD22" s="1233"/>
      <c r="AE22" s="1233"/>
      <c r="AF22" s="1233"/>
      <c r="AG22" s="1233"/>
      <c r="AH22" s="1233"/>
      <c r="AI22" s="1233"/>
      <c r="AJ22" s="1233"/>
      <c r="AK22" s="1233"/>
      <c r="AL22" s="933"/>
      <c r="AM22" s="933"/>
      <c r="AN22" s="933"/>
      <c r="AO22" s="933"/>
      <c r="AP22" s="933"/>
      <c r="AQ22" s="933"/>
      <c r="AR22" s="933"/>
      <c r="AS22" s="933"/>
      <c r="AT22" s="933"/>
      <c r="AU22" s="933"/>
      <c r="AV22" s="933"/>
      <c r="AW22" s="933"/>
      <c r="AX22" s="933"/>
      <c r="AY22" s="933"/>
      <c r="AZ22" s="933"/>
      <c r="BA22" s="933"/>
      <c r="BB22" s="933"/>
      <c r="BC22" s="933"/>
      <c r="BD22" s="933"/>
      <c r="BE22" s="933"/>
      <c r="BF22" s="933"/>
      <c r="BG22" s="935"/>
    </row>
    <row r="23" spans="1:59" ht="7.5" hidden="1" customHeight="1">
      <c r="A23" s="150"/>
      <c r="B23" s="2721"/>
      <c r="C23" s="2721"/>
      <c r="D23" s="2721"/>
      <c r="E23" s="2721"/>
      <c r="F23" s="2721"/>
      <c r="G23" s="2721"/>
      <c r="H23" s="2721"/>
      <c r="I23" s="2721"/>
      <c r="J23" s="2721"/>
      <c r="K23" s="2721"/>
      <c r="L23" s="2721"/>
      <c r="M23" s="2721"/>
      <c r="N23" s="2721"/>
      <c r="O23" s="2721"/>
      <c r="P23" s="2721"/>
      <c r="Q23" s="2721"/>
      <c r="R23" s="2721"/>
      <c r="S23" s="2721"/>
      <c r="T23" s="2035"/>
      <c r="U23" s="2035"/>
      <c r="V23" s="2035"/>
      <c r="W23" s="2035"/>
      <c r="X23" s="2035"/>
      <c r="Y23" s="2035"/>
      <c r="Z23" s="2035"/>
      <c r="AA23" s="2035"/>
      <c r="AB23" s="2035"/>
      <c r="AC23" s="2035"/>
      <c r="AD23" s="2035"/>
      <c r="AE23" s="2035"/>
      <c r="AF23" s="2035"/>
      <c r="AG23" s="2035"/>
      <c r="AH23" s="2035"/>
      <c r="AI23" s="2035"/>
      <c r="AJ23" s="2035"/>
      <c r="AK23" s="2035"/>
      <c r="AL23" s="2721"/>
      <c r="AM23" s="2721"/>
      <c r="AN23" s="2721"/>
      <c r="AO23" s="2721"/>
      <c r="AP23" s="2721"/>
      <c r="AQ23" s="2721"/>
      <c r="AR23" s="2721"/>
      <c r="AS23" s="2721"/>
      <c r="AT23" s="2721"/>
      <c r="AU23" s="2721"/>
      <c r="AV23" s="2721"/>
      <c r="AW23" s="2721"/>
      <c r="AX23" s="2721"/>
      <c r="AY23" s="2721"/>
      <c r="AZ23" s="2721"/>
      <c r="BA23" s="2721"/>
      <c r="BB23" s="2721"/>
      <c r="BC23" s="2721"/>
      <c r="BD23" s="2721"/>
      <c r="BE23" s="2721"/>
      <c r="BF23" s="2721"/>
      <c r="BG23" s="936"/>
    </row>
    <row r="24" spans="1:59" ht="7.5" hidden="1" customHeight="1">
      <c r="A24" s="716"/>
      <c r="B24" s="2718"/>
      <c r="C24" s="2718"/>
      <c r="D24" s="2718"/>
      <c r="E24" s="2718"/>
      <c r="F24" s="2718"/>
      <c r="G24" s="2718"/>
      <c r="H24" s="2718"/>
      <c r="I24" s="2718"/>
      <c r="J24" s="2718"/>
      <c r="K24" s="2718"/>
      <c r="L24" s="2718"/>
      <c r="M24" s="2718"/>
      <c r="N24" s="2718"/>
      <c r="O24" s="2718"/>
      <c r="P24" s="2718"/>
      <c r="Q24" s="2718"/>
      <c r="R24" s="2718"/>
      <c r="S24" s="2718"/>
      <c r="T24" s="2936" t="s">
        <v>2066</v>
      </c>
      <c r="U24" s="2936"/>
      <c r="V24" s="2936"/>
      <c r="W24" s="2936"/>
      <c r="X24" s="2936"/>
      <c r="Y24" s="2936"/>
      <c r="Z24" s="2936"/>
      <c r="AA24" s="2936"/>
      <c r="AB24" s="2936"/>
      <c r="AC24" s="2936"/>
      <c r="AD24" s="2936" t="s">
        <v>646</v>
      </c>
      <c r="AE24" s="2936"/>
      <c r="AF24" s="2936"/>
      <c r="AG24" s="2936"/>
      <c r="AH24" s="2936"/>
      <c r="AI24" s="2936"/>
      <c r="AJ24" s="2936"/>
      <c r="AK24" s="2936"/>
      <c r="AL24" s="2718" t="str">
        <f>$AI$3</f>
        <v/>
      </c>
      <c r="AM24" s="2718"/>
      <c r="AN24" s="2718"/>
      <c r="AO24" s="2718"/>
      <c r="AP24" s="2718"/>
      <c r="AQ24" s="2718"/>
      <c r="AR24" s="2718"/>
      <c r="AS24" s="2718"/>
      <c r="AT24" s="2718"/>
      <c r="AU24" s="2718"/>
      <c r="AV24" s="2718"/>
      <c r="AW24" s="2718"/>
      <c r="AX24" s="2718"/>
      <c r="AY24" s="2718"/>
      <c r="AZ24" s="2718"/>
      <c r="BA24" s="2718"/>
      <c r="BB24" s="2718"/>
      <c r="BC24" s="2718"/>
      <c r="BD24" s="2718"/>
      <c r="BE24" s="2718"/>
      <c r="BF24" s="2718"/>
      <c r="BG24" s="2719"/>
    </row>
    <row r="25" spans="1:59" ht="7.5" hidden="1" customHeight="1">
      <c r="A25" s="4"/>
      <c r="B25" s="933"/>
      <c r="C25" s="933"/>
      <c r="D25" s="933"/>
      <c r="E25" s="933"/>
      <c r="F25" s="933"/>
      <c r="G25" s="933"/>
      <c r="H25" s="933"/>
      <c r="I25" s="933"/>
      <c r="J25" s="933"/>
      <c r="K25" s="933"/>
      <c r="L25" s="933"/>
      <c r="M25" s="933"/>
      <c r="N25" s="933"/>
      <c r="O25" s="933"/>
      <c r="P25" s="933"/>
      <c r="Q25" s="933"/>
      <c r="R25" s="933"/>
      <c r="S25" s="933"/>
      <c r="T25" s="1233"/>
      <c r="U25" s="1233"/>
      <c r="V25" s="1233"/>
      <c r="W25" s="1233"/>
      <c r="X25" s="1233"/>
      <c r="Y25" s="1233"/>
      <c r="Z25" s="1233"/>
      <c r="AA25" s="1233"/>
      <c r="AB25" s="1233"/>
      <c r="AC25" s="1233"/>
      <c r="AD25" s="1233"/>
      <c r="AE25" s="1233"/>
      <c r="AF25" s="1233"/>
      <c r="AG25" s="1233"/>
      <c r="AH25" s="1233"/>
      <c r="AI25" s="1233"/>
      <c r="AJ25" s="1233"/>
      <c r="AK25" s="1233"/>
      <c r="AL25" s="933"/>
      <c r="AM25" s="933"/>
      <c r="AN25" s="933"/>
      <c r="AO25" s="933"/>
      <c r="AP25" s="933"/>
      <c r="AQ25" s="933"/>
      <c r="AR25" s="933"/>
      <c r="AS25" s="933"/>
      <c r="AT25" s="933"/>
      <c r="AU25" s="933"/>
      <c r="AV25" s="933"/>
      <c r="AW25" s="933"/>
      <c r="AX25" s="933"/>
      <c r="AY25" s="933"/>
      <c r="AZ25" s="933"/>
      <c r="BA25" s="933"/>
      <c r="BB25" s="933"/>
      <c r="BC25" s="933"/>
      <c r="BD25" s="933"/>
      <c r="BE25" s="933"/>
      <c r="BF25" s="933"/>
      <c r="BG25" s="935"/>
    </row>
    <row r="26" spans="1:59" ht="7.5" hidden="1" customHeight="1">
      <c r="A26" s="150"/>
      <c r="B26" s="2721"/>
      <c r="C26" s="2721"/>
      <c r="D26" s="2721"/>
      <c r="E26" s="2721"/>
      <c r="F26" s="2721"/>
      <c r="G26" s="2721"/>
      <c r="H26" s="2721"/>
      <c r="I26" s="2721"/>
      <c r="J26" s="2721"/>
      <c r="K26" s="2721"/>
      <c r="L26" s="2721"/>
      <c r="M26" s="2721"/>
      <c r="N26" s="2721"/>
      <c r="O26" s="2721"/>
      <c r="P26" s="2721"/>
      <c r="Q26" s="2721"/>
      <c r="R26" s="2721"/>
      <c r="S26" s="2721"/>
      <c r="T26" s="2035"/>
      <c r="U26" s="2035"/>
      <c r="V26" s="2035"/>
      <c r="W26" s="2035"/>
      <c r="X26" s="2035"/>
      <c r="Y26" s="2035"/>
      <c r="Z26" s="2035"/>
      <c r="AA26" s="2035"/>
      <c r="AB26" s="2035"/>
      <c r="AC26" s="2035"/>
      <c r="AD26" s="2035"/>
      <c r="AE26" s="2035"/>
      <c r="AF26" s="2035"/>
      <c r="AG26" s="2035"/>
      <c r="AH26" s="2035"/>
      <c r="AI26" s="2035"/>
      <c r="AJ26" s="2035"/>
      <c r="AK26" s="2035"/>
      <c r="AL26" s="2721"/>
      <c r="AM26" s="2721"/>
      <c r="AN26" s="2721"/>
      <c r="AO26" s="2721"/>
      <c r="AP26" s="2721"/>
      <c r="AQ26" s="2721"/>
      <c r="AR26" s="2721"/>
      <c r="AS26" s="2721"/>
      <c r="AT26" s="2721"/>
      <c r="AU26" s="2721"/>
      <c r="AV26" s="2721"/>
      <c r="AW26" s="2721"/>
      <c r="AX26" s="2721"/>
      <c r="AY26" s="2721"/>
      <c r="AZ26" s="2721"/>
      <c r="BA26" s="2721"/>
      <c r="BB26" s="2721"/>
      <c r="BC26" s="2721"/>
      <c r="BD26" s="2721"/>
      <c r="BE26" s="2721"/>
      <c r="BF26" s="2721"/>
      <c r="BG26" s="936"/>
    </row>
    <row r="27" spans="1:59" ht="7.5" hidden="1" customHeight="1">
      <c r="A27" s="716"/>
      <c r="B27" s="2718" t="str">
        <f>$AL$3</f>
        <v>□承諾を得ている。</v>
      </c>
      <c r="C27" s="2718"/>
      <c r="D27" s="2718"/>
      <c r="E27" s="2718"/>
      <c r="F27" s="2718"/>
      <c r="G27" s="2718"/>
      <c r="H27" s="2718"/>
      <c r="I27" s="2718"/>
      <c r="J27" s="2718"/>
      <c r="K27" s="2718"/>
      <c r="L27" s="2718"/>
      <c r="M27" s="2718"/>
      <c r="N27" s="2718"/>
      <c r="O27" s="2718"/>
      <c r="P27" s="2718"/>
      <c r="Q27" s="717"/>
      <c r="R27" s="2718" t="s">
        <v>2069</v>
      </c>
      <c r="S27" s="2718"/>
      <c r="T27" s="2718"/>
      <c r="U27" s="2718"/>
      <c r="V27" s="2718"/>
      <c r="W27" s="2718"/>
      <c r="X27" s="2718"/>
      <c r="Y27" s="2718"/>
      <c r="Z27" s="2718"/>
      <c r="AA27" s="2718"/>
      <c r="AB27" s="2718"/>
      <c r="AC27" s="2718"/>
      <c r="AD27" s="2718"/>
      <c r="AE27" s="2718"/>
      <c r="AF27" s="2718"/>
      <c r="AG27" s="2718"/>
      <c r="AH27" s="2718"/>
      <c r="AI27" s="2718"/>
      <c r="AJ27" s="2718"/>
      <c r="AK27" s="2718"/>
      <c r="AL27" s="2718"/>
      <c r="AM27" s="2718"/>
      <c r="AN27" s="2718"/>
      <c r="AO27" s="2718"/>
      <c r="AP27" s="2718"/>
      <c r="AQ27" s="2718"/>
      <c r="AR27" s="2718"/>
      <c r="AS27" s="2718"/>
      <c r="AT27" s="2718"/>
      <c r="AU27" s="2718"/>
      <c r="AV27" s="2718"/>
      <c r="AW27" s="2718"/>
      <c r="AX27" s="2718"/>
      <c r="AY27" s="2718"/>
      <c r="AZ27" s="2718"/>
      <c r="BA27" s="2718"/>
      <c r="BB27" s="2718"/>
      <c r="BC27" s="2718"/>
      <c r="BD27" s="2718"/>
      <c r="BE27" s="2718"/>
      <c r="BF27" s="2718"/>
      <c r="BG27" s="718"/>
    </row>
    <row r="28" spans="1:59" ht="7.5" hidden="1" customHeight="1">
      <c r="A28" s="4"/>
      <c r="B28" s="933"/>
      <c r="C28" s="933"/>
      <c r="D28" s="933"/>
      <c r="E28" s="933"/>
      <c r="F28" s="933"/>
      <c r="G28" s="933"/>
      <c r="H28" s="933"/>
      <c r="I28" s="933"/>
      <c r="J28" s="933"/>
      <c r="K28" s="933"/>
      <c r="L28" s="933"/>
      <c r="M28" s="933"/>
      <c r="N28" s="933"/>
      <c r="O28" s="933"/>
      <c r="P28" s="933"/>
      <c r="R28" s="933"/>
      <c r="S28" s="933"/>
      <c r="T28" s="933"/>
      <c r="U28" s="933"/>
      <c r="V28" s="933"/>
      <c r="W28" s="933"/>
      <c r="X28" s="933"/>
      <c r="Y28" s="933"/>
      <c r="Z28" s="933"/>
      <c r="AA28" s="933"/>
      <c r="AB28" s="933"/>
      <c r="AC28" s="933"/>
      <c r="AD28" s="933"/>
      <c r="AE28" s="933"/>
      <c r="AF28" s="933"/>
      <c r="AG28" s="933"/>
      <c r="AH28" s="933"/>
      <c r="AI28" s="933"/>
      <c r="AJ28" s="933"/>
      <c r="AK28" s="933"/>
      <c r="AL28" s="933"/>
      <c r="AM28" s="933"/>
      <c r="AN28" s="933"/>
      <c r="AO28" s="933"/>
      <c r="AP28" s="933"/>
      <c r="AQ28" s="933"/>
      <c r="AR28" s="933"/>
      <c r="AS28" s="933"/>
      <c r="AT28" s="933"/>
      <c r="AU28" s="933"/>
      <c r="AV28" s="933"/>
      <c r="AW28" s="933"/>
      <c r="AX28" s="933"/>
      <c r="AY28" s="933"/>
      <c r="AZ28" s="933"/>
      <c r="BA28" s="933"/>
      <c r="BB28" s="933"/>
      <c r="BC28" s="933"/>
      <c r="BD28" s="933"/>
      <c r="BE28" s="933"/>
      <c r="BF28" s="933"/>
      <c r="BG28" s="23"/>
    </row>
    <row r="29" spans="1:59" ht="7.5" hidden="1" customHeight="1">
      <c r="A29" s="150"/>
      <c r="B29" s="2721"/>
      <c r="C29" s="2721"/>
      <c r="D29" s="2721"/>
      <c r="E29" s="2721"/>
      <c r="F29" s="2721"/>
      <c r="G29" s="2721"/>
      <c r="H29" s="2721"/>
      <c r="I29" s="2721"/>
      <c r="J29" s="2721"/>
      <c r="K29" s="2721"/>
      <c r="L29" s="2721"/>
      <c r="M29" s="2721"/>
      <c r="N29" s="2721"/>
      <c r="O29" s="2721"/>
      <c r="P29" s="2721"/>
      <c r="Q29" s="88"/>
      <c r="R29" s="2721"/>
      <c r="S29" s="2721"/>
      <c r="T29" s="2721"/>
      <c r="U29" s="2721"/>
      <c r="V29" s="2721"/>
      <c r="W29" s="2721"/>
      <c r="X29" s="2721"/>
      <c r="Y29" s="2721"/>
      <c r="Z29" s="2721"/>
      <c r="AA29" s="2721"/>
      <c r="AB29" s="2721"/>
      <c r="AC29" s="2721"/>
      <c r="AD29" s="2721"/>
      <c r="AE29" s="2721"/>
      <c r="AF29" s="2721"/>
      <c r="AG29" s="2721"/>
      <c r="AH29" s="2721"/>
      <c r="AI29" s="2721"/>
      <c r="AJ29" s="2721"/>
      <c r="AK29" s="2721"/>
      <c r="AL29" s="2721"/>
      <c r="AM29" s="2721"/>
      <c r="AN29" s="2721"/>
      <c r="AO29" s="2721"/>
      <c r="AP29" s="2721"/>
      <c r="AQ29" s="2721"/>
      <c r="AR29" s="2721"/>
      <c r="AS29" s="2721"/>
      <c r="AT29" s="2721"/>
      <c r="AU29" s="2721"/>
      <c r="AV29" s="2721"/>
      <c r="AW29" s="2721"/>
      <c r="AX29" s="2721"/>
      <c r="AY29" s="2721"/>
      <c r="AZ29" s="2721"/>
      <c r="BA29" s="2721"/>
      <c r="BB29" s="2721"/>
      <c r="BC29" s="2721"/>
      <c r="BD29" s="2721"/>
      <c r="BE29" s="2721"/>
      <c r="BF29" s="2721"/>
      <c r="BG29" s="442"/>
    </row>
    <row r="30" spans="1:59" ht="7.5" hidden="1" customHeight="1"/>
    <row r="31" spans="1:59" ht="7.5" hidden="1" customHeight="1"/>
    <row r="32" spans="1:59" ht="7.5" hidden="1" customHeight="1"/>
    <row r="33" ht="7.5" hidden="1" customHeight="1"/>
    <row r="34" ht="7.5" hidden="1" customHeight="1"/>
    <row r="35" ht="7.5" hidden="1" customHeight="1"/>
    <row r="36" ht="7.5" hidden="1" customHeight="1"/>
    <row r="37" ht="7.5" hidden="1" customHeight="1"/>
    <row r="38" ht="7.5" hidden="1" customHeight="1"/>
    <row r="39" ht="7.5" hidden="1" customHeight="1"/>
    <row r="40" ht="7.5" hidden="1" customHeight="1"/>
    <row r="41" ht="7.5" hidden="1" customHeight="1"/>
    <row r="42" ht="7.5" hidden="1" customHeight="1"/>
    <row r="43" ht="7.5" hidden="1" customHeight="1"/>
    <row r="44" ht="7.5" hidden="1" customHeight="1"/>
    <row r="45" ht="7.5" hidden="1" customHeight="1"/>
    <row r="46" ht="7.5" hidden="1" customHeight="1"/>
    <row r="47" ht="7.5" hidden="1" customHeight="1"/>
    <row r="48" ht="7.5" hidden="1" customHeight="1"/>
    <row r="49" ht="7.5" hidden="1" customHeight="1"/>
    <row r="104" spans="77:88" ht="7.5" customHeight="1">
      <c r="BY104" s="2949" t="s">
        <v>111</v>
      </c>
      <c r="BZ104" s="2949"/>
      <c r="CA104" s="2950"/>
      <c r="CB104" s="2711" t="s">
        <v>2070</v>
      </c>
      <c r="CC104" s="2711"/>
      <c r="CD104" s="2711"/>
      <c r="CE104" s="2711"/>
      <c r="CF104" s="2711"/>
      <c r="CG104" s="2711"/>
      <c r="CH104" s="2711"/>
      <c r="CI104" s="2711"/>
      <c r="CJ104" s="2711"/>
    </row>
    <row r="105" spans="77:88" ht="7.5" customHeight="1">
      <c r="BY105" s="2949"/>
      <c r="BZ105" s="2949"/>
      <c r="CA105" s="2950"/>
      <c r="CB105" s="2711"/>
      <c r="CC105" s="2711"/>
      <c r="CD105" s="2711"/>
      <c r="CE105" s="2711"/>
      <c r="CF105" s="2711"/>
      <c r="CG105" s="2711"/>
      <c r="CH105" s="2711"/>
      <c r="CI105" s="2711"/>
      <c r="CJ105" s="2711"/>
    </row>
    <row r="106" spans="77:88" ht="7.5" customHeight="1">
      <c r="BY106" s="2949" t="s">
        <v>111</v>
      </c>
      <c r="BZ106" s="2949"/>
      <c r="CA106" s="2950"/>
      <c r="CB106" s="2711" t="s">
        <v>2071</v>
      </c>
      <c r="CC106" s="2711"/>
      <c r="CD106" s="2711"/>
      <c r="CE106" s="2711"/>
      <c r="CF106" s="2711"/>
      <c r="CG106" s="2711"/>
      <c r="CH106" s="2711"/>
      <c r="CI106" s="2711"/>
      <c r="CJ106" s="2711"/>
    </row>
    <row r="107" spans="77:88" ht="7.5" customHeight="1">
      <c r="BY107" s="2949"/>
      <c r="BZ107" s="2949"/>
      <c r="CA107" s="2950"/>
      <c r="CB107" s="2711"/>
      <c r="CC107" s="2711"/>
      <c r="CD107" s="2711"/>
      <c r="CE107" s="2711"/>
      <c r="CF107" s="2711"/>
      <c r="CG107" s="2711"/>
      <c r="CH107" s="2711"/>
      <c r="CI107" s="2711"/>
      <c r="CJ107" s="2711"/>
    </row>
    <row r="108" spans="77:88" ht="7.5" customHeight="1">
      <c r="BY108" s="2949" t="s">
        <v>111</v>
      </c>
      <c r="BZ108" s="2949"/>
      <c r="CA108" s="2950"/>
      <c r="CB108" s="2711" t="s">
        <v>131</v>
      </c>
      <c r="CC108" s="2711"/>
      <c r="CD108" s="2711"/>
      <c r="CE108" s="2711"/>
      <c r="CF108" s="2711"/>
      <c r="CG108" s="2711"/>
      <c r="CH108" s="2711"/>
      <c r="CI108" s="2711"/>
      <c r="CJ108" s="2711"/>
    </row>
    <row r="109" spans="77:88" ht="7.5" customHeight="1">
      <c r="BY109" s="2949"/>
      <c r="BZ109" s="2949"/>
      <c r="CA109" s="2950"/>
      <c r="CB109" s="2711"/>
      <c r="CC109" s="2711"/>
      <c r="CD109" s="2711"/>
      <c r="CE109" s="2711"/>
      <c r="CF109" s="2711"/>
      <c r="CG109" s="2711"/>
      <c r="CH109" s="2711"/>
      <c r="CI109" s="2711"/>
      <c r="CJ109" s="2711"/>
    </row>
    <row r="111" spans="77:88" ht="7.5" customHeight="1">
      <c r="BY111" s="2711" t="s">
        <v>2072</v>
      </c>
      <c r="BZ111" s="2711"/>
      <c r="CA111" s="2711"/>
      <c r="CB111" s="2711"/>
      <c r="CC111" s="2711"/>
      <c r="CD111" s="2711"/>
      <c r="CE111" s="2711"/>
    </row>
    <row r="112" spans="77:88" ht="7.5" customHeight="1">
      <c r="BY112" s="2711"/>
      <c r="BZ112" s="2711"/>
      <c r="CA112" s="2711"/>
      <c r="CB112" s="2711"/>
      <c r="CC112" s="2711"/>
      <c r="CD112" s="2711"/>
      <c r="CE112" s="2711"/>
    </row>
    <row r="113" spans="77:112" ht="7.5" customHeight="1">
      <c r="BY113" s="2947"/>
      <c r="BZ113" s="2947"/>
      <c r="CA113" s="2947"/>
      <c r="CB113" s="2947"/>
      <c r="CC113" s="2947"/>
      <c r="CD113" s="2947"/>
      <c r="CE113" s="2947"/>
      <c r="CF113" s="2948"/>
      <c r="CG113" s="2948"/>
      <c r="CH113" s="2948"/>
      <c r="CI113" s="2948"/>
      <c r="CJ113" s="2948"/>
      <c r="CK113" s="2948"/>
      <c r="CL113" s="2948"/>
      <c r="CM113" s="2948"/>
      <c r="CN113" s="2948"/>
      <c r="CO113" s="2948"/>
      <c r="CP113" s="2948"/>
      <c r="CQ113" s="2948"/>
      <c r="CR113" s="2948"/>
      <c r="CS113" s="2948"/>
      <c r="CT113" s="2948"/>
      <c r="CU113" s="2948"/>
      <c r="CV113" s="2948"/>
      <c r="CW113" s="2948"/>
      <c r="CX113" s="2948"/>
      <c r="CY113" s="2948"/>
      <c r="CZ113" s="2948"/>
      <c r="DA113" s="2948"/>
      <c r="DB113" s="2948"/>
      <c r="DC113" s="2948"/>
      <c r="DD113" s="2948"/>
      <c r="DE113" s="2948"/>
      <c r="DF113" s="2948"/>
      <c r="DG113" s="2948"/>
      <c r="DH113" s="2948"/>
    </row>
    <row r="114" spans="77:112" ht="7.5" customHeight="1">
      <c r="BY114" s="2948"/>
      <c r="BZ114" s="2948"/>
      <c r="CA114" s="2948"/>
      <c r="CB114" s="2948"/>
      <c r="CC114" s="2948"/>
      <c r="CD114" s="2948"/>
      <c r="CE114" s="2948"/>
      <c r="CF114" s="2948"/>
      <c r="CG114" s="2948"/>
      <c r="CH114" s="2948"/>
      <c r="CI114" s="2948"/>
      <c r="CJ114" s="2948"/>
      <c r="CK114" s="2948"/>
      <c r="CL114" s="2948"/>
      <c r="CM114" s="2948"/>
      <c r="CN114" s="2948"/>
      <c r="CO114" s="2948"/>
      <c r="CP114" s="2948"/>
      <c r="CQ114" s="2948"/>
      <c r="CR114" s="2948"/>
      <c r="CS114" s="2948"/>
      <c r="CT114" s="2948"/>
      <c r="CU114" s="2948"/>
      <c r="CV114" s="2948"/>
      <c r="CW114" s="2948"/>
      <c r="CX114" s="2948"/>
      <c r="CY114" s="2948"/>
      <c r="CZ114" s="2948"/>
      <c r="DA114" s="2948"/>
      <c r="DB114" s="2948"/>
      <c r="DC114" s="2948"/>
      <c r="DD114" s="2948"/>
      <c r="DE114" s="2948"/>
      <c r="DF114" s="2948"/>
      <c r="DG114" s="2948"/>
      <c r="DH114" s="2948"/>
    </row>
    <row r="115" spans="77:112" ht="7.5" customHeight="1">
      <c r="BY115" s="2948"/>
      <c r="BZ115" s="2948"/>
      <c r="CA115" s="2948"/>
      <c r="CB115" s="2948"/>
      <c r="CC115" s="2948"/>
      <c r="CD115" s="2948"/>
      <c r="CE115" s="2948"/>
      <c r="CF115" s="2948"/>
      <c r="CG115" s="2948"/>
      <c r="CH115" s="2948"/>
      <c r="CI115" s="2948"/>
      <c r="CJ115" s="2948"/>
      <c r="CK115" s="2948"/>
      <c r="CL115" s="2948"/>
      <c r="CM115" s="2948"/>
      <c r="CN115" s="2948"/>
      <c r="CO115" s="2948"/>
      <c r="CP115" s="2948"/>
      <c r="CQ115" s="2948"/>
      <c r="CR115" s="2948"/>
      <c r="CS115" s="2948"/>
      <c r="CT115" s="2948"/>
      <c r="CU115" s="2948"/>
      <c r="CV115" s="2948"/>
      <c r="CW115" s="2948"/>
      <c r="CX115" s="2948"/>
      <c r="CY115" s="2948"/>
      <c r="CZ115" s="2948"/>
      <c r="DA115" s="2948"/>
      <c r="DB115" s="2948"/>
      <c r="DC115" s="2948"/>
      <c r="DD115" s="2948"/>
      <c r="DE115" s="2948"/>
      <c r="DF115" s="2948"/>
      <c r="DG115" s="2948"/>
      <c r="DH115" s="2948"/>
    </row>
    <row r="116" spans="77:112" ht="7.5" customHeight="1">
      <c r="BY116" s="2948"/>
      <c r="BZ116" s="2948"/>
      <c r="CA116" s="2948"/>
      <c r="CB116" s="2948"/>
      <c r="CC116" s="2948"/>
      <c r="CD116" s="2948"/>
      <c r="CE116" s="2948"/>
      <c r="CF116" s="2948"/>
      <c r="CG116" s="2948"/>
      <c r="CH116" s="2948"/>
      <c r="CI116" s="2948"/>
      <c r="CJ116" s="2948"/>
      <c r="CK116" s="2948"/>
      <c r="CL116" s="2948"/>
      <c r="CM116" s="2948"/>
      <c r="CN116" s="2948"/>
      <c r="CO116" s="2948"/>
      <c r="CP116" s="2948"/>
      <c r="CQ116" s="2948"/>
      <c r="CR116" s="2948"/>
      <c r="CS116" s="2948"/>
      <c r="CT116" s="2948"/>
      <c r="CU116" s="2948"/>
      <c r="CV116" s="2948"/>
      <c r="CW116" s="2948"/>
      <c r="CX116" s="2948"/>
      <c r="CY116" s="2948"/>
      <c r="CZ116" s="2948"/>
      <c r="DA116" s="2948"/>
      <c r="DB116" s="2948"/>
      <c r="DC116" s="2948"/>
      <c r="DD116" s="2948"/>
      <c r="DE116" s="2948"/>
      <c r="DF116" s="2948"/>
      <c r="DG116" s="2948"/>
      <c r="DH116" s="2948"/>
    </row>
    <row r="165" spans="3:3" ht="7.5" customHeight="1">
      <c r="C165" s="112" t="str">
        <f>IF(LEFT(入力専用!$G$63,10)=LEFT("",10),"",入力専用!$G$63)</f>
        <v/>
      </c>
    </row>
  </sheetData>
  <sheetProtection algorithmName="SHA-512" hashValue="NW5szKiKil2bljQGgS6gwAcuYaTLL9/qOni8Vb7IuSCN4XUCJvPDsadXlFeayArOg06F8Nc7oDRl0l4T/cL0Mg==" saltValue="bg5wgDxEp2hOV3Oc8FAX0A==" spinCount="100000" sheet="1" objects="1" scenarios="1" selectLockedCells="1"/>
  <dataConsolidate link="1"/>
  <mergeCells count="22">
    <mergeCell ref="B27:P29"/>
    <mergeCell ref="R27:BF29"/>
    <mergeCell ref="B18:S20"/>
    <mergeCell ref="T18:AC20"/>
    <mergeCell ref="AD18:AK20"/>
    <mergeCell ref="AL18:BG20"/>
    <mergeCell ref="B21:S23"/>
    <mergeCell ref="T21:AC23"/>
    <mergeCell ref="AD21:AK23"/>
    <mergeCell ref="AL21:BG23"/>
    <mergeCell ref="B24:S26"/>
    <mergeCell ref="T24:AC26"/>
    <mergeCell ref="AD24:AK26"/>
    <mergeCell ref="AL24:BG26"/>
    <mergeCell ref="BY111:CE112"/>
    <mergeCell ref="BY113:DH116"/>
    <mergeCell ref="CB104:CJ105"/>
    <mergeCell ref="CB106:CJ107"/>
    <mergeCell ref="CB108:CJ109"/>
    <mergeCell ref="BY104:CA105"/>
    <mergeCell ref="BY106:CA107"/>
    <mergeCell ref="BY108:CA109"/>
  </mergeCells>
  <phoneticPr fontId="16"/>
  <dataValidations count="1">
    <dataValidation type="list" allowBlank="1" showInputMessage="1" showErrorMessage="1" sqref="BY104:CA109">
      <formula1>"□, ☑,"</formula1>
    </dataValidation>
  </dataValidations>
  <pageMargins left="0.70866141732283472" right="0.51181102362204722" top="0.39370078740157483" bottom="0.19685039370078741" header="0.31496062992125984" footer="0.31496062992125984"/>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CC80"/>
  <sheetViews>
    <sheetView showZeros="0" topLeftCell="A50" zoomScale="115" zoomScaleNormal="115" workbookViewId="0">
      <selection activeCell="AN11" sqref="AN11"/>
    </sheetView>
  </sheetViews>
  <sheetFormatPr defaultColWidth="2.375" defaultRowHeight="15" customHeight="1"/>
  <cols>
    <col min="1" max="3" width="2.375" style="1"/>
    <col min="4" max="4" width="2.375" style="1" customWidth="1"/>
    <col min="5" max="16384" width="2.375" style="1"/>
  </cols>
  <sheetData>
    <row r="1" spans="2:81" ht="15" hidden="1" customHeight="1"/>
    <row r="2" spans="2:81" ht="15" hidden="1" customHeight="1">
      <c r="B2" s="700" t="str">
        <f>IF(LEFT("その他",20)=LEFT(AP74,20),IF(LEFT("",20)=LEFT(AV74,20),"〇","×"),"×")</f>
        <v>×</v>
      </c>
      <c r="D2" s="2932" t="str">
        <f>入力専用!A151</f>
        <v>緊急連絡先①</v>
      </c>
      <c r="E2" s="2932"/>
      <c r="F2" s="2932"/>
      <c r="G2" s="2932"/>
      <c r="H2" s="2932"/>
      <c r="I2" s="2932"/>
      <c r="AA2" s="2977" t="str">
        <f>入力専用!A53</f>
        <v>事業所名</v>
      </c>
      <c r="AB2" s="2978"/>
      <c r="AC2" s="2978"/>
      <c r="AD2" s="2978"/>
      <c r="AE2" s="2978"/>
      <c r="AF2" s="2979"/>
      <c r="AG2" s="2980">
        <f>入力専用!G53</f>
        <v>0</v>
      </c>
      <c r="AH2" s="2981"/>
      <c r="AI2" s="2981"/>
      <c r="AJ2" s="2981"/>
      <c r="AK2" s="2981"/>
      <c r="AL2" s="2981"/>
      <c r="AM2" s="2981"/>
      <c r="AN2" s="2981"/>
      <c r="AO2" s="2981"/>
      <c r="AP2" s="2981"/>
      <c r="AQ2" s="2981"/>
      <c r="AR2" s="2981"/>
      <c r="AS2" s="2981"/>
      <c r="AT2" s="2981"/>
      <c r="AU2" s="2982"/>
      <c r="AY2" s="2983" t="str">
        <f>入力専用!A66</f>
        <v>ﾌﾘｶﾞﾅ</v>
      </c>
      <c r="AZ2" s="2984"/>
      <c r="BA2" s="2984"/>
      <c r="BB2" s="2984"/>
      <c r="BC2" s="2984"/>
      <c r="BD2" s="2985"/>
      <c r="BE2" s="2980">
        <f>入力専用!G66</f>
        <v>0</v>
      </c>
      <c r="BF2" s="2981"/>
      <c r="BG2" s="2981"/>
      <c r="BH2" s="2981"/>
      <c r="BI2" s="2981"/>
      <c r="BJ2" s="2981"/>
      <c r="BK2" s="2982"/>
    </row>
    <row r="3" spans="2:81" ht="15" hidden="1" customHeight="1">
      <c r="D3" s="2972" t="str">
        <f>入力専用!A152</f>
        <v>氏名</v>
      </c>
      <c r="E3" s="2972"/>
      <c r="F3" s="2972"/>
      <c r="G3" s="2972"/>
      <c r="H3" s="2972"/>
      <c r="I3" s="2972"/>
      <c r="J3" s="2956">
        <f>入力専用!G152</f>
        <v>0</v>
      </c>
      <c r="K3" s="2956"/>
      <c r="L3" s="2956"/>
      <c r="M3" s="2956"/>
      <c r="N3" s="2956"/>
      <c r="O3" s="2956"/>
      <c r="P3" s="2956"/>
      <c r="AA3" s="2977" t="str">
        <f>入力専用!A54</f>
        <v>サービス種別</v>
      </c>
      <c r="AB3" s="2978"/>
      <c r="AC3" s="2978"/>
      <c r="AD3" s="2978"/>
      <c r="AE3" s="2978"/>
      <c r="AF3" s="2979"/>
      <c r="AG3" s="2980">
        <f>入力専用!G54</f>
        <v>0</v>
      </c>
      <c r="AH3" s="2981"/>
      <c r="AI3" s="2981"/>
      <c r="AJ3" s="2981"/>
      <c r="AK3" s="2981"/>
      <c r="AL3" s="2981"/>
      <c r="AM3" s="2981"/>
      <c r="AN3" s="2981"/>
      <c r="AO3" s="2981"/>
      <c r="AP3" s="2981"/>
      <c r="AQ3" s="2981"/>
      <c r="AR3" s="2981"/>
      <c r="AS3" s="2981"/>
      <c r="AT3" s="2981"/>
      <c r="AU3" s="2982"/>
      <c r="AY3" s="2983" t="str">
        <f>入力専用!A67</f>
        <v>利用者名</v>
      </c>
      <c r="AZ3" s="2984"/>
      <c r="BA3" s="2984"/>
      <c r="BB3" s="2984"/>
      <c r="BC3" s="2984"/>
      <c r="BD3" s="2985"/>
      <c r="BE3" s="2980">
        <f>入力専用!G67</f>
        <v>0</v>
      </c>
      <c r="BF3" s="2981"/>
      <c r="BG3" s="2981"/>
      <c r="BH3" s="2981"/>
      <c r="BI3" s="2981"/>
      <c r="BJ3" s="2981"/>
      <c r="BK3" s="2982"/>
    </row>
    <row r="4" spans="2:81" ht="15" hidden="1" customHeight="1">
      <c r="B4" s="700">
        <f>$J$3</f>
        <v>0</v>
      </c>
      <c r="D4" s="2972" t="str">
        <f>入力専用!A153</f>
        <v>続柄</v>
      </c>
      <c r="E4" s="2972"/>
      <c r="F4" s="2972"/>
      <c r="G4" s="2972"/>
      <c r="H4" s="2972"/>
      <c r="I4" s="2972"/>
      <c r="J4" s="2956">
        <f>入力専用!G153</f>
        <v>0</v>
      </c>
      <c r="K4" s="2956"/>
      <c r="L4" s="2956"/>
      <c r="M4" s="2956"/>
      <c r="N4" s="2956"/>
      <c r="O4" s="2956"/>
      <c r="P4" s="2956"/>
      <c r="AA4" s="2977" t="str">
        <f>入力専用!A55</f>
        <v>郵便番号</v>
      </c>
      <c r="AB4" s="2978"/>
      <c r="AC4" s="2978"/>
      <c r="AD4" s="2978"/>
      <c r="AE4" s="2978"/>
      <c r="AF4" s="2979"/>
      <c r="AG4" s="2980">
        <f>入力専用!G55</f>
        <v>0</v>
      </c>
      <c r="AH4" s="2981"/>
      <c r="AI4" s="2981"/>
      <c r="AJ4" s="2981"/>
      <c r="AK4" s="2981"/>
      <c r="AL4" s="2981"/>
      <c r="AM4" s="2982"/>
      <c r="AY4" s="2983" t="str">
        <f>入力専用!A68</f>
        <v>性別</v>
      </c>
      <c r="AZ4" s="2984"/>
      <c r="BA4" s="2984"/>
      <c r="BB4" s="2984"/>
      <c r="BC4" s="2984"/>
      <c r="BD4" s="2985"/>
      <c r="BE4" s="2953">
        <f>入力専用!G68</f>
        <v>0</v>
      </c>
      <c r="BF4" s="2954"/>
      <c r="BG4" s="2954"/>
      <c r="BH4" s="2954"/>
      <c r="BI4" s="2954"/>
      <c r="BJ4" s="2954"/>
      <c r="BK4" s="2955"/>
    </row>
    <row r="5" spans="2:81" ht="15" hidden="1" customHeight="1">
      <c r="B5" s="700">
        <f>$J$10</f>
        <v>0</v>
      </c>
      <c r="D5" s="2951" t="str">
        <f>入力専用!A155</f>
        <v>住所</v>
      </c>
      <c r="E5" s="2952"/>
      <c r="F5" s="2952"/>
      <c r="G5" s="2952"/>
      <c r="H5" s="2952"/>
      <c r="I5" s="2976"/>
      <c r="J5" s="2973">
        <f>入力専用!G155</f>
        <v>0</v>
      </c>
      <c r="K5" s="2974"/>
      <c r="L5" s="2974"/>
      <c r="M5" s="2974"/>
      <c r="N5" s="2974"/>
      <c r="O5" s="2974"/>
      <c r="P5" s="2974"/>
      <c r="Q5" s="2974"/>
      <c r="R5" s="2974"/>
      <c r="S5" s="2974"/>
      <c r="T5" s="2974"/>
      <c r="U5" s="2974"/>
      <c r="V5" s="2974"/>
      <c r="W5" s="2975"/>
      <c r="AA5" s="2977" t="str">
        <f>入力専用!A56</f>
        <v>所在地</v>
      </c>
      <c r="AB5" s="2978"/>
      <c r="AC5" s="2978"/>
      <c r="AD5" s="2978"/>
      <c r="AE5" s="2978"/>
      <c r="AF5" s="2979"/>
      <c r="AG5" s="2980">
        <f>入力専用!G56</f>
        <v>0</v>
      </c>
      <c r="AH5" s="2981"/>
      <c r="AI5" s="2981"/>
      <c r="AJ5" s="2981"/>
      <c r="AK5" s="2981"/>
      <c r="AL5" s="2981"/>
      <c r="AM5" s="2981"/>
      <c r="AN5" s="2981"/>
      <c r="AO5" s="2981"/>
      <c r="AP5" s="2981"/>
      <c r="AQ5" s="2981"/>
      <c r="AR5" s="2981"/>
      <c r="AS5" s="2981"/>
      <c r="AT5" s="2982"/>
      <c r="AY5" s="2983" t="str">
        <f>入力専用!A69</f>
        <v>生年月日</v>
      </c>
      <c r="AZ5" s="2984"/>
      <c r="BA5" s="2984"/>
      <c r="BB5" s="2984"/>
      <c r="BC5" s="2984"/>
      <c r="BD5" s="2985"/>
      <c r="BE5" s="2987">
        <f>入力専用!G69</f>
        <v>0</v>
      </c>
      <c r="BF5" s="2988"/>
      <c r="BG5" s="2988"/>
      <c r="BH5" s="2988"/>
      <c r="BI5" s="2988"/>
      <c r="BJ5" s="2988"/>
      <c r="BK5" s="2989"/>
    </row>
    <row r="6" spans="2:81" ht="15" hidden="1" customHeight="1">
      <c r="B6" s="700">
        <f>$J$17</f>
        <v>0</v>
      </c>
      <c r="D6" s="2951" t="str">
        <f>入力専用!A156</f>
        <v>℡</v>
      </c>
      <c r="E6" s="2952"/>
      <c r="F6" s="2952"/>
      <c r="G6" s="2953" t="str">
        <f>入力専用!D156</f>
        <v>自宅</v>
      </c>
      <c r="H6" s="2954"/>
      <c r="I6" s="2955"/>
      <c r="J6" s="2956">
        <f>入力専用!G156</f>
        <v>0</v>
      </c>
      <c r="K6" s="2956"/>
      <c r="L6" s="2956"/>
      <c r="M6" s="2956"/>
      <c r="N6" s="2956"/>
      <c r="O6" s="2956"/>
      <c r="P6" s="2956"/>
      <c r="AA6" s="2977" t="str">
        <f>入力専用!A57</f>
        <v>電話番号</v>
      </c>
      <c r="AB6" s="2978"/>
      <c r="AC6" s="2978"/>
      <c r="AD6" s="2978"/>
      <c r="AE6" s="2978"/>
      <c r="AF6" s="2979"/>
      <c r="AG6" s="2980">
        <f>入力専用!G57</f>
        <v>0</v>
      </c>
      <c r="AH6" s="2981"/>
      <c r="AI6" s="2981"/>
      <c r="AJ6" s="2981"/>
      <c r="AK6" s="2981"/>
      <c r="AL6" s="2981"/>
      <c r="AM6" s="2982"/>
    </row>
    <row r="7" spans="2:81" ht="15" hidden="1" customHeight="1">
      <c r="B7" s="700">
        <f>$J$24</f>
        <v>0</v>
      </c>
      <c r="D7" s="2951" t="str">
        <f>入力専用!A157</f>
        <v>℡</v>
      </c>
      <c r="E7" s="2952"/>
      <c r="F7" s="2952"/>
      <c r="G7" s="2953" t="str">
        <f>入力専用!D157</f>
        <v>携帯</v>
      </c>
      <c r="H7" s="2954"/>
      <c r="I7" s="2955"/>
      <c r="J7" s="2956">
        <f>入力専用!G157</f>
        <v>0</v>
      </c>
      <c r="K7" s="2956"/>
      <c r="L7" s="2956"/>
      <c r="M7" s="2956"/>
      <c r="N7" s="2956"/>
      <c r="O7" s="2956"/>
      <c r="P7" s="2956"/>
      <c r="AA7" s="2977" t="str">
        <f>入力専用!A58</f>
        <v>ＦＡＸ番号</v>
      </c>
      <c r="AB7" s="2978"/>
      <c r="AC7" s="2978"/>
      <c r="AD7" s="2978"/>
      <c r="AE7" s="2978"/>
      <c r="AF7" s="2979"/>
      <c r="AG7" s="2980">
        <f>入力専用!G58</f>
        <v>0</v>
      </c>
      <c r="AH7" s="2981"/>
      <c r="AI7" s="2981"/>
      <c r="AJ7" s="2981"/>
      <c r="AK7" s="2981"/>
      <c r="AL7" s="2981"/>
      <c r="AM7" s="2982"/>
    </row>
    <row r="8" spans="2:81" ht="15" hidden="1" customHeight="1">
      <c r="AA8" s="2977" t="str">
        <f>入力専用!A59</f>
        <v>管理者又は代表者</v>
      </c>
      <c r="AB8" s="2978"/>
      <c r="AC8" s="2978"/>
      <c r="AD8" s="2978"/>
      <c r="AE8" s="2978"/>
      <c r="AF8" s="2979"/>
      <c r="AG8" s="2980">
        <f>入力専用!G59</f>
        <v>0</v>
      </c>
      <c r="AH8" s="2981"/>
      <c r="AI8" s="2981"/>
      <c r="AJ8" s="2981"/>
      <c r="AK8" s="2981"/>
      <c r="AL8" s="2981"/>
      <c r="AM8" s="2982"/>
      <c r="AY8" s="2977" t="str">
        <f>入力専用!A72</f>
        <v>保険者番号</v>
      </c>
      <c r="AZ8" s="2978"/>
      <c r="BA8" s="2978"/>
      <c r="BB8" s="2978"/>
      <c r="BC8" s="2978"/>
      <c r="BD8" s="2979"/>
      <c r="BE8" s="2980">
        <f>入力専用!G72</f>
        <v>0</v>
      </c>
      <c r="BF8" s="2981"/>
      <c r="BG8" s="2981"/>
      <c r="BH8" s="2981"/>
      <c r="BI8" s="2981"/>
      <c r="BJ8" s="2981"/>
      <c r="BK8" s="2982"/>
    </row>
    <row r="9" spans="2:81" ht="15" hidden="1" customHeight="1">
      <c r="B9" s="700" t="str">
        <f>IF(LEFT($AP$75,20)=LEFT(J3,20),J6,IF(LEFT($AP$75,20)=LEFT(J10,20),J13,IF(LEFT($AP$75,20)=LEFT(J17,20),J20,IF(LEFT($AP$75,20)=LEFT(J24,20),J27,""))))</f>
        <v/>
      </c>
      <c r="D9" s="2932" t="str">
        <f>入力専用!A159</f>
        <v>緊急連絡先②</v>
      </c>
      <c r="E9" s="2932"/>
      <c r="F9" s="2932"/>
      <c r="G9" s="2932"/>
      <c r="H9" s="2932"/>
      <c r="I9" s="2932"/>
      <c r="AY9" s="2983" t="str">
        <f>入力専用!A73</f>
        <v>要介護度</v>
      </c>
      <c r="AZ9" s="2984"/>
      <c r="BA9" s="2984"/>
      <c r="BB9" s="2984"/>
      <c r="BC9" s="2984"/>
      <c r="BD9" s="2985"/>
      <c r="BE9" s="2953">
        <f>入力専用!G73</f>
        <v>0</v>
      </c>
      <c r="BF9" s="2954"/>
      <c r="BG9" s="2954"/>
      <c r="BH9" s="2954"/>
      <c r="BI9" s="2954"/>
      <c r="BJ9" s="2954"/>
      <c r="BK9" s="2955"/>
      <c r="BL9" s="2992">
        <f>入力専用!N73</f>
        <v>0</v>
      </c>
      <c r="BM9" s="2993"/>
      <c r="BN9" s="2993"/>
      <c r="BO9" s="2993"/>
      <c r="BP9" s="2993"/>
      <c r="BQ9" s="2993"/>
      <c r="BR9" s="2993"/>
      <c r="BS9" s="2993"/>
      <c r="BT9" s="2993"/>
      <c r="BU9" s="2993"/>
      <c r="BV9" s="2993"/>
      <c r="BW9" s="2993"/>
      <c r="BX9" s="2993"/>
      <c r="BY9" s="2993"/>
      <c r="BZ9" s="2993"/>
      <c r="CA9" s="2993"/>
      <c r="CB9" s="2993"/>
      <c r="CC9" s="2993"/>
    </row>
    <row r="10" spans="2:81" ht="15" hidden="1" customHeight="1">
      <c r="B10" s="700" t="str">
        <f>IF(LEFT($AP$75,20)=LEFT(J3,20),J7,IF(LEFT($AP$75,20)=LEFT(J10,20),J14,IF(LEFT($AP$75,20)=LEFT(J17,20),J21,IF(LEFT($AP$75,20)=LEFT(J24,20),J28,""))))</f>
        <v/>
      </c>
      <c r="D10" s="2972" t="str">
        <f>入力専用!A160</f>
        <v>氏名</v>
      </c>
      <c r="E10" s="2972"/>
      <c r="F10" s="2972"/>
      <c r="G10" s="2972"/>
      <c r="H10" s="2972"/>
      <c r="I10" s="2972"/>
      <c r="J10" s="2956">
        <f>入力専用!G160</f>
        <v>0</v>
      </c>
      <c r="K10" s="2956"/>
      <c r="L10" s="2956"/>
      <c r="M10" s="2956"/>
      <c r="N10" s="2956"/>
      <c r="O10" s="2956"/>
      <c r="P10" s="2956"/>
      <c r="AY10" s="2983" t="str">
        <f>入力専用!A74</f>
        <v>認定年月日</v>
      </c>
      <c r="AZ10" s="2984"/>
      <c r="BA10" s="2984"/>
      <c r="BB10" s="2984"/>
      <c r="BC10" s="2984"/>
      <c r="BD10" s="2985"/>
      <c r="BE10" s="2994">
        <f>入力専用!G74</f>
        <v>0</v>
      </c>
      <c r="BF10" s="2995"/>
      <c r="BG10" s="2995"/>
      <c r="BH10" s="2995"/>
      <c r="BI10" s="2995"/>
      <c r="BJ10" s="2995"/>
      <c r="BK10" s="2996"/>
    </row>
    <row r="11" spans="2:81" ht="15" hidden="1" customHeight="1">
      <c r="D11" s="2972" t="str">
        <f>入力専用!A161</f>
        <v>続柄</v>
      </c>
      <c r="E11" s="2972"/>
      <c r="F11" s="2972"/>
      <c r="G11" s="2972"/>
      <c r="H11" s="2972"/>
      <c r="I11" s="2972"/>
      <c r="J11" s="2956">
        <f>入力専用!G161</f>
        <v>0</v>
      </c>
      <c r="K11" s="2956"/>
      <c r="L11" s="2956"/>
      <c r="M11" s="2956"/>
      <c r="N11" s="2956"/>
      <c r="O11" s="2956"/>
      <c r="P11" s="2956"/>
      <c r="AA11" s="2977" t="str">
        <f>入力専用!A62</f>
        <v>作成日</v>
      </c>
      <c r="AB11" s="2978"/>
      <c r="AC11" s="2978"/>
      <c r="AD11" s="2978"/>
      <c r="AE11" s="2978"/>
      <c r="AF11" s="2979"/>
      <c r="AG11" s="2980">
        <f>入力専用!G62</f>
        <v>0</v>
      </c>
      <c r="AH11" s="2981"/>
      <c r="AI11" s="2981"/>
      <c r="AJ11" s="2981"/>
      <c r="AK11" s="2981"/>
      <c r="AL11" s="2981"/>
      <c r="AM11" s="2982"/>
      <c r="AN11" s="2990" t="str">
        <f>入力専用!N62</f>
        <v>←今日から何日前か記入</v>
      </c>
      <c r="AO11" s="1752"/>
      <c r="AP11" s="1752"/>
      <c r="AQ11" s="1752"/>
      <c r="AR11" s="1752"/>
      <c r="AS11" s="1752"/>
      <c r="AT11" s="1752"/>
      <c r="AU11" s="1752"/>
      <c r="AY11" s="2983" t="str">
        <f>入力専用!A75</f>
        <v>有効期間</v>
      </c>
      <c r="AZ11" s="2984"/>
      <c r="BA11" s="2984"/>
      <c r="BB11" s="2984"/>
      <c r="BC11" s="2984"/>
      <c r="BD11" s="2985"/>
      <c r="BE11" s="2994">
        <f>入力専用!G75</f>
        <v>0</v>
      </c>
      <c r="BF11" s="2995"/>
      <c r="BG11" s="2995"/>
      <c r="BH11" s="2995"/>
      <c r="BI11" s="2995"/>
      <c r="BJ11" s="2995"/>
      <c r="BK11" s="2996"/>
      <c r="BL11" s="25" t="str">
        <f>入力専用!N75</f>
        <v>～</v>
      </c>
      <c r="BM11" s="2994">
        <f>入力専用!O75</f>
        <v>0</v>
      </c>
      <c r="BN11" s="2995"/>
      <c r="BO11" s="2995"/>
      <c r="BP11" s="2995"/>
      <c r="BQ11" s="2995"/>
      <c r="BR11" s="2995"/>
      <c r="BS11" s="2996"/>
    </row>
    <row r="12" spans="2:81" ht="15" hidden="1" customHeight="1">
      <c r="B12" s="1" t="s">
        <v>2073</v>
      </c>
      <c r="D12" s="2972" t="str">
        <f>入力専用!A163</f>
        <v>住所</v>
      </c>
      <c r="E12" s="2972"/>
      <c r="F12" s="2972"/>
      <c r="G12" s="2972"/>
      <c r="H12" s="2972"/>
      <c r="I12" s="2972"/>
      <c r="J12" s="2973">
        <f>入力専用!G163</f>
        <v>0</v>
      </c>
      <c r="K12" s="2974"/>
      <c r="L12" s="2974"/>
      <c r="M12" s="2974"/>
      <c r="N12" s="2974"/>
      <c r="O12" s="2974"/>
      <c r="P12" s="2974"/>
      <c r="Q12" s="2974"/>
      <c r="R12" s="2974"/>
      <c r="S12" s="2974"/>
      <c r="T12" s="2974"/>
      <c r="U12" s="2974"/>
      <c r="V12" s="2974"/>
      <c r="W12" s="2975"/>
      <c r="AA12" s="2983" t="str">
        <f>入力専用!A63</f>
        <v>作成者</v>
      </c>
      <c r="AB12" s="2984"/>
      <c r="AC12" s="2984"/>
      <c r="AD12" s="2984"/>
      <c r="AE12" s="2984"/>
      <c r="AF12" s="2985"/>
      <c r="AG12" s="2980">
        <f>入力専用!G63</f>
        <v>0</v>
      </c>
      <c r="AH12" s="2981"/>
      <c r="AI12" s="2981"/>
      <c r="AJ12" s="2981"/>
      <c r="AK12" s="2981"/>
      <c r="AL12" s="2981"/>
      <c r="AM12" s="2982"/>
      <c r="AN12" s="2986" t="str">
        <f>入力専用!N63</f>
        <v>（当日の場合は無記入）</v>
      </c>
      <c r="AO12" s="963"/>
      <c r="AP12" s="963"/>
      <c r="AQ12" s="963"/>
      <c r="AR12" s="963"/>
      <c r="AS12" s="963"/>
      <c r="AT12" s="963"/>
      <c r="AU12" s="963"/>
      <c r="AY12" s="2977" t="str">
        <f>入力専用!A76</f>
        <v>被保険者番号</v>
      </c>
      <c r="AZ12" s="2978"/>
      <c r="BA12" s="2978"/>
      <c r="BB12" s="2978"/>
      <c r="BC12" s="2978"/>
      <c r="BD12" s="2979"/>
      <c r="BE12" s="2980">
        <f>入力専用!G76</f>
        <v>0</v>
      </c>
      <c r="BF12" s="2981"/>
      <c r="BG12" s="2981"/>
      <c r="BH12" s="2981"/>
      <c r="BI12" s="2981"/>
      <c r="BJ12" s="2981"/>
      <c r="BK12" s="2982"/>
    </row>
    <row r="13" spans="2:81" ht="15" hidden="1" customHeight="1">
      <c r="B13" s="700">
        <f>$BE$3</f>
        <v>0</v>
      </c>
      <c r="D13" s="2951" t="str">
        <f>入力専用!A164</f>
        <v>℡</v>
      </c>
      <c r="E13" s="2952"/>
      <c r="F13" s="2952"/>
      <c r="G13" s="2953" t="str">
        <f>入力専用!D164</f>
        <v>自宅</v>
      </c>
      <c r="H13" s="2954"/>
      <c r="I13" s="2955"/>
      <c r="J13" s="2956">
        <f>入力専用!G164</f>
        <v>0</v>
      </c>
      <c r="K13" s="2956"/>
      <c r="L13" s="2956"/>
      <c r="M13" s="2956"/>
      <c r="N13" s="2956"/>
      <c r="O13" s="2956"/>
      <c r="P13" s="2956"/>
      <c r="AY13" s="2983" t="str">
        <f>入力専用!A77</f>
        <v>郵便番号</v>
      </c>
      <c r="AZ13" s="2984"/>
      <c r="BA13" s="2984"/>
      <c r="BB13" s="2984"/>
      <c r="BC13" s="2984"/>
      <c r="BD13" s="2985"/>
      <c r="BE13" s="2980">
        <f>入力専用!G77</f>
        <v>0</v>
      </c>
      <c r="BF13" s="2981"/>
      <c r="BG13" s="2981"/>
      <c r="BH13" s="2981"/>
      <c r="BI13" s="2981"/>
      <c r="BJ13" s="2981"/>
      <c r="BK13" s="2982"/>
    </row>
    <row r="14" spans="2:81" ht="15" hidden="1" customHeight="1">
      <c r="B14" s="700">
        <f>$AG$12</f>
        <v>0</v>
      </c>
      <c r="D14" s="2951" t="str">
        <f>入力専用!A165</f>
        <v>℡</v>
      </c>
      <c r="E14" s="2952"/>
      <c r="F14" s="2952"/>
      <c r="G14" s="2953" t="str">
        <f>入力専用!D165</f>
        <v>携帯</v>
      </c>
      <c r="H14" s="2954"/>
      <c r="I14" s="2955"/>
      <c r="J14" s="2956">
        <f>入力専用!G165</f>
        <v>0</v>
      </c>
      <c r="K14" s="2956"/>
      <c r="L14" s="2956"/>
      <c r="M14" s="2956"/>
      <c r="N14" s="2956"/>
      <c r="O14" s="2956"/>
      <c r="P14" s="2956"/>
      <c r="AY14" s="2983" t="str">
        <f>入力専用!A78</f>
        <v>住所</v>
      </c>
      <c r="AZ14" s="2984"/>
      <c r="BA14" s="2984"/>
      <c r="BB14" s="2984"/>
      <c r="BC14" s="2984"/>
      <c r="BD14" s="2985"/>
      <c r="BE14" s="2991">
        <f>入力専用!G78</f>
        <v>0</v>
      </c>
      <c r="BF14" s="2974"/>
      <c r="BG14" s="2974"/>
      <c r="BH14" s="2974"/>
      <c r="BI14" s="2974"/>
      <c r="BJ14" s="2974"/>
      <c r="BK14" s="2974"/>
      <c r="BL14" s="2974"/>
      <c r="BM14" s="2974"/>
      <c r="BN14" s="2974"/>
      <c r="BO14" s="2974"/>
      <c r="BP14" s="2974"/>
      <c r="BQ14" s="2974"/>
      <c r="BR14" s="2975"/>
    </row>
    <row r="15" spans="2:81" ht="15" hidden="1" customHeight="1">
      <c r="B15" s="700">
        <f>$J$3</f>
        <v>0</v>
      </c>
      <c r="AY15" s="2983" t="str">
        <f>入力専用!A79</f>
        <v>電話番号</v>
      </c>
      <c r="AZ15" s="2984"/>
      <c r="BA15" s="2984"/>
      <c r="BB15" s="2984"/>
      <c r="BC15" s="2984"/>
      <c r="BD15" s="2985"/>
      <c r="BE15" s="2980">
        <f>入力専用!G79</f>
        <v>0</v>
      </c>
      <c r="BF15" s="2981"/>
      <c r="BG15" s="2981"/>
      <c r="BH15" s="2981"/>
      <c r="BI15" s="2981"/>
      <c r="BJ15" s="2981"/>
      <c r="BK15" s="2982"/>
    </row>
    <row r="16" spans="2:81" ht="15" hidden="1" customHeight="1">
      <c r="B16" s="700">
        <f>$J$10</f>
        <v>0</v>
      </c>
      <c r="D16" s="2932" t="str">
        <f>入力専用!A167</f>
        <v>緊急連絡先③</v>
      </c>
      <c r="E16" s="2932"/>
      <c r="F16" s="2932"/>
      <c r="G16" s="2932"/>
      <c r="H16" s="2932"/>
      <c r="I16" s="2932"/>
    </row>
    <row r="17" spans="2:58" ht="15" hidden="1" customHeight="1">
      <c r="B17" s="700">
        <f>$J$17</f>
        <v>0</v>
      </c>
      <c r="D17" s="2972" t="str">
        <f>入力専用!A168</f>
        <v>氏名</v>
      </c>
      <c r="E17" s="2972"/>
      <c r="F17" s="2972"/>
      <c r="G17" s="2972"/>
      <c r="H17" s="2972"/>
      <c r="I17" s="2972"/>
      <c r="J17" s="2956">
        <f>入力専用!G168</f>
        <v>0</v>
      </c>
      <c r="K17" s="2956"/>
      <c r="L17" s="2956"/>
      <c r="M17" s="2956"/>
      <c r="N17" s="2956"/>
      <c r="O17" s="2956"/>
      <c r="P17" s="2956"/>
      <c r="Z17" s="1" t="s">
        <v>2073</v>
      </c>
      <c r="AA17" s="1" t="s">
        <v>22</v>
      </c>
      <c r="AB17" s="1" t="s">
        <v>2074</v>
      </c>
      <c r="AC17" s="1" t="s">
        <v>1874</v>
      </c>
      <c r="AE17" s="1" t="s">
        <v>2074</v>
      </c>
      <c r="BC17" s="1" t="s">
        <v>1956</v>
      </c>
      <c r="BD17" s="1" t="s">
        <v>1242</v>
      </c>
      <c r="BE17" s="1" t="s">
        <v>2075</v>
      </c>
      <c r="BF17" s="1" t="s">
        <v>1874</v>
      </c>
    </row>
    <row r="18" spans="2:58" ht="15" hidden="1" customHeight="1">
      <c r="B18" s="700">
        <f>$J$24</f>
        <v>0</v>
      </c>
      <c r="D18" s="2972" t="str">
        <f>入力専用!A169</f>
        <v>続柄</v>
      </c>
      <c r="E18" s="2972"/>
      <c r="F18" s="2972"/>
      <c r="G18" s="2972"/>
      <c r="H18" s="2972"/>
      <c r="I18" s="2972"/>
      <c r="J18" s="2956">
        <f>入力専用!G169</f>
        <v>0</v>
      </c>
      <c r="K18" s="2956"/>
      <c r="L18" s="2956"/>
      <c r="M18" s="2956"/>
      <c r="N18" s="2956"/>
      <c r="O18" s="2956"/>
      <c r="P18" s="2956"/>
      <c r="Z18" s="700" t="str">
        <f>IF(LEFT($AP$71,20)=LEFT($B$13,20),$B$13,"")</f>
        <v/>
      </c>
      <c r="AA18" s="700" t="str">
        <f>IF(LEFT("",20)=LEFT($Z18,20),"",$BE$14)</f>
        <v/>
      </c>
      <c r="AB18" s="700" t="str">
        <f>IF(LEFT("",20)=LEFT($Z18,20),"",$AE$18)</f>
        <v/>
      </c>
      <c r="AC18" s="700" t="str">
        <f>IF(LEFT("",20)=LEFT($Z18,20),"",$BE$15)</f>
        <v/>
      </c>
      <c r="AE18" s="700" t="s">
        <v>2076</v>
      </c>
      <c r="AH18" s="700" t="str">
        <f>IF(LEFT($AP$72,20)=LEFT(AH20,20),AH23,AH24)</f>
        <v>□</v>
      </c>
      <c r="AI18" s="700" t="str">
        <f>IF(LEFT($AP$72,20)=LEFT(AH21,20),AH23,AH24)</f>
        <v>□</v>
      </c>
      <c r="AJ18" s="700" t="str">
        <f>IF(LEFT($AP$72,20)=LEFT(AH22,20),AH23,AH24)</f>
        <v>□</v>
      </c>
      <c r="AO18" s="700" t="str">
        <f>IF(LEFT($AP$73,20)=LEFT(AO20,20),AH23,AH24)</f>
        <v>□</v>
      </c>
      <c r="AP18" s="700" t="str">
        <f>IF(LEFT($AP$73,20)=LEFT(AO21,20),AH23,AH24)</f>
        <v>□</v>
      </c>
      <c r="AQ18" s="700" t="str">
        <f>IF(LEFT($AP$73,20)=LEFT(AO22,20),AH23,AH24)</f>
        <v>□</v>
      </c>
      <c r="AV18" s="700" t="str">
        <f>IF(LEFT($AP$74,20)=LEFT(AV20,20),AH23,AH24)</f>
        <v>□</v>
      </c>
      <c r="AW18" s="700" t="str">
        <f>IF(LEFT($AP$74,20)=LEFT(AV21,20),AH23,AH24)</f>
        <v>□</v>
      </c>
      <c r="AX18" s="700" t="str">
        <f>IF(LEFT($AP$74,20)=LEFT(AV22,20),AH23,AH24)</f>
        <v>□</v>
      </c>
      <c r="AY18" s="700" t="str">
        <f>IF(LEFT($AP$74,20)=LEFT(AV22,20),AV74,"")</f>
        <v/>
      </c>
      <c r="BC18" s="700" t="str">
        <f>IF(LEFT($AP$75,20)=LEFT(J3,20),J3,"")</f>
        <v/>
      </c>
      <c r="BD18" s="700" t="str">
        <f>IF(LEFT("",20)=LEFT($BC18,20),"",J5)</f>
        <v/>
      </c>
      <c r="BE18" s="700" t="str">
        <f>IF(LEFT("",20)=LEFT($BC18,20),"",J4)</f>
        <v/>
      </c>
      <c r="BF18" s="700" t="str">
        <f>IF(LEFT("",20)=LEFT($BC18,20),"",IF(LEFT("0",20)=LEFT(J7,20),J6,J7))</f>
        <v/>
      </c>
    </row>
    <row r="19" spans="2:58" ht="15" hidden="1" customHeight="1">
      <c r="D19" s="2972" t="str">
        <f>入力専用!A171</f>
        <v>住所</v>
      </c>
      <c r="E19" s="2972"/>
      <c r="F19" s="2972"/>
      <c r="G19" s="2972"/>
      <c r="H19" s="2972"/>
      <c r="I19" s="2972"/>
      <c r="J19" s="2973">
        <f>入力専用!G171</f>
        <v>0</v>
      </c>
      <c r="K19" s="2974"/>
      <c r="L19" s="2974"/>
      <c r="M19" s="2974"/>
      <c r="N19" s="2974"/>
      <c r="O19" s="2974"/>
      <c r="P19" s="2974"/>
      <c r="Q19" s="2974"/>
      <c r="R19" s="2974"/>
      <c r="S19" s="2974"/>
      <c r="T19" s="2974"/>
      <c r="U19" s="2974"/>
      <c r="V19" s="2974"/>
      <c r="W19" s="2975"/>
      <c r="Z19" s="700" t="str">
        <f>IF(LEFT($AP$71,20)=LEFT($B$14,20),$B$14,"")</f>
        <v/>
      </c>
      <c r="AA19" s="700" t="str">
        <f>IF(LEFT("",20)=LEFT($Z19,20),"",$AG$5)</f>
        <v/>
      </c>
      <c r="AB19" s="700" t="str">
        <f>IF(LEFT("",20)=LEFT($Z19,20),"",$AE$19)</f>
        <v/>
      </c>
      <c r="AC19" s="700" t="str">
        <f>IF(LEFT("",20)=LEFT($Z19,20),"",$AG$6)</f>
        <v/>
      </c>
      <c r="AE19" s="700" t="s">
        <v>2077</v>
      </c>
      <c r="BC19" s="700" t="str">
        <f>IF(LEFT($AP$75,20)=LEFT(J10,20),J10,"")</f>
        <v/>
      </c>
      <c r="BD19" s="700" t="str">
        <f>IF(LEFT("",20)=LEFT($BC19,20),"",J12)</f>
        <v/>
      </c>
      <c r="BE19" s="700" t="str">
        <f>IF(LEFT("",20)=LEFT($BC19,20),"",J11)</f>
        <v/>
      </c>
      <c r="BF19" s="700" t="str">
        <f>IF(LEFT("",20)=LEFT($BC19,20),"",IF(LEFT("0",20)=LEFT(J14,20),J13,J14))</f>
        <v/>
      </c>
    </row>
    <row r="20" spans="2:58" ht="15" hidden="1" customHeight="1">
      <c r="D20" s="2951" t="str">
        <f>入力専用!A172</f>
        <v>℡</v>
      </c>
      <c r="E20" s="2952"/>
      <c r="F20" s="2952"/>
      <c r="G20" s="2953" t="str">
        <f>入力専用!D172</f>
        <v>自宅</v>
      </c>
      <c r="H20" s="2954"/>
      <c r="I20" s="2955"/>
      <c r="J20" s="2956">
        <f>入力専用!G172</f>
        <v>0</v>
      </c>
      <c r="K20" s="2956"/>
      <c r="L20" s="2956"/>
      <c r="M20" s="2956"/>
      <c r="N20" s="2956"/>
      <c r="O20" s="2956"/>
      <c r="P20" s="2956"/>
      <c r="Z20" s="700" t="str">
        <f>IF(LEFT($AP$71,20)=LEFT($B$15,20),$B$15,"")</f>
        <v/>
      </c>
      <c r="AA20" s="700" t="str">
        <f>IF(LEFT("",20)=LEFT($Z20,20),"",$J$5)</f>
        <v/>
      </c>
      <c r="AB20" s="700" t="str">
        <f>IF(LEFT("",20)=LEFT($Z20,20),"",$J$4)</f>
        <v/>
      </c>
      <c r="AC20" s="700" t="str">
        <f>IF(LEFT("",20)=LEFT($Z20,20),"",IF(LEFT("0",20)=LEFT($J$6,20),J7,$J$6))</f>
        <v/>
      </c>
      <c r="AH20" s="2932" t="s">
        <v>2078</v>
      </c>
      <c r="AI20" s="2932"/>
      <c r="AJ20" s="2932"/>
      <c r="AK20" s="2932"/>
      <c r="AL20" s="2932"/>
      <c r="AM20" s="2932"/>
      <c r="AO20" s="2932" t="s">
        <v>2079</v>
      </c>
      <c r="AP20" s="2932"/>
      <c r="AQ20" s="2932"/>
      <c r="AR20" s="2932"/>
      <c r="AS20" s="2932"/>
      <c r="AT20" s="2932"/>
      <c r="AV20" s="2932" t="s">
        <v>2080</v>
      </c>
      <c r="AW20" s="2932"/>
      <c r="AX20" s="2932"/>
      <c r="AY20" s="2932"/>
      <c r="AZ20" s="2932"/>
      <c r="BA20" s="2932"/>
      <c r="BC20" s="700" t="str">
        <f>IF(LEFT($AP$75,20)=LEFT(J17,20),J17,"")</f>
        <v/>
      </c>
      <c r="BD20" s="700" t="str">
        <f>IF(LEFT("",20)=LEFT($BC20,20),"",J19)</f>
        <v/>
      </c>
      <c r="BE20" s="700" t="str">
        <f>IF(LEFT("",20)=LEFT($BC20,20),"",J18)</f>
        <v/>
      </c>
      <c r="BF20" s="700" t="str">
        <f>IF(LEFT("",20)=LEFT($BC20,20),"",IF(LEFT("0",20)=LEFT(J21,20),J20,J21))</f>
        <v/>
      </c>
    </row>
    <row r="21" spans="2:58" ht="15" hidden="1" customHeight="1">
      <c r="D21" s="2951" t="str">
        <f>入力専用!A173</f>
        <v>℡</v>
      </c>
      <c r="E21" s="2952"/>
      <c r="F21" s="2952"/>
      <c r="G21" s="2953" t="str">
        <f>入力専用!D173</f>
        <v>携帯</v>
      </c>
      <c r="H21" s="2954"/>
      <c r="I21" s="2955"/>
      <c r="J21" s="2956">
        <f>入力専用!G173</f>
        <v>0</v>
      </c>
      <c r="K21" s="2956"/>
      <c r="L21" s="2956"/>
      <c r="M21" s="2956"/>
      <c r="N21" s="2956"/>
      <c r="O21" s="2956"/>
      <c r="P21" s="2956"/>
      <c r="Z21" s="700" t="str">
        <f>IF(LEFT($AP$71,20)=LEFT($B$16,20),$B$16,"")</f>
        <v/>
      </c>
      <c r="AA21" s="700" t="str">
        <f>IF(LEFT("",20)=LEFT($Z21,20),"",$J$12)</f>
        <v/>
      </c>
      <c r="AB21" s="700" t="str">
        <f>IF(LEFT("",20)=LEFT($Z21,20),"",$J$11)</f>
        <v/>
      </c>
      <c r="AC21" s="700" t="str">
        <f>IF(LEFT("",20)=LEFT($Z21,20),"",IF(LEFT("0",20)=LEFT($J$13,20),J14,$J$13))</f>
        <v/>
      </c>
      <c r="AH21" s="2932" t="s">
        <v>2081</v>
      </c>
      <c r="AI21" s="2932"/>
      <c r="AJ21" s="2932"/>
      <c r="AK21" s="2932"/>
      <c r="AL21" s="2932"/>
      <c r="AM21" s="2932"/>
      <c r="AO21" s="2932" t="s">
        <v>2082</v>
      </c>
      <c r="AP21" s="2932"/>
      <c r="AQ21" s="2932"/>
      <c r="AR21" s="2932"/>
      <c r="AS21" s="2932"/>
      <c r="AT21" s="2932"/>
      <c r="AV21" s="2932" t="s">
        <v>2083</v>
      </c>
      <c r="AW21" s="2932"/>
      <c r="AX21" s="2932"/>
      <c r="AY21" s="2932"/>
      <c r="AZ21" s="2932"/>
      <c r="BA21" s="2932"/>
      <c r="BC21" s="700" t="str">
        <f>IF(LEFT($AP$75,20)=LEFT(J24,20),J24,"")</f>
        <v/>
      </c>
      <c r="BD21" s="700" t="str">
        <f>IF(LEFT("",20)=LEFT($BC21,20),"",J26)</f>
        <v/>
      </c>
      <c r="BE21" s="700" t="str">
        <f>IF(LEFT("",20)=LEFT($BC21,20),"",J25)</f>
        <v/>
      </c>
      <c r="BF21" s="700" t="str">
        <f>IF(LEFT("",20)=LEFT($BC21,20),"",IF(LEFT("0",20)=LEFT(J28,20),J27,J28))</f>
        <v/>
      </c>
    </row>
    <row r="22" spans="2:58" ht="15" hidden="1" customHeight="1">
      <c r="Z22" s="700" t="str">
        <f>IF(LEFT($AP$71,20)=LEFT($B$17,20),$B$17,"")</f>
        <v/>
      </c>
      <c r="AA22" s="700" t="str">
        <f>IF(LEFT("",20)=LEFT($Z22,20),"",$J$19)</f>
        <v/>
      </c>
      <c r="AB22" s="700" t="str">
        <f>IF(LEFT("",20)=LEFT($Z22,20),"",$J$18)</f>
        <v/>
      </c>
      <c r="AC22" s="700" t="str">
        <f>IF(LEFT("",20)=LEFT($Z22,20),"",IF(LEFT("0",20)=LEFT($J$20,20),$J$21,$J$20))</f>
        <v/>
      </c>
      <c r="AH22" s="2932" t="s">
        <v>2084</v>
      </c>
      <c r="AI22" s="2932"/>
      <c r="AJ22" s="2932"/>
      <c r="AK22" s="2932"/>
      <c r="AL22" s="2932"/>
      <c r="AM22" s="2932"/>
      <c r="AO22" s="2932" t="s">
        <v>2085</v>
      </c>
      <c r="AP22" s="2932"/>
      <c r="AQ22" s="2932"/>
      <c r="AR22" s="2932"/>
      <c r="AS22" s="2932"/>
      <c r="AT22" s="2932"/>
      <c r="AV22" s="2932" t="s">
        <v>2086</v>
      </c>
      <c r="AW22" s="2932"/>
      <c r="AX22" s="2932"/>
      <c r="AY22" s="2932"/>
      <c r="AZ22" s="2932"/>
      <c r="BA22" s="2932"/>
      <c r="BC22" s="699" t="str">
        <f>BC18&amp;BC19&amp;BC20&amp;BC21</f>
        <v/>
      </c>
      <c r="BD22" s="699" t="str">
        <f>BD18&amp;BD19&amp;BD20&amp;BD21</f>
        <v/>
      </c>
      <c r="BE22" s="699" t="str">
        <f>BE18&amp;BE19&amp;BE20&amp;BE21</f>
        <v/>
      </c>
      <c r="BF22" s="699" t="str">
        <f>BF18&amp;BF19&amp;BF20&amp;BF21</f>
        <v/>
      </c>
    </row>
    <row r="23" spans="2:58" ht="15" hidden="1" customHeight="1">
      <c r="D23" s="2932" t="str">
        <f>入力専用!A175</f>
        <v>緊急連絡先④</v>
      </c>
      <c r="E23" s="2932"/>
      <c r="F23" s="2932"/>
      <c r="G23" s="2932"/>
      <c r="H23" s="2932"/>
      <c r="I23" s="2932"/>
      <c r="Z23" s="700" t="str">
        <f>IF(LEFT($AP$71,20)=LEFT($B$18,20),$B$18,"")</f>
        <v/>
      </c>
      <c r="AA23" s="700" t="str">
        <f>IF(LEFT("",20)=LEFT($Z23,20),"",$J$26)</f>
        <v/>
      </c>
      <c r="AB23" s="700" t="str">
        <f>IF(LEFT("",20)=LEFT($Z23,20),"",$J$25)</f>
        <v/>
      </c>
      <c r="AC23" s="700" t="str">
        <f>IF(LEFT("",20)=LEFT($Z23,20),"",IF(LEFT("0",20)=LEFT($J$27,20),$J$28,$J$27))</f>
        <v/>
      </c>
      <c r="AH23" s="2200" t="s">
        <v>1293</v>
      </c>
      <c r="AI23" s="2200"/>
    </row>
    <row r="24" spans="2:58" ht="15" hidden="1" customHeight="1">
      <c r="D24" s="2972" t="str">
        <f>入力専用!A176</f>
        <v>氏名</v>
      </c>
      <c r="E24" s="2972"/>
      <c r="F24" s="2972"/>
      <c r="G24" s="2972"/>
      <c r="H24" s="2972"/>
      <c r="I24" s="2972"/>
      <c r="J24" s="2956">
        <f>入力専用!G176</f>
        <v>0</v>
      </c>
      <c r="K24" s="2956"/>
      <c r="L24" s="2956"/>
      <c r="M24" s="2956"/>
      <c r="N24" s="2956"/>
      <c r="O24" s="2956"/>
      <c r="P24" s="2956"/>
      <c r="Z24" s="699" t="str">
        <f>Z18&amp;Z19&amp;Z20&amp;Z21&amp;Z22&amp;Z23</f>
        <v/>
      </c>
      <c r="AA24" s="699" t="str">
        <f t="shared" ref="AA24:AC24" si="0">AA18&amp;AA19&amp;AA20&amp;AA21&amp;AA22&amp;AA23</f>
        <v/>
      </c>
      <c r="AB24" s="699" t="str">
        <f t="shared" si="0"/>
        <v/>
      </c>
      <c r="AC24" s="699" t="str">
        <f t="shared" si="0"/>
        <v/>
      </c>
      <c r="AH24" s="2200" t="s">
        <v>111</v>
      </c>
      <c r="AI24" s="2200"/>
    </row>
    <row r="25" spans="2:58" ht="15" hidden="1" customHeight="1">
      <c r="D25" s="2972" t="str">
        <f>入力専用!A177</f>
        <v>続柄</v>
      </c>
      <c r="E25" s="2972"/>
      <c r="F25" s="2972"/>
      <c r="G25" s="2972"/>
      <c r="H25" s="2972"/>
      <c r="I25" s="2972"/>
      <c r="J25" s="2956">
        <f>入力専用!G177</f>
        <v>0</v>
      </c>
      <c r="K25" s="2956"/>
      <c r="L25" s="2956"/>
      <c r="M25" s="2956"/>
      <c r="N25" s="2956"/>
      <c r="O25" s="2956"/>
      <c r="P25" s="2956"/>
    </row>
    <row r="26" spans="2:58" ht="15" hidden="1" customHeight="1">
      <c r="D26" s="2972" t="str">
        <f>入力専用!A179</f>
        <v>住所</v>
      </c>
      <c r="E26" s="2972"/>
      <c r="F26" s="2972"/>
      <c r="G26" s="2972"/>
      <c r="H26" s="2972"/>
      <c r="I26" s="2972"/>
      <c r="J26" s="2973">
        <f>入力専用!G179</f>
        <v>0</v>
      </c>
      <c r="K26" s="2974"/>
      <c r="L26" s="2974"/>
      <c r="M26" s="2974"/>
      <c r="N26" s="2974"/>
      <c r="O26" s="2974"/>
      <c r="P26" s="2974"/>
      <c r="Q26" s="2974"/>
      <c r="R26" s="2974"/>
      <c r="S26" s="2974"/>
      <c r="T26" s="2974"/>
      <c r="U26" s="2974"/>
      <c r="V26" s="2974"/>
      <c r="W26" s="2975"/>
      <c r="Z26" s="1233" t="s">
        <v>2087</v>
      </c>
      <c r="AA26" s="1233"/>
      <c r="AB26" s="1233"/>
      <c r="AC26" s="1233"/>
    </row>
    <row r="27" spans="2:58" ht="15" hidden="1" customHeight="1">
      <c r="D27" s="2951" t="str">
        <f>入力専用!A180</f>
        <v>℡</v>
      </c>
      <c r="E27" s="2952"/>
      <c r="F27" s="2952"/>
      <c r="G27" s="2953" t="str">
        <f>入力専用!D180</f>
        <v>自宅</v>
      </c>
      <c r="H27" s="2954"/>
      <c r="I27" s="2955"/>
      <c r="J27" s="2956">
        <f>入力専用!G180</f>
        <v>0</v>
      </c>
      <c r="K27" s="2956"/>
      <c r="L27" s="2956"/>
      <c r="M27" s="2956"/>
      <c r="N27" s="2956"/>
      <c r="O27" s="2956"/>
      <c r="P27" s="2956"/>
      <c r="Z27" s="1" t="s">
        <v>2088</v>
      </c>
      <c r="AA27" s="1" t="s">
        <v>22</v>
      </c>
      <c r="AB27" s="1" t="s">
        <v>2074</v>
      </c>
      <c r="AC27" s="1" t="s">
        <v>1874</v>
      </c>
    </row>
    <row r="28" spans="2:58" ht="15" hidden="1" customHeight="1">
      <c r="D28" s="2951" t="str">
        <f>入力専用!A181</f>
        <v>℡</v>
      </c>
      <c r="E28" s="2952"/>
      <c r="F28" s="2952"/>
      <c r="G28" s="2953" t="str">
        <f>入力専用!D181</f>
        <v>携帯</v>
      </c>
      <c r="H28" s="2954"/>
      <c r="I28" s="2955"/>
      <c r="J28" s="2956">
        <f>入力専用!G181</f>
        <v>0</v>
      </c>
      <c r="K28" s="2956"/>
      <c r="L28" s="2956"/>
      <c r="M28" s="2956"/>
      <c r="N28" s="2956"/>
      <c r="O28" s="2956"/>
      <c r="P28" s="2956"/>
      <c r="Z28" s="700" t="str">
        <f>IF(LEFT('収集（変更）'!$AP$75,20)=LEFT($B$13,20),$B$13,"")</f>
        <v/>
      </c>
      <c r="AA28" s="700" t="str">
        <f>IF(LEFT("",20)=LEFT($Z28,20),"",$BE$14)</f>
        <v/>
      </c>
      <c r="AB28" s="700" t="str">
        <f>IF(LEFT("",20)=LEFT($Z28,20),"",$AE$18)</f>
        <v/>
      </c>
      <c r="AC28" s="700" t="str">
        <f>IF(LEFT("",20)=LEFT($Z28,20),"",$BE$15)</f>
        <v/>
      </c>
      <c r="AE28" s="1">
        <f>'収集（変更）'!$AP$75</f>
        <v>0</v>
      </c>
    </row>
    <row r="29" spans="2:58" ht="15" hidden="1" customHeight="1">
      <c r="Z29" s="700" t="str">
        <f>IF(LEFT('収集（変更）'!$AP$75,20)=LEFT($B$14,20),$B$14,"")</f>
        <v/>
      </c>
      <c r="AA29" s="700" t="str">
        <f>IF(LEFT("",20)=LEFT($Z29,20),"",$AG$5)</f>
        <v/>
      </c>
      <c r="AB29" s="700" t="str">
        <f>IF(LEFT("",20)=LEFT($Z29,20),"",$AE$19)</f>
        <v/>
      </c>
      <c r="AC29" s="700" t="str">
        <f>IF(LEFT("",20)=LEFT($Z29,20),"",$AG$6)</f>
        <v/>
      </c>
    </row>
    <row r="30" spans="2:58" ht="15" hidden="1" customHeight="1">
      <c r="Z30" s="700" t="str">
        <f>IF(LEFT('収集（変更）'!$AP$75,20)=LEFT($B$15,20),$B$15,"")</f>
        <v/>
      </c>
      <c r="AA30" s="700" t="str">
        <f>IF(LEFT("",20)=LEFT($Z30,20),"",$J$5)</f>
        <v/>
      </c>
      <c r="AB30" s="700" t="str">
        <f>IF(LEFT("",20)=LEFT($Z30,20),"",$J$4)</f>
        <v/>
      </c>
      <c r="AC30" s="700" t="str">
        <f>IF(LEFT("",20)=LEFT($Z30,20),"",IF(LEFT("0",20)=LEFT($J$6,20),J17,$J$6))</f>
        <v/>
      </c>
    </row>
    <row r="31" spans="2:58" ht="15" hidden="1" customHeight="1">
      <c r="Z31" s="700" t="str">
        <f>IF(LEFT('収集（変更）'!$AP$75,20)=LEFT($B$16,20),$B$16,"")</f>
        <v/>
      </c>
      <c r="AA31" s="700" t="str">
        <f>IF(LEFT("",20)=LEFT($Z31,20),"",$J$12)</f>
        <v/>
      </c>
      <c r="AB31" s="700" t="str">
        <f>IF(LEFT("",20)=LEFT($Z31,20),"",$J$11)</f>
        <v/>
      </c>
      <c r="AC31" s="700" t="str">
        <f>IF(LEFT("",20)=LEFT($Z31,20),"",IF(LEFT("0",20)=LEFT($J$13,20),J24,$J$13))</f>
        <v/>
      </c>
    </row>
    <row r="32" spans="2:58" ht="15" hidden="1" customHeight="1">
      <c r="Z32" s="700" t="str">
        <f>IF(LEFT('収集（変更）'!$AP$75,20)=LEFT($B$17,20),$B$17,"")</f>
        <v/>
      </c>
      <c r="AA32" s="700" t="str">
        <f>IF(LEFT("",20)=LEFT($Z32,20),"",$J$19)</f>
        <v/>
      </c>
      <c r="AB32" s="700" t="str">
        <f>IF(LEFT("",20)=LEFT($Z32,20),"",$J$18)</f>
        <v/>
      </c>
      <c r="AC32" s="700" t="str">
        <f>IF(LEFT("",20)=LEFT($Z32,20),"",IF(LEFT("0",20)=LEFT($J$20,20),$J$21,$J$20))</f>
        <v/>
      </c>
    </row>
    <row r="33" spans="21:29" ht="15" hidden="1" customHeight="1">
      <c r="Z33" s="700" t="str">
        <f>IF(LEFT('収集（変更）'!$AP$75,20)=LEFT($B$18,20),$B$18,"")</f>
        <v/>
      </c>
      <c r="AA33" s="700" t="str">
        <f>IF(LEFT("",20)=LEFT($Z33,20),"",$J$26)</f>
        <v/>
      </c>
      <c r="AB33" s="700" t="str">
        <f>IF(LEFT("",20)=LEFT($Z33,20),"",$J$25)</f>
        <v/>
      </c>
      <c r="AC33" s="700" t="str">
        <f>IF(LEFT("",20)=LEFT($Z33,20),"",IF(LEFT("0",20)=LEFT($J$27,20),$J$28,$J$27))</f>
        <v/>
      </c>
    </row>
    <row r="34" spans="21:29" ht="15" hidden="1" customHeight="1">
      <c r="Z34" s="699" t="str">
        <f>Z28&amp;Z29&amp;Z30&amp;Z31&amp;Z32&amp;Z33</f>
        <v/>
      </c>
      <c r="AA34" s="699" t="str">
        <f t="shared" ref="AA34:AC34" si="1">AA28&amp;AA29&amp;AA30&amp;AA31&amp;AA32&amp;AA33</f>
        <v/>
      </c>
      <c r="AB34" s="699" t="str">
        <f t="shared" si="1"/>
        <v/>
      </c>
      <c r="AC34" s="699" t="str">
        <f t="shared" si="1"/>
        <v/>
      </c>
    </row>
    <row r="35" spans="21:29" ht="15" hidden="1" customHeight="1"/>
    <row r="36" spans="21:29" ht="15" hidden="1" customHeight="1"/>
    <row r="37" spans="21:29" ht="15" hidden="1" customHeight="1"/>
    <row r="38" spans="21:29" ht="15" hidden="1" customHeight="1"/>
    <row r="39" spans="21:29" ht="15" hidden="1" customHeight="1"/>
    <row r="40" spans="21:29" ht="15" hidden="1" customHeight="1"/>
    <row r="41" spans="21:29" ht="15" hidden="1" customHeight="1"/>
    <row r="42" spans="21:29" ht="15" hidden="1" customHeight="1"/>
    <row r="43" spans="21:29" ht="15" hidden="1" customHeight="1"/>
    <row r="44" spans="21:29" ht="15" hidden="1" customHeight="1"/>
    <row r="45" spans="21:29" ht="15" hidden="1" customHeight="1"/>
    <row r="46" spans="21:29" ht="15" hidden="1" customHeight="1"/>
    <row r="47" spans="21:29" ht="15" hidden="1" customHeight="1">
      <c r="U47" s="300"/>
    </row>
    <row r="48" spans="21:29" ht="15" hidden="1" customHeight="1"/>
    <row r="49" spans="2:2" ht="15" hidden="1" customHeight="1"/>
    <row r="59" spans="2:2" ht="15" customHeight="1">
      <c r="B59" s="299">
        <v>45125</v>
      </c>
    </row>
    <row r="66" spans="38:66" ht="15" customHeight="1" thickBot="1"/>
    <row r="67" spans="38:66" ht="15" customHeight="1">
      <c r="AL67" s="2959" t="s">
        <v>2089</v>
      </c>
      <c r="AM67" s="2960"/>
      <c r="AN67" s="2960"/>
      <c r="AO67" s="2960"/>
      <c r="AP67" s="2960"/>
      <c r="AQ67" s="2960"/>
      <c r="AR67" s="2960"/>
      <c r="AS67" s="2960"/>
      <c r="AT67" s="2960"/>
      <c r="AU67" s="2961"/>
    </row>
    <row r="68" spans="38:66" ht="15" customHeight="1">
      <c r="AL68" s="2962"/>
      <c r="AM68" s="2963"/>
      <c r="AN68" s="2963"/>
      <c r="AO68" s="2963"/>
      <c r="AP68" s="2963"/>
      <c r="AQ68" s="2963"/>
      <c r="AR68" s="2963"/>
      <c r="AS68" s="2963"/>
      <c r="AT68" s="2963"/>
      <c r="AU68" s="2964"/>
    </row>
    <row r="69" spans="38:66" ht="15" customHeight="1" thickBot="1">
      <c r="AL69" s="2965"/>
      <c r="AM69" s="2966"/>
      <c r="AN69" s="2966"/>
      <c r="AO69" s="2966"/>
      <c r="AP69" s="2966"/>
      <c r="AQ69" s="2966"/>
      <c r="AR69" s="2966"/>
      <c r="AS69" s="2966"/>
      <c r="AT69" s="2966"/>
      <c r="AU69" s="2967"/>
    </row>
    <row r="71" spans="38:66" ht="15" customHeight="1">
      <c r="AL71" s="2932" t="s">
        <v>2073</v>
      </c>
      <c r="AM71" s="2932"/>
      <c r="AN71" s="2932"/>
      <c r="AO71" s="2932"/>
      <c r="AP71" s="2650"/>
      <c r="AQ71" s="2650"/>
      <c r="AR71" s="2650"/>
      <c r="AS71" s="2650"/>
      <c r="AT71" s="2650"/>
      <c r="AU71" s="2650"/>
    </row>
    <row r="72" spans="38:66" ht="15" customHeight="1">
      <c r="AL72" s="2932" t="s">
        <v>2090</v>
      </c>
      <c r="AM72" s="2932"/>
      <c r="AN72" s="2932"/>
      <c r="AO72" s="2932"/>
      <c r="AP72" s="2650"/>
      <c r="AQ72" s="2650"/>
      <c r="AR72" s="2650"/>
      <c r="AS72" s="2650"/>
      <c r="AT72" s="2650"/>
      <c r="AU72" s="2650"/>
    </row>
    <row r="73" spans="38:66" ht="15" customHeight="1">
      <c r="AL73" s="2932" t="s">
        <v>2091</v>
      </c>
      <c r="AM73" s="2932"/>
      <c r="AN73" s="2932"/>
      <c r="AO73" s="2932"/>
      <c r="AP73" s="2650"/>
      <c r="AQ73" s="2650"/>
      <c r="AR73" s="2650"/>
      <c r="AS73" s="2650"/>
      <c r="AT73" s="2650"/>
      <c r="AU73" s="2650"/>
    </row>
    <row r="74" spans="38:66" ht="15" customHeight="1">
      <c r="AL74" s="2932" t="s">
        <v>2092</v>
      </c>
      <c r="AM74" s="2932"/>
      <c r="AN74" s="2932"/>
      <c r="AO74" s="2932"/>
      <c r="AP74" s="2650"/>
      <c r="AQ74" s="2650"/>
      <c r="AR74" s="2650"/>
      <c r="AS74" s="2650"/>
      <c r="AT74" s="2650"/>
      <c r="AU74" s="2650"/>
      <c r="AV74" s="2692"/>
      <c r="AW74" s="2692"/>
      <c r="AX74" s="2692"/>
      <c r="AY74" s="2692"/>
      <c r="AZ74" s="2692"/>
      <c r="BA74" s="2692"/>
      <c r="BB74" s="2692"/>
      <c r="BC74" s="2692"/>
      <c r="BD74" s="2692"/>
      <c r="BE74" s="2692"/>
      <c r="BF74" s="2692"/>
      <c r="BG74" s="2692"/>
    </row>
    <row r="75" spans="38:66" ht="15" customHeight="1">
      <c r="AL75" s="2969" t="s">
        <v>2093</v>
      </c>
      <c r="AM75" s="2970"/>
      <c r="AN75" s="2970"/>
      <c r="AO75" s="2971"/>
      <c r="AP75" s="2968"/>
      <c r="AQ75" s="2650"/>
      <c r="AR75" s="2650"/>
      <c r="AS75" s="2650"/>
      <c r="AT75" s="2650"/>
      <c r="AU75" s="2650"/>
    </row>
    <row r="76" spans="38:66" ht="15" customHeight="1">
      <c r="AL76" s="2958" t="s">
        <v>2094</v>
      </c>
      <c r="AM76" s="2932"/>
      <c r="AN76" s="2932"/>
      <c r="AO76" s="2932"/>
      <c r="AP76" s="2957"/>
      <c r="AQ76" s="2957"/>
      <c r="AR76" s="2957"/>
      <c r="AS76" s="2957"/>
      <c r="AT76" s="2957"/>
      <c r="AU76" s="2957"/>
      <c r="AV76" s="2957"/>
      <c r="AW76" s="2957"/>
      <c r="AX76" s="2957"/>
      <c r="AY76" s="2957"/>
      <c r="AZ76" s="2957"/>
      <c r="BA76" s="2957"/>
      <c r="BB76" s="2957"/>
      <c r="BC76" s="2957"/>
      <c r="BD76" s="2957"/>
      <c r="BE76" s="2957"/>
      <c r="BF76" s="2957"/>
      <c r="BG76" s="2957"/>
      <c r="BH76" s="2957"/>
      <c r="BI76" s="2957"/>
      <c r="BJ76" s="2957"/>
      <c r="BK76" s="2957"/>
      <c r="BL76" s="2957"/>
      <c r="BM76" s="2957"/>
      <c r="BN76" s="2957"/>
    </row>
    <row r="77" spans="38:66" ht="15" customHeight="1">
      <c r="AL77" s="2932"/>
      <c r="AM77" s="2932"/>
      <c r="AN77" s="2932"/>
      <c r="AO77" s="2932"/>
      <c r="AP77" s="2957"/>
      <c r="AQ77" s="2957"/>
      <c r="AR77" s="2957"/>
      <c r="AS77" s="2957"/>
      <c r="AT77" s="2957"/>
      <c r="AU77" s="2957"/>
      <c r="AV77" s="2957"/>
      <c r="AW77" s="2957"/>
      <c r="AX77" s="2957"/>
      <c r="AY77" s="2957"/>
      <c r="AZ77" s="2957"/>
      <c r="BA77" s="2957"/>
      <c r="BB77" s="2957"/>
      <c r="BC77" s="2957"/>
      <c r="BD77" s="2957"/>
      <c r="BE77" s="2957"/>
      <c r="BF77" s="2957"/>
      <c r="BG77" s="2957"/>
      <c r="BH77" s="2957"/>
      <c r="BI77" s="2957"/>
      <c r="BJ77" s="2957"/>
      <c r="BK77" s="2957"/>
      <c r="BL77" s="2957"/>
      <c r="BM77" s="2957"/>
      <c r="BN77" s="2957"/>
    </row>
    <row r="78" spans="38:66" ht="15" customHeight="1">
      <c r="AL78" s="2932"/>
      <c r="AM78" s="2932"/>
      <c r="AN78" s="2932"/>
      <c r="AO78" s="2932"/>
      <c r="AP78" s="2957"/>
      <c r="AQ78" s="2957"/>
      <c r="AR78" s="2957"/>
      <c r="AS78" s="2957"/>
      <c r="AT78" s="2957"/>
      <c r="AU78" s="2957"/>
      <c r="AV78" s="2957"/>
      <c r="AW78" s="2957"/>
      <c r="AX78" s="2957"/>
      <c r="AY78" s="2957"/>
      <c r="AZ78" s="2957"/>
      <c r="BA78" s="2957"/>
      <c r="BB78" s="2957"/>
      <c r="BC78" s="2957"/>
      <c r="BD78" s="2957"/>
      <c r="BE78" s="2957"/>
      <c r="BF78" s="2957"/>
      <c r="BG78" s="2957"/>
      <c r="BH78" s="2957"/>
      <c r="BI78" s="2957"/>
      <c r="BJ78" s="2957"/>
      <c r="BK78" s="2957"/>
      <c r="BL78" s="2957"/>
      <c r="BM78" s="2957"/>
      <c r="BN78" s="2957"/>
    </row>
    <row r="79" spans="38:66" ht="15" customHeight="1">
      <c r="AL79" s="2932"/>
      <c r="AM79" s="2932"/>
      <c r="AN79" s="2932"/>
      <c r="AO79" s="2932"/>
      <c r="AP79" s="2957"/>
      <c r="AQ79" s="2957"/>
      <c r="AR79" s="2957"/>
      <c r="AS79" s="2957"/>
      <c r="AT79" s="2957"/>
      <c r="AU79" s="2957"/>
      <c r="AV79" s="2957"/>
      <c r="AW79" s="2957"/>
      <c r="AX79" s="2957"/>
      <c r="AY79" s="2957"/>
      <c r="AZ79" s="2957"/>
      <c r="BA79" s="2957"/>
      <c r="BB79" s="2957"/>
      <c r="BC79" s="2957"/>
      <c r="BD79" s="2957"/>
      <c r="BE79" s="2957"/>
      <c r="BF79" s="2957"/>
      <c r="BG79" s="2957"/>
      <c r="BH79" s="2957"/>
      <c r="BI79" s="2957"/>
      <c r="BJ79" s="2957"/>
      <c r="BK79" s="2957"/>
      <c r="BL79" s="2957"/>
      <c r="BM79" s="2957"/>
      <c r="BN79" s="2957"/>
    </row>
    <row r="80" spans="38:66" ht="15" customHeight="1">
      <c r="AL80" s="2932"/>
      <c r="AM80" s="2932"/>
      <c r="AN80" s="2932"/>
      <c r="AO80" s="2932"/>
      <c r="AP80" s="2957"/>
      <c r="AQ80" s="2957"/>
      <c r="AR80" s="2957"/>
      <c r="AS80" s="2957"/>
      <c r="AT80" s="2957"/>
      <c r="AU80" s="2957"/>
      <c r="AV80" s="2957"/>
      <c r="AW80" s="2957"/>
      <c r="AX80" s="2957"/>
      <c r="AY80" s="2957"/>
      <c r="AZ80" s="2957"/>
      <c r="BA80" s="2957"/>
      <c r="BB80" s="2957"/>
      <c r="BC80" s="2957"/>
      <c r="BD80" s="2957"/>
      <c r="BE80" s="2957"/>
      <c r="BF80" s="2957"/>
      <c r="BG80" s="2957"/>
      <c r="BH80" s="2957"/>
      <c r="BI80" s="2957"/>
      <c r="BJ80" s="2957"/>
      <c r="BK80" s="2957"/>
      <c r="BL80" s="2957"/>
      <c r="BM80" s="2957"/>
      <c r="BN80" s="2957"/>
    </row>
  </sheetData>
  <sheetProtection algorithmName="SHA-512" hashValue="MCR8H0uEclXH9psiaHfaTJemeS346k6m4q+I9zQ+IstQgIohCzUApbsVPgw54077AChjNXscOr6x3UoFd/jSdQ==" saltValue="deegOC3TepRwE4IamJSjEw==" spinCount="100000" sheet="1" objects="1" scenarios="1" selectLockedCells="1"/>
  <mergeCells count="124">
    <mergeCell ref="AH20:AM20"/>
    <mergeCell ref="AH24:AI24"/>
    <mergeCell ref="AH23:AI23"/>
    <mergeCell ref="AO20:AT20"/>
    <mergeCell ref="AO21:AT21"/>
    <mergeCell ref="AO22:AT22"/>
    <mergeCell ref="AV20:BA20"/>
    <mergeCell ref="AV21:BA21"/>
    <mergeCell ref="AV22:BA22"/>
    <mergeCell ref="AY15:BD15"/>
    <mergeCell ref="BE15:BK15"/>
    <mergeCell ref="BE12:BK12"/>
    <mergeCell ref="AY13:BD13"/>
    <mergeCell ref="BE13:BK13"/>
    <mergeCell ref="AY14:BD14"/>
    <mergeCell ref="BE14:BR14"/>
    <mergeCell ref="BL9:CC9"/>
    <mergeCell ref="AY10:BD10"/>
    <mergeCell ref="BE10:BK10"/>
    <mergeCell ref="AY11:BD11"/>
    <mergeCell ref="BE11:BK11"/>
    <mergeCell ref="BM11:BS11"/>
    <mergeCell ref="AN12:AU12"/>
    <mergeCell ref="AY2:BD2"/>
    <mergeCell ref="BE2:BK2"/>
    <mergeCell ref="AY3:BD3"/>
    <mergeCell ref="BE3:BK3"/>
    <mergeCell ref="AY4:BD4"/>
    <mergeCell ref="BE4:BK4"/>
    <mergeCell ref="AY5:BD5"/>
    <mergeCell ref="BE5:BK5"/>
    <mergeCell ref="AY8:BD8"/>
    <mergeCell ref="BE8:BK8"/>
    <mergeCell ref="AY9:BD9"/>
    <mergeCell ref="BE9:BK9"/>
    <mergeCell ref="AY12:BD12"/>
    <mergeCell ref="AN11:AU11"/>
    <mergeCell ref="AA7:AF7"/>
    <mergeCell ref="AG7:AM7"/>
    <mergeCell ref="D26:I26"/>
    <mergeCell ref="J26:W26"/>
    <mergeCell ref="D27:F27"/>
    <mergeCell ref="G27:I27"/>
    <mergeCell ref="J27:P27"/>
    <mergeCell ref="D23:I23"/>
    <mergeCell ref="D24:I24"/>
    <mergeCell ref="J24:P24"/>
    <mergeCell ref="AA12:AF12"/>
    <mergeCell ref="AG12:AM12"/>
    <mergeCell ref="AA8:AF8"/>
    <mergeCell ref="AG8:AM8"/>
    <mergeCell ref="AA11:AF11"/>
    <mergeCell ref="AG11:AM11"/>
    <mergeCell ref="AH22:AM22"/>
    <mergeCell ref="D18:I18"/>
    <mergeCell ref="J18:P18"/>
    <mergeCell ref="D25:I25"/>
    <mergeCell ref="J25:P25"/>
    <mergeCell ref="D20:F20"/>
    <mergeCell ref="G20:I20"/>
    <mergeCell ref="J20:P20"/>
    <mergeCell ref="D5:I5"/>
    <mergeCell ref="J5:W5"/>
    <mergeCell ref="D6:F6"/>
    <mergeCell ref="AA2:AF2"/>
    <mergeCell ref="AG2:AU2"/>
    <mergeCell ref="AA3:AF3"/>
    <mergeCell ref="AG3:AU3"/>
    <mergeCell ref="AA4:AF4"/>
    <mergeCell ref="AG4:AM4"/>
    <mergeCell ref="AA5:AF5"/>
    <mergeCell ref="AG5:AT5"/>
    <mergeCell ref="AA6:AF6"/>
    <mergeCell ref="AG6:AM6"/>
    <mergeCell ref="G6:I6"/>
    <mergeCell ref="J6:P6"/>
    <mergeCell ref="G28:I28"/>
    <mergeCell ref="J28:P28"/>
    <mergeCell ref="AH21:AM21"/>
    <mergeCell ref="D2:I2"/>
    <mergeCell ref="D3:I3"/>
    <mergeCell ref="J3:P3"/>
    <mergeCell ref="D14:F14"/>
    <mergeCell ref="G14:I14"/>
    <mergeCell ref="J14:P14"/>
    <mergeCell ref="D16:I16"/>
    <mergeCell ref="D17:I17"/>
    <mergeCell ref="J17:P17"/>
    <mergeCell ref="D13:F13"/>
    <mergeCell ref="G13:I13"/>
    <mergeCell ref="J13:P13"/>
    <mergeCell ref="D9:I9"/>
    <mergeCell ref="D10:I10"/>
    <mergeCell ref="J10:P10"/>
    <mergeCell ref="D11:I11"/>
    <mergeCell ref="J11:P11"/>
    <mergeCell ref="D12:I12"/>
    <mergeCell ref="J12:W12"/>
    <mergeCell ref="D4:I4"/>
    <mergeCell ref="J4:P4"/>
    <mergeCell ref="D7:F7"/>
    <mergeCell ref="G7:I7"/>
    <mergeCell ref="J7:P7"/>
    <mergeCell ref="AP76:BN80"/>
    <mergeCell ref="AL76:AO80"/>
    <mergeCell ref="AL67:AU69"/>
    <mergeCell ref="AV74:BG74"/>
    <mergeCell ref="AP75:AU75"/>
    <mergeCell ref="AL72:AO72"/>
    <mergeCell ref="AP72:AU72"/>
    <mergeCell ref="AL73:AO73"/>
    <mergeCell ref="AP73:AU73"/>
    <mergeCell ref="AL74:AO74"/>
    <mergeCell ref="AL71:AO71"/>
    <mergeCell ref="AP71:AU71"/>
    <mergeCell ref="AP74:AU74"/>
    <mergeCell ref="AL75:AO75"/>
    <mergeCell ref="Z26:AC26"/>
    <mergeCell ref="D21:F21"/>
    <mergeCell ref="G21:I21"/>
    <mergeCell ref="J21:P21"/>
    <mergeCell ref="D19:I19"/>
    <mergeCell ref="J19:W19"/>
    <mergeCell ref="D28:F28"/>
  </mergeCells>
  <phoneticPr fontId="16"/>
  <conditionalFormatting sqref="AV74:BG74">
    <cfRule type="expression" dxfId="55" priority="7">
      <formula>$B$2="〇"</formula>
    </cfRule>
    <cfRule type="expression" dxfId="54" priority="8">
      <formula>$AP$74&lt;&gt;"その他"</formula>
    </cfRule>
  </conditionalFormatting>
  <conditionalFormatting sqref="AP71:AU71">
    <cfRule type="expression" dxfId="53" priority="6">
      <formula>$AP$71=""</formula>
    </cfRule>
  </conditionalFormatting>
  <conditionalFormatting sqref="AP72:AU72">
    <cfRule type="expression" dxfId="52" priority="5">
      <formula>$AP$72=""</formula>
    </cfRule>
  </conditionalFormatting>
  <conditionalFormatting sqref="AP73:AU73">
    <cfRule type="expression" dxfId="51" priority="4">
      <formula>$AP$73=""</formula>
    </cfRule>
  </conditionalFormatting>
  <conditionalFormatting sqref="AP74:AU74">
    <cfRule type="expression" dxfId="50" priority="3">
      <formula>$AP$74=""</formula>
    </cfRule>
  </conditionalFormatting>
  <conditionalFormatting sqref="AP75:AU75">
    <cfRule type="expression" dxfId="49" priority="2">
      <formula>$AP$75=""</formula>
    </cfRule>
  </conditionalFormatting>
  <conditionalFormatting sqref="AP76:BN80">
    <cfRule type="expression" dxfId="48" priority="1">
      <formula>$AP$76=""</formula>
    </cfRule>
  </conditionalFormatting>
  <dataValidations count="11">
    <dataValidation type="list" allowBlank="1" showInputMessage="1" showErrorMessage="1" sqref="AP72:AU72 AH20:AM22">
      <formula1>"ひとり暮らし, 世帯の全員が要件に該当, 規定に準じる者又は世帯,"</formula1>
    </dataValidation>
    <dataValidation type="list" allowBlank="1" showInputMessage="1" showErrorMessage="1" sqref="AP73:AU73 AO20:AT22">
      <formula1>"常時希望する, ごみ出しがない場合に希望する, 希望しない,"</formula1>
    </dataValidation>
    <dataValidation type="list" allowBlank="1" showInputMessage="1" showErrorMessage="1" sqref="AP74:AU74 AV20:BA22">
      <formula1>"玄関前, 勝手口付近, その他,"</formula1>
    </dataValidation>
    <dataValidation imeMode="halfAlpha" allowBlank="1" showInputMessage="1" showErrorMessage="1" sqref="J6:P7 J13:P14 J20:P21 J27:P28 AG6:AM7 AG4:AM4 BE12:BK13 BE15:BK15 BE8:BK8"/>
    <dataValidation type="list" allowBlank="1" showInputMessage="1" showErrorMessage="1" sqref="AP75:AU75">
      <formula1>$B$4:$B$7</formula1>
    </dataValidation>
    <dataValidation type="list" allowBlank="1" showInputMessage="1" showErrorMessage="1" sqref="AG3:AU3">
      <formula1>$E$3:$E$12</formula1>
    </dataValidation>
    <dataValidation imeMode="halfKatakana" allowBlank="1" showInputMessage="1" showErrorMessage="1" sqref="BE2:BK2"/>
    <dataValidation type="list" allowBlank="1" showInputMessage="1" showErrorMessage="1" sqref="BE4:BK4">
      <formula1>"男性, 女性,"</formula1>
    </dataValidation>
    <dataValidation type="list" allowBlank="1" showInputMessage="1" showErrorMessage="1" sqref="BE9:BK9">
      <formula1>"要支援１, 要支援２, 要介護１, 要介護２, 要介護３, 要介護４, 要介護５, 申請中,"</formula1>
    </dataValidation>
    <dataValidation type="list" allowBlank="1" showInputMessage="1" showErrorMessage="1" sqref="AP71:AU71">
      <formula1>$B$13:$B$18</formula1>
    </dataValidation>
    <dataValidation type="list" allowBlank="1" showInputMessage="1" showErrorMessage="1" sqref="AH23:AI24">
      <formula1>"☑, □,"</formula1>
    </dataValidation>
  </dataValidations>
  <pageMargins left="0.70866141732283472" right="0.51181102362204722" top="0.55118110236220474" bottom="0.55118110236220474" header="0.31496062992125984" footer="0.31496062992125984"/>
  <pageSetup paperSize="9" orientation="portrait" r:id="rId1"/>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BM77"/>
  <sheetViews>
    <sheetView showZeros="0" topLeftCell="A50" zoomScale="115" zoomScaleNormal="115" workbookViewId="0">
      <selection activeCell="AN11" sqref="AN11"/>
    </sheetView>
  </sheetViews>
  <sheetFormatPr defaultColWidth="2.375" defaultRowHeight="15" customHeight="1"/>
  <cols>
    <col min="1" max="3" width="2.375" style="1"/>
    <col min="4" max="4" width="2.375" style="1" customWidth="1"/>
    <col min="5" max="16384" width="2.375" style="1"/>
  </cols>
  <sheetData>
    <row r="1" spans="2:11" ht="15" hidden="1" customHeight="1"/>
    <row r="2" spans="2:11" ht="15" hidden="1" customHeight="1">
      <c r="B2" s="2650" t="s">
        <v>2095</v>
      </c>
      <c r="C2" s="2650"/>
      <c r="D2" s="2650"/>
      <c r="E2" s="2650"/>
      <c r="F2" s="2650"/>
      <c r="G2" s="2650"/>
      <c r="I2" s="715" t="str">
        <f>IF(LEFT($AP$70,20)=LEFT(B2,20),"①","１")</f>
        <v>１</v>
      </c>
      <c r="K2" s="700" t="str">
        <f>IF(LEFT("①",20)=LEFT(I2,20),"（　一時停止　）を希望する日",IF(LEFT("②",20)=LEFT(I3,20),"（　中止　）を希望する日",IF(LEFT("③",20)=LEFT(I4,20),"（　再開　）を希望する日",IF(LEFT("④",20)=LEFT(I5,20),"（　その他　）を希望する日","（　一時停止　・　中止　・　再開　・　その他　）を希望する日"))))</f>
        <v>（　一時停止　・　中止　・　再開　・　その他　）を希望する日</v>
      </c>
    </row>
    <row r="3" spans="2:11" ht="15" hidden="1" customHeight="1">
      <c r="B3" s="2650" t="s">
        <v>2096</v>
      </c>
      <c r="C3" s="2650"/>
      <c r="D3" s="2650"/>
      <c r="E3" s="2650"/>
      <c r="F3" s="2650"/>
      <c r="G3" s="2650"/>
      <c r="I3" s="715" t="str">
        <f>IF(LEFT($AP$70,20)=LEFT(B3,20),"②","２")</f>
        <v>２</v>
      </c>
    </row>
    <row r="4" spans="2:11" ht="15" hidden="1" customHeight="1">
      <c r="B4" s="2650" t="s">
        <v>2097</v>
      </c>
      <c r="C4" s="2650"/>
      <c r="D4" s="2650"/>
      <c r="E4" s="2650"/>
      <c r="F4" s="2650"/>
      <c r="G4" s="2650"/>
      <c r="I4" s="715" t="str">
        <f>IF(LEFT($AP$70,20)=LEFT(B4,20),"③","３")</f>
        <v>３</v>
      </c>
    </row>
    <row r="5" spans="2:11" ht="15" hidden="1" customHeight="1">
      <c r="B5" s="2650" t="s">
        <v>2098</v>
      </c>
      <c r="C5" s="2650"/>
      <c r="D5" s="2650"/>
      <c r="E5" s="2650"/>
      <c r="F5" s="2650"/>
      <c r="G5" s="2650"/>
      <c r="I5" s="715" t="str">
        <f>IF(LEFT($AP$70,20)=LEFT(B5,20),"④","４")</f>
        <v>４</v>
      </c>
    </row>
    <row r="6" spans="2:11" ht="15" hidden="1" customHeight="1">
      <c r="I6" s="715" t="str">
        <f>IF(LEFT($AP$70,20)=LEFT(B5,20),AV70,"")</f>
        <v/>
      </c>
    </row>
    <row r="7" spans="2:11" ht="15" hidden="1" customHeight="1"/>
    <row r="8" spans="2:11" ht="15" hidden="1" customHeight="1"/>
    <row r="9" spans="2:11" ht="15" hidden="1" customHeight="1"/>
    <row r="10" spans="2:11" ht="15" hidden="1" customHeight="1"/>
    <row r="11" spans="2:11" ht="15" hidden="1" customHeight="1"/>
    <row r="12" spans="2:11" ht="15" hidden="1" customHeight="1"/>
    <row r="13" spans="2:11" ht="15" hidden="1" customHeight="1"/>
    <row r="14" spans="2:11" ht="15" hidden="1" customHeight="1"/>
    <row r="15" spans="2:11" ht="15" hidden="1" customHeight="1"/>
    <row r="16" spans="2:11"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ht="15" hidden="1" customHeight="1"/>
    <row r="65" spans="38:65" ht="15" customHeight="1" thickBot="1"/>
    <row r="66" spans="38:65" ht="15" customHeight="1">
      <c r="AL66" s="2959" t="s">
        <v>2089</v>
      </c>
      <c r="AM66" s="2960"/>
      <c r="AN66" s="2960"/>
      <c r="AO66" s="2960"/>
      <c r="AP66" s="2960"/>
      <c r="AQ66" s="2960"/>
      <c r="AR66" s="2960"/>
      <c r="AS66" s="2960"/>
      <c r="AT66" s="2960"/>
      <c r="AU66" s="2961"/>
    </row>
    <row r="67" spans="38:65" ht="15" customHeight="1">
      <c r="AL67" s="2962"/>
      <c r="AM67" s="2963"/>
      <c r="AN67" s="2963"/>
      <c r="AO67" s="2963"/>
      <c r="AP67" s="2963"/>
      <c r="AQ67" s="2963"/>
      <c r="AR67" s="2963"/>
      <c r="AS67" s="2963"/>
      <c r="AT67" s="2963"/>
      <c r="AU67" s="2964"/>
    </row>
    <row r="68" spans="38:65" ht="15" customHeight="1" thickBot="1">
      <c r="AL68" s="2965"/>
      <c r="AM68" s="2966"/>
      <c r="AN68" s="2966"/>
      <c r="AO68" s="2966"/>
      <c r="AP68" s="2966"/>
      <c r="AQ68" s="2966"/>
      <c r="AR68" s="2966"/>
      <c r="AS68" s="2966"/>
      <c r="AT68" s="2966"/>
      <c r="AU68" s="2967"/>
    </row>
    <row r="70" spans="38:65" ht="15" customHeight="1">
      <c r="AL70" s="2933" t="s">
        <v>968</v>
      </c>
      <c r="AM70" s="2933"/>
      <c r="AN70" s="2933"/>
      <c r="AO70" s="2933"/>
      <c r="AP70" s="3003"/>
      <c r="AQ70" s="3003"/>
      <c r="AR70" s="3003"/>
      <c r="AS70" s="3003"/>
      <c r="AT70" s="3003"/>
      <c r="AU70" s="3003"/>
      <c r="AV70" s="3000"/>
      <c r="AW70" s="3001"/>
      <c r="AX70" s="3001"/>
      <c r="AY70" s="3002"/>
    </row>
    <row r="71" spans="38:65" ht="15" customHeight="1">
      <c r="AL71" s="2932" t="s">
        <v>2094</v>
      </c>
      <c r="AM71" s="2932"/>
      <c r="AN71" s="2932"/>
      <c r="AO71" s="2932"/>
      <c r="AP71" s="2957"/>
      <c r="AQ71" s="2957"/>
      <c r="AR71" s="2957"/>
      <c r="AS71" s="2957"/>
      <c r="AT71" s="2957"/>
      <c r="AU71" s="2957"/>
      <c r="AV71" s="2957"/>
      <c r="AW71" s="2957"/>
      <c r="AX71" s="2957"/>
      <c r="AY71" s="2957"/>
      <c r="AZ71" s="2957"/>
      <c r="BA71" s="2957"/>
      <c r="BB71" s="2957"/>
      <c r="BC71" s="2957"/>
      <c r="BD71" s="2957"/>
      <c r="BE71" s="2957"/>
      <c r="BF71" s="2957"/>
      <c r="BG71" s="2957"/>
      <c r="BH71" s="2957"/>
      <c r="BI71" s="2957"/>
      <c r="BJ71" s="2957"/>
      <c r="BK71" s="2957"/>
      <c r="BL71" s="2957"/>
      <c r="BM71" s="2957"/>
    </row>
    <row r="72" spans="38:65" ht="15" customHeight="1">
      <c r="AL72" s="2932"/>
      <c r="AM72" s="2932"/>
      <c r="AN72" s="2932"/>
      <c r="AO72" s="2932"/>
      <c r="AP72" s="2957"/>
      <c r="AQ72" s="2957"/>
      <c r="AR72" s="2957"/>
      <c r="AS72" s="2957"/>
      <c r="AT72" s="2957"/>
      <c r="AU72" s="2957"/>
      <c r="AV72" s="2957"/>
      <c r="AW72" s="2957"/>
      <c r="AX72" s="2957"/>
      <c r="AY72" s="2957"/>
      <c r="AZ72" s="2957"/>
      <c r="BA72" s="2957"/>
      <c r="BB72" s="2957"/>
      <c r="BC72" s="2957"/>
      <c r="BD72" s="2957"/>
      <c r="BE72" s="2957"/>
      <c r="BF72" s="2957"/>
      <c r="BG72" s="2957"/>
      <c r="BH72" s="2957"/>
      <c r="BI72" s="2957"/>
      <c r="BJ72" s="2957"/>
      <c r="BK72" s="2957"/>
      <c r="BL72" s="2957"/>
      <c r="BM72" s="2957"/>
    </row>
    <row r="73" spans="38:65" ht="15" customHeight="1">
      <c r="AL73" s="2932"/>
      <c r="AM73" s="2932"/>
      <c r="AN73" s="2932"/>
      <c r="AO73" s="2932"/>
      <c r="AP73" s="2957"/>
      <c r="AQ73" s="2957"/>
      <c r="AR73" s="2957"/>
      <c r="AS73" s="2957"/>
      <c r="AT73" s="2957"/>
      <c r="AU73" s="2957"/>
      <c r="AV73" s="2957"/>
      <c r="AW73" s="2957"/>
      <c r="AX73" s="2957"/>
      <c r="AY73" s="2957"/>
      <c r="AZ73" s="2957"/>
      <c r="BA73" s="2957"/>
      <c r="BB73" s="2957"/>
      <c r="BC73" s="2957"/>
      <c r="BD73" s="2957"/>
      <c r="BE73" s="2957"/>
      <c r="BF73" s="2957"/>
      <c r="BG73" s="2957"/>
      <c r="BH73" s="2957"/>
      <c r="BI73" s="2957"/>
      <c r="BJ73" s="2957"/>
      <c r="BK73" s="2957"/>
      <c r="BL73" s="2957"/>
      <c r="BM73" s="2957"/>
    </row>
    <row r="74" spans="38:65" ht="15" customHeight="1">
      <c r="AL74" s="2932" t="s">
        <v>2099</v>
      </c>
      <c r="AM74" s="2932"/>
      <c r="AN74" s="2932"/>
      <c r="AO74" s="2932"/>
      <c r="AP74" s="2997"/>
      <c r="AQ74" s="2998"/>
      <c r="AR74" s="2998"/>
      <c r="AS74" s="2998"/>
      <c r="AT74" s="2998"/>
      <c r="AU74" s="2999"/>
    </row>
    <row r="75" spans="38:65" ht="15" customHeight="1">
      <c r="AL75" s="2932" t="s">
        <v>2088</v>
      </c>
      <c r="AM75" s="2932"/>
      <c r="AN75" s="2932"/>
      <c r="AO75" s="2932"/>
      <c r="AP75" s="2650"/>
      <c r="AQ75" s="2650"/>
      <c r="AR75" s="2650"/>
      <c r="AS75" s="2650"/>
      <c r="AT75" s="2650"/>
      <c r="AU75" s="2650"/>
    </row>
    <row r="77" spans="38:65" ht="15" customHeight="1">
      <c r="AO77" s="301"/>
    </row>
  </sheetData>
  <sheetProtection algorithmName="SHA-512" hashValue="WJORwDGfv0NC4amJHCMFfKme5qQviL/s3F0+mHqU9gdS4ymiivg0FnQ/WlaIMGudmGWn13J9w87990a2dFuzPQ==" saltValue="0umDaBJM5wRnKDpTOgez+w==" spinCount="100000" sheet="1" objects="1" scenarios="1" selectLockedCells="1"/>
  <mergeCells count="14">
    <mergeCell ref="B2:G2"/>
    <mergeCell ref="B3:G3"/>
    <mergeCell ref="B4:G4"/>
    <mergeCell ref="B5:G5"/>
    <mergeCell ref="AV70:AY70"/>
    <mergeCell ref="AL66:AU68"/>
    <mergeCell ref="AL70:AO70"/>
    <mergeCell ref="AP70:AU70"/>
    <mergeCell ref="AL74:AO74"/>
    <mergeCell ref="AL75:AO75"/>
    <mergeCell ref="AP75:AU75"/>
    <mergeCell ref="AP74:AU74"/>
    <mergeCell ref="AP71:BM73"/>
    <mergeCell ref="AL71:AO73"/>
  </mergeCells>
  <phoneticPr fontId="16"/>
  <conditionalFormatting sqref="AV70:AY70">
    <cfRule type="expression" dxfId="47" priority="5">
      <formula>$AP$70&lt;&gt;"④その他"</formula>
    </cfRule>
  </conditionalFormatting>
  <conditionalFormatting sqref="AP70:AU70">
    <cfRule type="expression" dxfId="46" priority="4">
      <formula>$AP$70=""</formula>
    </cfRule>
  </conditionalFormatting>
  <conditionalFormatting sqref="AP71:BM73">
    <cfRule type="expression" dxfId="45" priority="3">
      <formula>$AP$71=""</formula>
    </cfRule>
  </conditionalFormatting>
  <conditionalFormatting sqref="AP74:AU74">
    <cfRule type="expression" dxfId="44" priority="2">
      <formula>$AP$74=""</formula>
    </cfRule>
  </conditionalFormatting>
  <conditionalFormatting sqref="AP75:AU75">
    <cfRule type="expression" dxfId="43" priority="1">
      <formula>$AP$75=""</formula>
    </cfRule>
  </conditionalFormatting>
  <dataValidations count="1">
    <dataValidation type="list" allowBlank="1" showInputMessage="1" showErrorMessage="1" sqref="AP70:AU70 B2:G5">
      <formula1>"①一時停止, ②中止, ③再開, ④その他,"</formula1>
    </dataValidation>
  </dataValidations>
  <pageMargins left="0.70866141732283472" right="0.51181102362204722" top="0.55118110236220474" bottom="0.55118110236220474" header="0.31496062992125984" footer="0.31496062992125984"/>
  <pageSetup paperSize="9" orientation="portrait" r:id="rId1"/>
  <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収集!$B$14:$B$18</xm:f>
          </x14:formula1>
          <xm:sqref>AP75:AU75</xm:sqref>
        </x14:dataValidation>
      </x14:dataValidations>
    </ext>
  </extLst>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3" tint="0.59999389629810485"/>
  </sheetPr>
  <dimension ref="A1:AK80"/>
  <sheetViews>
    <sheetView showZeros="0" zoomScale="110" zoomScaleNormal="110" workbookViewId="0">
      <selection sqref="A1:AK2"/>
    </sheetView>
  </sheetViews>
  <sheetFormatPr defaultColWidth="2.375" defaultRowHeight="15" customHeight="1"/>
  <cols>
    <col min="1" max="2" width="1.875" style="1" customWidth="1"/>
    <col min="3" max="3" width="2.375" style="1"/>
    <col min="4" max="4" width="2.375" style="1" customWidth="1"/>
    <col min="5" max="16384" width="2.375" style="1"/>
  </cols>
  <sheetData>
    <row r="1" spans="1:37" ht="15" customHeight="1">
      <c r="A1" s="3022" t="s">
        <v>2100</v>
      </c>
      <c r="B1" s="3022"/>
      <c r="C1" s="3022"/>
      <c r="D1" s="3022"/>
      <c r="E1" s="3022"/>
      <c r="F1" s="3022"/>
      <c r="G1" s="3022"/>
      <c r="H1" s="3022"/>
      <c r="I1" s="3022"/>
      <c r="J1" s="3022"/>
      <c r="K1" s="3022"/>
      <c r="L1" s="3022"/>
      <c r="M1" s="3022"/>
      <c r="N1" s="3022"/>
      <c r="O1" s="3022"/>
      <c r="P1" s="3022"/>
      <c r="Q1" s="3022"/>
      <c r="R1" s="3022"/>
      <c r="S1" s="3022"/>
      <c r="T1" s="3022"/>
      <c r="U1" s="3022"/>
      <c r="V1" s="3022"/>
      <c r="W1" s="3022"/>
      <c r="X1" s="3022"/>
      <c r="Y1" s="3022"/>
      <c r="Z1" s="3022"/>
      <c r="AA1" s="3022"/>
      <c r="AB1" s="3022"/>
      <c r="AC1" s="3022"/>
      <c r="AD1" s="3022"/>
      <c r="AE1" s="3022"/>
      <c r="AF1" s="3022"/>
      <c r="AG1" s="3022"/>
      <c r="AH1" s="3022"/>
      <c r="AI1" s="3022"/>
      <c r="AJ1" s="3022"/>
      <c r="AK1" s="3022"/>
    </row>
    <row r="2" spans="1:37" ht="15" customHeight="1">
      <c r="A2" s="3022"/>
      <c r="B2" s="3022"/>
      <c r="C2" s="3022"/>
      <c r="D2" s="3022"/>
      <c r="E2" s="3022"/>
      <c r="F2" s="3022"/>
      <c r="G2" s="3022"/>
      <c r="H2" s="3022"/>
      <c r="I2" s="3022"/>
      <c r="J2" s="3022"/>
      <c r="K2" s="3022"/>
      <c r="L2" s="3022"/>
      <c r="M2" s="3022"/>
      <c r="N2" s="3022"/>
      <c r="O2" s="3022"/>
      <c r="P2" s="3022"/>
      <c r="Q2" s="3022"/>
      <c r="R2" s="3022"/>
      <c r="S2" s="3022"/>
      <c r="T2" s="3022"/>
      <c r="U2" s="3022"/>
      <c r="V2" s="3022"/>
      <c r="W2" s="3022"/>
      <c r="X2" s="3022"/>
      <c r="Y2" s="3022"/>
      <c r="Z2" s="3022"/>
      <c r="AA2" s="3022"/>
      <c r="AB2" s="3022"/>
      <c r="AC2" s="3022"/>
      <c r="AD2" s="3022"/>
      <c r="AE2" s="3022"/>
      <c r="AF2" s="3022"/>
      <c r="AG2" s="3022"/>
      <c r="AH2" s="3022"/>
      <c r="AI2" s="3022"/>
      <c r="AJ2" s="3022"/>
      <c r="AK2" s="3022"/>
    </row>
    <row r="3" spans="1:37" ht="15" customHeight="1">
      <c r="A3" s="303"/>
      <c r="B3" s="303"/>
      <c r="C3" s="303"/>
      <c r="D3" s="303"/>
      <c r="E3" s="303"/>
      <c r="F3" s="303"/>
      <c r="G3" s="303"/>
      <c r="H3" s="303"/>
      <c r="I3" s="303"/>
      <c r="J3" s="303"/>
      <c r="K3" s="303"/>
      <c r="L3" s="303"/>
      <c r="M3" s="303"/>
      <c r="N3" s="303"/>
      <c r="O3" s="303"/>
      <c r="P3" s="303"/>
      <c r="Q3" s="303"/>
      <c r="R3" s="303"/>
      <c r="S3" s="303"/>
      <c r="T3" s="303"/>
      <c r="U3" s="303"/>
      <c r="V3" s="303"/>
      <c r="W3" s="303"/>
      <c r="X3" s="303"/>
      <c r="Y3" s="303"/>
      <c r="Z3" s="303"/>
      <c r="AA3" s="303"/>
      <c r="AB3" s="303"/>
      <c r="AC3" s="303"/>
      <c r="AD3" s="303"/>
      <c r="AE3" s="303"/>
      <c r="AF3" s="303"/>
      <c r="AG3" s="303"/>
      <c r="AH3" s="303"/>
      <c r="AI3" s="303"/>
      <c r="AJ3" s="303"/>
      <c r="AK3" s="303"/>
    </row>
    <row r="4" spans="1:37" ht="15" customHeight="1">
      <c r="K4" s="302" t="s">
        <v>2101</v>
      </c>
      <c r="L4" s="112">
        <f>IF(LEFT("継続",20)=LEFT(M4,20),IF(LEFT("",20)=LEFT(T4,20),1,0),0)</f>
        <v>0</v>
      </c>
      <c r="M4" s="2177" t="s">
        <v>2102</v>
      </c>
      <c r="N4" s="2177"/>
      <c r="O4" s="2177"/>
      <c r="P4" s="2177"/>
      <c r="Q4" s="2177"/>
      <c r="R4" s="2177"/>
      <c r="S4" s="24" t="s">
        <v>44</v>
      </c>
      <c r="T4" s="1118"/>
      <c r="U4" s="1118"/>
      <c r="V4" s="1233" t="s">
        <v>1971</v>
      </c>
      <c r="W4" s="1233"/>
      <c r="X4" s="24" t="s">
        <v>8</v>
      </c>
    </row>
    <row r="5" spans="1:37" ht="15" customHeight="1">
      <c r="A5" s="3023" t="s">
        <v>2103</v>
      </c>
      <c r="B5" s="3023"/>
      <c r="C5" s="2971" t="s">
        <v>1956</v>
      </c>
      <c r="D5" s="2932"/>
      <c r="E5" s="2932"/>
      <c r="F5" s="2932"/>
      <c r="G5" s="2932"/>
      <c r="H5" s="716"/>
      <c r="I5" s="2718">
        <f>入力専用!$G$67</f>
        <v>0</v>
      </c>
      <c r="J5" s="2718"/>
      <c r="K5" s="2718"/>
      <c r="L5" s="2718"/>
      <c r="M5" s="2718"/>
      <c r="N5" s="2718"/>
      <c r="O5" s="2718"/>
      <c r="P5" s="2718"/>
      <c r="Q5" s="2718"/>
      <c r="R5" s="2718"/>
      <c r="S5" s="2718"/>
      <c r="T5" s="2718"/>
      <c r="U5" s="2718"/>
      <c r="V5" s="2718"/>
      <c r="W5" s="2718"/>
      <c r="X5" s="2936" t="s">
        <v>2104</v>
      </c>
      <c r="Y5" s="2936"/>
      <c r="Z5" s="2936"/>
      <c r="AA5" s="2936"/>
      <c r="AB5" s="2936"/>
      <c r="AC5" s="2936"/>
      <c r="AD5" s="719" t="s">
        <v>2105</v>
      </c>
      <c r="AE5" s="3018"/>
      <c r="AF5" s="3018"/>
      <c r="AG5" s="3018"/>
      <c r="AH5" s="3018"/>
      <c r="AI5" s="3018"/>
      <c r="AJ5" s="3018"/>
      <c r="AK5" s="3019"/>
    </row>
    <row r="6" spans="1:37" ht="15" customHeight="1">
      <c r="A6" s="3023"/>
      <c r="B6" s="3023"/>
      <c r="C6" s="2971"/>
      <c r="D6" s="2932"/>
      <c r="E6" s="2932"/>
      <c r="F6" s="2932"/>
      <c r="G6" s="2932"/>
      <c r="H6" s="150"/>
      <c r="I6" s="2721"/>
      <c r="J6" s="2721"/>
      <c r="K6" s="2721"/>
      <c r="L6" s="2721"/>
      <c r="M6" s="2721"/>
      <c r="N6" s="2721"/>
      <c r="O6" s="2721"/>
      <c r="P6" s="2721"/>
      <c r="Q6" s="2721"/>
      <c r="R6" s="2721"/>
      <c r="S6" s="2721"/>
      <c r="T6" s="2721"/>
      <c r="U6" s="2721"/>
      <c r="V6" s="2721"/>
      <c r="W6" s="2721"/>
      <c r="X6" s="2035" t="s">
        <v>2106</v>
      </c>
      <c r="Y6" s="2035"/>
      <c r="Z6" s="2035"/>
      <c r="AA6" s="2035"/>
      <c r="AB6" s="2035"/>
      <c r="AC6" s="2035"/>
      <c r="AD6" s="452" t="s">
        <v>2105</v>
      </c>
      <c r="AE6" s="3024"/>
      <c r="AF6" s="3024"/>
      <c r="AG6" s="3024"/>
      <c r="AH6" s="3024"/>
      <c r="AI6" s="3024"/>
      <c r="AJ6" s="3024"/>
      <c r="AK6" s="3025"/>
    </row>
    <row r="7" spans="1:37" ht="15" customHeight="1">
      <c r="A7" s="3023"/>
      <c r="B7" s="3023"/>
      <c r="C7" s="3027" t="s">
        <v>2107</v>
      </c>
      <c r="D7" s="2932"/>
      <c r="E7" s="2932"/>
      <c r="F7" s="2932"/>
      <c r="G7" s="2932"/>
      <c r="H7" s="716"/>
      <c r="I7" s="3028"/>
      <c r="J7" s="3028"/>
      <c r="K7" s="3028"/>
      <c r="L7" s="3028"/>
      <c r="M7" s="3028"/>
      <c r="N7" s="3028"/>
      <c r="O7" s="3028"/>
      <c r="P7" s="3028"/>
      <c r="Q7" s="3028"/>
      <c r="R7" s="3028"/>
      <c r="S7" s="3028"/>
      <c r="T7" s="3028"/>
      <c r="U7" s="3028"/>
      <c r="V7" s="3028"/>
      <c r="W7" s="3028"/>
      <c r="X7" s="717"/>
      <c r="Y7" s="717"/>
      <c r="Z7" s="717"/>
      <c r="AA7" s="717"/>
      <c r="AB7" s="717"/>
      <c r="AC7" s="717"/>
      <c r="AD7" s="717"/>
      <c r="AE7" s="717"/>
      <c r="AF7" s="717"/>
      <c r="AG7" s="717"/>
      <c r="AH7" s="717"/>
      <c r="AI7" s="717"/>
      <c r="AJ7" s="717"/>
      <c r="AK7" s="718"/>
    </row>
    <row r="8" spans="1:37" ht="15" customHeight="1">
      <c r="A8" s="3023"/>
      <c r="B8" s="3023"/>
      <c r="C8" s="2971"/>
      <c r="D8" s="2932"/>
      <c r="E8" s="2932"/>
      <c r="F8" s="2932"/>
      <c r="G8" s="2932"/>
      <c r="H8" s="150"/>
      <c r="I8" s="2721" t="s">
        <v>1967</v>
      </c>
      <c r="J8" s="2721"/>
      <c r="K8" s="2721"/>
      <c r="L8" s="452" t="s">
        <v>44</v>
      </c>
      <c r="M8" s="2035" t="s">
        <v>2108</v>
      </c>
      <c r="N8" s="2035"/>
      <c r="O8" s="452" t="s">
        <v>2105</v>
      </c>
      <c r="P8" s="2721">
        <f>入力専用!$G$53</f>
        <v>0</v>
      </c>
      <c r="Q8" s="2721"/>
      <c r="R8" s="2721"/>
      <c r="S8" s="2721"/>
      <c r="T8" s="2721"/>
      <c r="U8" s="2721"/>
      <c r="V8" s="2721"/>
      <c r="W8" s="2721"/>
      <c r="X8" s="2721"/>
      <c r="Y8" s="2721"/>
      <c r="Z8" s="2721"/>
      <c r="AA8" s="2721"/>
      <c r="AB8" s="2035" t="s">
        <v>13</v>
      </c>
      <c r="AC8" s="2035"/>
      <c r="AD8" s="452" t="s">
        <v>2105</v>
      </c>
      <c r="AE8" s="3026">
        <f>入力専用!$G$63</f>
        <v>0</v>
      </c>
      <c r="AF8" s="3026"/>
      <c r="AG8" s="3026"/>
      <c r="AH8" s="3026"/>
      <c r="AI8" s="3026"/>
      <c r="AJ8" s="3026"/>
      <c r="AK8" s="305" t="s">
        <v>8</v>
      </c>
    </row>
    <row r="9" spans="1:37" ht="15" customHeight="1">
      <c r="A9" s="3023"/>
      <c r="B9" s="3023"/>
      <c r="C9" s="3027" t="s">
        <v>2109</v>
      </c>
      <c r="D9" s="2932"/>
      <c r="E9" s="2932"/>
      <c r="F9" s="2932"/>
      <c r="G9" s="2932"/>
      <c r="H9" s="720"/>
      <c r="I9" s="3001" t="s">
        <v>2110</v>
      </c>
      <c r="J9" s="3001"/>
      <c r="K9" s="3001"/>
      <c r="L9" s="3001"/>
      <c r="M9" s="721"/>
      <c r="N9" s="3001" t="s">
        <v>2111</v>
      </c>
      <c r="O9" s="3001"/>
      <c r="P9" s="3001"/>
      <c r="Q9" s="3001"/>
      <c r="R9" s="721"/>
      <c r="S9" s="3001" t="s">
        <v>2112</v>
      </c>
      <c r="T9" s="3001"/>
      <c r="U9" s="3001"/>
      <c r="V9" s="3001"/>
      <c r="W9" s="721"/>
      <c r="X9" s="722">
        <f>COUNTIF(H9:V9,"*"&amp;"☑"&amp;"*")</f>
        <v>0</v>
      </c>
      <c r="Y9" s="722">
        <f>COUNTIF(H10:AA10,"*"&amp;"☑"&amp;"*")</f>
        <v>0</v>
      </c>
      <c r="Z9" s="722">
        <f>COUNTIF(H11:R11,"*"&amp;"☑"&amp;"*")</f>
        <v>0</v>
      </c>
      <c r="AA9" s="722" t="e">
        <f>IF(LEFT("☑　ある",20)=LEFT(#REF!,20),IF(LEFT("",20)=LEFT(#REF!,20),"〇",""),IF(LEFT("☑　時々ある",20)=LEFT(#REF!,20),IF(LEFT("",20)=LEFT(#REF!,20),"〇",""),""))</f>
        <v>#REF!</v>
      </c>
      <c r="AB9" s="721"/>
      <c r="AC9" s="721"/>
      <c r="AD9" s="721"/>
      <c r="AE9" s="721"/>
      <c r="AF9" s="721"/>
      <c r="AG9" s="721"/>
      <c r="AH9" s="721"/>
      <c r="AI9" s="721"/>
      <c r="AJ9" s="721"/>
      <c r="AK9" s="723"/>
    </row>
    <row r="10" spans="1:37" ht="15" customHeight="1">
      <c r="A10" s="3023"/>
      <c r="B10" s="3023"/>
      <c r="C10" s="2971"/>
      <c r="D10" s="2932"/>
      <c r="E10" s="2932"/>
      <c r="F10" s="2932"/>
      <c r="G10" s="2932"/>
      <c r="H10" s="720"/>
      <c r="I10" s="3001" t="s">
        <v>2113</v>
      </c>
      <c r="J10" s="3001"/>
      <c r="K10" s="3001"/>
      <c r="L10" s="3001"/>
      <c r="M10" s="721"/>
      <c r="N10" s="3001" t="s">
        <v>2114</v>
      </c>
      <c r="O10" s="3001"/>
      <c r="P10" s="3001"/>
      <c r="Q10" s="3001"/>
      <c r="R10" s="724" t="s">
        <v>44</v>
      </c>
      <c r="S10" s="3001"/>
      <c r="T10" s="3001"/>
      <c r="U10" s="3001"/>
      <c r="V10" s="724" t="s">
        <v>8</v>
      </c>
      <c r="W10" s="721"/>
      <c r="X10" s="3001" t="s">
        <v>2115</v>
      </c>
      <c r="Y10" s="3001"/>
      <c r="Z10" s="3001"/>
      <c r="AA10" s="3001"/>
      <c r="AB10" s="724" t="s">
        <v>44</v>
      </c>
      <c r="AC10" s="3001"/>
      <c r="AD10" s="3001"/>
      <c r="AE10" s="3001"/>
      <c r="AF10" s="3001"/>
      <c r="AG10" s="3001"/>
      <c r="AH10" s="3001"/>
      <c r="AI10" s="3001"/>
      <c r="AJ10" s="3001"/>
      <c r="AK10" s="725" t="s">
        <v>8</v>
      </c>
    </row>
    <row r="11" spans="1:37" ht="15" customHeight="1">
      <c r="A11" s="3023"/>
      <c r="B11" s="3023"/>
      <c r="C11" s="2932" t="s">
        <v>965</v>
      </c>
      <c r="D11" s="2932"/>
      <c r="E11" s="2932"/>
      <c r="F11" s="2932"/>
      <c r="G11" s="2932"/>
      <c r="H11" s="720"/>
      <c r="I11" s="3001" t="s">
        <v>2116</v>
      </c>
      <c r="J11" s="3001"/>
      <c r="K11" s="3001"/>
      <c r="L11" s="3001"/>
      <c r="N11" s="3001" t="s">
        <v>2117</v>
      </c>
      <c r="O11" s="3001"/>
      <c r="P11" s="3001"/>
      <c r="Q11" s="3001"/>
      <c r="R11" s="724" t="s">
        <v>44</v>
      </c>
      <c r="S11" s="3001"/>
      <c r="T11" s="3001"/>
      <c r="U11" s="3001"/>
      <c r="V11" s="3001"/>
      <c r="W11" s="3001"/>
      <c r="X11" s="3001"/>
      <c r="Y11" s="3001"/>
      <c r="Z11" s="3001"/>
      <c r="AA11" s="3001"/>
      <c r="AB11" s="3001"/>
      <c r="AC11" s="3001"/>
      <c r="AD11" s="3001"/>
      <c r="AE11" s="3001"/>
      <c r="AF11" s="3001"/>
      <c r="AG11" s="3001"/>
      <c r="AH11" s="3001"/>
      <c r="AI11" s="3001"/>
      <c r="AJ11" s="3001"/>
      <c r="AK11" s="725" t="s">
        <v>8</v>
      </c>
    </row>
    <row r="12" spans="1:37" ht="15" customHeight="1">
      <c r="A12" s="3023"/>
      <c r="B12" s="3023"/>
      <c r="C12" s="2932" t="s">
        <v>2118</v>
      </c>
      <c r="D12" s="2932"/>
      <c r="E12" s="2932"/>
      <c r="F12" s="2932"/>
      <c r="G12" s="2932"/>
      <c r="H12" s="726">
        <f>IF(LEFT("申請中",20)=LEFT(N12,20),2,IF(LEFT("区分変更",20)=LEFT(N12,20),2,1))</f>
        <v>1</v>
      </c>
      <c r="I12" s="3029" t="str">
        <f>IF(LEFT("",20)=LEFT(入力専用!$G$73,20),"☑　なし","☑　あり")</f>
        <v>☑　なし</v>
      </c>
      <c r="J12" s="3029"/>
      <c r="K12" s="3029"/>
      <c r="L12" s="3029"/>
      <c r="M12" s="724" t="s">
        <v>44</v>
      </c>
      <c r="N12" s="3029" t="str">
        <f>IF(LEFT("",20)=LEFT(入力専用!$G$73,20),"",入力専用!$G$73)</f>
        <v/>
      </c>
      <c r="O12" s="3029"/>
      <c r="P12" s="3029"/>
      <c r="Q12" s="3029"/>
      <c r="R12" s="724" t="s">
        <v>8</v>
      </c>
      <c r="S12" s="2970"/>
      <c r="T12" s="2970"/>
      <c r="U12" s="24" t="s">
        <v>2119</v>
      </c>
      <c r="V12" s="2970"/>
      <c r="W12" s="2970"/>
      <c r="X12" s="724" t="s">
        <v>2120</v>
      </c>
      <c r="Y12" s="3029" t="s">
        <v>2121</v>
      </c>
      <c r="Z12" s="3029"/>
      <c r="AA12" s="3029"/>
      <c r="AB12" s="3029"/>
      <c r="AC12" s="3029"/>
      <c r="AD12" s="3029"/>
      <c r="AE12" s="3029"/>
      <c r="AF12" s="3029"/>
      <c r="AG12" s="3029"/>
      <c r="AH12" s="3029"/>
      <c r="AI12" s="3029"/>
      <c r="AJ12" s="3029"/>
      <c r="AK12" s="3030"/>
    </row>
    <row r="13" spans="1:37" ht="15" customHeight="1">
      <c r="A13" s="3032" t="s">
        <v>2122</v>
      </c>
      <c r="B13" s="3033"/>
      <c r="C13" s="2958" t="s">
        <v>2123</v>
      </c>
      <c r="D13" s="2958"/>
      <c r="E13" s="2958"/>
      <c r="F13" s="2958"/>
      <c r="G13" s="2958"/>
      <c r="H13" s="716"/>
      <c r="I13" s="2718" t="s">
        <v>2124</v>
      </c>
      <c r="J13" s="2718"/>
      <c r="K13" s="2718"/>
      <c r="L13" s="2718"/>
      <c r="M13" s="2718"/>
      <c r="N13" s="2718"/>
      <c r="O13" s="2936" t="s">
        <v>2125</v>
      </c>
      <c r="P13" s="2936"/>
      <c r="Q13" s="719" t="s">
        <v>44</v>
      </c>
      <c r="R13" s="727" t="s">
        <v>2126</v>
      </c>
      <c r="S13" s="3021"/>
      <c r="T13" s="3021"/>
      <c r="U13" s="719" t="s">
        <v>2119</v>
      </c>
      <c r="V13" s="3021"/>
      <c r="W13" s="3021"/>
      <c r="X13" s="2936" t="s">
        <v>2127</v>
      </c>
      <c r="Y13" s="2936"/>
      <c r="Z13" s="2936"/>
      <c r="AA13" s="719" t="s">
        <v>2128</v>
      </c>
      <c r="AB13" s="2936" t="s">
        <v>2129</v>
      </c>
      <c r="AC13" s="2936"/>
      <c r="AD13" s="2936"/>
      <c r="AE13" s="719" t="s">
        <v>716</v>
      </c>
      <c r="AF13" s="3021"/>
      <c r="AG13" s="3021"/>
      <c r="AH13" s="2936" t="s">
        <v>2130</v>
      </c>
      <c r="AI13" s="2936"/>
      <c r="AJ13" s="2936"/>
      <c r="AK13" s="728" t="s">
        <v>8</v>
      </c>
    </row>
    <row r="14" spans="1:37" ht="15" customHeight="1">
      <c r="A14" s="3034"/>
      <c r="B14" s="2170"/>
      <c r="C14" s="2958"/>
      <c r="D14" s="2958"/>
      <c r="E14" s="2958"/>
      <c r="F14" s="2958"/>
      <c r="G14" s="2958"/>
      <c r="H14" s="4"/>
      <c r="N14" s="933" t="s">
        <v>2131</v>
      </c>
      <c r="O14" s="933"/>
      <c r="P14" s="933"/>
      <c r="Q14" s="933"/>
      <c r="R14" s="24" t="s">
        <v>44</v>
      </c>
      <c r="S14" s="1073"/>
      <c r="T14" s="1073"/>
      <c r="U14" s="1073"/>
      <c r="V14" s="1073"/>
      <c r="W14" s="1073"/>
      <c r="X14" s="1073"/>
      <c r="Y14" s="1073"/>
      <c r="Z14" s="1073"/>
      <c r="AA14" s="1073"/>
      <c r="AB14" s="1073"/>
      <c r="AC14" s="1073"/>
      <c r="AD14" s="1073"/>
      <c r="AE14" s="1073"/>
      <c r="AF14" s="1073"/>
      <c r="AG14" s="1073"/>
      <c r="AH14" s="1073"/>
      <c r="AI14" s="1073"/>
      <c r="AJ14" s="1073"/>
      <c r="AK14" s="437" t="s">
        <v>8</v>
      </c>
    </row>
    <row r="15" spans="1:37" ht="15" customHeight="1">
      <c r="A15" s="3034"/>
      <c r="B15" s="2170"/>
      <c r="C15" s="2958"/>
      <c r="D15" s="2958"/>
      <c r="E15" s="2958"/>
      <c r="F15" s="2958"/>
      <c r="G15" s="2958"/>
      <c r="H15" s="4"/>
      <c r="I15" s="933" t="s">
        <v>2132</v>
      </c>
      <c r="J15" s="933"/>
      <c r="K15" s="933"/>
      <c r="L15" s="933"/>
      <c r="M15" s="933"/>
      <c r="N15" s="933" t="str">
        <f>IF(LEFT("",20)=LEFT(入力専用!G187,20),"□ 通院中","☑ 通院中")</f>
        <v>□ 通院中</v>
      </c>
      <c r="O15" s="933"/>
      <c r="P15" s="933"/>
      <c r="Q15" s="933"/>
      <c r="R15" s="1233" t="s">
        <v>2133</v>
      </c>
      <c r="S15" s="1233"/>
      <c r="T15" s="1233"/>
      <c r="U15" s="1233"/>
      <c r="V15" s="1233"/>
      <c r="W15" s="24" t="s">
        <v>44</v>
      </c>
      <c r="X15" s="933">
        <f>入力専用!$G$188</f>
        <v>0</v>
      </c>
      <c r="Y15" s="933"/>
      <c r="Z15" s="933"/>
      <c r="AA15" s="933"/>
      <c r="AB15" s="933"/>
      <c r="AC15" s="933"/>
      <c r="AD15" s="933"/>
      <c r="AE15" s="933"/>
      <c r="AF15" s="933"/>
      <c r="AG15" s="933"/>
      <c r="AH15" s="933"/>
      <c r="AI15" s="933"/>
      <c r="AJ15" s="933"/>
      <c r="AK15" s="437" t="s">
        <v>8</v>
      </c>
    </row>
    <row r="16" spans="1:37" ht="15" customHeight="1">
      <c r="A16" s="3034"/>
      <c r="B16" s="2170"/>
      <c r="C16" s="2958"/>
      <c r="D16" s="2958"/>
      <c r="E16" s="2958"/>
      <c r="F16" s="2958"/>
      <c r="G16" s="2958"/>
      <c r="H16" s="150"/>
      <c r="I16" s="88"/>
      <c r="J16" s="88"/>
      <c r="K16" s="88"/>
      <c r="L16" s="88"/>
      <c r="M16" s="88"/>
      <c r="N16" s="2721" t="str">
        <f>IF(LEFT("",20)=LEFT(入力専用!G187,20),"☑ 通院していない","□ 通院していない")</f>
        <v>☑ 通院していない</v>
      </c>
      <c r="O16" s="2721"/>
      <c r="P16" s="2721"/>
      <c r="Q16" s="2721"/>
      <c r="R16" s="2721"/>
      <c r="S16" s="2721"/>
      <c r="T16" s="2721"/>
      <c r="U16" s="88"/>
      <c r="V16" s="88"/>
      <c r="W16" s="88"/>
      <c r="X16" s="88"/>
      <c r="Y16" s="88"/>
      <c r="Z16" s="88"/>
      <c r="AA16" s="88"/>
      <c r="AB16" s="88"/>
      <c r="AC16" s="88"/>
      <c r="AD16" s="88"/>
      <c r="AE16" s="88"/>
      <c r="AF16" s="88"/>
      <c r="AG16" s="88"/>
      <c r="AH16" s="88"/>
      <c r="AI16" s="88"/>
      <c r="AJ16" s="88"/>
      <c r="AK16" s="442"/>
    </row>
    <row r="17" spans="1:37" ht="15" customHeight="1">
      <c r="A17" s="3034"/>
      <c r="B17" s="2170"/>
      <c r="C17" s="3013" t="s">
        <v>2134</v>
      </c>
      <c r="D17" s="3014"/>
      <c r="E17" s="3014"/>
      <c r="F17" s="3014"/>
      <c r="G17" s="3015"/>
      <c r="H17" s="716"/>
      <c r="I17" s="2718" t="s">
        <v>2135</v>
      </c>
      <c r="J17" s="2718"/>
      <c r="K17" s="2718"/>
      <c r="L17" s="2718"/>
      <c r="M17" s="2718"/>
      <c r="N17" s="2718"/>
      <c r="O17" s="2718"/>
      <c r="P17" s="2718"/>
      <c r="Q17" s="2718"/>
      <c r="R17" s="2718"/>
      <c r="S17" s="717"/>
      <c r="T17" s="717"/>
      <c r="U17" s="717"/>
      <c r="V17" s="717"/>
      <c r="W17" s="717"/>
      <c r="X17" s="3018" t="s">
        <v>2136</v>
      </c>
      <c r="Y17" s="3018"/>
      <c r="Z17" s="3018"/>
      <c r="AA17" s="3018"/>
      <c r="AB17" s="3018"/>
      <c r="AC17" s="3018"/>
      <c r="AD17" s="3018"/>
      <c r="AE17" s="3018"/>
      <c r="AF17" s="3018"/>
      <c r="AG17" s="3018"/>
      <c r="AH17" s="3018"/>
      <c r="AI17" s="3018"/>
      <c r="AJ17" s="3018"/>
      <c r="AK17" s="3019"/>
    </row>
    <row r="18" spans="1:37" ht="15" customHeight="1">
      <c r="A18" s="3034"/>
      <c r="B18" s="2170"/>
      <c r="C18" s="3016"/>
      <c r="D18" s="1731"/>
      <c r="E18" s="1731"/>
      <c r="F18" s="1731"/>
      <c r="G18" s="1732"/>
      <c r="H18" s="4"/>
      <c r="I18" s="933" t="s">
        <v>2137</v>
      </c>
      <c r="J18" s="933"/>
      <c r="K18" s="933"/>
      <c r="L18" s="933"/>
      <c r="M18" s="1073"/>
      <c r="N18" s="1073"/>
      <c r="O18" s="1073"/>
      <c r="P18" s="1073"/>
      <c r="Q18" s="1073"/>
      <c r="R18" s="1073"/>
      <c r="S18" s="1073"/>
      <c r="T18" s="1073"/>
      <c r="U18" s="1073"/>
      <c r="V18" s="1073"/>
      <c r="W18" s="1073"/>
      <c r="X18" s="1073"/>
      <c r="Y18" s="1073"/>
      <c r="Z18" s="1073"/>
      <c r="AA18" s="1073"/>
      <c r="AB18" s="1073"/>
      <c r="AC18" s="1073"/>
      <c r="AD18" s="1073"/>
      <c r="AE18" s="1073"/>
      <c r="AF18" s="1073"/>
      <c r="AG18" s="1073"/>
      <c r="AH18" s="1073"/>
      <c r="AI18" s="1073"/>
      <c r="AJ18" s="1073"/>
      <c r="AK18" s="3020"/>
    </row>
    <row r="19" spans="1:37" ht="15" customHeight="1">
      <c r="A19" s="3034"/>
      <c r="B19" s="2170"/>
      <c r="C19" s="3016"/>
      <c r="D19" s="1731"/>
      <c r="E19" s="1731"/>
      <c r="F19" s="1731"/>
      <c r="G19" s="1732"/>
      <c r="H19" s="4"/>
      <c r="I19" s="937"/>
      <c r="J19" s="937"/>
      <c r="K19" s="937"/>
      <c r="L19" s="937"/>
      <c r="M19" s="937"/>
      <c r="N19" s="937"/>
      <c r="O19" s="937"/>
      <c r="P19" s="937"/>
      <c r="Q19" s="937"/>
      <c r="R19" s="937"/>
      <c r="S19" s="937"/>
      <c r="T19" s="937"/>
      <c r="U19" s="937"/>
      <c r="V19" s="937"/>
      <c r="W19" s="937"/>
      <c r="X19" s="937"/>
      <c r="Y19" s="937"/>
      <c r="Z19" s="937"/>
      <c r="AA19" s="937"/>
      <c r="AB19" s="937"/>
      <c r="AC19" s="937"/>
      <c r="AD19" s="937"/>
      <c r="AE19" s="937"/>
      <c r="AF19" s="937"/>
      <c r="AG19" s="937"/>
      <c r="AH19" s="937"/>
      <c r="AI19" s="937"/>
      <c r="AJ19" s="937"/>
      <c r="AK19" s="943"/>
    </row>
    <row r="20" spans="1:37" ht="15" customHeight="1">
      <c r="A20" s="3034"/>
      <c r="B20" s="2170"/>
      <c r="C20" s="3016"/>
      <c r="D20" s="1731"/>
      <c r="E20" s="1731"/>
      <c r="F20" s="1731"/>
      <c r="G20" s="1732"/>
      <c r="H20" s="4"/>
      <c r="I20" s="937"/>
      <c r="J20" s="937"/>
      <c r="K20" s="937"/>
      <c r="L20" s="937"/>
      <c r="M20" s="937"/>
      <c r="N20" s="937"/>
      <c r="O20" s="937"/>
      <c r="P20" s="937"/>
      <c r="Q20" s="937"/>
      <c r="R20" s="937"/>
      <c r="S20" s="937"/>
      <c r="T20" s="937"/>
      <c r="U20" s="937"/>
      <c r="V20" s="937"/>
      <c r="W20" s="937"/>
      <c r="X20" s="937"/>
      <c r="Y20" s="937"/>
      <c r="Z20" s="937"/>
      <c r="AA20" s="937"/>
      <c r="AB20" s="937"/>
      <c r="AC20" s="937"/>
      <c r="AD20" s="937"/>
      <c r="AE20" s="937"/>
      <c r="AF20" s="937"/>
      <c r="AG20" s="937"/>
      <c r="AH20" s="937"/>
      <c r="AI20" s="937"/>
      <c r="AJ20" s="937"/>
      <c r="AK20" s="943"/>
    </row>
    <row r="21" spans="1:37" ht="15" customHeight="1">
      <c r="A21" s="3034"/>
      <c r="B21" s="2170"/>
      <c r="C21" s="3016"/>
      <c r="D21" s="1731"/>
      <c r="E21" s="1731"/>
      <c r="F21" s="1731"/>
      <c r="G21" s="1732"/>
      <c r="H21" s="4"/>
      <c r="I21" s="937"/>
      <c r="J21" s="937"/>
      <c r="K21" s="937"/>
      <c r="L21" s="937"/>
      <c r="M21" s="937"/>
      <c r="N21" s="937"/>
      <c r="O21" s="937"/>
      <c r="P21" s="937"/>
      <c r="Q21" s="937"/>
      <c r="R21" s="937"/>
      <c r="S21" s="937"/>
      <c r="T21" s="937"/>
      <c r="U21" s="937"/>
      <c r="V21" s="937"/>
      <c r="W21" s="937"/>
      <c r="X21" s="937"/>
      <c r="Y21" s="937"/>
      <c r="Z21" s="937"/>
      <c r="AA21" s="937"/>
      <c r="AB21" s="937"/>
      <c r="AC21" s="937"/>
      <c r="AD21" s="937"/>
      <c r="AE21" s="937"/>
      <c r="AF21" s="937"/>
      <c r="AG21" s="937"/>
      <c r="AH21" s="937"/>
      <c r="AI21" s="937"/>
      <c r="AJ21" s="937"/>
      <c r="AK21" s="943"/>
    </row>
    <row r="22" spans="1:37" ht="15" customHeight="1">
      <c r="A22" s="3034"/>
      <c r="B22" s="2170"/>
      <c r="C22" s="3016"/>
      <c r="D22" s="1731"/>
      <c r="E22" s="1731"/>
      <c r="F22" s="1731"/>
      <c r="G22" s="1732"/>
      <c r="H22" s="4"/>
      <c r="I22" s="937"/>
      <c r="J22" s="937"/>
      <c r="K22" s="937"/>
      <c r="L22" s="937"/>
      <c r="M22" s="937"/>
      <c r="N22" s="937"/>
      <c r="O22" s="937"/>
      <c r="P22" s="937"/>
      <c r="Q22" s="937"/>
      <c r="R22" s="937"/>
      <c r="S22" s="937"/>
      <c r="T22" s="937"/>
      <c r="U22" s="937"/>
      <c r="V22" s="937"/>
      <c r="W22" s="937"/>
      <c r="X22" s="937"/>
      <c r="Y22" s="937"/>
      <c r="Z22" s="937"/>
      <c r="AA22" s="937"/>
      <c r="AB22" s="937"/>
      <c r="AC22" s="937"/>
      <c r="AD22" s="937"/>
      <c r="AE22" s="937"/>
      <c r="AF22" s="937"/>
      <c r="AG22" s="937"/>
      <c r="AH22" s="937"/>
      <c r="AI22" s="937"/>
      <c r="AJ22" s="937"/>
      <c r="AK22" s="943"/>
    </row>
    <row r="23" spans="1:37" ht="15" customHeight="1">
      <c r="A23" s="3034"/>
      <c r="B23" s="2170"/>
      <c r="C23" s="3016"/>
      <c r="D23" s="1731"/>
      <c r="E23" s="1731"/>
      <c r="F23" s="1731"/>
      <c r="G23" s="1732"/>
      <c r="H23" s="4"/>
      <c r="I23" s="937"/>
      <c r="J23" s="937"/>
      <c r="K23" s="937"/>
      <c r="L23" s="937"/>
      <c r="M23" s="937"/>
      <c r="N23" s="937"/>
      <c r="O23" s="937"/>
      <c r="P23" s="937"/>
      <c r="Q23" s="937"/>
      <c r="R23" s="937"/>
      <c r="S23" s="937"/>
      <c r="T23" s="937"/>
      <c r="U23" s="937"/>
      <c r="V23" s="937"/>
      <c r="W23" s="937"/>
      <c r="X23" s="937"/>
      <c r="Y23" s="937"/>
      <c r="Z23" s="937"/>
      <c r="AA23" s="937"/>
      <c r="AB23" s="937"/>
      <c r="AC23" s="937"/>
      <c r="AD23" s="937"/>
      <c r="AE23" s="937"/>
      <c r="AF23" s="937"/>
      <c r="AG23" s="937"/>
      <c r="AH23" s="937"/>
      <c r="AI23" s="937"/>
      <c r="AJ23" s="937"/>
      <c r="AK23" s="943"/>
    </row>
    <row r="24" spans="1:37" ht="15" customHeight="1">
      <c r="A24" s="3034"/>
      <c r="B24" s="2170"/>
      <c r="C24" s="3016"/>
      <c r="D24" s="1731"/>
      <c r="E24" s="1731"/>
      <c r="F24" s="1731"/>
      <c r="G24" s="1732"/>
      <c r="H24" s="4"/>
      <c r="I24" s="937"/>
      <c r="J24" s="937"/>
      <c r="K24" s="937"/>
      <c r="L24" s="937"/>
      <c r="M24" s="937"/>
      <c r="N24" s="937"/>
      <c r="O24" s="937"/>
      <c r="P24" s="937"/>
      <c r="Q24" s="937"/>
      <c r="R24" s="937"/>
      <c r="S24" s="937"/>
      <c r="T24" s="937"/>
      <c r="U24" s="937"/>
      <c r="V24" s="937"/>
      <c r="W24" s="937"/>
      <c r="X24" s="937"/>
      <c r="Y24" s="937"/>
      <c r="Z24" s="937"/>
      <c r="AA24" s="937"/>
      <c r="AB24" s="937"/>
      <c r="AC24" s="937"/>
      <c r="AD24" s="937"/>
      <c r="AE24" s="937"/>
      <c r="AF24" s="937"/>
      <c r="AG24" s="937"/>
      <c r="AH24" s="937"/>
      <c r="AI24" s="937"/>
      <c r="AJ24" s="937"/>
      <c r="AK24" s="943"/>
    </row>
    <row r="25" spans="1:37" ht="15" customHeight="1">
      <c r="A25" s="3034"/>
      <c r="B25" s="2170"/>
      <c r="C25" s="3016"/>
      <c r="D25" s="1731"/>
      <c r="E25" s="1731"/>
      <c r="F25" s="1731"/>
      <c r="G25" s="1732"/>
      <c r="H25" s="4"/>
      <c r="I25" s="937"/>
      <c r="J25" s="937"/>
      <c r="K25" s="937"/>
      <c r="L25" s="937"/>
      <c r="M25" s="937"/>
      <c r="N25" s="937"/>
      <c r="O25" s="937"/>
      <c r="P25" s="937"/>
      <c r="Q25" s="937"/>
      <c r="R25" s="937"/>
      <c r="S25" s="937"/>
      <c r="T25" s="937"/>
      <c r="U25" s="937"/>
      <c r="V25" s="937"/>
      <c r="W25" s="937"/>
      <c r="X25" s="937"/>
      <c r="Y25" s="937"/>
      <c r="Z25" s="937"/>
      <c r="AA25" s="937"/>
      <c r="AB25" s="937"/>
      <c r="AC25" s="937"/>
      <c r="AD25" s="937"/>
      <c r="AE25" s="937"/>
      <c r="AF25" s="937"/>
      <c r="AG25" s="937"/>
      <c r="AH25" s="937"/>
      <c r="AI25" s="937"/>
      <c r="AJ25" s="937"/>
      <c r="AK25" s="943"/>
    </row>
    <row r="26" spans="1:37" ht="15" customHeight="1">
      <c r="A26" s="3034"/>
      <c r="B26" s="2170"/>
      <c r="C26" s="3016"/>
      <c r="D26" s="1731"/>
      <c r="E26" s="1731"/>
      <c r="F26" s="1731"/>
      <c r="G26" s="1732"/>
      <c r="H26" s="4"/>
      <c r="I26" s="933" t="s">
        <v>2138</v>
      </c>
      <c r="J26" s="933"/>
      <c r="K26" s="933"/>
      <c r="L26" s="933"/>
      <c r="M26" s="933"/>
      <c r="N26" s="933"/>
      <c r="O26" s="933"/>
      <c r="P26" s="933"/>
      <c r="Q26" s="933"/>
      <c r="R26" s="933"/>
      <c r="S26" s="933"/>
      <c r="T26" s="933"/>
      <c r="U26" s="933"/>
      <c r="V26" s="933"/>
      <c r="W26" s="933"/>
      <c r="X26" s="933"/>
      <c r="Y26" s="933"/>
      <c r="Z26" s="933"/>
      <c r="AA26" s="933"/>
      <c r="AB26" s="933"/>
      <c r="AC26" s="933"/>
      <c r="AD26" s="933"/>
      <c r="AE26" s="933"/>
      <c r="AF26" s="933"/>
      <c r="AG26" s="933"/>
      <c r="AH26" s="933"/>
      <c r="AI26" s="933"/>
      <c r="AJ26" s="933"/>
      <c r="AK26" s="935"/>
    </row>
    <row r="27" spans="1:37" ht="15" customHeight="1">
      <c r="A27" s="3034"/>
      <c r="B27" s="2170"/>
      <c r="C27" s="3016"/>
      <c r="D27" s="1731"/>
      <c r="E27" s="1731"/>
      <c r="F27" s="1731"/>
      <c r="G27" s="1732"/>
      <c r="H27" s="4"/>
      <c r="I27" s="937"/>
      <c r="J27" s="937"/>
      <c r="K27" s="937"/>
      <c r="L27" s="937"/>
      <c r="M27" s="937"/>
      <c r="N27" s="937"/>
      <c r="O27" s="937"/>
      <c r="P27" s="937"/>
      <c r="Q27" s="937"/>
      <c r="R27" s="937"/>
      <c r="S27" s="937"/>
      <c r="T27" s="937"/>
      <c r="U27" s="937"/>
      <c r="V27" s="937"/>
      <c r="W27" s="937"/>
      <c r="X27" s="937"/>
      <c r="Y27" s="937"/>
      <c r="Z27" s="937"/>
      <c r="AA27" s="937"/>
      <c r="AB27" s="937"/>
      <c r="AC27" s="937"/>
      <c r="AD27" s="937"/>
      <c r="AE27" s="937"/>
      <c r="AF27" s="937"/>
      <c r="AG27" s="937"/>
      <c r="AH27" s="937"/>
      <c r="AI27" s="937"/>
      <c r="AJ27" s="937"/>
      <c r="AK27" s="943"/>
    </row>
    <row r="28" spans="1:37" ht="15" customHeight="1">
      <c r="A28" s="3034"/>
      <c r="B28" s="2170"/>
      <c r="C28" s="3016"/>
      <c r="D28" s="1731"/>
      <c r="E28" s="1731"/>
      <c r="F28" s="1731"/>
      <c r="G28" s="1732"/>
      <c r="H28" s="4"/>
      <c r="I28" s="937"/>
      <c r="J28" s="937"/>
      <c r="K28" s="937"/>
      <c r="L28" s="937"/>
      <c r="M28" s="937"/>
      <c r="N28" s="937"/>
      <c r="O28" s="937"/>
      <c r="P28" s="937"/>
      <c r="Q28" s="937"/>
      <c r="R28" s="937"/>
      <c r="S28" s="937"/>
      <c r="T28" s="937"/>
      <c r="U28" s="937"/>
      <c r="V28" s="937"/>
      <c r="W28" s="937"/>
      <c r="X28" s="937"/>
      <c r="Y28" s="937"/>
      <c r="Z28" s="937"/>
      <c r="AA28" s="937"/>
      <c r="AB28" s="937"/>
      <c r="AC28" s="937"/>
      <c r="AD28" s="937"/>
      <c r="AE28" s="937"/>
      <c r="AF28" s="937"/>
      <c r="AG28" s="937"/>
      <c r="AH28" s="937"/>
      <c r="AI28" s="937"/>
      <c r="AJ28" s="937"/>
      <c r="AK28" s="943"/>
    </row>
    <row r="29" spans="1:37" ht="15" customHeight="1">
      <c r="A29" s="3034"/>
      <c r="B29" s="2170"/>
      <c r="C29" s="3016"/>
      <c r="D29" s="1731"/>
      <c r="E29" s="1731"/>
      <c r="F29" s="1731"/>
      <c r="G29" s="1732"/>
      <c r="H29" s="4"/>
      <c r="I29" s="937"/>
      <c r="J29" s="937"/>
      <c r="K29" s="937"/>
      <c r="L29" s="937"/>
      <c r="M29" s="937"/>
      <c r="N29" s="937"/>
      <c r="O29" s="937"/>
      <c r="P29" s="937"/>
      <c r="Q29" s="937"/>
      <c r="R29" s="937"/>
      <c r="S29" s="937"/>
      <c r="T29" s="937"/>
      <c r="U29" s="937"/>
      <c r="V29" s="937"/>
      <c r="W29" s="937"/>
      <c r="X29" s="937"/>
      <c r="Y29" s="937"/>
      <c r="Z29" s="937"/>
      <c r="AA29" s="937"/>
      <c r="AB29" s="937"/>
      <c r="AC29" s="937"/>
      <c r="AD29" s="937"/>
      <c r="AE29" s="937"/>
      <c r="AF29" s="937"/>
      <c r="AG29" s="937"/>
      <c r="AH29" s="937"/>
      <c r="AI29" s="937"/>
      <c r="AJ29" s="937"/>
      <c r="AK29" s="943"/>
    </row>
    <row r="30" spans="1:37" ht="15" customHeight="1">
      <c r="A30" s="3034"/>
      <c r="B30" s="2170"/>
      <c r="C30" s="3016"/>
      <c r="D30" s="1731"/>
      <c r="E30" s="1731"/>
      <c r="F30" s="1731"/>
      <c r="G30" s="1732"/>
      <c r="H30" s="4"/>
      <c r="I30" s="937"/>
      <c r="J30" s="937"/>
      <c r="K30" s="937"/>
      <c r="L30" s="937"/>
      <c r="M30" s="937"/>
      <c r="N30" s="937"/>
      <c r="O30" s="937"/>
      <c r="P30" s="937"/>
      <c r="Q30" s="937"/>
      <c r="R30" s="937"/>
      <c r="S30" s="937"/>
      <c r="T30" s="937"/>
      <c r="U30" s="937"/>
      <c r="V30" s="937"/>
      <c r="W30" s="937"/>
      <c r="X30" s="937"/>
      <c r="Y30" s="937"/>
      <c r="Z30" s="937"/>
      <c r="AA30" s="937"/>
      <c r="AB30" s="937"/>
      <c r="AC30" s="937"/>
      <c r="AD30" s="937"/>
      <c r="AE30" s="937"/>
      <c r="AF30" s="937"/>
      <c r="AG30" s="937"/>
      <c r="AH30" s="937"/>
      <c r="AI30" s="937"/>
      <c r="AJ30" s="937"/>
      <c r="AK30" s="943"/>
    </row>
    <row r="31" spans="1:37" ht="15" customHeight="1">
      <c r="A31" s="3034"/>
      <c r="B31" s="2170"/>
      <c r="C31" s="3016"/>
      <c r="D31" s="1731"/>
      <c r="E31" s="1731"/>
      <c r="F31" s="1731"/>
      <c r="G31" s="1732"/>
      <c r="H31" s="4"/>
      <c r="I31" s="937"/>
      <c r="J31" s="937"/>
      <c r="K31" s="937"/>
      <c r="L31" s="937"/>
      <c r="M31" s="937"/>
      <c r="N31" s="937"/>
      <c r="O31" s="937"/>
      <c r="P31" s="937"/>
      <c r="Q31" s="937"/>
      <c r="R31" s="937"/>
      <c r="S31" s="937"/>
      <c r="T31" s="937"/>
      <c r="U31" s="937"/>
      <c r="V31" s="937"/>
      <c r="W31" s="937"/>
      <c r="X31" s="937"/>
      <c r="Y31" s="937"/>
      <c r="Z31" s="937"/>
      <c r="AA31" s="937"/>
      <c r="AB31" s="937"/>
      <c r="AC31" s="937"/>
      <c r="AD31" s="937"/>
      <c r="AE31" s="937"/>
      <c r="AF31" s="937"/>
      <c r="AG31" s="937"/>
      <c r="AH31" s="937"/>
      <c r="AI31" s="937"/>
      <c r="AJ31" s="937"/>
      <c r="AK31" s="943"/>
    </row>
    <row r="32" spans="1:37" ht="15" customHeight="1">
      <c r="A32" s="3034"/>
      <c r="B32" s="2170"/>
      <c r="C32" s="3016"/>
      <c r="D32" s="1731"/>
      <c r="E32" s="1731"/>
      <c r="F32" s="1731"/>
      <c r="G32" s="1732"/>
      <c r="H32" s="4"/>
      <c r="I32" s="937"/>
      <c r="J32" s="937"/>
      <c r="K32" s="937"/>
      <c r="L32" s="937"/>
      <c r="M32" s="937"/>
      <c r="N32" s="937"/>
      <c r="O32" s="937"/>
      <c r="P32" s="937"/>
      <c r="Q32" s="937"/>
      <c r="R32" s="937"/>
      <c r="S32" s="937"/>
      <c r="T32" s="937"/>
      <c r="U32" s="937"/>
      <c r="V32" s="937"/>
      <c r="W32" s="937"/>
      <c r="X32" s="937"/>
      <c r="Y32" s="937"/>
      <c r="Z32" s="937"/>
      <c r="AA32" s="937"/>
      <c r="AB32" s="937"/>
      <c r="AC32" s="937"/>
      <c r="AD32" s="937"/>
      <c r="AE32" s="937"/>
      <c r="AF32" s="937"/>
      <c r="AG32" s="937"/>
      <c r="AH32" s="937"/>
      <c r="AI32" s="937"/>
      <c r="AJ32" s="937"/>
      <c r="AK32" s="943"/>
    </row>
    <row r="33" spans="1:37" ht="15" customHeight="1">
      <c r="A33" s="3034"/>
      <c r="B33" s="2170"/>
      <c r="C33" s="3016"/>
      <c r="D33" s="1731"/>
      <c r="E33" s="1731"/>
      <c r="F33" s="1731"/>
      <c r="G33" s="1732"/>
      <c r="H33" s="4"/>
      <c r="I33" s="937"/>
      <c r="J33" s="937"/>
      <c r="K33" s="937"/>
      <c r="L33" s="937"/>
      <c r="M33" s="937"/>
      <c r="N33" s="937"/>
      <c r="O33" s="937"/>
      <c r="P33" s="937"/>
      <c r="Q33" s="937"/>
      <c r="R33" s="937"/>
      <c r="S33" s="937"/>
      <c r="T33" s="937"/>
      <c r="U33" s="937"/>
      <c r="V33" s="937"/>
      <c r="W33" s="937"/>
      <c r="X33" s="937"/>
      <c r="Y33" s="937"/>
      <c r="Z33" s="937"/>
      <c r="AA33" s="937"/>
      <c r="AB33" s="937"/>
      <c r="AC33" s="937"/>
      <c r="AD33" s="937"/>
      <c r="AE33" s="937"/>
      <c r="AF33" s="937"/>
      <c r="AG33" s="937"/>
      <c r="AH33" s="937"/>
      <c r="AI33" s="937"/>
      <c r="AJ33" s="937"/>
      <c r="AK33" s="943"/>
    </row>
    <row r="34" spans="1:37" ht="15" customHeight="1">
      <c r="A34" s="3034"/>
      <c r="B34" s="2170"/>
      <c r="C34" s="3016"/>
      <c r="D34" s="1731"/>
      <c r="E34" s="1731"/>
      <c r="F34" s="1731"/>
      <c r="G34" s="1732"/>
      <c r="H34" s="4"/>
      <c r="I34" s="933" t="s">
        <v>2139</v>
      </c>
      <c r="J34" s="933"/>
      <c r="K34" s="933"/>
      <c r="L34" s="933"/>
      <c r="M34" s="933"/>
      <c r="N34" s="933"/>
      <c r="O34" s="933"/>
      <c r="P34" s="933"/>
      <c r="Q34" s="933"/>
      <c r="R34" s="933"/>
      <c r="S34" s="933"/>
      <c r="T34" s="933"/>
      <c r="U34" s="933"/>
      <c r="V34" s="933"/>
      <c r="W34" s="933"/>
      <c r="X34" s="933"/>
      <c r="Y34" s="933"/>
      <c r="Z34" s="933"/>
      <c r="AA34" s="933"/>
      <c r="AB34" s="933"/>
      <c r="AC34" s="933"/>
      <c r="AD34" s="933"/>
      <c r="AE34" s="933"/>
      <c r="AF34" s="933"/>
      <c r="AG34" s="933"/>
      <c r="AH34" s="933"/>
      <c r="AI34" s="933"/>
      <c r="AJ34" s="933"/>
      <c r="AK34" s="935"/>
    </row>
    <row r="35" spans="1:37" ht="15" customHeight="1">
      <c r="A35" s="3034"/>
      <c r="B35" s="2170"/>
      <c r="C35" s="3016"/>
      <c r="D35" s="1731"/>
      <c r="E35" s="1731"/>
      <c r="F35" s="1731"/>
      <c r="G35" s="1732"/>
      <c r="H35" s="4"/>
      <c r="J35" s="933" t="s">
        <v>2140</v>
      </c>
      <c r="K35" s="933"/>
      <c r="L35" s="933"/>
      <c r="M35" s="933"/>
      <c r="N35" s="933"/>
      <c r="O35" s="933"/>
      <c r="P35" s="933"/>
      <c r="Q35" s="933"/>
      <c r="R35" s="933"/>
      <c r="S35" s="933"/>
      <c r="T35" s="933"/>
      <c r="U35" s="933"/>
      <c r="V35" s="933"/>
      <c r="W35" s="933"/>
      <c r="X35" s="1073" t="s">
        <v>2141</v>
      </c>
      <c r="Y35" s="1073"/>
      <c r="Z35" s="1073"/>
      <c r="AA35" s="1073"/>
      <c r="AB35" s="1073"/>
      <c r="AC35" s="1073"/>
      <c r="AD35" s="1073"/>
      <c r="AE35" s="1073"/>
      <c r="AF35" s="1073"/>
      <c r="AG35" s="1073"/>
      <c r="AH35" s="1073"/>
      <c r="AI35" s="1073"/>
      <c r="AJ35" s="1073"/>
      <c r="AK35" s="3020"/>
    </row>
    <row r="36" spans="1:37" ht="15" customHeight="1">
      <c r="A36" s="3034"/>
      <c r="B36" s="2170"/>
      <c r="C36" s="3016"/>
      <c r="D36" s="1731"/>
      <c r="E36" s="1731"/>
      <c r="F36" s="1731"/>
      <c r="G36" s="1732"/>
      <c r="H36" s="4"/>
      <c r="J36" s="933" t="s">
        <v>2142</v>
      </c>
      <c r="K36" s="933"/>
      <c r="L36" s="933"/>
      <c r="M36" s="933"/>
      <c r="N36" s="933"/>
      <c r="O36" s="933"/>
      <c r="P36" s="933"/>
      <c r="Q36" s="933"/>
      <c r="R36" s="933"/>
      <c r="S36" s="933"/>
      <c r="T36" s="933"/>
      <c r="U36" s="933"/>
      <c r="V36" s="933"/>
      <c r="W36" s="933"/>
      <c r="X36" s="933"/>
      <c r="Y36" s="933"/>
      <c r="Z36" s="933"/>
      <c r="AA36" s="933"/>
      <c r="AB36" s="933"/>
      <c r="AC36" s="933"/>
      <c r="AD36" s="933"/>
      <c r="AE36" s="933"/>
      <c r="AF36" s="933"/>
      <c r="AG36" s="933"/>
      <c r="AH36" s="933"/>
      <c r="AI36" s="933"/>
      <c r="AJ36" s="933"/>
      <c r="AK36" s="935"/>
    </row>
    <row r="37" spans="1:37" ht="15" customHeight="1">
      <c r="A37" s="3034"/>
      <c r="B37" s="2170"/>
      <c r="C37" s="3016"/>
      <c r="D37" s="1731"/>
      <c r="E37" s="1731"/>
      <c r="F37" s="1731"/>
      <c r="G37" s="1732"/>
      <c r="H37" s="4"/>
      <c r="I37" s="937"/>
      <c r="J37" s="937"/>
      <c r="K37" s="937"/>
      <c r="L37" s="937"/>
      <c r="M37" s="937"/>
      <c r="N37" s="937"/>
      <c r="O37" s="937"/>
      <c r="P37" s="937"/>
      <c r="Q37" s="937"/>
      <c r="R37" s="937"/>
      <c r="S37" s="937"/>
      <c r="T37" s="937"/>
      <c r="U37" s="937"/>
      <c r="V37" s="937"/>
      <c r="W37" s="937"/>
      <c r="X37" s="937"/>
      <c r="Y37" s="937"/>
      <c r="Z37" s="937"/>
      <c r="AA37" s="937"/>
      <c r="AB37" s="937"/>
      <c r="AC37" s="937"/>
      <c r="AD37" s="937"/>
      <c r="AE37" s="937"/>
      <c r="AF37" s="937"/>
      <c r="AG37" s="937"/>
      <c r="AH37" s="937"/>
      <c r="AI37" s="937"/>
      <c r="AJ37" s="937"/>
      <c r="AK37" s="943"/>
    </row>
    <row r="38" spans="1:37" ht="15" customHeight="1">
      <c r="A38" s="3034"/>
      <c r="B38" s="2170"/>
      <c r="C38" s="3016"/>
      <c r="D38" s="1731"/>
      <c r="E38" s="1731"/>
      <c r="F38" s="1731"/>
      <c r="G38" s="1732"/>
      <c r="H38" s="4"/>
      <c r="I38" s="937"/>
      <c r="J38" s="937"/>
      <c r="K38" s="937"/>
      <c r="L38" s="937"/>
      <c r="M38" s="937"/>
      <c r="N38" s="937"/>
      <c r="O38" s="937"/>
      <c r="P38" s="937"/>
      <c r="Q38" s="937"/>
      <c r="R38" s="937"/>
      <c r="S38" s="937"/>
      <c r="T38" s="937"/>
      <c r="U38" s="937"/>
      <c r="V38" s="937"/>
      <c r="W38" s="937"/>
      <c r="X38" s="937"/>
      <c r="Y38" s="937"/>
      <c r="Z38" s="937"/>
      <c r="AA38" s="937"/>
      <c r="AB38" s="937"/>
      <c r="AC38" s="937"/>
      <c r="AD38" s="937"/>
      <c r="AE38" s="937"/>
      <c r="AF38" s="937"/>
      <c r="AG38" s="937"/>
      <c r="AH38" s="937"/>
      <c r="AI38" s="937"/>
      <c r="AJ38" s="937"/>
      <c r="AK38" s="943"/>
    </row>
    <row r="39" spans="1:37" ht="15" customHeight="1">
      <c r="A39" s="3034"/>
      <c r="B39" s="2170"/>
      <c r="C39" s="3016"/>
      <c r="D39" s="1731"/>
      <c r="E39" s="1731"/>
      <c r="F39" s="1731"/>
      <c r="G39" s="1732"/>
      <c r="H39" s="4"/>
      <c r="I39" s="937"/>
      <c r="J39" s="937"/>
      <c r="K39" s="937"/>
      <c r="L39" s="937"/>
      <c r="M39" s="937"/>
      <c r="N39" s="937"/>
      <c r="O39" s="937"/>
      <c r="P39" s="937"/>
      <c r="Q39" s="937"/>
      <c r="R39" s="937"/>
      <c r="S39" s="937"/>
      <c r="T39" s="937"/>
      <c r="U39" s="937"/>
      <c r="V39" s="937"/>
      <c r="W39" s="937"/>
      <c r="X39" s="937"/>
      <c r="Y39" s="937"/>
      <c r="Z39" s="937"/>
      <c r="AA39" s="937"/>
      <c r="AB39" s="937"/>
      <c r="AC39" s="937"/>
      <c r="AD39" s="937"/>
      <c r="AE39" s="937"/>
      <c r="AF39" s="937"/>
      <c r="AG39" s="937"/>
      <c r="AH39" s="937"/>
      <c r="AI39" s="937"/>
      <c r="AJ39" s="937"/>
      <c r="AK39" s="943"/>
    </row>
    <row r="40" spans="1:37" ht="15" customHeight="1">
      <c r="A40" s="3034"/>
      <c r="B40" s="2170"/>
      <c r="C40" s="3016"/>
      <c r="D40" s="1731"/>
      <c r="E40" s="1731"/>
      <c r="F40" s="1731"/>
      <c r="G40" s="1732"/>
      <c r="H40" s="4"/>
      <c r="I40" s="937"/>
      <c r="J40" s="937"/>
      <c r="K40" s="937"/>
      <c r="L40" s="937"/>
      <c r="M40" s="937"/>
      <c r="N40" s="937"/>
      <c r="O40" s="937"/>
      <c r="P40" s="937"/>
      <c r="Q40" s="937"/>
      <c r="R40" s="937"/>
      <c r="S40" s="937"/>
      <c r="T40" s="937"/>
      <c r="U40" s="937"/>
      <c r="V40" s="937"/>
      <c r="W40" s="937"/>
      <c r="X40" s="937"/>
      <c r="Y40" s="937"/>
      <c r="Z40" s="937"/>
      <c r="AA40" s="937"/>
      <c r="AB40" s="937"/>
      <c r="AC40" s="937"/>
      <c r="AD40" s="937"/>
      <c r="AE40" s="937"/>
      <c r="AF40" s="937"/>
      <c r="AG40" s="937"/>
      <c r="AH40" s="937"/>
      <c r="AI40" s="937"/>
      <c r="AJ40" s="937"/>
      <c r="AK40" s="943"/>
    </row>
    <row r="41" spans="1:37" ht="15" customHeight="1">
      <c r="A41" s="3034"/>
      <c r="B41" s="2170"/>
      <c r="C41" s="3016"/>
      <c r="D41" s="1731"/>
      <c r="E41" s="1731"/>
      <c r="F41" s="1731"/>
      <c r="G41" s="1732"/>
      <c r="H41" s="4"/>
      <c r="I41" s="937"/>
      <c r="J41" s="937"/>
      <c r="K41" s="937"/>
      <c r="L41" s="937"/>
      <c r="M41" s="937"/>
      <c r="N41" s="937"/>
      <c r="O41" s="937"/>
      <c r="P41" s="937"/>
      <c r="Q41" s="937"/>
      <c r="R41" s="937"/>
      <c r="S41" s="937"/>
      <c r="T41" s="937"/>
      <c r="U41" s="937"/>
      <c r="V41" s="937"/>
      <c r="W41" s="937"/>
      <c r="X41" s="937"/>
      <c r="Y41" s="937"/>
      <c r="Z41" s="937"/>
      <c r="AA41" s="937"/>
      <c r="AB41" s="937"/>
      <c r="AC41" s="937"/>
      <c r="AD41" s="937"/>
      <c r="AE41" s="937"/>
      <c r="AF41" s="937"/>
      <c r="AG41" s="937"/>
      <c r="AH41" s="937"/>
      <c r="AI41" s="937"/>
      <c r="AJ41" s="937"/>
      <c r="AK41" s="943"/>
    </row>
    <row r="42" spans="1:37" ht="15" customHeight="1">
      <c r="A42" s="3034"/>
      <c r="B42" s="2170"/>
      <c r="C42" s="3016"/>
      <c r="D42" s="1731"/>
      <c r="E42" s="1731"/>
      <c r="F42" s="1731"/>
      <c r="G42" s="1732"/>
      <c r="H42" s="4"/>
      <c r="I42" s="937"/>
      <c r="J42" s="937"/>
      <c r="K42" s="937"/>
      <c r="L42" s="937"/>
      <c r="M42" s="937"/>
      <c r="N42" s="937"/>
      <c r="O42" s="937"/>
      <c r="P42" s="937"/>
      <c r="Q42" s="937"/>
      <c r="R42" s="937"/>
      <c r="S42" s="937"/>
      <c r="T42" s="937"/>
      <c r="U42" s="937"/>
      <c r="V42" s="937"/>
      <c r="W42" s="937"/>
      <c r="X42" s="937"/>
      <c r="Y42" s="937"/>
      <c r="Z42" s="937"/>
      <c r="AA42" s="937"/>
      <c r="AB42" s="937"/>
      <c r="AC42" s="937"/>
      <c r="AD42" s="937"/>
      <c r="AE42" s="937"/>
      <c r="AF42" s="937"/>
      <c r="AG42" s="937"/>
      <c r="AH42" s="937"/>
      <c r="AI42" s="937"/>
      <c r="AJ42" s="937"/>
      <c r="AK42" s="943"/>
    </row>
    <row r="43" spans="1:37" ht="15" customHeight="1">
      <c r="A43" s="3034"/>
      <c r="B43" s="2170"/>
      <c r="C43" s="3016"/>
      <c r="D43" s="1731"/>
      <c r="E43" s="1731"/>
      <c r="F43" s="1731"/>
      <c r="G43" s="1732"/>
      <c r="H43" s="4"/>
      <c r="I43" s="937"/>
      <c r="J43" s="937"/>
      <c r="K43" s="937"/>
      <c r="L43" s="937"/>
      <c r="M43" s="937"/>
      <c r="N43" s="937"/>
      <c r="O43" s="937"/>
      <c r="P43" s="937"/>
      <c r="Q43" s="937"/>
      <c r="R43" s="937"/>
      <c r="S43" s="937"/>
      <c r="T43" s="937"/>
      <c r="U43" s="937"/>
      <c r="V43" s="937"/>
      <c r="W43" s="937"/>
      <c r="X43" s="937"/>
      <c r="Y43" s="937"/>
      <c r="Z43" s="937"/>
      <c r="AA43" s="937"/>
      <c r="AB43" s="937"/>
      <c r="AC43" s="937"/>
      <c r="AD43" s="937"/>
      <c r="AE43" s="937"/>
      <c r="AF43" s="937"/>
      <c r="AG43" s="937"/>
      <c r="AH43" s="937"/>
      <c r="AI43" s="937"/>
      <c r="AJ43" s="937"/>
      <c r="AK43" s="943"/>
    </row>
    <row r="44" spans="1:37" ht="15" customHeight="1">
      <c r="A44" s="3034"/>
      <c r="B44" s="2170"/>
      <c r="C44" s="3016"/>
      <c r="D44" s="1731"/>
      <c r="E44" s="1731"/>
      <c r="F44" s="1731"/>
      <c r="G44" s="1732"/>
      <c r="H44" s="4"/>
      <c r="I44" s="937"/>
      <c r="J44" s="937"/>
      <c r="K44" s="937"/>
      <c r="L44" s="937"/>
      <c r="M44" s="937"/>
      <c r="N44" s="937"/>
      <c r="O44" s="937"/>
      <c r="P44" s="937"/>
      <c r="Q44" s="937"/>
      <c r="R44" s="937"/>
      <c r="S44" s="937"/>
      <c r="T44" s="937"/>
      <c r="U44" s="937"/>
      <c r="V44" s="937"/>
      <c r="W44" s="937"/>
      <c r="X44" s="937"/>
      <c r="Y44" s="937"/>
      <c r="Z44" s="937"/>
      <c r="AA44" s="937"/>
      <c r="AB44" s="937"/>
      <c r="AC44" s="937"/>
      <c r="AD44" s="937"/>
      <c r="AE44" s="937"/>
      <c r="AF44" s="937"/>
      <c r="AG44" s="937"/>
      <c r="AH44" s="937"/>
      <c r="AI44" s="937"/>
      <c r="AJ44" s="937"/>
      <c r="AK44" s="943"/>
    </row>
    <row r="45" spans="1:37" ht="15" customHeight="1">
      <c r="A45" s="3034"/>
      <c r="B45" s="2170"/>
      <c r="C45" s="3016"/>
      <c r="D45" s="1731"/>
      <c r="E45" s="1731"/>
      <c r="F45" s="1731"/>
      <c r="G45" s="1732"/>
      <c r="H45" s="4"/>
      <c r="I45" s="937"/>
      <c r="J45" s="937"/>
      <c r="K45" s="937"/>
      <c r="L45" s="937"/>
      <c r="M45" s="937"/>
      <c r="N45" s="937"/>
      <c r="O45" s="937"/>
      <c r="P45" s="937"/>
      <c r="Q45" s="937"/>
      <c r="R45" s="937"/>
      <c r="S45" s="937"/>
      <c r="T45" s="937"/>
      <c r="U45" s="937"/>
      <c r="V45" s="937"/>
      <c r="W45" s="937"/>
      <c r="X45" s="937"/>
      <c r="Y45" s="937"/>
      <c r="Z45" s="937"/>
      <c r="AA45" s="937"/>
      <c r="AB45" s="937"/>
      <c r="AC45" s="937"/>
      <c r="AD45" s="937"/>
      <c r="AE45" s="937"/>
      <c r="AF45" s="937"/>
      <c r="AG45" s="937"/>
      <c r="AH45" s="937"/>
      <c r="AI45" s="937"/>
      <c r="AJ45" s="937"/>
      <c r="AK45" s="943"/>
    </row>
    <row r="46" spans="1:37" ht="15" customHeight="1">
      <c r="A46" s="3034"/>
      <c r="B46" s="2170"/>
      <c r="C46" s="3016"/>
      <c r="D46" s="1731"/>
      <c r="E46" s="1731"/>
      <c r="F46" s="1731"/>
      <c r="G46" s="1732"/>
      <c r="H46" s="4"/>
      <c r="I46" s="937"/>
      <c r="J46" s="937"/>
      <c r="K46" s="937"/>
      <c r="L46" s="937"/>
      <c r="M46" s="937"/>
      <c r="N46" s="937"/>
      <c r="O46" s="937"/>
      <c r="P46" s="937"/>
      <c r="Q46" s="937"/>
      <c r="R46" s="937"/>
      <c r="S46" s="937"/>
      <c r="T46" s="937"/>
      <c r="U46" s="937"/>
      <c r="V46" s="937"/>
      <c r="W46" s="937"/>
      <c r="X46" s="937"/>
      <c r="Y46" s="937"/>
      <c r="Z46" s="937"/>
      <c r="AA46" s="937"/>
      <c r="AB46" s="937"/>
      <c r="AC46" s="937"/>
      <c r="AD46" s="937"/>
      <c r="AE46" s="937"/>
      <c r="AF46" s="937"/>
      <c r="AG46" s="937"/>
      <c r="AH46" s="937"/>
      <c r="AI46" s="937"/>
      <c r="AJ46" s="937"/>
      <c r="AK46" s="943"/>
    </row>
    <row r="47" spans="1:37" ht="15" customHeight="1">
      <c r="A47" s="3034"/>
      <c r="B47" s="2170"/>
      <c r="C47" s="3016"/>
      <c r="D47" s="1731"/>
      <c r="E47" s="1731"/>
      <c r="F47" s="1731"/>
      <c r="G47" s="1732"/>
      <c r="H47" s="4"/>
      <c r="I47" s="937"/>
      <c r="J47" s="937"/>
      <c r="K47" s="937"/>
      <c r="L47" s="937"/>
      <c r="M47" s="937"/>
      <c r="N47" s="937"/>
      <c r="O47" s="937"/>
      <c r="P47" s="937"/>
      <c r="Q47" s="937"/>
      <c r="R47" s="937"/>
      <c r="S47" s="937"/>
      <c r="T47" s="937"/>
      <c r="U47" s="937"/>
      <c r="V47" s="937"/>
      <c r="W47" s="937"/>
      <c r="X47" s="937"/>
      <c r="Y47" s="937"/>
      <c r="Z47" s="937"/>
      <c r="AA47" s="937"/>
      <c r="AB47" s="937"/>
      <c r="AC47" s="937"/>
      <c r="AD47" s="937"/>
      <c r="AE47" s="937"/>
      <c r="AF47" s="937"/>
      <c r="AG47" s="937"/>
      <c r="AH47" s="937"/>
      <c r="AI47" s="937"/>
      <c r="AJ47" s="937"/>
      <c r="AK47" s="943"/>
    </row>
    <row r="48" spans="1:37" ht="15" customHeight="1">
      <c r="A48" s="3034"/>
      <c r="B48" s="2170"/>
      <c r="C48" s="1733"/>
      <c r="D48" s="3017"/>
      <c r="E48" s="3017"/>
      <c r="F48" s="3017"/>
      <c r="G48" s="1735"/>
      <c r="H48" s="150"/>
      <c r="I48" s="2944"/>
      <c r="J48" s="2944"/>
      <c r="K48" s="2944"/>
      <c r="L48" s="2944"/>
      <c r="M48" s="2944"/>
      <c r="N48" s="2944"/>
      <c r="O48" s="2944"/>
      <c r="P48" s="2944"/>
      <c r="Q48" s="2944"/>
      <c r="R48" s="2944"/>
      <c r="S48" s="2944"/>
      <c r="T48" s="2944"/>
      <c r="U48" s="2944"/>
      <c r="V48" s="2944"/>
      <c r="W48" s="2944"/>
      <c r="X48" s="2944"/>
      <c r="Y48" s="2944"/>
      <c r="Z48" s="2944"/>
      <c r="AA48" s="2944"/>
      <c r="AB48" s="2944"/>
      <c r="AC48" s="2944"/>
      <c r="AD48" s="2944"/>
      <c r="AE48" s="2944"/>
      <c r="AF48" s="2944"/>
      <c r="AG48" s="2944"/>
      <c r="AH48" s="2944"/>
      <c r="AI48" s="2944"/>
      <c r="AJ48" s="2944"/>
      <c r="AK48" s="944"/>
    </row>
    <row r="49" spans="1:37" ht="15" customHeight="1">
      <c r="A49" s="3034"/>
      <c r="B49" s="2170"/>
      <c r="C49" s="3004" t="s">
        <v>2143</v>
      </c>
      <c r="D49" s="3005"/>
      <c r="E49" s="3005"/>
      <c r="F49" s="3005"/>
      <c r="G49" s="3006"/>
      <c r="H49" s="716"/>
      <c r="I49" s="2718" t="s">
        <v>2144</v>
      </c>
      <c r="J49" s="2718"/>
      <c r="K49" s="2718"/>
      <c r="L49" s="2718"/>
      <c r="M49" s="2718"/>
      <c r="N49" s="2718"/>
      <c r="O49" s="2718"/>
      <c r="P49" s="2718"/>
      <c r="Q49" s="2718"/>
      <c r="R49" s="3018" t="s">
        <v>2145</v>
      </c>
      <c r="S49" s="3018"/>
      <c r="T49" s="3018"/>
      <c r="U49" s="3018"/>
      <c r="V49" s="3018"/>
      <c r="W49" s="3018"/>
      <c r="X49" s="3018"/>
      <c r="Y49" s="3018"/>
      <c r="Z49" s="3018"/>
      <c r="AA49" s="3018"/>
      <c r="AB49" s="3018"/>
      <c r="AC49" s="3018"/>
      <c r="AD49" s="3018"/>
      <c r="AE49" s="3018"/>
      <c r="AF49" s="729"/>
      <c r="AG49" s="729"/>
      <c r="AH49" s="729"/>
      <c r="AI49" s="729"/>
      <c r="AJ49" s="729"/>
      <c r="AK49" s="730"/>
    </row>
    <row r="50" spans="1:37" ht="15" customHeight="1">
      <c r="A50" s="3034"/>
      <c r="B50" s="2170"/>
      <c r="C50" s="3007"/>
      <c r="D50" s="3008"/>
      <c r="E50" s="3008"/>
      <c r="F50" s="3008"/>
      <c r="G50" s="3009"/>
      <c r="H50" s="4"/>
      <c r="I50" s="933" t="s">
        <v>2146</v>
      </c>
      <c r="J50" s="933"/>
      <c r="K50" s="933"/>
      <c r="L50" s="933"/>
      <c r="M50" s="933"/>
      <c r="N50" s="933"/>
      <c r="O50" s="933"/>
      <c r="P50" s="933"/>
      <c r="Q50" s="933"/>
      <c r="R50" s="1073" t="s">
        <v>2145</v>
      </c>
      <c r="S50" s="1073"/>
      <c r="T50" s="1073"/>
      <c r="U50" s="1073"/>
      <c r="V50" s="1073"/>
      <c r="W50" s="1073"/>
      <c r="X50" s="1073"/>
      <c r="Y50" s="1073"/>
      <c r="Z50" s="1073"/>
      <c r="AA50" s="1073"/>
      <c r="AB50" s="1073"/>
      <c r="AC50" s="1073"/>
      <c r="AD50" s="1073"/>
      <c r="AE50" s="1073"/>
      <c r="AF50" s="89"/>
      <c r="AG50" s="89"/>
      <c r="AH50" s="89"/>
      <c r="AI50" s="89"/>
      <c r="AJ50" s="89"/>
      <c r="AK50" s="90"/>
    </row>
    <row r="51" spans="1:37" ht="15" customHeight="1">
      <c r="A51" s="3034"/>
      <c r="B51" s="2170"/>
      <c r="C51" s="3007"/>
      <c r="D51" s="3008"/>
      <c r="E51" s="3008"/>
      <c r="F51" s="3008"/>
      <c r="G51" s="3009"/>
      <c r="H51" s="4"/>
      <c r="I51" s="933" t="s">
        <v>2147</v>
      </c>
      <c r="J51" s="933"/>
      <c r="K51" s="933"/>
      <c r="L51" s="933"/>
      <c r="M51" s="933"/>
      <c r="N51" s="933"/>
      <c r="O51" s="933"/>
      <c r="P51" s="933"/>
      <c r="Q51" s="933"/>
      <c r="R51" s="1073" t="s">
        <v>2148</v>
      </c>
      <c r="S51" s="1073"/>
      <c r="T51" s="1073"/>
      <c r="U51" s="1073"/>
      <c r="V51" s="1073"/>
      <c r="W51" s="1073"/>
      <c r="X51" s="1073"/>
      <c r="Y51" s="1073"/>
      <c r="Z51" s="1073"/>
      <c r="AA51" s="1073"/>
      <c r="AB51" s="1073"/>
      <c r="AC51" s="1073"/>
      <c r="AD51" s="1073"/>
      <c r="AE51" s="1073"/>
      <c r="AF51" s="89"/>
      <c r="AG51" s="89"/>
      <c r="AH51" s="89"/>
      <c r="AI51" s="89"/>
      <c r="AJ51" s="89"/>
      <c r="AK51" s="90"/>
    </row>
    <row r="52" spans="1:37" ht="15" customHeight="1">
      <c r="A52" s="3034"/>
      <c r="B52" s="2170"/>
      <c r="C52" s="3007"/>
      <c r="D52" s="3008"/>
      <c r="E52" s="3008"/>
      <c r="F52" s="3008"/>
      <c r="G52" s="3009"/>
      <c r="H52" s="4"/>
      <c r="I52" s="933" t="s">
        <v>2149</v>
      </c>
      <c r="J52" s="933"/>
      <c r="K52" s="933"/>
      <c r="L52" s="933"/>
      <c r="M52" s="933"/>
      <c r="N52" s="933"/>
      <c r="O52" s="933"/>
      <c r="P52" s="933"/>
      <c r="Q52" s="933"/>
      <c r="R52" s="1073" t="s">
        <v>2148</v>
      </c>
      <c r="S52" s="1073"/>
      <c r="T52" s="1073"/>
      <c r="U52" s="1073"/>
      <c r="V52" s="1073"/>
      <c r="W52" s="1073"/>
      <c r="X52" s="1073"/>
      <c r="Y52" s="1073"/>
      <c r="Z52" s="1073"/>
      <c r="AA52" s="1073"/>
      <c r="AB52" s="1073"/>
      <c r="AC52" s="1073"/>
      <c r="AD52" s="1073"/>
      <c r="AE52" s="1073"/>
      <c r="AF52" s="89"/>
      <c r="AG52" s="89"/>
      <c r="AH52" s="89"/>
      <c r="AI52" s="89"/>
      <c r="AJ52" s="89"/>
      <c r="AK52" s="90"/>
    </row>
    <row r="53" spans="1:37" ht="15" customHeight="1">
      <c r="A53" s="3034"/>
      <c r="B53" s="2170"/>
      <c r="C53" s="3007"/>
      <c r="D53" s="3008"/>
      <c r="E53" s="3008"/>
      <c r="F53" s="3008"/>
      <c r="G53" s="3009"/>
      <c r="H53" s="4"/>
      <c r="I53" s="933" t="s">
        <v>2150</v>
      </c>
      <c r="J53" s="933"/>
      <c r="K53" s="933"/>
      <c r="L53" s="933"/>
      <c r="M53" s="933"/>
      <c r="N53" s="933"/>
      <c r="O53" s="933"/>
      <c r="P53" s="933"/>
      <c r="Q53" s="933"/>
      <c r="R53" s="1073" t="s">
        <v>2148</v>
      </c>
      <c r="S53" s="1073"/>
      <c r="T53" s="1073"/>
      <c r="U53" s="1073"/>
      <c r="V53" s="1073"/>
      <c r="W53" s="1073"/>
      <c r="X53" s="1073"/>
      <c r="Y53" s="1073"/>
      <c r="Z53" s="1073"/>
      <c r="AA53" s="1073"/>
      <c r="AB53" s="1073"/>
      <c r="AC53" s="1073"/>
      <c r="AD53" s="1073"/>
      <c r="AE53" s="1073"/>
      <c r="AF53" s="89"/>
      <c r="AG53" s="89"/>
      <c r="AH53" s="89"/>
      <c r="AI53" s="89"/>
      <c r="AJ53" s="89"/>
      <c r="AK53" s="90"/>
    </row>
    <row r="54" spans="1:37" ht="15" customHeight="1">
      <c r="A54" s="2171"/>
      <c r="B54" s="2173"/>
      <c r="C54" s="3010"/>
      <c r="D54" s="3011"/>
      <c r="E54" s="3011"/>
      <c r="F54" s="3011"/>
      <c r="G54" s="3012"/>
      <c r="H54" s="150"/>
      <c r="I54" s="2721" t="s">
        <v>2151</v>
      </c>
      <c r="J54" s="2721"/>
      <c r="K54" s="2721"/>
      <c r="L54" s="2721"/>
      <c r="M54" s="2721"/>
      <c r="N54" s="2721"/>
      <c r="O54" s="2721"/>
      <c r="P54" s="2721"/>
      <c r="Q54" s="2721"/>
      <c r="R54" s="3024" t="s">
        <v>2148</v>
      </c>
      <c r="S54" s="3024"/>
      <c r="T54" s="3024"/>
      <c r="U54" s="3024"/>
      <c r="V54" s="3024"/>
      <c r="W54" s="3024"/>
      <c r="X54" s="3024"/>
      <c r="Y54" s="3024"/>
      <c r="Z54" s="3024"/>
      <c r="AA54" s="3024"/>
      <c r="AB54" s="3024"/>
      <c r="AC54" s="3024"/>
      <c r="AD54" s="3024"/>
      <c r="AE54" s="3024"/>
      <c r="AF54" s="91"/>
      <c r="AG54" s="91"/>
      <c r="AH54" s="91"/>
      <c r="AI54" s="91"/>
      <c r="AJ54" s="91"/>
      <c r="AK54" s="444"/>
    </row>
    <row r="55" spans="1:37" ht="15" customHeight="1">
      <c r="A55" s="3035" t="s">
        <v>2152</v>
      </c>
      <c r="B55" s="3035"/>
      <c r="C55" s="3035"/>
      <c r="D55" s="3035"/>
      <c r="E55" s="3035"/>
      <c r="F55" s="3035"/>
      <c r="G55" s="3035"/>
      <c r="H55" s="3035"/>
      <c r="I55" s="3035"/>
      <c r="J55" s="3035"/>
      <c r="K55" s="3035"/>
      <c r="L55" s="3035"/>
      <c r="M55" s="3035"/>
      <c r="N55" s="3035"/>
      <c r="O55" s="3035"/>
      <c r="P55" s="3035"/>
      <c r="Q55" s="3035"/>
      <c r="R55" s="3035"/>
      <c r="S55" s="3035"/>
      <c r="T55" s="3035"/>
      <c r="U55" s="3035"/>
      <c r="V55" s="3035"/>
      <c r="W55" s="3035"/>
      <c r="X55" s="3035"/>
      <c r="Y55" s="3035"/>
      <c r="Z55" s="3035"/>
      <c r="AA55" s="3035"/>
      <c r="AB55" s="3035"/>
      <c r="AC55" s="3035"/>
      <c r="AD55" s="3035"/>
      <c r="AE55" s="3035"/>
      <c r="AF55" s="3035"/>
      <c r="AG55" s="3035"/>
      <c r="AH55" s="3035"/>
      <c r="AI55" s="3035"/>
      <c r="AJ55" s="3035"/>
      <c r="AK55" s="3035"/>
    </row>
    <row r="56" spans="1:37" ht="15" customHeight="1">
      <c r="A56" s="3036"/>
      <c r="B56" s="3036"/>
      <c r="C56" s="3036"/>
      <c r="D56" s="3036"/>
      <c r="E56" s="3036"/>
      <c r="F56" s="3036"/>
      <c r="G56" s="3036"/>
      <c r="H56" s="3036"/>
      <c r="I56" s="3036"/>
      <c r="J56" s="3036"/>
      <c r="K56" s="3036"/>
      <c r="L56" s="3036"/>
      <c r="M56" s="3036"/>
      <c r="N56" s="3036"/>
      <c r="O56" s="3036"/>
      <c r="P56" s="3036"/>
      <c r="Q56" s="3036"/>
      <c r="R56" s="3036"/>
      <c r="S56" s="3036"/>
      <c r="T56" s="3036"/>
      <c r="U56" s="3036"/>
      <c r="V56" s="3036"/>
      <c r="W56" s="3036"/>
      <c r="X56" s="3036"/>
      <c r="Y56" s="3036"/>
      <c r="Z56" s="3036"/>
      <c r="AA56" s="3036"/>
      <c r="AB56" s="3036"/>
      <c r="AC56" s="3036"/>
      <c r="AD56" s="3036"/>
      <c r="AE56" s="3036"/>
      <c r="AF56" s="3036"/>
      <c r="AG56" s="3036"/>
      <c r="AH56" s="3036"/>
      <c r="AI56" s="3036"/>
      <c r="AJ56" s="3036"/>
      <c r="AK56" s="3036"/>
    </row>
    <row r="57" spans="1:37" ht="15" customHeight="1">
      <c r="A57" s="3032" t="s">
        <v>2153</v>
      </c>
      <c r="B57" s="3033"/>
      <c r="C57" s="3027" t="s">
        <v>2154</v>
      </c>
      <c r="D57" s="2958"/>
      <c r="E57" s="2958"/>
      <c r="F57" s="2958"/>
      <c r="G57" s="2958"/>
      <c r="H57" s="720"/>
      <c r="I57" s="3029" t="s">
        <v>2155</v>
      </c>
      <c r="J57" s="3029"/>
      <c r="K57" s="3029"/>
      <c r="L57" s="721" t="s">
        <v>2156</v>
      </c>
      <c r="M57" s="724" t="s">
        <v>44</v>
      </c>
      <c r="N57" s="3031"/>
      <c r="O57" s="3031"/>
      <c r="P57" s="3031"/>
      <c r="Q57" s="724" t="s">
        <v>8</v>
      </c>
      <c r="R57" s="3029" t="s">
        <v>1058</v>
      </c>
      <c r="S57" s="3029"/>
      <c r="T57" s="721"/>
      <c r="U57" s="723"/>
      <c r="V57" s="720"/>
      <c r="W57" s="3029" t="s">
        <v>2157</v>
      </c>
      <c r="X57" s="3029"/>
      <c r="Y57" s="3029"/>
      <c r="Z57" s="721" t="s">
        <v>2156</v>
      </c>
      <c r="AA57" s="724" t="s">
        <v>44</v>
      </c>
      <c r="AB57" s="3031"/>
      <c r="AC57" s="3031"/>
      <c r="AD57" s="3031"/>
      <c r="AE57" s="724" t="s">
        <v>8</v>
      </c>
      <c r="AF57" s="3029" t="s">
        <v>1063</v>
      </c>
      <c r="AG57" s="3029"/>
      <c r="AH57" s="721"/>
      <c r="AI57" s="721"/>
      <c r="AJ57" s="721"/>
      <c r="AK57" s="723"/>
    </row>
    <row r="58" spans="1:37" ht="15" customHeight="1">
      <c r="A58" s="3034"/>
      <c r="B58" s="2170"/>
      <c r="C58" s="3027"/>
      <c r="D58" s="2958"/>
      <c r="E58" s="2958"/>
      <c r="F58" s="2958"/>
      <c r="G58" s="2958"/>
      <c r="H58" s="720"/>
      <c r="I58" s="3029" t="s">
        <v>2158</v>
      </c>
      <c r="J58" s="3029"/>
      <c r="K58" s="3029"/>
      <c r="L58" s="3001"/>
      <c r="M58" s="3001"/>
      <c r="N58" s="3001"/>
      <c r="O58" s="3001"/>
      <c r="P58" s="3001"/>
      <c r="Q58" s="3001"/>
      <c r="R58" s="721"/>
      <c r="S58" s="721"/>
      <c r="T58" s="721"/>
      <c r="U58" s="721"/>
      <c r="V58" s="721"/>
      <c r="W58" s="721"/>
      <c r="X58" s="721"/>
      <c r="Y58" s="721"/>
      <c r="Z58" s="721"/>
      <c r="AA58" s="721"/>
      <c r="AB58" s="721"/>
      <c r="AC58" s="721"/>
      <c r="AD58" s="721"/>
      <c r="AE58" s="721"/>
      <c r="AF58" s="721"/>
      <c r="AG58" s="721"/>
      <c r="AH58" s="721"/>
      <c r="AI58" s="721"/>
      <c r="AJ58" s="721"/>
      <c r="AK58" s="723"/>
    </row>
    <row r="59" spans="1:37" ht="15" customHeight="1">
      <c r="A59" s="3034"/>
      <c r="B59" s="2170"/>
      <c r="C59" s="3027"/>
      <c r="D59" s="2958"/>
      <c r="E59" s="2958"/>
      <c r="F59" s="2958"/>
      <c r="G59" s="2958"/>
      <c r="H59" s="720"/>
      <c r="I59" s="3029" t="s">
        <v>2159</v>
      </c>
      <c r="J59" s="3029"/>
      <c r="K59" s="3029"/>
      <c r="L59" s="3001"/>
      <c r="M59" s="3001"/>
      <c r="N59" s="3001"/>
      <c r="O59" s="3001"/>
      <c r="P59" s="3001"/>
      <c r="Q59" s="3001"/>
      <c r="R59" s="721"/>
      <c r="S59" s="721"/>
      <c r="T59" s="721"/>
      <c r="U59" s="721"/>
      <c r="V59" s="721"/>
      <c r="W59" s="721"/>
      <c r="X59" s="721"/>
      <c r="Y59" s="721"/>
      <c r="Z59" s="721"/>
      <c r="AA59" s="721"/>
      <c r="AB59" s="721"/>
      <c r="AC59" s="721"/>
      <c r="AD59" s="721"/>
      <c r="AE59" s="721"/>
      <c r="AF59" s="721"/>
      <c r="AG59" s="721"/>
      <c r="AH59" s="721"/>
      <c r="AI59" s="721"/>
      <c r="AJ59" s="721"/>
      <c r="AK59" s="723"/>
    </row>
    <row r="60" spans="1:37" ht="15" customHeight="1">
      <c r="A60" s="3034"/>
      <c r="B60" s="2170"/>
      <c r="C60" s="3015"/>
      <c r="D60" s="3039"/>
      <c r="E60" s="3039"/>
      <c r="F60" s="3039"/>
      <c r="G60" s="3039"/>
      <c r="H60" s="720"/>
      <c r="I60" s="3029" t="s">
        <v>2160</v>
      </c>
      <c r="J60" s="3029"/>
      <c r="K60" s="3029"/>
      <c r="L60" s="3029"/>
      <c r="M60" s="3029"/>
      <c r="N60" s="3029"/>
      <c r="O60" s="3029"/>
      <c r="P60" s="724" t="s">
        <v>44</v>
      </c>
      <c r="Q60" s="3001"/>
      <c r="R60" s="3001"/>
      <c r="S60" s="3001"/>
      <c r="T60" s="3001"/>
      <c r="U60" s="3001"/>
      <c r="V60" s="3001"/>
      <c r="W60" s="3001"/>
      <c r="X60" s="3001"/>
      <c r="Y60" s="3001"/>
      <c r="Z60" s="3001"/>
      <c r="AA60" s="3001"/>
      <c r="AB60" s="3001"/>
      <c r="AC60" s="3001"/>
      <c r="AD60" s="3001"/>
      <c r="AE60" s="3001"/>
      <c r="AF60" s="3001"/>
      <c r="AG60" s="3001"/>
      <c r="AH60" s="3001"/>
      <c r="AI60" s="3001"/>
      <c r="AJ60" s="3001"/>
      <c r="AK60" s="725" t="s">
        <v>8</v>
      </c>
    </row>
    <row r="61" spans="1:37" ht="15" customHeight="1">
      <c r="A61" s="3034"/>
      <c r="B61" s="2170"/>
      <c r="C61" s="731"/>
      <c r="D61" s="3037" t="s">
        <v>2161</v>
      </c>
      <c r="E61" s="3037"/>
      <c r="F61" s="3037"/>
      <c r="G61" s="3037"/>
      <c r="H61" s="3037"/>
      <c r="I61" s="3037"/>
      <c r="J61" s="3037"/>
      <c r="K61" s="3037"/>
      <c r="L61" s="3037"/>
      <c r="M61" s="3037"/>
      <c r="N61" s="3037"/>
      <c r="O61" s="3037"/>
      <c r="P61" s="3037"/>
      <c r="Q61" s="3037"/>
      <c r="R61" s="3037"/>
      <c r="S61" s="3037"/>
      <c r="T61" s="3037"/>
      <c r="U61" s="3037"/>
      <c r="V61" s="3037"/>
      <c r="W61" s="3037"/>
      <c r="X61" s="3037"/>
      <c r="Y61" s="3037"/>
      <c r="Z61" s="3037"/>
      <c r="AA61" s="3037"/>
      <c r="AB61" s="3037"/>
      <c r="AC61" s="3037"/>
      <c r="AD61" s="3037"/>
      <c r="AE61" s="3037"/>
      <c r="AF61" s="3037"/>
      <c r="AG61" s="3037"/>
      <c r="AH61" s="3037"/>
      <c r="AI61" s="3037"/>
      <c r="AJ61" s="3037"/>
      <c r="AK61" s="3038"/>
    </row>
    <row r="62" spans="1:37" ht="15" customHeight="1">
      <c r="A62" s="3034"/>
      <c r="B62" s="2170"/>
      <c r="C62" s="441"/>
      <c r="D62" s="441"/>
      <c r="E62" s="937"/>
      <c r="F62" s="937"/>
      <c r="G62" s="937"/>
      <c r="H62" s="937"/>
      <c r="I62" s="937"/>
      <c r="J62" s="937"/>
      <c r="K62" s="937"/>
      <c r="L62" s="937"/>
      <c r="M62" s="937"/>
      <c r="N62" s="937"/>
      <c r="O62" s="937"/>
      <c r="P62" s="937"/>
      <c r="Q62" s="937"/>
      <c r="R62" s="937"/>
      <c r="S62" s="937"/>
      <c r="T62" s="937"/>
      <c r="U62" s="937"/>
      <c r="V62" s="937"/>
      <c r="W62" s="937"/>
      <c r="X62" s="937"/>
      <c r="Y62" s="937"/>
      <c r="Z62" s="937"/>
      <c r="AA62" s="937"/>
      <c r="AB62" s="937"/>
      <c r="AC62" s="937"/>
      <c r="AD62" s="937"/>
      <c r="AE62" s="937"/>
      <c r="AF62" s="937"/>
      <c r="AG62" s="937"/>
      <c r="AH62" s="937"/>
      <c r="AI62" s="937"/>
      <c r="AJ62" s="937"/>
      <c r="AK62" s="943"/>
    </row>
    <row r="63" spans="1:37" ht="15" customHeight="1">
      <c r="A63" s="3034"/>
      <c r="B63" s="2170"/>
      <c r="C63" s="441"/>
      <c r="D63" s="441"/>
      <c r="E63" s="937"/>
      <c r="F63" s="937"/>
      <c r="G63" s="937"/>
      <c r="H63" s="937"/>
      <c r="I63" s="937"/>
      <c r="J63" s="937"/>
      <c r="K63" s="937"/>
      <c r="L63" s="937"/>
      <c r="M63" s="937"/>
      <c r="N63" s="937"/>
      <c r="O63" s="937"/>
      <c r="P63" s="937"/>
      <c r="Q63" s="937"/>
      <c r="R63" s="937"/>
      <c r="S63" s="937"/>
      <c r="T63" s="937"/>
      <c r="U63" s="937"/>
      <c r="V63" s="937"/>
      <c r="W63" s="937"/>
      <c r="X63" s="937"/>
      <c r="Y63" s="937"/>
      <c r="Z63" s="937"/>
      <c r="AA63" s="937"/>
      <c r="AB63" s="937"/>
      <c r="AC63" s="937"/>
      <c r="AD63" s="937"/>
      <c r="AE63" s="937"/>
      <c r="AF63" s="937"/>
      <c r="AG63" s="937"/>
      <c r="AH63" s="937"/>
      <c r="AI63" s="937"/>
      <c r="AJ63" s="937"/>
      <c r="AK63" s="943"/>
    </row>
    <row r="64" spans="1:37" ht="15" customHeight="1">
      <c r="A64" s="3034"/>
      <c r="B64" s="2170"/>
      <c r="C64" s="732"/>
      <c r="D64" s="732"/>
      <c r="E64" s="2944"/>
      <c r="F64" s="2944"/>
      <c r="G64" s="2944"/>
      <c r="H64" s="2944"/>
      <c r="I64" s="2944"/>
      <c r="J64" s="2944"/>
      <c r="K64" s="2944"/>
      <c r="L64" s="2944"/>
      <c r="M64" s="2944"/>
      <c r="N64" s="2944"/>
      <c r="O64" s="2944"/>
      <c r="P64" s="2944"/>
      <c r="Q64" s="2944"/>
      <c r="R64" s="2944"/>
      <c r="S64" s="2944"/>
      <c r="T64" s="2944"/>
      <c r="U64" s="2944"/>
      <c r="V64" s="2944"/>
      <c r="W64" s="2944"/>
      <c r="X64" s="2944"/>
      <c r="Y64" s="2944"/>
      <c r="Z64" s="2944"/>
      <c r="AA64" s="2944"/>
      <c r="AB64" s="2944"/>
      <c r="AC64" s="2944"/>
      <c r="AD64" s="2944"/>
      <c r="AE64" s="2944"/>
      <c r="AF64" s="2944"/>
      <c r="AG64" s="2944"/>
      <c r="AH64" s="2944"/>
      <c r="AI64" s="2944"/>
      <c r="AJ64" s="2944"/>
      <c r="AK64" s="944"/>
    </row>
    <row r="65" spans="1:37" ht="15" customHeight="1">
      <c r="A65" s="3034"/>
      <c r="B65" s="2170"/>
      <c r="C65" s="731"/>
      <c r="D65" s="3037" t="s">
        <v>2162</v>
      </c>
      <c r="E65" s="3037"/>
      <c r="F65" s="3037"/>
      <c r="G65" s="3037"/>
      <c r="H65" s="3037"/>
      <c r="I65" s="3037"/>
      <c r="J65" s="3037"/>
      <c r="K65" s="3037"/>
      <c r="L65" s="3037"/>
      <c r="M65" s="3037"/>
      <c r="N65" s="3037"/>
      <c r="O65" s="3037"/>
      <c r="P65" s="3037"/>
      <c r="Q65" s="3037"/>
      <c r="R65" s="3037"/>
      <c r="S65" s="3037"/>
      <c r="T65" s="3037"/>
      <c r="U65" s="3037"/>
      <c r="V65" s="3037"/>
      <c r="W65" s="3037"/>
      <c r="X65" s="3037"/>
      <c r="Y65" s="3037"/>
      <c r="Z65" s="3037"/>
      <c r="AA65" s="3037"/>
      <c r="AB65" s="3037"/>
      <c r="AC65" s="3037"/>
      <c r="AD65" s="3037"/>
      <c r="AE65" s="3037"/>
      <c r="AF65" s="3037"/>
      <c r="AG65" s="3037"/>
      <c r="AH65" s="3037"/>
      <c r="AI65" s="3037"/>
      <c r="AJ65" s="3037"/>
      <c r="AK65" s="3038"/>
    </row>
    <row r="66" spans="1:37" ht="15" customHeight="1">
      <c r="A66" s="3034"/>
      <c r="B66" s="2170"/>
      <c r="C66" s="441"/>
      <c r="D66" s="441"/>
      <c r="E66" s="937"/>
      <c r="F66" s="937"/>
      <c r="G66" s="937"/>
      <c r="H66" s="937"/>
      <c r="I66" s="937"/>
      <c r="J66" s="937"/>
      <c r="K66" s="937"/>
      <c r="L66" s="937"/>
      <c r="M66" s="937"/>
      <c r="N66" s="937"/>
      <c r="O66" s="937"/>
      <c r="P66" s="937"/>
      <c r="Q66" s="937"/>
      <c r="R66" s="937"/>
      <c r="S66" s="937"/>
      <c r="T66" s="937"/>
      <c r="U66" s="937"/>
      <c r="V66" s="937"/>
      <c r="W66" s="937"/>
      <c r="X66" s="937"/>
      <c r="Y66" s="937"/>
      <c r="Z66" s="937"/>
      <c r="AA66" s="937"/>
      <c r="AB66" s="937"/>
      <c r="AC66" s="937"/>
      <c r="AD66" s="937"/>
      <c r="AE66" s="937"/>
      <c r="AF66" s="937"/>
      <c r="AG66" s="937"/>
      <c r="AH66" s="937"/>
      <c r="AI66" s="937"/>
      <c r="AJ66" s="937"/>
      <c r="AK66" s="943"/>
    </row>
    <row r="67" spans="1:37" ht="15" customHeight="1">
      <c r="A67" s="3034"/>
      <c r="B67" s="2170"/>
      <c r="C67" s="732"/>
      <c r="D67" s="732"/>
      <c r="E67" s="2944"/>
      <c r="F67" s="2944"/>
      <c r="G67" s="2944"/>
      <c r="H67" s="2944"/>
      <c r="I67" s="2944"/>
      <c r="J67" s="2944"/>
      <c r="K67" s="2944"/>
      <c r="L67" s="2944"/>
      <c r="M67" s="2944"/>
      <c r="N67" s="2944"/>
      <c r="O67" s="2944"/>
      <c r="P67" s="2944"/>
      <c r="Q67" s="2944"/>
      <c r="R67" s="2944"/>
      <c r="S67" s="2944"/>
      <c r="T67" s="2944"/>
      <c r="U67" s="2944"/>
      <c r="V67" s="2944"/>
      <c r="W67" s="2944"/>
      <c r="X67" s="2944"/>
      <c r="Y67" s="2944"/>
      <c r="Z67" s="2944"/>
      <c r="AA67" s="2944"/>
      <c r="AB67" s="2944"/>
      <c r="AC67" s="2944"/>
      <c r="AD67" s="2944"/>
      <c r="AE67" s="2944"/>
      <c r="AF67" s="2944"/>
      <c r="AG67" s="2944"/>
      <c r="AH67" s="2944"/>
      <c r="AI67" s="2944"/>
      <c r="AJ67" s="2944"/>
      <c r="AK67" s="944"/>
    </row>
    <row r="68" spans="1:37" ht="15" customHeight="1">
      <c r="A68" s="3034"/>
      <c r="B68" s="2170"/>
      <c r="C68" s="731"/>
      <c r="D68" s="3037" t="s">
        <v>2163</v>
      </c>
      <c r="E68" s="3037"/>
      <c r="F68" s="3037"/>
      <c r="G68" s="3037"/>
      <c r="H68" s="3037"/>
      <c r="I68" s="3037"/>
      <c r="J68" s="3037"/>
      <c r="K68" s="3037"/>
      <c r="L68" s="3037"/>
      <c r="M68" s="3037"/>
      <c r="N68" s="3037"/>
      <c r="O68" s="3037"/>
      <c r="P68" s="3037"/>
      <c r="Q68" s="3037"/>
      <c r="R68" s="3037"/>
      <c r="S68" s="3037"/>
      <c r="T68" s="3037"/>
      <c r="U68" s="3037"/>
      <c r="V68" s="3037"/>
      <c r="W68" s="3037"/>
      <c r="X68" s="3037"/>
      <c r="Y68" s="3037"/>
      <c r="Z68" s="3037"/>
      <c r="AA68" s="3037"/>
      <c r="AB68" s="3037"/>
      <c r="AC68" s="3037"/>
      <c r="AD68" s="3037"/>
      <c r="AE68" s="3037"/>
      <c r="AF68" s="3037"/>
      <c r="AG68" s="3037"/>
      <c r="AH68" s="3037"/>
      <c r="AI68" s="3037"/>
      <c r="AJ68" s="3037"/>
      <c r="AK68" s="3038"/>
    </row>
    <row r="69" spans="1:37" ht="15" customHeight="1">
      <c r="A69" s="3034"/>
      <c r="B69" s="2170"/>
      <c r="C69" s="441"/>
      <c r="D69" s="441"/>
      <c r="E69" s="937"/>
      <c r="F69" s="937"/>
      <c r="G69" s="937"/>
      <c r="H69" s="937"/>
      <c r="I69" s="937"/>
      <c r="J69" s="937"/>
      <c r="K69" s="937"/>
      <c r="L69" s="937"/>
      <c r="M69" s="937"/>
      <c r="N69" s="937"/>
      <c r="O69" s="937"/>
      <c r="P69" s="937"/>
      <c r="Q69" s="937"/>
      <c r="R69" s="937"/>
      <c r="S69" s="937"/>
      <c r="T69" s="937"/>
      <c r="U69" s="937"/>
      <c r="V69" s="937"/>
      <c r="W69" s="937"/>
      <c r="X69" s="937"/>
      <c r="Y69" s="937"/>
      <c r="Z69" s="937"/>
      <c r="AA69" s="937"/>
      <c r="AB69" s="937"/>
      <c r="AC69" s="937"/>
      <c r="AD69" s="937"/>
      <c r="AE69" s="937"/>
      <c r="AF69" s="937"/>
      <c r="AG69" s="937"/>
      <c r="AH69" s="937"/>
      <c r="AI69" s="937"/>
      <c r="AJ69" s="937"/>
      <c r="AK69" s="943"/>
    </row>
    <row r="70" spans="1:37" ht="15" customHeight="1">
      <c r="A70" s="3034"/>
      <c r="B70" s="2170"/>
      <c r="C70" s="441"/>
      <c r="D70" s="441"/>
      <c r="E70" s="937"/>
      <c r="F70" s="937"/>
      <c r="G70" s="937"/>
      <c r="H70" s="937"/>
      <c r="I70" s="937"/>
      <c r="J70" s="937"/>
      <c r="K70" s="937"/>
      <c r="L70" s="937"/>
      <c r="M70" s="937"/>
      <c r="N70" s="937"/>
      <c r="O70" s="937"/>
      <c r="P70" s="937"/>
      <c r="Q70" s="937"/>
      <c r="R70" s="937"/>
      <c r="S70" s="937"/>
      <c r="T70" s="937"/>
      <c r="U70" s="937"/>
      <c r="V70" s="937"/>
      <c r="W70" s="937"/>
      <c r="X70" s="937"/>
      <c r="Y70" s="937"/>
      <c r="Z70" s="937"/>
      <c r="AA70" s="937"/>
      <c r="AB70" s="937"/>
      <c r="AC70" s="937"/>
      <c r="AD70" s="937"/>
      <c r="AE70" s="937"/>
      <c r="AF70" s="937"/>
      <c r="AG70" s="937"/>
      <c r="AH70" s="937"/>
      <c r="AI70" s="937"/>
      <c r="AJ70" s="937"/>
      <c r="AK70" s="943"/>
    </row>
    <row r="71" spans="1:37" ht="15" customHeight="1">
      <c r="A71" s="3034"/>
      <c r="B71" s="2170"/>
      <c r="C71" s="441"/>
      <c r="D71" s="441"/>
      <c r="E71" s="937"/>
      <c r="F71" s="937"/>
      <c r="G71" s="937"/>
      <c r="H71" s="937"/>
      <c r="I71" s="937"/>
      <c r="J71" s="937"/>
      <c r="K71" s="937"/>
      <c r="L71" s="937"/>
      <c r="M71" s="937"/>
      <c r="N71" s="937"/>
      <c r="O71" s="937"/>
      <c r="P71" s="937"/>
      <c r="Q71" s="937"/>
      <c r="R71" s="937"/>
      <c r="S71" s="937"/>
      <c r="T71" s="937"/>
      <c r="U71" s="937"/>
      <c r="V71" s="937"/>
      <c r="W71" s="937"/>
      <c r="X71" s="937"/>
      <c r="Y71" s="937"/>
      <c r="Z71" s="937"/>
      <c r="AA71" s="937"/>
      <c r="AB71" s="937"/>
      <c r="AC71" s="937"/>
      <c r="AD71" s="937"/>
      <c r="AE71" s="937"/>
      <c r="AF71" s="937"/>
      <c r="AG71" s="937"/>
      <c r="AH71" s="937"/>
      <c r="AI71" s="937"/>
      <c r="AJ71" s="937"/>
      <c r="AK71" s="943"/>
    </row>
    <row r="72" spans="1:37" ht="15" customHeight="1">
      <c r="A72" s="3034"/>
      <c r="B72" s="2170"/>
      <c r="C72" s="441"/>
      <c r="D72" s="441"/>
      <c r="E72" s="937"/>
      <c r="F72" s="937"/>
      <c r="G72" s="937"/>
      <c r="H72" s="937"/>
      <c r="I72" s="937"/>
      <c r="J72" s="937"/>
      <c r="K72" s="937"/>
      <c r="L72" s="937"/>
      <c r="M72" s="937"/>
      <c r="N72" s="937"/>
      <c r="O72" s="937"/>
      <c r="P72" s="937"/>
      <c r="Q72" s="937"/>
      <c r="R72" s="937"/>
      <c r="S72" s="937"/>
      <c r="T72" s="937"/>
      <c r="U72" s="937"/>
      <c r="V72" s="937"/>
      <c r="W72" s="937"/>
      <c r="X72" s="937"/>
      <c r="Y72" s="937"/>
      <c r="Z72" s="937"/>
      <c r="AA72" s="937"/>
      <c r="AB72" s="937"/>
      <c r="AC72" s="937"/>
      <c r="AD72" s="937"/>
      <c r="AE72" s="937"/>
      <c r="AF72" s="937"/>
      <c r="AG72" s="937"/>
      <c r="AH72" s="937"/>
      <c r="AI72" s="937"/>
      <c r="AJ72" s="937"/>
      <c r="AK72" s="943"/>
    </row>
    <row r="73" spans="1:37" ht="15" customHeight="1">
      <c r="A73" s="3034"/>
      <c r="B73" s="2170"/>
      <c r="C73" s="441"/>
      <c r="D73" s="441"/>
      <c r="E73" s="937"/>
      <c r="F73" s="937"/>
      <c r="G73" s="937"/>
      <c r="H73" s="937"/>
      <c r="I73" s="937"/>
      <c r="J73" s="937"/>
      <c r="K73" s="937"/>
      <c r="L73" s="937"/>
      <c r="M73" s="937"/>
      <c r="N73" s="937"/>
      <c r="O73" s="937"/>
      <c r="P73" s="937"/>
      <c r="Q73" s="937"/>
      <c r="R73" s="937"/>
      <c r="S73" s="937"/>
      <c r="T73" s="937"/>
      <c r="U73" s="937"/>
      <c r="V73" s="937"/>
      <c r="W73" s="937"/>
      <c r="X73" s="937"/>
      <c r="Y73" s="937"/>
      <c r="Z73" s="937"/>
      <c r="AA73" s="937"/>
      <c r="AB73" s="937"/>
      <c r="AC73" s="937"/>
      <c r="AD73" s="937"/>
      <c r="AE73" s="937"/>
      <c r="AF73" s="937"/>
      <c r="AG73" s="937"/>
      <c r="AH73" s="937"/>
      <c r="AI73" s="937"/>
      <c r="AJ73" s="937"/>
      <c r="AK73" s="943"/>
    </row>
    <row r="74" spans="1:37" ht="15" customHeight="1">
      <c r="A74" s="3034"/>
      <c r="B74" s="2170"/>
      <c r="C74" s="441"/>
      <c r="D74" s="441"/>
      <c r="E74" s="937"/>
      <c r="F74" s="937"/>
      <c r="G74" s="937"/>
      <c r="H74" s="937"/>
      <c r="I74" s="937"/>
      <c r="J74" s="937"/>
      <c r="K74" s="937"/>
      <c r="L74" s="937"/>
      <c r="M74" s="937"/>
      <c r="N74" s="937"/>
      <c r="O74" s="937"/>
      <c r="P74" s="937"/>
      <c r="Q74" s="937"/>
      <c r="R74" s="937"/>
      <c r="S74" s="937"/>
      <c r="T74" s="937"/>
      <c r="U74" s="937"/>
      <c r="V74" s="937"/>
      <c r="W74" s="937"/>
      <c r="X74" s="937"/>
      <c r="Y74" s="937"/>
      <c r="Z74" s="937"/>
      <c r="AA74" s="937"/>
      <c r="AB74" s="937"/>
      <c r="AC74" s="937"/>
      <c r="AD74" s="937"/>
      <c r="AE74" s="937"/>
      <c r="AF74" s="937"/>
      <c r="AG74" s="937"/>
      <c r="AH74" s="937"/>
      <c r="AI74" s="937"/>
      <c r="AJ74" s="937"/>
      <c r="AK74" s="943"/>
    </row>
    <row r="75" spans="1:37" ht="15" customHeight="1">
      <c r="A75" s="3034"/>
      <c r="B75" s="2170"/>
      <c r="D75" s="1731" t="s">
        <v>2164</v>
      </c>
      <c r="E75" s="1731"/>
      <c r="F75" s="1731"/>
      <c r="G75" s="1731"/>
      <c r="H75" s="1731"/>
      <c r="J75" s="933" t="s">
        <v>2165</v>
      </c>
      <c r="K75" s="933"/>
      <c r="L75" s="933"/>
      <c r="M75" s="933" t="str">
        <f>IF(LEFT("",20)=LEFT(入力専用!G335,20),"☑　特に問題なし","☑　問題あり")</f>
        <v>☑　特に問題なし</v>
      </c>
      <c r="N75" s="933"/>
      <c r="O75" s="933"/>
      <c r="P75" s="933"/>
      <c r="Q75" s="933"/>
      <c r="R75" s="933"/>
      <c r="S75" s="933"/>
      <c r="T75" s="24" t="s">
        <v>44</v>
      </c>
      <c r="U75" s="933" t="str">
        <f>IF(LEFT("☑　特に問題なし",20)=LEFT(M75,20),"",入力専用!G335)</f>
        <v/>
      </c>
      <c r="V75" s="933"/>
      <c r="W75" s="933"/>
      <c r="X75" s="933"/>
      <c r="Y75" s="933"/>
      <c r="Z75" s="933"/>
      <c r="AA75" s="933"/>
      <c r="AB75" s="933"/>
      <c r="AC75" s="933"/>
      <c r="AD75" s="933"/>
      <c r="AE75" s="933"/>
      <c r="AF75" s="933"/>
      <c r="AG75" s="933"/>
      <c r="AH75" s="933"/>
      <c r="AI75" s="933"/>
      <c r="AJ75" s="933"/>
      <c r="AK75" s="437" t="s">
        <v>8</v>
      </c>
    </row>
    <row r="76" spans="1:37" ht="15" customHeight="1">
      <c r="A76" s="3034"/>
      <c r="B76" s="2170"/>
      <c r="D76" s="1731"/>
      <c r="E76" s="1731"/>
      <c r="F76" s="1731"/>
      <c r="G76" s="1731"/>
      <c r="H76" s="1731"/>
      <c r="J76" s="933" t="s">
        <v>2166</v>
      </c>
      <c r="K76" s="933"/>
      <c r="L76" s="933"/>
      <c r="M76" s="933" t="str">
        <f>IF(LEFT("",20)=LEFT(入力専用!G336,20),"☑　特に問題なし","☑　問題あり")</f>
        <v>☑　特に問題なし</v>
      </c>
      <c r="N76" s="933"/>
      <c r="O76" s="933"/>
      <c r="P76" s="933"/>
      <c r="Q76" s="933"/>
      <c r="R76" s="933"/>
      <c r="S76" s="933"/>
      <c r="T76" s="24" t="s">
        <v>44</v>
      </c>
      <c r="U76" s="933" t="str">
        <f>IF(LEFT("☑　特に問題なし",20)=LEFT(M76,20),"",入力専用!G336)</f>
        <v/>
      </c>
      <c r="V76" s="933"/>
      <c r="W76" s="933"/>
      <c r="X76" s="933"/>
      <c r="Y76" s="933"/>
      <c r="Z76" s="933"/>
      <c r="AA76" s="933"/>
      <c r="AB76" s="933"/>
      <c r="AC76" s="933"/>
      <c r="AD76" s="933"/>
      <c r="AE76" s="933"/>
      <c r="AF76" s="933"/>
      <c r="AG76" s="933"/>
      <c r="AH76" s="933"/>
      <c r="AI76" s="933"/>
      <c r="AJ76" s="933"/>
      <c r="AK76" s="437" t="s">
        <v>8</v>
      </c>
    </row>
    <row r="77" spans="1:37" ht="15" customHeight="1">
      <c r="A77" s="3034"/>
      <c r="B77" s="2170"/>
      <c r="D77" s="933" t="s">
        <v>2167</v>
      </c>
      <c r="E77" s="933"/>
      <c r="F77" s="933"/>
      <c r="G77" s="933"/>
      <c r="H77" s="933"/>
      <c r="I77" s="933"/>
      <c r="J77" s="933"/>
      <c r="K77" s="933"/>
      <c r="L77" s="933"/>
      <c r="M77" s="933"/>
      <c r="N77" s="933"/>
      <c r="O77" s="933"/>
      <c r="P77" s="933"/>
      <c r="Q77" s="933"/>
      <c r="R77" s="933"/>
      <c r="S77" s="933"/>
      <c r="T77" s="933"/>
      <c r="U77" s="933"/>
      <c r="V77" s="933"/>
      <c r="W77" s="933"/>
      <c r="X77" s="933"/>
      <c r="Y77" s="933"/>
      <c r="Z77" s="933"/>
      <c r="AA77" s="933"/>
      <c r="AB77" s="933"/>
      <c r="AC77" s="933"/>
      <c r="AE77" s="933" t="s">
        <v>2168</v>
      </c>
      <c r="AF77" s="933"/>
      <c r="AG77" s="933"/>
      <c r="AH77" s="933" t="str">
        <f>IF(LEFT("",20)=LEFT(入力専用!G381,20),"☑　なし","☑　あり")</f>
        <v>☑　なし</v>
      </c>
      <c r="AI77" s="933"/>
      <c r="AJ77" s="933"/>
      <c r="AK77" s="935"/>
    </row>
    <row r="78" spans="1:37" ht="15" customHeight="1">
      <c r="A78" s="3034"/>
      <c r="B78" s="2170"/>
      <c r="E78" s="933" t="s">
        <v>2169</v>
      </c>
      <c r="F78" s="933"/>
      <c r="G78" s="933"/>
      <c r="H78" s="933"/>
      <c r="I78" s="1073"/>
      <c r="J78" s="1073"/>
      <c r="K78" s="1073"/>
      <c r="L78" s="1073"/>
      <c r="M78" s="1073"/>
      <c r="N78" s="1073"/>
      <c r="O78" s="1073"/>
      <c r="P78" s="1073"/>
      <c r="Q78" s="1073"/>
      <c r="R78" s="1073"/>
      <c r="S78" s="1073"/>
      <c r="T78" s="1073"/>
      <c r="U78" s="1073"/>
      <c r="V78" s="1073"/>
      <c r="W78" s="1073"/>
      <c r="X78" s="1073"/>
      <c r="Y78" s="1073"/>
      <c r="Z78" s="1073"/>
      <c r="AA78" s="1073"/>
      <c r="AB78" s="1073"/>
      <c r="AC78" s="1073"/>
      <c r="AD78" s="1073"/>
      <c r="AE78" s="1073"/>
      <c r="AF78" s="1073"/>
      <c r="AG78" s="1073"/>
      <c r="AH78" s="1073"/>
      <c r="AI78" s="1073"/>
      <c r="AJ78" s="1073"/>
      <c r="AK78" s="3020"/>
    </row>
    <row r="79" spans="1:37" ht="15" customHeight="1">
      <c r="A79" s="3034"/>
      <c r="B79" s="2170"/>
      <c r="E79" s="937"/>
      <c r="F79" s="937"/>
      <c r="G79" s="937"/>
      <c r="H79" s="937"/>
      <c r="I79" s="937"/>
      <c r="J79" s="937"/>
      <c r="K79" s="937"/>
      <c r="L79" s="937"/>
      <c r="M79" s="937"/>
      <c r="N79" s="937"/>
      <c r="O79" s="937"/>
      <c r="P79" s="937"/>
      <c r="Q79" s="937"/>
      <c r="R79" s="937"/>
      <c r="S79" s="937"/>
      <c r="T79" s="937"/>
      <c r="U79" s="937"/>
      <c r="V79" s="937"/>
      <c r="W79" s="937"/>
      <c r="X79" s="937"/>
      <c r="Y79" s="937"/>
      <c r="Z79" s="937"/>
      <c r="AA79" s="937"/>
      <c r="AB79" s="937"/>
      <c r="AC79" s="937"/>
      <c r="AD79" s="937"/>
      <c r="AE79" s="937"/>
      <c r="AF79" s="937"/>
      <c r="AG79" s="937"/>
      <c r="AH79" s="937"/>
      <c r="AI79" s="937"/>
      <c r="AJ79" s="937"/>
      <c r="AK79" s="943"/>
    </row>
    <row r="80" spans="1:37" ht="15" customHeight="1">
      <c r="A80" s="2171"/>
      <c r="B80" s="2173"/>
      <c r="C80" s="88"/>
      <c r="D80" s="88"/>
      <c r="E80" s="2944"/>
      <c r="F80" s="2944"/>
      <c r="G80" s="2944"/>
      <c r="H80" s="2944"/>
      <c r="I80" s="2944"/>
      <c r="J80" s="2944"/>
      <c r="K80" s="2944"/>
      <c r="L80" s="2944"/>
      <c r="M80" s="2944"/>
      <c r="N80" s="2944"/>
      <c r="O80" s="2944"/>
      <c r="P80" s="2944"/>
      <c r="Q80" s="2944"/>
      <c r="R80" s="2944"/>
      <c r="S80" s="2944"/>
      <c r="T80" s="2944"/>
      <c r="U80" s="2944"/>
      <c r="V80" s="2944"/>
      <c r="W80" s="2944"/>
      <c r="X80" s="2944"/>
      <c r="Y80" s="2944"/>
      <c r="Z80" s="2944"/>
      <c r="AA80" s="2944"/>
      <c r="AB80" s="2944"/>
      <c r="AC80" s="2944"/>
      <c r="AD80" s="2944"/>
      <c r="AE80" s="2944"/>
      <c r="AF80" s="2944"/>
      <c r="AG80" s="2944"/>
      <c r="AH80" s="2944"/>
      <c r="AI80" s="2944"/>
      <c r="AJ80" s="2944"/>
      <c r="AK80" s="944"/>
    </row>
  </sheetData>
  <sheetProtection algorithmName="SHA-512" hashValue="ppvyLMghoNdoL8qHM/do0+qYcciKmaqxBd2C2zP3ornhbnux0yXDaRJfcHQq44Zyuq125E0yv4aIqmtXUP66Jg==" saltValue="AtMNlUJAiGnqRzIAFD9jww==" spinCount="100000" sheet="1" objects="1" scenarios="1" selectLockedCells="1"/>
  <dataConsolidate/>
  <mergeCells count="114">
    <mergeCell ref="A13:B54"/>
    <mergeCell ref="A55:AK56"/>
    <mergeCell ref="D77:AC77"/>
    <mergeCell ref="E78:H78"/>
    <mergeCell ref="I78:AK78"/>
    <mergeCell ref="E79:AK80"/>
    <mergeCell ref="A57:B80"/>
    <mergeCell ref="D61:AK61"/>
    <mergeCell ref="E62:AK64"/>
    <mergeCell ref="D65:AK65"/>
    <mergeCell ref="E66:AK67"/>
    <mergeCell ref="D68:AK68"/>
    <mergeCell ref="R57:S57"/>
    <mergeCell ref="W57:Y57"/>
    <mergeCell ref="AB57:AD57"/>
    <mergeCell ref="AF57:AG57"/>
    <mergeCell ref="L58:Q58"/>
    <mergeCell ref="I58:K58"/>
    <mergeCell ref="I59:K59"/>
    <mergeCell ref="C57:G60"/>
    <mergeCell ref="I57:K57"/>
    <mergeCell ref="I60:O60"/>
    <mergeCell ref="Q60:AJ60"/>
    <mergeCell ref="E69:AK74"/>
    <mergeCell ref="N57:P57"/>
    <mergeCell ref="L59:Q59"/>
    <mergeCell ref="R49:AE49"/>
    <mergeCell ref="C13:G16"/>
    <mergeCell ref="AE77:AG77"/>
    <mergeCell ref="AH77:AK77"/>
    <mergeCell ref="R15:V15"/>
    <mergeCell ref="N15:Q15"/>
    <mergeCell ref="X15:AJ15"/>
    <mergeCell ref="I13:N13"/>
    <mergeCell ref="O13:P13"/>
    <mergeCell ref="U76:AJ76"/>
    <mergeCell ref="R50:AE50"/>
    <mergeCell ref="R51:AE51"/>
    <mergeCell ref="R52:AE52"/>
    <mergeCell ref="R53:AE53"/>
    <mergeCell ref="R54:AE54"/>
    <mergeCell ref="D75:H76"/>
    <mergeCell ref="J75:L75"/>
    <mergeCell ref="J76:L76"/>
    <mergeCell ref="M75:S75"/>
    <mergeCell ref="M76:S76"/>
    <mergeCell ref="U75:AJ75"/>
    <mergeCell ref="I15:M15"/>
    <mergeCell ref="I10:L10"/>
    <mergeCell ref="N10:Q10"/>
    <mergeCell ref="AC10:AJ10"/>
    <mergeCell ref="C11:G11"/>
    <mergeCell ref="C12:G12"/>
    <mergeCell ref="I11:L11"/>
    <mergeCell ref="N11:Q11"/>
    <mergeCell ref="S11:AJ11"/>
    <mergeCell ref="I12:L12"/>
    <mergeCell ref="N12:Q12"/>
    <mergeCell ref="S12:T12"/>
    <mergeCell ref="V12:W12"/>
    <mergeCell ref="Y12:AK12"/>
    <mergeCell ref="A1:AK2"/>
    <mergeCell ref="V4:W4"/>
    <mergeCell ref="T4:U4"/>
    <mergeCell ref="M4:R4"/>
    <mergeCell ref="A5:B12"/>
    <mergeCell ref="C5:G6"/>
    <mergeCell ref="X5:AC5"/>
    <mergeCell ref="X6:AC6"/>
    <mergeCell ref="AE5:AK5"/>
    <mergeCell ref="AE6:AK6"/>
    <mergeCell ref="I5:W6"/>
    <mergeCell ref="AB8:AC8"/>
    <mergeCell ref="I8:K8"/>
    <mergeCell ref="P8:AA8"/>
    <mergeCell ref="AE8:AJ8"/>
    <mergeCell ref="C9:G10"/>
    <mergeCell ref="C7:G8"/>
    <mergeCell ref="I7:W7"/>
    <mergeCell ref="M8:N8"/>
    <mergeCell ref="S10:U10"/>
    <mergeCell ref="X10:AA10"/>
    <mergeCell ref="I9:L9"/>
    <mergeCell ref="N9:Q9"/>
    <mergeCell ref="S9:V9"/>
    <mergeCell ref="N16:T16"/>
    <mergeCell ref="N14:Q14"/>
    <mergeCell ref="S14:AJ14"/>
    <mergeCell ref="S13:T13"/>
    <mergeCell ref="V13:W13"/>
    <mergeCell ref="X13:Z13"/>
    <mergeCell ref="AB13:AD13"/>
    <mergeCell ref="AH13:AJ13"/>
    <mergeCell ref="AF13:AG13"/>
    <mergeCell ref="J36:AK36"/>
    <mergeCell ref="I37:AK48"/>
    <mergeCell ref="C49:G54"/>
    <mergeCell ref="I53:Q53"/>
    <mergeCell ref="I52:Q52"/>
    <mergeCell ref="I51:Q51"/>
    <mergeCell ref="I50:Q50"/>
    <mergeCell ref="I49:Q49"/>
    <mergeCell ref="I54:Q54"/>
    <mergeCell ref="C17:G48"/>
    <mergeCell ref="I17:R17"/>
    <mergeCell ref="X17:AK17"/>
    <mergeCell ref="I18:L18"/>
    <mergeCell ref="M18:AK18"/>
    <mergeCell ref="I19:AK25"/>
    <mergeCell ref="I26:AK26"/>
    <mergeCell ref="I27:AK33"/>
    <mergeCell ref="I34:AK34"/>
    <mergeCell ref="X35:AK35"/>
    <mergeCell ref="J35:W35"/>
  </mergeCells>
  <phoneticPr fontId="16" type="Hiragana"/>
  <conditionalFormatting sqref="I7:W7">
    <cfRule type="expression" dxfId="42" priority="35">
      <formula>I7=""</formula>
    </cfRule>
  </conditionalFormatting>
  <conditionalFormatting sqref="T4:U4">
    <cfRule type="expression" dxfId="41" priority="34">
      <formula>$L$4=1</formula>
    </cfRule>
  </conditionalFormatting>
  <conditionalFormatting sqref="M4:R4">
    <cfRule type="expression" dxfId="40" priority="31">
      <formula>$M$4="新規　・　継続"</formula>
    </cfRule>
  </conditionalFormatting>
  <conditionalFormatting sqref="I10:L10 N10:Q10 X10:AA10">
    <cfRule type="expression" dxfId="39" priority="29">
      <formula>$Y$9=0</formula>
    </cfRule>
  </conditionalFormatting>
  <conditionalFormatting sqref="I9:L9 N9:Q9 S9:V9">
    <cfRule type="expression" dxfId="38" priority="28">
      <formula>$X$9=0</formula>
    </cfRule>
  </conditionalFormatting>
  <conditionalFormatting sqref="N11:Q11 I11:L11">
    <cfRule type="expression" dxfId="37" priority="27">
      <formula>$Z$9=0</formula>
    </cfRule>
  </conditionalFormatting>
  <conditionalFormatting sqref="N57:P57">
    <cfRule type="expression" dxfId="36" priority="20">
      <formula>$N$57=""</formula>
    </cfRule>
  </conditionalFormatting>
  <conditionalFormatting sqref="AB57:AD57">
    <cfRule type="expression" dxfId="35" priority="19">
      <formula>$AB$57=""</formula>
    </cfRule>
  </conditionalFormatting>
  <conditionalFormatting sqref="L58:Q58">
    <cfRule type="expression" dxfId="34" priority="18">
      <formula>$L$58=""</formula>
    </cfRule>
  </conditionalFormatting>
  <conditionalFormatting sqref="L59:Q59">
    <cfRule type="expression" dxfId="33" priority="17">
      <formula>$L$59=""</formula>
    </cfRule>
  </conditionalFormatting>
  <conditionalFormatting sqref="Q60:AJ60">
    <cfRule type="expression" dxfId="32" priority="16">
      <formula>$Q$60=""</formula>
    </cfRule>
  </conditionalFormatting>
  <conditionalFormatting sqref="E62:AK64">
    <cfRule type="expression" dxfId="31" priority="15">
      <formula>$E$62=""</formula>
    </cfRule>
  </conditionalFormatting>
  <conditionalFormatting sqref="E66:AK67">
    <cfRule type="expression" dxfId="30" priority="14">
      <formula>$E$66=""</formula>
    </cfRule>
  </conditionalFormatting>
  <conditionalFormatting sqref="E69:AK74">
    <cfRule type="expression" dxfId="29" priority="13">
      <formula>$E$69=""</formula>
    </cfRule>
  </conditionalFormatting>
  <conditionalFormatting sqref="S12:AK12">
    <cfRule type="expression" dxfId="28" priority="12">
      <formula>$H$12=1</formula>
    </cfRule>
  </conditionalFormatting>
  <conditionalFormatting sqref="R13">
    <cfRule type="expression" dxfId="27" priority="9">
      <formula>$R$13=""</formula>
    </cfRule>
  </conditionalFormatting>
  <conditionalFormatting sqref="S13:T13">
    <cfRule type="expression" dxfId="26" priority="8">
      <formula>$S$13=""</formula>
    </cfRule>
  </conditionalFormatting>
  <conditionalFormatting sqref="V13:W13">
    <cfRule type="expression" dxfId="25" priority="7">
      <formula>$V$13=""</formula>
    </cfRule>
  </conditionalFormatting>
  <conditionalFormatting sqref="AF13:AG13">
    <cfRule type="expression" dxfId="24" priority="6">
      <formula>$AF$13=""</formula>
    </cfRule>
  </conditionalFormatting>
  <conditionalFormatting sqref="S14:AJ14">
    <cfRule type="expression" dxfId="23" priority="5">
      <formula>$S$14=""</formula>
    </cfRule>
  </conditionalFormatting>
  <conditionalFormatting sqref="M18:AK18">
    <cfRule type="expression" dxfId="22" priority="4">
      <formula>$M$18=""</formula>
    </cfRule>
  </conditionalFormatting>
  <conditionalFormatting sqref="I19:AK25">
    <cfRule type="expression" dxfId="21" priority="3">
      <formula>$I$19=""</formula>
    </cfRule>
  </conditionalFormatting>
  <conditionalFormatting sqref="I27:AK33">
    <cfRule type="expression" dxfId="20" priority="2">
      <formula>$I$27=""</formula>
    </cfRule>
  </conditionalFormatting>
  <conditionalFormatting sqref="I37:AK48">
    <cfRule type="expression" dxfId="19" priority="1">
      <formula>$I$37=""</formula>
    </cfRule>
  </conditionalFormatting>
  <dataValidations count="15">
    <dataValidation type="list" allowBlank="1" showInputMessage="1" showErrorMessage="1" sqref="M4:R4">
      <formula1>"新規　・　継続, 新規, 継続,"</formula1>
    </dataValidation>
    <dataValidation type="list" allowBlank="1" showInputMessage="1" showErrorMessage="1" sqref="I9:L9">
      <formula1>"□　訪問, ☑　訪問,"</formula1>
    </dataValidation>
    <dataValidation type="list" allowBlank="1" showInputMessage="1" showErrorMessage="1" sqref="N9:Q9">
      <formula1>"□　来庁, ☑　来庁,"</formula1>
    </dataValidation>
    <dataValidation type="list" allowBlank="1" showInputMessage="1" showErrorMessage="1" sqref="S9:V9">
      <formula1>"□　電話, ☑　電話,"</formula1>
    </dataValidation>
    <dataValidation type="list" allowBlank="1" showInputMessage="1" showErrorMessage="1" sqref="I10:L10">
      <formula1>"□　本人, ☑　本人,"</formula1>
    </dataValidation>
    <dataValidation type="list" allowBlank="1" showInputMessage="1" showErrorMessage="1" sqref="N10:Q10">
      <formula1>"□　家族, ☑　家族,"</formula1>
    </dataValidation>
    <dataValidation type="list" allowBlank="1" showInputMessage="1" showErrorMessage="1" sqref="X10:AA10">
      <formula1>"□　その他, ☑　その他,"</formula1>
    </dataValidation>
    <dataValidation type="list" allowBlank="1" showInputMessage="1" showErrorMessage="1" sqref="L58:Q58">
      <formula1>"☑　やせている, ☑　普通, ☑　太りぎみ,"</formula1>
    </dataValidation>
    <dataValidation type="list" allowBlank="1" showInputMessage="1" showErrorMessage="1" sqref="L59:P59">
      <formula1>"☑　あり, ☑　なし,"</formula1>
    </dataValidation>
    <dataValidation type="list" allowBlank="1" showInputMessage="1" showErrorMessage="1" sqref="N11:Q11">
      <formula1>"□　同居, ☑　同居,"</formula1>
    </dataValidation>
    <dataValidation type="list" allowBlank="1" showInputMessage="1" showErrorMessage="1" sqref="I11:L11">
      <formula1>"□　独居, ☑　独居,"</formula1>
    </dataValidation>
    <dataValidation type="list" allowBlank="1" showInputMessage="1" showErrorMessage="1" sqref="X17:AK17">
      <formula1>"□ する　　　　　　□ しない, ☑ する　　　　　　□ しない, □ する　　　　　　☑ しない,"</formula1>
    </dataValidation>
    <dataValidation type="list" allowBlank="1" showInputMessage="1" showErrorMessage="1" sqref="X35:AK35">
      <formula1>"□ ある　　　　　　□ ない, ☑ ある　　　　　　□ ない, □ ある　　　　　　☑ ない,"</formula1>
    </dataValidation>
    <dataValidation type="list" allowBlank="1" showInputMessage="1" showErrorMessage="1" sqref="R49:AE50">
      <formula1>"□ 言える　　　　　　□ 言えない, ☑ 言える　　　　　　□ 言えない, □ 言える　　　　　　☑ 言えない,"</formula1>
    </dataValidation>
    <dataValidation type="list" allowBlank="1" showInputMessage="1" showErrorMessage="1" sqref="R51:AE54">
      <formula1>"□ できる　　　　　　□ できない, ☑ できる　　　　　　□ できない, □ できる　　　　　　☑ できない,"</formula1>
    </dataValidation>
  </dataValidations>
  <hyperlinks>
    <hyperlink ref="A1:AK2" location="目次!Print_Area" display="認知症高齢者等見守り支援事業　事前登録兼アセスメントシート"/>
  </hyperlinks>
  <pageMargins left="0.70866141732283472" right="0.51181102362204722" top="0.55118110236220474" bottom="0.55118110236220474" header="0.31496062992125984" footer="0.31496062992125984"/>
  <pageSetup paperSize="9" orientation="portrait" r:id="rId1"/>
  <drawing r:id="rId2"/>
  <legacyDrawing r:id="rId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3" tint="0.59999389629810485"/>
  </sheetPr>
  <dimension ref="B1:CC69"/>
  <sheetViews>
    <sheetView showZeros="0" topLeftCell="A50" zoomScale="115" zoomScaleNormal="115" workbookViewId="0">
      <selection activeCell="AN11" sqref="AN11:AU11"/>
    </sheetView>
  </sheetViews>
  <sheetFormatPr defaultColWidth="2.375" defaultRowHeight="15" customHeight="1"/>
  <cols>
    <col min="1" max="3" width="2.375" style="1"/>
    <col min="4" max="4" width="2.375" style="1" customWidth="1"/>
    <col min="5" max="16384" width="2.375" style="1"/>
  </cols>
  <sheetData>
    <row r="1" spans="2:81" ht="15" hidden="1" customHeight="1"/>
    <row r="2" spans="2:81" ht="15" hidden="1" customHeight="1">
      <c r="B2" s="700" t="e">
        <f>IF(LEFT("その他",20)=LEFT(#REF!,20),IF(LEFT("",20)=LEFT(#REF!,20),"〇","×"),"×")</f>
        <v>#REF!</v>
      </c>
      <c r="D2" s="2932" t="str">
        <f>入力専用!A151</f>
        <v>緊急連絡先①</v>
      </c>
      <c r="E2" s="2932"/>
      <c r="F2" s="2932"/>
      <c r="G2" s="2932"/>
      <c r="H2" s="2932"/>
      <c r="I2" s="2932"/>
      <c r="AA2" s="2977" t="str">
        <f>入力専用!A53</f>
        <v>事業所名</v>
      </c>
      <c r="AB2" s="2978"/>
      <c r="AC2" s="2978"/>
      <c r="AD2" s="2978"/>
      <c r="AE2" s="2978"/>
      <c r="AF2" s="2979"/>
      <c r="AG2" s="2980">
        <f>入力専用!G53</f>
        <v>0</v>
      </c>
      <c r="AH2" s="2981"/>
      <c r="AI2" s="2981"/>
      <c r="AJ2" s="2981"/>
      <c r="AK2" s="2981"/>
      <c r="AL2" s="2981"/>
      <c r="AM2" s="2981"/>
      <c r="AN2" s="2981"/>
      <c r="AO2" s="2981"/>
      <c r="AP2" s="2981"/>
      <c r="AQ2" s="2981"/>
      <c r="AR2" s="2981"/>
      <c r="AS2" s="2981"/>
      <c r="AT2" s="2981"/>
      <c r="AU2" s="2982"/>
      <c r="AY2" s="2983" t="str">
        <f>入力専用!A66</f>
        <v>ﾌﾘｶﾞﾅ</v>
      </c>
      <c r="AZ2" s="2984"/>
      <c r="BA2" s="2984"/>
      <c r="BB2" s="2984"/>
      <c r="BC2" s="2984"/>
      <c r="BD2" s="2985"/>
      <c r="BE2" s="2980">
        <f>入力専用!G66</f>
        <v>0</v>
      </c>
      <c r="BF2" s="2981"/>
      <c r="BG2" s="2981"/>
      <c r="BH2" s="2981"/>
      <c r="BI2" s="2981"/>
      <c r="BJ2" s="2981"/>
      <c r="BK2" s="2982"/>
    </row>
    <row r="3" spans="2:81" ht="15" hidden="1" customHeight="1">
      <c r="D3" s="2972" t="str">
        <f>入力専用!A152</f>
        <v>氏名</v>
      </c>
      <c r="E3" s="2972"/>
      <c r="F3" s="2972"/>
      <c r="G3" s="2972"/>
      <c r="H3" s="2972"/>
      <c r="I3" s="2972"/>
      <c r="J3" s="2956">
        <f>入力専用!G152</f>
        <v>0</v>
      </c>
      <c r="K3" s="2956"/>
      <c r="L3" s="2956"/>
      <c r="M3" s="2956"/>
      <c r="N3" s="2956"/>
      <c r="O3" s="2956"/>
      <c r="P3" s="2956"/>
      <c r="AA3" s="2977" t="str">
        <f>入力専用!A54</f>
        <v>サービス種別</v>
      </c>
      <c r="AB3" s="2978"/>
      <c r="AC3" s="2978"/>
      <c r="AD3" s="2978"/>
      <c r="AE3" s="2978"/>
      <c r="AF3" s="2979"/>
      <c r="AG3" s="2980">
        <f>入力専用!G54</f>
        <v>0</v>
      </c>
      <c r="AH3" s="2981"/>
      <c r="AI3" s="2981"/>
      <c r="AJ3" s="2981"/>
      <c r="AK3" s="2981"/>
      <c r="AL3" s="2981"/>
      <c r="AM3" s="2981"/>
      <c r="AN3" s="2981"/>
      <c r="AO3" s="2981"/>
      <c r="AP3" s="2981"/>
      <c r="AQ3" s="2981"/>
      <c r="AR3" s="2981"/>
      <c r="AS3" s="2981"/>
      <c r="AT3" s="2981"/>
      <c r="AU3" s="2982"/>
      <c r="AY3" s="2983" t="str">
        <f>入力専用!A67</f>
        <v>利用者名</v>
      </c>
      <c r="AZ3" s="2984"/>
      <c r="BA3" s="2984"/>
      <c r="BB3" s="2984"/>
      <c r="BC3" s="2984"/>
      <c r="BD3" s="2985"/>
      <c r="BE3" s="2980">
        <f>入力専用!G67</f>
        <v>0</v>
      </c>
      <c r="BF3" s="2981"/>
      <c r="BG3" s="2981"/>
      <c r="BH3" s="2981"/>
      <c r="BI3" s="2981"/>
      <c r="BJ3" s="2981"/>
      <c r="BK3" s="2982"/>
    </row>
    <row r="4" spans="2:81" ht="15" hidden="1" customHeight="1">
      <c r="B4" s="700">
        <f>$J$3</f>
        <v>0</v>
      </c>
      <c r="D4" s="2972" t="str">
        <f>入力専用!A153</f>
        <v>続柄</v>
      </c>
      <c r="E4" s="2972"/>
      <c r="F4" s="2972"/>
      <c r="G4" s="2972"/>
      <c r="H4" s="2972"/>
      <c r="I4" s="2972"/>
      <c r="J4" s="2956">
        <f>入力専用!G153</f>
        <v>0</v>
      </c>
      <c r="K4" s="2956"/>
      <c r="L4" s="2956"/>
      <c r="M4" s="2956"/>
      <c r="N4" s="2956"/>
      <c r="O4" s="2956"/>
      <c r="P4" s="2956"/>
      <c r="AA4" s="2977" t="str">
        <f>入力専用!A55</f>
        <v>郵便番号</v>
      </c>
      <c r="AB4" s="2978"/>
      <c r="AC4" s="2978"/>
      <c r="AD4" s="2978"/>
      <c r="AE4" s="2978"/>
      <c r="AF4" s="2979"/>
      <c r="AG4" s="2980">
        <f>入力専用!G55</f>
        <v>0</v>
      </c>
      <c r="AH4" s="2981"/>
      <c r="AI4" s="2981"/>
      <c r="AJ4" s="2981"/>
      <c r="AK4" s="2981"/>
      <c r="AL4" s="2981"/>
      <c r="AM4" s="2982"/>
      <c r="AY4" s="2983" t="str">
        <f>入力専用!A68</f>
        <v>性別</v>
      </c>
      <c r="AZ4" s="2984"/>
      <c r="BA4" s="2984"/>
      <c r="BB4" s="2984"/>
      <c r="BC4" s="2984"/>
      <c r="BD4" s="2985"/>
      <c r="BE4" s="2953">
        <f>入力専用!G68</f>
        <v>0</v>
      </c>
      <c r="BF4" s="2954"/>
      <c r="BG4" s="2954"/>
      <c r="BH4" s="2954"/>
      <c r="BI4" s="2954"/>
      <c r="BJ4" s="2954"/>
      <c r="BK4" s="2955"/>
    </row>
    <row r="5" spans="2:81" ht="15" hidden="1" customHeight="1">
      <c r="B5" s="700">
        <f>$J$10</f>
        <v>0</v>
      </c>
      <c r="D5" s="2951" t="str">
        <f>入力専用!A155</f>
        <v>住所</v>
      </c>
      <c r="E5" s="2952"/>
      <c r="F5" s="2952"/>
      <c r="G5" s="2952"/>
      <c r="H5" s="2952"/>
      <c r="I5" s="2976"/>
      <c r="J5" s="2973">
        <f>入力専用!G155</f>
        <v>0</v>
      </c>
      <c r="K5" s="2974"/>
      <c r="L5" s="2974"/>
      <c r="M5" s="2974"/>
      <c r="N5" s="2974"/>
      <c r="O5" s="2974"/>
      <c r="P5" s="2974"/>
      <c r="Q5" s="2974"/>
      <c r="R5" s="2974"/>
      <c r="S5" s="2974"/>
      <c r="T5" s="2974"/>
      <c r="U5" s="2974"/>
      <c r="V5" s="2974"/>
      <c r="W5" s="2975"/>
      <c r="AA5" s="2977" t="str">
        <f>入力専用!A56</f>
        <v>所在地</v>
      </c>
      <c r="AB5" s="2978"/>
      <c r="AC5" s="2978"/>
      <c r="AD5" s="2978"/>
      <c r="AE5" s="2978"/>
      <c r="AF5" s="2979"/>
      <c r="AG5" s="2980">
        <f>入力専用!G56</f>
        <v>0</v>
      </c>
      <c r="AH5" s="2981"/>
      <c r="AI5" s="2981"/>
      <c r="AJ5" s="2981"/>
      <c r="AK5" s="2981"/>
      <c r="AL5" s="2981"/>
      <c r="AM5" s="2981"/>
      <c r="AN5" s="2981"/>
      <c r="AO5" s="2981"/>
      <c r="AP5" s="2981"/>
      <c r="AQ5" s="2981"/>
      <c r="AR5" s="2981"/>
      <c r="AS5" s="2981"/>
      <c r="AT5" s="2982"/>
      <c r="AY5" s="2983" t="str">
        <f>入力専用!A69</f>
        <v>生年月日</v>
      </c>
      <c r="AZ5" s="2984"/>
      <c r="BA5" s="2984"/>
      <c r="BB5" s="2984"/>
      <c r="BC5" s="2984"/>
      <c r="BD5" s="2985"/>
      <c r="BE5" s="2987">
        <f>入力専用!G69</f>
        <v>0</v>
      </c>
      <c r="BF5" s="2988"/>
      <c r="BG5" s="2988"/>
      <c r="BH5" s="2988"/>
      <c r="BI5" s="2988"/>
      <c r="BJ5" s="2988"/>
      <c r="BK5" s="2989"/>
    </row>
    <row r="6" spans="2:81" ht="15" hidden="1" customHeight="1">
      <c r="B6" s="700">
        <f>$J$17</f>
        <v>0</v>
      </c>
      <c r="D6" s="2951" t="str">
        <f>入力専用!A156</f>
        <v>℡</v>
      </c>
      <c r="E6" s="2952"/>
      <c r="F6" s="2952"/>
      <c r="G6" s="2953" t="str">
        <f>入力専用!D156</f>
        <v>自宅</v>
      </c>
      <c r="H6" s="2954"/>
      <c r="I6" s="2955"/>
      <c r="J6" s="2956">
        <f>入力専用!G156</f>
        <v>0</v>
      </c>
      <c r="K6" s="2956"/>
      <c r="L6" s="2956"/>
      <c r="M6" s="2956"/>
      <c r="N6" s="2956"/>
      <c r="O6" s="2956"/>
      <c r="P6" s="2956"/>
      <c r="AA6" s="2977" t="str">
        <f>入力専用!A57</f>
        <v>電話番号</v>
      </c>
      <c r="AB6" s="2978"/>
      <c r="AC6" s="2978"/>
      <c r="AD6" s="2978"/>
      <c r="AE6" s="2978"/>
      <c r="AF6" s="2979"/>
      <c r="AG6" s="2980">
        <f>入力専用!G57</f>
        <v>0</v>
      </c>
      <c r="AH6" s="2981"/>
      <c r="AI6" s="2981"/>
      <c r="AJ6" s="2981"/>
      <c r="AK6" s="2981"/>
      <c r="AL6" s="2981"/>
      <c r="AM6" s="2982"/>
    </row>
    <row r="7" spans="2:81" ht="15" hidden="1" customHeight="1">
      <c r="B7" s="700">
        <f>$J$24</f>
        <v>0</v>
      </c>
      <c r="D7" s="2951" t="str">
        <f>入力専用!A157</f>
        <v>℡</v>
      </c>
      <c r="E7" s="2952"/>
      <c r="F7" s="2952"/>
      <c r="G7" s="2953" t="str">
        <f>入力専用!D157</f>
        <v>携帯</v>
      </c>
      <c r="H7" s="2954"/>
      <c r="I7" s="2955"/>
      <c r="J7" s="2956">
        <f>入力専用!G157</f>
        <v>0</v>
      </c>
      <c r="K7" s="2956"/>
      <c r="L7" s="2956"/>
      <c r="M7" s="2956"/>
      <c r="N7" s="2956"/>
      <c r="O7" s="2956"/>
      <c r="P7" s="2956"/>
      <c r="AA7" s="2977" t="str">
        <f>入力専用!A58</f>
        <v>ＦＡＸ番号</v>
      </c>
      <c r="AB7" s="2978"/>
      <c r="AC7" s="2978"/>
      <c r="AD7" s="2978"/>
      <c r="AE7" s="2978"/>
      <c r="AF7" s="2979"/>
      <c r="AG7" s="2980">
        <f>入力専用!G58</f>
        <v>0</v>
      </c>
      <c r="AH7" s="2981"/>
      <c r="AI7" s="2981"/>
      <c r="AJ7" s="2981"/>
      <c r="AK7" s="2981"/>
      <c r="AL7" s="2981"/>
      <c r="AM7" s="2982"/>
    </row>
    <row r="8" spans="2:81" ht="15" hidden="1" customHeight="1">
      <c r="AA8" s="2977" t="str">
        <f>入力専用!A59</f>
        <v>管理者又は代表者</v>
      </c>
      <c r="AB8" s="2978"/>
      <c r="AC8" s="2978"/>
      <c r="AD8" s="2978"/>
      <c r="AE8" s="2978"/>
      <c r="AF8" s="2979"/>
      <c r="AG8" s="2980">
        <f>入力専用!G59</f>
        <v>0</v>
      </c>
      <c r="AH8" s="2981"/>
      <c r="AI8" s="2981"/>
      <c r="AJ8" s="2981"/>
      <c r="AK8" s="2981"/>
      <c r="AL8" s="2981"/>
      <c r="AM8" s="2982"/>
      <c r="AY8" s="2977" t="str">
        <f>入力専用!A72</f>
        <v>保険者番号</v>
      </c>
      <c r="AZ8" s="2978"/>
      <c r="BA8" s="2978"/>
      <c r="BB8" s="2978"/>
      <c r="BC8" s="2978"/>
      <c r="BD8" s="2979"/>
      <c r="BE8" s="2980">
        <f>入力専用!G72</f>
        <v>0</v>
      </c>
      <c r="BF8" s="2981"/>
      <c r="BG8" s="2981"/>
      <c r="BH8" s="2981"/>
      <c r="BI8" s="2981"/>
      <c r="BJ8" s="2981"/>
      <c r="BK8" s="2982"/>
    </row>
    <row r="9" spans="2:81" ht="15" hidden="1" customHeight="1">
      <c r="B9" s="700" t="str">
        <f>IF(LEFT($AS$58,20)=LEFT(J3,20),J6,IF(LEFT($AS$58,20)=LEFT(J10,20),J13,IF(LEFT($AS$58,20)=LEFT(J17,20),J20,IF(LEFT($AS$58,20)=LEFT(J24,20),J27,""))))</f>
        <v/>
      </c>
      <c r="D9" s="2932" t="str">
        <f>入力専用!A159</f>
        <v>緊急連絡先②</v>
      </c>
      <c r="E9" s="2932"/>
      <c r="F9" s="2932"/>
      <c r="G9" s="2932"/>
      <c r="H9" s="2932"/>
      <c r="I9" s="2932"/>
      <c r="AY9" s="2983" t="str">
        <f>入力専用!A73</f>
        <v>要介護度</v>
      </c>
      <c r="AZ9" s="2984"/>
      <c r="BA9" s="2984"/>
      <c r="BB9" s="2984"/>
      <c r="BC9" s="2984"/>
      <c r="BD9" s="2985"/>
      <c r="BE9" s="2953">
        <f>入力専用!G73</f>
        <v>0</v>
      </c>
      <c r="BF9" s="2954"/>
      <c r="BG9" s="2954"/>
      <c r="BH9" s="2954"/>
      <c r="BI9" s="2954"/>
      <c r="BJ9" s="2954"/>
      <c r="BK9" s="2955"/>
      <c r="BL9" s="2992">
        <f>入力専用!N73</f>
        <v>0</v>
      </c>
      <c r="BM9" s="2993"/>
      <c r="BN9" s="2993"/>
      <c r="BO9" s="2993"/>
      <c r="BP9" s="2993"/>
      <c r="BQ9" s="2993"/>
      <c r="BR9" s="2993"/>
      <c r="BS9" s="2993"/>
      <c r="BT9" s="2993"/>
      <c r="BU9" s="2993"/>
      <c r="BV9" s="2993"/>
      <c r="BW9" s="2993"/>
      <c r="BX9" s="2993"/>
      <c r="BY9" s="2993"/>
      <c r="BZ9" s="2993"/>
      <c r="CA9" s="2993"/>
      <c r="CB9" s="2993"/>
      <c r="CC9" s="2993"/>
    </row>
    <row r="10" spans="2:81" ht="15" hidden="1" customHeight="1">
      <c r="B10" s="700" t="str">
        <f>IF(LEFT($AS$58,20)=LEFT(J3,20),J7,IF(LEFT($AS$58,20)=LEFT(J10,20),J14,IF(LEFT($AS$58,20)=LEFT(J17,20),J21,IF(LEFT($AS$58,20)=LEFT(J24,20),J28,""))))</f>
        <v/>
      </c>
      <c r="D10" s="2972" t="str">
        <f>入力専用!A160</f>
        <v>氏名</v>
      </c>
      <c r="E10" s="2972"/>
      <c r="F10" s="2972"/>
      <c r="G10" s="2972"/>
      <c r="H10" s="2972"/>
      <c r="I10" s="2972"/>
      <c r="J10" s="2956">
        <f>入力専用!G160</f>
        <v>0</v>
      </c>
      <c r="K10" s="2956"/>
      <c r="L10" s="2956"/>
      <c r="M10" s="2956"/>
      <c r="N10" s="2956"/>
      <c r="O10" s="2956"/>
      <c r="P10" s="2956"/>
      <c r="AY10" s="2983" t="str">
        <f>入力専用!A74</f>
        <v>認定年月日</v>
      </c>
      <c r="AZ10" s="2984"/>
      <c r="BA10" s="2984"/>
      <c r="BB10" s="2984"/>
      <c r="BC10" s="2984"/>
      <c r="BD10" s="2985"/>
      <c r="BE10" s="2994">
        <f>入力専用!G74</f>
        <v>0</v>
      </c>
      <c r="BF10" s="2995"/>
      <c r="BG10" s="2995"/>
      <c r="BH10" s="2995"/>
      <c r="BI10" s="2995"/>
      <c r="BJ10" s="2995"/>
      <c r="BK10" s="2996"/>
    </row>
    <row r="11" spans="2:81" ht="15" hidden="1" customHeight="1">
      <c r="D11" s="2972" t="str">
        <f>入力専用!A161</f>
        <v>続柄</v>
      </c>
      <c r="E11" s="2972"/>
      <c r="F11" s="2972"/>
      <c r="G11" s="2972"/>
      <c r="H11" s="2972"/>
      <c r="I11" s="2972"/>
      <c r="J11" s="2956">
        <f>入力専用!G161</f>
        <v>0</v>
      </c>
      <c r="K11" s="2956"/>
      <c r="L11" s="2956"/>
      <c r="M11" s="2956"/>
      <c r="N11" s="2956"/>
      <c r="O11" s="2956"/>
      <c r="P11" s="2956"/>
      <c r="AA11" s="2977" t="str">
        <f>入力専用!A62</f>
        <v>作成日</v>
      </c>
      <c r="AB11" s="2978"/>
      <c r="AC11" s="2978"/>
      <c r="AD11" s="2978"/>
      <c r="AE11" s="2978"/>
      <c r="AF11" s="2979"/>
      <c r="AG11" s="2980">
        <f>入力専用!G62</f>
        <v>0</v>
      </c>
      <c r="AH11" s="2981"/>
      <c r="AI11" s="2981"/>
      <c r="AJ11" s="2981"/>
      <c r="AK11" s="2981"/>
      <c r="AL11" s="2981"/>
      <c r="AM11" s="2982"/>
      <c r="AN11" s="2990" t="str">
        <f>入力専用!N62</f>
        <v>←今日から何日前か記入</v>
      </c>
      <c r="AO11" s="1752"/>
      <c r="AP11" s="1752"/>
      <c r="AQ11" s="1752"/>
      <c r="AR11" s="1752"/>
      <c r="AS11" s="1752"/>
      <c r="AT11" s="1752"/>
      <c r="AU11" s="1752"/>
      <c r="AY11" s="2983" t="str">
        <f>入力専用!A75</f>
        <v>有効期間</v>
      </c>
      <c r="AZ11" s="2984"/>
      <c r="BA11" s="2984"/>
      <c r="BB11" s="2984"/>
      <c r="BC11" s="2984"/>
      <c r="BD11" s="2985"/>
      <c r="BE11" s="2994">
        <f>入力専用!G75</f>
        <v>0</v>
      </c>
      <c r="BF11" s="2995"/>
      <c r="BG11" s="2995"/>
      <c r="BH11" s="2995"/>
      <c r="BI11" s="2995"/>
      <c r="BJ11" s="2995"/>
      <c r="BK11" s="2996"/>
      <c r="BL11" s="25" t="str">
        <f>入力専用!N75</f>
        <v>～</v>
      </c>
      <c r="BM11" s="2994">
        <f>入力専用!O75</f>
        <v>0</v>
      </c>
      <c r="BN11" s="2995"/>
      <c r="BO11" s="2995"/>
      <c r="BP11" s="2995"/>
      <c r="BQ11" s="2995"/>
      <c r="BR11" s="2995"/>
      <c r="BS11" s="2996"/>
    </row>
    <row r="12" spans="2:81" ht="15" hidden="1" customHeight="1">
      <c r="B12" s="1" t="s">
        <v>2073</v>
      </c>
      <c r="D12" s="2972" t="str">
        <f>入力専用!A163</f>
        <v>住所</v>
      </c>
      <c r="E12" s="2972"/>
      <c r="F12" s="2972"/>
      <c r="G12" s="2972"/>
      <c r="H12" s="2972"/>
      <c r="I12" s="2972"/>
      <c r="J12" s="2973">
        <f>入力専用!G163</f>
        <v>0</v>
      </c>
      <c r="K12" s="2974"/>
      <c r="L12" s="2974"/>
      <c r="M12" s="2974"/>
      <c r="N12" s="2974"/>
      <c r="O12" s="2974"/>
      <c r="P12" s="2974"/>
      <c r="Q12" s="2974"/>
      <c r="R12" s="2974"/>
      <c r="S12" s="2974"/>
      <c r="T12" s="2974"/>
      <c r="U12" s="2974"/>
      <c r="V12" s="2974"/>
      <c r="W12" s="2975"/>
      <c r="AA12" s="2983" t="str">
        <f>入力専用!A63</f>
        <v>作成者</v>
      </c>
      <c r="AB12" s="2984"/>
      <c r="AC12" s="2984"/>
      <c r="AD12" s="2984"/>
      <c r="AE12" s="2984"/>
      <c r="AF12" s="2985"/>
      <c r="AG12" s="2980">
        <f>入力専用!G63</f>
        <v>0</v>
      </c>
      <c r="AH12" s="2981"/>
      <c r="AI12" s="2981"/>
      <c r="AJ12" s="2981"/>
      <c r="AK12" s="2981"/>
      <c r="AL12" s="2981"/>
      <c r="AM12" s="2982"/>
      <c r="AN12" s="2986" t="str">
        <f>入力専用!N63</f>
        <v>（当日の場合は無記入）</v>
      </c>
      <c r="AO12" s="963"/>
      <c r="AP12" s="963"/>
      <c r="AQ12" s="963"/>
      <c r="AR12" s="963"/>
      <c r="AS12" s="963"/>
      <c r="AT12" s="963"/>
      <c r="AU12" s="963"/>
      <c r="AY12" s="2977" t="str">
        <f>入力専用!A76</f>
        <v>被保険者番号</v>
      </c>
      <c r="AZ12" s="2978"/>
      <c r="BA12" s="2978"/>
      <c r="BB12" s="2978"/>
      <c r="BC12" s="2978"/>
      <c r="BD12" s="2979"/>
      <c r="BE12" s="2980">
        <f>入力専用!G76</f>
        <v>0</v>
      </c>
      <c r="BF12" s="2981"/>
      <c r="BG12" s="2981"/>
      <c r="BH12" s="2981"/>
      <c r="BI12" s="2981"/>
      <c r="BJ12" s="2981"/>
      <c r="BK12" s="2982"/>
    </row>
    <row r="13" spans="2:81" ht="15" hidden="1" customHeight="1">
      <c r="B13" s="700">
        <f>$BE$3</f>
        <v>0</v>
      </c>
      <c r="D13" s="2951" t="str">
        <f>入力専用!A164</f>
        <v>℡</v>
      </c>
      <c r="E13" s="2952"/>
      <c r="F13" s="2952"/>
      <c r="G13" s="2953" t="str">
        <f>入力専用!D164</f>
        <v>自宅</v>
      </c>
      <c r="H13" s="2954"/>
      <c r="I13" s="2955"/>
      <c r="J13" s="2956">
        <f>入力専用!G164</f>
        <v>0</v>
      </c>
      <c r="K13" s="2956"/>
      <c r="L13" s="2956"/>
      <c r="M13" s="2956"/>
      <c r="N13" s="2956"/>
      <c r="O13" s="2956"/>
      <c r="P13" s="2956"/>
      <c r="AY13" s="2983" t="str">
        <f>入力専用!A77</f>
        <v>郵便番号</v>
      </c>
      <c r="AZ13" s="2984"/>
      <c r="BA13" s="2984"/>
      <c r="BB13" s="2984"/>
      <c r="BC13" s="2984"/>
      <c r="BD13" s="2985"/>
      <c r="BE13" s="2980">
        <f>入力専用!G77</f>
        <v>0</v>
      </c>
      <c r="BF13" s="2981"/>
      <c r="BG13" s="2981"/>
      <c r="BH13" s="2981"/>
      <c r="BI13" s="2981"/>
      <c r="BJ13" s="2981"/>
      <c r="BK13" s="2982"/>
    </row>
    <row r="14" spans="2:81" ht="15" hidden="1" customHeight="1">
      <c r="B14" s="700">
        <f>$AG$12</f>
        <v>0</v>
      </c>
      <c r="D14" s="2951" t="str">
        <f>入力専用!A165</f>
        <v>℡</v>
      </c>
      <c r="E14" s="2952"/>
      <c r="F14" s="2952"/>
      <c r="G14" s="2953" t="str">
        <f>入力専用!D165</f>
        <v>携帯</v>
      </c>
      <c r="H14" s="2954"/>
      <c r="I14" s="2955"/>
      <c r="J14" s="2956">
        <f>入力専用!G165</f>
        <v>0</v>
      </c>
      <c r="K14" s="2956"/>
      <c r="L14" s="2956"/>
      <c r="M14" s="2956"/>
      <c r="N14" s="2956"/>
      <c r="O14" s="2956"/>
      <c r="P14" s="2956"/>
      <c r="AY14" s="2983" t="str">
        <f>入力専用!A78</f>
        <v>住所</v>
      </c>
      <c r="AZ14" s="2984"/>
      <c r="BA14" s="2984"/>
      <c r="BB14" s="2984"/>
      <c r="BC14" s="2984"/>
      <c r="BD14" s="2985"/>
      <c r="BE14" s="2991">
        <f>入力専用!G78</f>
        <v>0</v>
      </c>
      <c r="BF14" s="2974"/>
      <c r="BG14" s="2974"/>
      <c r="BH14" s="2974"/>
      <c r="BI14" s="2974"/>
      <c r="BJ14" s="2974"/>
      <c r="BK14" s="2974"/>
      <c r="BL14" s="2974"/>
      <c r="BM14" s="2974"/>
      <c r="BN14" s="2974"/>
      <c r="BO14" s="2974"/>
      <c r="BP14" s="2974"/>
      <c r="BQ14" s="2974"/>
      <c r="BR14" s="2975"/>
    </row>
    <row r="15" spans="2:81" ht="15" hidden="1" customHeight="1">
      <c r="B15" s="700">
        <f>$J$3</f>
        <v>0</v>
      </c>
      <c r="AY15" s="2983" t="str">
        <f>入力専用!A79</f>
        <v>電話番号</v>
      </c>
      <c r="AZ15" s="2984"/>
      <c r="BA15" s="2984"/>
      <c r="BB15" s="2984"/>
      <c r="BC15" s="2984"/>
      <c r="BD15" s="2985"/>
      <c r="BE15" s="2980">
        <f>入力専用!G79</f>
        <v>0</v>
      </c>
      <c r="BF15" s="2981"/>
      <c r="BG15" s="2981"/>
      <c r="BH15" s="2981"/>
      <c r="BI15" s="2981"/>
      <c r="BJ15" s="2981"/>
      <c r="BK15" s="2982"/>
    </row>
    <row r="16" spans="2:81" ht="15" hidden="1" customHeight="1">
      <c r="B16" s="700">
        <f>$J$10</f>
        <v>0</v>
      </c>
      <c r="D16" s="2932" t="str">
        <f>入力専用!A167</f>
        <v>緊急連絡先③</v>
      </c>
      <c r="E16" s="2932"/>
      <c r="F16" s="2932"/>
      <c r="G16" s="2932"/>
      <c r="H16" s="2932"/>
      <c r="I16" s="2932"/>
    </row>
    <row r="17" spans="2:71" ht="15" hidden="1" customHeight="1">
      <c r="B17" s="700">
        <f>$J$17</f>
        <v>0</v>
      </c>
      <c r="D17" s="2972" t="str">
        <f>入力専用!A168</f>
        <v>氏名</v>
      </c>
      <c r="E17" s="2972"/>
      <c r="F17" s="2972"/>
      <c r="G17" s="2972"/>
      <c r="H17" s="2972"/>
      <c r="I17" s="2972"/>
      <c r="J17" s="2956">
        <f>入力専用!G168</f>
        <v>0</v>
      </c>
      <c r="K17" s="2956"/>
      <c r="L17" s="2956"/>
      <c r="M17" s="2956"/>
      <c r="N17" s="2956"/>
      <c r="O17" s="2956"/>
      <c r="P17" s="2956"/>
      <c r="Z17" s="1" t="s">
        <v>2073</v>
      </c>
      <c r="AA17" s="1" t="s">
        <v>22</v>
      </c>
      <c r="AB17" s="1" t="s">
        <v>2074</v>
      </c>
      <c r="AC17" s="1" t="s">
        <v>1874</v>
      </c>
      <c r="AG17" s="1" t="s">
        <v>2073</v>
      </c>
      <c r="AH17" s="1" t="s">
        <v>22</v>
      </c>
      <c r="AI17" s="1" t="s">
        <v>2074</v>
      </c>
      <c r="AJ17" s="1" t="s">
        <v>1874</v>
      </c>
      <c r="AM17" s="1" t="s">
        <v>2074</v>
      </c>
      <c r="BC17" s="1" t="s">
        <v>1956</v>
      </c>
      <c r="BD17" s="1" t="s">
        <v>1242</v>
      </c>
      <c r="BE17" s="1" t="s">
        <v>2075</v>
      </c>
      <c r="BF17" s="1" t="s">
        <v>1874</v>
      </c>
      <c r="BG17" s="1" t="s">
        <v>1874</v>
      </c>
      <c r="BI17" s="1" t="s">
        <v>1956</v>
      </c>
      <c r="BJ17" s="1" t="s">
        <v>1242</v>
      </c>
      <c r="BK17" s="1" t="s">
        <v>2075</v>
      </c>
      <c r="BL17" s="1" t="s">
        <v>1874</v>
      </c>
      <c r="BM17" s="1" t="s">
        <v>1874</v>
      </c>
      <c r="BO17" s="1" t="s">
        <v>1956</v>
      </c>
      <c r="BP17" s="1" t="s">
        <v>1242</v>
      </c>
      <c r="BQ17" s="1" t="s">
        <v>2075</v>
      </c>
      <c r="BR17" s="1" t="s">
        <v>1874</v>
      </c>
      <c r="BS17" s="1" t="s">
        <v>1874</v>
      </c>
    </row>
    <row r="18" spans="2:71" ht="15" hidden="1" customHeight="1">
      <c r="B18" s="700">
        <f>$J$24</f>
        <v>0</v>
      </c>
      <c r="D18" s="2972" t="str">
        <f>入力専用!A169</f>
        <v>続柄</v>
      </c>
      <c r="E18" s="2972"/>
      <c r="F18" s="2972"/>
      <c r="G18" s="2972"/>
      <c r="H18" s="2972"/>
      <c r="I18" s="2972"/>
      <c r="J18" s="2956">
        <f>入力専用!G169</f>
        <v>0</v>
      </c>
      <c r="K18" s="2956"/>
      <c r="L18" s="2956"/>
      <c r="M18" s="2956"/>
      <c r="N18" s="2956"/>
      <c r="O18" s="2956"/>
      <c r="P18" s="2956"/>
      <c r="Z18" s="700" t="str">
        <f>IF(LEFT($AS$57,20)=LEFT($B$13,20),$B$13,"")</f>
        <v/>
      </c>
      <c r="AA18" s="700" t="str">
        <f>IF(LEFT("",20)=LEFT($Z18,20),"",$BE$14)</f>
        <v/>
      </c>
      <c r="AB18" s="700" t="str">
        <f>IF(LEFT("",20)=LEFT($Z18,20),"",$AM$18)</f>
        <v/>
      </c>
      <c r="AC18" s="700" t="str">
        <f>IF(LEFT("",20)=LEFT($Z18,20),"",$BE$15)</f>
        <v/>
      </c>
      <c r="AG18" s="700" t="str">
        <f>IF(LEFT($AS$58,20)=LEFT($B$13,20),$B$13,"")</f>
        <v/>
      </c>
      <c r="AH18" s="700" t="str">
        <f>IF(LEFT("",20)=LEFT($AG18,20),"",$BE$14)</f>
        <v/>
      </c>
      <c r="AI18" s="700" t="str">
        <f>IF(LEFT("",20)=LEFT($AG18,20),"",$AM$18)</f>
        <v/>
      </c>
      <c r="AJ18" s="700" t="str">
        <f>IF(LEFT("",20)=LEFT($AG18,20),"",$BE$15)</f>
        <v/>
      </c>
      <c r="AM18" s="700" t="s">
        <v>2076</v>
      </c>
      <c r="BC18" s="700" t="str">
        <f>IF(LEFT($AS$58,20)=LEFT($J$3,20),$J$3,"")</f>
        <v/>
      </c>
      <c r="BD18" s="700" t="str">
        <f>IF(LEFT("",20)=LEFT(BC18,20),"",$J$5)</f>
        <v/>
      </c>
      <c r="BE18" s="700" t="str">
        <f>IF(LEFT("",20)=LEFT(BC18,20),"",$J$4)</f>
        <v/>
      </c>
      <c r="BF18" s="700" t="str">
        <f>IF(LEFT("",20)=LEFT(BC18,20),"",$J$6)</f>
        <v/>
      </c>
      <c r="BG18" s="700" t="str">
        <f>IF(LEFT("",20)=LEFT(BC18,20),"",$J$7)</f>
        <v/>
      </c>
      <c r="BI18" s="700" t="str">
        <f>IF(LEFT($AS$62,20)=LEFT($J$3,20),$J$3,"")</f>
        <v/>
      </c>
      <c r="BJ18" s="700" t="str">
        <f>IF(LEFT("",20)=LEFT(BI18,20),"",$J$5)</f>
        <v/>
      </c>
      <c r="BK18" s="700" t="str">
        <f>IF(LEFT("",20)=LEFT(BI18,20),"",$J$4)</f>
        <v/>
      </c>
      <c r="BL18" s="700" t="str">
        <f>IF(LEFT("",20)=LEFT(BI18,20),"",$J$6)</f>
        <v/>
      </c>
      <c r="BM18" s="700" t="str">
        <f>IF(LEFT("",20)=LEFT(BI18,20),"",$J$7)</f>
        <v/>
      </c>
      <c r="BO18" s="700" t="str">
        <f>IF(LEFT($AS$66,20)=LEFT($J$3,20),$J$3,"")</f>
        <v/>
      </c>
      <c r="BP18" s="700" t="str">
        <f>IF(LEFT("",20)=LEFT(BO18,20),"",$J$5)</f>
        <v/>
      </c>
      <c r="BQ18" s="700" t="str">
        <f>IF(LEFT("",20)=LEFT(BO18,20),"",$J$4)</f>
        <v/>
      </c>
      <c r="BR18" s="700" t="str">
        <f>IF(LEFT("",20)=LEFT(BO18,20),"",$J$6)</f>
        <v/>
      </c>
      <c r="BS18" s="700" t="str">
        <f>IF(LEFT("",20)=LEFT(BO18,20),"",$J$7)</f>
        <v/>
      </c>
    </row>
    <row r="19" spans="2:71" ht="15" hidden="1" customHeight="1">
      <c r="D19" s="2972" t="str">
        <f>入力専用!A171</f>
        <v>住所</v>
      </c>
      <c r="E19" s="2972"/>
      <c r="F19" s="2972"/>
      <c r="G19" s="2972"/>
      <c r="H19" s="2972"/>
      <c r="I19" s="2972"/>
      <c r="J19" s="2973">
        <f>入力専用!G171</f>
        <v>0</v>
      </c>
      <c r="K19" s="2974"/>
      <c r="L19" s="2974"/>
      <c r="M19" s="2974"/>
      <c r="N19" s="2974"/>
      <c r="O19" s="2974"/>
      <c r="P19" s="2974"/>
      <c r="Q19" s="2974"/>
      <c r="R19" s="2974"/>
      <c r="S19" s="2974"/>
      <c r="T19" s="2974"/>
      <c r="U19" s="2974"/>
      <c r="V19" s="2974"/>
      <c r="W19" s="2975"/>
      <c r="Z19" s="700" t="str">
        <f>IF(LEFT($AS$57,20)=LEFT($B$14,20),$B$14,"")</f>
        <v/>
      </c>
      <c r="AA19" s="700" t="str">
        <f>IF(LEFT("",20)=LEFT($Z19,20),"",$AG$5)</f>
        <v/>
      </c>
      <c r="AB19" s="700" t="str">
        <f>IF(LEFT("",20)=LEFT($Z19,20),"",$AM$19)</f>
        <v/>
      </c>
      <c r="AC19" s="700" t="str">
        <f>IF(LEFT("",20)=LEFT($Z19,20),"",$AG$6)</f>
        <v/>
      </c>
      <c r="AG19" s="700" t="str">
        <f>IF(LEFT($AS$58,20)=LEFT($B$14,20),$B$14,"")</f>
        <v/>
      </c>
      <c r="AH19" s="700" t="str">
        <f>IF(LEFT("",20)=LEFT($AG19,20),"",$AG$5)</f>
        <v/>
      </c>
      <c r="AI19" s="700" t="str">
        <f>IF(LEFT("",20)=LEFT($AG19,20),"",$AM$19)</f>
        <v/>
      </c>
      <c r="AJ19" s="700" t="str">
        <f>IF(LEFT("",20)=LEFT($AG19,20),"",$AG$6)</f>
        <v/>
      </c>
      <c r="AM19" s="700" t="s">
        <v>2077</v>
      </c>
      <c r="BC19" s="700" t="str">
        <f>IF(LEFT($AS$58,20)=LEFT($J$10,20),$J$10,"")</f>
        <v/>
      </c>
      <c r="BD19" s="700" t="str">
        <f>IF(LEFT("",20)=LEFT(BC19,20),"",$J$12)</f>
        <v/>
      </c>
      <c r="BE19" s="700" t="str">
        <f>IF(LEFT("",20)=LEFT(BC19,20),"",$J$11)</f>
        <v/>
      </c>
      <c r="BF19" s="700" t="str">
        <f>IF(LEFT("",20)=LEFT(BC19,20),"",$J$13)</f>
        <v/>
      </c>
      <c r="BG19" s="700" t="str">
        <f>IF(LEFT("",20)=LEFT(BC19,20),"",$J$14)</f>
        <v/>
      </c>
      <c r="BI19" s="700" t="str">
        <f>IF(LEFT($AS$62,20)=LEFT($J$10,20),$J$10,"")</f>
        <v/>
      </c>
      <c r="BJ19" s="700" t="str">
        <f>IF(LEFT("",20)=LEFT(BI19,20),"",$J$12)</f>
        <v/>
      </c>
      <c r="BK19" s="700" t="str">
        <f>IF(LEFT("",20)=LEFT(BI19,20),"",$J$11)</f>
        <v/>
      </c>
      <c r="BL19" s="700" t="str">
        <f>IF(LEFT("",20)=LEFT(BI19,20),"",$J$13)</f>
        <v/>
      </c>
      <c r="BM19" s="700" t="str">
        <f>IF(LEFT("",20)=LEFT(BI19,20),"",$J$14)</f>
        <v/>
      </c>
      <c r="BO19" s="700" t="str">
        <f>IF(LEFT($AS$66,20)=LEFT($J$10,20),$J$10,"")</f>
        <v/>
      </c>
      <c r="BP19" s="700" t="str">
        <f>IF(LEFT("",20)=LEFT(BO19,20),"",$J$12)</f>
        <v/>
      </c>
      <c r="BQ19" s="700" t="str">
        <f>IF(LEFT("",20)=LEFT(BO19,20),"",$J$11)</f>
        <v/>
      </c>
      <c r="BR19" s="700" t="str">
        <f>IF(LEFT("",20)=LEFT(BO19,20),"",$J$13)</f>
        <v/>
      </c>
      <c r="BS19" s="700" t="str">
        <f>IF(LEFT("",20)=LEFT(BO19,20),"",$J$14)</f>
        <v/>
      </c>
    </row>
    <row r="20" spans="2:71" ht="15" hidden="1" customHeight="1">
      <c r="D20" s="2951" t="str">
        <f>入力専用!A172</f>
        <v>℡</v>
      </c>
      <c r="E20" s="2952"/>
      <c r="F20" s="2952"/>
      <c r="G20" s="2953" t="str">
        <f>入力専用!D172</f>
        <v>自宅</v>
      </c>
      <c r="H20" s="2954"/>
      <c r="I20" s="2955"/>
      <c r="J20" s="2956">
        <f>入力専用!G172</f>
        <v>0</v>
      </c>
      <c r="K20" s="2956"/>
      <c r="L20" s="2956"/>
      <c r="M20" s="2956"/>
      <c r="N20" s="2956"/>
      <c r="O20" s="2956"/>
      <c r="P20" s="2956"/>
      <c r="Z20" s="700" t="str">
        <f>IF(LEFT($AS$57,20)=LEFT($B$15,20),$B$15,"")</f>
        <v/>
      </c>
      <c r="AA20" s="700" t="str">
        <f>IF(LEFT("",20)=LEFT($Z20,20),"",$J$5)</f>
        <v/>
      </c>
      <c r="AB20" s="700" t="str">
        <f>IF(LEFT("",20)=LEFT($Z20,20),"",$J$4)</f>
        <v/>
      </c>
      <c r="AC20" s="700" t="str">
        <f>IF(LEFT("",20)=LEFT($Z20,20),"",IF(LEFT("0",20)=LEFT($J$6,20),C7,$J$6))</f>
        <v/>
      </c>
      <c r="AG20" s="700" t="str">
        <f>IF(LEFT($AS$58,20)=LEFT($B$15,20),$B$15,"")</f>
        <v/>
      </c>
      <c r="AH20" s="700" t="str">
        <f>IF(LEFT("",20)=LEFT($AG20,20),"",$J$5)</f>
        <v/>
      </c>
      <c r="AI20" s="700" t="str">
        <f>IF(LEFT("",20)=LEFT($AG20,20),"",$J$4)</f>
        <v/>
      </c>
      <c r="AJ20" s="700" t="str">
        <f>IF(LEFT("",20)=LEFT($AG20,20),"",IF(LEFT("0",20)=LEFT($J$6,20),J7,$J$6))</f>
        <v/>
      </c>
      <c r="BC20" s="700" t="str">
        <f>IF(LEFT($AS$58,20)=LEFT($J$17,20),$J$17,"")</f>
        <v/>
      </c>
      <c r="BD20" s="700" t="str">
        <f>IF(LEFT("",20)=LEFT(BC20,20),"",$J$19)</f>
        <v/>
      </c>
      <c r="BE20" s="700" t="str">
        <f>IF(LEFT("",20)=LEFT(BC20,20),"",$J$18)</f>
        <v/>
      </c>
      <c r="BF20" s="700" t="str">
        <f>IF(LEFT("",20)=LEFT(BC20,20),"",$J$20)</f>
        <v/>
      </c>
      <c r="BG20" s="700" t="str">
        <f>IF(LEFT("",20)=LEFT(BC20,20),"",$J$21)</f>
        <v/>
      </c>
      <c r="BI20" s="700" t="str">
        <f>IF(LEFT($AS$62,20)=LEFT($J$17,20),$J$17,"")</f>
        <v/>
      </c>
      <c r="BJ20" s="700" t="str">
        <f>IF(LEFT("",20)=LEFT(BI20,20),"",$J$19)</f>
        <v/>
      </c>
      <c r="BK20" s="700" t="str">
        <f>IF(LEFT("",20)=LEFT(BI20,20),"",$J$18)</f>
        <v/>
      </c>
      <c r="BL20" s="700" t="str">
        <f>IF(LEFT("",20)=LEFT(BI20,20),"",$J$20)</f>
        <v/>
      </c>
      <c r="BM20" s="700" t="str">
        <f>IF(LEFT("",20)=LEFT(BI20,20),"",$J$21)</f>
        <v/>
      </c>
      <c r="BO20" s="700" t="str">
        <f>IF(LEFT($AS$66,20)=LEFT($J$17,20),$J$17,"")</f>
        <v/>
      </c>
      <c r="BP20" s="700" t="str">
        <f>IF(LEFT("",20)=LEFT(BO20,20),"",$J$19)</f>
        <v/>
      </c>
      <c r="BQ20" s="700" t="str">
        <f>IF(LEFT("",20)=LEFT(BO20,20),"",$J$18)</f>
        <v/>
      </c>
      <c r="BR20" s="700" t="str">
        <f>IF(LEFT("",20)=LEFT(BO20,20),"",$J$20)</f>
        <v/>
      </c>
      <c r="BS20" s="700" t="str">
        <f>IF(LEFT("",20)=LEFT(BO20,20),"",$J$21)</f>
        <v/>
      </c>
    </row>
    <row r="21" spans="2:71" ht="15" hidden="1" customHeight="1">
      <c r="D21" s="2951" t="str">
        <f>入力専用!A173</f>
        <v>℡</v>
      </c>
      <c r="E21" s="2952"/>
      <c r="F21" s="2952"/>
      <c r="G21" s="2953" t="str">
        <f>入力専用!D173</f>
        <v>携帯</v>
      </c>
      <c r="H21" s="2954"/>
      <c r="I21" s="2955"/>
      <c r="J21" s="2956">
        <f>入力専用!G173</f>
        <v>0</v>
      </c>
      <c r="K21" s="2956"/>
      <c r="L21" s="2956"/>
      <c r="M21" s="2956"/>
      <c r="N21" s="2956"/>
      <c r="O21" s="2956"/>
      <c r="P21" s="2956"/>
      <c r="Z21" s="700" t="str">
        <f>IF(LEFT($AS$57,20)=LEFT($B$16,20),$B$16,"")</f>
        <v/>
      </c>
      <c r="AA21" s="700" t="str">
        <f>IF(LEFT("",20)=LEFT($Z21,20),"",$J$12)</f>
        <v/>
      </c>
      <c r="AB21" s="700" t="str">
        <f>IF(LEFT("",20)=LEFT($Z21,20),"",$J$11)</f>
        <v/>
      </c>
      <c r="AC21" s="700" t="str">
        <f>IF(LEFT("",20)=LEFT($Z21,20),"",IF(LEFT("0",20)=LEFT($J$13,20),C14,$J$13))</f>
        <v/>
      </c>
      <c r="AG21" s="700" t="str">
        <f>IF(LEFT($AS$58,20)=LEFT($B$16,20),$B$16,"")</f>
        <v/>
      </c>
      <c r="AH21" s="700" t="str">
        <f>IF(LEFT("",20)=LEFT($AG21,20),"",$J$12)</f>
        <v/>
      </c>
      <c r="AI21" s="700" t="str">
        <f>IF(LEFT("",20)=LEFT($AG21,20),"",$J$11)</f>
        <v/>
      </c>
      <c r="AJ21" s="700" t="str">
        <f>IF(LEFT("",20)=LEFT($AG21,20),"",IF(LEFT("0",20)=LEFT($J$13,20),J14,$J$13))</f>
        <v/>
      </c>
      <c r="BC21" s="700" t="str">
        <f>IF(LEFT($AS$58,20)=LEFT($J$24,20),$J$24,"")</f>
        <v/>
      </c>
      <c r="BD21" s="700" t="str">
        <f>IF(LEFT("",20)=LEFT(BC21,20),"",$J$26)</f>
        <v/>
      </c>
      <c r="BE21" s="700" t="str">
        <f>IF(LEFT("",20)=LEFT(BC21,20),"",$J$25)</f>
        <v/>
      </c>
      <c r="BF21" s="700" t="str">
        <f>IF(LEFT("",20)=LEFT(BC21,20),"",$J$27)</f>
        <v/>
      </c>
      <c r="BG21" s="700" t="str">
        <f>IF(LEFT("",20)=LEFT(BC21,20),"",$J$28)</f>
        <v/>
      </c>
      <c r="BI21" s="700" t="str">
        <f>IF(LEFT($AS$62,20)=LEFT($J$24,20),$J$24,"")</f>
        <v/>
      </c>
      <c r="BJ21" s="700" t="str">
        <f>IF(LEFT("",20)=LEFT(BI21,20),"",$J$26)</f>
        <v/>
      </c>
      <c r="BK21" s="700" t="str">
        <f>IF(LEFT("",20)=LEFT(BI21,20),"",$J$25)</f>
        <v/>
      </c>
      <c r="BL21" s="700" t="str">
        <f>IF(LEFT("",20)=LEFT(BI21,20),"",$J$27)</f>
        <v/>
      </c>
      <c r="BM21" s="700" t="str">
        <f>IF(LEFT("",20)=LEFT(BI21,20),"",$J$28)</f>
        <v/>
      </c>
      <c r="BO21" s="700" t="str">
        <f>IF(LEFT($AS$66,20)=LEFT($J$24,20),$J$24,"")</f>
        <v/>
      </c>
      <c r="BP21" s="700" t="str">
        <f>IF(LEFT("",20)=LEFT(BO21,20),"",$J$26)</f>
        <v/>
      </c>
      <c r="BQ21" s="700" t="str">
        <f>IF(LEFT("",20)=LEFT(BO21,20),"",$J$25)</f>
        <v/>
      </c>
      <c r="BR21" s="700" t="str">
        <f>IF(LEFT("",20)=LEFT(BO21,20),"",$J$27)</f>
        <v/>
      </c>
      <c r="BS21" s="700" t="str">
        <f>IF(LEFT("",20)=LEFT(BO21,20),"",$J$28)</f>
        <v/>
      </c>
    </row>
    <row r="22" spans="2:71" ht="15" hidden="1" customHeight="1">
      <c r="Z22" s="700" t="str">
        <f>IF(LEFT($AS$57,20)=LEFT($B$17,20),$B$17,"")</f>
        <v/>
      </c>
      <c r="AA22" s="700" t="str">
        <f>IF(LEFT("",20)=LEFT($Z22,20),"",$J$19)</f>
        <v/>
      </c>
      <c r="AB22" s="700" t="str">
        <f>IF(LEFT("",20)=LEFT($Z22,20),"",$J$18)</f>
        <v/>
      </c>
      <c r="AC22" s="700" t="str">
        <f>IF(LEFT("",20)=LEFT($Z22,20),"",IF(LEFT("0",20)=LEFT($J$20,20),$J$21,$J$20))</f>
        <v/>
      </c>
      <c r="AG22" s="700" t="str">
        <f>IF(LEFT($AS$58,20)=LEFT($B$17,20),$B$17,"")</f>
        <v/>
      </c>
      <c r="AH22" s="700" t="str">
        <f>IF(LEFT("",20)=LEFT($AG22,20),"",$J$19)</f>
        <v/>
      </c>
      <c r="AI22" s="700" t="str">
        <f>IF(LEFT("",20)=LEFT($AG22,20),"",$J$18)</f>
        <v/>
      </c>
      <c r="AJ22" s="700" t="str">
        <f>IF(LEFT("",20)=LEFT($AG22,20),"",IF(LEFT("0",20)=LEFT($J$20,20),$J$21,$J$20))</f>
        <v/>
      </c>
      <c r="BC22" s="699" t="str">
        <f>BC18&amp;BC19&amp;BC20&amp;BC21</f>
        <v/>
      </c>
      <c r="BD22" s="699" t="str">
        <f t="shared" ref="BD22" si="0">BD18&amp;BD19&amp;BD20&amp;BD21</f>
        <v/>
      </c>
      <c r="BE22" s="699" t="str">
        <f>BE18&amp;BE19&amp;BE20&amp;BE21</f>
        <v/>
      </c>
      <c r="BF22" s="699" t="str">
        <f>BF18&amp;BF19&amp;BF20&amp;BF21</f>
        <v/>
      </c>
      <c r="BG22" s="699" t="str">
        <f>BG18&amp;BG19&amp;BG20&amp;BG21</f>
        <v/>
      </c>
      <c r="BI22" s="699" t="str">
        <f>BI18&amp;BI19&amp;BI20&amp;BI21</f>
        <v/>
      </c>
      <c r="BJ22" s="699" t="str">
        <f t="shared" ref="BJ22" si="1">BJ18&amp;BJ19&amp;BJ20&amp;BJ21</f>
        <v/>
      </c>
      <c r="BK22" s="699" t="str">
        <f>BK18&amp;BK19&amp;BK20&amp;BK21</f>
        <v/>
      </c>
      <c r="BL22" s="699" t="str">
        <f>BL18&amp;BL19&amp;BL20&amp;BL21</f>
        <v/>
      </c>
      <c r="BM22" s="699" t="str">
        <f>BM18&amp;BM19&amp;BM20&amp;BM21</f>
        <v/>
      </c>
      <c r="BO22" s="699" t="str">
        <f>BO18&amp;BO19&amp;BO20&amp;BO21</f>
        <v/>
      </c>
      <c r="BP22" s="699" t="str">
        <f t="shared" ref="BP22" si="2">BP18&amp;BP19&amp;BP20&amp;BP21</f>
        <v/>
      </c>
      <c r="BQ22" s="699" t="str">
        <f>BQ18&amp;BQ19&amp;BQ20&amp;BQ21</f>
        <v/>
      </c>
      <c r="BR22" s="699" t="str">
        <f>BR18&amp;BR19&amp;BR20&amp;BR21</f>
        <v/>
      </c>
      <c r="BS22" s="699" t="str">
        <f>BS18&amp;BS19&amp;BS20&amp;BS21</f>
        <v/>
      </c>
    </row>
    <row r="23" spans="2:71" ht="15" hidden="1" customHeight="1">
      <c r="D23" s="2932" t="str">
        <f>入力専用!A175</f>
        <v>緊急連絡先④</v>
      </c>
      <c r="E23" s="2932"/>
      <c r="F23" s="2932"/>
      <c r="G23" s="2932"/>
      <c r="H23" s="2932"/>
      <c r="I23" s="2932"/>
      <c r="Z23" s="700" t="str">
        <f>IF(LEFT($AS$57,20)=LEFT($B$18,20),$B$18,"")</f>
        <v/>
      </c>
      <c r="AA23" s="700" t="str">
        <f>IF(LEFT("",20)=LEFT($Z23,20),"",$J$26)</f>
        <v/>
      </c>
      <c r="AB23" s="700" t="str">
        <f>IF(LEFT("",20)=LEFT($Z23,20),"",$J$25)</f>
        <v/>
      </c>
      <c r="AC23" s="700" t="str">
        <f>IF(LEFT("",20)=LEFT($Z23,20),"",IF(LEFT("0",20)=LEFT($J$27,20),$J$28,$J$27))</f>
        <v/>
      </c>
      <c r="AG23" s="700" t="str">
        <f>IF(LEFT($AS$58,20)=LEFT($B$18,20),$B$18,"")</f>
        <v/>
      </c>
      <c r="AH23" s="700" t="str">
        <f>IF(LEFT("",20)=LEFT($AG23,20),"",$J$26)</f>
        <v/>
      </c>
      <c r="AI23" s="700" t="str">
        <f>IF(LEFT("",20)=LEFT($AG23,20),"",$J$25)</f>
        <v/>
      </c>
      <c r="AJ23" s="700" t="str">
        <f>IF(LEFT("",20)=LEFT($AG23,20),"",IF(LEFT("0",20)=LEFT($J$27,20),$J$28,$J$27))</f>
        <v/>
      </c>
    </row>
    <row r="24" spans="2:71" ht="15" hidden="1" customHeight="1">
      <c r="D24" s="2972" t="str">
        <f>入力専用!A176</f>
        <v>氏名</v>
      </c>
      <c r="E24" s="2972"/>
      <c r="F24" s="2972"/>
      <c r="G24" s="2972"/>
      <c r="H24" s="2972"/>
      <c r="I24" s="2972"/>
      <c r="J24" s="2956">
        <f>入力専用!G176</f>
        <v>0</v>
      </c>
      <c r="K24" s="2956"/>
      <c r="L24" s="2956"/>
      <c r="M24" s="2956"/>
      <c r="N24" s="2956"/>
      <c r="O24" s="2956"/>
      <c r="P24" s="2956"/>
      <c r="Z24" s="699" t="str">
        <f>Z18&amp;Z19&amp;Z20&amp;Z21&amp;Z22&amp;Z23</f>
        <v/>
      </c>
      <c r="AA24" s="699" t="str">
        <f t="shared" ref="AA24:AC24" si="3">AA18&amp;AA19&amp;AA20&amp;AA21&amp;AA22&amp;AA23</f>
        <v/>
      </c>
      <c r="AB24" s="699" t="str">
        <f t="shared" si="3"/>
        <v/>
      </c>
      <c r="AC24" s="699" t="str">
        <f t="shared" si="3"/>
        <v/>
      </c>
      <c r="AG24" s="699" t="str">
        <f>AG18&amp;AG19&amp;AG20&amp;AG21&amp;AG22&amp;AG23</f>
        <v/>
      </c>
      <c r="AH24" s="699" t="str">
        <f t="shared" ref="AH24:AJ24" si="4">AH18&amp;AH19&amp;AH20&amp;AH21&amp;AH22&amp;AH23</f>
        <v/>
      </c>
      <c r="AI24" s="699" t="str">
        <f t="shared" si="4"/>
        <v/>
      </c>
      <c r="AJ24" s="699" t="str">
        <f t="shared" si="4"/>
        <v/>
      </c>
    </row>
    <row r="25" spans="2:71" ht="15" hidden="1" customHeight="1">
      <c r="D25" s="2972" t="str">
        <f>入力専用!A177</f>
        <v>続柄</v>
      </c>
      <c r="E25" s="2972"/>
      <c r="F25" s="2972"/>
      <c r="G25" s="2972"/>
      <c r="H25" s="2972"/>
      <c r="I25" s="2972"/>
      <c r="J25" s="2956">
        <f>入力専用!G177</f>
        <v>0</v>
      </c>
      <c r="K25" s="2956"/>
      <c r="L25" s="2956"/>
      <c r="M25" s="2956"/>
      <c r="N25" s="2956"/>
      <c r="O25" s="2956"/>
      <c r="P25" s="2956"/>
    </row>
    <row r="26" spans="2:71" ht="15" hidden="1" customHeight="1">
      <c r="D26" s="2972" t="str">
        <f>入力専用!A179</f>
        <v>住所</v>
      </c>
      <c r="E26" s="2972"/>
      <c r="F26" s="2972"/>
      <c r="G26" s="2972"/>
      <c r="H26" s="2972"/>
      <c r="I26" s="2972"/>
      <c r="J26" s="2973">
        <f>入力専用!G179</f>
        <v>0</v>
      </c>
      <c r="K26" s="2974"/>
      <c r="L26" s="2974"/>
      <c r="M26" s="2974"/>
      <c r="N26" s="2974"/>
      <c r="O26" s="2974"/>
      <c r="P26" s="2974"/>
      <c r="Q26" s="2974"/>
      <c r="R26" s="2974"/>
      <c r="S26" s="2974"/>
      <c r="T26" s="2974"/>
      <c r="U26" s="2974"/>
      <c r="V26" s="2974"/>
      <c r="W26" s="2975"/>
      <c r="Z26" s="1233" t="s">
        <v>2087</v>
      </c>
      <c r="AA26" s="1233"/>
      <c r="AB26" s="1233"/>
      <c r="AC26" s="1233"/>
    </row>
    <row r="27" spans="2:71" ht="15" hidden="1" customHeight="1">
      <c r="D27" s="2951" t="str">
        <f>入力専用!A180</f>
        <v>℡</v>
      </c>
      <c r="E27" s="2952"/>
      <c r="F27" s="2952"/>
      <c r="G27" s="2953" t="str">
        <f>入力専用!D180</f>
        <v>自宅</v>
      </c>
      <c r="H27" s="2954"/>
      <c r="I27" s="2955"/>
      <c r="J27" s="2956">
        <f>入力専用!G180</f>
        <v>0</v>
      </c>
      <c r="K27" s="2956"/>
      <c r="L27" s="2956"/>
      <c r="M27" s="2956"/>
      <c r="N27" s="2956"/>
      <c r="O27" s="2956"/>
      <c r="P27" s="2956"/>
      <c r="Z27" s="1" t="s">
        <v>2088</v>
      </c>
      <c r="AA27" s="1" t="s">
        <v>22</v>
      </c>
      <c r="AB27" s="1" t="s">
        <v>2074</v>
      </c>
      <c r="AC27" s="1" t="s">
        <v>1874</v>
      </c>
    </row>
    <row r="28" spans="2:71" ht="15" hidden="1" customHeight="1">
      <c r="D28" s="2951" t="str">
        <f>入力専用!A181</f>
        <v>℡</v>
      </c>
      <c r="E28" s="2952"/>
      <c r="F28" s="2952"/>
      <c r="G28" s="2953" t="str">
        <f>入力専用!D181</f>
        <v>携帯</v>
      </c>
      <c r="H28" s="2954"/>
      <c r="I28" s="2955"/>
      <c r="J28" s="2956">
        <f>入力専用!G181</f>
        <v>0</v>
      </c>
      <c r="K28" s="2956"/>
      <c r="L28" s="2956"/>
      <c r="M28" s="2956"/>
      <c r="N28" s="2956"/>
      <c r="O28" s="2956"/>
      <c r="P28" s="2956"/>
      <c r="Z28" s="700" t="str">
        <f>IF(LEFT('収集（変更）'!$AP$75,20)=LEFT($B$13,20),$B$13,"")</f>
        <v/>
      </c>
      <c r="AA28" s="700" t="str">
        <f>IF(LEFT("",20)=LEFT($Z28,20),"",$BE$14)</f>
        <v/>
      </c>
      <c r="AB28" s="700" t="str">
        <f>IF(LEFT("",20)=LEFT($Z28,20),"",$AM$18)</f>
        <v/>
      </c>
      <c r="AC28" s="700" t="str">
        <f>IF(LEFT("",20)=LEFT($Z28,20),"",$BE$15)</f>
        <v/>
      </c>
      <c r="AE28" s="1">
        <f>'収集（変更）'!$AP$75</f>
        <v>0</v>
      </c>
    </row>
    <row r="29" spans="2:71" ht="15" hidden="1" customHeight="1">
      <c r="Z29" s="700" t="str">
        <f>IF(LEFT('収集（変更）'!$AP$75,20)=LEFT($B$14,20),$B$14,"")</f>
        <v/>
      </c>
      <c r="AA29" s="700" t="str">
        <f>IF(LEFT("",20)=LEFT($Z29,20),"",$AG$5)</f>
        <v/>
      </c>
      <c r="AB29" s="700" t="str">
        <f>IF(LEFT("",20)=LEFT($Z29,20),"",$AM$19)</f>
        <v/>
      </c>
      <c r="AC29" s="700" t="str">
        <f>IF(LEFT("",20)=LEFT($Z29,20),"",$AG$6)</f>
        <v/>
      </c>
    </row>
    <row r="30" spans="2:71" ht="15" hidden="1" customHeight="1">
      <c r="Z30" s="700" t="str">
        <f>IF(LEFT('収集（変更）'!$AP$75,20)=LEFT($B$15,20),$B$15,"")</f>
        <v/>
      </c>
      <c r="AA30" s="700" t="str">
        <f>IF(LEFT("",20)=LEFT($Z30,20),"",$J$5)</f>
        <v/>
      </c>
      <c r="AB30" s="700" t="str">
        <f>IF(LEFT("",20)=LEFT($Z30,20),"",$J$4)</f>
        <v/>
      </c>
      <c r="AC30" s="700" t="str">
        <f>IF(LEFT("",20)=LEFT($Z30,20),"",IF(LEFT("0",20)=LEFT($J$6,20),J17,$J$6))</f>
        <v/>
      </c>
    </row>
    <row r="31" spans="2:71" ht="15" hidden="1" customHeight="1">
      <c r="Z31" s="700" t="str">
        <f>IF(LEFT('収集（変更）'!$AP$75,20)=LEFT($B$16,20),$B$16,"")</f>
        <v/>
      </c>
      <c r="AA31" s="700" t="str">
        <f>IF(LEFT("",20)=LEFT($Z31,20),"",$J$12)</f>
        <v/>
      </c>
      <c r="AB31" s="700" t="str">
        <f>IF(LEFT("",20)=LEFT($Z31,20),"",$J$11)</f>
        <v/>
      </c>
      <c r="AC31" s="700" t="str">
        <f>IF(LEFT("",20)=LEFT($Z31,20),"",IF(LEFT("0",20)=LEFT($J$13,20),J24,$J$13))</f>
        <v/>
      </c>
    </row>
    <row r="32" spans="2:71" ht="15" hidden="1" customHeight="1">
      <c r="Z32" s="700" t="str">
        <f>IF(LEFT('収集（変更）'!$AP$75,20)=LEFT($B$17,20),$B$17,"")</f>
        <v/>
      </c>
      <c r="AA32" s="700" t="str">
        <f>IF(LEFT("",20)=LEFT($Z32,20),"",$J$19)</f>
        <v/>
      </c>
      <c r="AB32" s="700" t="str">
        <f>IF(LEFT("",20)=LEFT($Z32,20),"",$J$18)</f>
        <v/>
      </c>
      <c r="AC32" s="700" t="str">
        <f>IF(LEFT("",20)=LEFT($Z32,20),"",IF(LEFT("0",20)=LEFT($J$20,20),$J$21,$J$20))</f>
        <v/>
      </c>
    </row>
    <row r="33" spans="21:29" ht="15" hidden="1" customHeight="1">
      <c r="U33" s="2200" t="s">
        <v>1293</v>
      </c>
      <c r="V33" s="2200"/>
      <c r="Z33" s="700" t="str">
        <f>IF(LEFT('収集（変更）'!$AP$75,20)=LEFT($B$18,20),$B$18,"")</f>
        <v/>
      </c>
      <c r="AA33" s="700" t="str">
        <f>IF(LEFT("",20)=LEFT($Z33,20),"",$J$26)</f>
        <v/>
      </c>
      <c r="AB33" s="700" t="str">
        <f>IF(LEFT("",20)=LEFT($Z33,20),"",$J$25)</f>
        <v/>
      </c>
      <c r="AC33" s="700" t="str">
        <f>IF(LEFT("",20)=LEFT($Z33,20),"",IF(LEFT("0",20)=LEFT($J$27,20),$J$28,$J$27))</f>
        <v/>
      </c>
    </row>
    <row r="34" spans="21:29" ht="15" hidden="1" customHeight="1">
      <c r="U34" s="2200" t="s">
        <v>111</v>
      </c>
      <c r="V34" s="2200"/>
      <c r="Z34" s="699" t="str">
        <f>Z28&amp;Z29&amp;Z30&amp;Z31&amp;Z32&amp;Z33</f>
        <v/>
      </c>
      <c r="AA34" s="699" t="str">
        <f t="shared" ref="AA34:AC34" si="5">AA28&amp;AA29&amp;AA30&amp;AA31&amp;AA32&amp;AA33</f>
        <v/>
      </c>
      <c r="AB34" s="699" t="str">
        <f t="shared" si="5"/>
        <v/>
      </c>
      <c r="AC34" s="699" t="str">
        <f t="shared" si="5"/>
        <v/>
      </c>
    </row>
    <row r="35" spans="21:29" ht="15" hidden="1" customHeight="1"/>
    <row r="36" spans="21:29" ht="15" hidden="1" customHeight="1"/>
    <row r="37" spans="21:29" ht="15" hidden="1" customHeight="1"/>
    <row r="38" spans="21:29" ht="15" hidden="1" customHeight="1"/>
    <row r="39" spans="21:29" ht="15" hidden="1" customHeight="1"/>
    <row r="40" spans="21:29" ht="15" hidden="1" customHeight="1"/>
    <row r="41" spans="21:29" ht="15" hidden="1" customHeight="1"/>
    <row r="42" spans="21:29" ht="15" hidden="1" customHeight="1"/>
    <row r="43" spans="21:29" ht="15" hidden="1" customHeight="1"/>
    <row r="44" spans="21:29" ht="15" hidden="1" customHeight="1"/>
    <row r="45" spans="21:29" ht="15" hidden="1" customHeight="1"/>
    <row r="46" spans="21:29" ht="15" hidden="1" customHeight="1"/>
    <row r="47" spans="21:29" ht="15" hidden="1" customHeight="1">
      <c r="U47" s="300"/>
    </row>
    <row r="48" spans="21:29" ht="15" hidden="1" customHeight="1"/>
    <row r="49" spans="2:59" ht="15" hidden="1" customHeight="1"/>
    <row r="51" spans="2:59" ht="15" customHeight="1" thickBot="1"/>
    <row r="52" spans="2:59" ht="15" customHeight="1">
      <c r="AL52" s="2959" t="s">
        <v>2089</v>
      </c>
      <c r="AM52" s="2960"/>
      <c r="AN52" s="2960"/>
      <c r="AO52" s="2960"/>
      <c r="AP52" s="2960"/>
      <c r="AQ52" s="2960"/>
      <c r="AR52" s="2960"/>
      <c r="AS52" s="2960"/>
      <c r="AT52" s="2960"/>
      <c r="AU52" s="2961"/>
    </row>
    <row r="53" spans="2:59" ht="15" customHeight="1">
      <c r="AL53" s="2962"/>
      <c r="AM53" s="2963"/>
      <c r="AN53" s="2963"/>
      <c r="AO53" s="2963"/>
      <c r="AP53" s="2963"/>
      <c r="AQ53" s="2963"/>
      <c r="AR53" s="2963"/>
      <c r="AS53" s="2963"/>
      <c r="AT53" s="2963"/>
      <c r="AU53" s="2964"/>
    </row>
    <row r="54" spans="2:59" ht="15" customHeight="1" thickBot="1">
      <c r="AL54" s="2965"/>
      <c r="AM54" s="2966"/>
      <c r="AN54" s="2966"/>
      <c r="AO54" s="2966"/>
      <c r="AP54" s="2966"/>
      <c r="AQ54" s="2966"/>
      <c r="AR54" s="2966"/>
      <c r="AS54" s="2966"/>
      <c r="AT54" s="2966"/>
      <c r="AU54" s="2967"/>
    </row>
    <row r="57" spans="2:59" ht="15" customHeight="1">
      <c r="AL57" s="3040" t="s">
        <v>2073</v>
      </c>
      <c r="AM57" s="3040"/>
      <c r="AN57" s="3040"/>
      <c r="AO57" s="3040"/>
      <c r="AP57" s="3040"/>
      <c r="AQ57" s="3040"/>
      <c r="AR57" s="3040"/>
      <c r="AS57" s="3041"/>
      <c r="AT57" s="3031"/>
      <c r="AU57" s="3031"/>
      <c r="AV57" s="3031"/>
      <c r="AW57" s="3031"/>
      <c r="AX57" s="2968"/>
    </row>
    <row r="58" spans="2:59" ht="15" customHeight="1">
      <c r="AL58" s="3051" t="s">
        <v>2170</v>
      </c>
      <c r="AM58" s="3051"/>
      <c r="AN58" s="3051"/>
      <c r="AO58" s="3051"/>
      <c r="AP58" s="2932" t="s">
        <v>13</v>
      </c>
      <c r="AQ58" s="2932"/>
      <c r="AR58" s="2932"/>
      <c r="AS58" s="2650"/>
      <c r="AT58" s="2650"/>
      <c r="AU58" s="2650"/>
      <c r="AV58" s="2650"/>
      <c r="AW58" s="2650"/>
      <c r="AX58" s="2650"/>
    </row>
    <row r="59" spans="2:59" ht="15" customHeight="1">
      <c r="B59" s="299"/>
      <c r="AL59" s="3051"/>
      <c r="AM59" s="3051"/>
      <c r="AN59" s="3051"/>
      <c r="AO59" s="3051"/>
      <c r="AP59" s="2932" t="s">
        <v>1957</v>
      </c>
      <c r="AQ59" s="2932"/>
      <c r="AR59" s="2932"/>
      <c r="AS59" s="2650"/>
      <c r="AT59" s="2650"/>
      <c r="AU59" s="2650"/>
      <c r="AV59" s="2650"/>
      <c r="AW59" s="2650"/>
      <c r="AX59" s="2650"/>
    </row>
    <row r="60" spans="2:59" ht="15" customHeight="1">
      <c r="AL60" s="3051"/>
      <c r="AM60" s="3051"/>
      <c r="AN60" s="3051"/>
      <c r="AO60" s="3051"/>
      <c r="AP60" s="2932" t="s">
        <v>1874</v>
      </c>
      <c r="AQ60" s="2932"/>
      <c r="AR60" s="2932"/>
      <c r="AS60" s="2650"/>
      <c r="AT60" s="2650"/>
      <c r="AU60" s="2650"/>
      <c r="AV60" s="2650"/>
      <c r="AW60" s="2650"/>
      <c r="AX60" s="2650"/>
    </row>
    <row r="61" spans="2:59" ht="15" customHeight="1">
      <c r="AL61" s="3051"/>
      <c r="AM61" s="3051"/>
      <c r="AN61" s="3051"/>
      <c r="AO61" s="3051"/>
      <c r="AP61" s="2932" t="s">
        <v>2171</v>
      </c>
      <c r="AQ61" s="2932"/>
      <c r="AR61" s="2932"/>
      <c r="AS61" s="2650"/>
      <c r="AT61" s="2650"/>
      <c r="AU61" s="2650"/>
      <c r="AV61" s="2650"/>
      <c r="AW61" s="2650"/>
      <c r="AX61" s="2650"/>
      <c r="AY61" s="2650"/>
      <c r="AZ61" s="2650"/>
      <c r="BA61" s="2650"/>
      <c r="BB61" s="2650"/>
      <c r="BC61" s="2650"/>
      <c r="BD61" s="2650"/>
      <c r="BE61" s="2650"/>
      <c r="BF61" s="2650"/>
      <c r="BG61" s="2650"/>
    </row>
    <row r="62" spans="2:59" ht="15" customHeight="1">
      <c r="AL62" s="3042" t="s">
        <v>2172</v>
      </c>
      <c r="AM62" s="3043"/>
      <c r="AN62" s="3043"/>
      <c r="AO62" s="3044"/>
      <c r="AP62" s="2932" t="s">
        <v>13</v>
      </c>
      <c r="AQ62" s="2932"/>
      <c r="AR62" s="2932"/>
      <c r="AS62" s="2650"/>
      <c r="AT62" s="2650"/>
      <c r="AU62" s="2650"/>
      <c r="AV62" s="2650"/>
      <c r="AW62" s="2650"/>
      <c r="AX62" s="2650"/>
    </row>
    <row r="63" spans="2:59" ht="15" customHeight="1">
      <c r="AL63" s="3045"/>
      <c r="AM63" s="3046"/>
      <c r="AN63" s="3046"/>
      <c r="AO63" s="3047"/>
      <c r="AP63" s="2932" t="s">
        <v>1957</v>
      </c>
      <c r="AQ63" s="2932"/>
      <c r="AR63" s="2932"/>
      <c r="AS63" s="2650"/>
      <c r="AT63" s="2650"/>
      <c r="AU63" s="2650"/>
      <c r="AV63" s="2650"/>
      <c r="AW63" s="2650"/>
      <c r="AX63" s="2650"/>
    </row>
    <row r="64" spans="2:59" ht="15" customHeight="1">
      <c r="AL64" s="3045"/>
      <c r="AM64" s="3046"/>
      <c r="AN64" s="3046"/>
      <c r="AO64" s="3047"/>
      <c r="AP64" s="2932" t="s">
        <v>1874</v>
      </c>
      <c r="AQ64" s="2932"/>
      <c r="AR64" s="2932"/>
      <c r="AS64" s="2650"/>
      <c r="AT64" s="2650"/>
      <c r="AU64" s="2650"/>
      <c r="AV64" s="2650"/>
      <c r="AW64" s="2650"/>
      <c r="AX64" s="2650"/>
    </row>
    <row r="65" spans="38:59" ht="15" customHeight="1">
      <c r="AL65" s="3048"/>
      <c r="AM65" s="3049"/>
      <c r="AN65" s="3049"/>
      <c r="AO65" s="3050"/>
      <c r="AP65" s="2932" t="s">
        <v>2171</v>
      </c>
      <c r="AQ65" s="2932"/>
      <c r="AR65" s="2932"/>
      <c r="AS65" s="2650"/>
      <c r="AT65" s="2650"/>
      <c r="AU65" s="2650"/>
      <c r="AV65" s="2650"/>
      <c r="AW65" s="2650"/>
      <c r="AX65" s="2650"/>
      <c r="AY65" s="2650"/>
      <c r="AZ65" s="2650"/>
      <c r="BA65" s="2650"/>
      <c r="BB65" s="2650"/>
      <c r="BC65" s="2650"/>
      <c r="BD65" s="2650"/>
      <c r="BE65" s="2650"/>
      <c r="BF65" s="2650"/>
      <c r="BG65" s="2650"/>
    </row>
    <row r="66" spans="38:59" ht="15" customHeight="1">
      <c r="AL66" s="3042" t="s">
        <v>2173</v>
      </c>
      <c r="AM66" s="3043"/>
      <c r="AN66" s="3043"/>
      <c r="AO66" s="3044"/>
      <c r="AP66" s="2932" t="s">
        <v>13</v>
      </c>
      <c r="AQ66" s="2932"/>
      <c r="AR66" s="2932"/>
      <c r="AS66" s="2650"/>
      <c r="AT66" s="2650"/>
      <c r="AU66" s="2650"/>
      <c r="AV66" s="2650"/>
      <c r="AW66" s="2650"/>
      <c r="AX66" s="2650"/>
    </row>
    <row r="67" spans="38:59" ht="15" customHeight="1">
      <c r="AL67" s="3045"/>
      <c r="AM67" s="3046"/>
      <c r="AN67" s="3046"/>
      <c r="AO67" s="3047"/>
      <c r="AP67" s="2932" t="s">
        <v>1957</v>
      </c>
      <c r="AQ67" s="2932"/>
      <c r="AR67" s="2932"/>
      <c r="AS67" s="2650"/>
      <c r="AT67" s="2650"/>
      <c r="AU67" s="2650"/>
      <c r="AV67" s="2650"/>
      <c r="AW67" s="2650"/>
      <c r="AX67" s="2650"/>
    </row>
    <row r="68" spans="38:59" ht="15" customHeight="1">
      <c r="AL68" s="3045"/>
      <c r="AM68" s="3046"/>
      <c r="AN68" s="3046"/>
      <c r="AO68" s="3047"/>
      <c r="AP68" s="2932" t="s">
        <v>1874</v>
      </c>
      <c r="AQ68" s="2932"/>
      <c r="AR68" s="2932"/>
      <c r="AS68" s="2650"/>
      <c r="AT68" s="2650"/>
      <c r="AU68" s="2650"/>
      <c r="AV68" s="2650"/>
      <c r="AW68" s="2650"/>
      <c r="AX68" s="2650"/>
    </row>
    <row r="69" spans="38:59" ht="15" customHeight="1">
      <c r="AL69" s="3048"/>
      <c r="AM69" s="3049"/>
      <c r="AN69" s="3049"/>
      <c r="AO69" s="3050"/>
      <c r="AP69" s="2932" t="s">
        <v>2171</v>
      </c>
      <c r="AQ69" s="2932"/>
      <c r="AR69" s="2932"/>
      <c r="AS69" s="2650"/>
      <c r="AT69" s="2650"/>
      <c r="AU69" s="2650"/>
      <c r="AV69" s="2650"/>
      <c r="AW69" s="2650"/>
      <c r="AX69" s="2650"/>
      <c r="AY69" s="2650"/>
      <c r="AZ69" s="2650"/>
      <c r="BA69" s="2650"/>
      <c r="BB69" s="2650"/>
      <c r="BC69" s="2650"/>
      <c r="BD69" s="2650"/>
      <c r="BE69" s="2650"/>
      <c r="BF69" s="2650"/>
      <c r="BG69" s="2650"/>
    </row>
  </sheetData>
  <sheetProtection algorithmName="SHA-512" hashValue="NGXy7276pgF6Wfn6tKsZasdLmiynVR83MiGMhsZIbiLO0MVK6zynGg5gUrY7mdo6BBNnzmJG4nj+Qmj60gO6xA==" saltValue="ZBoh2x3AwhzEx1mLYEj/Og==" spinCount="100000" sheet="1" objects="1" scenarios="1" selectLockedCells="1"/>
  <mergeCells count="131">
    <mergeCell ref="AL62:AO65"/>
    <mergeCell ref="AP60:AR60"/>
    <mergeCell ref="AS60:AX60"/>
    <mergeCell ref="AL58:AO61"/>
    <mergeCell ref="AL66:AO69"/>
    <mergeCell ref="AP66:AR66"/>
    <mergeCell ref="AS66:AX66"/>
    <mergeCell ref="AP67:AR67"/>
    <mergeCell ref="AS67:AX67"/>
    <mergeCell ref="AP68:AR68"/>
    <mergeCell ref="AS68:AX68"/>
    <mergeCell ref="AP69:AR69"/>
    <mergeCell ref="AS69:BG69"/>
    <mergeCell ref="AS58:AX58"/>
    <mergeCell ref="AP58:AR58"/>
    <mergeCell ref="AP59:AR59"/>
    <mergeCell ref="AP61:AR61"/>
    <mergeCell ref="AS59:AX59"/>
    <mergeCell ref="AS63:AX63"/>
    <mergeCell ref="AS61:BG61"/>
    <mergeCell ref="AP62:AR62"/>
    <mergeCell ref="AS62:AX62"/>
    <mergeCell ref="AP63:AR63"/>
    <mergeCell ref="AP64:AR64"/>
    <mergeCell ref="AL52:AU54"/>
    <mergeCell ref="AL57:AR57"/>
    <mergeCell ref="D25:I25"/>
    <mergeCell ref="J25:P25"/>
    <mergeCell ref="D26:I26"/>
    <mergeCell ref="J26:W26"/>
    <mergeCell ref="Z26:AC26"/>
    <mergeCell ref="D27:F27"/>
    <mergeCell ref="G27:I27"/>
    <mergeCell ref="J27:P27"/>
    <mergeCell ref="AS57:AX57"/>
    <mergeCell ref="D23:I23"/>
    <mergeCell ref="U33:V33"/>
    <mergeCell ref="D24:I24"/>
    <mergeCell ref="J24:P24"/>
    <mergeCell ref="U34:V34"/>
    <mergeCell ref="D21:F21"/>
    <mergeCell ref="G21:I21"/>
    <mergeCell ref="J21:P21"/>
    <mergeCell ref="D14:F14"/>
    <mergeCell ref="G14:I14"/>
    <mergeCell ref="J14:P14"/>
    <mergeCell ref="D28:F28"/>
    <mergeCell ref="G28:I28"/>
    <mergeCell ref="J28:P28"/>
    <mergeCell ref="AY14:BD14"/>
    <mergeCell ref="BE14:BR14"/>
    <mergeCell ref="D19:I19"/>
    <mergeCell ref="J19:W19"/>
    <mergeCell ref="D20:F20"/>
    <mergeCell ref="G20:I20"/>
    <mergeCell ref="J20:P20"/>
    <mergeCell ref="AY15:BD15"/>
    <mergeCell ref="BE15:BK15"/>
    <mergeCell ref="D16:I16"/>
    <mergeCell ref="D17:I17"/>
    <mergeCell ref="J17:P17"/>
    <mergeCell ref="D18:I18"/>
    <mergeCell ref="J18:P18"/>
    <mergeCell ref="D12:I12"/>
    <mergeCell ref="J12:W12"/>
    <mergeCell ref="AA12:AF12"/>
    <mergeCell ref="AG12:AM12"/>
    <mergeCell ref="AN12:AU12"/>
    <mergeCell ref="AY12:BD12"/>
    <mergeCell ref="BE12:BK12"/>
    <mergeCell ref="D13:F13"/>
    <mergeCell ref="G13:I13"/>
    <mergeCell ref="J13:P13"/>
    <mergeCell ref="AY13:BD13"/>
    <mergeCell ref="BE13:BK13"/>
    <mergeCell ref="BL9:CC9"/>
    <mergeCell ref="D10:I10"/>
    <mergeCell ref="J10:P10"/>
    <mergeCell ref="AY10:BD10"/>
    <mergeCell ref="BE10:BK10"/>
    <mergeCell ref="D11:I11"/>
    <mergeCell ref="J11:P11"/>
    <mergeCell ref="AA11:AF11"/>
    <mergeCell ref="AG11:AM11"/>
    <mergeCell ref="AN11:AU11"/>
    <mergeCell ref="AY11:BD11"/>
    <mergeCell ref="BE11:BK11"/>
    <mergeCell ref="BM11:BS11"/>
    <mergeCell ref="D9:I9"/>
    <mergeCell ref="AY9:BD9"/>
    <mergeCell ref="BE9:BK9"/>
    <mergeCell ref="AY4:BD4"/>
    <mergeCell ref="BE4:BK4"/>
    <mergeCell ref="AA8:AF8"/>
    <mergeCell ref="AG8:AM8"/>
    <mergeCell ref="AY8:BD8"/>
    <mergeCell ref="BE8:BK8"/>
    <mergeCell ref="D6:F6"/>
    <mergeCell ref="G6:I6"/>
    <mergeCell ref="J6:P6"/>
    <mergeCell ref="AA6:AF6"/>
    <mergeCell ref="AG6:AM6"/>
    <mergeCell ref="D7:F7"/>
    <mergeCell ref="G7:I7"/>
    <mergeCell ref="J7:P7"/>
    <mergeCell ref="AA7:AF7"/>
    <mergeCell ref="AG7:AM7"/>
    <mergeCell ref="AS64:AX64"/>
    <mergeCell ref="AP65:AR65"/>
    <mergeCell ref="AS65:BG65"/>
    <mergeCell ref="D2:I2"/>
    <mergeCell ref="AA2:AF2"/>
    <mergeCell ref="AG2:AU2"/>
    <mergeCell ref="AY2:BD2"/>
    <mergeCell ref="BE2:BK2"/>
    <mergeCell ref="D3:I3"/>
    <mergeCell ref="J3:P3"/>
    <mergeCell ref="AA3:AF3"/>
    <mergeCell ref="AG3:AU3"/>
    <mergeCell ref="AY3:BD3"/>
    <mergeCell ref="D5:I5"/>
    <mergeCell ref="J5:W5"/>
    <mergeCell ref="AA5:AF5"/>
    <mergeCell ref="AG5:AT5"/>
    <mergeCell ref="AY5:BD5"/>
    <mergeCell ref="BE5:BK5"/>
    <mergeCell ref="BE3:BK3"/>
    <mergeCell ref="D4:I4"/>
    <mergeCell ref="J4:P4"/>
    <mergeCell ref="AA4:AF4"/>
    <mergeCell ref="AG4:AM4"/>
  </mergeCells>
  <phoneticPr fontId="16"/>
  <conditionalFormatting sqref="AS57:AX57">
    <cfRule type="expression" dxfId="18" priority="13">
      <formula>$AS$57=""</formula>
    </cfRule>
  </conditionalFormatting>
  <conditionalFormatting sqref="AS58:AX58">
    <cfRule type="expression" dxfId="17" priority="12">
      <formula>$AS$58=""</formula>
    </cfRule>
  </conditionalFormatting>
  <conditionalFormatting sqref="AS59:AX59">
    <cfRule type="expression" dxfId="16" priority="11">
      <formula>$AS$59=""</formula>
    </cfRule>
  </conditionalFormatting>
  <conditionalFormatting sqref="AS60:AX60">
    <cfRule type="expression" dxfId="15" priority="10">
      <formula>$AS$60=""</formula>
    </cfRule>
  </conditionalFormatting>
  <conditionalFormatting sqref="AS61:BG61">
    <cfRule type="expression" dxfId="14" priority="9">
      <formula>$AS$61=""</formula>
    </cfRule>
  </conditionalFormatting>
  <conditionalFormatting sqref="AS62:AX62">
    <cfRule type="expression" dxfId="13" priority="8">
      <formula>$AS$62=""</formula>
    </cfRule>
  </conditionalFormatting>
  <conditionalFormatting sqref="AS63:AX63">
    <cfRule type="expression" dxfId="12" priority="7">
      <formula>$AS$63=""</formula>
    </cfRule>
  </conditionalFormatting>
  <conditionalFormatting sqref="AS64:AX64">
    <cfRule type="expression" dxfId="11" priority="6">
      <formula>$AS$64=""</formula>
    </cfRule>
  </conditionalFormatting>
  <conditionalFormatting sqref="AS65:BG65">
    <cfRule type="expression" dxfId="10" priority="5">
      <formula>$AS$65=""</formula>
    </cfRule>
  </conditionalFormatting>
  <conditionalFormatting sqref="AS66:AX66">
    <cfRule type="expression" dxfId="9" priority="4">
      <formula>$AS$66=""</formula>
    </cfRule>
  </conditionalFormatting>
  <conditionalFormatting sqref="AS67:AX67">
    <cfRule type="expression" dxfId="8" priority="3">
      <formula>$AS$67=""</formula>
    </cfRule>
  </conditionalFormatting>
  <conditionalFormatting sqref="AS68:AX68">
    <cfRule type="expression" dxfId="7" priority="2">
      <formula>$AS$68=""</formula>
    </cfRule>
  </conditionalFormatting>
  <conditionalFormatting sqref="AS69:BG69">
    <cfRule type="expression" dxfId="6" priority="1">
      <formula>$AS$69=""</formula>
    </cfRule>
  </conditionalFormatting>
  <dataValidations count="11">
    <dataValidation type="list" allowBlank="1" showInputMessage="1" showErrorMessage="1" sqref="U33:V34">
      <formula1>"☑, □,"</formula1>
    </dataValidation>
    <dataValidation type="list" allowBlank="1" showInputMessage="1" showErrorMessage="1" sqref="BE9:BK9">
      <formula1>"要支援１, 要支援２, 要介護１, 要介護２, 要介護３, 要介護４, 要介護５, 申請中,"</formula1>
    </dataValidation>
    <dataValidation type="list" allowBlank="1" showInputMessage="1" showErrorMessage="1" sqref="BE4:BK4">
      <formula1>"男性, 女性,"</formula1>
    </dataValidation>
    <dataValidation imeMode="halfKatakana" allowBlank="1" showInputMessage="1" showErrorMessage="1" sqref="BE2:BK2"/>
    <dataValidation type="list" allowBlank="1" showInputMessage="1" showErrorMessage="1" sqref="AG3:AU3">
      <formula1>$E$3:$E$12</formula1>
    </dataValidation>
    <dataValidation type="list" allowBlank="1" showInputMessage="1" showErrorMessage="1" sqref="AS58:AX58 AS62:AX62 AS66:AX66">
      <formula1>$B$4:$B$7</formula1>
    </dataValidation>
    <dataValidation imeMode="halfAlpha" allowBlank="1" showInputMessage="1" showErrorMessage="1" sqref="J6:P7 J13:P14 J20:P21 J27:P28 AG6:AM7 AG4:AM4 BE12:BK13 BE15:BK15 BE8:BK8"/>
    <dataValidation type="list" allowBlank="1" showInputMessage="1" showErrorMessage="1" sqref="AS60:AX60">
      <formula1>$BF$22:$BG$22</formula1>
    </dataValidation>
    <dataValidation type="list" allowBlank="1" showInputMessage="1" showErrorMessage="1" sqref="AS64:AX64">
      <formula1>$BL$22:$BM$22</formula1>
    </dataValidation>
    <dataValidation type="list" allowBlank="1" showInputMessage="1" showErrorMessage="1" sqref="AS68:AX68">
      <formula1>$BR$22:$BS$22</formula1>
    </dataValidation>
    <dataValidation type="list" allowBlank="1" showInputMessage="1" showErrorMessage="1" sqref="AS57:AU57">
      <formula1>$B$13:$B$18</formula1>
    </dataValidation>
  </dataValidations>
  <pageMargins left="0.70866141732283472" right="0.51181102362204722" top="0.55118110236220474" bottom="0.55118110236220474" header="0.31496062992125984" footer="0.31496062992125984"/>
  <pageSetup paperSize="9" orientation="portrait" r:id="rId1"/>
  <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theme="9" tint="0.39997558519241921"/>
  </sheetPr>
  <dimension ref="A4:AB41"/>
  <sheetViews>
    <sheetView workbookViewId="0">
      <selection activeCell="A4" sqref="A4:AB5"/>
    </sheetView>
  </sheetViews>
  <sheetFormatPr defaultColWidth="3.125" defaultRowHeight="18.75" customHeight="1"/>
  <cols>
    <col min="1" max="16384" width="3.125" style="431"/>
  </cols>
  <sheetData>
    <row r="4" spans="1:28" ht="18.75" customHeight="1">
      <c r="A4" s="3061" t="s">
        <v>2174</v>
      </c>
      <c r="B4" s="3061"/>
      <c r="C4" s="3061"/>
      <c r="D4" s="3061"/>
      <c r="E4" s="3061"/>
      <c r="F4" s="3061"/>
      <c r="G4" s="3061"/>
      <c r="H4" s="3061"/>
      <c r="I4" s="3061"/>
      <c r="J4" s="3061"/>
      <c r="K4" s="3061"/>
      <c r="L4" s="3061"/>
      <c r="M4" s="3061"/>
      <c r="N4" s="3061"/>
      <c r="O4" s="3061"/>
      <c r="P4" s="3061"/>
      <c r="Q4" s="3061"/>
      <c r="R4" s="3061"/>
      <c r="S4" s="3061"/>
      <c r="T4" s="3061"/>
      <c r="U4" s="3061"/>
      <c r="V4" s="3061"/>
      <c r="W4" s="3061"/>
      <c r="X4" s="3061"/>
      <c r="Y4" s="3061"/>
      <c r="Z4" s="3061"/>
      <c r="AA4" s="3061"/>
      <c r="AB4" s="3061"/>
    </row>
    <row r="5" spans="1:28" ht="18.75" customHeight="1">
      <c r="A5" s="3061"/>
      <c r="B5" s="3061"/>
      <c r="C5" s="3061"/>
      <c r="D5" s="3061"/>
      <c r="E5" s="3061"/>
      <c r="F5" s="3061"/>
      <c r="G5" s="3061"/>
      <c r="H5" s="3061"/>
      <c r="I5" s="3061"/>
      <c r="J5" s="3061"/>
      <c r="K5" s="3061"/>
      <c r="L5" s="3061"/>
      <c r="M5" s="3061"/>
      <c r="N5" s="3061"/>
      <c r="O5" s="3061"/>
      <c r="P5" s="3061"/>
      <c r="Q5" s="3061"/>
      <c r="R5" s="3061"/>
      <c r="S5" s="3061"/>
      <c r="T5" s="3061"/>
      <c r="U5" s="3061"/>
      <c r="V5" s="3061"/>
      <c r="W5" s="3061"/>
      <c r="X5" s="3061"/>
      <c r="Y5" s="3061"/>
      <c r="Z5" s="3061"/>
      <c r="AA5" s="3061"/>
      <c r="AB5" s="3061"/>
    </row>
    <row r="9" spans="1:28" ht="18.75" customHeight="1">
      <c r="A9" s="3052" t="s">
        <v>2175</v>
      </c>
      <c r="B9" s="3052"/>
      <c r="C9" s="3052"/>
      <c r="D9" s="3052"/>
      <c r="E9" s="3052"/>
      <c r="F9" s="436"/>
      <c r="G9" s="436"/>
      <c r="H9" s="436"/>
      <c r="I9" s="436"/>
      <c r="J9" s="436"/>
      <c r="K9" s="436"/>
      <c r="L9" s="436"/>
      <c r="M9" s="436"/>
      <c r="N9" s="436"/>
      <c r="O9" s="436"/>
      <c r="P9" s="436"/>
      <c r="Q9" s="436"/>
      <c r="R9" s="436"/>
      <c r="S9" s="436"/>
      <c r="T9" s="436"/>
      <c r="U9" s="436"/>
      <c r="V9" s="436"/>
      <c r="W9" s="436"/>
      <c r="X9" s="436"/>
      <c r="Y9" s="436"/>
      <c r="Z9" s="436"/>
      <c r="AA9" s="436"/>
    </row>
    <row r="10" spans="1:28" ht="18.75" customHeight="1">
      <c r="A10" s="436"/>
      <c r="B10" s="3062" t="s">
        <v>2176</v>
      </c>
      <c r="C10" s="3062"/>
      <c r="D10" s="3062"/>
      <c r="E10" s="3062"/>
      <c r="F10" s="3062"/>
      <c r="G10" s="3062"/>
      <c r="H10" s="3062"/>
      <c r="I10" s="3062"/>
      <c r="J10" s="3062"/>
      <c r="K10" s="3062"/>
      <c r="L10" s="3062"/>
      <c r="M10" s="3062"/>
      <c r="N10" s="3062"/>
      <c r="O10" s="3062"/>
      <c r="P10" s="3062"/>
      <c r="Q10" s="3062"/>
      <c r="R10" s="3062"/>
      <c r="S10" s="3062"/>
      <c r="T10" s="3062"/>
      <c r="U10" s="3062"/>
      <c r="V10" s="3062"/>
      <c r="W10" s="3062"/>
      <c r="X10" s="3062"/>
      <c r="Y10" s="3062"/>
      <c r="Z10" s="3062"/>
      <c r="AA10" s="3062"/>
      <c r="AB10" s="3062"/>
    </row>
    <row r="11" spans="1:28" ht="18.75" customHeight="1">
      <c r="A11" s="436"/>
      <c r="B11" s="3062"/>
      <c r="C11" s="3062"/>
      <c r="D11" s="3062"/>
      <c r="E11" s="3062"/>
      <c r="F11" s="3062"/>
      <c r="G11" s="3062"/>
      <c r="H11" s="3062"/>
      <c r="I11" s="3062"/>
      <c r="J11" s="3062"/>
      <c r="K11" s="3062"/>
      <c r="L11" s="3062"/>
      <c r="M11" s="3062"/>
      <c r="N11" s="3062"/>
      <c r="O11" s="3062"/>
      <c r="P11" s="3062"/>
      <c r="Q11" s="3062"/>
      <c r="R11" s="3062"/>
      <c r="S11" s="3062"/>
      <c r="T11" s="3062"/>
      <c r="U11" s="3062"/>
      <c r="V11" s="3062"/>
      <c r="W11" s="3062"/>
      <c r="X11" s="3062"/>
      <c r="Y11" s="3062"/>
      <c r="Z11" s="3062"/>
      <c r="AA11" s="3062"/>
      <c r="AB11" s="3062"/>
    </row>
    <row r="14" spans="1:28" ht="18.75" customHeight="1">
      <c r="A14" s="3053" t="s">
        <v>2177</v>
      </c>
      <c r="B14" s="3053"/>
      <c r="C14" s="3053"/>
      <c r="D14" s="3053"/>
      <c r="E14" s="3053"/>
      <c r="F14" s="3054" t="s">
        <v>2178</v>
      </c>
      <c r="G14" s="3054"/>
      <c r="H14" s="3054"/>
      <c r="I14" s="3054"/>
      <c r="J14" s="3054"/>
      <c r="K14" s="3054"/>
      <c r="L14" s="3054"/>
      <c r="M14" s="3054"/>
      <c r="N14" s="3054"/>
      <c r="O14" s="3054"/>
      <c r="P14" s="3054"/>
      <c r="Q14" s="3054"/>
      <c r="R14" s="3054"/>
      <c r="S14" s="3054"/>
      <c r="T14" s="3054"/>
      <c r="U14" s="3054"/>
      <c r="V14" s="3054"/>
      <c r="W14" s="3054"/>
      <c r="X14" s="3054"/>
      <c r="Y14" s="3054"/>
      <c r="Z14" s="3054"/>
      <c r="AA14" s="3054"/>
    </row>
    <row r="15" spans="1:28" ht="18.75" customHeight="1">
      <c r="B15" s="3055" t="s">
        <v>2179</v>
      </c>
      <c r="C15" s="3056"/>
      <c r="D15" s="3056"/>
      <c r="E15" s="3057"/>
      <c r="F15" s="716"/>
      <c r="G15" s="3018"/>
      <c r="H15" s="3018"/>
      <c r="I15" s="3018"/>
      <c r="J15" s="3018"/>
      <c r="K15" s="3018"/>
      <c r="L15" s="3018"/>
      <c r="M15" s="3018"/>
      <c r="N15" s="3019"/>
      <c r="O15" s="3055" t="s">
        <v>2179</v>
      </c>
      <c r="P15" s="3056"/>
      <c r="Q15" s="3056"/>
      <c r="R15" s="3057"/>
      <c r="S15" s="716"/>
      <c r="T15" s="3018"/>
      <c r="U15" s="3018"/>
      <c r="V15" s="3018"/>
      <c r="W15" s="3018"/>
      <c r="X15" s="3018"/>
      <c r="Y15" s="3018"/>
      <c r="Z15" s="3018"/>
      <c r="AA15" s="3019"/>
    </row>
    <row r="16" spans="1:28" ht="18.75" customHeight="1">
      <c r="B16" s="3058" t="s">
        <v>13</v>
      </c>
      <c r="C16" s="3059"/>
      <c r="D16" s="3059"/>
      <c r="E16" s="3060"/>
      <c r="F16" s="150"/>
      <c r="G16" s="3024"/>
      <c r="H16" s="3024"/>
      <c r="I16" s="3024"/>
      <c r="J16" s="3024"/>
      <c r="K16" s="3024"/>
      <c r="L16" s="3024"/>
      <c r="M16" s="3024"/>
      <c r="N16" s="3025"/>
      <c r="O16" s="3058" t="s">
        <v>13</v>
      </c>
      <c r="P16" s="3059"/>
      <c r="Q16" s="3059"/>
      <c r="R16" s="3060"/>
      <c r="S16" s="150"/>
      <c r="T16" s="3024"/>
      <c r="U16" s="3024"/>
      <c r="V16" s="3024"/>
      <c r="W16" s="3024"/>
      <c r="X16" s="3024"/>
      <c r="Y16" s="3024"/>
      <c r="Z16" s="3024"/>
      <c r="AA16" s="3025"/>
    </row>
    <row r="17" spans="1:28" ht="18.75" customHeight="1">
      <c r="B17" s="3055" t="s">
        <v>2179</v>
      </c>
      <c r="C17" s="3056"/>
      <c r="D17" s="3056"/>
      <c r="E17" s="3057"/>
      <c r="F17" s="716"/>
      <c r="G17" s="3018"/>
      <c r="H17" s="3018"/>
      <c r="I17" s="3018"/>
      <c r="J17" s="3018"/>
      <c r="K17" s="3018"/>
      <c r="L17" s="3018"/>
      <c r="M17" s="3018"/>
      <c r="N17" s="3019"/>
      <c r="O17" s="3055" t="s">
        <v>2179</v>
      </c>
      <c r="P17" s="3056"/>
      <c r="Q17" s="3056"/>
      <c r="R17" s="3057"/>
      <c r="S17" s="716"/>
      <c r="T17" s="3018"/>
      <c r="U17" s="3018"/>
      <c r="V17" s="3018"/>
      <c r="W17" s="3018"/>
      <c r="X17" s="3018"/>
      <c r="Y17" s="3018"/>
      <c r="Z17" s="3018"/>
      <c r="AA17" s="3019"/>
    </row>
    <row r="18" spans="1:28" ht="18.75" customHeight="1">
      <c r="B18" s="3058" t="s">
        <v>13</v>
      </c>
      <c r="C18" s="3059"/>
      <c r="D18" s="3059"/>
      <c r="E18" s="3060"/>
      <c r="F18" s="150"/>
      <c r="G18" s="3024"/>
      <c r="H18" s="3024"/>
      <c r="I18" s="3024"/>
      <c r="J18" s="3024"/>
      <c r="K18" s="3024"/>
      <c r="L18" s="3024"/>
      <c r="M18" s="3024"/>
      <c r="N18" s="3025"/>
      <c r="O18" s="3058" t="s">
        <v>13</v>
      </c>
      <c r="P18" s="3059"/>
      <c r="Q18" s="3059"/>
      <c r="R18" s="3060"/>
      <c r="S18" s="150"/>
      <c r="T18" s="3024"/>
      <c r="U18" s="3024"/>
      <c r="V18" s="3024"/>
      <c r="W18" s="3024"/>
      <c r="X18" s="3024"/>
      <c r="Y18" s="3024"/>
      <c r="Z18" s="3024"/>
      <c r="AA18" s="3025"/>
    </row>
    <row r="19" spans="1:28" ht="18.75" customHeight="1">
      <c r="B19" s="3055" t="s">
        <v>2179</v>
      </c>
      <c r="C19" s="3056"/>
      <c r="D19" s="3056"/>
      <c r="E19" s="3057"/>
      <c r="F19" s="716"/>
      <c r="G19" s="3018"/>
      <c r="H19" s="3018"/>
      <c r="I19" s="3018"/>
      <c r="J19" s="3018"/>
      <c r="K19" s="3018"/>
      <c r="L19" s="3018"/>
      <c r="M19" s="3018"/>
      <c r="N19" s="3019"/>
      <c r="O19" s="3055" t="s">
        <v>2179</v>
      </c>
      <c r="P19" s="3056"/>
      <c r="Q19" s="3056"/>
      <c r="R19" s="3057"/>
      <c r="S19" s="716"/>
      <c r="T19" s="3018"/>
      <c r="U19" s="3018"/>
      <c r="V19" s="3018"/>
      <c r="W19" s="3018"/>
      <c r="X19" s="3018"/>
      <c r="Y19" s="3018"/>
      <c r="Z19" s="3018"/>
      <c r="AA19" s="3019"/>
    </row>
    <row r="20" spans="1:28" ht="18.75" customHeight="1">
      <c r="B20" s="3058" t="s">
        <v>13</v>
      </c>
      <c r="C20" s="3059"/>
      <c r="D20" s="3059"/>
      <c r="E20" s="3060"/>
      <c r="F20" s="150"/>
      <c r="G20" s="3024"/>
      <c r="H20" s="3024"/>
      <c r="I20" s="3024"/>
      <c r="J20" s="3024"/>
      <c r="K20" s="3024"/>
      <c r="L20" s="3024"/>
      <c r="M20" s="3024"/>
      <c r="N20" s="3025"/>
      <c r="O20" s="3058" t="s">
        <v>13</v>
      </c>
      <c r="P20" s="3059"/>
      <c r="Q20" s="3059"/>
      <c r="R20" s="3060"/>
      <c r="S20" s="150"/>
      <c r="T20" s="3024"/>
      <c r="U20" s="3024"/>
      <c r="V20" s="3024"/>
      <c r="W20" s="3024"/>
      <c r="X20" s="3024"/>
      <c r="Y20" s="3024"/>
      <c r="Z20" s="3024"/>
      <c r="AA20" s="3025"/>
    </row>
    <row r="21" spans="1:28" ht="18.75" customHeight="1">
      <c r="B21" s="3055" t="s">
        <v>2179</v>
      </c>
      <c r="C21" s="3056"/>
      <c r="D21" s="3056"/>
      <c r="E21" s="3057"/>
      <c r="F21" s="716"/>
      <c r="G21" s="3018"/>
      <c r="H21" s="3018"/>
      <c r="I21" s="3018"/>
      <c r="J21" s="3018"/>
      <c r="K21" s="3018"/>
      <c r="L21" s="3018"/>
      <c r="M21" s="3018"/>
      <c r="N21" s="3019"/>
      <c r="O21" s="3055" t="s">
        <v>2179</v>
      </c>
      <c r="P21" s="3056"/>
      <c r="Q21" s="3056"/>
      <c r="R21" s="3057"/>
      <c r="S21" s="716"/>
      <c r="T21" s="3018"/>
      <c r="U21" s="3018"/>
      <c r="V21" s="3018"/>
      <c r="W21" s="3018"/>
      <c r="X21" s="3018"/>
      <c r="Y21" s="3018"/>
      <c r="Z21" s="3018"/>
      <c r="AA21" s="3019"/>
    </row>
    <row r="22" spans="1:28" ht="18.75" customHeight="1">
      <c r="B22" s="3058" t="s">
        <v>13</v>
      </c>
      <c r="C22" s="3059"/>
      <c r="D22" s="3059"/>
      <c r="E22" s="3060"/>
      <c r="F22" s="150"/>
      <c r="G22" s="3024"/>
      <c r="H22" s="3024"/>
      <c r="I22" s="3024"/>
      <c r="J22" s="3024"/>
      <c r="K22" s="3024"/>
      <c r="L22" s="3024"/>
      <c r="M22" s="3024"/>
      <c r="N22" s="3025"/>
      <c r="O22" s="3058" t="s">
        <v>13</v>
      </c>
      <c r="P22" s="3059"/>
      <c r="Q22" s="3059"/>
      <c r="R22" s="3060"/>
      <c r="S22" s="150"/>
      <c r="T22" s="3024"/>
      <c r="U22" s="3024"/>
      <c r="V22" s="3024"/>
      <c r="W22" s="3024"/>
      <c r="X22" s="3024"/>
      <c r="Y22" s="3024"/>
      <c r="Z22" s="3024"/>
      <c r="AA22" s="3025"/>
    </row>
    <row r="23" spans="1:28" ht="18.75" customHeight="1">
      <c r="B23" s="3055" t="s">
        <v>2179</v>
      </c>
      <c r="C23" s="3056"/>
      <c r="D23" s="3056"/>
      <c r="E23" s="3057"/>
      <c r="F23" s="716"/>
      <c r="G23" s="3018"/>
      <c r="H23" s="3018"/>
      <c r="I23" s="3018"/>
      <c r="J23" s="3018"/>
      <c r="K23" s="3018"/>
      <c r="L23" s="3018"/>
      <c r="M23" s="3018"/>
      <c r="N23" s="3019"/>
      <c r="O23" s="3055" t="s">
        <v>2179</v>
      </c>
      <c r="P23" s="3056"/>
      <c r="Q23" s="3056"/>
      <c r="R23" s="3057"/>
      <c r="S23" s="716"/>
      <c r="T23" s="3018"/>
      <c r="U23" s="3018"/>
      <c r="V23" s="3018"/>
      <c r="W23" s="3018"/>
      <c r="X23" s="3018"/>
      <c r="Y23" s="3018"/>
      <c r="Z23" s="3018"/>
      <c r="AA23" s="3019"/>
    </row>
    <row r="24" spans="1:28" ht="18.75" customHeight="1">
      <c r="B24" s="3058" t="s">
        <v>13</v>
      </c>
      <c r="C24" s="3059"/>
      <c r="D24" s="3059"/>
      <c r="E24" s="3060"/>
      <c r="F24" s="150"/>
      <c r="G24" s="3024"/>
      <c r="H24" s="3024"/>
      <c r="I24" s="3024"/>
      <c r="J24" s="3024"/>
      <c r="K24" s="3024"/>
      <c r="L24" s="3024"/>
      <c r="M24" s="3024"/>
      <c r="N24" s="3025"/>
      <c r="O24" s="3058" t="s">
        <v>13</v>
      </c>
      <c r="P24" s="3059"/>
      <c r="Q24" s="3059"/>
      <c r="R24" s="3060"/>
      <c r="S24" s="150"/>
      <c r="T24" s="3024"/>
      <c r="U24" s="3024"/>
      <c r="V24" s="3024"/>
      <c r="W24" s="3024"/>
      <c r="X24" s="3024"/>
      <c r="Y24" s="3024"/>
      <c r="Z24" s="3024"/>
      <c r="AA24" s="3025"/>
    </row>
    <row r="26" spans="1:28" ht="18.75" customHeight="1">
      <c r="A26" s="436"/>
      <c r="B26" s="436"/>
      <c r="C26" s="436"/>
      <c r="D26" s="436"/>
      <c r="E26" s="436"/>
      <c r="F26" s="436"/>
      <c r="G26" s="436"/>
      <c r="H26" s="436"/>
      <c r="I26" s="436"/>
      <c r="J26" s="436"/>
      <c r="K26" s="436"/>
      <c r="L26" s="436"/>
      <c r="M26" s="436"/>
      <c r="N26" s="436"/>
      <c r="O26" s="436"/>
      <c r="P26" s="436"/>
      <c r="Q26" s="436"/>
      <c r="R26" s="436"/>
      <c r="S26" s="436"/>
      <c r="T26" s="436"/>
      <c r="U26" s="436"/>
      <c r="V26" s="436"/>
      <c r="W26" s="436"/>
      <c r="X26" s="436"/>
      <c r="Y26" s="436"/>
      <c r="Z26" s="436"/>
      <c r="AA26" s="436"/>
    </row>
    <row r="27" spans="1:28" ht="18.75" customHeight="1">
      <c r="A27" s="3052" t="s">
        <v>2180</v>
      </c>
      <c r="B27" s="3052"/>
      <c r="C27" s="3052"/>
      <c r="D27" s="3063"/>
      <c r="E27" s="3063"/>
      <c r="F27" s="3063"/>
      <c r="G27" s="3063"/>
      <c r="H27" s="3063"/>
      <c r="I27" s="3063"/>
      <c r="J27" s="3063"/>
      <c r="K27" s="3063"/>
      <c r="L27" s="3063"/>
      <c r="M27" s="3063"/>
      <c r="N27" s="3063"/>
      <c r="O27" s="3063"/>
      <c r="P27" s="3063"/>
      <c r="Q27" s="3063"/>
      <c r="R27" s="3063"/>
      <c r="S27" s="3063"/>
      <c r="T27" s="3063"/>
      <c r="U27" s="3063"/>
      <c r="V27" s="3063"/>
      <c r="W27" s="3063"/>
      <c r="X27" s="3063"/>
      <c r="Y27" s="3063"/>
      <c r="Z27" s="3063"/>
      <c r="AA27" s="3063"/>
      <c r="AB27" s="3063"/>
    </row>
    <row r="28" spans="1:28" ht="18.75" customHeight="1">
      <c r="A28" s="3052" t="s">
        <v>2181</v>
      </c>
      <c r="B28" s="3052"/>
      <c r="C28" s="3052"/>
      <c r="D28" s="3064"/>
      <c r="E28" s="3065"/>
      <c r="F28" s="3065"/>
      <c r="G28" s="3065"/>
      <c r="H28" s="3065"/>
      <c r="I28" s="3065"/>
      <c r="J28" s="3065"/>
      <c r="K28" s="3065"/>
      <c r="L28" s="3065"/>
      <c r="M28" s="3065"/>
      <c r="N28" s="3065"/>
      <c r="O28" s="3065"/>
      <c r="P28" s="3065"/>
      <c r="Q28" s="3065"/>
      <c r="R28" s="3065"/>
      <c r="S28" s="3065"/>
      <c r="T28" s="3065"/>
      <c r="U28" s="3065"/>
      <c r="V28" s="3065"/>
      <c r="W28" s="3065"/>
      <c r="X28" s="3065"/>
      <c r="Y28" s="3065"/>
      <c r="Z28" s="3065"/>
      <c r="AA28" s="3065"/>
      <c r="AB28" s="3065"/>
    </row>
    <row r="29" spans="1:28" ht="18.75" customHeight="1">
      <c r="D29" s="432"/>
      <c r="E29" s="433"/>
      <c r="F29" s="433"/>
      <c r="G29" s="433"/>
      <c r="H29" s="433"/>
      <c r="I29" s="433"/>
      <c r="J29" s="433"/>
      <c r="K29" s="433"/>
      <c r="L29" s="433"/>
      <c r="M29" s="433"/>
      <c r="N29" s="433"/>
      <c r="O29" s="433"/>
      <c r="P29" s="433"/>
      <c r="Q29" s="433"/>
      <c r="R29" s="433"/>
      <c r="S29" s="433"/>
      <c r="T29" s="433"/>
      <c r="U29" s="433"/>
      <c r="V29" s="433"/>
      <c r="W29" s="433"/>
      <c r="X29" s="433"/>
      <c r="Y29" s="433"/>
      <c r="Z29" s="433"/>
      <c r="AA29" s="433"/>
    </row>
    <row r="30" spans="1:28" ht="18.75" customHeight="1">
      <c r="D30" s="432"/>
      <c r="E30" s="433"/>
      <c r="F30" s="433"/>
      <c r="G30" s="433"/>
      <c r="H30" s="433"/>
      <c r="I30" s="433"/>
      <c r="J30" s="433"/>
      <c r="K30" s="433"/>
      <c r="L30" s="433"/>
      <c r="M30" s="433"/>
      <c r="N30" s="433"/>
      <c r="O30" s="433"/>
      <c r="P30" s="433"/>
      <c r="Q30" s="433"/>
      <c r="R30" s="433"/>
      <c r="S30" s="433"/>
      <c r="T30" s="433"/>
      <c r="U30" s="433"/>
      <c r="V30" s="433"/>
      <c r="W30" s="433"/>
      <c r="X30" s="433"/>
      <c r="Y30" s="433"/>
      <c r="Z30" s="433"/>
      <c r="AA30" s="433"/>
    </row>
    <row r="31" spans="1:28" ht="18.75" customHeight="1">
      <c r="D31" s="432"/>
      <c r="E31" s="433"/>
      <c r="F31" s="433"/>
      <c r="G31" s="433"/>
      <c r="H31" s="433"/>
      <c r="I31" s="433"/>
      <c r="J31" s="433"/>
      <c r="K31" s="433"/>
      <c r="L31" s="433"/>
      <c r="M31" s="433"/>
      <c r="N31" s="433"/>
      <c r="O31" s="433"/>
      <c r="P31" s="433"/>
      <c r="Q31" s="433"/>
      <c r="R31" s="433"/>
      <c r="S31" s="433"/>
      <c r="T31" s="433"/>
      <c r="U31" s="433"/>
      <c r="V31" s="433"/>
      <c r="W31" s="433"/>
      <c r="X31" s="433"/>
      <c r="Y31" s="433"/>
      <c r="Z31" s="433"/>
      <c r="AA31" s="433"/>
    </row>
    <row r="32" spans="1:28" ht="18.75" customHeight="1">
      <c r="D32" s="432"/>
      <c r="E32" s="433"/>
      <c r="F32" s="433"/>
      <c r="G32" s="433"/>
      <c r="H32" s="433"/>
      <c r="I32" s="433"/>
      <c r="J32" s="433"/>
      <c r="K32" s="433"/>
      <c r="L32" s="433"/>
      <c r="M32" s="433"/>
      <c r="N32" s="433"/>
      <c r="O32" s="433"/>
      <c r="P32" s="433"/>
      <c r="Q32" s="433"/>
      <c r="R32" s="433"/>
      <c r="S32" s="433"/>
      <c r="T32" s="433"/>
      <c r="U32" s="433"/>
      <c r="V32" s="433"/>
      <c r="W32" s="433"/>
      <c r="X32" s="433"/>
      <c r="Y32" s="433"/>
      <c r="Z32" s="433"/>
      <c r="AA32" s="433"/>
    </row>
    <row r="33" spans="1:28" ht="18.75" customHeight="1">
      <c r="D33" s="432"/>
      <c r="E33" s="433"/>
      <c r="F33" s="433"/>
      <c r="G33" s="433"/>
      <c r="H33" s="433"/>
      <c r="I33" s="433"/>
      <c r="J33" s="433"/>
      <c r="K33" s="433"/>
      <c r="L33" s="433"/>
      <c r="M33" s="433"/>
      <c r="N33" s="433"/>
      <c r="O33" s="433"/>
      <c r="P33" s="433"/>
      <c r="Q33" s="433"/>
      <c r="R33" s="433"/>
      <c r="S33" s="433"/>
      <c r="T33" s="433"/>
      <c r="U33" s="433"/>
      <c r="V33" s="433"/>
      <c r="W33" s="433"/>
      <c r="X33" s="433"/>
      <c r="Y33" s="433"/>
      <c r="Z33" s="433"/>
      <c r="AA33" s="433"/>
    </row>
    <row r="35" spans="1:28" ht="18.75" customHeight="1">
      <c r="A35" s="3052" t="s">
        <v>2182</v>
      </c>
      <c r="B35" s="3053"/>
      <c r="C35" s="3053"/>
      <c r="D35" s="3053"/>
      <c r="E35" s="3053"/>
    </row>
    <row r="36" spans="1:28" ht="18.75" customHeight="1">
      <c r="B36" s="3052" t="s">
        <v>2183</v>
      </c>
      <c r="C36" s="3053"/>
      <c r="D36" s="3053"/>
      <c r="E36" s="3053"/>
      <c r="F36" s="1240"/>
      <c r="G36" s="933" t="str">
        <f>IF(LEFT("",20)=LEFT(入力専用!$G$53,20),"",入力専用!$G$53)</f>
        <v/>
      </c>
      <c r="H36" s="933"/>
      <c r="I36" s="933"/>
      <c r="J36" s="933"/>
      <c r="K36" s="933"/>
      <c r="L36" s="933"/>
      <c r="M36" s="933"/>
      <c r="N36" s="933"/>
      <c r="O36" s="933"/>
      <c r="P36" s="933"/>
      <c r="Q36" s="933"/>
      <c r="R36" s="933"/>
      <c r="S36" s="933"/>
      <c r="T36" s="933"/>
      <c r="U36" s="933"/>
      <c r="V36" s="933"/>
      <c r="W36" s="933"/>
      <c r="X36" s="933"/>
      <c r="Y36" s="933"/>
      <c r="Z36" s="933"/>
      <c r="AA36" s="933"/>
      <c r="AB36" s="933"/>
    </row>
    <row r="37" spans="1:28" ht="18.75" customHeight="1">
      <c r="B37" s="3053"/>
      <c r="C37" s="3053"/>
      <c r="D37" s="3053"/>
      <c r="E37" s="3053"/>
      <c r="F37" s="1240"/>
      <c r="G37" s="933"/>
      <c r="H37" s="933"/>
      <c r="I37" s="933"/>
      <c r="J37" s="933"/>
      <c r="K37" s="933"/>
      <c r="L37" s="933"/>
      <c r="M37" s="933"/>
      <c r="N37" s="933"/>
      <c r="O37" s="933"/>
      <c r="P37" s="933"/>
      <c r="Q37" s="933"/>
      <c r="R37" s="933"/>
      <c r="S37" s="933"/>
      <c r="T37" s="933"/>
      <c r="U37" s="933"/>
      <c r="V37" s="933"/>
      <c r="W37" s="933"/>
      <c r="X37" s="933"/>
      <c r="Y37" s="933"/>
      <c r="Z37" s="933"/>
      <c r="AA37" s="933"/>
      <c r="AB37" s="933"/>
    </row>
    <row r="38" spans="1:28" ht="18.75" customHeight="1">
      <c r="B38" s="3052" t="s">
        <v>2184</v>
      </c>
      <c r="C38" s="3053"/>
      <c r="D38" s="3053"/>
      <c r="E38" s="3053"/>
      <c r="F38" s="1240"/>
      <c r="G38" s="933" t="str">
        <f>IF(LEFT("",20)=LEFT(入力専用!$G$56,20),"",入力専用!$G$56)</f>
        <v/>
      </c>
      <c r="H38" s="933"/>
      <c r="I38" s="933"/>
      <c r="J38" s="933"/>
      <c r="K38" s="933"/>
      <c r="L38" s="933"/>
      <c r="M38" s="933"/>
      <c r="N38" s="933"/>
      <c r="O38" s="933"/>
      <c r="P38" s="933"/>
      <c r="Q38" s="933"/>
      <c r="R38" s="933"/>
      <c r="S38" s="933"/>
      <c r="T38" s="933"/>
      <c r="U38" s="933"/>
      <c r="V38" s="933"/>
      <c r="W38" s="933"/>
      <c r="X38" s="933"/>
      <c r="Y38" s="933"/>
      <c r="Z38" s="933"/>
      <c r="AA38" s="933"/>
      <c r="AB38" s="933"/>
    </row>
    <row r="39" spans="1:28" ht="18.75" customHeight="1">
      <c r="B39" s="3053"/>
      <c r="C39" s="3053"/>
      <c r="D39" s="3053"/>
      <c r="E39" s="3053"/>
      <c r="F39" s="1240"/>
      <c r="G39" s="933"/>
      <c r="H39" s="933"/>
      <c r="I39" s="933"/>
      <c r="J39" s="933"/>
      <c r="K39" s="933"/>
      <c r="L39" s="933"/>
      <c r="M39" s="933"/>
      <c r="N39" s="933"/>
      <c r="O39" s="933"/>
      <c r="P39" s="933"/>
      <c r="Q39" s="933"/>
      <c r="R39" s="933"/>
      <c r="S39" s="933"/>
      <c r="T39" s="933"/>
      <c r="U39" s="933"/>
      <c r="V39" s="933"/>
      <c r="W39" s="933"/>
      <c r="X39" s="933"/>
      <c r="Y39" s="933"/>
      <c r="Z39" s="933"/>
      <c r="AA39" s="933"/>
      <c r="AB39" s="933"/>
    </row>
    <row r="40" spans="1:28" ht="18.75" customHeight="1">
      <c r="B40" s="3053" t="s">
        <v>2185</v>
      </c>
      <c r="C40" s="3053"/>
      <c r="D40" s="3053"/>
      <c r="E40" s="3053"/>
      <c r="F40" s="1240"/>
      <c r="G40" s="933"/>
      <c r="H40" s="933"/>
      <c r="I40" s="933"/>
      <c r="J40" s="933"/>
      <c r="K40" s="933"/>
      <c r="L40" s="933"/>
      <c r="M40" s="933"/>
      <c r="N40" s="933"/>
      <c r="O40" s="933"/>
      <c r="P40" s="933"/>
      <c r="Q40" s="933"/>
      <c r="R40" s="933"/>
      <c r="S40" s="1233" t="s">
        <v>2186</v>
      </c>
      <c r="T40" s="1233"/>
    </row>
    <row r="41" spans="1:28" ht="18.75" customHeight="1">
      <c r="B41" s="3053"/>
      <c r="C41" s="3053"/>
      <c r="D41" s="3053"/>
      <c r="E41" s="3053"/>
      <c r="F41" s="1240"/>
      <c r="G41" s="933"/>
      <c r="H41" s="933"/>
      <c r="I41" s="933"/>
      <c r="J41" s="933"/>
      <c r="K41" s="933"/>
      <c r="L41" s="933"/>
      <c r="M41" s="933"/>
      <c r="N41" s="933"/>
      <c r="O41" s="933"/>
      <c r="P41" s="933"/>
      <c r="Q41" s="933"/>
      <c r="R41" s="933"/>
      <c r="S41" s="1233"/>
      <c r="T41" s="1233"/>
    </row>
  </sheetData>
  <sheetProtection algorithmName="SHA-512" hashValue="RrqUvNVKLHbs9KqevZVh/ahJ1dtPDaWlS1wHoEMYUuhf++P8nortfqEDJkQusSDKXrkzMLGhKKFgIMA1jZV8mQ==" saltValue="Tu4eYR28up+QrEb/l7FP1A==" spinCount="100000" sheet="1" objects="1" scenarios="1" selectLockedCells="1"/>
  <mergeCells count="60">
    <mergeCell ref="A35:E35"/>
    <mergeCell ref="B36:E37"/>
    <mergeCell ref="F36:F37"/>
    <mergeCell ref="G36:AB37"/>
    <mergeCell ref="B24:E24"/>
    <mergeCell ref="G24:N24"/>
    <mergeCell ref="A4:AB5"/>
    <mergeCell ref="B10:AB11"/>
    <mergeCell ref="A27:C27"/>
    <mergeCell ref="D27:AB27"/>
    <mergeCell ref="A28:C28"/>
    <mergeCell ref="D28:AB28"/>
    <mergeCell ref="O24:R24"/>
    <mergeCell ref="T24:AA24"/>
    <mergeCell ref="A9:E9"/>
    <mergeCell ref="B22:E22"/>
    <mergeCell ref="G22:N22"/>
    <mergeCell ref="O22:R22"/>
    <mergeCell ref="T22:AA22"/>
    <mergeCell ref="B23:E23"/>
    <mergeCell ref="G23:N23"/>
    <mergeCell ref="O23:R23"/>
    <mergeCell ref="T23:AA23"/>
    <mergeCell ref="B20:E20"/>
    <mergeCell ref="G20:N20"/>
    <mergeCell ref="O20:R20"/>
    <mergeCell ref="T20:AA20"/>
    <mergeCell ref="B21:E21"/>
    <mergeCell ref="G21:N21"/>
    <mergeCell ref="O21:R21"/>
    <mergeCell ref="T21:AA21"/>
    <mergeCell ref="B18:E18"/>
    <mergeCell ref="G18:N18"/>
    <mergeCell ref="O18:R18"/>
    <mergeCell ref="T18:AA18"/>
    <mergeCell ref="B19:E19"/>
    <mergeCell ref="G19:N19"/>
    <mergeCell ref="O19:R19"/>
    <mergeCell ref="T19:AA19"/>
    <mergeCell ref="B16:E16"/>
    <mergeCell ref="G16:N16"/>
    <mergeCell ref="O16:R16"/>
    <mergeCell ref="T16:AA16"/>
    <mergeCell ref="B17:E17"/>
    <mergeCell ref="G17:N17"/>
    <mergeCell ref="O17:R17"/>
    <mergeCell ref="T17:AA17"/>
    <mergeCell ref="A14:E14"/>
    <mergeCell ref="F14:AA14"/>
    <mergeCell ref="B15:E15"/>
    <mergeCell ref="G15:N15"/>
    <mergeCell ref="O15:R15"/>
    <mergeCell ref="T15:AA15"/>
    <mergeCell ref="S40:T41"/>
    <mergeCell ref="G40:R41"/>
    <mergeCell ref="B38:E39"/>
    <mergeCell ref="F38:F39"/>
    <mergeCell ref="G38:AB39"/>
    <mergeCell ref="B40:E41"/>
    <mergeCell ref="F40:F41"/>
  </mergeCells>
  <phoneticPr fontId="16"/>
  <conditionalFormatting sqref="D27:AB28">
    <cfRule type="expression" dxfId="5" priority="393">
      <formula>$D27=""</formula>
    </cfRule>
  </conditionalFormatting>
  <dataValidations count="2">
    <dataValidation type="list" allowBlank="1" showInputMessage="1" showErrorMessage="1" sqref="B10:AA11">
      <formula1>"指定居宅介護支援等の事業の人員及び運営に関する基準（平成11 年厚生省令第38 号）で規定され、介護支援専門員が主催するサービス担当者会議, 地域の多職種が参加する退院時カンファレンス,"</formula1>
    </dataValidation>
    <dataValidation type="list" allowBlank="1" showInputMessage="1" showErrorMessage="1" sqref="F14:AA14">
      <formula1>"※出席者に関しては別紙参照, 　,"</formula1>
    </dataValidation>
  </dataValidations>
  <hyperlinks>
    <hyperlink ref="A4:AA5" location="目次!A1" display="地域の多職種と連携する会議への出席証明書"/>
  </hyperlinks>
  <pageMargins left="0.70866141732283472" right="0.70866141732283472" top="0.74803149606299213" bottom="0.74803149606299213" header="0.31496062992125984" footer="0.31496062992125984"/>
  <pageSetup paperSize="9" orientation="portrait" r:id="rId1"/>
  <legacy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K107"/>
  <sheetViews>
    <sheetView showZeros="0" topLeftCell="A50" workbookViewId="0">
      <selection activeCell="AN11" sqref="AN11"/>
    </sheetView>
  </sheetViews>
  <sheetFormatPr defaultColWidth="2.375" defaultRowHeight="15" customHeight="1"/>
  <cols>
    <col min="1" max="16384" width="2.375" style="108"/>
  </cols>
  <sheetData>
    <row r="1" spans="3:7" ht="15" hidden="1" customHeight="1"/>
    <row r="2" spans="3:7" ht="15" hidden="1" customHeight="1">
      <c r="F2" s="78"/>
      <c r="G2" s="78" t="s">
        <v>863</v>
      </c>
    </row>
    <row r="3" spans="3:7" ht="15" hidden="1" customHeight="1">
      <c r="C3" s="733">
        <f ca="1">NOW()</f>
        <v>46119.699161921293</v>
      </c>
      <c r="F3" s="734" t="str">
        <f>IF(LEFT("年　　　　月　　　　日",20)=LEFT(AC50,20),G4,"")</f>
        <v>作成日</v>
      </c>
      <c r="G3" s="734">
        <f ca="1">IF(LEFT("年　　　　月　　　　日",20)=LEFT(AC50,20),G5,G4)</f>
        <v>46119.699161921293</v>
      </c>
    </row>
    <row r="4" spans="3:7" ht="15" hidden="1" customHeight="1">
      <c r="C4" s="735" t="s">
        <v>2187</v>
      </c>
      <c r="F4" s="78"/>
      <c r="G4" s="736" t="s">
        <v>863</v>
      </c>
    </row>
    <row r="5" spans="3:7" ht="15" hidden="1" customHeight="1">
      <c r="F5" s="78"/>
      <c r="G5" s="737">
        <f ca="1">NOW()</f>
        <v>46119.699161921293</v>
      </c>
    </row>
    <row r="6" spans="3:7" ht="15" hidden="1" customHeight="1"/>
    <row r="7" spans="3:7" ht="15" hidden="1" customHeight="1"/>
    <row r="8" spans="3:7" ht="15" hidden="1" customHeight="1"/>
    <row r="9" spans="3:7" ht="15" hidden="1" customHeight="1"/>
    <row r="10" spans="3:7" ht="15" hidden="1" customHeight="1"/>
    <row r="11" spans="3:7" ht="15" hidden="1" customHeight="1"/>
    <row r="12" spans="3:7" ht="15" hidden="1" customHeight="1"/>
    <row r="13" spans="3:7" ht="15" hidden="1" customHeight="1"/>
    <row r="14" spans="3:7" ht="15" hidden="1" customHeight="1"/>
    <row r="15" spans="3:7" ht="15" hidden="1" customHeight="1"/>
    <row r="16" spans="3:7"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7" ht="15" hidden="1" customHeight="1"/>
    <row r="50" spans="1:37" ht="15" customHeight="1">
      <c r="U50" s="1256" t="str">
        <f>$F$3</f>
        <v>作成日</v>
      </c>
      <c r="V50" s="1256"/>
      <c r="W50" s="1256"/>
      <c r="X50" s="1256"/>
      <c r="Y50" s="1253">
        <f ca="1">$G$3</f>
        <v>46119.699161921293</v>
      </c>
      <c r="Z50" s="1253"/>
      <c r="AA50" s="1253"/>
      <c r="AB50" s="1253"/>
      <c r="AC50" s="1991" t="s">
        <v>2188</v>
      </c>
      <c r="AD50" s="1991"/>
      <c r="AE50" s="1991"/>
      <c r="AF50" s="1991"/>
      <c r="AG50" s="1991"/>
      <c r="AH50" s="1991"/>
      <c r="AI50" s="1991"/>
      <c r="AJ50" s="1991"/>
      <c r="AK50" s="1991"/>
    </row>
    <row r="52" spans="1:37" ht="15" customHeight="1">
      <c r="A52" s="3066"/>
      <c r="B52" s="3066"/>
      <c r="C52" s="3066"/>
      <c r="D52" s="3066"/>
      <c r="E52" s="3066"/>
      <c r="F52" s="3066"/>
      <c r="G52" s="3066"/>
      <c r="H52" s="3066"/>
      <c r="I52" s="3066"/>
      <c r="J52" s="3066"/>
      <c r="K52" s="3066"/>
      <c r="L52" s="3066"/>
      <c r="M52" s="3066"/>
      <c r="N52" s="3066"/>
      <c r="O52" s="3066"/>
      <c r="P52" s="3066"/>
      <c r="Q52" s="3066"/>
      <c r="R52" s="3066"/>
      <c r="S52" s="3066"/>
      <c r="T52" s="3066"/>
      <c r="U52" s="3066"/>
      <c r="V52" s="3066"/>
      <c r="W52" s="3066"/>
      <c r="X52" s="3066"/>
      <c r="Y52" s="3066"/>
      <c r="Z52" s="3066"/>
      <c r="AA52" s="3066"/>
      <c r="AB52" s="3066"/>
      <c r="AC52" s="3066"/>
      <c r="AD52" s="3066"/>
      <c r="AE52" s="3066"/>
      <c r="AF52" s="3066"/>
      <c r="AG52" s="3066"/>
      <c r="AH52" s="3066"/>
      <c r="AI52" s="3066"/>
      <c r="AJ52" s="3066"/>
      <c r="AK52" s="3066"/>
    </row>
    <row r="53" spans="1:37" ht="15" customHeight="1">
      <c r="A53" s="3066"/>
      <c r="B53" s="3066"/>
      <c r="C53" s="3066"/>
      <c r="D53" s="3066"/>
      <c r="E53" s="3066"/>
      <c r="F53" s="3066"/>
      <c r="G53" s="3066"/>
      <c r="H53" s="3066"/>
      <c r="I53" s="3066"/>
      <c r="J53" s="3066"/>
      <c r="K53" s="3066"/>
      <c r="L53" s="3066"/>
      <c r="M53" s="3066"/>
      <c r="N53" s="3066"/>
      <c r="O53" s="3066"/>
      <c r="P53" s="3066"/>
      <c r="Q53" s="3066"/>
      <c r="R53" s="3066"/>
      <c r="S53" s="3066"/>
      <c r="T53" s="3066"/>
      <c r="U53" s="3066"/>
      <c r="V53" s="3066"/>
      <c r="W53" s="3066"/>
      <c r="X53" s="3066"/>
      <c r="Y53" s="3066"/>
      <c r="Z53" s="3066"/>
      <c r="AA53" s="3066"/>
      <c r="AB53" s="3066"/>
      <c r="AC53" s="3066"/>
      <c r="AD53" s="3066"/>
      <c r="AE53" s="3066"/>
      <c r="AF53" s="3066"/>
      <c r="AG53" s="3066"/>
      <c r="AH53" s="3066"/>
      <c r="AI53" s="3066"/>
      <c r="AJ53" s="3066"/>
      <c r="AK53" s="3066"/>
    </row>
    <row r="54" spans="1:37" s="22" customFormat="1" ht="15" customHeight="1"/>
    <row r="55" spans="1:37" s="22" customFormat="1" ht="15" customHeight="1"/>
    <row r="56" spans="1:37" s="22" customFormat="1" ht="15" customHeight="1">
      <c r="A56" s="2179" t="s">
        <v>1407</v>
      </c>
      <c r="B56" s="2179"/>
      <c r="C56" s="2179"/>
      <c r="D56" s="2179"/>
      <c r="E56" s="2179"/>
      <c r="F56" s="2179"/>
      <c r="G56" s="2179"/>
      <c r="H56" s="2179"/>
      <c r="I56" s="2179"/>
      <c r="J56" s="2179"/>
      <c r="K56" s="2179"/>
      <c r="L56" s="2179"/>
      <c r="M56" s="2179"/>
      <c r="N56" s="2179"/>
      <c r="O56" s="2179"/>
      <c r="P56" s="2179"/>
      <c r="Q56" s="2179"/>
      <c r="R56" s="2179"/>
      <c r="S56" s="2179"/>
      <c r="T56" s="2179"/>
      <c r="U56" s="2179"/>
      <c r="V56" s="2179"/>
      <c r="W56" s="2179"/>
      <c r="X56" s="2179"/>
      <c r="Y56" s="2179"/>
      <c r="Z56" s="2179"/>
      <c r="AA56" s="2179"/>
      <c r="AB56" s="2179"/>
      <c r="AC56" s="2179"/>
      <c r="AD56" s="2179"/>
      <c r="AE56" s="2179"/>
      <c r="AF56" s="2179"/>
      <c r="AG56" s="2179"/>
      <c r="AH56" s="2179"/>
      <c r="AI56" s="2179"/>
      <c r="AJ56" s="2179"/>
      <c r="AK56" s="2179"/>
    </row>
    <row r="57" spans="1:37" s="22" customFormat="1" ht="15" customHeight="1">
      <c r="A57" s="2179"/>
      <c r="B57" s="2179"/>
      <c r="C57" s="2179"/>
      <c r="D57" s="2179"/>
      <c r="E57" s="2179"/>
      <c r="F57" s="2179"/>
      <c r="G57" s="2179"/>
      <c r="H57" s="2179"/>
      <c r="I57" s="2179"/>
      <c r="J57" s="2179"/>
      <c r="K57" s="2179"/>
      <c r="L57" s="2179"/>
      <c r="M57" s="2179"/>
      <c r="N57" s="2179"/>
      <c r="O57" s="2179"/>
      <c r="P57" s="2179"/>
      <c r="Q57" s="2179"/>
      <c r="R57" s="2179"/>
      <c r="S57" s="2179"/>
      <c r="T57" s="2179"/>
      <c r="U57" s="2179"/>
      <c r="V57" s="2179"/>
      <c r="W57" s="2179"/>
      <c r="X57" s="2179"/>
      <c r="Y57" s="2179"/>
      <c r="Z57" s="2179"/>
      <c r="AA57" s="2179"/>
      <c r="AB57" s="2179"/>
      <c r="AC57" s="2179"/>
      <c r="AD57" s="2179"/>
      <c r="AE57" s="2179"/>
      <c r="AF57" s="2179"/>
      <c r="AG57" s="2179"/>
      <c r="AH57" s="2179"/>
      <c r="AI57" s="2179"/>
      <c r="AJ57" s="2179"/>
      <c r="AK57" s="2179"/>
    </row>
    <row r="58" spans="1:37" s="22" customFormat="1" ht="15" customHeight="1"/>
    <row r="59" spans="1:37" s="22" customFormat="1" ht="15" customHeight="1">
      <c r="A59" s="3067" t="s">
        <v>2189</v>
      </c>
      <c r="B59" s="3067"/>
      <c r="C59" s="3067"/>
      <c r="D59" s="3067"/>
      <c r="E59" s="3067"/>
      <c r="F59" s="3067"/>
      <c r="G59" s="3067"/>
      <c r="H59" s="3067"/>
      <c r="I59" s="2179">
        <f>入力専用!G67</f>
        <v>0</v>
      </c>
      <c r="J59" s="2179"/>
      <c r="K59" s="2179"/>
      <c r="L59" s="2179"/>
      <c r="M59" s="2179"/>
      <c r="N59" s="2179"/>
      <c r="O59" s="2179"/>
      <c r="P59" s="2179"/>
      <c r="Q59" s="3068" t="s">
        <v>2190</v>
      </c>
      <c r="R59" s="3068"/>
      <c r="S59" s="3068"/>
      <c r="T59" s="3068"/>
      <c r="U59" s="3068"/>
      <c r="V59" s="3068"/>
      <c r="W59" s="3068"/>
      <c r="X59" s="3068"/>
      <c r="Y59" s="3068"/>
      <c r="Z59" s="3068"/>
      <c r="AA59" s="3068"/>
      <c r="AB59" s="3068"/>
      <c r="AC59" s="3068"/>
      <c r="AD59" s="3068"/>
      <c r="AE59" s="3068"/>
      <c r="AF59" s="3068"/>
      <c r="AG59" s="3068"/>
      <c r="AH59" s="3068"/>
      <c r="AI59" s="3068"/>
      <c r="AJ59" s="3068"/>
      <c r="AK59" s="3068"/>
    </row>
    <row r="60" spans="1:37" s="22" customFormat="1" ht="15" customHeight="1">
      <c r="A60" s="3067"/>
      <c r="B60" s="3067"/>
      <c r="C60" s="3067"/>
      <c r="D60" s="3067"/>
      <c r="E60" s="3067"/>
      <c r="F60" s="3067"/>
      <c r="G60" s="3067"/>
      <c r="H60" s="3067"/>
      <c r="I60" s="2179"/>
      <c r="J60" s="2179"/>
      <c r="K60" s="2179"/>
      <c r="L60" s="2179"/>
      <c r="M60" s="2179"/>
      <c r="N60" s="2179"/>
      <c r="O60" s="2179"/>
      <c r="P60" s="2179"/>
      <c r="Q60" s="3068"/>
      <c r="R60" s="3068"/>
      <c r="S60" s="3068"/>
      <c r="T60" s="3068"/>
      <c r="U60" s="3068"/>
      <c r="V60" s="3068"/>
      <c r="W60" s="3068"/>
      <c r="X60" s="3068"/>
      <c r="Y60" s="3068"/>
      <c r="Z60" s="3068"/>
      <c r="AA60" s="3068"/>
      <c r="AB60" s="3068"/>
      <c r="AC60" s="3068"/>
      <c r="AD60" s="3068"/>
      <c r="AE60" s="3068"/>
      <c r="AF60" s="3068"/>
      <c r="AG60" s="3068"/>
      <c r="AH60" s="3068"/>
      <c r="AI60" s="3068"/>
      <c r="AJ60" s="3068"/>
      <c r="AK60" s="3068"/>
    </row>
    <row r="61" spans="1:37" s="22" customFormat="1" ht="15" customHeight="1">
      <c r="A61" s="3081" t="s">
        <v>2191</v>
      </c>
      <c r="B61" s="3081"/>
      <c r="C61" s="3081"/>
      <c r="D61" s="3081"/>
      <c r="E61" s="3081"/>
      <c r="F61" s="3081"/>
      <c r="G61" s="3081"/>
      <c r="H61" s="3081"/>
      <c r="I61" s="3081"/>
      <c r="J61" s="3081"/>
      <c r="K61" s="3081"/>
      <c r="L61" s="3081"/>
      <c r="M61" s="3081"/>
      <c r="N61" s="3081"/>
      <c r="O61" s="3081"/>
      <c r="P61" s="3081"/>
      <c r="Q61" s="3081"/>
      <c r="R61" s="3081"/>
      <c r="S61" s="3081"/>
      <c r="T61" s="3081"/>
      <c r="U61" s="3081"/>
      <c r="V61" s="3081"/>
      <c r="W61" s="3081"/>
      <c r="X61" s="3081"/>
      <c r="Y61" s="3081"/>
      <c r="Z61" s="3081"/>
      <c r="AA61" s="3081"/>
      <c r="AB61" s="3081"/>
      <c r="AC61" s="3081"/>
      <c r="AD61" s="3081"/>
      <c r="AE61" s="3081"/>
      <c r="AF61" s="3081"/>
      <c r="AG61" s="3081"/>
      <c r="AH61" s="3081"/>
      <c r="AI61" s="3081"/>
      <c r="AJ61" s="3081"/>
      <c r="AK61" s="3081"/>
    </row>
    <row r="62" spans="1:37" s="22" customFormat="1" ht="15" customHeight="1">
      <c r="A62" s="3081"/>
      <c r="B62" s="3081"/>
      <c r="C62" s="3081"/>
      <c r="D62" s="3081"/>
      <c r="E62" s="3081"/>
      <c r="F62" s="3081"/>
      <c r="G62" s="3081"/>
      <c r="H62" s="3081"/>
      <c r="I62" s="3081"/>
      <c r="J62" s="3081"/>
      <c r="K62" s="3081"/>
      <c r="L62" s="3081"/>
      <c r="M62" s="3081"/>
      <c r="N62" s="3081"/>
      <c r="O62" s="3081"/>
      <c r="P62" s="3081"/>
      <c r="Q62" s="3081"/>
      <c r="R62" s="3081"/>
      <c r="S62" s="3081"/>
      <c r="T62" s="3081"/>
      <c r="U62" s="3081"/>
      <c r="V62" s="3081"/>
      <c r="W62" s="3081"/>
      <c r="X62" s="3081"/>
      <c r="Y62" s="3081"/>
      <c r="Z62" s="3081"/>
      <c r="AA62" s="3081"/>
      <c r="AB62" s="3081"/>
      <c r="AC62" s="3081"/>
      <c r="AD62" s="3081"/>
      <c r="AE62" s="3081"/>
      <c r="AF62" s="3081"/>
      <c r="AG62" s="3081"/>
      <c r="AH62" s="3081"/>
      <c r="AI62" s="3081"/>
      <c r="AJ62" s="3081"/>
      <c r="AK62" s="3081"/>
    </row>
    <row r="63" spans="1:37" s="22" customFormat="1" ht="15" customHeight="1">
      <c r="A63" s="3081" t="s">
        <v>2192</v>
      </c>
      <c r="B63" s="3081"/>
      <c r="C63" s="3081"/>
      <c r="D63" s="3081"/>
      <c r="E63" s="3081"/>
      <c r="F63" s="3081"/>
      <c r="G63" s="3081"/>
      <c r="H63" s="3081"/>
      <c r="I63" s="3081"/>
      <c r="J63" s="3081"/>
      <c r="K63" s="3081"/>
      <c r="L63" s="3081"/>
      <c r="M63" s="3081"/>
      <c r="N63" s="3081"/>
      <c r="O63" s="3081"/>
      <c r="P63" s="3081"/>
      <c r="Q63" s="3081"/>
      <c r="R63" s="3081"/>
      <c r="S63" s="3081"/>
      <c r="T63" s="3081"/>
      <c r="U63" s="3081"/>
      <c r="V63" s="3081"/>
      <c r="W63" s="3081"/>
      <c r="X63" s="3081"/>
      <c r="Y63" s="3081"/>
      <c r="Z63" s="3081"/>
      <c r="AA63" s="3081"/>
      <c r="AB63" s="3081"/>
      <c r="AC63" s="3081"/>
      <c r="AD63" s="3081"/>
      <c r="AE63" s="3081"/>
      <c r="AF63" s="3081"/>
      <c r="AG63" s="3081"/>
      <c r="AH63" s="3081"/>
      <c r="AI63" s="3081"/>
      <c r="AJ63" s="3081"/>
      <c r="AK63" s="3081"/>
    </row>
    <row r="64" spans="1:37" s="22" customFormat="1" ht="15" customHeight="1">
      <c r="A64" s="3081"/>
      <c r="B64" s="3081"/>
      <c r="C64" s="3081"/>
      <c r="D64" s="3081"/>
      <c r="E64" s="3081"/>
      <c r="F64" s="3081"/>
      <c r="G64" s="3081"/>
      <c r="H64" s="3081"/>
      <c r="I64" s="3081"/>
      <c r="J64" s="3081"/>
      <c r="K64" s="3081"/>
      <c r="L64" s="3081"/>
      <c r="M64" s="3081"/>
      <c r="N64" s="3081"/>
      <c r="O64" s="3081"/>
      <c r="P64" s="3081"/>
      <c r="Q64" s="3081"/>
      <c r="R64" s="3081"/>
      <c r="S64" s="3081"/>
      <c r="T64" s="3081"/>
      <c r="U64" s="3081"/>
      <c r="V64" s="3081"/>
      <c r="W64" s="3081"/>
      <c r="X64" s="3081"/>
      <c r="Y64" s="3081"/>
      <c r="Z64" s="3081"/>
      <c r="AA64" s="3081"/>
      <c r="AB64" s="3081"/>
      <c r="AC64" s="3081"/>
      <c r="AD64" s="3081"/>
      <c r="AE64" s="3081"/>
      <c r="AF64" s="3081"/>
      <c r="AG64" s="3081"/>
      <c r="AH64" s="3081"/>
      <c r="AI64" s="3081"/>
      <c r="AJ64" s="3081"/>
      <c r="AK64" s="3081"/>
    </row>
    <row r="65" spans="1:37" ht="15" customHeight="1">
      <c r="A65" s="3081" t="s">
        <v>2193</v>
      </c>
      <c r="B65" s="3081"/>
      <c r="C65" s="3081"/>
      <c r="D65" s="3081"/>
      <c r="E65" s="3081"/>
      <c r="F65" s="3081"/>
      <c r="G65" s="3081"/>
      <c r="H65" s="3081"/>
      <c r="I65" s="3081"/>
      <c r="J65" s="3081"/>
      <c r="K65" s="3081"/>
      <c r="L65" s="3081"/>
      <c r="M65" s="3081"/>
      <c r="N65" s="3081"/>
      <c r="O65" s="3081"/>
      <c r="P65" s="3081"/>
      <c r="Q65" s="3081"/>
      <c r="R65" s="3081"/>
      <c r="S65" s="3081"/>
      <c r="T65" s="3081"/>
      <c r="U65" s="3081"/>
      <c r="V65" s="3081"/>
      <c r="W65" s="3081"/>
      <c r="X65" s="3081"/>
      <c r="Y65" s="3081"/>
      <c r="Z65" s="3081"/>
      <c r="AA65" s="3081"/>
      <c r="AB65" s="3081"/>
      <c r="AC65" s="3081"/>
      <c r="AD65" s="3081"/>
      <c r="AE65" s="3081"/>
      <c r="AF65" s="3081"/>
      <c r="AG65" s="3081"/>
      <c r="AH65" s="3081"/>
      <c r="AI65" s="3081"/>
      <c r="AJ65" s="3081"/>
      <c r="AK65" s="3081"/>
    </row>
    <row r="66" spans="1:37" ht="15" customHeight="1">
      <c r="A66" s="3081"/>
      <c r="B66" s="3081"/>
      <c r="C66" s="3081"/>
      <c r="D66" s="3081"/>
      <c r="E66" s="3081"/>
      <c r="F66" s="3081"/>
      <c r="G66" s="3081"/>
      <c r="H66" s="3081"/>
      <c r="I66" s="3081"/>
      <c r="J66" s="3081"/>
      <c r="K66" s="3081"/>
      <c r="L66" s="3081"/>
      <c r="M66" s="3081"/>
      <c r="N66" s="3081"/>
      <c r="O66" s="3081"/>
      <c r="P66" s="3081"/>
      <c r="Q66" s="3081"/>
      <c r="R66" s="3081"/>
      <c r="S66" s="3081"/>
      <c r="T66" s="3081"/>
      <c r="U66" s="3081"/>
      <c r="V66" s="3081"/>
      <c r="W66" s="3081"/>
      <c r="X66" s="3081"/>
      <c r="Y66" s="3081"/>
      <c r="Z66" s="3081"/>
      <c r="AA66" s="3081"/>
      <c r="AB66" s="3081"/>
      <c r="AC66" s="3081"/>
      <c r="AD66" s="3081"/>
      <c r="AE66" s="3081"/>
      <c r="AF66" s="3081"/>
      <c r="AG66" s="3081"/>
      <c r="AH66" s="3081"/>
      <c r="AI66" s="3081"/>
      <c r="AJ66" s="3081"/>
      <c r="AK66" s="3081"/>
    </row>
    <row r="69" spans="1:37" ht="15" customHeight="1">
      <c r="A69" s="3078" t="s">
        <v>2194</v>
      </c>
      <c r="B69" s="1719"/>
      <c r="C69" s="3079" t="s">
        <v>2195</v>
      </c>
      <c r="D69" s="3079"/>
      <c r="E69" s="3079"/>
      <c r="F69" s="3079"/>
      <c r="G69" s="3079"/>
      <c r="H69" s="3079"/>
      <c r="I69" s="3079"/>
      <c r="J69" s="3079"/>
      <c r="K69" s="3079"/>
      <c r="L69" s="3079"/>
      <c r="M69" s="3079"/>
      <c r="N69" s="3079"/>
      <c r="O69" s="3079"/>
      <c r="P69" s="3079"/>
      <c r="Q69" s="3079"/>
      <c r="R69" s="3079"/>
      <c r="S69" s="3079"/>
      <c r="T69" s="3079"/>
      <c r="U69" s="3079"/>
      <c r="V69" s="3079"/>
      <c r="W69" s="3079"/>
      <c r="X69" s="3079"/>
      <c r="Y69" s="3079"/>
      <c r="Z69" s="3079"/>
      <c r="AA69" s="3079"/>
      <c r="AB69" s="3079"/>
      <c r="AC69" s="3079"/>
      <c r="AD69" s="3079"/>
      <c r="AE69" s="3079"/>
      <c r="AF69" s="3079"/>
      <c r="AG69" s="3079"/>
      <c r="AH69" s="3079"/>
      <c r="AI69" s="3079"/>
      <c r="AJ69" s="3079"/>
      <c r="AK69" s="3079"/>
    </row>
    <row r="70" spans="1:37" ht="15" customHeight="1">
      <c r="A70" s="1719"/>
      <c r="B70" s="1719"/>
      <c r="C70" s="3079"/>
      <c r="D70" s="3079"/>
      <c r="E70" s="3079"/>
      <c r="F70" s="3079"/>
      <c r="G70" s="3079"/>
      <c r="H70" s="3079"/>
      <c r="I70" s="3079"/>
      <c r="J70" s="3079"/>
      <c r="K70" s="3079"/>
      <c r="L70" s="3079"/>
      <c r="M70" s="3079"/>
      <c r="N70" s="3079"/>
      <c r="O70" s="3079"/>
      <c r="P70" s="3079"/>
      <c r="Q70" s="3079"/>
      <c r="R70" s="3079"/>
      <c r="S70" s="3079"/>
      <c r="T70" s="3079"/>
      <c r="U70" s="3079"/>
      <c r="V70" s="3079"/>
      <c r="W70" s="3079"/>
      <c r="X70" s="3079"/>
      <c r="Y70" s="3079"/>
      <c r="Z70" s="3079"/>
      <c r="AA70" s="3079"/>
      <c r="AB70" s="3079"/>
      <c r="AC70" s="3079"/>
      <c r="AD70" s="3079"/>
      <c r="AE70" s="3079"/>
      <c r="AF70" s="3079"/>
      <c r="AG70" s="3079"/>
      <c r="AH70" s="3079"/>
      <c r="AI70" s="3079"/>
      <c r="AJ70" s="3079"/>
      <c r="AK70" s="3079"/>
    </row>
    <row r="71" spans="1:37" ht="15" customHeight="1">
      <c r="A71" s="110"/>
      <c r="B71" s="110"/>
      <c r="C71" s="110"/>
      <c r="D71" s="3082" t="s">
        <v>1293</v>
      </c>
      <c r="E71" s="3082"/>
      <c r="F71" s="3083" t="s">
        <v>2196</v>
      </c>
      <c r="G71" s="3083"/>
      <c r="H71" s="3083"/>
      <c r="I71" s="3083"/>
      <c r="J71" s="3083"/>
      <c r="K71" s="110"/>
      <c r="L71" s="110"/>
      <c r="M71" s="110"/>
      <c r="N71" s="110"/>
      <c r="O71" s="3082" t="s">
        <v>111</v>
      </c>
      <c r="P71" s="3082"/>
      <c r="Q71" s="3083" t="s">
        <v>2197</v>
      </c>
      <c r="R71" s="3083"/>
      <c r="S71" s="3083"/>
      <c r="T71" s="3083"/>
      <c r="U71" s="3083"/>
      <c r="V71" s="110"/>
      <c r="W71" s="110"/>
      <c r="X71" s="110"/>
      <c r="Y71" s="110"/>
      <c r="Z71" s="110"/>
      <c r="AA71" s="110"/>
      <c r="AB71" s="110"/>
      <c r="AC71" s="110"/>
      <c r="AD71" s="110"/>
      <c r="AE71" s="110"/>
      <c r="AF71" s="110"/>
      <c r="AG71" s="110"/>
      <c r="AH71" s="110"/>
      <c r="AI71" s="110"/>
      <c r="AJ71" s="110"/>
      <c r="AK71" s="110"/>
    </row>
    <row r="72" spans="1:37" ht="15" customHeight="1">
      <c r="A72" s="110"/>
      <c r="B72" s="110"/>
      <c r="C72" s="110"/>
      <c r="D72" s="3082"/>
      <c r="E72" s="3082"/>
      <c r="F72" s="3083"/>
      <c r="G72" s="3083"/>
      <c r="H72" s="3083"/>
      <c r="I72" s="3083"/>
      <c r="J72" s="3083"/>
      <c r="K72" s="110"/>
      <c r="L72" s="110"/>
      <c r="M72" s="110"/>
      <c r="N72" s="110"/>
      <c r="O72" s="3082"/>
      <c r="P72" s="3082"/>
      <c r="Q72" s="3083"/>
      <c r="R72" s="3083"/>
      <c r="S72" s="3083"/>
      <c r="T72" s="3083"/>
      <c r="U72" s="3083"/>
      <c r="V72" s="110"/>
      <c r="W72" s="110"/>
      <c r="X72" s="110"/>
      <c r="Y72" s="110"/>
      <c r="Z72" s="110"/>
      <c r="AA72" s="110"/>
      <c r="AB72" s="110"/>
      <c r="AC72" s="110"/>
      <c r="AD72" s="110"/>
      <c r="AE72" s="110"/>
      <c r="AF72" s="110"/>
      <c r="AG72" s="110"/>
      <c r="AH72" s="110"/>
      <c r="AI72" s="110"/>
      <c r="AJ72" s="110"/>
      <c r="AK72" s="110"/>
    </row>
    <row r="73" spans="1:37" ht="15" customHeight="1">
      <c r="A73" s="110"/>
      <c r="B73" s="110"/>
      <c r="C73" s="110"/>
      <c r="D73" s="110"/>
      <c r="E73" s="110"/>
      <c r="F73" s="110"/>
      <c r="G73" s="110"/>
      <c r="H73" s="110"/>
      <c r="I73" s="110"/>
      <c r="J73" s="110"/>
      <c r="K73" s="110"/>
      <c r="L73" s="110"/>
      <c r="M73" s="110"/>
      <c r="N73" s="110"/>
      <c r="O73" s="110"/>
      <c r="P73" s="110"/>
      <c r="Q73" s="110"/>
      <c r="R73" s="110"/>
      <c r="S73" s="110"/>
      <c r="T73" s="110"/>
      <c r="U73" s="110"/>
      <c r="V73" s="110"/>
      <c r="W73" s="110"/>
      <c r="X73" s="110"/>
      <c r="Y73" s="110"/>
      <c r="Z73" s="110"/>
      <c r="AA73" s="110"/>
      <c r="AB73" s="110"/>
      <c r="AC73" s="110"/>
      <c r="AD73" s="110"/>
      <c r="AE73" s="110"/>
      <c r="AF73" s="110"/>
      <c r="AG73" s="110"/>
      <c r="AH73" s="110"/>
      <c r="AI73" s="110"/>
      <c r="AJ73" s="110"/>
      <c r="AK73" s="110"/>
    </row>
    <row r="74" spans="1:37" ht="15" customHeight="1">
      <c r="A74" s="3078" t="s">
        <v>2194</v>
      </c>
      <c r="B74" s="1719"/>
      <c r="C74" s="3079" t="s">
        <v>2198</v>
      </c>
      <c r="D74" s="3079"/>
      <c r="E74" s="3079"/>
      <c r="F74" s="3079"/>
      <c r="G74" s="3079"/>
      <c r="H74" s="3079"/>
      <c r="I74" s="3079"/>
      <c r="J74" s="3079"/>
      <c r="K74" s="3079"/>
      <c r="L74" s="3079"/>
      <c r="M74" s="3079"/>
      <c r="N74" s="3079"/>
      <c r="O74" s="3079"/>
      <c r="P74" s="3079"/>
      <c r="Q74" s="3079"/>
      <c r="R74" s="3079"/>
      <c r="S74" s="3079"/>
      <c r="T74" s="3079"/>
      <c r="U74" s="3079"/>
      <c r="V74" s="3079"/>
      <c r="W74" s="3079"/>
      <c r="X74" s="3079"/>
      <c r="Y74" s="3079"/>
      <c r="Z74" s="3079"/>
      <c r="AA74" s="3079"/>
      <c r="AB74" s="3079"/>
      <c r="AC74" s="3079"/>
      <c r="AD74" s="3079"/>
      <c r="AE74" s="3079"/>
      <c r="AF74" s="3079"/>
      <c r="AG74" s="3079"/>
      <c r="AH74" s="3079"/>
      <c r="AI74" s="3079"/>
      <c r="AJ74" s="3079"/>
      <c r="AK74" s="3079"/>
    </row>
    <row r="75" spans="1:37" ht="15" customHeight="1">
      <c r="A75" s="1719"/>
      <c r="B75" s="1719"/>
      <c r="C75" s="3079"/>
      <c r="D75" s="3079"/>
      <c r="E75" s="3079"/>
      <c r="F75" s="3079"/>
      <c r="G75" s="3079"/>
      <c r="H75" s="3079"/>
      <c r="I75" s="3079"/>
      <c r="J75" s="3079"/>
      <c r="K75" s="3079"/>
      <c r="L75" s="3079"/>
      <c r="M75" s="3079"/>
      <c r="N75" s="3079"/>
      <c r="O75" s="3079"/>
      <c r="P75" s="3079"/>
      <c r="Q75" s="3079"/>
      <c r="R75" s="3079"/>
      <c r="S75" s="3079"/>
      <c r="T75" s="3079"/>
      <c r="U75" s="3079"/>
      <c r="V75" s="3079"/>
      <c r="W75" s="3079"/>
      <c r="X75" s="3079"/>
      <c r="Y75" s="3079"/>
      <c r="Z75" s="3079"/>
      <c r="AA75" s="3079"/>
      <c r="AB75" s="3079"/>
      <c r="AC75" s="3079"/>
      <c r="AD75" s="3079"/>
      <c r="AE75" s="3079"/>
      <c r="AF75" s="3079"/>
      <c r="AG75" s="3079"/>
      <c r="AH75" s="3079"/>
      <c r="AI75" s="3079"/>
      <c r="AJ75" s="3079"/>
      <c r="AK75" s="3079"/>
    </row>
    <row r="76" spans="1:37" ht="15" customHeight="1">
      <c r="A76" s="110"/>
      <c r="B76" s="110"/>
      <c r="C76" s="110"/>
      <c r="D76" s="3082" t="s">
        <v>1293</v>
      </c>
      <c r="E76" s="3082"/>
      <c r="F76" s="3083" t="s">
        <v>2199</v>
      </c>
      <c r="G76" s="3083"/>
      <c r="H76" s="3083"/>
      <c r="I76" s="3083"/>
      <c r="J76" s="3083"/>
      <c r="K76" s="3083"/>
      <c r="L76" s="3083"/>
      <c r="M76" s="110"/>
      <c r="N76" s="110"/>
      <c r="O76" s="3082" t="s">
        <v>111</v>
      </c>
      <c r="P76" s="3082"/>
      <c r="Q76" s="3083" t="s">
        <v>2200</v>
      </c>
      <c r="R76" s="3083"/>
      <c r="S76" s="3083"/>
      <c r="T76" s="3083"/>
      <c r="U76" s="3083"/>
      <c r="V76" s="3083"/>
      <c r="W76" s="3083"/>
      <c r="X76" s="3083"/>
      <c r="Y76" s="3083"/>
      <c r="Z76" s="110"/>
      <c r="AA76" s="110"/>
      <c r="AB76" s="110"/>
      <c r="AC76" s="110"/>
      <c r="AD76" s="110"/>
      <c r="AE76" s="110"/>
      <c r="AF76" s="110"/>
      <c r="AG76" s="110"/>
      <c r="AH76" s="110"/>
      <c r="AI76" s="110"/>
      <c r="AJ76" s="110"/>
      <c r="AK76" s="110"/>
    </row>
    <row r="77" spans="1:37" ht="15" customHeight="1">
      <c r="A77" s="110"/>
      <c r="B77" s="110"/>
      <c r="C77" s="110"/>
      <c r="D77" s="3082"/>
      <c r="E77" s="3082"/>
      <c r="F77" s="3083"/>
      <c r="G77" s="3083"/>
      <c r="H77" s="3083"/>
      <c r="I77" s="3083"/>
      <c r="J77" s="3083"/>
      <c r="K77" s="3083"/>
      <c r="L77" s="3083"/>
      <c r="M77" s="110"/>
      <c r="N77" s="110"/>
      <c r="O77" s="3082"/>
      <c r="P77" s="3082"/>
      <c r="Q77" s="3083"/>
      <c r="R77" s="3083"/>
      <c r="S77" s="3083"/>
      <c r="T77" s="3083"/>
      <c r="U77" s="3083"/>
      <c r="V77" s="3083"/>
      <c r="W77" s="3083"/>
      <c r="X77" s="3083"/>
      <c r="Y77" s="3083"/>
      <c r="Z77" s="110"/>
      <c r="AA77" s="110"/>
      <c r="AB77" s="110"/>
      <c r="AC77" s="110"/>
      <c r="AD77" s="110"/>
      <c r="AE77" s="110"/>
      <c r="AF77" s="110"/>
      <c r="AG77" s="110"/>
      <c r="AH77" s="110"/>
      <c r="AI77" s="110"/>
      <c r="AJ77" s="110"/>
      <c r="AK77" s="110"/>
    </row>
    <row r="78" spans="1:37" ht="15" customHeight="1">
      <c r="A78" s="110"/>
      <c r="B78" s="110"/>
      <c r="C78" s="110"/>
      <c r="D78" s="110"/>
      <c r="E78" s="110"/>
      <c r="F78" s="110"/>
      <c r="G78" s="110"/>
      <c r="H78" s="110"/>
      <c r="I78" s="110"/>
      <c r="J78" s="110"/>
      <c r="K78" s="110"/>
      <c r="L78" s="110"/>
      <c r="M78" s="110"/>
      <c r="N78" s="110"/>
      <c r="O78" s="110"/>
      <c r="P78" s="110"/>
      <c r="Q78" s="110"/>
      <c r="R78" s="110"/>
      <c r="S78" s="110"/>
      <c r="T78" s="110"/>
      <c r="U78" s="110"/>
      <c r="V78" s="110"/>
      <c r="W78" s="110"/>
      <c r="X78" s="110"/>
      <c r="Y78" s="110"/>
      <c r="Z78" s="110"/>
      <c r="AA78" s="110"/>
      <c r="AB78" s="110"/>
      <c r="AC78" s="110"/>
      <c r="AD78" s="110"/>
      <c r="AE78" s="110"/>
      <c r="AF78" s="110"/>
      <c r="AG78" s="110"/>
      <c r="AH78" s="110"/>
      <c r="AI78" s="110"/>
      <c r="AJ78" s="110"/>
      <c r="AK78" s="110"/>
    </row>
    <row r="79" spans="1:37" ht="15" customHeight="1">
      <c r="A79" s="3078" t="s">
        <v>2201</v>
      </c>
      <c r="B79" s="1719"/>
      <c r="C79" s="3079" t="s">
        <v>2202</v>
      </c>
      <c r="D79" s="3079"/>
      <c r="E79" s="3079"/>
      <c r="F79" s="3079"/>
      <c r="G79" s="3079"/>
      <c r="H79" s="3079"/>
      <c r="I79" s="3079"/>
      <c r="J79" s="3079"/>
      <c r="K79" s="3079"/>
      <c r="L79" s="3079"/>
      <c r="M79" s="3079"/>
      <c r="N79" s="3079"/>
      <c r="O79" s="3079"/>
      <c r="P79" s="3079"/>
      <c r="Q79" s="3079"/>
      <c r="R79" s="3079"/>
      <c r="S79" s="3079"/>
      <c r="T79" s="3079"/>
      <c r="U79" s="3079"/>
      <c r="V79" s="3079"/>
      <c r="W79" s="3079"/>
      <c r="X79" s="3079"/>
      <c r="Y79" s="3079"/>
      <c r="Z79" s="3079"/>
      <c r="AA79" s="3079"/>
      <c r="AB79" s="3079"/>
      <c r="AC79" s="3079"/>
      <c r="AD79" s="3079"/>
      <c r="AE79" s="3079"/>
      <c r="AF79" s="3079"/>
      <c r="AG79" s="3079"/>
      <c r="AH79" s="3079"/>
      <c r="AI79" s="3079"/>
      <c r="AJ79" s="3079"/>
      <c r="AK79" s="3079"/>
    </row>
    <row r="80" spans="1:37" ht="15" customHeight="1">
      <c r="A80" s="1719"/>
      <c r="B80" s="1719"/>
      <c r="C80" s="3079"/>
      <c r="D80" s="3079"/>
      <c r="E80" s="3079"/>
      <c r="F80" s="3079"/>
      <c r="G80" s="3079"/>
      <c r="H80" s="3079"/>
      <c r="I80" s="3079"/>
      <c r="J80" s="3079"/>
      <c r="K80" s="3079"/>
      <c r="L80" s="3079"/>
      <c r="M80" s="3079"/>
      <c r="N80" s="3079"/>
      <c r="O80" s="3079"/>
      <c r="P80" s="3079"/>
      <c r="Q80" s="3079"/>
      <c r="R80" s="3079"/>
      <c r="S80" s="3079"/>
      <c r="T80" s="3079"/>
      <c r="U80" s="3079"/>
      <c r="V80" s="3079"/>
      <c r="W80" s="3079"/>
      <c r="X80" s="3079"/>
      <c r="Y80" s="3079"/>
      <c r="Z80" s="3079"/>
      <c r="AA80" s="3079"/>
      <c r="AB80" s="3079"/>
      <c r="AC80" s="3079"/>
      <c r="AD80" s="3079"/>
      <c r="AE80" s="3079"/>
      <c r="AF80" s="3079"/>
      <c r="AG80" s="3079"/>
      <c r="AH80" s="3079"/>
      <c r="AI80" s="3079"/>
      <c r="AJ80" s="3079"/>
      <c r="AK80" s="3079"/>
    </row>
    <row r="81" spans="1:37" ht="15" customHeight="1" thickBot="1">
      <c r="A81" s="1719"/>
      <c r="B81" s="1719"/>
      <c r="C81" s="3079"/>
      <c r="D81" s="3079"/>
      <c r="E81" s="3079"/>
      <c r="F81" s="3079"/>
      <c r="G81" s="3079"/>
      <c r="H81" s="3079"/>
      <c r="I81" s="3079"/>
      <c r="J81" s="3079"/>
      <c r="K81" s="3079"/>
      <c r="L81" s="3079"/>
      <c r="M81" s="3079"/>
      <c r="N81" s="3079"/>
      <c r="O81" s="3079"/>
      <c r="P81" s="3079"/>
      <c r="Q81" s="3079"/>
      <c r="R81" s="3079"/>
      <c r="S81" s="3079"/>
      <c r="T81" s="3079"/>
      <c r="U81" s="3079"/>
      <c r="V81" s="3079"/>
      <c r="W81" s="3079"/>
      <c r="X81" s="3079"/>
      <c r="Y81" s="3079"/>
      <c r="Z81" s="3079"/>
      <c r="AA81" s="3079"/>
      <c r="AB81" s="3079"/>
      <c r="AC81" s="3079"/>
      <c r="AD81" s="3079"/>
      <c r="AE81" s="3079"/>
      <c r="AF81" s="3079"/>
      <c r="AG81" s="3079"/>
      <c r="AH81" s="3079"/>
      <c r="AI81" s="3079"/>
      <c r="AJ81" s="3079"/>
      <c r="AK81" s="3079"/>
    </row>
    <row r="82" spans="1:37" ht="15" customHeight="1">
      <c r="D82" s="3069"/>
      <c r="E82" s="3070"/>
      <c r="F82" s="3070"/>
      <c r="G82" s="3070"/>
      <c r="H82" s="3070"/>
      <c r="I82" s="3070"/>
      <c r="J82" s="3070"/>
      <c r="K82" s="3070"/>
      <c r="L82" s="3070"/>
      <c r="M82" s="3070"/>
      <c r="N82" s="3070"/>
      <c r="O82" s="3070"/>
      <c r="P82" s="3070"/>
      <c r="Q82" s="3070"/>
      <c r="R82" s="3070"/>
      <c r="S82" s="3070"/>
      <c r="T82" s="3070"/>
      <c r="U82" s="3070"/>
      <c r="V82" s="3070"/>
      <c r="W82" s="3070"/>
      <c r="X82" s="3070"/>
      <c r="Y82" s="3070"/>
      <c r="Z82" s="3070"/>
      <c r="AA82" s="3070"/>
      <c r="AB82" s="3070"/>
      <c r="AC82" s="3070"/>
      <c r="AD82" s="3070"/>
      <c r="AE82" s="3070"/>
      <c r="AF82" s="3070"/>
      <c r="AG82" s="3070"/>
      <c r="AH82" s="3070"/>
      <c r="AI82" s="3070"/>
      <c r="AJ82" s="3070"/>
      <c r="AK82" s="3071"/>
    </row>
    <row r="83" spans="1:37" ht="15" customHeight="1">
      <c r="D83" s="3072"/>
      <c r="E83" s="3073"/>
      <c r="F83" s="3073"/>
      <c r="G83" s="3073"/>
      <c r="H83" s="3073"/>
      <c r="I83" s="3073"/>
      <c r="J83" s="3073"/>
      <c r="K83" s="3073"/>
      <c r="L83" s="3073"/>
      <c r="M83" s="3073"/>
      <c r="N83" s="3073"/>
      <c r="O83" s="3073"/>
      <c r="P83" s="3073"/>
      <c r="Q83" s="3073"/>
      <c r="R83" s="3073"/>
      <c r="S83" s="3073"/>
      <c r="T83" s="3073"/>
      <c r="U83" s="3073"/>
      <c r="V83" s="3073"/>
      <c r="W83" s="3073"/>
      <c r="X83" s="3073"/>
      <c r="Y83" s="3073"/>
      <c r="Z83" s="3073"/>
      <c r="AA83" s="3073"/>
      <c r="AB83" s="3073"/>
      <c r="AC83" s="3073"/>
      <c r="AD83" s="3073"/>
      <c r="AE83" s="3073"/>
      <c r="AF83" s="3073"/>
      <c r="AG83" s="3073"/>
      <c r="AH83" s="3073"/>
      <c r="AI83" s="3073"/>
      <c r="AJ83" s="3073"/>
      <c r="AK83" s="3074"/>
    </row>
    <row r="84" spans="1:37" ht="15" customHeight="1">
      <c r="D84" s="3072"/>
      <c r="E84" s="3073"/>
      <c r="F84" s="3073"/>
      <c r="G84" s="3073"/>
      <c r="H84" s="3073"/>
      <c r="I84" s="3073"/>
      <c r="J84" s="3073"/>
      <c r="K84" s="3073"/>
      <c r="L84" s="3073"/>
      <c r="M84" s="3073"/>
      <c r="N84" s="3073"/>
      <c r="O84" s="3073"/>
      <c r="P84" s="3073"/>
      <c r="Q84" s="3073"/>
      <c r="R84" s="3073"/>
      <c r="S84" s="3073"/>
      <c r="T84" s="3073"/>
      <c r="U84" s="3073"/>
      <c r="V84" s="3073"/>
      <c r="W84" s="3073"/>
      <c r="X84" s="3073"/>
      <c r="Y84" s="3073"/>
      <c r="Z84" s="3073"/>
      <c r="AA84" s="3073"/>
      <c r="AB84" s="3073"/>
      <c r="AC84" s="3073"/>
      <c r="AD84" s="3073"/>
      <c r="AE84" s="3073"/>
      <c r="AF84" s="3073"/>
      <c r="AG84" s="3073"/>
      <c r="AH84" s="3073"/>
      <c r="AI84" s="3073"/>
      <c r="AJ84" s="3073"/>
      <c r="AK84" s="3074"/>
    </row>
    <row r="85" spans="1:37" ht="15" customHeight="1">
      <c r="D85" s="3072"/>
      <c r="E85" s="3073"/>
      <c r="F85" s="3073"/>
      <c r="G85" s="3073"/>
      <c r="H85" s="3073"/>
      <c r="I85" s="3073"/>
      <c r="J85" s="3073"/>
      <c r="K85" s="3073"/>
      <c r="L85" s="3073"/>
      <c r="M85" s="3073"/>
      <c r="N85" s="3073"/>
      <c r="O85" s="3073"/>
      <c r="P85" s="3073"/>
      <c r="Q85" s="3073"/>
      <c r="R85" s="3073"/>
      <c r="S85" s="3073"/>
      <c r="T85" s="3073"/>
      <c r="U85" s="3073"/>
      <c r="V85" s="3073"/>
      <c r="W85" s="3073"/>
      <c r="X85" s="3073"/>
      <c r="Y85" s="3073"/>
      <c r="Z85" s="3073"/>
      <c r="AA85" s="3073"/>
      <c r="AB85" s="3073"/>
      <c r="AC85" s="3073"/>
      <c r="AD85" s="3073"/>
      <c r="AE85" s="3073"/>
      <c r="AF85" s="3073"/>
      <c r="AG85" s="3073"/>
      <c r="AH85" s="3073"/>
      <c r="AI85" s="3073"/>
      <c r="AJ85" s="3073"/>
      <c r="AK85" s="3074"/>
    </row>
    <row r="86" spans="1:37" ht="15" customHeight="1">
      <c r="D86" s="3072"/>
      <c r="E86" s="3073"/>
      <c r="F86" s="3073"/>
      <c r="G86" s="3073"/>
      <c r="H86" s="3073"/>
      <c r="I86" s="3073"/>
      <c r="J86" s="3073"/>
      <c r="K86" s="3073"/>
      <c r="L86" s="3073"/>
      <c r="M86" s="3073"/>
      <c r="N86" s="3073"/>
      <c r="O86" s="3073"/>
      <c r="P86" s="3073"/>
      <c r="Q86" s="3073"/>
      <c r="R86" s="3073"/>
      <c r="S86" s="3073"/>
      <c r="T86" s="3073"/>
      <c r="U86" s="3073"/>
      <c r="V86" s="3073"/>
      <c r="W86" s="3073"/>
      <c r="X86" s="3073"/>
      <c r="Y86" s="3073"/>
      <c r="Z86" s="3073"/>
      <c r="AA86" s="3073"/>
      <c r="AB86" s="3073"/>
      <c r="AC86" s="3073"/>
      <c r="AD86" s="3073"/>
      <c r="AE86" s="3073"/>
      <c r="AF86" s="3073"/>
      <c r="AG86" s="3073"/>
      <c r="AH86" s="3073"/>
      <c r="AI86" s="3073"/>
      <c r="AJ86" s="3073"/>
      <c r="AK86" s="3074"/>
    </row>
    <row r="87" spans="1:37" ht="15" customHeight="1">
      <c r="D87" s="3072"/>
      <c r="E87" s="3073"/>
      <c r="F87" s="3073"/>
      <c r="G87" s="3073"/>
      <c r="H87" s="3073"/>
      <c r="I87" s="3073"/>
      <c r="J87" s="3073"/>
      <c r="K87" s="3073"/>
      <c r="L87" s="3073"/>
      <c r="M87" s="3073"/>
      <c r="N87" s="3073"/>
      <c r="O87" s="3073"/>
      <c r="P87" s="3073"/>
      <c r="Q87" s="3073"/>
      <c r="R87" s="3073"/>
      <c r="S87" s="3073"/>
      <c r="T87" s="3073"/>
      <c r="U87" s="3073"/>
      <c r="V87" s="3073"/>
      <c r="W87" s="3073"/>
      <c r="X87" s="3073"/>
      <c r="Y87" s="3073"/>
      <c r="Z87" s="3073"/>
      <c r="AA87" s="3073"/>
      <c r="AB87" s="3073"/>
      <c r="AC87" s="3073"/>
      <c r="AD87" s="3073"/>
      <c r="AE87" s="3073"/>
      <c r="AF87" s="3073"/>
      <c r="AG87" s="3073"/>
      <c r="AH87" s="3073"/>
      <c r="AI87" s="3073"/>
      <c r="AJ87" s="3073"/>
      <c r="AK87" s="3074"/>
    </row>
    <row r="88" spans="1:37" ht="15" customHeight="1">
      <c r="D88" s="3072"/>
      <c r="E88" s="3073"/>
      <c r="F88" s="3073"/>
      <c r="G88" s="3073"/>
      <c r="H88" s="3073"/>
      <c r="I88" s="3073"/>
      <c r="J88" s="3073"/>
      <c r="K88" s="3073"/>
      <c r="L88" s="3073"/>
      <c r="M88" s="3073"/>
      <c r="N88" s="3073"/>
      <c r="O88" s="3073"/>
      <c r="P88" s="3073"/>
      <c r="Q88" s="3073"/>
      <c r="R88" s="3073"/>
      <c r="S88" s="3073"/>
      <c r="T88" s="3073"/>
      <c r="U88" s="3073"/>
      <c r="V88" s="3073"/>
      <c r="W88" s="3073"/>
      <c r="X88" s="3073"/>
      <c r="Y88" s="3073"/>
      <c r="Z88" s="3073"/>
      <c r="AA88" s="3073"/>
      <c r="AB88" s="3073"/>
      <c r="AC88" s="3073"/>
      <c r="AD88" s="3073"/>
      <c r="AE88" s="3073"/>
      <c r="AF88" s="3073"/>
      <c r="AG88" s="3073"/>
      <c r="AH88" s="3073"/>
      <c r="AI88" s="3073"/>
      <c r="AJ88" s="3073"/>
      <c r="AK88" s="3074"/>
    </row>
    <row r="89" spans="1:37" ht="15" customHeight="1">
      <c r="D89" s="3072"/>
      <c r="E89" s="3073"/>
      <c r="F89" s="3073"/>
      <c r="G89" s="3073"/>
      <c r="H89" s="3073"/>
      <c r="I89" s="3073"/>
      <c r="J89" s="3073"/>
      <c r="K89" s="3073"/>
      <c r="L89" s="3073"/>
      <c r="M89" s="3073"/>
      <c r="N89" s="3073"/>
      <c r="O89" s="3073"/>
      <c r="P89" s="3073"/>
      <c r="Q89" s="3073"/>
      <c r="R89" s="3073"/>
      <c r="S89" s="3073"/>
      <c r="T89" s="3073"/>
      <c r="U89" s="3073"/>
      <c r="V89" s="3073"/>
      <c r="W89" s="3073"/>
      <c r="X89" s="3073"/>
      <c r="Y89" s="3073"/>
      <c r="Z89" s="3073"/>
      <c r="AA89" s="3073"/>
      <c r="AB89" s="3073"/>
      <c r="AC89" s="3073"/>
      <c r="AD89" s="3073"/>
      <c r="AE89" s="3073"/>
      <c r="AF89" s="3073"/>
      <c r="AG89" s="3073"/>
      <c r="AH89" s="3073"/>
      <c r="AI89" s="3073"/>
      <c r="AJ89" s="3073"/>
      <c r="AK89" s="3074"/>
    </row>
    <row r="90" spans="1:37" ht="15" customHeight="1">
      <c r="D90" s="3072"/>
      <c r="E90" s="3073"/>
      <c r="F90" s="3073"/>
      <c r="G90" s="3073"/>
      <c r="H90" s="3073"/>
      <c r="I90" s="3073"/>
      <c r="J90" s="3073"/>
      <c r="K90" s="3073"/>
      <c r="L90" s="3073"/>
      <c r="M90" s="3073"/>
      <c r="N90" s="3073"/>
      <c r="O90" s="3073"/>
      <c r="P90" s="3073"/>
      <c r="Q90" s="3073"/>
      <c r="R90" s="3073"/>
      <c r="S90" s="3073"/>
      <c r="T90" s="3073"/>
      <c r="U90" s="3073"/>
      <c r="V90" s="3073"/>
      <c r="W90" s="3073"/>
      <c r="X90" s="3073"/>
      <c r="Y90" s="3073"/>
      <c r="Z90" s="3073"/>
      <c r="AA90" s="3073"/>
      <c r="AB90" s="3073"/>
      <c r="AC90" s="3073"/>
      <c r="AD90" s="3073"/>
      <c r="AE90" s="3073"/>
      <c r="AF90" s="3073"/>
      <c r="AG90" s="3073"/>
      <c r="AH90" s="3073"/>
      <c r="AI90" s="3073"/>
      <c r="AJ90" s="3073"/>
      <c r="AK90" s="3074"/>
    </row>
    <row r="91" spans="1:37" ht="15" customHeight="1">
      <c r="D91" s="3072"/>
      <c r="E91" s="3073"/>
      <c r="F91" s="3073"/>
      <c r="G91" s="3073"/>
      <c r="H91" s="3073"/>
      <c r="I91" s="3073"/>
      <c r="J91" s="3073"/>
      <c r="K91" s="3073"/>
      <c r="L91" s="3073"/>
      <c r="M91" s="3073"/>
      <c r="N91" s="3073"/>
      <c r="O91" s="3073"/>
      <c r="P91" s="3073"/>
      <c r="Q91" s="3073"/>
      <c r="R91" s="3073"/>
      <c r="S91" s="3073"/>
      <c r="T91" s="3073"/>
      <c r="U91" s="3073"/>
      <c r="V91" s="3073"/>
      <c r="W91" s="3073"/>
      <c r="X91" s="3073"/>
      <c r="Y91" s="3073"/>
      <c r="Z91" s="3073"/>
      <c r="AA91" s="3073"/>
      <c r="AB91" s="3073"/>
      <c r="AC91" s="3073"/>
      <c r="AD91" s="3073"/>
      <c r="AE91" s="3073"/>
      <c r="AF91" s="3073"/>
      <c r="AG91" s="3073"/>
      <c r="AH91" s="3073"/>
      <c r="AI91" s="3073"/>
      <c r="AJ91" s="3073"/>
      <c r="AK91" s="3074"/>
    </row>
    <row r="92" spans="1:37" ht="15" customHeight="1">
      <c r="D92" s="3072"/>
      <c r="E92" s="3073"/>
      <c r="F92" s="3073"/>
      <c r="G92" s="3073"/>
      <c r="H92" s="3073"/>
      <c r="I92" s="3073"/>
      <c r="J92" s="3073"/>
      <c r="K92" s="3073"/>
      <c r="L92" s="3073"/>
      <c r="M92" s="3073"/>
      <c r="N92" s="3073"/>
      <c r="O92" s="3073"/>
      <c r="P92" s="3073"/>
      <c r="Q92" s="3073"/>
      <c r="R92" s="3073"/>
      <c r="S92" s="3073"/>
      <c r="T92" s="3073"/>
      <c r="U92" s="3073"/>
      <c r="V92" s="3073"/>
      <c r="W92" s="3073"/>
      <c r="X92" s="3073"/>
      <c r="Y92" s="3073"/>
      <c r="Z92" s="3073"/>
      <c r="AA92" s="3073"/>
      <c r="AB92" s="3073"/>
      <c r="AC92" s="3073"/>
      <c r="AD92" s="3073"/>
      <c r="AE92" s="3073"/>
      <c r="AF92" s="3073"/>
      <c r="AG92" s="3073"/>
      <c r="AH92" s="3073"/>
      <c r="AI92" s="3073"/>
      <c r="AJ92" s="3073"/>
      <c r="AK92" s="3074"/>
    </row>
    <row r="93" spans="1:37" ht="15" customHeight="1">
      <c r="D93" s="3072"/>
      <c r="E93" s="3073"/>
      <c r="F93" s="3073"/>
      <c r="G93" s="3073"/>
      <c r="H93" s="3073"/>
      <c r="I93" s="3073"/>
      <c r="J93" s="3073"/>
      <c r="K93" s="3073"/>
      <c r="L93" s="3073"/>
      <c r="M93" s="3073"/>
      <c r="N93" s="3073"/>
      <c r="O93" s="3073"/>
      <c r="P93" s="3073"/>
      <c r="Q93" s="3073"/>
      <c r="R93" s="3073"/>
      <c r="S93" s="3073"/>
      <c r="T93" s="3073"/>
      <c r="U93" s="3073"/>
      <c r="V93" s="3073"/>
      <c r="W93" s="3073"/>
      <c r="X93" s="3073"/>
      <c r="Y93" s="3073"/>
      <c r="Z93" s="3073"/>
      <c r="AA93" s="3073"/>
      <c r="AB93" s="3073"/>
      <c r="AC93" s="3073"/>
      <c r="AD93" s="3073"/>
      <c r="AE93" s="3073"/>
      <c r="AF93" s="3073"/>
      <c r="AG93" s="3073"/>
      <c r="AH93" s="3073"/>
      <c r="AI93" s="3073"/>
      <c r="AJ93" s="3073"/>
      <c r="AK93" s="3074"/>
    </row>
    <row r="94" spans="1:37" ht="15" customHeight="1">
      <c r="D94" s="3072"/>
      <c r="E94" s="3073"/>
      <c r="F94" s="3073"/>
      <c r="G94" s="3073"/>
      <c r="H94" s="3073"/>
      <c r="I94" s="3073"/>
      <c r="J94" s="3073"/>
      <c r="K94" s="3073"/>
      <c r="L94" s="3073"/>
      <c r="M94" s="3073"/>
      <c r="N94" s="3073"/>
      <c r="O94" s="3073"/>
      <c r="P94" s="3073"/>
      <c r="Q94" s="3073"/>
      <c r="R94" s="3073"/>
      <c r="S94" s="3073"/>
      <c r="T94" s="3073"/>
      <c r="U94" s="3073"/>
      <c r="V94" s="3073"/>
      <c r="W94" s="3073"/>
      <c r="X94" s="3073"/>
      <c r="Y94" s="3073"/>
      <c r="Z94" s="3073"/>
      <c r="AA94" s="3073"/>
      <c r="AB94" s="3073"/>
      <c r="AC94" s="3073"/>
      <c r="AD94" s="3073"/>
      <c r="AE94" s="3073"/>
      <c r="AF94" s="3073"/>
      <c r="AG94" s="3073"/>
      <c r="AH94" s="3073"/>
      <c r="AI94" s="3073"/>
      <c r="AJ94" s="3073"/>
      <c r="AK94" s="3074"/>
    </row>
    <row r="95" spans="1:37" ht="15" customHeight="1">
      <c r="D95" s="3072"/>
      <c r="E95" s="3073"/>
      <c r="F95" s="3073"/>
      <c r="G95" s="3073"/>
      <c r="H95" s="3073"/>
      <c r="I95" s="3073"/>
      <c r="J95" s="3073"/>
      <c r="K95" s="3073"/>
      <c r="L95" s="3073"/>
      <c r="M95" s="3073"/>
      <c r="N95" s="3073"/>
      <c r="O95" s="3073"/>
      <c r="P95" s="3073"/>
      <c r="Q95" s="3073"/>
      <c r="R95" s="3073"/>
      <c r="S95" s="3073"/>
      <c r="T95" s="3073"/>
      <c r="U95" s="3073"/>
      <c r="V95" s="3073"/>
      <c r="W95" s="3073"/>
      <c r="X95" s="3073"/>
      <c r="Y95" s="3073"/>
      <c r="Z95" s="3073"/>
      <c r="AA95" s="3073"/>
      <c r="AB95" s="3073"/>
      <c r="AC95" s="3073"/>
      <c r="AD95" s="3073"/>
      <c r="AE95" s="3073"/>
      <c r="AF95" s="3073"/>
      <c r="AG95" s="3073"/>
      <c r="AH95" s="3073"/>
      <c r="AI95" s="3073"/>
      <c r="AJ95" s="3073"/>
      <c r="AK95" s="3074"/>
    </row>
    <row r="96" spans="1:37" ht="15" customHeight="1">
      <c r="D96" s="3072"/>
      <c r="E96" s="3073"/>
      <c r="F96" s="3073"/>
      <c r="G96" s="3073"/>
      <c r="H96" s="3073"/>
      <c r="I96" s="3073"/>
      <c r="J96" s="3073"/>
      <c r="K96" s="3073"/>
      <c r="L96" s="3073"/>
      <c r="M96" s="3073"/>
      <c r="N96" s="3073"/>
      <c r="O96" s="3073"/>
      <c r="P96" s="3073"/>
      <c r="Q96" s="3073"/>
      <c r="R96" s="3073"/>
      <c r="S96" s="3073"/>
      <c r="T96" s="3073"/>
      <c r="U96" s="3073"/>
      <c r="V96" s="3073"/>
      <c r="W96" s="3073"/>
      <c r="X96" s="3073"/>
      <c r="Y96" s="3073"/>
      <c r="Z96" s="3073"/>
      <c r="AA96" s="3073"/>
      <c r="AB96" s="3073"/>
      <c r="AC96" s="3073"/>
      <c r="AD96" s="3073"/>
      <c r="AE96" s="3073"/>
      <c r="AF96" s="3073"/>
      <c r="AG96" s="3073"/>
      <c r="AH96" s="3073"/>
      <c r="AI96" s="3073"/>
      <c r="AJ96" s="3073"/>
      <c r="AK96" s="3074"/>
    </row>
    <row r="97" spans="1:37" ht="15" customHeight="1">
      <c r="D97" s="3072"/>
      <c r="E97" s="3073"/>
      <c r="F97" s="3073"/>
      <c r="G97" s="3073"/>
      <c r="H97" s="3073"/>
      <c r="I97" s="3073"/>
      <c r="J97" s="3073"/>
      <c r="K97" s="3073"/>
      <c r="L97" s="3073"/>
      <c r="M97" s="3073"/>
      <c r="N97" s="3073"/>
      <c r="O97" s="3073"/>
      <c r="P97" s="3073"/>
      <c r="Q97" s="3073"/>
      <c r="R97" s="3073"/>
      <c r="S97" s="3073"/>
      <c r="T97" s="3073"/>
      <c r="U97" s="3073"/>
      <c r="V97" s="3073"/>
      <c r="W97" s="3073"/>
      <c r="X97" s="3073"/>
      <c r="Y97" s="3073"/>
      <c r="Z97" s="3073"/>
      <c r="AA97" s="3073"/>
      <c r="AB97" s="3073"/>
      <c r="AC97" s="3073"/>
      <c r="AD97" s="3073"/>
      <c r="AE97" s="3073"/>
      <c r="AF97" s="3073"/>
      <c r="AG97" s="3073"/>
      <c r="AH97" s="3073"/>
      <c r="AI97" s="3073"/>
      <c r="AJ97" s="3073"/>
      <c r="AK97" s="3074"/>
    </row>
    <row r="98" spans="1:37" ht="15" customHeight="1" thickBot="1">
      <c r="D98" s="3075"/>
      <c r="E98" s="3076"/>
      <c r="F98" s="3076"/>
      <c r="G98" s="3076"/>
      <c r="H98" s="3076"/>
      <c r="I98" s="3076"/>
      <c r="J98" s="3076"/>
      <c r="K98" s="3076"/>
      <c r="L98" s="3076"/>
      <c r="M98" s="3076"/>
      <c r="N98" s="3076"/>
      <c r="O98" s="3076"/>
      <c r="P98" s="3076"/>
      <c r="Q98" s="3076"/>
      <c r="R98" s="3076"/>
      <c r="S98" s="3076"/>
      <c r="T98" s="3076"/>
      <c r="U98" s="3076"/>
      <c r="V98" s="3076"/>
      <c r="W98" s="3076"/>
      <c r="X98" s="3076"/>
      <c r="Y98" s="3076"/>
      <c r="Z98" s="3076"/>
      <c r="AA98" s="3076"/>
      <c r="AB98" s="3076"/>
      <c r="AC98" s="3076"/>
      <c r="AD98" s="3076"/>
      <c r="AE98" s="3076"/>
      <c r="AF98" s="3076"/>
      <c r="AG98" s="3076"/>
      <c r="AH98" s="3076"/>
      <c r="AI98" s="3076"/>
      <c r="AJ98" s="3076"/>
      <c r="AK98" s="3077"/>
    </row>
    <row r="100" spans="1:37" ht="15" customHeight="1">
      <c r="A100" s="3078" t="s">
        <v>2203</v>
      </c>
      <c r="B100" s="1719"/>
      <c r="C100" s="3079" t="s">
        <v>2204</v>
      </c>
      <c r="D100" s="3079"/>
      <c r="E100" s="3079"/>
      <c r="F100" s="3079"/>
      <c r="G100" s="3079"/>
      <c r="H100" s="3079"/>
      <c r="I100" s="3079"/>
      <c r="J100" s="3079"/>
      <c r="K100" s="3079"/>
      <c r="L100" s="3079"/>
      <c r="M100" s="3079"/>
      <c r="N100" s="3079"/>
      <c r="O100" s="3079"/>
      <c r="P100" s="3079"/>
      <c r="Q100" s="3079"/>
      <c r="R100" s="3079"/>
      <c r="S100" s="3079"/>
      <c r="T100" s="3079"/>
      <c r="U100" s="3079"/>
      <c r="V100" s="3079"/>
      <c r="W100" s="3079"/>
      <c r="X100" s="3079"/>
      <c r="Y100" s="3079"/>
      <c r="Z100" s="3079"/>
      <c r="AA100" s="3079"/>
      <c r="AB100" s="3079"/>
      <c r="AC100" s="3079"/>
      <c r="AD100" s="3079"/>
      <c r="AE100" s="3079"/>
      <c r="AF100" s="3079"/>
      <c r="AG100" s="3079"/>
      <c r="AH100" s="3079"/>
      <c r="AI100" s="3079"/>
      <c r="AJ100" s="3079"/>
      <c r="AK100" s="3079"/>
    </row>
    <row r="101" spans="1:37" ht="15" customHeight="1">
      <c r="A101" s="3078"/>
      <c r="B101" s="1719"/>
      <c r="C101" s="3079"/>
      <c r="D101" s="3079"/>
      <c r="E101" s="3079"/>
      <c r="F101" s="3079"/>
      <c r="G101" s="3079"/>
      <c r="H101" s="3079"/>
      <c r="I101" s="3079"/>
      <c r="J101" s="3079"/>
      <c r="K101" s="3079"/>
      <c r="L101" s="3079"/>
      <c r="M101" s="3079"/>
      <c r="N101" s="3079"/>
      <c r="O101" s="3079"/>
      <c r="P101" s="3079"/>
      <c r="Q101" s="3079"/>
      <c r="R101" s="3079"/>
      <c r="S101" s="3079"/>
      <c r="T101" s="3079"/>
      <c r="U101" s="3079"/>
      <c r="V101" s="3079"/>
      <c r="W101" s="3079"/>
      <c r="X101" s="3079"/>
      <c r="Y101" s="3079"/>
      <c r="Z101" s="3079"/>
      <c r="AA101" s="3079"/>
      <c r="AB101" s="3079"/>
      <c r="AC101" s="3079"/>
      <c r="AD101" s="3079"/>
      <c r="AE101" s="3079"/>
      <c r="AF101" s="3079"/>
      <c r="AG101" s="3079"/>
      <c r="AH101" s="3079"/>
      <c r="AI101" s="3079"/>
      <c r="AJ101" s="3079"/>
      <c r="AK101" s="3079"/>
    </row>
    <row r="102" spans="1:37" ht="15" customHeight="1">
      <c r="A102" s="1719"/>
      <c r="B102" s="1719"/>
      <c r="C102" s="3079"/>
      <c r="D102" s="3079"/>
      <c r="E102" s="3079"/>
      <c r="F102" s="3079"/>
      <c r="G102" s="3079"/>
      <c r="H102" s="3079"/>
      <c r="I102" s="3079"/>
      <c r="J102" s="3079"/>
      <c r="K102" s="3079"/>
      <c r="L102" s="3079"/>
      <c r="M102" s="3079"/>
      <c r="N102" s="3079"/>
      <c r="O102" s="3079"/>
      <c r="P102" s="3079"/>
      <c r="Q102" s="3079"/>
      <c r="R102" s="3079"/>
      <c r="S102" s="3079"/>
      <c r="T102" s="3079"/>
      <c r="U102" s="3079"/>
      <c r="V102" s="3079"/>
      <c r="W102" s="3079"/>
      <c r="X102" s="3079"/>
      <c r="Y102" s="3079"/>
      <c r="Z102" s="3079"/>
      <c r="AA102" s="3079"/>
      <c r="AB102" s="3079"/>
      <c r="AC102" s="3079"/>
      <c r="AD102" s="3079"/>
      <c r="AE102" s="3079"/>
      <c r="AF102" s="3079"/>
      <c r="AG102" s="3079"/>
      <c r="AH102" s="3079"/>
      <c r="AI102" s="3079"/>
      <c r="AJ102" s="3079"/>
      <c r="AK102" s="3079"/>
    </row>
    <row r="103" spans="1:37" ht="15" customHeight="1">
      <c r="A103" s="1719"/>
      <c r="B103" s="1719"/>
      <c r="C103" s="3079"/>
      <c r="D103" s="3079"/>
      <c r="E103" s="3079"/>
      <c r="F103" s="3079"/>
      <c r="G103" s="3079"/>
      <c r="H103" s="3079"/>
      <c r="I103" s="3079"/>
      <c r="J103" s="3079"/>
      <c r="K103" s="3079"/>
      <c r="L103" s="3079"/>
      <c r="M103" s="3079"/>
      <c r="N103" s="3079"/>
      <c r="O103" s="3079"/>
      <c r="P103" s="3079"/>
      <c r="Q103" s="3079"/>
      <c r="R103" s="3079"/>
      <c r="S103" s="3079"/>
      <c r="T103" s="3079"/>
      <c r="U103" s="3079"/>
      <c r="V103" s="3079"/>
      <c r="W103" s="3079"/>
      <c r="X103" s="3079"/>
      <c r="Y103" s="3079"/>
      <c r="Z103" s="3079"/>
      <c r="AA103" s="3079"/>
      <c r="AB103" s="3079"/>
      <c r="AC103" s="3079"/>
      <c r="AD103" s="3079"/>
      <c r="AE103" s="3079"/>
      <c r="AF103" s="3079"/>
      <c r="AG103" s="3079"/>
      <c r="AH103" s="3079"/>
      <c r="AI103" s="3079"/>
      <c r="AJ103" s="3079"/>
      <c r="AK103" s="3079"/>
    </row>
    <row r="105" spans="1:37" ht="15" customHeight="1">
      <c r="M105" s="963" t="s">
        <v>588</v>
      </c>
      <c r="N105" s="963"/>
      <c r="O105" s="963"/>
      <c r="P105" s="963"/>
      <c r="Q105" s="963"/>
      <c r="R105" s="963"/>
      <c r="S105" s="111"/>
      <c r="T105" s="1752">
        <f>入力専用!$G$53</f>
        <v>0</v>
      </c>
      <c r="U105" s="1752"/>
      <c r="V105" s="1752"/>
      <c r="W105" s="1752"/>
      <c r="X105" s="1752"/>
      <c r="Y105" s="1752"/>
      <c r="Z105" s="1752"/>
      <c r="AA105" s="1752"/>
      <c r="AB105" s="1752"/>
      <c r="AC105" s="1752"/>
      <c r="AD105" s="1752"/>
      <c r="AE105" s="1752"/>
      <c r="AF105" s="1752"/>
      <c r="AG105" s="1752"/>
      <c r="AH105" s="1752"/>
      <c r="AI105" s="1752"/>
      <c r="AJ105" s="1752"/>
      <c r="AK105" s="1752"/>
    </row>
    <row r="106" spans="1:37" ht="15" customHeight="1">
      <c r="AG106" s="22"/>
      <c r="AH106" s="22"/>
      <c r="AI106" s="22"/>
      <c r="AJ106" s="22"/>
      <c r="AK106" s="22"/>
    </row>
    <row r="107" spans="1:37" ht="15" customHeight="1">
      <c r="M107" s="1719" t="s">
        <v>1385</v>
      </c>
      <c r="N107" s="1719"/>
      <c r="O107" s="1719"/>
      <c r="P107" s="1719"/>
      <c r="Q107" s="1719"/>
      <c r="R107" s="1719"/>
      <c r="S107" s="111"/>
      <c r="T107" s="3080">
        <f>入力専用!$G$63</f>
        <v>0</v>
      </c>
      <c r="U107" s="3080"/>
      <c r="V107" s="3080"/>
      <c r="W107" s="3080"/>
      <c r="X107" s="3080"/>
      <c r="Y107" s="3080"/>
      <c r="Z107" s="3080"/>
      <c r="AA107" s="1719" t="s">
        <v>2186</v>
      </c>
      <c r="AB107" s="1719"/>
      <c r="AC107" s="1719"/>
      <c r="AD107" s="109"/>
      <c r="AE107" s="109"/>
      <c r="AF107" s="109"/>
    </row>
  </sheetData>
  <sheetProtection algorithmName="SHA-512" hashValue="K4ZP5eAop/9oTHr/rGW3KQpks8JvIdxJxtX6XE8VguarDOJaH0LbPjJcC4oXNRPL3pMNI9iMTad7tmewF4bFZg==" saltValue="34lMf97eE7Avr6ot7C8MPA==" spinCount="100000" sheet="1" objects="1" scenarios="1" formatCells="0" selectLockedCells="1"/>
  <mergeCells count="33">
    <mergeCell ref="A61:AK62"/>
    <mergeCell ref="A63:AK64"/>
    <mergeCell ref="D71:E72"/>
    <mergeCell ref="A79:B81"/>
    <mergeCell ref="C79:AK81"/>
    <mergeCell ref="D76:E77"/>
    <mergeCell ref="F76:L77"/>
    <mergeCell ref="O76:P77"/>
    <mergeCell ref="Q76:Y77"/>
    <mergeCell ref="A65:AK66"/>
    <mergeCell ref="F71:J72"/>
    <mergeCell ref="O71:P72"/>
    <mergeCell ref="Q71:U72"/>
    <mergeCell ref="A69:B70"/>
    <mergeCell ref="C69:AK70"/>
    <mergeCell ref="M107:R107"/>
    <mergeCell ref="T107:Z107"/>
    <mergeCell ref="AA107:AC107"/>
    <mergeCell ref="M105:R105"/>
    <mergeCell ref="T105:AK105"/>
    <mergeCell ref="D82:AK98"/>
    <mergeCell ref="A100:B103"/>
    <mergeCell ref="C100:AK103"/>
    <mergeCell ref="A74:B75"/>
    <mergeCell ref="C74:AK75"/>
    <mergeCell ref="A52:AK53"/>
    <mergeCell ref="AC50:AK50"/>
    <mergeCell ref="A56:AK57"/>
    <mergeCell ref="A59:H60"/>
    <mergeCell ref="I59:P60"/>
    <mergeCell ref="Q59:AK60"/>
    <mergeCell ref="Y50:AB50"/>
    <mergeCell ref="U50:X50"/>
  </mergeCells>
  <phoneticPr fontId="16"/>
  <conditionalFormatting sqref="A52">
    <cfRule type="expression" dxfId="4" priority="1">
      <formula>$A$52=""</formula>
    </cfRule>
  </conditionalFormatting>
  <dataValidations count="2">
    <dataValidation type="list" allowBlank="1" showInputMessage="1" showErrorMessage="1" sqref="O76 D71 O71 D76">
      <formula1>"☑, □,"</formula1>
    </dataValidation>
    <dataValidation type="list" allowBlank="1" showInputMessage="1" showErrorMessage="1" sqref="AC50:AK50">
      <formula1>$C$3:$C$4</formula1>
    </dataValidation>
  </dataValidations>
  <pageMargins left="0.70866141732283472" right="0.19685039370078741" top="0.35433070866141736" bottom="0.15748031496062992" header="0.31496062992125984" footer="0.31496062992125984"/>
  <pageSetup paperSize="9" orientation="portrait"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K107"/>
  <sheetViews>
    <sheetView showZeros="0" topLeftCell="A50" workbookViewId="0">
      <selection activeCell="AN11" sqref="AN11"/>
    </sheetView>
  </sheetViews>
  <sheetFormatPr defaultColWidth="2.375" defaultRowHeight="15" customHeight="1"/>
  <cols>
    <col min="1" max="16384" width="2.375" style="108"/>
  </cols>
  <sheetData>
    <row r="1" spans="3:7" ht="15" hidden="1" customHeight="1"/>
    <row r="2" spans="3:7" ht="15" hidden="1" customHeight="1">
      <c r="F2" s="78"/>
      <c r="G2" s="78" t="s">
        <v>863</v>
      </c>
    </row>
    <row r="3" spans="3:7" ht="15" hidden="1" customHeight="1">
      <c r="C3" s="733">
        <f ca="1">NOW()</f>
        <v>46119.699161921293</v>
      </c>
      <c r="F3" s="734" t="str">
        <f>IF(LEFT("年　　　　月　　　　日",20)=LEFT(AC50,20),G4,"")</f>
        <v>作成日</v>
      </c>
      <c r="G3" s="734">
        <f ca="1">IF(LEFT("年　　　　月　　　　日",20)=LEFT(AC50,20),G5,G4)</f>
        <v>46119.699161921293</v>
      </c>
    </row>
    <row r="4" spans="3:7" ht="15" hidden="1" customHeight="1">
      <c r="C4" s="735" t="s">
        <v>2187</v>
      </c>
      <c r="F4" s="78"/>
      <c r="G4" s="736" t="s">
        <v>863</v>
      </c>
    </row>
    <row r="5" spans="3:7" ht="15" hidden="1" customHeight="1">
      <c r="F5" s="78"/>
      <c r="G5" s="737">
        <f ca="1">NOW()</f>
        <v>46119.699161921293</v>
      </c>
    </row>
    <row r="6" spans="3:7" ht="15" hidden="1" customHeight="1"/>
    <row r="7" spans="3:7" ht="15" hidden="1" customHeight="1"/>
    <row r="8" spans="3:7" ht="15" hidden="1" customHeight="1"/>
    <row r="9" spans="3:7" ht="15" hidden="1" customHeight="1"/>
    <row r="10" spans="3:7" ht="15" hidden="1" customHeight="1"/>
    <row r="11" spans="3:7" ht="15" hidden="1" customHeight="1"/>
    <row r="12" spans="3:7" ht="15" hidden="1" customHeight="1"/>
    <row r="13" spans="3:7" ht="15" hidden="1" customHeight="1"/>
    <row r="14" spans="3:7" ht="15" hidden="1" customHeight="1"/>
    <row r="15" spans="3:7" ht="15" hidden="1" customHeight="1"/>
    <row r="16" spans="3:7"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7" ht="15" hidden="1" customHeight="1"/>
    <row r="50" spans="1:37" ht="15" customHeight="1">
      <c r="U50" s="1256" t="str">
        <f>$F$3</f>
        <v>作成日</v>
      </c>
      <c r="V50" s="1256"/>
      <c r="W50" s="1256"/>
      <c r="X50" s="1256"/>
      <c r="Y50" s="1253">
        <f ca="1">$G$3</f>
        <v>46119.699161921293</v>
      </c>
      <c r="Z50" s="1253"/>
      <c r="AA50" s="1253"/>
      <c r="AB50" s="1253"/>
      <c r="AC50" s="1991" t="s">
        <v>2188</v>
      </c>
      <c r="AD50" s="1991"/>
      <c r="AE50" s="1991"/>
      <c r="AF50" s="1991"/>
      <c r="AG50" s="1991"/>
      <c r="AH50" s="1991"/>
      <c r="AI50" s="1991"/>
      <c r="AJ50" s="1991"/>
      <c r="AK50" s="1991"/>
    </row>
    <row r="52" spans="1:37" ht="15" customHeight="1">
      <c r="A52" s="3066"/>
      <c r="B52" s="3066"/>
      <c r="C52" s="3066"/>
      <c r="D52" s="3066"/>
      <c r="E52" s="3066"/>
      <c r="F52" s="3066"/>
      <c r="G52" s="3066"/>
      <c r="H52" s="3066"/>
      <c r="I52" s="3066"/>
      <c r="J52" s="3066"/>
      <c r="K52" s="3066"/>
      <c r="L52" s="3066"/>
      <c r="M52" s="3066"/>
      <c r="N52" s="3066"/>
      <c r="O52" s="3066"/>
      <c r="P52" s="3066"/>
      <c r="Q52" s="3066"/>
      <c r="R52" s="3066"/>
      <c r="S52" s="3066"/>
      <c r="T52" s="3066"/>
      <c r="U52" s="3066"/>
      <c r="V52" s="3066"/>
      <c r="W52" s="3066"/>
      <c r="X52" s="3066"/>
      <c r="Y52" s="3066"/>
      <c r="Z52" s="3066"/>
      <c r="AA52" s="3066"/>
      <c r="AB52" s="3066"/>
      <c r="AC52" s="3066"/>
      <c r="AD52" s="3066"/>
      <c r="AE52" s="3066"/>
      <c r="AF52" s="3066"/>
      <c r="AG52" s="3066"/>
      <c r="AH52" s="3066"/>
      <c r="AI52" s="3066"/>
      <c r="AJ52" s="3066"/>
      <c r="AK52" s="3066"/>
    </row>
    <row r="53" spans="1:37" ht="15" customHeight="1">
      <c r="A53" s="3066"/>
      <c r="B53" s="3066"/>
      <c r="C53" s="3066"/>
      <c r="D53" s="3066"/>
      <c r="E53" s="3066"/>
      <c r="F53" s="3066"/>
      <c r="G53" s="3066"/>
      <c r="H53" s="3066"/>
      <c r="I53" s="3066"/>
      <c r="J53" s="3066"/>
      <c r="K53" s="3066"/>
      <c r="L53" s="3066"/>
      <c r="M53" s="3066"/>
      <c r="N53" s="3066"/>
      <c r="O53" s="3066"/>
      <c r="P53" s="3066"/>
      <c r="Q53" s="3066"/>
      <c r="R53" s="3066"/>
      <c r="S53" s="3066"/>
      <c r="T53" s="3066"/>
      <c r="U53" s="3066"/>
      <c r="V53" s="3066"/>
      <c r="W53" s="3066"/>
      <c r="X53" s="3066"/>
      <c r="Y53" s="3066"/>
      <c r="Z53" s="3066"/>
      <c r="AA53" s="3066"/>
      <c r="AB53" s="3066"/>
      <c r="AC53" s="3066"/>
      <c r="AD53" s="3066"/>
      <c r="AE53" s="3066"/>
      <c r="AF53" s="3066"/>
      <c r="AG53" s="3066"/>
      <c r="AH53" s="3066"/>
      <c r="AI53" s="3066"/>
      <c r="AJ53" s="3066"/>
      <c r="AK53" s="3066"/>
    </row>
    <row r="54" spans="1:37" s="22" customFormat="1" ht="15" customHeight="1"/>
    <row r="55" spans="1:37" s="22" customFormat="1" ht="15" customHeight="1"/>
    <row r="56" spans="1:37" s="22" customFormat="1" ht="15" customHeight="1">
      <c r="A56" s="2179" t="s">
        <v>1407</v>
      </c>
      <c r="B56" s="2179"/>
      <c r="C56" s="2179"/>
      <c r="D56" s="2179"/>
      <c r="E56" s="2179"/>
      <c r="F56" s="2179"/>
      <c r="G56" s="2179"/>
      <c r="H56" s="2179"/>
      <c r="I56" s="2179"/>
      <c r="J56" s="2179"/>
      <c r="K56" s="2179"/>
      <c r="L56" s="2179"/>
      <c r="M56" s="2179"/>
      <c r="N56" s="2179"/>
      <c r="O56" s="2179"/>
      <c r="P56" s="2179"/>
      <c r="Q56" s="2179"/>
      <c r="R56" s="2179"/>
      <c r="S56" s="2179"/>
      <c r="T56" s="2179"/>
      <c r="U56" s="2179"/>
      <c r="V56" s="2179"/>
      <c r="W56" s="2179"/>
      <c r="X56" s="2179"/>
      <c r="Y56" s="2179"/>
      <c r="Z56" s="2179"/>
      <c r="AA56" s="2179"/>
      <c r="AB56" s="2179"/>
      <c r="AC56" s="2179"/>
      <c r="AD56" s="2179"/>
      <c r="AE56" s="2179"/>
      <c r="AF56" s="2179"/>
      <c r="AG56" s="2179"/>
      <c r="AH56" s="2179"/>
      <c r="AI56" s="2179"/>
      <c r="AJ56" s="2179"/>
      <c r="AK56" s="2179"/>
    </row>
    <row r="57" spans="1:37" s="22" customFormat="1" ht="15" customHeight="1">
      <c r="A57" s="2179"/>
      <c r="B57" s="2179"/>
      <c r="C57" s="2179"/>
      <c r="D57" s="2179"/>
      <c r="E57" s="2179"/>
      <c r="F57" s="2179"/>
      <c r="G57" s="2179"/>
      <c r="H57" s="2179"/>
      <c r="I57" s="2179"/>
      <c r="J57" s="2179"/>
      <c r="K57" s="2179"/>
      <c r="L57" s="2179"/>
      <c r="M57" s="2179"/>
      <c r="N57" s="2179"/>
      <c r="O57" s="2179"/>
      <c r="P57" s="2179"/>
      <c r="Q57" s="2179"/>
      <c r="R57" s="2179"/>
      <c r="S57" s="2179"/>
      <c r="T57" s="2179"/>
      <c r="U57" s="2179"/>
      <c r="V57" s="2179"/>
      <c r="W57" s="2179"/>
      <c r="X57" s="2179"/>
      <c r="Y57" s="2179"/>
      <c r="Z57" s="2179"/>
      <c r="AA57" s="2179"/>
      <c r="AB57" s="2179"/>
      <c r="AC57" s="2179"/>
      <c r="AD57" s="2179"/>
      <c r="AE57" s="2179"/>
      <c r="AF57" s="2179"/>
      <c r="AG57" s="2179"/>
      <c r="AH57" s="2179"/>
      <c r="AI57" s="2179"/>
      <c r="AJ57" s="2179"/>
      <c r="AK57" s="2179"/>
    </row>
    <row r="58" spans="1:37" s="22" customFormat="1" ht="15" customHeight="1"/>
    <row r="59" spans="1:37" s="22" customFormat="1" ht="15" customHeight="1">
      <c r="A59" s="3067" t="s">
        <v>2189</v>
      </c>
      <c r="B59" s="3067"/>
      <c r="C59" s="3067"/>
      <c r="D59" s="3067"/>
      <c r="E59" s="3067"/>
      <c r="F59" s="3067"/>
      <c r="G59" s="3067"/>
      <c r="H59" s="3067"/>
      <c r="I59" s="2179">
        <f>入力専用!G67</f>
        <v>0</v>
      </c>
      <c r="J59" s="2179"/>
      <c r="K59" s="2179"/>
      <c r="L59" s="2179"/>
      <c r="M59" s="2179"/>
      <c r="N59" s="2179"/>
      <c r="O59" s="2179"/>
      <c r="P59" s="2179"/>
      <c r="Q59" s="3068" t="s">
        <v>2190</v>
      </c>
      <c r="R59" s="3068"/>
      <c r="S59" s="3068"/>
      <c r="T59" s="3068"/>
      <c r="U59" s="3068"/>
      <c r="V59" s="3068"/>
      <c r="W59" s="3068"/>
      <c r="X59" s="3068"/>
      <c r="Y59" s="3068"/>
      <c r="Z59" s="3068"/>
      <c r="AA59" s="3068"/>
      <c r="AB59" s="3068"/>
      <c r="AC59" s="3068"/>
      <c r="AD59" s="3068"/>
      <c r="AE59" s="3068"/>
      <c r="AF59" s="3068"/>
      <c r="AG59" s="3068"/>
      <c r="AH59" s="3068"/>
      <c r="AI59" s="3068"/>
      <c r="AJ59" s="3068"/>
      <c r="AK59" s="3068"/>
    </row>
    <row r="60" spans="1:37" s="22" customFormat="1" ht="15" customHeight="1">
      <c r="A60" s="3067"/>
      <c r="B60" s="3067"/>
      <c r="C60" s="3067"/>
      <c r="D60" s="3067"/>
      <c r="E60" s="3067"/>
      <c r="F60" s="3067"/>
      <c r="G60" s="3067"/>
      <c r="H60" s="3067"/>
      <c r="I60" s="2179"/>
      <c r="J60" s="2179"/>
      <c r="K60" s="2179"/>
      <c r="L60" s="2179"/>
      <c r="M60" s="2179"/>
      <c r="N60" s="2179"/>
      <c r="O60" s="2179"/>
      <c r="P60" s="2179"/>
      <c r="Q60" s="3068"/>
      <c r="R60" s="3068"/>
      <c r="S60" s="3068"/>
      <c r="T60" s="3068"/>
      <c r="U60" s="3068"/>
      <c r="V60" s="3068"/>
      <c r="W60" s="3068"/>
      <c r="X60" s="3068"/>
      <c r="Y60" s="3068"/>
      <c r="Z60" s="3068"/>
      <c r="AA60" s="3068"/>
      <c r="AB60" s="3068"/>
      <c r="AC60" s="3068"/>
      <c r="AD60" s="3068"/>
      <c r="AE60" s="3068"/>
      <c r="AF60" s="3068"/>
      <c r="AG60" s="3068"/>
      <c r="AH60" s="3068"/>
      <c r="AI60" s="3068"/>
      <c r="AJ60" s="3068"/>
      <c r="AK60" s="3068"/>
    </row>
    <row r="61" spans="1:37" s="22" customFormat="1" ht="15" customHeight="1">
      <c r="A61" s="3081" t="s">
        <v>2191</v>
      </c>
      <c r="B61" s="3081"/>
      <c r="C61" s="3081"/>
      <c r="D61" s="3081"/>
      <c r="E61" s="3081"/>
      <c r="F61" s="3081"/>
      <c r="G61" s="3081"/>
      <c r="H61" s="3081"/>
      <c r="I61" s="3081"/>
      <c r="J61" s="3081"/>
      <c r="K61" s="3081"/>
      <c r="L61" s="3081"/>
      <c r="M61" s="3081"/>
      <c r="N61" s="3081"/>
      <c r="O61" s="3081"/>
      <c r="P61" s="3081"/>
      <c r="Q61" s="3081"/>
      <c r="R61" s="3081"/>
      <c r="S61" s="3081"/>
      <c r="T61" s="3081"/>
      <c r="U61" s="3081"/>
      <c r="V61" s="3081"/>
      <c r="W61" s="3081"/>
      <c r="X61" s="3081"/>
      <c r="Y61" s="3081"/>
      <c r="Z61" s="3081"/>
      <c r="AA61" s="3081"/>
      <c r="AB61" s="3081"/>
      <c r="AC61" s="3081"/>
      <c r="AD61" s="3081"/>
      <c r="AE61" s="3081"/>
      <c r="AF61" s="3081"/>
      <c r="AG61" s="3081"/>
      <c r="AH61" s="3081"/>
      <c r="AI61" s="3081"/>
      <c r="AJ61" s="3081"/>
      <c r="AK61" s="3081"/>
    </row>
    <row r="62" spans="1:37" s="22" customFormat="1" ht="15" customHeight="1">
      <c r="A62" s="3081"/>
      <c r="B62" s="3081"/>
      <c r="C62" s="3081"/>
      <c r="D62" s="3081"/>
      <c r="E62" s="3081"/>
      <c r="F62" s="3081"/>
      <c r="G62" s="3081"/>
      <c r="H62" s="3081"/>
      <c r="I62" s="3081"/>
      <c r="J62" s="3081"/>
      <c r="K62" s="3081"/>
      <c r="L62" s="3081"/>
      <c r="M62" s="3081"/>
      <c r="N62" s="3081"/>
      <c r="O62" s="3081"/>
      <c r="P62" s="3081"/>
      <c r="Q62" s="3081"/>
      <c r="R62" s="3081"/>
      <c r="S62" s="3081"/>
      <c r="T62" s="3081"/>
      <c r="U62" s="3081"/>
      <c r="V62" s="3081"/>
      <c r="W62" s="3081"/>
      <c r="X62" s="3081"/>
      <c r="Y62" s="3081"/>
      <c r="Z62" s="3081"/>
      <c r="AA62" s="3081"/>
      <c r="AB62" s="3081"/>
      <c r="AC62" s="3081"/>
      <c r="AD62" s="3081"/>
      <c r="AE62" s="3081"/>
      <c r="AF62" s="3081"/>
      <c r="AG62" s="3081"/>
      <c r="AH62" s="3081"/>
      <c r="AI62" s="3081"/>
      <c r="AJ62" s="3081"/>
      <c r="AK62" s="3081"/>
    </row>
    <row r="63" spans="1:37" s="22" customFormat="1" ht="15" customHeight="1">
      <c r="A63" s="3081" t="s">
        <v>2205</v>
      </c>
      <c r="B63" s="3081"/>
      <c r="C63" s="3081"/>
      <c r="D63" s="3081"/>
      <c r="E63" s="3081"/>
      <c r="F63" s="3081"/>
      <c r="G63" s="3081"/>
      <c r="H63" s="3081"/>
      <c r="I63" s="3081"/>
      <c r="J63" s="3081"/>
      <c r="K63" s="3081"/>
      <c r="L63" s="3081"/>
      <c r="M63" s="3081"/>
      <c r="N63" s="3081"/>
      <c r="O63" s="3081"/>
      <c r="P63" s="3081"/>
      <c r="Q63" s="3081"/>
      <c r="R63" s="3081"/>
      <c r="S63" s="3081"/>
      <c r="T63" s="3081"/>
      <c r="U63" s="3081"/>
      <c r="V63" s="3081"/>
      <c r="W63" s="3081"/>
      <c r="X63" s="3081"/>
      <c r="Y63" s="3081"/>
      <c r="Z63" s="3081"/>
      <c r="AA63" s="3081"/>
      <c r="AB63" s="3081"/>
      <c r="AC63" s="3081"/>
      <c r="AD63" s="3081"/>
      <c r="AE63" s="3081"/>
      <c r="AF63" s="3081"/>
      <c r="AG63" s="3081"/>
      <c r="AH63" s="3081"/>
      <c r="AI63" s="3081"/>
      <c r="AJ63" s="3081"/>
      <c r="AK63" s="3081"/>
    </row>
    <row r="64" spans="1:37" s="22" customFormat="1" ht="15" customHeight="1">
      <c r="A64" s="3081"/>
      <c r="B64" s="3081"/>
      <c r="C64" s="3081"/>
      <c r="D64" s="3081"/>
      <c r="E64" s="3081"/>
      <c r="F64" s="3081"/>
      <c r="G64" s="3081"/>
      <c r="H64" s="3081"/>
      <c r="I64" s="3081"/>
      <c r="J64" s="3081"/>
      <c r="K64" s="3081"/>
      <c r="L64" s="3081"/>
      <c r="M64" s="3081"/>
      <c r="N64" s="3081"/>
      <c r="O64" s="3081"/>
      <c r="P64" s="3081"/>
      <c r="Q64" s="3081"/>
      <c r="R64" s="3081"/>
      <c r="S64" s="3081"/>
      <c r="T64" s="3081"/>
      <c r="U64" s="3081"/>
      <c r="V64" s="3081"/>
      <c r="W64" s="3081"/>
      <c r="X64" s="3081"/>
      <c r="Y64" s="3081"/>
      <c r="Z64" s="3081"/>
      <c r="AA64" s="3081"/>
      <c r="AB64" s="3081"/>
      <c r="AC64" s="3081"/>
      <c r="AD64" s="3081"/>
      <c r="AE64" s="3081"/>
      <c r="AF64" s="3081"/>
      <c r="AG64" s="3081"/>
      <c r="AH64" s="3081"/>
      <c r="AI64" s="3081"/>
      <c r="AJ64" s="3081"/>
      <c r="AK64" s="3081"/>
    </row>
    <row r="65" spans="1:37" ht="15" customHeight="1">
      <c r="A65" s="3081" t="s">
        <v>2206</v>
      </c>
      <c r="B65" s="3081"/>
      <c r="C65" s="3081"/>
      <c r="D65" s="3081"/>
      <c r="E65" s="3081"/>
      <c r="F65" s="3081"/>
      <c r="G65" s="3081"/>
      <c r="H65" s="3081"/>
      <c r="I65" s="3081"/>
      <c r="J65" s="3081"/>
      <c r="K65" s="3081"/>
      <c r="L65" s="3081"/>
      <c r="M65" s="3081"/>
      <c r="N65" s="3081"/>
      <c r="O65" s="3081"/>
      <c r="P65" s="3081"/>
      <c r="Q65" s="3081"/>
      <c r="R65" s="3081"/>
      <c r="S65" s="3081"/>
      <c r="T65" s="3081"/>
      <c r="U65" s="3081"/>
      <c r="V65" s="3081"/>
      <c r="W65" s="3081"/>
      <c r="X65" s="3081"/>
      <c r="Y65" s="3081"/>
      <c r="Z65" s="3081"/>
      <c r="AA65" s="3081"/>
      <c r="AB65" s="3081"/>
      <c r="AC65" s="3081"/>
      <c r="AD65" s="3081"/>
      <c r="AE65" s="3081"/>
      <c r="AF65" s="3081"/>
      <c r="AG65" s="3081"/>
      <c r="AH65" s="3081"/>
      <c r="AI65" s="3081"/>
      <c r="AJ65" s="3081"/>
      <c r="AK65" s="3081"/>
    </row>
    <row r="66" spans="1:37" ht="15" customHeight="1">
      <c r="A66" s="3081"/>
      <c r="B66" s="3081"/>
      <c r="C66" s="3081"/>
      <c r="D66" s="3081"/>
      <c r="E66" s="3081"/>
      <c r="F66" s="3081"/>
      <c r="G66" s="3081"/>
      <c r="H66" s="3081"/>
      <c r="I66" s="3081"/>
      <c r="J66" s="3081"/>
      <c r="K66" s="3081"/>
      <c r="L66" s="3081"/>
      <c r="M66" s="3081"/>
      <c r="N66" s="3081"/>
      <c r="O66" s="3081"/>
      <c r="P66" s="3081"/>
      <c r="Q66" s="3081"/>
      <c r="R66" s="3081"/>
      <c r="S66" s="3081"/>
      <c r="T66" s="3081"/>
      <c r="U66" s="3081"/>
      <c r="V66" s="3081"/>
      <c r="W66" s="3081"/>
      <c r="X66" s="3081"/>
      <c r="Y66" s="3081"/>
      <c r="Z66" s="3081"/>
      <c r="AA66" s="3081"/>
      <c r="AB66" s="3081"/>
      <c r="AC66" s="3081"/>
      <c r="AD66" s="3081"/>
      <c r="AE66" s="3081"/>
      <c r="AF66" s="3081"/>
      <c r="AG66" s="3081"/>
      <c r="AH66" s="3081"/>
      <c r="AI66" s="3081"/>
      <c r="AJ66" s="3081"/>
      <c r="AK66" s="3081"/>
    </row>
    <row r="69" spans="1:37" ht="15" customHeight="1">
      <c r="A69" s="3078" t="s">
        <v>2194</v>
      </c>
      <c r="B69" s="1719"/>
      <c r="C69" s="3079" t="s">
        <v>2195</v>
      </c>
      <c r="D69" s="3079"/>
      <c r="E69" s="3079"/>
      <c r="F69" s="3079"/>
      <c r="G69" s="3079"/>
      <c r="H69" s="3079"/>
      <c r="I69" s="3079"/>
      <c r="J69" s="3079"/>
      <c r="K69" s="3079"/>
      <c r="L69" s="3079"/>
      <c r="M69" s="3079"/>
      <c r="N69" s="3079"/>
      <c r="O69" s="3079"/>
      <c r="P69" s="3079"/>
      <c r="Q69" s="3079"/>
      <c r="R69" s="3079"/>
      <c r="S69" s="3079"/>
      <c r="T69" s="3079"/>
      <c r="U69" s="3079"/>
      <c r="V69" s="3079"/>
      <c r="W69" s="3079"/>
      <c r="X69" s="3079"/>
      <c r="Y69" s="3079"/>
      <c r="Z69" s="3079"/>
      <c r="AA69" s="3079"/>
      <c r="AB69" s="3079"/>
      <c r="AC69" s="3079"/>
      <c r="AD69" s="3079"/>
      <c r="AE69" s="3079"/>
      <c r="AF69" s="3079"/>
      <c r="AG69" s="3079"/>
      <c r="AH69" s="3079"/>
      <c r="AI69" s="3079"/>
      <c r="AJ69" s="3079"/>
      <c r="AK69" s="3079"/>
    </row>
    <row r="70" spans="1:37" ht="15" customHeight="1">
      <c r="A70" s="1719"/>
      <c r="B70" s="1719"/>
      <c r="C70" s="3079"/>
      <c r="D70" s="3079"/>
      <c r="E70" s="3079"/>
      <c r="F70" s="3079"/>
      <c r="G70" s="3079"/>
      <c r="H70" s="3079"/>
      <c r="I70" s="3079"/>
      <c r="J70" s="3079"/>
      <c r="K70" s="3079"/>
      <c r="L70" s="3079"/>
      <c r="M70" s="3079"/>
      <c r="N70" s="3079"/>
      <c r="O70" s="3079"/>
      <c r="P70" s="3079"/>
      <c r="Q70" s="3079"/>
      <c r="R70" s="3079"/>
      <c r="S70" s="3079"/>
      <c r="T70" s="3079"/>
      <c r="U70" s="3079"/>
      <c r="V70" s="3079"/>
      <c r="W70" s="3079"/>
      <c r="X70" s="3079"/>
      <c r="Y70" s="3079"/>
      <c r="Z70" s="3079"/>
      <c r="AA70" s="3079"/>
      <c r="AB70" s="3079"/>
      <c r="AC70" s="3079"/>
      <c r="AD70" s="3079"/>
      <c r="AE70" s="3079"/>
      <c r="AF70" s="3079"/>
      <c r="AG70" s="3079"/>
      <c r="AH70" s="3079"/>
      <c r="AI70" s="3079"/>
      <c r="AJ70" s="3079"/>
      <c r="AK70" s="3079"/>
    </row>
    <row r="71" spans="1:37" ht="15" customHeight="1">
      <c r="A71" s="110"/>
      <c r="B71" s="110"/>
      <c r="C71" s="110"/>
      <c r="D71" s="3082" t="s">
        <v>1293</v>
      </c>
      <c r="E71" s="3082"/>
      <c r="F71" s="3083" t="s">
        <v>2196</v>
      </c>
      <c r="G71" s="3083"/>
      <c r="H71" s="3083"/>
      <c r="I71" s="3083"/>
      <c r="J71" s="3083"/>
      <c r="K71" s="110"/>
      <c r="L71" s="110"/>
      <c r="M71" s="110"/>
      <c r="N71" s="110"/>
      <c r="O71" s="3082" t="s">
        <v>111</v>
      </c>
      <c r="P71" s="3082"/>
      <c r="Q71" s="3083" t="s">
        <v>2197</v>
      </c>
      <c r="R71" s="3083"/>
      <c r="S71" s="3083"/>
      <c r="T71" s="3083"/>
      <c r="U71" s="3083"/>
      <c r="V71" s="110"/>
      <c r="W71" s="110"/>
      <c r="X71" s="110"/>
      <c r="Y71" s="110"/>
      <c r="Z71" s="110"/>
      <c r="AA71" s="110"/>
      <c r="AB71" s="110"/>
      <c r="AC71" s="110"/>
      <c r="AD71" s="110"/>
      <c r="AE71" s="110"/>
      <c r="AF71" s="110"/>
      <c r="AG71" s="110"/>
      <c r="AH71" s="110"/>
      <c r="AI71" s="110"/>
      <c r="AJ71" s="110"/>
      <c r="AK71" s="110"/>
    </row>
    <row r="72" spans="1:37" ht="15" customHeight="1">
      <c r="A72" s="110"/>
      <c r="B72" s="110"/>
      <c r="C72" s="110"/>
      <c r="D72" s="3082"/>
      <c r="E72" s="3082"/>
      <c r="F72" s="3083"/>
      <c r="G72" s="3083"/>
      <c r="H72" s="3083"/>
      <c r="I72" s="3083"/>
      <c r="J72" s="3083"/>
      <c r="K72" s="110"/>
      <c r="L72" s="110"/>
      <c r="M72" s="110"/>
      <c r="N72" s="110"/>
      <c r="O72" s="3082"/>
      <c r="P72" s="3082"/>
      <c r="Q72" s="3083"/>
      <c r="R72" s="3083"/>
      <c r="S72" s="3083"/>
      <c r="T72" s="3083"/>
      <c r="U72" s="3083"/>
      <c r="V72" s="110"/>
      <c r="W72" s="110"/>
      <c r="X72" s="110"/>
      <c r="Y72" s="110"/>
      <c r="Z72" s="110"/>
      <c r="AA72" s="110"/>
      <c r="AB72" s="110"/>
      <c r="AC72" s="110"/>
      <c r="AD72" s="110"/>
      <c r="AE72" s="110"/>
      <c r="AF72" s="110"/>
      <c r="AG72" s="110"/>
      <c r="AH72" s="110"/>
      <c r="AI72" s="110"/>
      <c r="AJ72" s="110"/>
      <c r="AK72" s="110"/>
    </row>
    <row r="73" spans="1:37" ht="15" customHeight="1">
      <c r="A73" s="110"/>
      <c r="B73" s="110"/>
      <c r="C73" s="110"/>
      <c r="D73" s="110"/>
      <c r="E73" s="110"/>
      <c r="F73" s="110"/>
      <c r="G73" s="110"/>
      <c r="H73" s="110"/>
      <c r="I73" s="110"/>
      <c r="J73" s="110"/>
      <c r="K73" s="110"/>
      <c r="L73" s="110"/>
      <c r="M73" s="110"/>
      <c r="N73" s="110"/>
      <c r="O73" s="110"/>
      <c r="P73" s="110"/>
      <c r="Q73" s="110"/>
      <c r="R73" s="110"/>
      <c r="S73" s="110"/>
      <c r="T73" s="110"/>
      <c r="U73" s="110"/>
      <c r="V73" s="110"/>
      <c r="W73" s="110"/>
      <c r="X73" s="110"/>
      <c r="Y73" s="110"/>
      <c r="Z73" s="110"/>
      <c r="AA73" s="110"/>
      <c r="AB73" s="110"/>
      <c r="AC73" s="110"/>
      <c r="AD73" s="110"/>
      <c r="AE73" s="110"/>
      <c r="AF73" s="110"/>
      <c r="AG73" s="110"/>
      <c r="AH73" s="110"/>
      <c r="AI73" s="110"/>
      <c r="AJ73" s="110"/>
      <c r="AK73" s="110"/>
    </row>
    <row r="74" spans="1:37" ht="15" customHeight="1">
      <c r="A74" s="3078" t="s">
        <v>2194</v>
      </c>
      <c r="B74" s="1719"/>
      <c r="C74" s="3079" t="s">
        <v>2198</v>
      </c>
      <c r="D74" s="3079"/>
      <c r="E74" s="3079"/>
      <c r="F74" s="3079"/>
      <c r="G74" s="3079"/>
      <c r="H74" s="3079"/>
      <c r="I74" s="3079"/>
      <c r="J74" s="3079"/>
      <c r="K74" s="3079"/>
      <c r="L74" s="3079"/>
      <c r="M74" s="3079"/>
      <c r="N74" s="3079"/>
      <c r="O74" s="3079"/>
      <c r="P74" s="3079"/>
      <c r="Q74" s="3079"/>
      <c r="R74" s="3079"/>
      <c r="S74" s="3079"/>
      <c r="T74" s="3079"/>
      <c r="U74" s="3079"/>
      <c r="V74" s="3079"/>
      <c r="W74" s="3079"/>
      <c r="X74" s="3079"/>
      <c r="Y74" s="3079"/>
      <c r="Z74" s="3079"/>
      <c r="AA74" s="3079"/>
      <c r="AB74" s="3079"/>
      <c r="AC74" s="3079"/>
      <c r="AD74" s="3079"/>
      <c r="AE74" s="3079"/>
      <c r="AF74" s="3079"/>
      <c r="AG74" s="3079"/>
      <c r="AH74" s="3079"/>
      <c r="AI74" s="3079"/>
      <c r="AJ74" s="3079"/>
      <c r="AK74" s="3079"/>
    </row>
    <row r="75" spans="1:37" ht="15" customHeight="1">
      <c r="A75" s="1719"/>
      <c r="B75" s="1719"/>
      <c r="C75" s="3079"/>
      <c r="D75" s="3079"/>
      <c r="E75" s="3079"/>
      <c r="F75" s="3079"/>
      <c r="G75" s="3079"/>
      <c r="H75" s="3079"/>
      <c r="I75" s="3079"/>
      <c r="J75" s="3079"/>
      <c r="K75" s="3079"/>
      <c r="L75" s="3079"/>
      <c r="M75" s="3079"/>
      <c r="N75" s="3079"/>
      <c r="O75" s="3079"/>
      <c r="P75" s="3079"/>
      <c r="Q75" s="3079"/>
      <c r="R75" s="3079"/>
      <c r="S75" s="3079"/>
      <c r="T75" s="3079"/>
      <c r="U75" s="3079"/>
      <c r="V75" s="3079"/>
      <c r="W75" s="3079"/>
      <c r="X75" s="3079"/>
      <c r="Y75" s="3079"/>
      <c r="Z75" s="3079"/>
      <c r="AA75" s="3079"/>
      <c r="AB75" s="3079"/>
      <c r="AC75" s="3079"/>
      <c r="AD75" s="3079"/>
      <c r="AE75" s="3079"/>
      <c r="AF75" s="3079"/>
      <c r="AG75" s="3079"/>
      <c r="AH75" s="3079"/>
      <c r="AI75" s="3079"/>
      <c r="AJ75" s="3079"/>
      <c r="AK75" s="3079"/>
    </row>
    <row r="76" spans="1:37" ht="15" customHeight="1">
      <c r="A76" s="110"/>
      <c r="B76" s="110"/>
      <c r="C76" s="110"/>
      <c r="D76" s="3082" t="s">
        <v>1293</v>
      </c>
      <c r="E76" s="3082"/>
      <c r="F76" s="3083" t="s">
        <v>2199</v>
      </c>
      <c r="G76" s="3083"/>
      <c r="H76" s="3083"/>
      <c r="I76" s="3083"/>
      <c r="J76" s="3083"/>
      <c r="K76" s="3083"/>
      <c r="L76" s="3083"/>
      <c r="M76" s="110"/>
      <c r="N76" s="110"/>
      <c r="O76" s="3082" t="s">
        <v>111</v>
      </c>
      <c r="P76" s="3082"/>
      <c r="Q76" s="3083" t="s">
        <v>2200</v>
      </c>
      <c r="R76" s="3083"/>
      <c r="S76" s="3083"/>
      <c r="T76" s="3083"/>
      <c r="U76" s="3083"/>
      <c r="V76" s="3083"/>
      <c r="W76" s="3083"/>
      <c r="X76" s="3083"/>
      <c r="Y76" s="3083"/>
      <c r="Z76" s="110"/>
      <c r="AA76" s="110"/>
      <c r="AB76" s="110"/>
      <c r="AC76" s="110"/>
      <c r="AD76" s="110"/>
      <c r="AE76" s="110"/>
      <c r="AF76" s="110"/>
      <c r="AG76" s="110"/>
      <c r="AH76" s="110"/>
      <c r="AI76" s="110"/>
      <c r="AJ76" s="110"/>
      <c r="AK76" s="110"/>
    </row>
    <row r="77" spans="1:37" ht="15" customHeight="1">
      <c r="A77" s="110"/>
      <c r="B77" s="110"/>
      <c r="C77" s="110"/>
      <c r="D77" s="3082"/>
      <c r="E77" s="3082"/>
      <c r="F77" s="3083"/>
      <c r="G77" s="3083"/>
      <c r="H77" s="3083"/>
      <c r="I77" s="3083"/>
      <c r="J77" s="3083"/>
      <c r="K77" s="3083"/>
      <c r="L77" s="3083"/>
      <c r="M77" s="110"/>
      <c r="N77" s="110"/>
      <c r="O77" s="3082"/>
      <c r="P77" s="3082"/>
      <c r="Q77" s="3083"/>
      <c r="R77" s="3083"/>
      <c r="S77" s="3083"/>
      <c r="T77" s="3083"/>
      <c r="U77" s="3083"/>
      <c r="V77" s="3083"/>
      <c r="W77" s="3083"/>
      <c r="X77" s="3083"/>
      <c r="Y77" s="3083"/>
      <c r="Z77" s="110"/>
      <c r="AA77" s="110"/>
      <c r="AB77" s="110"/>
      <c r="AC77" s="110"/>
      <c r="AD77" s="110"/>
      <c r="AE77" s="110"/>
      <c r="AF77" s="110"/>
      <c r="AG77" s="110"/>
      <c r="AH77" s="110"/>
      <c r="AI77" s="110"/>
      <c r="AJ77" s="110"/>
      <c r="AK77" s="110"/>
    </row>
    <row r="78" spans="1:37" ht="15" customHeight="1">
      <c r="A78" s="110"/>
      <c r="B78" s="110"/>
      <c r="C78" s="110"/>
      <c r="D78" s="110"/>
      <c r="E78" s="110"/>
      <c r="F78" s="110"/>
      <c r="G78" s="110"/>
      <c r="H78" s="110"/>
      <c r="I78" s="110"/>
      <c r="J78" s="110"/>
      <c r="K78" s="110"/>
      <c r="L78" s="110"/>
      <c r="M78" s="110"/>
      <c r="N78" s="110"/>
      <c r="O78" s="110"/>
      <c r="P78" s="110"/>
      <c r="Q78" s="110"/>
      <c r="R78" s="110"/>
      <c r="S78" s="110"/>
      <c r="T78" s="110"/>
      <c r="U78" s="110"/>
      <c r="V78" s="110"/>
      <c r="W78" s="110"/>
      <c r="X78" s="110"/>
      <c r="Y78" s="110"/>
      <c r="Z78" s="110"/>
      <c r="AA78" s="110"/>
      <c r="AB78" s="110"/>
      <c r="AC78" s="110"/>
      <c r="AD78" s="110"/>
      <c r="AE78" s="110"/>
      <c r="AF78" s="110"/>
      <c r="AG78" s="110"/>
      <c r="AH78" s="110"/>
      <c r="AI78" s="110"/>
      <c r="AJ78" s="110"/>
      <c r="AK78" s="110"/>
    </row>
    <row r="79" spans="1:37" ht="15" customHeight="1">
      <c r="A79" s="3078" t="s">
        <v>2207</v>
      </c>
      <c r="B79" s="1719"/>
      <c r="C79" s="3079" t="s">
        <v>2208</v>
      </c>
      <c r="D79" s="3079"/>
      <c r="E79" s="3079"/>
      <c r="F79" s="3079"/>
      <c r="G79" s="3079"/>
      <c r="H79" s="3079"/>
      <c r="I79" s="3079"/>
      <c r="J79" s="3079"/>
      <c r="K79" s="3079"/>
      <c r="L79" s="3079"/>
      <c r="M79" s="3079"/>
      <c r="N79" s="3079"/>
      <c r="O79" s="3079"/>
      <c r="P79" s="3079"/>
      <c r="Q79" s="3079"/>
      <c r="R79" s="3079"/>
      <c r="S79" s="3079"/>
      <c r="T79" s="3079"/>
      <c r="U79" s="3079"/>
      <c r="V79" s="3079"/>
      <c r="W79" s="3079"/>
      <c r="X79" s="3079"/>
      <c r="Y79" s="3079"/>
      <c r="Z79" s="3079"/>
      <c r="AA79" s="3079"/>
      <c r="AB79" s="3079"/>
      <c r="AC79" s="3079"/>
      <c r="AD79" s="3079"/>
      <c r="AE79" s="3079"/>
      <c r="AF79" s="3079"/>
      <c r="AG79" s="3079"/>
      <c r="AH79" s="3079"/>
      <c r="AI79" s="3079"/>
      <c r="AJ79" s="3079"/>
      <c r="AK79" s="3079"/>
    </row>
    <row r="80" spans="1:37" ht="15" customHeight="1">
      <c r="A80" s="1719"/>
      <c r="B80" s="1719"/>
      <c r="C80" s="3079"/>
      <c r="D80" s="3079"/>
      <c r="E80" s="3079"/>
      <c r="F80" s="3079"/>
      <c r="G80" s="3079"/>
      <c r="H80" s="3079"/>
      <c r="I80" s="3079"/>
      <c r="J80" s="3079"/>
      <c r="K80" s="3079"/>
      <c r="L80" s="3079"/>
      <c r="M80" s="3079"/>
      <c r="N80" s="3079"/>
      <c r="O80" s="3079"/>
      <c r="P80" s="3079"/>
      <c r="Q80" s="3079"/>
      <c r="R80" s="3079"/>
      <c r="S80" s="3079"/>
      <c r="T80" s="3079"/>
      <c r="U80" s="3079"/>
      <c r="V80" s="3079"/>
      <c r="W80" s="3079"/>
      <c r="X80" s="3079"/>
      <c r="Y80" s="3079"/>
      <c r="Z80" s="3079"/>
      <c r="AA80" s="3079"/>
      <c r="AB80" s="3079"/>
      <c r="AC80" s="3079"/>
      <c r="AD80" s="3079"/>
      <c r="AE80" s="3079"/>
      <c r="AF80" s="3079"/>
      <c r="AG80" s="3079"/>
      <c r="AH80" s="3079"/>
      <c r="AI80" s="3079"/>
      <c r="AJ80" s="3079"/>
      <c r="AK80" s="3079"/>
    </row>
    <row r="81" spans="1:37" ht="15" customHeight="1">
      <c r="A81" s="1719"/>
      <c r="B81" s="1719"/>
      <c r="C81" s="3079"/>
      <c r="D81" s="3079"/>
      <c r="E81" s="3079"/>
      <c r="F81" s="3079"/>
      <c r="G81" s="3079"/>
      <c r="H81" s="3079"/>
      <c r="I81" s="3079"/>
      <c r="J81" s="3079"/>
      <c r="K81" s="3079"/>
      <c r="L81" s="3079"/>
      <c r="M81" s="3079"/>
      <c r="N81" s="3079"/>
      <c r="O81" s="3079"/>
      <c r="P81" s="3079"/>
      <c r="Q81" s="3079"/>
      <c r="R81" s="3079"/>
      <c r="S81" s="3079"/>
      <c r="T81" s="3079"/>
      <c r="U81" s="3079"/>
      <c r="V81" s="3079"/>
      <c r="W81" s="3079"/>
      <c r="X81" s="3079"/>
      <c r="Y81" s="3079"/>
      <c r="Z81" s="3079"/>
      <c r="AA81" s="3079"/>
      <c r="AB81" s="3079"/>
      <c r="AC81" s="3079"/>
      <c r="AD81" s="3079"/>
      <c r="AE81" s="3079"/>
      <c r="AF81" s="3079"/>
      <c r="AG81" s="3079"/>
      <c r="AH81" s="3079"/>
      <c r="AI81" s="3079"/>
      <c r="AJ81" s="3079"/>
      <c r="AK81" s="3079"/>
    </row>
    <row r="82" spans="1:37" ht="15" customHeight="1" thickBot="1">
      <c r="A82" s="1719"/>
      <c r="B82" s="1719"/>
      <c r="C82" s="3079"/>
      <c r="D82" s="3079"/>
      <c r="E82" s="3079"/>
      <c r="F82" s="3079"/>
      <c r="G82" s="3079"/>
      <c r="H82" s="3079"/>
      <c r="I82" s="3079"/>
      <c r="J82" s="3079"/>
      <c r="K82" s="3079"/>
      <c r="L82" s="3079"/>
      <c r="M82" s="3079"/>
      <c r="N82" s="3079"/>
      <c r="O82" s="3079"/>
      <c r="P82" s="3079"/>
      <c r="Q82" s="3079"/>
      <c r="R82" s="3079"/>
      <c r="S82" s="3079"/>
      <c r="T82" s="3079"/>
      <c r="U82" s="3079"/>
      <c r="V82" s="3079"/>
      <c r="W82" s="3079"/>
      <c r="X82" s="3079"/>
      <c r="Y82" s="3079"/>
      <c r="Z82" s="3079"/>
      <c r="AA82" s="3079"/>
      <c r="AB82" s="3079"/>
      <c r="AC82" s="3079"/>
      <c r="AD82" s="3079"/>
      <c r="AE82" s="3079"/>
      <c r="AF82" s="3079"/>
      <c r="AG82" s="3079"/>
      <c r="AH82" s="3079"/>
      <c r="AI82" s="3079"/>
      <c r="AJ82" s="3079"/>
      <c r="AK82" s="3079"/>
    </row>
    <row r="83" spans="1:37" ht="15" customHeight="1">
      <c r="D83" s="3069"/>
      <c r="E83" s="3070"/>
      <c r="F83" s="3070"/>
      <c r="G83" s="3070"/>
      <c r="H83" s="3070"/>
      <c r="I83" s="3070"/>
      <c r="J83" s="3070"/>
      <c r="K83" s="3070"/>
      <c r="L83" s="3070"/>
      <c r="M83" s="3070"/>
      <c r="N83" s="3070"/>
      <c r="O83" s="3070"/>
      <c r="P83" s="3070"/>
      <c r="Q83" s="3070"/>
      <c r="R83" s="3070"/>
      <c r="S83" s="3070"/>
      <c r="T83" s="3070"/>
      <c r="U83" s="3070"/>
      <c r="V83" s="3070"/>
      <c r="W83" s="3070"/>
      <c r="X83" s="3070"/>
      <c r="Y83" s="3070"/>
      <c r="Z83" s="3070"/>
      <c r="AA83" s="3070"/>
      <c r="AB83" s="3070"/>
      <c r="AC83" s="3070"/>
      <c r="AD83" s="3070"/>
      <c r="AE83" s="3070"/>
      <c r="AF83" s="3070"/>
      <c r="AG83" s="3070"/>
      <c r="AH83" s="3070"/>
      <c r="AI83" s="3070"/>
      <c r="AJ83" s="3070"/>
      <c r="AK83" s="3071"/>
    </row>
    <row r="84" spans="1:37" ht="15" customHeight="1">
      <c r="D84" s="3072"/>
      <c r="E84" s="3073"/>
      <c r="F84" s="3073"/>
      <c r="G84" s="3073"/>
      <c r="H84" s="3073"/>
      <c r="I84" s="3073"/>
      <c r="J84" s="3073"/>
      <c r="K84" s="3073"/>
      <c r="L84" s="3073"/>
      <c r="M84" s="3073"/>
      <c r="N84" s="3073"/>
      <c r="O84" s="3073"/>
      <c r="P84" s="3073"/>
      <c r="Q84" s="3073"/>
      <c r="R84" s="3073"/>
      <c r="S84" s="3073"/>
      <c r="T84" s="3073"/>
      <c r="U84" s="3073"/>
      <c r="V84" s="3073"/>
      <c r="W84" s="3073"/>
      <c r="X84" s="3073"/>
      <c r="Y84" s="3073"/>
      <c r="Z84" s="3073"/>
      <c r="AA84" s="3073"/>
      <c r="AB84" s="3073"/>
      <c r="AC84" s="3073"/>
      <c r="AD84" s="3073"/>
      <c r="AE84" s="3073"/>
      <c r="AF84" s="3073"/>
      <c r="AG84" s="3073"/>
      <c r="AH84" s="3073"/>
      <c r="AI84" s="3073"/>
      <c r="AJ84" s="3073"/>
      <c r="AK84" s="3074"/>
    </row>
    <row r="85" spans="1:37" ht="15" customHeight="1">
      <c r="D85" s="3072"/>
      <c r="E85" s="3073"/>
      <c r="F85" s="3073"/>
      <c r="G85" s="3073"/>
      <c r="H85" s="3073"/>
      <c r="I85" s="3073"/>
      <c r="J85" s="3073"/>
      <c r="K85" s="3073"/>
      <c r="L85" s="3073"/>
      <c r="M85" s="3073"/>
      <c r="N85" s="3073"/>
      <c r="O85" s="3073"/>
      <c r="P85" s="3073"/>
      <c r="Q85" s="3073"/>
      <c r="R85" s="3073"/>
      <c r="S85" s="3073"/>
      <c r="T85" s="3073"/>
      <c r="U85" s="3073"/>
      <c r="V85" s="3073"/>
      <c r="W85" s="3073"/>
      <c r="X85" s="3073"/>
      <c r="Y85" s="3073"/>
      <c r="Z85" s="3073"/>
      <c r="AA85" s="3073"/>
      <c r="AB85" s="3073"/>
      <c r="AC85" s="3073"/>
      <c r="AD85" s="3073"/>
      <c r="AE85" s="3073"/>
      <c r="AF85" s="3073"/>
      <c r="AG85" s="3073"/>
      <c r="AH85" s="3073"/>
      <c r="AI85" s="3073"/>
      <c r="AJ85" s="3073"/>
      <c r="AK85" s="3074"/>
    </row>
    <row r="86" spans="1:37" ht="15" customHeight="1">
      <c r="D86" s="3072"/>
      <c r="E86" s="3073"/>
      <c r="F86" s="3073"/>
      <c r="G86" s="3073"/>
      <c r="H86" s="3073"/>
      <c r="I86" s="3073"/>
      <c r="J86" s="3073"/>
      <c r="K86" s="3073"/>
      <c r="L86" s="3073"/>
      <c r="M86" s="3073"/>
      <c r="N86" s="3073"/>
      <c r="O86" s="3073"/>
      <c r="P86" s="3073"/>
      <c r="Q86" s="3073"/>
      <c r="R86" s="3073"/>
      <c r="S86" s="3073"/>
      <c r="T86" s="3073"/>
      <c r="U86" s="3073"/>
      <c r="V86" s="3073"/>
      <c r="W86" s="3073"/>
      <c r="X86" s="3073"/>
      <c r="Y86" s="3073"/>
      <c r="Z86" s="3073"/>
      <c r="AA86" s="3073"/>
      <c r="AB86" s="3073"/>
      <c r="AC86" s="3073"/>
      <c r="AD86" s="3073"/>
      <c r="AE86" s="3073"/>
      <c r="AF86" s="3073"/>
      <c r="AG86" s="3073"/>
      <c r="AH86" s="3073"/>
      <c r="AI86" s="3073"/>
      <c r="AJ86" s="3073"/>
      <c r="AK86" s="3074"/>
    </row>
    <row r="87" spans="1:37" ht="15" customHeight="1">
      <c r="D87" s="3072"/>
      <c r="E87" s="3073"/>
      <c r="F87" s="3073"/>
      <c r="G87" s="3073"/>
      <c r="H87" s="3073"/>
      <c r="I87" s="3073"/>
      <c r="J87" s="3073"/>
      <c r="K87" s="3073"/>
      <c r="L87" s="3073"/>
      <c r="M87" s="3073"/>
      <c r="N87" s="3073"/>
      <c r="O87" s="3073"/>
      <c r="P87" s="3073"/>
      <c r="Q87" s="3073"/>
      <c r="R87" s="3073"/>
      <c r="S87" s="3073"/>
      <c r="T87" s="3073"/>
      <c r="U87" s="3073"/>
      <c r="V87" s="3073"/>
      <c r="W87" s="3073"/>
      <c r="X87" s="3073"/>
      <c r="Y87" s="3073"/>
      <c r="Z87" s="3073"/>
      <c r="AA87" s="3073"/>
      <c r="AB87" s="3073"/>
      <c r="AC87" s="3073"/>
      <c r="AD87" s="3073"/>
      <c r="AE87" s="3073"/>
      <c r="AF87" s="3073"/>
      <c r="AG87" s="3073"/>
      <c r="AH87" s="3073"/>
      <c r="AI87" s="3073"/>
      <c r="AJ87" s="3073"/>
      <c r="AK87" s="3074"/>
    </row>
    <row r="88" spans="1:37" ht="15" customHeight="1">
      <c r="D88" s="3072"/>
      <c r="E88" s="3073"/>
      <c r="F88" s="3073"/>
      <c r="G88" s="3073"/>
      <c r="H88" s="3073"/>
      <c r="I88" s="3073"/>
      <c r="J88" s="3073"/>
      <c r="K88" s="3073"/>
      <c r="L88" s="3073"/>
      <c r="M88" s="3073"/>
      <c r="N88" s="3073"/>
      <c r="O88" s="3073"/>
      <c r="P88" s="3073"/>
      <c r="Q88" s="3073"/>
      <c r="R88" s="3073"/>
      <c r="S88" s="3073"/>
      <c r="T88" s="3073"/>
      <c r="U88" s="3073"/>
      <c r="V88" s="3073"/>
      <c r="W88" s="3073"/>
      <c r="X88" s="3073"/>
      <c r="Y88" s="3073"/>
      <c r="Z88" s="3073"/>
      <c r="AA88" s="3073"/>
      <c r="AB88" s="3073"/>
      <c r="AC88" s="3073"/>
      <c r="AD88" s="3073"/>
      <c r="AE88" s="3073"/>
      <c r="AF88" s="3073"/>
      <c r="AG88" s="3073"/>
      <c r="AH88" s="3073"/>
      <c r="AI88" s="3073"/>
      <c r="AJ88" s="3073"/>
      <c r="AK88" s="3074"/>
    </row>
    <row r="89" spans="1:37" ht="15" customHeight="1">
      <c r="D89" s="3072"/>
      <c r="E89" s="3073"/>
      <c r="F89" s="3073"/>
      <c r="G89" s="3073"/>
      <c r="H89" s="3073"/>
      <c r="I89" s="3073"/>
      <c r="J89" s="3073"/>
      <c r="K89" s="3073"/>
      <c r="L89" s="3073"/>
      <c r="M89" s="3073"/>
      <c r="N89" s="3073"/>
      <c r="O89" s="3073"/>
      <c r="P89" s="3073"/>
      <c r="Q89" s="3073"/>
      <c r="R89" s="3073"/>
      <c r="S89" s="3073"/>
      <c r="T89" s="3073"/>
      <c r="U89" s="3073"/>
      <c r="V89" s="3073"/>
      <c r="W89" s="3073"/>
      <c r="X89" s="3073"/>
      <c r="Y89" s="3073"/>
      <c r="Z89" s="3073"/>
      <c r="AA89" s="3073"/>
      <c r="AB89" s="3073"/>
      <c r="AC89" s="3073"/>
      <c r="AD89" s="3073"/>
      <c r="AE89" s="3073"/>
      <c r="AF89" s="3073"/>
      <c r="AG89" s="3073"/>
      <c r="AH89" s="3073"/>
      <c r="AI89" s="3073"/>
      <c r="AJ89" s="3073"/>
      <c r="AK89" s="3074"/>
    </row>
    <row r="90" spans="1:37" ht="15" customHeight="1">
      <c r="D90" s="3072"/>
      <c r="E90" s="3073"/>
      <c r="F90" s="3073"/>
      <c r="G90" s="3073"/>
      <c r="H90" s="3073"/>
      <c r="I90" s="3073"/>
      <c r="J90" s="3073"/>
      <c r="K90" s="3073"/>
      <c r="L90" s="3073"/>
      <c r="M90" s="3073"/>
      <c r="N90" s="3073"/>
      <c r="O90" s="3073"/>
      <c r="P90" s="3073"/>
      <c r="Q90" s="3073"/>
      <c r="R90" s="3073"/>
      <c r="S90" s="3073"/>
      <c r="T90" s="3073"/>
      <c r="U90" s="3073"/>
      <c r="V90" s="3073"/>
      <c r="W90" s="3073"/>
      <c r="X90" s="3073"/>
      <c r="Y90" s="3073"/>
      <c r="Z90" s="3073"/>
      <c r="AA90" s="3073"/>
      <c r="AB90" s="3073"/>
      <c r="AC90" s="3073"/>
      <c r="AD90" s="3073"/>
      <c r="AE90" s="3073"/>
      <c r="AF90" s="3073"/>
      <c r="AG90" s="3073"/>
      <c r="AH90" s="3073"/>
      <c r="AI90" s="3073"/>
      <c r="AJ90" s="3073"/>
      <c r="AK90" s="3074"/>
    </row>
    <row r="91" spans="1:37" ht="15" customHeight="1">
      <c r="D91" s="3072"/>
      <c r="E91" s="3073"/>
      <c r="F91" s="3073"/>
      <c r="G91" s="3073"/>
      <c r="H91" s="3073"/>
      <c r="I91" s="3073"/>
      <c r="J91" s="3073"/>
      <c r="K91" s="3073"/>
      <c r="L91" s="3073"/>
      <c r="M91" s="3073"/>
      <c r="N91" s="3073"/>
      <c r="O91" s="3073"/>
      <c r="P91" s="3073"/>
      <c r="Q91" s="3073"/>
      <c r="R91" s="3073"/>
      <c r="S91" s="3073"/>
      <c r="T91" s="3073"/>
      <c r="U91" s="3073"/>
      <c r="V91" s="3073"/>
      <c r="W91" s="3073"/>
      <c r="X91" s="3073"/>
      <c r="Y91" s="3073"/>
      <c r="Z91" s="3073"/>
      <c r="AA91" s="3073"/>
      <c r="AB91" s="3073"/>
      <c r="AC91" s="3073"/>
      <c r="AD91" s="3073"/>
      <c r="AE91" s="3073"/>
      <c r="AF91" s="3073"/>
      <c r="AG91" s="3073"/>
      <c r="AH91" s="3073"/>
      <c r="AI91" s="3073"/>
      <c r="AJ91" s="3073"/>
      <c r="AK91" s="3074"/>
    </row>
    <row r="92" spans="1:37" ht="15" customHeight="1">
      <c r="D92" s="3072"/>
      <c r="E92" s="3073"/>
      <c r="F92" s="3073"/>
      <c r="G92" s="3073"/>
      <c r="H92" s="3073"/>
      <c r="I92" s="3073"/>
      <c r="J92" s="3073"/>
      <c r="K92" s="3073"/>
      <c r="L92" s="3073"/>
      <c r="M92" s="3073"/>
      <c r="N92" s="3073"/>
      <c r="O92" s="3073"/>
      <c r="P92" s="3073"/>
      <c r="Q92" s="3073"/>
      <c r="R92" s="3073"/>
      <c r="S92" s="3073"/>
      <c r="T92" s="3073"/>
      <c r="U92" s="3073"/>
      <c r="V92" s="3073"/>
      <c r="W92" s="3073"/>
      <c r="X92" s="3073"/>
      <c r="Y92" s="3073"/>
      <c r="Z92" s="3073"/>
      <c r="AA92" s="3073"/>
      <c r="AB92" s="3073"/>
      <c r="AC92" s="3073"/>
      <c r="AD92" s="3073"/>
      <c r="AE92" s="3073"/>
      <c r="AF92" s="3073"/>
      <c r="AG92" s="3073"/>
      <c r="AH92" s="3073"/>
      <c r="AI92" s="3073"/>
      <c r="AJ92" s="3073"/>
      <c r="AK92" s="3074"/>
    </row>
    <row r="93" spans="1:37" ht="15" customHeight="1">
      <c r="D93" s="3072"/>
      <c r="E93" s="3073"/>
      <c r="F93" s="3073"/>
      <c r="G93" s="3073"/>
      <c r="H93" s="3073"/>
      <c r="I93" s="3073"/>
      <c r="J93" s="3073"/>
      <c r="K93" s="3073"/>
      <c r="L93" s="3073"/>
      <c r="M93" s="3073"/>
      <c r="N93" s="3073"/>
      <c r="O93" s="3073"/>
      <c r="P93" s="3073"/>
      <c r="Q93" s="3073"/>
      <c r="R93" s="3073"/>
      <c r="S93" s="3073"/>
      <c r="T93" s="3073"/>
      <c r="U93" s="3073"/>
      <c r="V93" s="3073"/>
      <c r="W93" s="3073"/>
      <c r="X93" s="3073"/>
      <c r="Y93" s="3073"/>
      <c r="Z93" s="3073"/>
      <c r="AA93" s="3073"/>
      <c r="AB93" s="3073"/>
      <c r="AC93" s="3073"/>
      <c r="AD93" s="3073"/>
      <c r="AE93" s="3073"/>
      <c r="AF93" s="3073"/>
      <c r="AG93" s="3073"/>
      <c r="AH93" s="3073"/>
      <c r="AI93" s="3073"/>
      <c r="AJ93" s="3073"/>
      <c r="AK93" s="3074"/>
    </row>
    <row r="94" spans="1:37" ht="15" customHeight="1">
      <c r="D94" s="3072"/>
      <c r="E94" s="3073"/>
      <c r="F94" s="3073"/>
      <c r="G94" s="3073"/>
      <c r="H94" s="3073"/>
      <c r="I94" s="3073"/>
      <c r="J94" s="3073"/>
      <c r="K94" s="3073"/>
      <c r="L94" s="3073"/>
      <c r="M94" s="3073"/>
      <c r="N94" s="3073"/>
      <c r="O94" s="3073"/>
      <c r="P94" s="3073"/>
      <c r="Q94" s="3073"/>
      <c r="R94" s="3073"/>
      <c r="S94" s="3073"/>
      <c r="T94" s="3073"/>
      <c r="U94" s="3073"/>
      <c r="V94" s="3073"/>
      <c r="W94" s="3073"/>
      <c r="X94" s="3073"/>
      <c r="Y94" s="3073"/>
      <c r="Z94" s="3073"/>
      <c r="AA94" s="3073"/>
      <c r="AB94" s="3073"/>
      <c r="AC94" s="3073"/>
      <c r="AD94" s="3073"/>
      <c r="AE94" s="3073"/>
      <c r="AF94" s="3073"/>
      <c r="AG94" s="3073"/>
      <c r="AH94" s="3073"/>
      <c r="AI94" s="3073"/>
      <c r="AJ94" s="3073"/>
      <c r="AK94" s="3074"/>
    </row>
    <row r="95" spans="1:37" ht="15" customHeight="1">
      <c r="D95" s="3072"/>
      <c r="E95" s="3073"/>
      <c r="F95" s="3073"/>
      <c r="G95" s="3073"/>
      <c r="H95" s="3073"/>
      <c r="I95" s="3073"/>
      <c r="J95" s="3073"/>
      <c r="K95" s="3073"/>
      <c r="L95" s="3073"/>
      <c r="M95" s="3073"/>
      <c r="N95" s="3073"/>
      <c r="O95" s="3073"/>
      <c r="P95" s="3073"/>
      <c r="Q95" s="3073"/>
      <c r="R95" s="3073"/>
      <c r="S95" s="3073"/>
      <c r="T95" s="3073"/>
      <c r="U95" s="3073"/>
      <c r="V95" s="3073"/>
      <c r="W95" s="3073"/>
      <c r="X95" s="3073"/>
      <c r="Y95" s="3073"/>
      <c r="Z95" s="3073"/>
      <c r="AA95" s="3073"/>
      <c r="AB95" s="3073"/>
      <c r="AC95" s="3073"/>
      <c r="AD95" s="3073"/>
      <c r="AE95" s="3073"/>
      <c r="AF95" s="3073"/>
      <c r="AG95" s="3073"/>
      <c r="AH95" s="3073"/>
      <c r="AI95" s="3073"/>
      <c r="AJ95" s="3073"/>
      <c r="AK95" s="3074"/>
    </row>
    <row r="96" spans="1:37" ht="15" customHeight="1">
      <c r="D96" s="3072"/>
      <c r="E96" s="3073"/>
      <c r="F96" s="3073"/>
      <c r="G96" s="3073"/>
      <c r="H96" s="3073"/>
      <c r="I96" s="3073"/>
      <c r="J96" s="3073"/>
      <c r="K96" s="3073"/>
      <c r="L96" s="3073"/>
      <c r="M96" s="3073"/>
      <c r="N96" s="3073"/>
      <c r="O96" s="3073"/>
      <c r="P96" s="3073"/>
      <c r="Q96" s="3073"/>
      <c r="R96" s="3073"/>
      <c r="S96" s="3073"/>
      <c r="T96" s="3073"/>
      <c r="U96" s="3073"/>
      <c r="V96" s="3073"/>
      <c r="W96" s="3073"/>
      <c r="X96" s="3073"/>
      <c r="Y96" s="3073"/>
      <c r="Z96" s="3073"/>
      <c r="AA96" s="3073"/>
      <c r="AB96" s="3073"/>
      <c r="AC96" s="3073"/>
      <c r="AD96" s="3073"/>
      <c r="AE96" s="3073"/>
      <c r="AF96" s="3073"/>
      <c r="AG96" s="3073"/>
      <c r="AH96" s="3073"/>
      <c r="AI96" s="3073"/>
      <c r="AJ96" s="3073"/>
      <c r="AK96" s="3074"/>
    </row>
    <row r="97" spans="1:37" ht="15" customHeight="1">
      <c r="D97" s="3072"/>
      <c r="E97" s="3073"/>
      <c r="F97" s="3073"/>
      <c r="G97" s="3073"/>
      <c r="H97" s="3073"/>
      <c r="I97" s="3073"/>
      <c r="J97" s="3073"/>
      <c r="K97" s="3073"/>
      <c r="L97" s="3073"/>
      <c r="M97" s="3073"/>
      <c r="N97" s="3073"/>
      <c r="O97" s="3073"/>
      <c r="P97" s="3073"/>
      <c r="Q97" s="3073"/>
      <c r="R97" s="3073"/>
      <c r="S97" s="3073"/>
      <c r="T97" s="3073"/>
      <c r="U97" s="3073"/>
      <c r="V97" s="3073"/>
      <c r="W97" s="3073"/>
      <c r="X97" s="3073"/>
      <c r="Y97" s="3073"/>
      <c r="Z97" s="3073"/>
      <c r="AA97" s="3073"/>
      <c r="AB97" s="3073"/>
      <c r="AC97" s="3073"/>
      <c r="AD97" s="3073"/>
      <c r="AE97" s="3073"/>
      <c r="AF97" s="3073"/>
      <c r="AG97" s="3073"/>
      <c r="AH97" s="3073"/>
      <c r="AI97" s="3073"/>
      <c r="AJ97" s="3073"/>
      <c r="AK97" s="3074"/>
    </row>
    <row r="98" spans="1:37" ht="15" customHeight="1" thickBot="1">
      <c r="D98" s="3075"/>
      <c r="E98" s="3076"/>
      <c r="F98" s="3076"/>
      <c r="G98" s="3076"/>
      <c r="H98" s="3076"/>
      <c r="I98" s="3076"/>
      <c r="J98" s="3076"/>
      <c r="K98" s="3076"/>
      <c r="L98" s="3076"/>
      <c r="M98" s="3076"/>
      <c r="N98" s="3076"/>
      <c r="O98" s="3076"/>
      <c r="P98" s="3076"/>
      <c r="Q98" s="3076"/>
      <c r="R98" s="3076"/>
      <c r="S98" s="3076"/>
      <c r="T98" s="3076"/>
      <c r="U98" s="3076"/>
      <c r="V98" s="3076"/>
      <c r="W98" s="3076"/>
      <c r="X98" s="3076"/>
      <c r="Y98" s="3076"/>
      <c r="Z98" s="3076"/>
      <c r="AA98" s="3076"/>
      <c r="AB98" s="3076"/>
      <c r="AC98" s="3076"/>
      <c r="AD98" s="3076"/>
      <c r="AE98" s="3076"/>
      <c r="AF98" s="3076"/>
      <c r="AG98" s="3076"/>
      <c r="AH98" s="3076"/>
      <c r="AI98" s="3076"/>
      <c r="AJ98" s="3076"/>
      <c r="AK98" s="3077"/>
    </row>
    <row r="100" spans="1:37" ht="15" customHeight="1">
      <c r="A100" s="3078" t="s">
        <v>2203</v>
      </c>
      <c r="B100" s="1719"/>
      <c r="C100" s="3079" t="s">
        <v>2204</v>
      </c>
      <c r="D100" s="3079"/>
      <c r="E100" s="3079"/>
      <c r="F100" s="3079"/>
      <c r="G100" s="3079"/>
      <c r="H100" s="3079"/>
      <c r="I100" s="3079"/>
      <c r="J100" s="3079"/>
      <c r="K100" s="3079"/>
      <c r="L100" s="3079"/>
      <c r="M100" s="3079"/>
      <c r="N100" s="3079"/>
      <c r="O100" s="3079"/>
      <c r="P100" s="3079"/>
      <c r="Q100" s="3079"/>
      <c r="R100" s="3079"/>
      <c r="S100" s="3079"/>
      <c r="T100" s="3079"/>
      <c r="U100" s="3079"/>
      <c r="V100" s="3079"/>
      <c r="W100" s="3079"/>
      <c r="X100" s="3079"/>
      <c r="Y100" s="3079"/>
      <c r="Z100" s="3079"/>
      <c r="AA100" s="3079"/>
      <c r="AB100" s="3079"/>
      <c r="AC100" s="3079"/>
      <c r="AD100" s="3079"/>
      <c r="AE100" s="3079"/>
      <c r="AF100" s="3079"/>
      <c r="AG100" s="3079"/>
      <c r="AH100" s="3079"/>
      <c r="AI100" s="3079"/>
      <c r="AJ100" s="3079"/>
      <c r="AK100" s="3079"/>
    </row>
    <row r="101" spans="1:37" ht="15" customHeight="1">
      <c r="A101" s="3078"/>
      <c r="B101" s="1719"/>
      <c r="C101" s="3079"/>
      <c r="D101" s="3079"/>
      <c r="E101" s="3079"/>
      <c r="F101" s="3079"/>
      <c r="G101" s="3079"/>
      <c r="H101" s="3079"/>
      <c r="I101" s="3079"/>
      <c r="J101" s="3079"/>
      <c r="K101" s="3079"/>
      <c r="L101" s="3079"/>
      <c r="M101" s="3079"/>
      <c r="N101" s="3079"/>
      <c r="O101" s="3079"/>
      <c r="P101" s="3079"/>
      <c r="Q101" s="3079"/>
      <c r="R101" s="3079"/>
      <c r="S101" s="3079"/>
      <c r="T101" s="3079"/>
      <c r="U101" s="3079"/>
      <c r="V101" s="3079"/>
      <c r="W101" s="3079"/>
      <c r="X101" s="3079"/>
      <c r="Y101" s="3079"/>
      <c r="Z101" s="3079"/>
      <c r="AA101" s="3079"/>
      <c r="AB101" s="3079"/>
      <c r="AC101" s="3079"/>
      <c r="AD101" s="3079"/>
      <c r="AE101" s="3079"/>
      <c r="AF101" s="3079"/>
      <c r="AG101" s="3079"/>
      <c r="AH101" s="3079"/>
      <c r="AI101" s="3079"/>
      <c r="AJ101" s="3079"/>
      <c r="AK101" s="3079"/>
    </row>
    <row r="102" spans="1:37" ht="15" customHeight="1">
      <c r="A102" s="1719"/>
      <c r="B102" s="1719"/>
      <c r="C102" s="3079"/>
      <c r="D102" s="3079"/>
      <c r="E102" s="3079"/>
      <c r="F102" s="3079"/>
      <c r="G102" s="3079"/>
      <c r="H102" s="3079"/>
      <c r="I102" s="3079"/>
      <c r="J102" s="3079"/>
      <c r="K102" s="3079"/>
      <c r="L102" s="3079"/>
      <c r="M102" s="3079"/>
      <c r="N102" s="3079"/>
      <c r="O102" s="3079"/>
      <c r="P102" s="3079"/>
      <c r="Q102" s="3079"/>
      <c r="R102" s="3079"/>
      <c r="S102" s="3079"/>
      <c r="T102" s="3079"/>
      <c r="U102" s="3079"/>
      <c r="V102" s="3079"/>
      <c r="W102" s="3079"/>
      <c r="X102" s="3079"/>
      <c r="Y102" s="3079"/>
      <c r="Z102" s="3079"/>
      <c r="AA102" s="3079"/>
      <c r="AB102" s="3079"/>
      <c r="AC102" s="3079"/>
      <c r="AD102" s="3079"/>
      <c r="AE102" s="3079"/>
      <c r="AF102" s="3079"/>
      <c r="AG102" s="3079"/>
      <c r="AH102" s="3079"/>
      <c r="AI102" s="3079"/>
      <c r="AJ102" s="3079"/>
      <c r="AK102" s="3079"/>
    </row>
    <row r="103" spans="1:37" ht="15" customHeight="1">
      <c r="A103" s="1719"/>
      <c r="B103" s="1719"/>
      <c r="C103" s="3079"/>
      <c r="D103" s="3079"/>
      <c r="E103" s="3079"/>
      <c r="F103" s="3079"/>
      <c r="G103" s="3079"/>
      <c r="H103" s="3079"/>
      <c r="I103" s="3079"/>
      <c r="J103" s="3079"/>
      <c r="K103" s="3079"/>
      <c r="L103" s="3079"/>
      <c r="M103" s="3079"/>
      <c r="N103" s="3079"/>
      <c r="O103" s="3079"/>
      <c r="P103" s="3079"/>
      <c r="Q103" s="3079"/>
      <c r="R103" s="3079"/>
      <c r="S103" s="3079"/>
      <c r="T103" s="3079"/>
      <c r="U103" s="3079"/>
      <c r="V103" s="3079"/>
      <c r="W103" s="3079"/>
      <c r="X103" s="3079"/>
      <c r="Y103" s="3079"/>
      <c r="Z103" s="3079"/>
      <c r="AA103" s="3079"/>
      <c r="AB103" s="3079"/>
      <c r="AC103" s="3079"/>
      <c r="AD103" s="3079"/>
      <c r="AE103" s="3079"/>
      <c r="AF103" s="3079"/>
      <c r="AG103" s="3079"/>
      <c r="AH103" s="3079"/>
      <c r="AI103" s="3079"/>
      <c r="AJ103" s="3079"/>
      <c r="AK103" s="3079"/>
    </row>
    <row r="105" spans="1:37" ht="15" customHeight="1">
      <c r="M105" s="963" t="s">
        <v>588</v>
      </c>
      <c r="N105" s="963"/>
      <c r="O105" s="963"/>
      <c r="P105" s="963"/>
      <c r="Q105" s="963"/>
      <c r="R105" s="963"/>
      <c r="S105" s="111"/>
      <c r="T105" s="1752">
        <f>入力専用!$G$53</f>
        <v>0</v>
      </c>
      <c r="U105" s="1752"/>
      <c r="V105" s="1752"/>
      <c r="W105" s="1752"/>
      <c r="X105" s="1752"/>
      <c r="Y105" s="1752"/>
      <c r="Z105" s="1752"/>
      <c r="AA105" s="1752"/>
      <c r="AB105" s="1752"/>
      <c r="AC105" s="1752"/>
      <c r="AD105" s="1752"/>
      <c r="AE105" s="1752"/>
      <c r="AF105" s="1752"/>
      <c r="AG105" s="1752"/>
      <c r="AH105" s="1752"/>
      <c r="AI105" s="1752"/>
      <c r="AJ105" s="1752"/>
      <c r="AK105" s="1752"/>
    </row>
    <row r="106" spans="1:37" ht="15" customHeight="1">
      <c r="AG106" s="22"/>
      <c r="AH106" s="22"/>
      <c r="AI106" s="22"/>
      <c r="AJ106" s="22"/>
      <c r="AK106" s="22"/>
    </row>
    <row r="107" spans="1:37" ht="15" customHeight="1">
      <c r="M107" s="1719" t="s">
        <v>1385</v>
      </c>
      <c r="N107" s="1719"/>
      <c r="O107" s="1719"/>
      <c r="P107" s="1719"/>
      <c r="Q107" s="1719"/>
      <c r="R107" s="1719"/>
      <c r="S107" s="111"/>
      <c r="T107" s="3080">
        <f>入力専用!$G$63</f>
        <v>0</v>
      </c>
      <c r="U107" s="3080"/>
      <c r="V107" s="3080"/>
      <c r="W107" s="3080"/>
      <c r="X107" s="3080"/>
      <c r="Y107" s="3080"/>
      <c r="Z107" s="3080"/>
      <c r="AA107" s="1719" t="s">
        <v>2186</v>
      </c>
      <c r="AB107" s="1719"/>
      <c r="AC107" s="1719"/>
      <c r="AD107" s="109"/>
      <c r="AE107" s="109"/>
      <c r="AF107" s="109"/>
    </row>
  </sheetData>
  <sheetProtection algorithmName="SHA-512" hashValue="J91sUzxbEJ9tugqfiJDNfqCP1SZDFw8sojR5fPN/oySo9MQtd+bZg/B/JBRPOoJulgD7Vw/UVBlrAxvt60iW2A==" saltValue="G+Esu/LhVz2qV1q8bMjQaQ==" spinCount="100000" sheet="1" objects="1" scenarios="1" formatCells="0" selectLockedCells="1"/>
  <mergeCells count="33">
    <mergeCell ref="AA107:AC107"/>
    <mergeCell ref="A79:B82"/>
    <mergeCell ref="C79:AK82"/>
    <mergeCell ref="D83:AK98"/>
    <mergeCell ref="A100:B103"/>
    <mergeCell ref="C100:AK103"/>
    <mergeCell ref="M105:R105"/>
    <mergeCell ref="T105:AK105"/>
    <mergeCell ref="D71:E72"/>
    <mergeCell ref="F71:J72"/>
    <mergeCell ref="O71:P72"/>
    <mergeCell ref="Q71:U72"/>
    <mergeCell ref="M107:R107"/>
    <mergeCell ref="T107:Z107"/>
    <mergeCell ref="A74:B75"/>
    <mergeCell ref="C74:AK75"/>
    <mergeCell ref="D76:E77"/>
    <mergeCell ref="F76:L77"/>
    <mergeCell ref="O76:P77"/>
    <mergeCell ref="Q76:Y77"/>
    <mergeCell ref="U50:X50"/>
    <mergeCell ref="A61:AK62"/>
    <mergeCell ref="A63:AK64"/>
    <mergeCell ref="A65:AK66"/>
    <mergeCell ref="A69:B70"/>
    <mergeCell ref="C69:AK70"/>
    <mergeCell ref="Y50:AB50"/>
    <mergeCell ref="AC50:AK50"/>
    <mergeCell ref="A52:AK53"/>
    <mergeCell ref="A56:AK57"/>
    <mergeCell ref="A59:H60"/>
    <mergeCell ref="I59:P60"/>
    <mergeCell ref="Q59:AK60"/>
  </mergeCells>
  <phoneticPr fontId="16"/>
  <conditionalFormatting sqref="A52:AK53">
    <cfRule type="expression" dxfId="3" priority="1">
      <formula>$A$52=""</formula>
    </cfRule>
  </conditionalFormatting>
  <dataValidations count="2">
    <dataValidation type="list" allowBlank="1" showInputMessage="1" showErrorMessage="1" sqref="AC50:AK50">
      <formula1>$C$3:$C$4</formula1>
    </dataValidation>
    <dataValidation type="list" allowBlank="1" showInputMessage="1" showErrorMessage="1" sqref="O76 D71 O71 D76">
      <formula1>"☑, □,"</formula1>
    </dataValidation>
  </dataValidations>
  <pageMargins left="0.70866141732283472" right="0.19685039370078741" top="0.35433070866141736" bottom="0.15748031496062992" header="0.31496062992125984" footer="0.31496062992125984"/>
  <pageSetup paperSize="9" orientation="portrait"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K117"/>
  <sheetViews>
    <sheetView showZeros="0" topLeftCell="A50" workbookViewId="0">
      <selection activeCell="AN11" sqref="AN11"/>
    </sheetView>
  </sheetViews>
  <sheetFormatPr defaultColWidth="2.375" defaultRowHeight="15" customHeight="1"/>
  <cols>
    <col min="1" max="16384" width="2.375" style="108"/>
  </cols>
  <sheetData>
    <row r="1" spans="3:7" ht="15" hidden="1" customHeight="1"/>
    <row r="2" spans="3:7" ht="15" hidden="1" customHeight="1">
      <c r="F2" s="78"/>
      <c r="G2" s="78" t="s">
        <v>863</v>
      </c>
    </row>
    <row r="3" spans="3:7" ht="15" hidden="1" customHeight="1">
      <c r="C3" s="733">
        <f ca="1">NOW()</f>
        <v>46119.699161805554</v>
      </c>
      <c r="F3" s="734" t="str">
        <f>IF(LEFT("年　　　　月　　　　日",20)=LEFT(AC50,20),G4,"")</f>
        <v>作成日</v>
      </c>
      <c r="G3" s="734">
        <f ca="1">IF(LEFT("年　　　　月　　　　日",20)=LEFT(AC50,20),G5,G4)</f>
        <v>46119.699161805554</v>
      </c>
    </row>
    <row r="4" spans="3:7" ht="15" hidden="1" customHeight="1">
      <c r="C4" s="735" t="s">
        <v>2187</v>
      </c>
      <c r="F4" s="78"/>
      <c r="G4" s="736" t="s">
        <v>863</v>
      </c>
    </row>
    <row r="5" spans="3:7" ht="15" hidden="1" customHeight="1">
      <c r="F5" s="78"/>
      <c r="G5" s="737">
        <f ca="1">NOW()</f>
        <v>46119.699161805554</v>
      </c>
    </row>
    <row r="6" spans="3:7" ht="15" hidden="1" customHeight="1"/>
    <row r="7" spans="3:7" ht="15" hidden="1" customHeight="1"/>
    <row r="8" spans="3:7" ht="15" hidden="1" customHeight="1"/>
    <row r="9" spans="3:7" ht="15" hidden="1" customHeight="1"/>
    <row r="10" spans="3:7" ht="15" hidden="1" customHeight="1"/>
    <row r="11" spans="3:7" ht="15" hidden="1" customHeight="1"/>
    <row r="12" spans="3:7" ht="15" hidden="1" customHeight="1"/>
    <row r="13" spans="3:7" ht="15" hidden="1" customHeight="1"/>
    <row r="14" spans="3:7" ht="15" hidden="1" customHeight="1"/>
    <row r="15" spans="3:7" ht="15" hidden="1" customHeight="1"/>
    <row r="16" spans="3:7"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7" ht="15" hidden="1" customHeight="1"/>
    <row r="50" spans="1:37" ht="15" customHeight="1">
      <c r="U50" s="1256" t="str">
        <f>$F$3</f>
        <v>作成日</v>
      </c>
      <c r="V50" s="1256"/>
      <c r="W50" s="1256"/>
      <c r="X50" s="1256"/>
      <c r="Y50" s="1253">
        <f ca="1">$G$3</f>
        <v>46119.699161805554</v>
      </c>
      <c r="Z50" s="1253"/>
      <c r="AA50" s="1253"/>
      <c r="AB50" s="1253"/>
      <c r="AC50" s="1991" t="s">
        <v>2188</v>
      </c>
      <c r="AD50" s="1991"/>
      <c r="AE50" s="1991"/>
      <c r="AF50" s="1991"/>
      <c r="AG50" s="1991"/>
      <c r="AH50" s="1991"/>
      <c r="AI50" s="1991"/>
      <c r="AJ50" s="1991"/>
      <c r="AK50" s="1991"/>
    </row>
    <row r="51" spans="1:37" ht="7.5" customHeight="1"/>
    <row r="52" spans="1:37" ht="12" customHeight="1">
      <c r="A52" s="3066"/>
      <c r="B52" s="3066"/>
      <c r="C52" s="3066"/>
      <c r="D52" s="3066"/>
      <c r="E52" s="3066"/>
      <c r="F52" s="3066"/>
      <c r="G52" s="3066"/>
      <c r="H52" s="3066"/>
      <c r="I52" s="3066"/>
      <c r="J52" s="3066"/>
      <c r="K52" s="3066"/>
      <c r="L52" s="3066"/>
      <c r="M52" s="3066"/>
      <c r="N52" s="3066"/>
      <c r="O52" s="3066"/>
      <c r="P52" s="3066"/>
      <c r="Q52" s="3066"/>
      <c r="R52" s="3066"/>
      <c r="S52" s="3066"/>
      <c r="T52" s="3066"/>
      <c r="U52" s="3066"/>
      <c r="V52" s="3066"/>
      <c r="W52" s="3066"/>
      <c r="X52" s="3066"/>
      <c r="Y52" s="3066"/>
      <c r="Z52" s="3066"/>
      <c r="AA52" s="3066"/>
      <c r="AB52" s="3066"/>
      <c r="AC52" s="3066"/>
      <c r="AD52" s="3066"/>
      <c r="AE52" s="3066"/>
      <c r="AF52" s="3066"/>
      <c r="AG52" s="3066"/>
      <c r="AH52" s="3066"/>
      <c r="AI52" s="3066"/>
      <c r="AJ52" s="3066"/>
      <c r="AK52" s="3066"/>
    </row>
    <row r="53" spans="1:37" ht="12" customHeight="1">
      <c r="A53" s="3066"/>
      <c r="B53" s="3066"/>
      <c r="C53" s="3066"/>
      <c r="D53" s="3066"/>
      <c r="E53" s="3066"/>
      <c r="F53" s="3066"/>
      <c r="G53" s="3066"/>
      <c r="H53" s="3066"/>
      <c r="I53" s="3066"/>
      <c r="J53" s="3066"/>
      <c r="K53" s="3066"/>
      <c r="L53" s="3066"/>
      <c r="M53" s="3066"/>
      <c r="N53" s="3066"/>
      <c r="O53" s="3066"/>
      <c r="P53" s="3066"/>
      <c r="Q53" s="3066"/>
      <c r="R53" s="3066"/>
      <c r="S53" s="3066"/>
      <c r="T53" s="3066"/>
      <c r="U53" s="3066"/>
      <c r="V53" s="3066"/>
      <c r="W53" s="3066"/>
      <c r="X53" s="3066"/>
      <c r="Y53" s="3066"/>
      <c r="Z53" s="3066"/>
      <c r="AA53" s="3066"/>
      <c r="AB53" s="3066"/>
      <c r="AC53" s="3066"/>
      <c r="AD53" s="3066"/>
      <c r="AE53" s="3066"/>
      <c r="AF53" s="3066"/>
      <c r="AG53" s="3066"/>
      <c r="AH53" s="3066"/>
      <c r="AI53" s="3066"/>
      <c r="AJ53" s="3066"/>
      <c r="AK53" s="3066"/>
    </row>
    <row r="54" spans="1:37" s="22" customFormat="1" ht="15" customHeight="1"/>
    <row r="55" spans="1:37" s="22" customFormat="1" ht="15" customHeight="1"/>
    <row r="56" spans="1:37" s="22" customFormat="1" ht="12" customHeight="1">
      <c r="A56" s="2179" t="s">
        <v>1407</v>
      </c>
      <c r="B56" s="2179"/>
      <c r="C56" s="2179"/>
      <c r="D56" s="2179"/>
      <c r="E56" s="2179"/>
      <c r="F56" s="2179"/>
      <c r="G56" s="2179"/>
      <c r="H56" s="2179"/>
      <c r="I56" s="2179"/>
      <c r="J56" s="2179"/>
      <c r="K56" s="2179"/>
      <c r="L56" s="2179"/>
      <c r="M56" s="2179"/>
      <c r="N56" s="2179"/>
      <c r="O56" s="2179"/>
      <c r="P56" s="2179"/>
      <c r="Q56" s="2179"/>
      <c r="R56" s="2179"/>
      <c r="S56" s="2179"/>
      <c r="T56" s="2179"/>
      <c r="U56" s="2179"/>
      <c r="V56" s="2179"/>
      <c r="W56" s="2179"/>
      <c r="X56" s="2179"/>
      <c r="Y56" s="2179"/>
      <c r="Z56" s="2179"/>
      <c r="AA56" s="2179"/>
      <c r="AB56" s="2179"/>
      <c r="AC56" s="2179"/>
      <c r="AD56" s="2179"/>
      <c r="AE56" s="2179"/>
      <c r="AF56" s="2179"/>
      <c r="AG56" s="2179"/>
      <c r="AH56" s="2179"/>
      <c r="AI56" s="2179"/>
      <c r="AJ56" s="2179"/>
      <c r="AK56" s="2179"/>
    </row>
    <row r="57" spans="1:37" s="22" customFormat="1" ht="12" customHeight="1">
      <c r="A57" s="2179"/>
      <c r="B57" s="2179"/>
      <c r="C57" s="2179"/>
      <c r="D57" s="2179"/>
      <c r="E57" s="2179"/>
      <c r="F57" s="2179"/>
      <c r="G57" s="2179"/>
      <c r="H57" s="2179"/>
      <c r="I57" s="2179"/>
      <c r="J57" s="2179"/>
      <c r="K57" s="2179"/>
      <c r="L57" s="2179"/>
      <c r="M57" s="2179"/>
      <c r="N57" s="2179"/>
      <c r="O57" s="2179"/>
      <c r="P57" s="2179"/>
      <c r="Q57" s="2179"/>
      <c r="R57" s="2179"/>
      <c r="S57" s="2179"/>
      <c r="T57" s="2179"/>
      <c r="U57" s="2179"/>
      <c r="V57" s="2179"/>
      <c r="W57" s="2179"/>
      <c r="X57" s="2179"/>
      <c r="Y57" s="2179"/>
      <c r="Z57" s="2179"/>
      <c r="AA57" s="2179"/>
      <c r="AB57" s="2179"/>
      <c r="AC57" s="2179"/>
      <c r="AD57" s="2179"/>
      <c r="AE57" s="2179"/>
      <c r="AF57" s="2179"/>
      <c r="AG57" s="2179"/>
      <c r="AH57" s="2179"/>
      <c r="AI57" s="2179"/>
      <c r="AJ57" s="2179"/>
      <c r="AK57" s="2179"/>
    </row>
    <row r="58" spans="1:37" s="22" customFormat="1" ht="15" customHeight="1"/>
    <row r="59" spans="1:37" s="22" customFormat="1" ht="12" customHeight="1">
      <c r="A59" s="3067" t="s">
        <v>2189</v>
      </c>
      <c r="B59" s="3067"/>
      <c r="C59" s="3067"/>
      <c r="D59" s="3067"/>
      <c r="E59" s="3067"/>
      <c r="F59" s="3067"/>
      <c r="G59" s="3067"/>
      <c r="H59" s="3067"/>
      <c r="I59" s="2179">
        <f>入力専用!G67</f>
        <v>0</v>
      </c>
      <c r="J59" s="2179"/>
      <c r="K59" s="2179"/>
      <c r="L59" s="2179"/>
      <c r="M59" s="2179"/>
      <c r="N59" s="2179"/>
      <c r="O59" s="2179"/>
      <c r="P59" s="2179"/>
      <c r="Q59" s="3068" t="s">
        <v>2190</v>
      </c>
      <c r="R59" s="3068"/>
      <c r="S59" s="3068"/>
      <c r="T59" s="3068"/>
      <c r="U59" s="3068"/>
      <c r="V59" s="3068"/>
      <c r="W59" s="3068"/>
      <c r="X59" s="3068"/>
      <c r="Y59" s="3068"/>
      <c r="Z59" s="3068"/>
      <c r="AA59" s="3068"/>
      <c r="AB59" s="3068"/>
      <c r="AC59" s="3068"/>
      <c r="AD59" s="3068"/>
      <c r="AE59" s="3068"/>
      <c r="AF59" s="3068"/>
      <c r="AG59" s="3068"/>
      <c r="AH59" s="3068"/>
      <c r="AI59" s="3068"/>
      <c r="AJ59" s="3068"/>
      <c r="AK59" s="3068"/>
    </row>
    <row r="60" spans="1:37" s="22" customFormat="1" ht="12" customHeight="1">
      <c r="A60" s="3067"/>
      <c r="B60" s="3067"/>
      <c r="C60" s="3067"/>
      <c r="D60" s="3067"/>
      <c r="E60" s="3067"/>
      <c r="F60" s="3067"/>
      <c r="G60" s="3067"/>
      <c r="H60" s="3067"/>
      <c r="I60" s="2179"/>
      <c r="J60" s="2179"/>
      <c r="K60" s="2179"/>
      <c r="L60" s="2179"/>
      <c r="M60" s="2179"/>
      <c r="N60" s="2179"/>
      <c r="O60" s="2179"/>
      <c r="P60" s="2179"/>
      <c r="Q60" s="3068"/>
      <c r="R60" s="3068"/>
      <c r="S60" s="3068"/>
      <c r="T60" s="3068"/>
      <c r="U60" s="3068"/>
      <c r="V60" s="3068"/>
      <c r="W60" s="3068"/>
      <c r="X60" s="3068"/>
      <c r="Y60" s="3068"/>
      <c r="Z60" s="3068"/>
      <c r="AA60" s="3068"/>
      <c r="AB60" s="3068"/>
      <c r="AC60" s="3068"/>
      <c r="AD60" s="3068"/>
      <c r="AE60" s="3068"/>
      <c r="AF60" s="3068"/>
      <c r="AG60" s="3068"/>
      <c r="AH60" s="3068"/>
      <c r="AI60" s="3068"/>
      <c r="AJ60" s="3068"/>
      <c r="AK60" s="3068"/>
    </row>
    <row r="61" spans="1:37" s="22" customFormat="1" ht="12" customHeight="1">
      <c r="A61" s="3081" t="s">
        <v>2191</v>
      </c>
      <c r="B61" s="3081"/>
      <c r="C61" s="3081"/>
      <c r="D61" s="3081"/>
      <c r="E61" s="3081"/>
      <c r="F61" s="3081"/>
      <c r="G61" s="3081"/>
      <c r="H61" s="3081"/>
      <c r="I61" s="3081"/>
      <c r="J61" s="3081"/>
      <c r="K61" s="3081"/>
      <c r="L61" s="3081"/>
      <c r="M61" s="3081"/>
      <c r="N61" s="3081"/>
      <c r="O61" s="3081"/>
      <c r="P61" s="3081"/>
      <c r="Q61" s="3081"/>
      <c r="R61" s="3081"/>
      <c r="S61" s="3081"/>
      <c r="T61" s="3081"/>
      <c r="U61" s="3081"/>
      <c r="V61" s="3081"/>
      <c r="W61" s="3081"/>
      <c r="X61" s="3081"/>
      <c r="Y61" s="3081"/>
      <c r="Z61" s="3081"/>
      <c r="AA61" s="3081"/>
      <c r="AB61" s="3081"/>
      <c r="AC61" s="3081"/>
      <c r="AD61" s="3081"/>
      <c r="AE61" s="3081"/>
      <c r="AF61" s="3081"/>
      <c r="AG61" s="3081"/>
      <c r="AH61" s="3081"/>
      <c r="AI61" s="3081"/>
      <c r="AJ61" s="3081"/>
      <c r="AK61" s="3081"/>
    </row>
    <row r="62" spans="1:37" s="22" customFormat="1" ht="12" customHeight="1">
      <c r="A62" s="3081"/>
      <c r="B62" s="3081"/>
      <c r="C62" s="3081"/>
      <c r="D62" s="3081"/>
      <c r="E62" s="3081"/>
      <c r="F62" s="3081"/>
      <c r="G62" s="3081"/>
      <c r="H62" s="3081"/>
      <c r="I62" s="3081"/>
      <c r="J62" s="3081"/>
      <c r="K62" s="3081"/>
      <c r="L62" s="3081"/>
      <c r="M62" s="3081"/>
      <c r="N62" s="3081"/>
      <c r="O62" s="3081"/>
      <c r="P62" s="3081"/>
      <c r="Q62" s="3081"/>
      <c r="R62" s="3081"/>
      <c r="S62" s="3081"/>
      <c r="T62" s="3081"/>
      <c r="U62" s="3081"/>
      <c r="V62" s="3081"/>
      <c r="W62" s="3081"/>
      <c r="X62" s="3081"/>
      <c r="Y62" s="3081"/>
      <c r="Z62" s="3081"/>
      <c r="AA62" s="3081"/>
      <c r="AB62" s="3081"/>
      <c r="AC62" s="3081"/>
      <c r="AD62" s="3081"/>
      <c r="AE62" s="3081"/>
      <c r="AF62" s="3081"/>
      <c r="AG62" s="3081"/>
      <c r="AH62" s="3081"/>
      <c r="AI62" s="3081"/>
      <c r="AJ62" s="3081"/>
      <c r="AK62" s="3081"/>
    </row>
    <row r="63" spans="1:37" s="22" customFormat="1" ht="12" customHeight="1">
      <c r="A63" s="3081" t="s">
        <v>2209</v>
      </c>
      <c r="B63" s="3081"/>
      <c r="C63" s="3081"/>
      <c r="D63" s="3081"/>
      <c r="E63" s="3081"/>
      <c r="F63" s="3081"/>
      <c r="G63" s="3081"/>
      <c r="H63" s="3081"/>
      <c r="I63" s="3081"/>
      <c r="J63" s="3081"/>
      <c r="K63" s="3081"/>
      <c r="L63" s="3081"/>
      <c r="M63" s="3081"/>
      <c r="N63" s="3081"/>
      <c r="O63" s="3081"/>
      <c r="P63" s="3081"/>
      <c r="Q63" s="3081"/>
      <c r="R63" s="3081"/>
      <c r="S63" s="3081"/>
      <c r="T63" s="3081"/>
      <c r="U63" s="3081"/>
      <c r="V63" s="3081"/>
      <c r="W63" s="3081"/>
      <c r="X63" s="3081"/>
      <c r="Y63" s="3081"/>
      <c r="Z63" s="3081"/>
      <c r="AA63" s="3081"/>
      <c r="AB63" s="3081"/>
      <c r="AC63" s="3081"/>
      <c r="AD63" s="3081"/>
      <c r="AE63" s="3081"/>
      <c r="AF63" s="3081"/>
      <c r="AG63" s="3081"/>
      <c r="AH63" s="3081"/>
      <c r="AI63" s="3081"/>
      <c r="AJ63" s="3081"/>
      <c r="AK63" s="3081"/>
    </row>
    <row r="64" spans="1:37" s="22" customFormat="1" ht="12" customHeight="1">
      <c r="A64" s="3081"/>
      <c r="B64" s="3081"/>
      <c r="C64" s="3081"/>
      <c r="D64" s="3081"/>
      <c r="E64" s="3081"/>
      <c r="F64" s="3081"/>
      <c r="G64" s="3081"/>
      <c r="H64" s="3081"/>
      <c r="I64" s="3081"/>
      <c r="J64" s="3081"/>
      <c r="K64" s="3081"/>
      <c r="L64" s="3081"/>
      <c r="M64" s="3081"/>
      <c r="N64" s="3081"/>
      <c r="O64" s="3081"/>
      <c r="P64" s="3081"/>
      <c r="Q64" s="3081"/>
      <c r="R64" s="3081"/>
      <c r="S64" s="3081"/>
      <c r="T64" s="3081"/>
      <c r="U64" s="3081"/>
      <c r="V64" s="3081"/>
      <c r="W64" s="3081"/>
      <c r="X64" s="3081"/>
      <c r="Y64" s="3081"/>
      <c r="Z64" s="3081"/>
      <c r="AA64" s="3081"/>
      <c r="AB64" s="3081"/>
      <c r="AC64" s="3081"/>
      <c r="AD64" s="3081"/>
      <c r="AE64" s="3081"/>
      <c r="AF64" s="3081"/>
      <c r="AG64" s="3081"/>
      <c r="AH64" s="3081"/>
      <c r="AI64" s="3081"/>
      <c r="AJ64" s="3081"/>
      <c r="AK64" s="3081"/>
    </row>
    <row r="65" spans="1:37" ht="12" customHeight="1">
      <c r="A65" s="3081" t="s">
        <v>2210</v>
      </c>
      <c r="B65" s="3081"/>
      <c r="C65" s="3081"/>
      <c r="D65" s="3081"/>
      <c r="E65" s="3081"/>
      <c r="F65" s="3081"/>
      <c r="G65" s="3081"/>
      <c r="H65" s="3081"/>
      <c r="I65" s="3081"/>
      <c r="J65" s="3081"/>
      <c r="K65" s="3081"/>
      <c r="L65" s="3081"/>
      <c r="M65" s="3081"/>
      <c r="N65" s="3081"/>
      <c r="O65" s="3081"/>
      <c r="P65" s="3081"/>
      <c r="Q65" s="3081"/>
      <c r="R65" s="3081"/>
      <c r="S65" s="3081"/>
      <c r="T65" s="3081"/>
      <c r="U65" s="3081"/>
      <c r="V65" s="3081"/>
      <c r="W65" s="3081"/>
      <c r="X65" s="3081"/>
      <c r="Y65" s="3081"/>
      <c r="Z65" s="3081"/>
      <c r="AA65" s="3081"/>
      <c r="AB65" s="3081"/>
      <c r="AC65" s="3081"/>
      <c r="AD65" s="3081"/>
      <c r="AE65" s="3081"/>
      <c r="AF65" s="3081"/>
      <c r="AG65" s="3081"/>
      <c r="AH65" s="3081"/>
      <c r="AI65" s="3081"/>
      <c r="AJ65" s="3081"/>
      <c r="AK65" s="3081"/>
    </row>
    <row r="66" spans="1:37" ht="12" customHeight="1">
      <c r="A66" s="3081"/>
      <c r="B66" s="3081"/>
      <c r="C66" s="3081"/>
      <c r="D66" s="3081"/>
      <c r="E66" s="3081"/>
      <c r="F66" s="3081"/>
      <c r="G66" s="3081"/>
      <c r="H66" s="3081"/>
      <c r="I66" s="3081"/>
      <c r="J66" s="3081"/>
      <c r="K66" s="3081"/>
      <c r="L66" s="3081"/>
      <c r="M66" s="3081"/>
      <c r="N66" s="3081"/>
      <c r="O66" s="3081"/>
      <c r="P66" s="3081"/>
      <c r="Q66" s="3081"/>
      <c r="R66" s="3081"/>
      <c r="S66" s="3081"/>
      <c r="T66" s="3081"/>
      <c r="U66" s="3081"/>
      <c r="V66" s="3081"/>
      <c r="W66" s="3081"/>
      <c r="X66" s="3081"/>
      <c r="Y66" s="3081"/>
      <c r="Z66" s="3081"/>
      <c r="AA66" s="3081"/>
      <c r="AB66" s="3081"/>
      <c r="AC66" s="3081"/>
      <c r="AD66" s="3081"/>
      <c r="AE66" s="3081"/>
      <c r="AF66" s="3081"/>
      <c r="AG66" s="3081"/>
      <c r="AH66" s="3081"/>
      <c r="AI66" s="3081"/>
      <c r="AJ66" s="3081"/>
      <c r="AK66" s="3081"/>
    </row>
    <row r="68" spans="1:37" ht="15" customHeight="1">
      <c r="A68" s="3078" t="s">
        <v>2201</v>
      </c>
      <c r="B68" s="1719"/>
      <c r="C68" s="3079" t="s">
        <v>2211</v>
      </c>
      <c r="D68" s="3079"/>
      <c r="E68" s="3079"/>
      <c r="F68" s="3079"/>
      <c r="G68" s="3079"/>
      <c r="H68" s="3079"/>
      <c r="I68" s="3079"/>
      <c r="J68" s="3079"/>
      <c r="K68" s="3079"/>
      <c r="L68" s="3079"/>
      <c r="M68" s="3079"/>
      <c r="N68" s="3079"/>
      <c r="O68" s="3079"/>
      <c r="P68" s="3079"/>
      <c r="Q68" s="3079"/>
      <c r="R68" s="3079"/>
      <c r="S68" s="3079"/>
      <c r="T68" s="3079"/>
      <c r="U68" s="3079"/>
      <c r="V68" s="3079"/>
      <c r="W68" s="3079"/>
      <c r="X68" s="3079"/>
      <c r="Y68" s="3079"/>
      <c r="Z68" s="3079"/>
      <c r="AA68" s="3079"/>
      <c r="AB68" s="3079"/>
      <c r="AC68" s="3079"/>
      <c r="AD68" s="3079"/>
      <c r="AE68" s="3079"/>
      <c r="AF68" s="3079"/>
      <c r="AG68" s="3079"/>
      <c r="AH68" s="3079"/>
      <c r="AI68" s="3079"/>
      <c r="AJ68" s="3079"/>
      <c r="AK68" s="3079"/>
    </row>
    <row r="69" spans="1:37" ht="15" customHeight="1">
      <c r="A69" s="1719"/>
      <c r="B69" s="1719"/>
      <c r="C69" s="3079"/>
      <c r="D69" s="3079"/>
      <c r="E69" s="3079"/>
      <c r="F69" s="3079"/>
      <c r="G69" s="3079"/>
      <c r="H69" s="3079"/>
      <c r="I69" s="3079"/>
      <c r="J69" s="3079"/>
      <c r="K69" s="3079"/>
      <c r="L69" s="3079"/>
      <c r="M69" s="3079"/>
      <c r="N69" s="3079"/>
      <c r="O69" s="3079"/>
      <c r="P69" s="3079"/>
      <c r="Q69" s="3079"/>
      <c r="R69" s="3079"/>
      <c r="S69" s="3079"/>
      <c r="T69" s="3079"/>
      <c r="U69" s="3079"/>
      <c r="V69" s="3079"/>
      <c r="W69" s="3079"/>
      <c r="X69" s="3079"/>
      <c r="Y69" s="3079"/>
      <c r="Z69" s="3079"/>
      <c r="AA69" s="3079"/>
      <c r="AB69" s="3079"/>
      <c r="AC69" s="3079"/>
      <c r="AD69" s="3079"/>
      <c r="AE69" s="3079"/>
      <c r="AF69" s="3079"/>
      <c r="AG69" s="3079"/>
      <c r="AH69" s="3079"/>
      <c r="AI69" s="3079"/>
      <c r="AJ69" s="3079"/>
      <c r="AK69" s="3079"/>
    </row>
    <row r="70" spans="1:37" ht="11.25" customHeight="1">
      <c r="A70" s="110"/>
      <c r="B70" s="110"/>
      <c r="C70" s="110"/>
      <c r="D70" s="3082" t="s">
        <v>1293</v>
      </c>
      <c r="E70" s="3082"/>
      <c r="F70" s="3083" t="s">
        <v>2196</v>
      </c>
      <c r="G70" s="3083"/>
      <c r="H70" s="3083"/>
      <c r="I70" s="3083"/>
      <c r="J70" s="3083"/>
      <c r="K70" s="110"/>
      <c r="L70" s="110"/>
      <c r="M70" s="110"/>
      <c r="N70" s="110"/>
      <c r="O70" s="3082" t="s">
        <v>111</v>
      </c>
      <c r="P70" s="3082"/>
      <c r="Q70" s="3083" t="s">
        <v>2197</v>
      </c>
      <c r="R70" s="3083"/>
      <c r="S70" s="3083"/>
      <c r="T70" s="3083"/>
      <c r="U70" s="3083"/>
      <c r="V70" s="110"/>
      <c r="W70" s="110"/>
      <c r="X70" s="110"/>
      <c r="Y70" s="110"/>
      <c r="Z70" s="110"/>
      <c r="AA70" s="110"/>
      <c r="AB70" s="110"/>
      <c r="AC70" s="110"/>
      <c r="AD70" s="110"/>
      <c r="AE70" s="110"/>
      <c r="AF70" s="110"/>
      <c r="AG70" s="110"/>
      <c r="AH70" s="110"/>
      <c r="AI70" s="110"/>
      <c r="AJ70" s="110"/>
      <c r="AK70" s="110"/>
    </row>
    <row r="71" spans="1:37" ht="11.25" customHeight="1">
      <c r="A71" s="110"/>
      <c r="B71" s="110"/>
      <c r="C71" s="110"/>
      <c r="D71" s="3082"/>
      <c r="E71" s="3082"/>
      <c r="F71" s="3083"/>
      <c r="G71" s="3083"/>
      <c r="H71" s="3083"/>
      <c r="I71" s="3083"/>
      <c r="J71" s="3083"/>
      <c r="K71" s="110"/>
      <c r="L71" s="110"/>
      <c r="M71" s="110"/>
      <c r="N71" s="110"/>
      <c r="O71" s="3082"/>
      <c r="P71" s="3082"/>
      <c r="Q71" s="3083"/>
      <c r="R71" s="3083"/>
      <c r="S71" s="3083"/>
      <c r="T71" s="3083"/>
      <c r="U71" s="3083"/>
      <c r="V71" s="110"/>
      <c r="W71" s="110"/>
      <c r="X71" s="110"/>
      <c r="Y71" s="110"/>
      <c r="Z71" s="110"/>
      <c r="AA71" s="110"/>
      <c r="AB71" s="110"/>
      <c r="AC71" s="110"/>
      <c r="AD71" s="110"/>
      <c r="AE71" s="110"/>
      <c r="AF71" s="110"/>
      <c r="AG71" s="110"/>
      <c r="AH71" s="110"/>
      <c r="AI71" s="110"/>
      <c r="AJ71" s="110"/>
      <c r="AK71" s="110"/>
    </row>
    <row r="72" spans="1:37" ht="7.5" customHeight="1">
      <c r="A72" s="110"/>
      <c r="B72" s="110"/>
      <c r="C72" s="110"/>
      <c r="D72" s="110"/>
      <c r="E72" s="110"/>
      <c r="F72" s="110"/>
      <c r="G72" s="110"/>
      <c r="H72" s="110"/>
      <c r="I72" s="110"/>
      <c r="J72" s="110"/>
      <c r="K72" s="110"/>
      <c r="L72" s="110"/>
      <c r="M72" s="110"/>
      <c r="N72" s="110"/>
      <c r="O72" s="110"/>
      <c r="P72" s="110"/>
      <c r="Q72" s="110"/>
      <c r="R72" s="110"/>
      <c r="S72" s="110"/>
      <c r="T72" s="110"/>
      <c r="U72" s="110"/>
      <c r="V72" s="110"/>
      <c r="W72" s="110"/>
      <c r="X72" s="110"/>
      <c r="Y72" s="110"/>
      <c r="Z72" s="110"/>
      <c r="AA72" s="110"/>
      <c r="AB72" s="110"/>
      <c r="AC72" s="110"/>
      <c r="AD72" s="110"/>
      <c r="AE72" s="110"/>
      <c r="AF72" s="110"/>
      <c r="AG72" s="110"/>
      <c r="AH72" s="110"/>
      <c r="AI72" s="110"/>
      <c r="AJ72" s="110"/>
      <c r="AK72" s="110"/>
    </row>
    <row r="73" spans="1:37" ht="15" customHeight="1">
      <c r="A73" s="3078" t="s">
        <v>2207</v>
      </c>
      <c r="B73" s="3078"/>
      <c r="C73" s="3079" t="s">
        <v>2212</v>
      </c>
      <c r="D73" s="3079"/>
      <c r="E73" s="3079"/>
      <c r="F73" s="3079"/>
      <c r="G73" s="3079"/>
      <c r="H73" s="3079"/>
      <c r="I73" s="3079"/>
      <c r="J73" s="3079"/>
      <c r="K73" s="3079"/>
      <c r="L73" s="3079"/>
      <c r="M73" s="3079"/>
      <c r="N73" s="3079"/>
      <c r="O73" s="3079"/>
      <c r="P73" s="3079"/>
      <c r="Q73" s="3079"/>
      <c r="R73" s="3079"/>
      <c r="S73" s="3079"/>
      <c r="T73" s="3079"/>
      <c r="U73" s="3079"/>
      <c r="V73" s="3079"/>
      <c r="W73" s="3079"/>
      <c r="X73" s="3079"/>
      <c r="Y73" s="3079"/>
      <c r="Z73" s="3079"/>
      <c r="AA73" s="3079"/>
      <c r="AB73" s="3079"/>
      <c r="AC73" s="3079"/>
      <c r="AD73" s="3079"/>
      <c r="AE73" s="3079"/>
      <c r="AF73" s="3079"/>
      <c r="AG73" s="3079"/>
      <c r="AH73" s="3079"/>
      <c r="AI73" s="3079"/>
      <c r="AJ73" s="3079"/>
      <c r="AK73" s="3079"/>
    </row>
    <row r="74" spans="1:37" ht="15" customHeight="1">
      <c r="A74" s="3078"/>
      <c r="B74" s="3078"/>
      <c r="C74" s="3079"/>
      <c r="D74" s="3079"/>
      <c r="E74" s="3079"/>
      <c r="F74" s="3079"/>
      <c r="G74" s="3079"/>
      <c r="H74" s="3079"/>
      <c r="I74" s="3079"/>
      <c r="J74" s="3079"/>
      <c r="K74" s="3079"/>
      <c r="L74" s="3079"/>
      <c r="M74" s="3079"/>
      <c r="N74" s="3079"/>
      <c r="O74" s="3079"/>
      <c r="P74" s="3079"/>
      <c r="Q74" s="3079"/>
      <c r="R74" s="3079"/>
      <c r="S74" s="3079"/>
      <c r="T74" s="3079"/>
      <c r="U74" s="3079"/>
      <c r="V74" s="3079"/>
      <c r="W74" s="3079"/>
      <c r="X74" s="3079"/>
      <c r="Y74" s="3079"/>
      <c r="Z74" s="3079"/>
      <c r="AA74" s="3079"/>
      <c r="AB74" s="3079"/>
      <c r="AC74" s="3079"/>
      <c r="AD74" s="3079"/>
      <c r="AE74" s="3079"/>
      <c r="AF74" s="3079"/>
      <c r="AG74" s="3079"/>
      <c r="AH74" s="3079"/>
      <c r="AI74" s="3079"/>
      <c r="AJ74" s="3079"/>
      <c r="AK74" s="3079"/>
    </row>
    <row r="75" spans="1:37" ht="15" customHeight="1">
      <c r="A75" s="3078"/>
      <c r="B75" s="3078"/>
      <c r="C75" s="3079"/>
      <c r="D75" s="3079"/>
      <c r="E75" s="3079"/>
      <c r="F75" s="3079"/>
      <c r="G75" s="3079"/>
      <c r="H75" s="3079"/>
      <c r="I75" s="3079"/>
      <c r="J75" s="3079"/>
      <c r="K75" s="3079"/>
      <c r="L75" s="3079"/>
      <c r="M75" s="3079"/>
      <c r="N75" s="3079"/>
      <c r="O75" s="3079"/>
      <c r="P75" s="3079"/>
      <c r="Q75" s="3079"/>
      <c r="R75" s="3079"/>
      <c r="S75" s="3079"/>
      <c r="T75" s="3079"/>
      <c r="U75" s="3079"/>
      <c r="V75" s="3079"/>
      <c r="W75" s="3079"/>
      <c r="X75" s="3079"/>
      <c r="Y75" s="3079"/>
      <c r="Z75" s="3079"/>
      <c r="AA75" s="3079"/>
      <c r="AB75" s="3079"/>
      <c r="AC75" s="3079"/>
      <c r="AD75" s="3079"/>
      <c r="AE75" s="3079"/>
      <c r="AF75" s="3079"/>
      <c r="AG75" s="3079"/>
      <c r="AH75" s="3079"/>
      <c r="AI75" s="3079"/>
      <c r="AJ75" s="3079"/>
      <c r="AK75" s="3079"/>
    </row>
    <row r="76" spans="1:37" ht="15" customHeight="1">
      <c r="A76" s="3078"/>
      <c r="B76" s="3078"/>
      <c r="C76" s="3079"/>
      <c r="D76" s="3079"/>
      <c r="E76" s="3079"/>
      <c r="F76" s="3079"/>
      <c r="G76" s="3079"/>
      <c r="H76" s="3079"/>
      <c r="I76" s="3079"/>
      <c r="J76" s="3079"/>
      <c r="K76" s="3079"/>
      <c r="L76" s="3079"/>
      <c r="M76" s="3079"/>
      <c r="N76" s="3079"/>
      <c r="O76" s="3079"/>
      <c r="P76" s="3079"/>
      <c r="Q76" s="3079"/>
      <c r="R76" s="3079"/>
      <c r="S76" s="3079"/>
      <c r="T76" s="3079"/>
      <c r="U76" s="3079"/>
      <c r="V76" s="3079"/>
      <c r="W76" s="3079"/>
      <c r="X76" s="3079"/>
      <c r="Y76" s="3079"/>
      <c r="Z76" s="3079"/>
      <c r="AA76" s="3079"/>
      <c r="AB76" s="3079"/>
      <c r="AC76" s="3079"/>
      <c r="AD76" s="3079"/>
      <c r="AE76" s="3079"/>
      <c r="AF76" s="3079"/>
      <c r="AG76" s="3079"/>
      <c r="AH76" s="3079"/>
      <c r="AI76" s="3079"/>
      <c r="AJ76" s="3079"/>
      <c r="AK76" s="3079"/>
    </row>
    <row r="77" spans="1:37" ht="11.25" customHeight="1">
      <c r="A77" s="110"/>
      <c r="B77" s="110"/>
      <c r="C77" s="110"/>
      <c r="D77" s="3082" t="s">
        <v>1293</v>
      </c>
      <c r="E77" s="3082"/>
      <c r="F77" s="3083" t="s">
        <v>2199</v>
      </c>
      <c r="G77" s="3083"/>
      <c r="H77" s="3083"/>
      <c r="I77" s="3083"/>
      <c r="J77" s="3083"/>
      <c r="K77" s="3083"/>
      <c r="L77" s="3083"/>
      <c r="M77" s="110"/>
      <c r="N77" s="110"/>
      <c r="O77" s="3082" t="s">
        <v>111</v>
      </c>
      <c r="P77" s="3082"/>
      <c r="Q77" s="3083" t="s">
        <v>2200</v>
      </c>
      <c r="R77" s="3083"/>
      <c r="S77" s="3083"/>
      <c r="T77" s="3083"/>
      <c r="U77" s="3083"/>
      <c r="V77" s="3083"/>
      <c r="W77" s="3083"/>
      <c r="X77" s="3083"/>
      <c r="Y77" s="3083"/>
      <c r="Z77" s="110"/>
      <c r="AA77" s="110"/>
      <c r="AB77" s="110"/>
      <c r="AC77" s="110"/>
      <c r="AD77" s="110"/>
      <c r="AE77" s="110"/>
      <c r="AF77" s="110"/>
      <c r="AG77" s="110"/>
      <c r="AH77" s="110"/>
      <c r="AI77" s="110"/>
      <c r="AJ77" s="110"/>
      <c r="AK77" s="110"/>
    </row>
    <row r="78" spans="1:37" ht="11.25" customHeight="1">
      <c r="A78" s="110"/>
      <c r="B78" s="110"/>
      <c r="C78" s="110"/>
      <c r="D78" s="3082"/>
      <c r="E78" s="3082"/>
      <c r="F78" s="3083"/>
      <c r="G78" s="3083"/>
      <c r="H78" s="3083"/>
      <c r="I78" s="3083"/>
      <c r="J78" s="3083"/>
      <c r="K78" s="3083"/>
      <c r="L78" s="3083"/>
      <c r="M78" s="110"/>
      <c r="N78" s="110"/>
      <c r="O78" s="3082"/>
      <c r="P78" s="3082"/>
      <c r="Q78" s="3083"/>
      <c r="R78" s="3083"/>
      <c r="S78" s="3083"/>
      <c r="T78" s="3083"/>
      <c r="U78" s="3083"/>
      <c r="V78" s="3083"/>
      <c r="W78" s="3083"/>
      <c r="X78" s="3083"/>
      <c r="Y78" s="3083"/>
      <c r="Z78" s="110"/>
      <c r="AA78" s="110"/>
      <c r="AB78" s="110"/>
      <c r="AC78" s="110"/>
      <c r="AD78" s="110"/>
      <c r="AE78" s="110"/>
      <c r="AF78" s="110"/>
      <c r="AG78" s="110"/>
      <c r="AH78" s="110"/>
      <c r="AI78" s="110"/>
      <c r="AJ78" s="110"/>
      <c r="AK78" s="110"/>
    </row>
    <row r="79" spans="1:37" ht="7.5" customHeight="1">
      <c r="A79" s="110"/>
      <c r="B79" s="110"/>
      <c r="C79" s="110"/>
      <c r="D79" s="110"/>
      <c r="E79" s="110"/>
      <c r="F79" s="110"/>
      <c r="G79" s="110"/>
      <c r="H79" s="110"/>
      <c r="I79" s="110"/>
      <c r="J79" s="110"/>
      <c r="K79" s="110"/>
      <c r="L79" s="110"/>
      <c r="M79" s="110"/>
      <c r="N79" s="110"/>
      <c r="O79" s="110"/>
      <c r="P79" s="110"/>
      <c r="Q79" s="110"/>
      <c r="R79" s="110"/>
      <c r="S79" s="110"/>
      <c r="T79" s="110"/>
      <c r="U79" s="110"/>
      <c r="V79" s="110"/>
      <c r="W79" s="110"/>
      <c r="X79" s="110"/>
      <c r="Y79" s="110"/>
      <c r="Z79" s="110"/>
      <c r="AA79" s="110"/>
      <c r="AB79" s="110"/>
      <c r="AC79" s="110"/>
      <c r="AD79" s="110"/>
      <c r="AE79" s="110"/>
      <c r="AF79" s="110"/>
      <c r="AG79" s="110"/>
      <c r="AH79" s="110"/>
      <c r="AI79" s="110"/>
      <c r="AJ79" s="110"/>
      <c r="AK79" s="110"/>
    </row>
    <row r="80" spans="1:37" ht="15" customHeight="1">
      <c r="A80" s="3078" t="s">
        <v>2201</v>
      </c>
      <c r="B80" s="1719"/>
      <c r="C80" s="3079" t="s">
        <v>2213</v>
      </c>
      <c r="D80" s="3079"/>
      <c r="E80" s="3079"/>
      <c r="F80" s="3079"/>
      <c r="G80" s="3079"/>
      <c r="H80" s="3079"/>
      <c r="I80" s="3079"/>
      <c r="J80" s="3079"/>
      <c r="K80" s="3079"/>
      <c r="L80" s="3079"/>
      <c r="M80" s="3079"/>
      <c r="N80" s="3079"/>
      <c r="O80" s="3079"/>
      <c r="P80" s="3079"/>
      <c r="Q80" s="3079"/>
      <c r="R80" s="3079"/>
      <c r="S80" s="3079"/>
      <c r="T80" s="3079"/>
      <c r="U80" s="3079"/>
      <c r="V80" s="3079"/>
      <c r="W80" s="3079"/>
      <c r="X80" s="3079"/>
      <c r="Y80" s="3079"/>
      <c r="Z80" s="3079"/>
      <c r="AA80" s="3079"/>
      <c r="AB80" s="3079"/>
      <c r="AC80" s="3079"/>
      <c r="AD80" s="3079"/>
      <c r="AE80" s="3079"/>
      <c r="AF80" s="3079"/>
      <c r="AG80" s="3079"/>
      <c r="AH80" s="3079"/>
      <c r="AI80" s="3079"/>
      <c r="AJ80" s="3079"/>
      <c r="AK80" s="3079"/>
    </row>
    <row r="81" spans="1:37" ht="15" customHeight="1">
      <c r="A81" s="1719"/>
      <c r="B81" s="1719"/>
      <c r="C81" s="3079"/>
      <c r="D81" s="3079"/>
      <c r="E81" s="3079"/>
      <c r="F81" s="3079"/>
      <c r="G81" s="3079"/>
      <c r="H81" s="3079"/>
      <c r="I81" s="3079"/>
      <c r="J81" s="3079"/>
      <c r="K81" s="3079"/>
      <c r="L81" s="3079"/>
      <c r="M81" s="3079"/>
      <c r="N81" s="3079"/>
      <c r="O81" s="3079"/>
      <c r="P81" s="3079"/>
      <c r="Q81" s="3079"/>
      <c r="R81" s="3079"/>
      <c r="S81" s="3079"/>
      <c r="T81" s="3079"/>
      <c r="U81" s="3079"/>
      <c r="V81" s="3079"/>
      <c r="W81" s="3079"/>
      <c r="X81" s="3079"/>
      <c r="Y81" s="3079"/>
      <c r="Z81" s="3079"/>
      <c r="AA81" s="3079"/>
      <c r="AB81" s="3079"/>
      <c r="AC81" s="3079"/>
      <c r="AD81" s="3079"/>
      <c r="AE81" s="3079"/>
      <c r="AF81" s="3079"/>
      <c r="AG81" s="3079"/>
      <c r="AH81" s="3079"/>
      <c r="AI81" s="3079"/>
      <c r="AJ81" s="3079"/>
      <c r="AK81" s="3079"/>
    </row>
    <row r="82" spans="1:37" ht="11.25" customHeight="1">
      <c r="A82" s="110"/>
      <c r="B82" s="110"/>
      <c r="C82" s="110"/>
      <c r="D82" s="3082" t="s">
        <v>1293</v>
      </c>
      <c r="E82" s="3082"/>
      <c r="F82" s="3083" t="s">
        <v>2214</v>
      </c>
      <c r="G82" s="3083"/>
      <c r="H82" s="3083"/>
      <c r="I82" s="3083"/>
      <c r="J82" s="3083"/>
      <c r="K82" s="3083"/>
      <c r="L82" s="3083"/>
      <c r="M82" s="110"/>
      <c r="N82" s="110"/>
      <c r="O82" s="3082" t="s">
        <v>111</v>
      </c>
      <c r="P82" s="3082"/>
      <c r="Q82" s="3083" t="s">
        <v>2215</v>
      </c>
      <c r="R82" s="3083"/>
      <c r="S82" s="3083"/>
      <c r="T82" s="3083"/>
      <c r="U82" s="3083"/>
      <c r="V82" s="3083"/>
      <c r="W82" s="3083"/>
      <c r="X82" s="3083"/>
      <c r="Y82" s="3083"/>
      <c r="Z82" s="110"/>
      <c r="AA82" s="110"/>
      <c r="AB82" s="110"/>
      <c r="AC82" s="110"/>
      <c r="AD82" s="110"/>
      <c r="AE82" s="110"/>
      <c r="AF82" s="110"/>
      <c r="AG82" s="110"/>
      <c r="AH82" s="110"/>
      <c r="AI82" s="110"/>
      <c r="AJ82" s="110"/>
      <c r="AK82" s="110"/>
    </row>
    <row r="83" spans="1:37" ht="11.25" customHeight="1">
      <c r="A83" s="110"/>
      <c r="B83" s="110"/>
      <c r="C83" s="110"/>
      <c r="D83" s="3082"/>
      <c r="E83" s="3082"/>
      <c r="F83" s="3083"/>
      <c r="G83" s="3083"/>
      <c r="H83" s="3083"/>
      <c r="I83" s="3083"/>
      <c r="J83" s="3083"/>
      <c r="K83" s="3083"/>
      <c r="L83" s="3083"/>
      <c r="M83" s="110"/>
      <c r="N83" s="110"/>
      <c r="O83" s="3082"/>
      <c r="P83" s="3082"/>
      <c r="Q83" s="3083"/>
      <c r="R83" s="3083"/>
      <c r="S83" s="3083"/>
      <c r="T83" s="3083"/>
      <c r="U83" s="3083"/>
      <c r="V83" s="3083"/>
      <c r="W83" s="3083"/>
      <c r="X83" s="3083"/>
      <c r="Y83" s="3083"/>
      <c r="Z83" s="110"/>
      <c r="AA83" s="110"/>
      <c r="AB83" s="110"/>
      <c r="AC83" s="110"/>
      <c r="AD83" s="110"/>
      <c r="AE83" s="110"/>
      <c r="AF83" s="110"/>
      <c r="AG83" s="110"/>
      <c r="AH83" s="110"/>
      <c r="AI83" s="110"/>
      <c r="AJ83" s="110"/>
      <c r="AK83" s="110"/>
    </row>
    <row r="84" spans="1:37" ht="7.5" customHeight="1">
      <c r="A84" s="110"/>
      <c r="B84" s="110"/>
      <c r="C84" s="110"/>
      <c r="D84" s="110"/>
      <c r="E84" s="110"/>
      <c r="F84" s="110"/>
      <c r="G84" s="110"/>
      <c r="H84" s="110"/>
      <c r="I84" s="110"/>
      <c r="J84" s="110"/>
      <c r="K84" s="110"/>
      <c r="L84" s="110"/>
      <c r="M84" s="110"/>
      <c r="N84" s="110"/>
      <c r="O84" s="110"/>
      <c r="P84" s="110"/>
      <c r="Q84" s="110"/>
      <c r="R84" s="110"/>
      <c r="S84" s="110"/>
      <c r="T84" s="110"/>
      <c r="U84" s="110"/>
      <c r="V84" s="110"/>
      <c r="W84" s="110"/>
      <c r="X84" s="110"/>
      <c r="Y84" s="110"/>
      <c r="Z84" s="110"/>
      <c r="AA84" s="110"/>
      <c r="AB84" s="110"/>
      <c r="AC84" s="110"/>
      <c r="AD84" s="110"/>
      <c r="AE84" s="110"/>
      <c r="AF84" s="110"/>
      <c r="AG84" s="110"/>
      <c r="AH84" s="110"/>
      <c r="AI84" s="110"/>
      <c r="AJ84" s="110"/>
      <c r="AK84" s="110"/>
    </row>
    <row r="85" spans="1:37" ht="15" customHeight="1">
      <c r="A85" s="3078" t="s">
        <v>2201</v>
      </c>
      <c r="B85" s="3078"/>
      <c r="C85" s="3079" t="s">
        <v>2216</v>
      </c>
      <c r="D85" s="3079"/>
      <c r="E85" s="3079"/>
      <c r="F85" s="3079"/>
      <c r="G85" s="3079"/>
      <c r="H85" s="3079"/>
      <c r="I85" s="3079"/>
      <c r="J85" s="3079"/>
      <c r="K85" s="3079"/>
      <c r="L85" s="3079"/>
      <c r="M85" s="3079"/>
      <c r="N85" s="3079"/>
      <c r="O85" s="3079"/>
      <c r="P85" s="3079"/>
      <c r="Q85" s="3079"/>
      <c r="R85" s="3079"/>
      <c r="S85" s="3079"/>
      <c r="T85" s="3079"/>
      <c r="U85" s="3079"/>
      <c r="V85" s="3079"/>
      <c r="W85" s="3079"/>
      <c r="X85" s="3079"/>
      <c r="Y85" s="3079"/>
      <c r="Z85" s="3079"/>
      <c r="AA85" s="3079"/>
      <c r="AB85" s="3079"/>
      <c r="AC85" s="3079"/>
      <c r="AD85" s="3079"/>
      <c r="AE85" s="3079"/>
      <c r="AF85" s="3079"/>
      <c r="AG85" s="3079"/>
      <c r="AH85" s="3079"/>
      <c r="AI85" s="3079"/>
      <c r="AJ85" s="3079"/>
      <c r="AK85" s="3079"/>
    </row>
    <row r="86" spans="1:37" ht="15" customHeight="1">
      <c r="A86" s="3078"/>
      <c r="B86" s="3078"/>
      <c r="C86" s="3079"/>
      <c r="D86" s="3079"/>
      <c r="E86" s="3079"/>
      <c r="F86" s="3079"/>
      <c r="G86" s="3079"/>
      <c r="H86" s="3079"/>
      <c r="I86" s="3079"/>
      <c r="J86" s="3079"/>
      <c r="K86" s="3079"/>
      <c r="L86" s="3079"/>
      <c r="M86" s="3079"/>
      <c r="N86" s="3079"/>
      <c r="O86" s="3079"/>
      <c r="P86" s="3079"/>
      <c r="Q86" s="3079"/>
      <c r="R86" s="3079"/>
      <c r="S86" s="3079"/>
      <c r="T86" s="3079"/>
      <c r="U86" s="3079"/>
      <c r="V86" s="3079"/>
      <c r="W86" s="3079"/>
      <c r="X86" s="3079"/>
      <c r="Y86" s="3079"/>
      <c r="Z86" s="3079"/>
      <c r="AA86" s="3079"/>
      <c r="AB86" s="3079"/>
      <c r="AC86" s="3079"/>
      <c r="AD86" s="3079"/>
      <c r="AE86" s="3079"/>
      <c r="AF86" s="3079"/>
      <c r="AG86" s="3079"/>
      <c r="AH86" s="3079"/>
      <c r="AI86" s="3079"/>
      <c r="AJ86" s="3079"/>
      <c r="AK86" s="3079"/>
    </row>
    <row r="87" spans="1:37" ht="11.25" customHeight="1">
      <c r="A87" s="110"/>
      <c r="B87" s="110"/>
      <c r="C87" s="110"/>
      <c r="D87" s="3082" t="s">
        <v>1293</v>
      </c>
      <c r="E87" s="3082"/>
      <c r="F87" s="3083" t="s">
        <v>2217</v>
      </c>
      <c r="G87" s="3083"/>
      <c r="H87" s="3083"/>
      <c r="I87" s="3083"/>
      <c r="J87" s="3083"/>
      <c r="K87" s="3083"/>
      <c r="L87" s="3083"/>
      <c r="M87" s="110"/>
      <c r="N87" s="110"/>
      <c r="O87" s="3082" t="s">
        <v>111</v>
      </c>
      <c r="P87" s="3082"/>
      <c r="Q87" s="3083" t="s">
        <v>2218</v>
      </c>
      <c r="R87" s="3083"/>
      <c r="S87" s="3083"/>
      <c r="T87" s="3083"/>
      <c r="U87" s="3083"/>
      <c r="V87" s="3083"/>
      <c r="W87" s="3083"/>
      <c r="X87" s="3083"/>
      <c r="Y87" s="3083"/>
      <c r="Z87" s="110"/>
      <c r="AA87" s="110"/>
      <c r="AB87" s="110"/>
      <c r="AC87" s="110"/>
      <c r="AD87" s="110"/>
      <c r="AE87" s="110"/>
      <c r="AF87" s="110"/>
      <c r="AG87" s="110"/>
      <c r="AH87" s="110"/>
      <c r="AI87" s="110"/>
      <c r="AJ87" s="110"/>
      <c r="AK87" s="110"/>
    </row>
    <row r="88" spans="1:37" ht="11.25" customHeight="1">
      <c r="A88" s="110"/>
      <c r="B88" s="110"/>
      <c r="C88" s="110"/>
      <c r="D88" s="3082"/>
      <c r="E88" s="3082"/>
      <c r="F88" s="3083"/>
      <c r="G88" s="3083"/>
      <c r="H88" s="3083"/>
      <c r="I88" s="3083"/>
      <c r="J88" s="3083"/>
      <c r="K88" s="3083"/>
      <c r="L88" s="3083"/>
      <c r="M88" s="110"/>
      <c r="N88" s="110"/>
      <c r="O88" s="3082"/>
      <c r="P88" s="3082"/>
      <c r="Q88" s="3083"/>
      <c r="R88" s="3083"/>
      <c r="S88" s="3083"/>
      <c r="T88" s="3083"/>
      <c r="U88" s="3083"/>
      <c r="V88" s="3083"/>
      <c r="W88" s="3083"/>
      <c r="X88" s="3083"/>
      <c r="Y88" s="3083"/>
      <c r="Z88" s="110"/>
      <c r="AA88" s="110"/>
      <c r="AB88" s="110"/>
      <c r="AC88" s="110"/>
      <c r="AD88" s="110"/>
      <c r="AE88" s="110"/>
      <c r="AF88" s="110"/>
      <c r="AG88" s="110"/>
      <c r="AH88" s="110"/>
      <c r="AI88" s="110"/>
      <c r="AJ88" s="110"/>
      <c r="AK88" s="110"/>
    </row>
    <row r="89" spans="1:37" ht="7.5" customHeight="1">
      <c r="A89" s="110"/>
      <c r="B89" s="110"/>
      <c r="C89" s="110"/>
      <c r="D89" s="110"/>
      <c r="E89" s="110"/>
      <c r="F89" s="110"/>
      <c r="G89" s="110"/>
      <c r="H89" s="110"/>
      <c r="I89" s="110"/>
      <c r="J89" s="110"/>
      <c r="K89" s="110"/>
      <c r="L89" s="110"/>
      <c r="M89" s="110"/>
      <c r="N89" s="110"/>
      <c r="O89" s="110"/>
      <c r="P89" s="110"/>
      <c r="Q89" s="110"/>
      <c r="R89" s="110"/>
      <c r="S89" s="110"/>
      <c r="T89" s="110"/>
      <c r="U89" s="110"/>
      <c r="V89" s="110"/>
      <c r="W89" s="110"/>
      <c r="X89" s="110"/>
      <c r="Y89" s="110"/>
      <c r="Z89" s="110"/>
      <c r="AA89" s="110"/>
      <c r="AB89" s="110"/>
      <c r="AC89" s="110"/>
      <c r="AD89" s="110"/>
      <c r="AE89" s="110"/>
      <c r="AF89" s="110"/>
      <c r="AG89" s="110"/>
      <c r="AH89" s="110"/>
      <c r="AI89" s="110"/>
      <c r="AJ89" s="110"/>
      <c r="AK89" s="110"/>
    </row>
    <row r="90" spans="1:37" ht="15" customHeight="1">
      <c r="A90" s="3078" t="s">
        <v>2201</v>
      </c>
      <c r="B90" s="3078"/>
      <c r="C90" s="3079" t="s">
        <v>2219</v>
      </c>
      <c r="D90" s="3079"/>
      <c r="E90" s="3079"/>
      <c r="F90" s="3079"/>
      <c r="G90" s="3079"/>
      <c r="H90" s="3079"/>
      <c r="I90" s="3079"/>
      <c r="J90" s="3079"/>
      <c r="K90" s="3079"/>
      <c r="L90" s="3079"/>
      <c r="M90" s="3079"/>
      <c r="N90" s="3079"/>
      <c r="O90" s="3079"/>
      <c r="P90" s="3079"/>
      <c r="Q90" s="3079"/>
      <c r="R90" s="3079"/>
      <c r="S90" s="3079"/>
      <c r="T90" s="3079"/>
      <c r="U90" s="3079"/>
      <c r="V90" s="3079"/>
      <c r="W90" s="3079"/>
      <c r="X90" s="3079"/>
      <c r="Y90" s="3079"/>
      <c r="Z90" s="3079"/>
      <c r="AA90" s="3079"/>
      <c r="AB90" s="3079"/>
      <c r="AC90" s="3079"/>
      <c r="AD90" s="3079"/>
      <c r="AE90" s="3079"/>
      <c r="AF90" s="3079"/>
      <c r="AG90" s="3079"/>
      <c r="AH90" s="3079"/>
      <c r="AI90" s="3079"/>
      <c r="AJ90" s="3079"/>
      <c r="AK90" s="3079"/>
    </row>
    <row r="91" spans="1:37" ht="15" customHeight="1">
      <c r="A91" s="3078"/>
      <c r="B91" s="3078"/>
      <c r="C91" s="3079"/>
      <c r="D91" s="3079"/>
      <c r="E91" s="3079"/>
      <c r="F91" s="3079"/>
      <c r="G91" s="3079"/>
      <c r="H91" s="3079"/>
      <c r="I91" s="3079"/>
      <c r="J91" s="3079"/>
      <c r="K91" s="3079"/>
      <c r="L91" s="3079"/>
      <c r="M91" s="3079"/>
      <c r="N91" s="3079"/>
      <c r="O91" s="3079"/>
      <c r="P91" s="3079"/>
      <c r="Q91" s="3079"/>
      <c r="R91" s="3079"/>
      <c r="S91" s="3079"/>
      <c r="T91" s="3079"/>
      <c r="U91" s="3079"/>
      <c r="V91" s="3079"/>
      <c r="W91" s="3079"/>
      <c r="X91" s="3079"/>
      <c r="Y91" s="3079"/>
      <c r="Z91" s="3079"/>
      <c r="AA91" s="3079"/>
      <c r="AB91" s="3079"/>
      <c r="AC91" s="3079"/>
      <c r="AD91" s="3079"/>
      <c r="AE91" s="3079"/>
      <c r="AF91" s="3079"/>
      <c r="AG91" s="3079"/>
      <c r="AH91" s="3079"/>
      <c r="AI91" s="3079"/>
      <c r="AJ91" s="3079"/>
      <c r="AK91" s="3079"/>
    </row>
    <row r="92" spans="1:37" ht="11.25" customHeight="1">
      <c r="A92" s="110"/>
      <c r="B92" s="110"/>
      <c r="C92" s="110"/>
      <c r="D92" s="3082" t="s">
        <v>1293</v>
      </c>
      <c r="E92" s="3082"/>
      <c r="F92" s="3083" t="s">
        <v>2220</v>
      </c>
      <c r="G92" s="3083"/>
      <c r="H92" s="3083"/>
      <c r="I92" s="3083"/>
      <c r="J92" s="3083"/>
      <c r="K92" s="3083"/>
      <c r="L92" s="3083"/>
      <c r="M92" s="110"/>
      <c r="N92" s="110"/>
      <c r="O92" s="3082" t="s">
        <v>111</v>
      </c>
      <c r="P92" s="3082"/>
      <c r="Q92" s="3083" t="s">
        <v>2221</v>
      </c>
      <c r="R92" s="3083"/>
      <c r="S92" s="3083"/>
      <c r="T92" s="3083"/>
      <c r="U92" s="3083"/>
      <c r="V92" s="3083"/>
      <c r="W92" s="3083"/>
      <c r="X92" s="3083"/>
      <c r="Y92" s="3083"/>
      <c r="Z92" s="110"/>
      <c r="AA92" s="110"/>
      <c r="AB92" s="110"/>
      <c r="AC92" s="110"/>
      <c r="AD92" s="110"/>
      <c r="AE92" s="110"/>
      <c r="AF92" s="110"/>
      <c r="AG92" s="110"/>
      <c r="AH92" s="110"/>
      <c r="AI92" s="110"/>
      <c r="AJ92" s="110"/>
      <c r="AK92" s="110"/>
    </row>
    <row r="93" spans="1:37" ht="11.25" customHeight="1">
      <c r="A93" s="110"/>
      <c r="B93" s="110"/>
      <c r="C93" s="110"/>
      <c r="D93" s="3082"/>
      <c r="E93" s="3082"/>
      <c r="F93" s="3083"/>
      <c r="G93" s="3083"/>
      <c r="H93" s="3083"/>
      <c r="I93" s="3083"/>
      <c r="J93" s="3083"/>
      <c r="K93" s="3083"/>
      <c r="L93" s="3083"/>
      <c r="M93" s="110"/>
      <c r="N93" s="110"/>
      <c r="O93" s="3082"/>
      <c r="P93" s="3082"/>
      <c r="Q93" s="3083"/>
      <c r="R93" s="3083"/>
      <c r="S93" s="3083"/>
      <c r="T93" s="3083"/>
      <c r="U93" s="3083"/>
      <c r="V93" s="3083"/>
      <c r="W93" s="3083"/>
      <c r="X93" s="3083"/>
      <c r="Y93" s="3083"/>
      <c r="Z93" s="110"/>
      <c r="AA93" s="110"/>
      <c r="AB93" s="110"/>
      <c r="AC93" s="110"/>
      <c r="AD93" s="110"/>
      <c r="AE93" s="110"/>
      <c r="AF93" s="110"/>
      <c r="AG93" s="110"/>
      <c r="AH93" s="110"/>
      <c r="AI93" s="110"/>
      <c r="AJ93" s="110"/>
      <c r="AK93" s="110"/>
    </row>
    <row r="94" spans="1:37" ht="7.5" customHeight="1">
      <c r="A94" s="110"/>
      <c r="B94" s="110"/>
      <c r="C94" s="110"/>
      <c r="D94" s="110"/>
      <c r="E94" s="110"/>
      <c r="F94" s="110"/>
      <c r="G94" s="110"/>
      <c r="H94" s="110"/>
      <c r="I94" s="110"/>
      <c r="J94" s="110"/>
      <c r="K94" s="110"/>
      <c r="L94" s="110"/>
      <c r="M94" s="110"/>
      <c r="N94" s="110"/>
      <c r="O94" s="110"/>
      <c r="P94" s="110"/>
      <c r="Q94" s="110"/>
      <c r="R94" s="110"/>
      <c r="S94" s="110"/>
      <c r="T94" s="110"/>
      <c r="U94" s="110"/>
      <c r="V94" s="110"/>
      <c r="W94" s="110"/>
      <c r="X94" s="110"/>
      <c r="Y94" s="110"/>
      <c r="Z94" s="110"/>
      <c r="AA94" s="110"/>
      <c r="AB94" s="110"/>
      <c r="AC94" s="110"/>
      <c r="AD94" s="110"/>
      <c r="AE94" s="110"/>
      <c r="AF94" s="110"/>
      <c r="AG94" s="110"/>
      <c r="AH94" s="110"/>
      <c r="AI94" s="110"/>
      <c r="AJ94" s="110"/>
      <c r="AK94" s="110"/>
    </row>
    <row r="95" spans="1:37" ht="15" customHeight="1">
      <c r="A95" s="3078" t="s">
        <v>2201</v>
      </c>
      <c r="B95" s="1719"/>
      <c r="C95" s="3079" t="s">
        <v>2222</v>
      </c>
      <c r="D95" s="3079"/>
      <c r="E95" s="3079"/>
      <c r="F95" s="3079"/>
      <c r="G95" s="3079"/>
      <c r="H95" s="3079"/>
      <c r="I95" s="3079"/>
      <c r="J95" s="3079"/>
      <c r="K95" s="3079"/>
      <c r="L95" s="3079"/>
      <c r="M95" s="3079"/>
      <c r="N95" s="3079"/>
      <c r="O95" s="3079"/>
      <c r="P95" s="3079"/>
      <c r="Q95" s="3079"/>
      <c r="R95" s="3079"/>
      <c r="S95" s="3079"/>
      <c r="T95" s="3079"/>
      <c r="U95" s="3079"/>
      <c r="V95" s="3079"/>
      <c r="W95" s="3079"/>
      <c r="X95" s="3079"/>
      <c r="Y95" s="3079"/>
      <c r="Z95" s="3079"/>
      <c r="AA95" s="3079"/>
      <c r="AB95" s="3079"/>
      <c r="AC95" s="3079"/>
      <c r="AD95" s="3079"/>
      <c r="AE95" s="3079"/>
      <c r="AF95" s="3079"/>
      <c r="AG95" s="3079"/>
      <c r="AH95" s="3079"/>
      <c r="AI95" s="3079"/>
      <c r="AJ95" s="3079"/>
      <c r="AK95" s="3079"/>
    </row>
    <row r="96" spans="1:37" ht="15" customHeight="1" thickBot="1">
      <c r="A96" s="1719"/>
      <c r="B96" s="1719"/>
      <c r="C96" s="3079"/>
      <c r="D96" s="3079"/>
      <c r="E96" s="3079"/>
      <c r="F96" s="3079"/>
      <c r="G96" s="3079"/>
      <c r="H96" s="3079"/>
      <c r="I96" s="3079"/>
      <c r="J96" s="3079"/>
      <c r="K96" s="3079"/>
      <c r="L96" s="3079"/>
      <c r="M96" s="3079"/>
      <c r="N96" s="3079"/>
      <c r="O96" s="3079"/>
      <c r="P96" s="3079"/>
      <c r="Q96" s="3079"/>
      <c r="R96" s="3079"/>
      <c r="S96" s="3079"/>
      <c r="T96" s="3079"/>
      <c r="U96" s="3079"/>
      <c r="V96" s="3079"/>
      <c r="W96" s="3079"/>
      <c r="X96" s="3079"/>
      <c r="Y96" s="3079"/>
      <c r="Z96" s="3079"/>
      <c r="AA96" s="3079"/>
      <c r="AB96" s="3079"/>
      <c r="AC96" s="3079"/>
      <c r="AD96" s="3079"/>
      <c r="AE96" s="3079"/>
      <c r="AF96" s="3079"/>
      <c r="AG96" s="3079"/>
      <c r="AH96" s="3079"/>
      <c r="AI96" s="3079"/>
      <c r="AJ96" s="3079"/>
      <c r="AK96" s="3079"/>
    </row>
    <row r="97" spans="1:37" ht="15" customHeight="1">
      <c r="D97" s="3069"/>
      <c r="E97" s="3070"/>
      <c r="F97" s="3070"/>
      <c r="G97" s="3070"/>
      <c r="H97" s="3070"/>
      <c r="I97" s="3070"/>
      <c r="J97" s="3070"/>
      <c r="K97" s="3070"/>
      <c r="L97" s="3070"/>
      <c r="M97" s="3070"/>
      <c r="N97" s="3070"/>
      <c r="O97" s="3070"/>
      <c r="P97" s="3070"/>
      <c r="Q97" s="3070"/>
      <c r="R97" s="3070"/>
      <c r="S97" s="3070"/>
      <c r="T97" s="3070"/>
      <c r="U97" s="3070"/>
      <c r="V97" s="3070"/>
      <c r="W97" s="3070"/>
      <c r="X97" s="3070"/>
      <c r="Y97" s="3070"/>
      <c r="Z97" s="3070"/>
      <c r="AA97" s="3070"/>
      <c r="AB97" s="3070"/>
      <c r="AC97" s="3070"/>
      <c r="AD97" s="3070"/>
      <c r="AE97" s="3070"/>
      <c r="AF97" s="3070"/>
      <c r="AG97" s="3070"/>
      <c r="AH97" s="3070"/>
      <c r="AI97" s="3070"/>
      <c r="AJ97" s="3070"/>
      <c r="AK97" s="3071"/>
    </row>
    <row r="98" spans="1:37" ht="15" customHeight="1">
      <c r="D98" s="3072"/>
      <c r="E98" s="3073"/>
      <c r="F98" s="3073"/>
      <c r="G98" s="3073"/>
      <c r="H98" s="3073"/>
      <c r="I98" s="3073"/>
      <c r="J98" s="3073"/>
      <c r="K98" s="3073"/>
      <c r="L98" s="3073"/>
      <c r="M98" s="3073"/>
      <c r="N98" s="3073"/>
      <c r="O98" s="3073"/>
      <c r="P98" s="3073"/>
      <c r="Q98" s="3073"/>
      <c r="R98" s="3073"/>
      <c r="S98" s="3073"/>
      <c r="T98" s="3073"/>
      <c r="U98" s="3073"/>
      <c r="V98" s="3073"/>
      <c r="W98" s="3073"/>
      <c r="X98" s="3073"/>
      <c r="Y98" s="3073"/>
      <c r="Z98" s="3073"/>
      <c r="AA98" s="3073"/>
      <c r="AB98" s="3073"/>
      <c r="AC98" s="3073"/>
      <c r="AD98" s="3073"/>
      <c r="AE98" s="3073"/>
      <c r="AF98" s="3073"/>
      <c r="AG98" s="3073"/>
      <c r="AH98" s="3073"/>
      <c r="AI98" s="3073"/>
      <c r="AJ98" s="3073"/>
      <c r="AK98" s="3074"/>
    </row>
    <row r="99" spans="1:37" ht="15" customHeight="1">
      <c r="D99" s="3072"/>
      <c r="E99" s="3073"/>
      <c r="F99" s="3073"/>
      <c r="G99" s="3073"/>
      <c r="H99" s="3073"/>
      <c r="I99" s="3073"/>
      <c r="J99" s="3073"/>
      <c r="K99" s="3073"/>
      <c r="L99" s="3073"/>
      <c r="M99" s="3073"/>
      <c r="N99" s="3073"/>
      <c r="O99" s="3073"/>
      <c r="P99" s="3073"/>
      <c r="Q99" s="3073"/>
      <c r="R99" s="3073"/>
      <c r="S99" s="3073"/>
      <c r="T99" s="3073"/>
      <c r="U99" s="3073"/>
      <c r="V99" s="3073"/>
      <c r="W99" s="3073"/>
      <c r="X99" s="3073"/>
      <c r="Y99" s="3073"/>
      <c r="Z99" s="3073"/>
      <c r="AA99" s="3073"/>
      <c r="AB99" s="3073"/>
      <c r="AC99" s="3073"/>
      <c r="AD99" s="3073"/>
      <c r="AE99" s="3073"/>
      <c r="AF99" s="3073"/>
      <c r="AG99" s="3073"/>
      <c r="AH99" s="3073"/>
      <c r="AI99" s="3073"/>
      <c r="AJ99" s="3073"/>
      <c r="AK99" s="3074"/>
    </row>
    <row r="100" spans="1:37" ht="15" customHeight="1">
      <c r="D100" s="3072"/>
      <c r="E100" s="3073"/>
      <c r="F100" s="3073"/>
      <c r="G100" s="3073"/>
      <c r="H100" s="3073"/>
      <c r="I100" s="3073"/>
      <c r="J100" s="3073"/>
      <c r="K100" s="3073"/>
      <c r="L100" s="3073"/>
      <c r="M100" s="3073"/>
      <c r="N100" s="3073"/>
      <c r="O100" s="3073"/>
      <c r="P100" s="3073"/>
      <c r="Q100" s="3073"/>
      <c r="R100" s="3073"/>
      <c r="S100" s="3073"/>
      <c r="T100" s="3073"/>
      <c r="U100" s="3073"/>
      <c r="V100" s="3073"/>
      <c r="W100" s="3073"/>
      <c r="X100" s="3073"/>
      <c r="Y100" s="3073"/>
      <c r="Z100" s="3073"/>
      <c r="AA100" s="3073"/>
      <c r="AB100" s="3073"/>
      <c r="AC100" s="3073"/>
      <c r="AD100" s="3073"/>
      <c r="AE100" s="3073"/>
      <c r="AF100" s="3073"/>
      <c r="AG100" s="3073"/>
      <c r="AH100" s="3073"/>
      <c r="AI100" s="3073"/>
      <c r="AJ100" s="3073"/>
      <c r="AK100" s="3074"/>
    </row>
    <row r="101" spans="1:37" ht="15" customHeight="1">
      <c r="D101" s="3072"/>
      <c r="E101" s="3073"/>
      <c r="F101" s="3073"/>
      <c r="G101" s="3073"/>
      <c r="H101" s="3073"/>
      <c r="I101" s="3073"/>
      <c r="J101" s="3073"/>
      <c r="K101" s="3073"/>
      <c r="L101" s="3073"/>
      <c r="M101" s="3073"/>
      <c r="N101" s="3073"/>
      <c r="O101" s="3073"/>
      <c r="P101" s="3073"/>
      <c r="Q101" s="3073"/>
      <c r="R101" s="3073"/>
      <c r="S101" s="3073"/>
      <c r="T101" s="3073"/>
      <c r="U101" s="3073"/>
      <c r="V101" s="3073"/>
      <c r="W101" s="3073"/>
      <c r="X101" s="3073"/>
      <c r="Y101" s="3073"/>
      <c r="Z101" s="3073"/>
      <c r="AA101" s="3073"/>
      <c r="AB101" s="3073"/>
      <c r="AC101" s="3073"/>
      <c r="AD101" s="3073"/>
      <c r="AE101" s="3073"/>
      <c r="AF101" s="3073"/>
      <c r="AG101" s="3073"/>
      <c r="AH101" s="3073"/>
      <c r="AI101" s="3073"/>
      <c r="AJ101" s="3073"/>
      <c r="AK101" s="3074"/>
    </row>
    <row r="102" spans="1:37" ht="15" customHeight="1">
      <c r="D102" s="3072"/>
      <c r="E102" s="3073"/>
      <c r="F102" s="3073"/>
      <c r="G102" s="3073"/>
      <c r="H102" s="3073"/>
      <c r="I102" s="3073"/>
      <c r="J102" s="3073"/>
      <c r="K102" s="3073"/>
      <c r="L102" s="3073"/>
      <c r="M102" s="3073"/>
      <c r="N102" s="3073"/>
      <c r="O102" s="3073"/>
      <c r="P102" s="3073"/>
      <c r="Q102" s="3073"/>
      <c r="R102" s="3073"/>
      <c r="S102" s="3073"/>
      <c r="T102" s="3073"/>
      <c r="U102" s="3073"/>
      <c r="V102" s="3073"/>
      <c r="W102" s="3073"/>
      <c r="X102" s="3073"/>
      <c r="Y102" s="3073"/>
      <c r="Z102" s="3073"/>
      <c r="AA102" s="3073"/>
      <c r="AB102" s="3073"/>
      <c r="AC102" s="3073"/>
      <c r="AD102" s="3073"/>
      <c r="AE102" s="3073"/>
      <c r="AF102" s="3073"/>
      <c r="AG102" s="3073"/>
      <c r="AH102" s="3073"/>
      <c r="AI102" s="3073"/>
      <c r="AJ102" s="3073"/>
      <c r="AK102" s="3074"/>
    </row>
    <row r="103" spans="1:37" ht="15" customHeight="1">
      <c r="D103" s="3072"/>
      <c r="E103" s="3073"/>
      <c r="F103" s="3073"/>
      <c r="G103" s="3073"/>
      <c r="H103" s="3073"/>
      <c r="I103" s="3073"/>
      <c r="J103" s="3073"/>
      <c r="K103" s="3073"/>
      <c r="L103" s="3073"/>
      <c r="M103" s="3073"/>
      <c r="N103" s="3073"/>
      <c r="O103" s="3073"/>
      <c r="P103" s="3073"/>
      <c r="Q103" s="3073"/>
      <c r="R103" s="3073"/>
      <c r="S103" s="3073"/>
      <c r="T103" s="3073"/>
      <c r="U103" s="3073"/>
      <c r="V103" s="3073"/>
      <c r="W103" s="3073"/>
      <c r="X103" s="3073"/>
      <c r="Y103" s="3073"/>
      <c r="Z103" s="3073"/>
      <c r="AA103" s="3073"/>
      <c r="AB103" s="3073"/>
      <c r="AC103" s="3073"/>
      <c r="AD103" s="3073"/>
      <c r="AE103" s="3073"/>
      <c r="AF103" s="3073"/>
      <c r="AG103" s="3073"/>
      <c r="AH103" s="3073"/>
      <c r="AI103" s="3073"/>
      <c r="AJ103" s="3073"/>
      <c r="AK103" s="3074"/>
    </row>
    <row r="104" spans="1:37" ht="15" customHeight="1">
      <c r="D104" s="3072"/>
      <c r="E104" s="3073"/>
      <c r="F104" s="3073"/>
      <c r="G104" s="3073"/>
      <c r="H104" s="3073"/>
      <c r="I104" s="3073"/>
      <c r="J104" s="3073"/>
      <c r="K104" s="3073"/>
      <c r="L104" s="3073"/>
      <c r="M104" s="3073"/>
      <c r="N104" s="3073"/>
      <c r="O104" s="3073"/>
      <c r="P104" s="3073"/>
      <c r="Q104" s="3073"/>
      <c r="R104" s="3073"/>
      <c r="S104" s="3073"/>
      <c r="T104" s="3073"/>
      <c r="U104" s="3073"/>
      <c r="V104" s="3073"/>
      <c r="W104" s="3073"/>
      <c r="X104" s="3073"/>
      <c r="Y104" s="3073"/>
      <c r="Z104" s="3073"/>
      <c r="AA104" s="3073"/>
      <c r="AB104" s="3073"/>
      <c r="AC104" s="3073"/>
      <c r="AD104" s="3073"/>
      <c r="AE104" s="3073"/>
      <c r="AF104" s="3073"/>
      <c r="AG104" s="3073"/>
      <c r="AH104" s="3073"/>
      <c r="AI104" s="3073"/>
      <c r="AJ104" s="3073"/>
      <c r="AK104" s="3074"/>
    </row>
    <row r="105" spans="1:37" ht="15" customHeight="1">
      <c r="D105" s="3072"/>
      <c r="E105" s="3073"/>
      <c r="F105" s="3073"/>
      <c r="G105" s="3073"/>
      <c r="H105" s="3073"/>
      <c r="I105" s="3073"/>
      <c r="J105" s="3073"/>
      <c r="K105" s="3073"/>
      <c r="L105" s="3073"/>
      <c r="M105" s="3073"/>
      <c r="N105" s="3073"/>
      <c r="O105" s="3073"/>
      <c r="P105" s="3073"/>
      <c r="Q105" s="3073"/>
      <c r="R105" s="3073"/>
      <c r="S105" s="3073"/>
      <c r="T105" s="3073"/>
      <c r="U105" s="3073"/>
      <c r="V105" s="3073"/>
      <c r="W105" s="3073"/>
      <c r="X105" s="3073"/>
      <c r="Y105" s="3073"/>
      <c r="Z105" s="3073"/>
      <c r="AA105" s="3073"/>
      <c r="AB105" s="3073"/>
      <c r="AC105" s="3073"/>
      <c r="AD105" s="3073"/>
      <c r="AE105" s="3073"/>
      <c r="AF105" s="3073"/>
      <c r="AG105" s="3073"/>
      <c r="AH105" s="3073"/>
      <c r="AI105" s="3073"/>
      <c r="AJ105" s="3073"/>
      <c r="AK105" s="3074"/>
    </row>
    <row r="106" spans="1:37" ht="15" customHeight="1">
      <c r="D106" s="3072"/>
      <c r="E106" s="3073"/>
      <c r="F106" s="3073"/>
      <c r="G106" s="3073"/>
      <c r="H106" s="3073"/>
      <c r="I106" s="3073"/>
      <c r="J106" s="3073"/>
      <c r="K106" s="3073"/>
      <c r="L106" s="3073"/>
      <c r="M106" s="3073"/>
      <c r="N106" s="3073"/>
      <c r="O106" s="3073"/>
      <c r="P106" s="3073"/>
      <c r="Q106" s="3073"/>
      <c r="R106" s="3073"/>
      <c r="S106" s="3073"/>
      <c r="T106" s="3073"/>
      <c r="U106" s="3073"/>
      <c r="V106" s="3073"/>
      <c r="W106" s="3073"/>
      <c r="X106" s="3073"/>
      <c r="Y106" s="3073"/>
      <c r="Z106" s="3073"/>
      <c r="AA106" s="3073"/>
      <c r="AB106" s="3073"/>
      <c r="AC106" s="3073"/>
      <c r="AD106" s="3073"/>
      <c r="AE106" s="3073"/>
      <c r="AF106" s="3073"/>
      <c r="AG106" s="3073"/>
      <c r="AH106" s="3073"/>
      <c r="AI106" s="3073"/>
      <c r="AJ106" s="3073"/>
      <c r="AK106" s="3074"/>
    </row>
    <row r="107" spans="1:37" ht="15" customHeight="1">
      <c r="D107" s="3072"/>
      <c r="E107" s="3073"/>
      <c r="F107" s="3073"/>
      <c r="G107" s="3073"/>
      <c r="H107" s="3073"/>
      <c r="I107" s="3073"/>
      <c r="J107" s="3073"/>
      <c r="K107" s="3073"/>
      <c r="L107" s="3073"/>
      <c r="M107" s="3073"/>
      <c r="N107" s="3073"/>
      <c r="O107" s="3073"/>
      <c r="P107" s="3073"/>
      <c r="Q107" s="3073"/>
      <c r="R107" s="3073"/>
      <c r="S107" s="3073"/>
      <c r="T107" s="3073"/>
      <c r="U107" s="3073"/>
      <c r="V107" s="3073"/>
      <c r="W107" s="3073"/>
      <c r="X107" s="3073"/>
      <c r="Y107" s="3073"/>
      <c r="Z107" s="3073"/>
      <c r="AA107" s="3073"/>
      <c r="AB107" s="3073"/>
      <c r="AC107" s="3073"/>
      <c r="AD107" s="3073"/>
      <c r="AE107" s="3073"/>
      <c r="AF107" s="3073"/>
      <c r="AG107" s="3073"/>
      <c r="AH107" s="3073"/>
      <c r="AI107" s="3073"/>
      <c r="AJ107" s="3073"/>
      <c r="AK107" s="3074"/>
    </row>
    <row r="108" spans="1:37" ht="15" customHeight="1" thickBot="1">
      <c r="D108" s="3075"/>
      <c r="E108" s="3076"/>
      <c r="F108" s="3076"/>
      <c r="G108" s="3076"/>
      <c r="H108" s="3076"/>
      <c r="I108" s="3076"/>
      <c r="J108" s="3076"/>
      <c r="K108" s="3076"/>
      <c r="L108" s="3076"/>
      <c r="M108" s="3076"/>
      <c r="N108" s="3076"/>
      <c r="O108" s="3076"/>
      <c r="P108" s="3076"/>
      <c r="Q108" s="3076"/>
      <c r="R108" s="3076"/>
      <c r="S108" s="3076"/>
      <c r="T108" s="3076"/>
      <c r="U108" s="3076"/>
      <c r="V108" s="3076"/>
      <c r="W108" s="3076"/>
      <c r="X108" s="3076"/>
      <c r="Y108" s="3076"/>
      <c r="Z108" s="3076"/>
      <c r="AA108" s="3076"/>
      <c r="AB108" s="3076"/>
      <c r="AC108" s="3076"/>
      <c r="AD108" s="3076"/>
      <c r="AE108" s="3076"/>
      <c r="AF108" s="3076"/>
      <c r="AG108" s="3076"/>
      <c r="AH108" s="3076"/>
      <c r="AI108" s="3076"/>
      <c r="AJ108" s="3076"/>
      <c r="AK108" s="3077"/>
    </row>
    <row r="109" spans="1:37" ht="7.5" customHeight="1"/>
    <row r="110" spans="1:37" ht="15" customHeight="1">
      <c r="A110" s="3078" t="s">
        <v>2203</v>
      </c>
      <c r="B110" s="1719"/>
      <c r="C110" s="3079" t="s">
        <v>2223</v>
      </c>
      <c r="D110" s="3079"/>
      <c r="E110" s="3079"/>
      <c r="F110" s="3079"/>
      <c r="G110" s="3079"/>
      <c r="H110" s="3079"/>
      <c r="I110" s="3079"/>
      <c r="J110" s="3079"/>
      <c r="K110" s="3079"/>
      <c r="L110" s="3079"/>
      <c r="M110" s="3079"/>
      <c r="N110" s="3079"/>
      <c r="O110" s="3079"/>
      <c r="P110" s="3079"/>
      <c r="Q110" s="3079"/>
      <c r="R110" s="3079"/>
      <c r="S110" s="3079"/>
      <c r="T110" s="3079"/>
      <c r="U110" s="3079"/>
      <c r="V110" s="3079"/>
      <c r="W110" s="3079"/>
      <c r="X110" s="3079"/>
      <c r="Y110" s="3079"/>
      <c r="Z110" s="3079"/>
      <c r="AA110" s="3079"/>
      <c r="AB110" s="3079"/>
      <c r="AC110" s="3079"/>
      <c r="AD110" s="3079"/>
      <c r="AE110" s="3079"/>
      <c r="AF110" s="3079"/>
      <c r="AG110" s="3079"/>
      <c r="AH110" s="3079"/>
      <c r="AI110" s="3079"/>
      <c r="AJ110" s="3079"/>
      <c r="AK110" s="3079"/>
    </row>
    <row r="111" spans="1:37" ht="15" customHeight="1">
      <c r="A111" s="3078"/>
      <c r="B111" s="1719"/>
      <c r="C111" s="3079"/>
      <c r="D111" s="3079"/>
      <c r="E111" s="3079"/>
      <c r="F111" s="3079"/>
      <c r="G111" s="3079"/>
      <c r="H111" s="3079"/>
      <c r="I111" s="3079"/>
      <c r="J111" s="3079"/>
      <c r="K111" s="3079"/>
      <c r="L111" s="3079"/>
      <c r="M111" s="3079"/>
      <c r="N111" s="3079"/>
      <c r="O111" s="3079"/>
      <c r="P111" s="3079"/>
      <c r="Q111" s="3079"/>
      <c r="R111" s="3079"/>
      <c r="S111" s="3079"/>
      <c r="T111" s="3079"/>
      <c r="U111" s="3079"/>
      <c r="V111" s="3079"/>
      <c r="W111" s="3079"/>
      <c r="X111" s="3079"/>
      <c r="Y111" s="3079"/>
      <c r="Z111" s="3079"/>
      <c r="AA111" s="3079"/>
      <c r="AB111" s="3079"/>
      <c r="AC111" s="3079"/>
      <c r="AD111" s="3079"/>
      <c r="AE111" s="3079"/>
      <c r="AF111" s="3079"/>
      <c r="AG111" s="3079"/>
      <c r="AH111" s="3079"/>
      <c r="AI111" s="3079"/>
      <c r="AJ111" s="3079"/>
      <c r="AK111" s="3079"/>
    </row>
    <row r="112" spans="1:37" ht="15" customHeight="1">
      <c r="A112" s="1719"/>
      <c r="B112" s="1719"/>
      <c r="C112" s="3079"/>
      <c r="D112" s="3079"/>
      <c r="E112" s="3079"/>
      <c r="F112" s="3079"/>
      <c r="G112" s="3079"/>
      <c r="H112" s="3079"/>
      <c r="I112" s="3079"/>
      <c r="J112" s="3079"/>
      <c r="K112" s="3079"/>
      <c r="L112" s="3079"/>
      <c r="M112" s="3079"/>
      <c r="N112" s="3079"/>
      <c r="O112" s="3079"/>
      <c r="P112" s="3079"/>
      <c r="Q112" s="3079"/>
      <c r="R112" s="3079"/>
      <c r="S112" s="3079"/>
      <c r="T112" s="3079"/>
      <c r="U112" s="3079"/>
      <c r="V112" s="3079"/>
      <c r="W112" s="3079"/>
      <c r="X112" s="3079"/>
      <c r="Y112" s="3079"/>
      <c r="Z112" s="3079"/>
      <c r="AA112" s="3079"/>
      <c r="AB112" s="3079"/>
      <c r="AC112" s="3079"/>
      <c r="AD112" s="3079"/>
      <c r="AE112" s="3079"/>
      <c r="AF112" s="3079"/>
      <c r="AG112" s="3079"/>
      <c r="AH112" s="3079"/>
      <c r="AI112" s="3079"/>
      <c r="AJ112" s="3079"/>
      <c r="AK112" s="3079"/>
    </row>
    <row r="113" spans="1:37" ht="15" customHeight="1">
      <c r="A113" s="1719"/>
      <c r="B113" s="1719"/>
      <c r="C113" s="3079"/>
      <c r="D113" s="3079"/>
      <c r="E113" s="3079"/>
      <c r="F113" s="3079"/>
      <c r="G113" s="3079"/>
      <c r="H113" s="3079"/>
      <c r="I113" s="3079"/>
      <c r="J113" s="3079"/>
      <c r="K113" s="3079"/>
      <c r="L113" s="3079"/>
      <c r="M113" s="3079"/>
      <c r="N113" s="3079"/>
      <c r="O113" s="3079"/>
      <c r="P113" s="3079"/>
      <c r="Q113" s="3079"/>
      <c r="R113" s="3079"/>
      <c r="S113" s="3079"/>
      <c r="T113" s="3079"/>
      <c r="U113" s="3079"/>
      <c r="V113" s="3079"/>
      <c r="W113" s="3079"/>
      <c r="X113" s="3079"/>
      <c r="Y113" s="3079"/>
      <c r="Z113" s="3079"/>
      <c r="AA113" s="3079"/>
      <c r="AB113" s="3079"/>
      <c r="AC113" s="3079"/>
      <c r="AD113" s="3079"/>
      <c r="AE113" s="3079"/>
      <c r="AF113" s="3079"/>
      <c r="AG113" s="3079"/>
      <c r="AH113" s="3079"/>
      <c r="AI113" s="3079"/>
      <c r="AJ113" s="3079"/>
      <c r="AK113" s="3079"/>
    </row>
    <row r="114" spans="1:37" ht="7.5" customHeight="1"/>
    <row r="115" spans="1:37" ht="15" customHeight="1">
      <c r="M115" s="963" t="s">
        <v>588</v>
      </c>
      <c r="N115" s="963"/>
      <c r="O115" s="963"/>
      <c r="P115" s="963"/>
      <c r="Q115" s="963"/>
      <c r="R115" s="963"/>
      <c r="S115" s="111"/>
      <c r="T115" s="1752">
        <f>入力専用!$G$53</f>
        <v>0</v>
      </c>
      <c r="U115" s="1752"/>
      <c r="V115" s="1752"/>
      <c r="W115" s="1752"/>
      <c r="X115" s="1752"/>
      <c r="Y115" s="1752"/>
      <c r="Z115" s="1752"/>
      <c r="AA115" s="1752"/>
      <c r="AB115" s="1752"/>
      <c r="AC115" s="1752"/>
      <c r="AD115" s="1752"/>
      <c r="AE115" s="1752"/>
      <c r="AF115" s="1752"/>
      <c r="AG115" s="1752"/>
      <c r="AH115" s="1752"/>
      <c r="AI115" s="1752"/>
      <c r="AJ115" s="1752"/>
      <c r="AK115" s="1752"/>
    </row>
    <row r="116" spans="1:37" ht="7.5" customHeight="1">
      <c r="AG116" s="22"/>
      <c r="AH116" s="22"/>
      <c r="AI116" s="22"/>
      <c r="AJ116" s="22"/>
      <c r="AK116" s="22"/>
    </row>
    <row r="117" spans="1:37" ht="15" customHeight="1">
      <c r="M117" s="1719" t="s">
        <v>1385</v>
      </c>
      <c r="N117" s="1719"/>
      <c r="O117" s="1719"/>
      <c r="P117" s="1719"/>
      <c r="Q117" s="1719"/>
      <c r="R117" s="1719"/>
      <c r="S117" s="111"/>
      <c r="T117" s="3080">
        <f>入力専用!$G$63</f>
        <v>0</v>
      </c>
      <c r="U117" s="3080"/>
      <c r="V117" s="3080"/>
      <c r="W117" s="3080"/>
      <c r="X117" s="3080"/>
      <c r="Y117" s="3080"/>
      <c r="Z117" s="3080"/>
      <c r="AA117" s="1719" t="s">
        <v>2186</v>
      </c>
      <c r="AB117" s="1719"/>
      <c r="AC117" s="1719"/>
      <c r="AD117" s="109"/>
      <c r="AE117" s="109"/>
      <c r="AF117" s="109"/>
    </row>
  </sheetData>
  <sheetProtection algorithmName="SHA-512" hashValue="7MBXYIWKMB3gva+F2TPe/lAShg3diW5aulyWzADRL0G8/5mVpnScW4xeiMbBuui1fbgfJsGzgMPx9c+nyXMJFw==" saltValue="Htoes3smV8xrgdISRC5MuA==" spinCount="100000" sheet="1" objects="1" scenarios="1" formatCells="0" selectLockedCells="1"/>
  <mergeCells count="51">
    <mergeCell ref="M117:R117"/>
    <mergeCell ref="T117:Z117"/>
    <mergeCell ref="AA117:AC117"/>
    <mergeCell ref="A95:B96"/>
    <mergeCell ref="C95:AK96"/>
    <mergeCell ref="D97:AK108"/>
    <mergeCell ref="A110:B113"/>
    <mergeCell ref="C110:AK113"/>
    <mergeCell ref="M115:R115"/>
    <mergeCell ref="T115:AK115"/>
    <mergeCell ref="C90:AK91"/>
    <mergeCell ref="A90:B91"/>
    <mergeCell ref="D92:E93"/>
    <mergeCell ref="F92:L93"/>
    <mergeCell ref="O92:P93"/>
    <mergeCell ref="Q92:Y93"/>
    <mergeCell ref="A85:B86"/>
    <mergeCell ref="D87:E88"/>
    <mergeCell ref="F87:L88"/>
    <mergeCell ref="O87:P88"/>
    <mergeCell ref="Q87:Y88"/>
    <mergeCell ref="D82:E83"/>
    <mergeCell ref="F82:L83"/>
    <mergeCell ref="O82:P83"/>
    <mergeCell ref="Q82:Y83"/>
    <mergeCell ref="C85:AK86"/>
    <mergeCell ref="D70:E71"/>
    <mergeCell ref="F70:J71"/>
    <mergeCell ref="O70:P71"/>
    <mergeCell ref="Q70:U71"/>
    <mergeCell ref="A80:B81"/>
    <mergeCell ref="C80:AK81"/>
    <mergeCell ref="C73:AK76"/>
    <mergeCell ref="D77:E78"/>
    <mergeCell ref="F77:L78"/>
    <mergeCell ref="O77:P78"/>
    <mergeCell ref="Q77:Y78"/>
    <mergeCell ref="A73:B76"/>
    <mergeCell ref="U50:X50"/>
    <mergeCell ref="A61:AK62"/>
    <mergeCell ref="A63:AK64"/>
    <mergeCell ref="A65:AK66"/>
    <mergeCell ref="A68:B69"/>
    <mergeCell ref="C68:AK69"/>
    <mergeCell ref="Y50:AB50"/>
    <mergeCell ref="AC50:AK50"/>
    <mergeCell ref="A52:AK53"/>
    <mergeCell ref="A56:AK57"/>
    <mergeCell ref="A59:H60"/>
    <mergeCell ref="I59:P60"/>
    <mergeCell ref="Q59:AK60"/>
  </mergeCells>
  <phoneticPr fontId="16"/>
  <conditionalFormatting sqref="A52">
    <cfRule type="expression" dxfId="2" priority="1">
      <formula>$A$52=""</formula>
    </cfRule>
  </conditionalFormatting>
  <dataValidations count="2">
    <dataValidation type="list" allowBlank="1" showInputMessage="1" showErrorMessage="1" sqref="O77 D77 O70 D70 O82 D82 O87 D87 O92 D92">
      <formula1>"☑, □,"</formula1>
    </dataValidation>
    <dataValidation type="list" allowBlank="1" showInputMessage="1" showErrorMessage="1" sqref="AC50:AK50">
      <formula1>$C$3:$C$4</formula1>
    </dataValidation>
  </dataValidations>
  <pageMargins left="0.70866141732283472" right="0.19685039370078741" top="0.19685039370078741" bottom="0.19685039370078741" header="0.31496062992125984" footer="0.31496062992125984"/>
  <pageSetup paperSize="9" orientation="portrait"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K117"/>
  <sheetViews>
    <sheetView showZeros="0" topLeftCell="A50" workbookViewId="0">
      <selection activeCell="AN11" sqref="AN11"/>
    </sheetView>
  </sheetViews>
  <sheetFormatPr defaultColWidth="2.375" defaultRowHeight="15" customHeight="1"/>
  <cols>
    <col min="1" max="16384" width="2.375" style="108"/>
  </cols>
  <sheetData>
    <row r="1" spans="3:7" ht="15" hidden="1" customHeight="1"/>
    <row r="2" spans="3:7" ht="15" hidden="1" customHeight="1">
      <c r="F2" s="78"/>
      <c r="G2" s="78" t="s">
        <v>863</v>
      </c>
    </row>
    <row r="3" spans="3:7" ht="15" hidden="1" customHeight="1">
      <c r="C3" s="733">
        <f ca="1">NOW()</f>
        <v>46119.699161805554</v>
      </c>
      <c r="F3" s="734" t="str">
        <f>IF(LEFT("年　　　　月　　　　日",20)=LEFT(AC50,20),G4,"")</f>
        <v>作成日</v>
      </c>
      <c r="G3" s="734">
        <f ca="1">IF(LEFT("年　　　　月　　　　日",20)=LEFT(AC50,20),G5,G4)</f>
        <v>46119.699161805554</v>
      </c>
    </row>
    <row r="4" spans="3:7" ht="15" hidden="1" customHeight="1">
      <c r="C4" s="735" t="s">
        <v>2187</v>
      </c>
      <c r="F4" s="78"/>
      <c r="G4" s="736" t="s">
        <v>863</v>
      </c>
    </row>
    <row r="5" spans="3:7" ht="15" hidden="1" customHeight="1">
      <c r="F5" s="78"/>
      <c r="G5" s="737">
        <f ca="1">NOW()</f>
        <v>46119.699161805554</v>
      </c>
    </row>
    <row r="6" spans="3:7" ht="15" hidden="1" customHeight="1"/>
    <row r="7" spans="3:7" ht="15" hidden="1" customHeight="1"/>
    <row r="8" spans="3:7" ht="15" hidden="1" customHeight="1"/>
    <row r="9" spans="3:7" ht="15" hidden="1" customHeight="1"/>
    <row r="10" spans="3:7" ht="15" hidden="1" customHeight="1"/>
    <row r="11" spans="3:7" ht="15" hidden="1" customHeight="1"/>
    <row r="12" spans="3:7" ht="15" hidden="1" customHeight="1"/>
    <row r="13" spans="3:7" ht="15" hidden="1" customHeight="1"/>
    <row r="14" spans="3:7" ht="15" hidden="1" customHeight="1"/>
    <row r="15" spans="3:7" ht="15" hidden="1" customHeight="1"/>
    <row r="16" spans="3:7"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7" ht="15" hidden="1" customHeight="1"/>
    <row r="50" spans="1:37" ht="15" customHeight="1">
      <c r="U50" s="1256" t="str">
        <f>$F$3</f>
        <v>作成日</v>
      </c>
      <c r="V50" s="1256"/>
      <c r="W50" s="1256"/>
      <c r="X50" s="1256"/>
      <c r="Y50" s="1253">
        <f ca="1">$G$3</f>
        <v>46119.699161805554</v>
      </c>
      <c r="Z50" s="1253"/>
      <c r="AA50" s="1253"/>
      <c r="AB50" s="1253"/>
      <c r="AC50" s="1991" t="s">
        <v>2188</v>
      </c>
      <c r="AD50" s="1991"/>
      <c r="AE50" s="1991"/>
      <c r="AF50" s="1991"/>
      <c r="AG50" s="1991"/>
      <c r="AH50" s="1991"/>
      <c r="AI50" s="1991"/>
      <c r="AJ50" s="1991"/>
      <c r="AK50" s="1991"/>
    </row>
    <row r="51" spans="1:37" ht="7.5" customHeight="1"/>
    <row r="52" spans="1:37" ht="12" customHeight="1">
      <c r="A52" s="3066"/>
      <c r="B52" s="3066"/>
      <c r="C52" s="3066"/>
      <c r="D52" s="3066"/>
      <c r="E52" s="3066"/>
      <c r="F52" s="3066"/>
      <c r="G52" s="3066"/>
      <c r="H52" s="3066"/>
      <c r="I52" s="3066"/>
      <c r="J52" s="3066"/>
      <c r="K52" s="3066"/>
      <c r="L52" s="3066"/>
      <c r="M52" s="3066"/>
      <c r="N52" s="3066"/>
      <c r="O52" s="3066"/>
      <c r="P52" s="3066"/>
      <c r="Q52" s="3066"/>
      <c r="R52" s="3066"/>
      <c r="S52" s="3066"/>
      <c r="T52" s="3066"/>
      <c r="U52" s="3066"/>
      <c r="V52" s="3066"/>
      <c r="W52" s="3066"/>
      <c r="X52" s="3066"/>
      <c r="Y52" s="3066"/>
      <c r="Z52" s="3066"/>
      <c r="AA52" s="3066"/>
      <c r="AB52" s="3066"/>
      <c r="AC52" s="3066"/>
      <c r="AD52" s="3066"/>
      <c r="AE52" s="3066"/>
      <c r="AF52" s="3066"/>
      <c r="AG52" s="3066"/>
      <c r="AH52" s="3066"/>
      <c r="AI52" s="3066"/>
      <c r="AJ52" s="3066"/>
      <c r="AK52" s="3066"/>
    </row>
    <row r="53" spans="1:37" ht="12" customHeight="1">
      <c r="A53" s="3066"/>
      <c r="B53" s="3066"/>
      <c r="C53" s="3066"/>
      <c r="D53" s="3066"/>
      <c r="E53" s="3066"/>
      <c r="F53" s="3066"/>
      <c r="G53" s="3066"/>
      <c r="H53" s="3066"/>
      <c r="I53" s="3066"/>
      <c r="J53" s="3066"/>
      <c r="K53" s="3066"/>
      <c r="L53" s="3066"/>
      <c r="M53" s="3066"/>
      <c r="N53" s="3066"/>
      <c r="O53" s="3066"/>
      <c r="P53" s="3066"/>
      <c r="Q53" s="3066"/>
      <c r="R53" s="3066"/>
      <c r="S53" s="3066"/>
      <c r="T53" s="3066"/>
      <c r="U53" s="3066"/>
      <c r="V53" s="3066"/>
      <c r="W53" s="3066"/>
      <c r="X53" s="3066"/>
      <c r="Y53" s="3066"/>
      <c r="Z53" s="3066"/>
      <c r="AA53" s="3066"/>
      <c r="AB53" s="3066"/>
      <c r="AC53" s="3066"/>
      <c r="AD53" s="3066"/>
      <c r="AE53" s="3066"/>
      <c r="AF53" s="3066"/>
      <c r="AG53" s="3066"/>
      <c r="AH53" s="3066"/>
      <c r="AI53" s="3066"/>
      <c r="AJ53" s="3066"/>
      <c r="AK53" s="3066"/>
    </row>
    <row r="54" spans="1:37" s="22" customFormat="1" ht="15" customHeight="1"/>
    <row r="55" spans="1:37" s="22" customFormat="1" ht="15" customHeight="1"/>
    <row r="56" spans="1:37" s="22" customFormat="1" ht="12" customHeight="1">
      <c r="A56" s="2179" t="s">
        <v>1407</v>
      </c>
      <c r="B56" s="2179"/>
      <c r="C56" s="2179"/>
      <c r="D56" s="2179"/>
      <c r="E56" s="2179"/>
      <c r="F56" s="2179"/>
      <c r="G56" s="2179"/>
      <c r="H56" s="2179"/>
      <c r="I56" s="2179"/>
      <c r="J56" s="2179"/>
      <c r="K56" s="2179"/>
      <c r="L56" s="2179"/>
      <c r="M56" s="2179"/>
      <c r="N56" s="2179"/>
      <c r="O56" s="2179"/>
      <c r="P56" s="2179"/>
      <c r="Q56" s="2179"/>
      <c r="R56" s="2179"/>
      <c r="S56" s="2179"/>
      <c r="T56" s="2179"/>
      <c r="U56" s="2179"/>
      <c r="V56" s="2179"/>
      <c r="W56" s="2179"/>
      <c r="X56" s="2179"/>
      <c r="Y56" s="2179"/>
      <c r="Z56" s="2179"/>
      <c r="AA56" s="2179"/>
      <c r="AB56" s="2179"/>
      <c r="AC56" s="2179"/>
      <c r="AD56" s="2179"/>
      <c r="AE56" s="2179"/>
      <c r="AF56" s="2179"/>
      <c r="AG56" s="2179"/>
      <c r="AH56" s="2179"/>
      <c r="AI56" s="2179"/>
      <c r="AJ56" s="2179"/>
      <c r="AK56" s="2179"/>
    </row>
    <row r="57" spans="1:37" s="22" customFormat="1" ht="12" customHeight="1">
      <c r="A57" s="2179"/>
      <c r="B57" s="2179"/>
      <c r="C57" s="2179"/>
      <c r="D57" s="2179"/>
      <c r="E57" s="2179"/>
      <c r="F57" s="2179"/>
      <c r="G57" s="2179"/>
      <c r="H57" s="2179"/>
      <c r="I57" s="2179"/>
      <c r="J57" s="2179"/>
      <c r="K57" s="2179"/>
      <c r="L57" s="2179"/>
      <c r="M57" s="2179"/>
      <c r="N57" s="2179"/>
      <c r="O57" s="2179"/>
      <c r="P57" s="2179"/>
      <c r="Q57" s="2179"/>
      <c r="R57" s="2179"/>
      <c r="S57" s="2179"/>
      <c r="T57" s="2179"/>
      <c r="U57" s="2179"/>
      <c r="V57" s="2179"/>
      <c r="W57" s="2179"/>
      <c r="X57" s="2179"/>
      <c r="Y57" s="2179"/>
      <c r="Z57" s="2179"/>
      <c r="AA57" s="2179"/>
      <c r="AB57" s="2179"/>
      <c r="AC57" s="2179"/>
      <c r="AD57" s="2179"/>
      <c r="AE57" s="2179"/>
      <c r="AF57" s="2179"/>
      <c r="AG57" s="2179"/>
      <c r="AH57" s="2179"/>
      <c r="AI57" s="2179"/>
      <c r="AJ57" s="2179"/>
      <c r="AK57" s="2179"/>
    </row>
    <row r="58" spans="1:37" s="22" customFormat="1" ht="15" customHeight="1"/>
    <row r="59" spans="1:37" s="22" customFormat="1" ht="12" customHeight="1">
      <c r="A59" s="3067" t="s">
        <v>2189</v>
      </c>
      <c r="B59" s="3067"/>
      <c r="C59" s="3067"/>
      <c r="D59" s="3067"/>
      <c r="E59" s="3067"/>
      <c r="F59" s="3067"/>
      <c r="G59" s="3067"/>
      <c r="H59" s="3067"/>
      <c r="I59" s="2179">
        <f>入力専用!G67</f>
        <v>0</v>
      </c>
      <c r="J59" s="2179"/>
      <c r="K59" s="2179"/>
      <c r="L59" s="2179"/>
      <c r="M59" s="2179"/>
      <c r="N59" s="2179"/>
      <c r="O59" s="2179"/>
      <c r="P59" s="2179"/>
      <c r="Q59" s="3068" t="s">
        <v>2190</v>
      </c>
      <c r="R59" s="3068"/>
      <c r="S59" s="3068"/>
      <c r="T59" s="3068"/>
      <c r="U59" s="3068"/>
      <c r="V59" s="3068"/>
      <c r="W59" s="3068"/>
      <c r="X59" s="3068"/>
      <c r="Y59" s="3068"/>
      <c r="Z59" s="3068"/>
      <c r="AA59" s="3068"/>
      <c r="AB59" s="3068"/>
      <c r="AC59" s="3068"/>
      <c r="AD59" s="3068"/>
      <c r="AE59" s="3068"/>
      <c r="AF59" s="3068"/>
      <c r="AG59" s="3068"/>
      <c r="AH59" s="3068"/>
      <c r="AI59" s="3068"/>
      <c r="AJ59" s="3068"/>
      <c r="AK59" s="3068"/>
    </row>
    <row r="60" spans="1:37" s="22" customFormat="1" ht="12" customHeight="1">
      <c r="A60" s="3067"/>
      <c r="B60" s="3067"/>
      <c r="C60" s="3067"/>
      <c r="D60" s="3067"/>
      <c r="E60" s="3067"/>
      <c r="F60" s="3067"/>
      <c r="G60" s="3067"/>
      <c r="H60" s="3067"/>
      <c r="I60" s="2179"/>
      <c r="J60" s="2179"/>
      <c r="K60" s="2179"/>
      <c r="L60" s="2179"/>
      <c r="M60" s="2179"/>
      <c r="N60" s="2179"/>
      <c r="O60" s="2179"/>
      <c r="P60" s="2179"/>
      <c r="Q60" s="3068"/>
      <c r="R60" s="3068"/>
      <c r="S60" s="3068"/>
      <c r="T60" s="3068"/>
      <c r="U60" s="3068"/>
      <c r="V60" s="3068"/>
      <c r="W60" s="3068"/>
      <c r="X60" s="3068"/>
      <c r="Y60" s="3068"/>
      <c r="Z60" s="3068"/>
      <c r="AA60" s="3068"/>
      <c r="AB60" s="3068"/>
      <c r="AC60" s="3068"/>
      <c r="AD60" s="3068"/>
      <c r="AE60" s="3068"/>
      <c r="AF60" s="3068"/>
      <c r="AG60" s="3068"/>
      <c r="AH60" s="3068"/>
      <c r="AI60" s="3068"/>
      <c r="AJ60" s="3068"/>
      <c r="AK60" s="3068"/>
    </row>
    <row r="61" spans="1:37" s="22" customFormat="1" ht="12" customHeight="1">
      <c r="A61" s="3081" t="s">
        <v>2191</v>
      </c>
      <c r="B61" s="3081"/>
      <c r="C61" s="3081"/>
      <c r="D61" s="3081"/>
      <c r="E61" s="3081"/>
      <c r="F61" s="3081"/>
      <c r="G61" s="3081"/>
      <c r="H61" s="3081"/>
      <c r="I61" s="3081"/>
      <c r="J61" s="3081"/>
      <c r="K61" s="3081"/>
      <c r="L61" s="3081"/>
      <c r="M61" s="3081"/>
      <c r="N61" s="3081"/>
      <c r="O61" s="3081"/>
      <c r="P61" s="3081"/>
      <c r="Q61" s="3081"/>
      <c r="R61" s="3081"/>
      <c r="S61" s="3081"/>
      <c r="T61" s="3081"/>
      <c r="U61" s="3081"/>
      <c r="V61" s="3081"/>
      <c r="W61" s="3081"/>
      <c r="X61" s="3081"/>
      <c r="Y61" s="3081"/>
      <c r="Z61" s="3081"/>
      <c r="AA61" s="3081"/>
      <c r="AB61" s="3081"/>
      <c r="AC61" s="3081"/>
      <c r="AD61" s="3081"/>
      <c r="AE61" s="3081"/>
      <c r="AF61" s="3081"/>
      <c r="AG61" s="3081"/>
      <c r="AH61" s="3081"/>
      <c r="AI61" s="3081"/>
      <c r="AJ61" s="3081"/>
      <c r="AK61" s="3081"/>
    </row>
    <row r="62" spans="1:37" s="22" customFormat="1" ht="12" customHeight="1">
      <c r="A62" s="3081"/>
      <c r="B62" s="3081"/>
      <c r="C62" s="3081"/>
      <c r="D62" s="3081"/>
      <c r="E62" s="3081"/>
      <c r="F62" s="3081"/>
      <c r="G62" s="3081"/>
      <c r="H62" s="3081"/>
      <c r="I62" s="3081"/>
      <c r="J62" s="3081"/>
      <c r="K62" s="3081"/>
      <c r="L62" s="3081"/>
      <c r="M62" s="3081"/>
      <c r="N62" s="3081"/>
      <c r="O62" s="3081"/>
      <c r="P62" s="3081"/>
      <c r="Q62" s="3081"/>
      <c r="R62" s="3081"/>
      <c r="S62" s="3081"/>
      <c r="T62" s="3081"/>
      <c r="U62" s="3081"/>
      <c r="V62" s="3081"/>
      <c r="W62" s="3081"/>
      <c r="X62" s="3081"/>
      <c r="Y62" s="3081"/>
      <c r="Z62" s="3081"/>
      <c r="AA62" s="3081"/>
      <c r="AB62" s="3081"/>
      <c r="AC62" s="3081"/>
      <c r="AD62" s="3081"/>
      <c r="AE62" s="3081"/>
      <c r="AF62" s="3081"/>
      <c r="AG62" s="3081"/>
      <c r="AH62" s="3081"/>
      <c r="AI62" s="3081"/>
      <c r="AJ62" s="3081"/>
      <c r="AK62" s="3081"/>
    </row>
    <row r="63" spans="1:37" s="22" customFormat="1" ht="12" customHeight="1">
      <c r="A63" s="3081" t="s">
        <v>2209</v>
      </c>
      <c r="B63" s="3081"/>
      <c r="C63" s="3081"/>
      <c r="D63" s="3081"/>
      <c r="E63" s="3081"/>
      <c r="F63" s="3081"/>
      <c r="G63" s="3081"/>
      <c r="H63" s="3081"/>
      <c r="I63" s="3081"/>
      <c r="J63" s="3081"/>
      <c r="K63" s="3081"/>
      <c r="L63" s="3081"/>
      <c r="M63" s="3081"/>
      <c r="N63" s="3081"/>
      <c r="O63" s="3081"/>
      <c r="P63" s="3081"/>
      <c r="Q63" s="3081"/>
      <c r="R63" s="3081"/>
      <c r="S63" s="3081"/>
      <c r="T63" s="3081"/>
      <c r="U63" s="3081"/>
      <c r="V63" s="3081"/>
      <c r="W63" s="3081"/>
      <c r="X63" s="3081"/>
      <c r="Y63" s="3081"/>
      <c r="Z63" s="3081"/>
      <c r="AA63" s="3081"/>
      <c r="AB63" s="3081"/>
      <c r="AC63" s="3081"/>
      <c r="AD63" s="3081"/>
      <c r="AE63" s="3081"/>
      <c r="AF63" s="3081"/>
      <c r="AG63" s="3081"/>
      <c r="AH63" s="3081"/>
      <c r="AI63" s="3081"/>
      <c r="AJ63" s="3081"/>
      <c r="AK63" s="3081"/>
    </row>
    <row r="64" spans="1:37" s="22" customFormat="1" ht="12" customHeight="1">
      <c r="A64" s="3081"/>
      <c r="B64" s="3081"/>
      <c r="C64" s="3081"/>
      <c r="D64" s="3081"/>
      <c r="E64" s="3081"/>
      <c r="F64" s="3081"/>
      <c r="G64" s="3081"/>
      <c r="H64" s="3081"/>
      <c r="I64" s="3081"/>
      <c r="J64" s="3081"/>
      <c r="K64" s="3081"/>
      <c r="L64" s="3081"/>
      <c r="M64" s="3081"/>
      <c r="N64" s="3081"/>
      <c r="O64" s="3081"/>
      <c r="P64" s="3081"/>
      <c r="Q64" s="3081"/>
      <c r="R64" s="3081"/>
      <c r="S64" s="3081"/>
      <c r="T64" s="3081"/>
      <c r="U64" s="3081"/>
      <c r="V64" s="3081"/>
      <c r="W64" s="3081"/>
      <c r="X64" s="3081"/>
      <c r="Y64" s="3081"/>
      <c r="Z64" s="3081"/>
      <c r="AA64" s="3081"/>
      <c r="AB64" s="3081"/>
      <c r="AC64" s="3081"/>
      <c r="AD64" s="3081"/>
      <c r="AE64" s="3081"/>
      <c r="AF64" s="3081"/>
      <c r="AG64" s="3081"/>
      <c r="AH64" s="3081"/>
      <c r="AI64" s="3081"/>
      <c r="AJ64" s="3081"/>
      <c r="AK64" s="3081"/>
    </row>
    <row r="65" spans="1:37" ht="12" customHeight="1">
      <c r="A65" s="3081" t="s">
        <v>2210</v>
      </c>
      <c r="B65" s="3081"/>
      <c r="C65" s="3081"/>
      <c r="D65" s="3081"/>
      <c r="E65" s="3081"/>
      <c r="F65" s="3081"/>
      <c r="G65" s="3081"/>
      <c r="H65" s="3081"/>
      <c r="I65" s="3081"/>
      <c r="J65" s="3081"/>
      <c r="K65" s="3081"/>
      <c r="L65" s="3081"/>
      <c r="M65" s="3081"/>
      <c r="N65" s="3081"/>
      <c r="O65" s="3081"/>
      <c r="P65" s="3081"/>
      <c r="Q65" s="3081"/>
      <c r="R65" s="3081"/>
      <c r="S65" s="3081"/>
      <c r="T65" s="3081"/>
      <c r="U65" s="3081"/>
      <c r="V65" s="3081"/>
      <c r="W65" s="3081"/>
      <c r="X65" s="3081"/>
      <c r="Y65" s="3081"/>
      <c r="Z65" s="3081"/>
      <c r="AA65" s="3081"/>
      <c r="AB65" s="3081"/>
      <c r="AC65" s="3081"/>
      <c r="AD65" s="3081"/>
      <c r="AE65" s="3081"/>
      <c r="AF65" s="3081"/>
      <c r="AG65" s="3081"/>
      <c r="AH65" s="3081"/>
      <c r="AI65" s="3081"/>
      <c r="AJ65" s="3081"/>
      <c r="AK65" s="3081"/>
    </row>
    <row r="66" spans="1:37" ht="12" customHeight="1">
      <c r="A66" s="3081"/>
      <c r="B66" s="3081"/>
      <c r="C66" s="3081"/>
      <c r="D66" s="3081"/>
      <c r="E66" s="3081"/>
      <c r="F66" s="3081"/>
      <c r="G66" s="3081"/>
      <c r="H66" s="3081"/>
      <c r="I66" s="3081"/>
      <c r="J66" s="3081"/>
      <c r="K66" s="3081"/>
      <c r="L66" s="3081"/>
      <c r="M66" s="3081"/>
      <c r="N66" s="3081"/>
      <c r="O66" s="3081"/>
      <c r="P66" s="3081"/>
      <c r="Q66" s="3081"/>
      <c r="R66" s="3081"/>
      <c r="S66" s="3081"/>
      <c r="T66" s="3081"/>
      <c r="U66" s="3081"/>
      <c r="V66" s="3081"/>
      <c r="W66" s="3081"/>
      <c r="X66" s="3081"/>
      <c r="Y66" s="3081"/>
      <c r="Z66" s="3081"/>
      <c r="AA66" s="3081"/>
      <c r="AB66" s="3081"/>
      <c r="AC66" s="3081"/>
      <c r="AD66" s="3081"/>
      <c r="AE66" s="3081"/>
      <c r="AF66" s="3081"/>
      <c r="AG66" s="3081"/>
      <c r="AH66" s="3081"/>
      <c r="AI66" s="3081"/>
      <c r="AJ66" s="3081"/>
      <c r="AK66" s="3081"/>
    </row>
    <row r="68" spans="1:37" ht="15" customHeight="1">
      <c r="A68" s="3078" t="s">
        <v>2201</v>
      </c>
      <c r="B68" s="1719"/>
      <c r="C68" s="3079" t="s">
        <v>2224</v>
      </c>
      <c r="D68" s="3079"/>
      <c r="E68" s="3079"/>
      <c r="F68" s="3079"/>
      <c r="G68" s="3079"/>
      <c r="H68" s="3079"/>
      <c r="I68" s="3079"/>
      <c r="J68" s="3079"/>
      <c r="K68" s="3079"/>
      <c r="L68" s="3079"/>
      <c r="M68" s="3079"/>
      <c r="N68" s="3079"/>
      <c r="O68" s="3079"/>
      <c r="P68" s="3079"/>
      <c r="Q68" s="3079"/>
      <c r="R68" s="3079"/>
      <c r="S68" s="3079"/>
      <c r="T68" s="3079"/>
      <c r="U68" s="3079"/>
      <c r="V68" s="3079"/>
      <c r="W68" s="3079"/>
      <c r="X68" s="3079"/>
      <c r="Y68" s="3079"/>
      <c r="Z68" s="3079"/>
      <c r="AA68" s="3079"/>
      <c r="AB68" s="3079"/>
      <c r="AC68" s="3079"/>
      <c r="AD68" s="3079"/>
      <c r="AE68" s="3079"/>
      <c r="AF68" s="3079"/>
      <c r="AG68" s="3079"/>
      <c r="AH68" s="3079"/>
      <c r="AI68" s="3079"/>
      <c r="AJ68" s="3079"/>
      <c r="AK68" s="3079"/>
    </row>
    <row r="69" spans="1:37" ht="15" customHeight="1">
      <c r="A69" s="1719"/>
      <c r="B69" s="1719"/>
      <c r="C69" s="3079"/>
      <c r="D69" s="3079"/>
      <c r="E69" s="3079"/>
      <c r="F69" s="3079"/>
      <c r="G69" s="3079"/>
      <c r="H69" s="3079"/>
      <c r="I69" s="3079"/>
      <c r="J69" s="3079"/>
      <c r="K69" s="3079"/>
      <c r="L69" s="3079"/>
      <c r="M69" s="3079"/>
      <c r="N69" s="3079"/>
      <c r="O69" s="3079"/>
      <c r="P69" s="3079"/>
      <c r="Q69" s="3079"/>
      <c r="R69" s="3079"/>
      <c r="S69" s="3079"/>
      <c r="T69" s="3079"/>
      <c r="U69" s="3079"/>
      <c r="V69" s="3079"/>
      <c r="W69" s="3079"/>
      <c r="X69" s="3079"/>
      <c r="Y69" s="3079"/>
      <c r="Z69" s="3079"/>
      <c r="AA69" s="3079"/>
      <c r="AB69" s="3079"/>
      <c r="AC69" s="3079"/>
      <c r="AD69" s="3079"/>
      <c r="AE69" s="3079"/>
      <c r="AF69" s="3079"/>
      <c r="AG69" s="3079"/>
      <c r="AH69" s="3079"/>
      <c r="AI69" s="3079"/>
      <c r="AJ69" s="3079"/>
      <c r="AK69" s="3079"/>
    </row>
    <row r="70" spans="1:37" ht="11.25" customHeight="1">
      <c r="A70" s="110"/>
      <c r="B70" s="110"/>
      <c r="C70" s="110"/>
      <c r="D70" s="3082" t="s">
        <v>1293</v>
      </c>
      <c r="E70" s="3082"/>
      <c r="F70" s="3083" t="s">
        <v>2196</v>
      </c>
      <c r="G70" s="3083"/>
      <c r="H70" s="3083"/>
      <c r="I70" s="3083"/>
      <c r="J70" s="3083"/>
      <c r="K70" s="110"/>
      <c r="L70" s="110"/>
      <c r="M70" s="110"/>
      <c r="N70" s="110"/>
      <c r="O70" s="3082" t="s">
        <v>111</v>
      </c>
      <c r="P70" s="3082"/>
      <c r="Q70" s="3083" t="s">
        <v>2197</v>
      </c>
      <c r="R70" s="3083"/>
      <c r="S70" s="3083"/>
      <c r="T70" s="3083"/>
      <c r="U70" s="3083"/>
      <c r="V70" s="110"/>
      <c r="W70" s="110"/>
      <c r="X70" s="110"/>
      <c r="Y70" s="110"/>
      <c r="Z70" s="110"/>
      <c r="AA70" s="110"/>
      <c r="AB70" s="110"/>
      <c r="AC70" s="110"/>
      <c r="AD70" s="110"/>
      <c r="AE70" s="110"/>
      <c r="AF70" s="110"/>
      <c r="AG70" s="110"/>
      <c r="AH70" s="110"/>
      <c r="AI70" s="110"/>
      <c r="AJ70" s="110"/>
      <c r="AK70" s="110"/>
    </row>
    <row r="71" spans="1:37" ht="11.25" customHeight="1">
      <c r="A71" s="110"/>
      <c r="B71" s="110"/>
      <c r="C71" s="110"/>
      <c r="D71" s="3082"/>
      <c r="E71" s="3082"/>
      <c r="F71" s="3083"/>
      <c r="G71" s="3083"/>
      <c r="H71" s="3083"/>
      <c r="I71" s="3083"/>
      <c r="J71" s="3083"/>
      <c r="K71" s="110"/>
      <c r="L71" s="110"/>
      <c r="M71" s="110"/>
      <c r="N71" s="110"/>
      <c r="O71" s="3082"/>
      <c r="P71" s="3082"/>
      <c r="Q71" s="3083"/>
      <c r="R71" s="3083"/>
      <c r="S71" s="3083"/>
      <c r="T71" s="3083"/>
      <c r="U71" s="3083"/>
      <c r="V71" s="110"/>
      <c r="W71" s="110"/>
      <c r="X71" s="110"/>
      <c r="Y71" s="110"/>
      <c r="Z71" s="110"/>
      <c r="AA71" s="110"/>
      <c r="AB71" s="110"/>
      <c r="AC71" s="110"/>
      <c r="AD71" s="110"/>
      <c r="AE71" s="110"/>
      <c r="AF71" s="110"/>
      <c r="AG71" s="110"/>
      <c r="AH71" s="110"/>
      <c r="AI71" s="110"/>
      <c r="AJ71" s="110"/>
      <c r="AK71" s="110"/>
    </row>
    <row r="72" spans="1:37" ht="7.5" customHeight="1">
      <c r="A72" s="110"/>
      <c r="B72" s="110"/>
      <c r="C72" s="110"/>
      <c r="D72" s="110"/>
      <c r="E72" s="110"/>
      <c r="F72" s="110"/>
      <c r="G72" s="110"/>
      <c r="H72" s="110"/>
      <c r="I72" s="110"/>
      <c r="J72" s="110"/>
      <c r="K72" s="110"/>
      <c r="L72" s="110"/>
      <c r="M72" s="110"/>
      <c r="N72" s="110"/>
      <c r="O72" s="110"/>
      <c r="P72" s="110"/>
      <c r="Q72" s="110"/>
      <c r="R72" s="110"/>
      <c r="S72" s="110"/>
      <c r="T72" s="110"/>
      <c r="U72" s="110"/>
      <c r="V72" s="110"/>
      <c r="W72" s="110"/>
      <c r="X72" s="110"/>
      <c r="Y72" s="110"/>
      <c r="Z72" s="110"/>
      <c r="AA72" s="110"/>
      <c r="AB72" s="110"/>
      <c r="AC72" s="110"/>
      <c r="AD72" s="110"/>
      <c r="AE72" s="110"/>
      <c r="AF72" s="110"/>
      <c r="AG72" s="110"/>
      <c r="AH72" s="110"/>
      <c r="AI72" s="110"/>
      <c r="AJ72" s="110"/>
      <c r="AK72" s="110"/>
    </row>
    <row r="73" spans="1:37" ht="15" customHeight="1">
      <c r="A73" s="3078" t="s">
        <v>2207</v>
      </c>
      <c r="B73" s="3078"/>
      <c r="C73" s="3079" t="s">
        <v>2225</v>
      </c>
      <c r="D73" s="3079"/>
      <c r="E73" s="3079"/>
      <c r="F73" s="3079"/>
      <c r="G73" s="3079"/>
      <c r="H73" s="3079"/>
      <c r="I73" s="3079"/>
      <c r="J73" s="3079"/>
      <c r="K73" s="3079"/>
      <c r="L73" s="3079"/>
      <c r="M73" s="3079"/>
      <c r="N73" s="3079"/>
      <c r="O73" s="3079"/>
      <c r="P73" s="3079"/>
      <c r="Q73" s="3079"/>
      <c r="R73" s="3079"/>
      <c r="S73" s="3079"/>
      <c r="T73" s="3079"/>
      <c r="U73" s="3079"/>
      <c r="V73" s="3079"/>
      <c r="W73" s="3079"/>
      <c r="X73" s="3079"/>
      <c r="Y73" s="3079"/>
      <c r="Z73" s="3079"/>
      <c r="AA73" s="3079"/>
      <c r="AB73" s="3079"/>
      <c r="AC73" s="3079"/>
      <c r="AD73" s="3079"/>
      <c r="AE73" s="3079"/>
      <c r="AF73" s="3079"/>
      <c r="AG73" s="3079"/>
      <c r="AH73" s="3079"/>
      <c r="AI73" s="3079"/>
      <c r="AJ73" s="3079"/>
      <c r="AK73" s="3079"/>
    </row>
    <row r="74" spans="1:37" ht="15" customHeight="1">
      <c r="A74" s="3078"/>
      <c r="B74" s="3078"/>
      <c r="C74" s="3079"/>
      <c r="D74" s="3079"/>
      <c r="E74" s="3079"/>
      <c r="F74" s="3079"/>
      <c r="G74" s="3079"/>
      <c r="H74" s="3079"/>
      <c r="I74" s="3079"/>
      <c r="J74" s="3079"/>
      <c r="K74" s="3079"/>
      <c r="L74" s="3079"/>
      <c r="M74" s="3079"/>
      <c r="N74" s="3079"/>
      <c r="O74" s="3079"/>
      <c r="P74" s="3079"/>
      <c r="Q74" s="3079"/>
      <c r="R74" s="3079"/>
      <c r="S74" s="3079"/>
      <c r="T74" s="3079"/>
      <c r="U74" s="3079"/>
      <c r="V74" s="3079"/>
      <c r="W74" s="3079"/>
      <c r="X74" s="3079"/>
      <c r="Y74" s="3079"/>
      <c r="Z74" s="3079"/>
      <c r="AA74" s="3079"/>
      <c r="AB74" s="3079"/>
      <c r="AC74" s="3079"/>
      <c r="AD74" s="3079"/>
      <c r="AE74" s="3079"/>
      <c r="AF74" s="3079"/>
      <c r="AG74" s="3079"/>
      <c r="AH74" s="3079"/>
      <c r="AI74" s="3079"/>
      <c r="AJ74" s="3079"/>
      <c r="AK74" s="3079"/>
    </row>
    <row r="75" spans="1:37" ht="15" customHeight="1">
      <c r="A75" s="3078"/>
      <c r="B75" s="3078"/>
      <c r="C75" s="3079"/>
      <c r="D75" s="3079"/>
      <c r="E75" s="3079"/>
      <c r="F75" s="3079"/>
      <c r="G75" s="3079"/>
      <c r="H75" s="3079"/>
      <c r="I75" s="3079"/>
      <c r="J75" s="3079"/>
      <c r="K75" s="3079"/>
      <c r="L75" s="3079"/>
      <c r="M75" s="3079"/>
      <c r="N75" s="3079"/>
      <c r="O75" s="3079"/>
      <c r="P75" s="3079"/>
      <c r="Q75" s="3079"/>
      <c r="R75" s="3079"/>
      <c r="S75" s="3079"/>
      <c r="T75" s="3079"/>
      <c r="U75" s="3079"/>
      <c r="V75" s="3079"/>
      <c r="W75" s="3079"/>
      <c r="X75" s="3079"/>
      <c r="Y75" s="3079"/>
      <c r="Z75" s="3079"/>
      <c r="AA75" s="3079"/>
      <c r="AB75" s="3079"/>
      <c r="AC75" s="3079"/>
      <c r="AD75" s="3079"/>
      <c r="AE75" s="3079"/>
      <c r="AF75" s="3079"/>
      <c r="AG75" s="3079"/>
      <c r="AH75" s="3079"/>
      <c r="AI75" s="3079"/>
      <c r="AJ75" s="3079"/>
      <c r="AK75" s="3079"/>
    </row>
    <row r="76" spans="1:37" ht="15" customHeight="1">
      <c r="A76" s="3078"/>
      <c r="B76" s="3078"/>
      <c r="C76" s="3079"/>
      <c r="D76" s="3079"/>
      <c r="E76" s="3079"/>
      <c r="F76" s="3079"/>
      <c r="G76" s="3079"/>
      <c r="H76" s="3079"/>
      <c r="I76" s="3079"/>
      <c r="J76" s="3079"/>
      <c r="K76" s="3079"/>
      <c r="L76" s="3079"/>
      <c r="M76" s="3079"/>
      <c r="N76" s="3079"/>
      <c r="O76" s="3079"/>
      <c r="P76" s="3079"/>
      <c r="Q76" s="3079"/>
      <c r="R76" s="3079"/>
      <c r="S76" s="3079"/>
      <c r="T76" s="3079"/>
      <c r="U76" s="3079"/>
      <c r="V76" s="3079"/>
      <c r="W76" s="3079"/>
      <c r="X76" s="3079"/>
      <c r="Y76" s="3079"/>
      <c r="Z76" s="3079"/>
      <c r="AA76" s="3079"/>
      <c r="AB76" s="3079"/>
      <c r="AC76" s="3079"/>
      <c r="AD76" s="3079"/>
      <c r="AE76" s="3079"/>
      <c r="AF76" s="3079"/>
      <c r="AG76" s="3079"/>
      <c r="AH76" s="3079"/>
      <c r="AI76" s="3079"/>
      <c r="AJ76" s="3079"/>
      <c r="AK76" s="3079"/>
    </row>
    <row r="77" spans="1:37" ht="11.25" customHeight="1">
      <c r="A77" s="110"/>
      <c r="B77" s="110"/>
      <c r="C77" s="110"/>
      <c r="D77" s="3082" t="s">
        <v>1293</v>
      </c>
      <c r="E77" s="3082"/>
      <c r="F77" s="3083" t="s">
        <v>2199</v>
      </c>
      <c r="G77" s="3083"/>
      <c r="H77" s="3083"/>
      <c r="I77" s="3083"/>
      <c r="J77" s="3083"/>
      <c r="K77" s="3083"/>
      <c r="L77" s="3083"/>
      <c r="M77" s="110"/>
      <c r="N77" s="110"/>
      <c r="O77" s="3082" t="s">
        <v>111</v>
      </c>
      <c r="P77" s="3082"/>
      <c r="Q77" s="3083" t="s">
        <v>2200</v>
      </c>
      <c r="R77" s="3083"/>
      <c r="S77" s="3083"/>
      <c r="T77" s="3083"/>
      <c r="U77" s="3083"/>
      <c r="V77" s="3083"/>
      <c r="W77" s="3083"/>
      <c r="X77" s="3083"/>
      <c r="Y77" s="3083"/>
      <c r="Z77" s="110"/>
      <c r="AA77" s="110"/>
      <c r="AB77" s="110"/>
      <c r="AC77" s="110"/>
      <c r="AD77" s="110"/>
      <c r="AE77" s="110"/>
      <c r="AF77" s="110"/>
      <c r="AG77" s="110"/>
      <c r="AH77" s="110"/>
      <c r="AI77" s="110"/>
      <c r="AJ77" s="110"/>
      <c r="AK77" s="110"/>
    </row>
    <row r="78" spans="1:37" ht="11.25" customHeight="1">
      <c r="A78" s="110"/>
      <c r="B78" s="110"/>
      <c r="C78" s="110"/>
      <c r="D78" s="3082"/>
      <c r="E78" s="3082"/>
      <c r="F78" s="3083"/>
      <c r="G78" s="3083"/>
      <c r="H78" s="3083"/>
      <c r="I78" s="3083"/>
      <c r="J78" s="3083"/>
      <c r="K78" s="3083"/>
      <c r="L78" s="3083"/>
      <c r="M78" s="110"/>
      <c r="N78" s="110"/>
      <c r="O78" s="3082"/>
      <c r="P78" s="3082"/>
      <c r="Q78" s="3083"/>
      <c r="R78" s="3083"/>
      <c r="S78" s="3083"/>
      <c r="T78" s="3083"/>
      <c r="U78" s="3083"/>
      <c r="V78" s="3083"/>
      <c r="W78" s="3083"/>
      <c r="X78" s="3083"/>
      <c r="Y78" s="3083"/>
      <c r="Z78" s="110"/>
      <c r="AA78" s="110"/>
      <c r="AB78" s="110"/>
      <c r="AC78" s="110"/>
      <c r="AD78" s="110"/>
      <c r="AE78" s="110"/>
      <c r="AF78" s="110"/>
      <c r="AG78" s="110"/>
      <c r="AH78" s="110"/>
      <c r="AI78" s="110"/>
      <c r="AJ78" s="110"/>
      <c r="AK78" s="110"/>
    </row>
    <row r="79" spans="1:37" ht="7.5" customHeight="1">
      <c r="A79" s="110"/>
      <c r="B79" s="110"/>
      <c r="C79" s="110"/>
      <c r="D79" s="110"/>
      <c r="E79" s="110"/>
      <c r="F79" s="110"/>
      <c r="G79" s="110"/>
      <c r="H79" s="110"/>
      <c r="I79" s="110"/>
      <c r="J79" s="110"/>
      <c r="K79" s="110"/>
      <c r="L79" s="110"/>
      <c r="M79" s="110"/>
      <c r="N79" s="110"/>
      <c r="O79" s="110"/>
      <c r="P79" s="110"/>
      <c r="Q79" s="110"/>
      <c r="R79" s="110"/>
      <c r="S79" s="110"/>
      <c r="T79" s="110"/>
      <c r="U79" s="110"/>
      <c r="V79" s="110"/>
      <c r="W79" s="110"/>
      <c r="X79" s="110"/>
      <c r="Y79" s="110"/>
      <c r="Z79" s="110"/>
      <c r="AA79" s="110"/>
      <c r="AB79" s="110"/>
      <c r="AC79" s="110"/>
      <c r="AD79" s="110"/>
      <c r="AE79" s="110"/>
      <c r="AF79" s="110"/>
      <c r="AG79" s="110"/>
      <c r="AH79" s="110"/>
      <c r="AI79" s="110"/>
      <c r="AJ79" s="110"/>
      <c r="AK79" s="110"/>
    </row>
    <row r="80" spans="1:37" ht="15" customHeight="1">
      <c r="A80" s="3078" t="s">
        <v>2201</v>
      </c>
      <c r="B80" s="1719"/>
      <c r="C80" s="3079" t="s">
        <v>2213</v>
      </c>
      <c r="D80" s="3079"/>
      <c r="E80" s="3079"/>
      <c r="F80" s="3079"/>
      <c r="G80" s="3079"/>
      <c r="H80" s="3079"/>
      <c r="I80" s="3079"/>
      <c r="J80" s="3079"/>
      <c r="K80" s="3079"/>
      <c r="L80" s="3079"/>
      <c r="M80" s="3079"/>
      <c r="N80" s="3079"/>
      <c r="O80" s="3079"/>
      <c r="P80" s="3079"/>
      <c r="Q80" s="3079"/>
      <c r="R80" s="3079"/>
      <c r="S80" s="3079"/>
      <c r="T80" s="3079"/>
      <c r="U80" s="3079"/>
      <c r="V80" s="3079"/>
      <c r="W80" s="3079"/>
      <c r="X80" s="3079"/>
      <c r="Y80" s="3079"/>
      <c r="Z80" s="3079"/>
      <c r="AA80" s="3079"/>
      <c r="AB80" s="3079"/>
      <c r="AC80" s="3079"/>
      <c r="AD80" s="3079"/>
      <c r="AE80" s="3079"/>
      <c r="AF80" s="3079"/>
      <c r="AG80" s="3079"/>
      <c r="AH80" s="3079"/>
      <c r="AI80" s="3079"/>
      <c r="AJ80" s="3079"/>
      <c r="AK80" s="3079"/>
    </row>
    <row r="81" spans="1:37" ht="15" customHeight="1">
      <c r="A81" s="1719"/>
      <c r="B81" s="1719"/>
      <c r="C81" s="3079"/>
      <c r="D81" s="3079"/>
      <c r="E81" s="3079"/>
      <c r="F81" s="3079"/>
      <c r="G81" s="3079"/>
      <c r="H81" s="3079"/>
      <c r="I81" s="3079"/>
      <c r="J81" s="3079"/>
      <c r="K81" s="3079"/>
      <c r="L81" s="3079"/>
      <c r="M81" s="3079"/>
      <c r="N81" s="3079"/>
      <c r="O81" s="3079"/>
      <c r="P81" s="3079"/>
      <c r="Q81" s="3079"/>
      <c r="R81" s="3079"/>
      <c r="S81" s="3079"/>
      <c r="T81" s="3079"/>
      <c r="U81" s="3079"/>
      <c r="V81" s="3079"/>
      <c r="W81" s="3079"/>
      <c r="X81" s="3079"/>
      <c r="Y81" s="3079"/>
      <c r="Z81" s="3079"/>
      <c r="AA81" s="3079"/>
      <c r="AB81" s="3079"/>
      <c r="AC81" s="3079"/>
      <c r="AD81" s="3079"/>
      <c r="AE81" s="3079"/>
      <c r="AF81" s="3079"/>
      <c r="AG81" s="3079"/>
      <c r="AH81" s="3079"/>
      <c r="AI81" s="3079"/>
      <c r="AJ81" s="3079"/>
      <c r="AK81" s="3079"/>
    </row>
    <row r="82" spans="1:37" ht="11.25" customHeight="1">
      <c r="A82" s="110"/>
      <c r="B82" s="110"/>
      <c r="C82" s="110"/>
      <c r="D82" s="3082" t="s">
        <v>1293</v>
      </c>
      <c r="E82" s="3082"/>
      <c r="F82" s="3083" t="s">
        <v>2214</v>
      </c>
      <c r="G82" s="3083"/>
      <c r="H82" s="3083"/>
      <c r="I82" s="3083"/>
      <c r="J82" s="3083"/>
      <c r="K82" s="3083"/>
      <c r="L82" s="3083"/>
      <c r="M82" s="110"/>
      <c r="N82" s="110"/>
      <c r="O82" s="3082" t="s">
        <v>111</v>
      </c>
      <c r="P82" s="3082"/>
      <c r="Q82" s="3083" t="s">
        <v>2215</v>
      </c>
      <c r="R82" s="3083"/>
      <c r="S82" s="3083"/>
      <c r="T82" s="3083"/>
      <c r="U82" s="3083"/>
      <c r="V82" s="3083"/>
      <c r="W82" s="3083"/>
      <c r="X82" s="3083"/>
      <c r="Y82" s="3083"/>
      <c r="Z82" s="110"/>
      <c r="AA82" s="110"/>
      <c r="AB82" s="110"/>
      <c r="AC82" s="110"/>
      <c r="AD82" s="110"/>
      <c r="AE82" s="110"/>
      <c r="AF82" s="110"/>
      <c r="AG82" s="110"/>
      <c r="AH82" s="110"/>
      <c r="AI82" s="110"/>
      <c r="AJ82" s="110"/>
      <c r="AK82" s="110"/>
    </row>
    <row r="83" spans="1:37" ht="11.25" customHeight="1">
      <c r="A83" s="110"/>
      <c r="B83" s="110"/>
      <c r="C83" s="110"/>
      <c r="D83" s="3082"/>
      <c r="E83" s="3082"/>
      <c r="F83" s="3083"/>
      <c r="G83" s="3083"/>
      <c r="H83" s="3083"/>
      <c r="I83" s="3083"/>
      <c r="J83" s="3083"/>
      <c r="K83" s="3083"/>
      <c r="L83" s="3083"/>
      <c r="M83" s="110"/>
      <c r="N83" s="110"/>
      <c r="O83" s="3082"/>
      <c r="P83" s="3082"/>
      <c r="Q83" s="3083"/>
      <c r="R83" s="3083"/>
      <c r="S83" s="3083"/>
      <c r="T83" s="3083"/>
      <c r="U83" s="3083"/>
      <c r="V83" s="3083"/>
      <c r="W83" s="3083"/>
      <c r="X83" s="3083"/>
      <c r="Y83" s="3083"/>
      <c r="Z83" s="110"/>
      <c r="AA83" s="110"/>
      <c r="AB83" s="110"/>
      <c r="AC83" s="110"/>
      <c r="AD83" s="110"/>
      <c r="AE83" s="110"/>
      <c r="AF83" s="110"/>
      <c r="AG83" s="110"/>
      <c r="AH83" s="110"/>
      <c r="AI83" s="110"/>
      <c r="AJ83" s="110"/>
      <c r="AK83" s="110"/>
    </row>
    <row r="84" spans="1:37" ht="7.5" customHeight="1">
      <c r="A84" s="110"/>
      <c r="B84" s="110"/>
      <c r="C84" s="110"/>
      <c r="D84" s="110"/>
      <c r="E84" s="110"/>
      <c r="F84" s="110"/>
      <c r="G84" s="110"/>
      <c r="H84" s="110"/>
      <c r="I84" s="110"/>
      <c r="J84" s="110"/>
      <c r="K84" s="110"/>
      <c r="L84" s="110"/>
      <c r="M84" s="110"/>
      <c r="N84" s="110"/>
      <c r="O84" s="110"/>
      <c r="P84" s="110"/>
      <c r="Q84" s="110"/>
      <c r="R84" s="110"/>
      <c r="S84" s="110"/>
      <c r="T84" s="110"/>
      <c r="U84" s="110"/>
      <c r="V84" s="110"/>
      <c r="W84" s="110"/>
      <c r="X84" s="110"/>
      <c r="Y84" s="110"/>
      <c r="Z84" s="110"/>
      <c r="AA84" s="110"/>
      <c r="AB84" s="110"/>
      <c r="AC84" s="110"/>
      <c r="AD84" s="110"/>
      <c r="AE84" s="110"/>
      <c r="AF84" s="110"/>
      <c r="AG84" s="110"/>
      <c r="AH84" s="110"/>
      <c r="AI84" s="110"/>
      <c r="AJ84" s="110"/>
      <c r="AK84" s="110"/>
    </row>
    <row r="85" spans="1:37" ht="15" customHeight="1">
      <c r="A85" s="3078" t="s">
        <v>2201</v>
      </c>
      <c r="B85" s="3078"/>
      <c r="C85" s="3079" t="s">
        <v>2216</v>
      </c>
      <c r="D85" s="3079"/>
      <c r="E85" s="3079"/>
      <c r="F85" s="3079"/>
      <c r="G85" s="3079"/>
      <c r="H85" s="3079"/>
      <c r="I85" s="3079"/>
      <c r="J85" s="3079"/>
      <c r="K85" s="3079"/>
      <c r="L85" s="3079"/>
      <c r="M85" s="3079"/>
      <c r="N85" s="3079"/>
      <c r="O85" s="3079"/>
      <c r="P85" s="3079"/>
      <c r="Q85" s="3079"/>
      <c r="R85" s="3079"/>
      <c r="S85" s="3079"/>
      <c r="T85" s="3079"/>
      <c r="U85" s="3079"/>
      <c r="V85" s="3079"/>
      <c r="W85" s="3079"/>
      <c r="X85" s="3079"/>
      <c r="Y85" s="3079"/>
      <c r="Z85" s="3079"/>
      <c r="AA85" s="3079"/>
      <c r="AB85" s="3079"/>
      <c r="AC85" s="3079"/>
      <c r="AD85" s="3079"/>
      <c r="AE85" s="3079"/>
      <c r="AF85" s="3079"/>
      <c r="AG85" s="3079"/>
      <c r="AH85" s="3079"/>
      <c r="AI85" s="3079"/>
      <c r="AJ85" s="3079"/>
      <c r="AK85" s="3079"/>
    </row>
    <row r="86" spans="1:37" ht="15" customHeight="1">
      <c r="A86" s="3078"/>
      <c r="B86" s="3078"/>
      <c r="C86" s="3079"/>
      <c r="D86" s="3079"/>
      <c r="E86" s="3079"/>
      <c r="F86" s="3079"/>
      <c r="G86" s="3079"/>
      <c r="H86" s="3079"/>
      <c r="I86" s="3079"/>
      <c r="J86" s="3079"/>
      <c r="K86" s="3079"/>
      <c r="L86" s="3079"/>
      <c r="M86" s="3079"/>
      <c r="N86" s="3079"/>
      <c r="O86" s="3079"/>
      <c r="P86" s="3079"/>
      <c r="Q86" s="3079"/>
      <c r="R86" s="3079"/>
      <c r="S86" s="3079"/>
      <c r="T86" s="3079"/>
      <c r="U86" s="3079"/>
      <c r="V86" s="3079"/>
      <c r="W86" s="3079"/>
      <c r="X86" s="3079"/>
      <c r="Y86" s="3079"/>
      <c r="Z86" s="3079"/>
      <c r="AA86" s="3079"/>
      <c r="AB86" s="3079"/>
      <c r="AC86" s="3079"/>
      <c r="AD86" s="3079"/>
      <c r="AE86" s="3079"/>
      <c r="AF86" s="3079"/>
      <c r="AG86" s="3079"/>
      <c r="AH86" s="3079"/>
      <c r="AI86" s="3079"/>
      <c r="AJ86" s="3079"/>
      <c r="AK86" s="3079"/>
    </row>
    <row r="87" spans="1:37" ht="11.25" customHeight="1">
      <c r="A87" s="110"/>
      <c r="B87" s="110"/>
      <c r="C87" s="110"/>
      <c r="D87" s="3082" t="s">
        <v>1293</v>
      </c>
      <c r="E87" s="3082"/>
      <c r="F87" s="3083" t="s">
        <v>2217</v>
      </c>
      <c r="G87" s="3083"/>
      <c r="H87" s="3083"/>
      <c r="I87" s="3083"/>
      <c r="J87" s="3083"/>
      <c r="K87" s="3083"/>
      <c r="L87" s="3083"/>
      <c r="M87" s="110"/>
      <c r="N87" s="110"/>
      <c r="O87" s="3082" t="s">
        <v>111</v>
      </c>
      <c r="P87" s="3082"/>
      <c r="Q87" s="3083" t="s">
        <v>2218</v>
      </c>
      <c r="R87" s="3083"/>
      <c r="S87" s="3083"/>
      <c r="T87" s="3083"/>
      <c r="U87" s="3083"/>
      <c r="V87" s="3083"/>
      <c r="W87" s="3083"/>
      <c r="X87" s="3083"/>
      <c r="Y87" s="3083"/>
      <c r="Z87" s="110"/>
      <c r="AA87" s="110"/>
      <c r="AB87" s="110"/>
      <c r="AC87" s="110"/>
      <c r="AD87" s="110"/>
      <c r="AE87" s="110"/>
      <c r="AF87" s="110"/>
      <c r="AG87" s="110"/>
      <c r="AH87" s="110"/>
      <c r="AI87" s="110"/>
      <c r="AJ87" s="110"/>
      <c r="AK87" s="110"/>
    </row>
    <row r="88" spans="1:37" ht="11.25" customHeight="1">
      <c r="A88" s="110"/>
      <c r="B88" s="110"/>
      <c r="C88" s="110"/>
      <c r="D88" s="3082"/>
      <c r="E88" s="3082"/>
      <c r="F88" s="3083"/>
      <c r="G88" s="3083"/>
      <c r="H88" s="3083"/>
      <c r="I88" s="3083"/>
      <c r="J88" s="3083"/>
      <c r="K88" s="3083"/>
      <c r="L88" s="3083"/>
      <c r="M88" s="110"/>
      <c r="N88" s="110"/>
      <c r="O88" s="3082"/>
      <c r="P88" s="3082"/>
      <c r="Q88" s="3083"/>
      <c r="R88" s="3083"/>
      <c r="S88" s="3083"/>
      <c r="T88" s="3083"/>
      <c r="U88" s="3083"/>
      <c r="V88" s="3083"/>
      <c r="W88" s="3083"/>
      <c r="X88" s="3083"/>
      <c r="Y88" s="3083"/>
      <c r="Z88" s="110"/>
      <c r="AA88" s="110"/>
      <c r="AB88" s="110"/>
      <c r="AC88" s="110"/>
      <c r="AD88" s="110"/>
      <c r="AE88" s="110"/>
      <c r="AF88" s="110"/>
      <c r="AG88" s="110"/>
      <c r="AH88" s="110"/>
      <c r="AI88" s="110"/>
      <c r="AJ88" s="110"/>
      <c r="AK88" s="110"/>
    </row>
    <row r="89" spans="1:37" ht="7.5" customHeight="1">
      <c r="A89" s="110"/>
      <c r="B89" s="110"/>
      <c r="C89" s="110"/>
      <c r="D89" s="110"/>
      <c r="E89" s="110"/>
      <c r="F89" s="110"/>
      <c r="G89" s="110"/>
      <c r="H89" s="110"/>
      <c r="I89" s="110"/>
      <c r="J89" s="110"/>
      <c r="K89" s="110"/>
      <c r="L89" s="110"/>
      <c r="M89" s="110"/>
      <c r="N89" s="110"/>
      <c r="O89" s="110"/>
      <c r="P89" s="110"/>
      <c r="Q89" s="110"/>
      <c r="R89" s="110"/>
      <c r="S89" s="110"/>
      <c r="T89" s="110"/>
      <c r="U89" s="110"/>
      <c r="V89" s="110"/>
      <c r="W89" s="110"/>
      <c r="X89" s="110"/>
      <c r="Y89" s="110"/>
      <c r="Z89" s="110"/>
      <c r="AA89" s="110"/>
      <c r="AB89" s="110"/>
      <c r="AC89" s="110"/>
      <c r="AD89" s="110"/>
      <c r="AE89" s="110"/>
      <c r="AF89" s="110"/>
      <c r="AG89" s="110"/>
      <c r="AH89" s="110"/>
      <c r="AI89" s="110"/>
      <c r="AJ89" s="110"/>
      <c r="AK89" s="110"/>
    </row>
    <row r="90" spans="1:37" ht="15" customHeight="1">
      <c r="A90" s="3078" t="s">
        <v>2201</v>
      </c>
      <c r="B90" s="3078"/>
      <c r="C90" s="3079" t="s">
        <v>2226</v>
      </c>
      <c r="D90" s="3079"/>
      <c r="E90" s="3079"/>
      <c r="F90" s="3079"/>
      <c r="G90" s="3079"/>
      <c r="H90" s="3079"/>
      <c r="I90" s="3079"/>
      <c r="J90" s="3079"/>
      <c r="K90" s="3079"/>
      <c r="L90" s="3079"/>
      <c r="M90" s="3079"/>
      <c r="N90" s="3079"/>
      <c r="O90" s="3079"/>
      <c r="P90" s="3079"/>
      <c r="Q90" s="3079"/>
      <c r="R90" s="3079"/>
      <c r="S90" s="3079"/>
      <c r="T90" s="3079"/>
      <c r="U90" s="3079"/>
      <c r="V90" s="3079"/>
      <c r="W90" s="3079"/>
      <c r="X90" s="3079"/>
      <c r="Y90" s="3079"/>
      <c r="Z90" s="3079"/>
      <c r="AA90" s="3079"/>
      <c r="AB90" s="3079"/>
      <c r="AC90" s="3079"/>
      <c r="AD90" s="3079"/>
      <c r="AE90" s="3079"/>
      <c r="AF90" s="3079"/>
      <c r="AG90" s="3079"/>
      <c r="AH90" s="3079"/>
      <c r="AI90" s="3079"/>
      <c r="AJ90" s="3079"/>
      <c r="AK90" s="3079"/>
    </row>
    <row r="91" spans="1:37" ht="15" customHeight="1">
      <c r="A91" s="3078"/>
      <c r="B91" s="3078"/>
      <c r="C91" s="3079"/>
      <c r="D91" s="3079"/>
      <c r="E91" s="3079"/>
      <c r="F91" s="3079"/>
      <c r="G91" s="3079"/>
      <c r="H91" s="3079"/>
      <c r="I91" s="3079"/>
      <c r="J91" s="3079"/>
      <c r="K91" s="3079"/>
      <c r="L91" s="3079"/>
      <c r="M91" s="3079"/>
      <c r="N91" s="3079"/>
      <c r="O91" s="3079"/>
      <c r="P91" s="3079"/>
      <c r="Q91" s="3079"/>
      <c r="R91" s="3079"/>
      <c r="S91" s="3079"/>
      <c r="T91" s="3079"/>
      <c r="U91" s="3079"/>
      <c r="V91" s="3079"/>
      <c r="W91" s="3079"/>
      <c r="X91" s="3079"/>
      <c r="Y91" s="3079"/>
      <c r="Z91" s="3079"/>
      <c r="AA91" s="3079"/>
      <c r="AB91" s="3079"/>
      <c r="AC91" s="3079"/>
      <c r="AD91" s="3079"/>
      <c r="AE91" s="3079"/>
      <c r="AF91" s="3079"/>
      <c r="AG91" s="3079"/>
      <c r="AH91" s="3079"/>
      <c r="AI91" s="3079"/>
      <c r="AJ91" s="3079"/>
      <c r="AK91" s="3079"/>
    </row>
    <row r="92" spans="1:37" ht="11.25" customHeight="1">
      <c r="A92" s="110"/>
      <c r="B92" s="110"/>
      <c r="C92" s="110"/>
      <c r="D92" s="3082" t="s">
        <v>1293</v>
      </c>
      <c r="E92" s="3082"/>
      <c r="F92" s="3083" t="s">
        <v>2220</v>
      </c>
      <c r="G92" s="3083"/>
      <c r="H92" s="3083"/>
      <c r="I92" s="3083"/>
      <c r="J92" s="3083"/>
      <c r="K92" s="3083"/>
      <c r="L92" s="3083"/>
      <c r="M92" s="110"/>
      <c r="N92" s="110"/>
      <c r="O92" s="3082" t="s">
        <v>111</v>
      </c>
      <c r="P92" s="3082"/>
      <c r="Q92" s="3083" t="s">
        <v>2221</v>
      </c>
      <c r="R92" s="3083"/>
      <c r="S92" s="3083"/>
      <c r="T92" s="3083"/>
      <c r="U92" s="3083"/>
      <c r="V92" s="3083"/>
      <c r="W92" s="3083"/>
      <c r="X92" s="3083"/>
      <c r="Y92" s="3083"/>
      <c r="Z92" s="110"/>
      <c r="AA92" s="110"/>
      <c r="AB92" s="110"/>
      <c r="AC92" s="110"/>
      <c r="AD92" s="110"/>
      <c r="AE92" s="110"/>
      <c r="AF92" s="110"/>
      <c r="AG92" s="110"/>
      <c r="AH92" s="110"/>
      <c r="AI92" s="110"/>
      <c r="AJ92" s="110"/>
      <c r="AK92" s="110"/>
    </row>
    <row r="93" spans="1:37" ht="11.25" customHeight="1">
      <c r="A93" s="110"/>
      <c r="B93" s="110"/>
      <c r="C93" s="110"/>
      <c r="D93" s="3082"/>
      <c r="E93" s="3082"/>
      <c r="F93" s="3083"/>
      <c r="G93" s="3083"/>
      <c r="H93" s="3083"/>
      <c r="I93" s="3083"/>
      <c r="J93" s="3083"/>
      <c r="K93" s="3083"/>
      <c r="L93" s="3083"/>
      <c r="M93" s="110"/>
      <c r="N93" s="110"/>
      <c r="O93" s="3082"/>
      <c r="P93" s="3082"/>
      <c r="Q93" s="3083"/>
      <c r="R93" s="3083"/>
      <c r="S93" s="3083"/>
      <c r="T93" s="3083"/>
      <c r="U93" s="3083"/>
      <c r="V93" s="3083"/>
      <c r="W93" s="3083"/>
      <c r="X93" s="3083"/>
      <c r="Y93" s="3083"/>
      <c r="Z93" s="110"/>
      <c r="AA93" s="110"/>
      <c r="AB93" s="110"/>
      <c r="AC93" s="110"/>
      <c r="AD93" s="110"/>
      <c r="AE93" s="110"/>
      <c r="AF93" s="110"/>
      <c r="AG93" s="110"/>
      <c r="AH93" s="110"/>
      <c r="AI93" s="110"/>
      <c r="AJ93" s="110"/>
      <c r="AK93" s="110"/>
    </row>
    <row r="94" spans="1:37" ht="7.5" customHeight="1">
      <c r="A94" s="110"/>
      <c r="B94" s="110"/>
      <c r="C94" s="110"/>
      <c r="D94" s="110"/>
      <c r="E94" s="110"/>
      <c r="F94" s="110"/>
      <c r="G94" s="110"/>
      <c r="H94" s="110"/>
      <c r="I94" s="110"/>
      <c r="J94" s="110"/>
      <c r="K94" s="110"/>
      <c r="L94" s="110"/>
      <c r="M94" s="110"/>
      <c r="N94" s="110"/>
      <c r="O94" s="110"/>
      <c r="P94" s="110"/>
      <c r="Q94" s="110"/>
      <c r="R94" s="110"/>
      <c r="S94" s="110"/>
      <c r="T94" s="110"/>
      <c r="U94" s="110"/>
      <c r="V94" s="110"/>
      <c r="W94" s="110"/>
      <c r="X94" s="110"/>
      <c r="Y94" s="110"/>
      <c r="Z94" s="110"/>
      <c r="AA94" s="110"/>
      <c r="AB94" s="110"/>
      <c r="AC94" s="110"/>
      <c r="AD94" s="110"/>
      <c r="AE94" s="110"/>
      <c r="AF94" s="110"/>
      <c r="AG94" s="110"/>
      <c r="AH94" s="110"/>
      <c r="AI94" s="110"/>
      <c r="AJ94" s="110"/>
      <c r="AK94" s="110"/>
    </row>
    <row r="95" spans="1:37" ht="15" customHeight="1">
      <c r="A95" s="3078" t="s">
        <v>2201</v>
      </c>
      <c r="B95" s="1719"/>
      <c r="C95" s="3079" t="s">
        <v>2222</v>
      </c>
      <c r="D95" s="3079"/>
      <c r="E95" s="3079"/>
      <c r="F95" s="3079"/>
      <c r="G95" s="3079"/>
      <c r="H95" s="3079"/>
      <c r="I95" s="3079"/>
      <c r="J95" s="3079"/>
      <c r="K95" s="3079"/>
      <c r="L95" s="3079"/>
      <c r="M95" s="3079"/>
      <c r="N95" s="3079"/>
      <c r="O95" s="3079"/>
      <c r="P95" s="3079"/>
      <c r="Q95" s="3079"/>
      <c r="R95" s="3079"/>
      <c r="S95" s="3079"/>
      <c r="T95" s="3079"/>
      <c r="U95" s="3079"/>
      <c r="V95" s="3079"/>
      <c r="W95" s="3079"/>
      <c r="X95" s="3079"/>
      <c r="Y95" s="3079"/>
      <c r="Z95" s="3079"/>
      <c r="AA95" s="3079"/>
      <c r="AB95" s="3079"/>
      <c r="AC95" s="3079"/>
      <c r="AD95" s="3079"/>
      <c r="AE95" s="3079"/>
      <c r="AF95" s="3079"/>
      <c r="AG95" s="3079"/>
      <c r="AH95" s="3079"/>
      <c r="AI95" s="3079"/>
      <c r="AJ95" s="3079"/>
      <c r="AK95" s="3079"/>
    </row>
    <row r="96" spans="1:37" ht="15" customHeight="1" thickBot="1">
      <c r="A96" s="1719"/>
      <c r="B96" s="1719"/>
      <c r="C96" s="3079"/>
      <c r="D96" s="3079"/>
      <c r="E96" s="3079"/>
      <c r="F96" s="3079"/>
      <c r="G96" s="3079"/>
      <c r="H96" s="3079"/>
      <c r="I96" s="3079"/>
      <c r="J96" s="3079"/>
      <c r="K96" s="3079"/>
      <c r="L96" s="3079"/>
      <c r="M96" s="3079"/>
      <c r="N96" s="3079"/>
      <c r="O96" s="3079"/>
      <c r="P96" s="3079"/>
      <c r="Q96" s="3079"/>
      <c r="R96" s="3079"/>
      <c r="S96" s="3079"/>
      <c r="T96" s="3079"/>
      <c r="U96" s="3079"/>
      <c r="V96" s="3079"/>
      <c r="W96" s="3079"/>
      <c r="X96" s="3079"/>
      <c r="Y96" s="3079"/>
      <c r="Z96" s="3079"/>
      <c r="AA96" s="3079"/>
      <c r="AB96" s="3079"/>
      <c r="AC96" s="3079"/>
      <c r="AD96" s="3079"/>
      <c r="AE96" s="3079"/>
      <c r="AF96" s="3079"/>
      <c r="AG96" s="3079"/>
      <c r="AH96" s="3079"/>
      <c r="AI96" s="3079"/>
      <c r="AJ96" s="3079"/>
      <c r="AK96" s="3079"/>
    </row>
    <row r="97" spans="1:37" ht="15" customHeight="1">
      <c r="D97" s="3069"/>
      <c r="E97" s="3070"/>
      <c r="F97" s="3070"/>
      <c r="G97" s="3070"/>
      <c r="H97" s="3070"/>
      <c r="I97" s="3070"/>
      <c r="J97" s="3070"/>
      <c r="K97" s="3070"/>
      <c r="L97" s="3070"/>
      <c r="M97" s="3070"/>
      <c r="N97" s="3070"/>
      <c r="O97" s="3070"/>
      <c r="P97" s="3070"/>
      <c r="Q97" s="3070"/>
      <c r="R97" s="3070"/>
      <c r="S97" s="3070"/>
      <c r="T97" s="3070"/>
      <c r="U97" s="3070"/>
      <c r="V97" s="3070"/>
      <c r="W97" s="3070"/>
      <c r="X97" s="3070"/>
      <c r="Y97" s="3070"/>
      <c r="Z97" s="3070"/>
      <c r="AA97" s="3070"/>
      <c r="AB97" s="3070"/>
      <c r="AC97" s="3070"/>
      <c r="AD97" s="3070"/>
      <c r="AE97" s="3070"/>
      <c r="AF97" s="3070"/>
      <c r="AG97" s="3070"/>
      <c r="AH97" s="3070"/>
      <c r="AI97" s="3070"/>
      <c r="AJ97" s="3070"/>
      <c r="AK97" s="3071"/>
    </row>
    <row r="98" spans="1:37" ht="15" customHeight="1">
      <c r="D98" s="3072"/>
      <c r="E98" s="3073"/>
      <c r="F98" s="3073"/>
      <c r="G98" s="3073"/>
      <c r="H98" s="3073"/>
      <c r="I98" s="3073"/>
      <c r="J98" s="3073"/>
      <c r="K98" s="3073"/>
      <c r="L98" s="3073"/>
      <c r="M98" s="3073"/>
      <c r="N98" s="3073"/>
      <c r="O98" s="3073"/>
      <c r="P98" s="3073"/>
      <c r="Q98" s="3073"/>
      <c r="R98" s="3073"/>
      <c r="S98" s="3073"/>
      <c r="T98" s="3073"/>
      <c r="U98" s="3073"/>
      <c r="V98" s="3073"/>
      <c r="W98" s="3073"/>
      <c r="X98" s="3073"/>
      <c r="Y98" s="3073"/>
      <c r="Z98" s="3073"/>
      <c r="AA98" s="3073"/>
      <c r="AB98" s="3073"/>
      <c r="AC98" s="3073"/>
      <c r="AD98" s="3073"/>
      <c r="AE98" s="3073"/>
      <c r="AF98" s="3073"/>
      <c r="AG98" s="3073"/>
      <c r="AH98" s="3073"/>
      <c r="AI98" s="3073"/>
      <c r="AJ98" s="3073"/>
      <c r="AK98" s="3074"/>
    </row>
    <row r="99" spans="1:37" ht="15" customHeight="1">
      <c r="D99" s="3072"/>
      <c r="E99" s="3073"/>
      <c r="F99" s="3073"/>
      <c r="G99" s="3073"/>
      <c r="H99" s="3073"/>
      <c r="I99" s="3073"/>
      <c r="J99" s="3073"/>
      <c r="K99" s="3073"/>
      <c r="L99" s="3073"/>
      <c r="M99" s="3073"/>
      <c r="N99" s="3073"/>
      <c r="O99" s="3073"/>
      <c r="P99" s="3073"/>
      <c r="Q99" s="3073"/>
      <c r="R99" s="3073"/>
      <c r="S99" s="3073"/>
      <c r="T99" s="3073"/>
      <c r="U99" s="3073"/>
      <c r="V99" s="3073"/>
      <c r="W99" s="3073"/>
      <c r="X99" s="3073"/>
      <c r="Y99" s="3073"/>
      <c r="Z99" s="3073"/>
      <c r="AA99" s="3073"/>
      <c r="AB99" s="3073"/>
      <c r="AC99" s="3073"/>
      <c r="AD99" s="3073"/>
      <c r="AE99" s="3073"/>
      <c r="AF99" s="3073"/>
      <c r="AG99" s="3073"/>
      <c r="AH99" s="3073"/>
      <c r="AI99" s="3073"/>
      <c r="AJ99" s="3073"/>
      <c r="AK99" s="3074"/>
    </row>
    <row r="100" spans="1:37" ht="15" customHeight="1">
      <c r="D100" s="3072"/>
      <c r="E100" s="3073"/>
      <c r="F100" s="3073"/>
      <c r="G100" s="3073"/>
      <c r="H100" s="3073"/>
      <c r="I100" s="3073"/>
      <c r="J100" s="3073"/>
      <c r="K100" s="3073"/>
      <c r="L100" s="3073"/>
      <c r="M100" s="3073"/>
      <c r="N100" s="3073"/>
      <c r="O100" s="3073"/>
      <c r="P100" s="3073"/>
      <c r="Q100" s="3073"/>
      <c r="R100" s="3073"/>
      <c r="S100" s="3073"/>
      <c r="T100" s="3073"/>
      <c r="U100" s="3073"/>
      <c r="V100" s="3073"/>
      <c r="W100" s="3073"/>
      <c r="X100" s="3073"/>
      <c r="Y100" s="3073"/>
      <c r="Z100" s="3073"/>
      <c r="AA100" s="3073"/>
      <c r="AB100" s="3073"/>
      <c r="AC100" s="3073"/>
      <c r="AD100" s="3073"/>
      <c r="AE100" s="3073"/>
      <c r="AF100" s="3073"/>
      <c r="AG100" s="3073"/>
      <c r="AH100" s="3073"/>
      <c r="AI100" s="3073"/>
      <c r="AJ100" s="3073"/>
      <c r="AK100" s="3074"/>
    </row>
    <row r="101" spans="1:37" ht="15" customHeight="1">
      <c r="D101" s="3072"/>
      <c r="E101" s="3073"/>
      <c r="F101" s="3073"/>
      <c r="G101" s="3073"/>
      <c r="H101" s="3073"/>
      <c r="I101" s="3073"/>
      <c r="J101" s="3073"/>
      <c r="K101" s="3073"/>
      <c r="L101" s="3073"/>
      <c r="M101" s="3073"/>
      <c r="N101" s="3073"/>
      <c r="O101" s="3073"/>
      <c r="P101" s="3073"/>
      <c r="Q101" s="3073"/>
      <c r="R101" s="3073"/>
      <c r="S101" s="3073"/>
      <c r="T101" s="3073"/>
      <c r="U101" s="3073"/>
      <c r="V101" s="3073"/>
      <c r="W101" s="3073"/>
      <c r="X101" s="3073"/>
      <c r="Y101" s="3073"/>
      <c r="Z101" s="3073"/>
      <c r="AA101" s="3073"/>
      <c r="AB101" s="3073"/>
      <c r="AC101" s="3073"/>
      <c r="AD101" s="3073"/>
      <c r="AE101" s="3073"/>
      <c r="AF101" s="3073"/>
      <c r="AG101" s="3073"/>
      <c r="AH101" s="3073"/>
      <c r="AI101" s="3073"/>
      <c r="AJ101" s="3073"/>
      <c r="AK101" s="3074"/>
    </row>
    <row r="102" spans="1:37" ht="15" customHeight="1">
      <c r="D102" s="3072"/>
      <c r="E102" s="3073"/>
      <c r="F102" s="3073"/>
      <c r="G102" s="3073"/>
      <c r="H102" s="3073"/>
      <c r="I102" s="3073"/>
      <c r="J102" s="3073"/>
      <c r="K102" s="3073"/>
      <c r="L102" s="3073"/>
      <c r="M102" s="3073"/>
      <c r="N102" s="3073"/>
      <c r="O102" s="3073"/>
      <c r="P102" s="3073"/>
      <c r="Q102" s="3073"/>
      <c r="R102" s="3073"/>
      <c r="S102" s="3073"/>
      <c r="T102" s="3073"/>
      <c r="U102" s="3073"/>
      <c r="V102" s="3073"/>
      <c r="W102" s="3073"/>
      <c r="X102" s="3073"/>
      <c r="Y102" s="3073"/>
      <c r="Z102" s="3073"/>
      <c r="AA102" s="3073"/>
      <c r="AB102" s="3073"/>
      <c r="AC102" s="3073"/>
      <c r="AD102" s="3073"/>
      <c r="AE102" s="3073"/>
      <c r="AF102" s="3073"/>
      <c r="AG102" s="3073"/>
      <c r="AH102" s="3073"/>
      <c r="AI102" s="3073"/>
      <c r="AJ102" s="3073"/>
      <c r="AK102" s="3074"/>
    </row>
    <row r="103" spans="1:37" ht="15" customHeight="1">
      <c r="D103" s="3072"/>
      <c r="E103" s="3073"/>
      <c r="F103" s="3073"/>
      <c r="G103" s="3073"/>
      <c r="H103" s="3073"/>
      <c r="I103" s="3073"/>
      <c r="J103" s="3073"/>
      <c r="K103" s="3073"/>
      <c r="L103" s="3073"/>
      <c r="M103" s="3073"/>
      <c r="N103" s="3073"/>
      <c r="O103" s="3073"/>
      <c r="P103" s="3073"/>
      <c r="Q103" s="3073"/>
      <c r="R103" s="3073"/>
      <c r="S103" s="3073"/>
      <c r="T103" s="3073"/>
      <c r="U103" s="3073"/>
      <c r="V103" s="3073"/>
      <c r="W103" s="3073"/>
      <c r="X103" s="3073"/>
      <c r="Y103" s="3073"/>
      <c r="Z103" s="3073"/>
      <c r="AA103" s="3073"/>
      <c r="AB103" s="3073"/>
      <c r="AC103" s="3073"/>
      <c r="AD103" s="3073"/>
      <c r="AE103" s="3073"/>
      <c r="AF103" s="3073"/>
      <c r="AG103" s="3073"/>
      <c r="AH103" s="3073"/>
      <c r="AI103" s="3073"/>
      <c r="AJ103" s="3073"/>
      <c r="AK103" s="3074"/>
    </row>
    <row r="104" spans="1:37" ht="15" customHeight="1">
      <c r="D104" s="3072"/>
      <c r="E104" s="3073"/>
      <c r="F104" s="3073"/>
      <c r="G104" s="3073"/>
      <c r="H104" s="3073"/>
      <c r="I104" s="3073"/>
      <c r="J104" s="3073"/>
      <c r="K104" s="3073"/>
      <c r="L104" s="3073"/>
      <c r="M104" s="3073"/>
      <c r="N104" s="3073"/>
      <c r="O104" s="3073"/>
      <c r="P104" s="3073"/>
      <c r="Q104" s="3073"/>
      <c r="R104" s="3073"/>
      <c r="S104" s="3073"/>
      <c r="T104" s="3073"/>
      <c r="U104" s="3073"/>
      <c r="V104" s="3073"/>
      <c r="W104" s="3073"/>
      <c r="X104" s="3073"/>
      <c r="Y104" s="3073"/>
      <c r="Z104" s="3073"/>
      <c r="AA104" s="3073"/>
      <c r="AB104" s="3073"/>
      <c r="AC104" s="3073"/>
      <c r="AD104" s="3073"/>
      <c r="AE104" s="3073"/>
      <c r="AF104" s="3073"/>
      <c r="AG104" s="3073"/>
      <c r="AH104" s="3073"/>
      <c r="AI104" s="3073"/>
      <c r="AJ104" s="3073"/>
      <c r="AK104" s="3074"/>
    </row>
    <row r="105" spans="1:37" ht="15" customHeight="1">
      <c r="D105" s="3072"/>
      <c r="E105" s="3073"/>
      <c r="F105" s="3073"/>
      <c r="G105" s="3073"/>
      <c r="H105" s="3073"/>
      <c r="I105" s="3073"/>
      <c r="J105" s="3073"/>
      <c r="K105" s="3073"/>
      <c r="L105" s="3073"/>
      <c r="M105" s="3073"/>
      <c r="N105" s="3073"/>
      <c r="O105" s="3073"/>
      <c r="P105" s="3073"/>
      <c r="Q105" s="3073"/>
      <c r="R105" s="3073"/>
      <c r="S105" s="3073"/>
      <c r="T105" s="3073"/>
      <c r="U105" s="3073"/>
      <c r="V105" s="3073"/>
      <c r="W105" s="3073"/>
      <c r="X105" s="3073"/>
      <c r="Y105" s="3073"/>
      <c r="Z105" s="3073"/>
      <c r="AA105" s="3073"/>
      <c r="AB105" s="3073"/>
      <c r="AC105" s="3073"/>
      <c r="AD105" s="3073"/>
      <c r="AE105" s="3073"/>
      <c r="AF105" s="3073"/>
      <c r="AG105" s="3073"/>
      <c r="AH105" s="3073"/>
      <c r="AI105" s="3073"/>
      <c r="AJ105" s="3073"/>
      <c r="AK105" s="3074"/>
    </row>
    <row r="106" spans="1:37" ht="15" customHeight="1">
      <c r="D106" s="3072"/>
      <c r="E106" s="3073"/>
      <c r="F106" s="3073"/>
      <c r="G106" s="3073"/>
      <c r="H106" s="3073"/>
      <c r="I106" s="3073"/>
      <c r="J106" s="3073"/>
      <c r="K106" s="3073"/>
      <c r="L106" s="3073"/>
      <c r="M106" s="3073"/>
      <c r="N106" s="3073"/>
      <c r="O106" s="3073"/>
      <c r="P106" s="3073"/>
      <c r="Q106" s="3073"/>
      <c r="R106" s="3073"/>
      <c r="S106" s="3073"/>
      <c r="T106" s="3073"/>
      <c r="U106" s="3073"/>
      <c r="V106" s="3073"/>
      <c r="W106" s="3073"/>
      <c r="X106" s="3073"/>
      <c r="Y106" s="3073"/>
      <c r="Z106" s="3073"/>
      <c r="AA106" s="3073"/>
      <c r="AB106" s="3073"/>
      <c r="AC106" s="3073"/>
      <c r="AD106" s="3073"/>
      <c r="AE106" s="3073"/>
      <c r="AF106" s="3073"/>
      <c r="AG106" s="3073"/>
      <c r="AH106" s="3073"/>
      <c r="AI106" s="3073"/>
      <c r="AJ106" s="3073"/>
      <c r="AK106" s="3074"/>
    </row>
    <row r="107" spans="1:37" ht="15" customHeight="1">
      <c r="D107" s="3072"/>
      <c r="E107" s="3073"/>
      <c r="F107" s="3073"/>
      <c r="G107" s="3073"/>
      <c r="H107" s="3073"/>
      <c r="I107" s="3073"/>
      <c r="J107" s="3073"/>
      <c r="K107" s="3073"/>
      <c r="L107" s="3073"/>
      <c r="M107" s="3073"/>
      <c r="N107" s="3073"/>
      <c r="O107" s="3073"/>
      <c r="P107" s="3073"/>
      <c r="Q107" s="3073"/>
      <c r="R107" s="3073"/>
      <c r="S107" s="3073"/>
      <c r="T107" s="3073"/>
      <c r="U107" s="3073"/>
      <c r="V107" s="3073"/>
      <c r="W107" s="3073"/>
      <c r="X107" s="3073"/>
      <c r="Y107" s="3073"/>
      <c r="Z107" s="3073"/>
      <c r="AA107" s="3073"/>
      <c r="AB107" s="3073"/>
      <c r="AC107" s="3073"/>
      <c r="AD107" s="3073"/>
      <c r="AE107" s="3073"/>
      <c r="AF107" s="3073"/>
      <c r="AG107" s="3073"/>
      <c r="AH107" s="3073"/>
      <c r="AI107" s="3073"/>
      <c r="AJ107" s="3073"/>
      <c r="AK107" s="3074"/>
    </row>
    <row r="108" spans="1:37" ht="15" customHeight="1" thickBot="1">
      <c r="D108" s="3075"/>
      <c r="E108" s="3076"/>
      <c r="F108" s="3076"/>
      <c r="G108" s="3076"/>
      <c r="H108" s="3076"/>
      <c r="I108" s="3076"/>
      <c r="J108" s="3076"/>
      <c r="K108" s="3076"/>
      <c r="L108" s="3076"/>
      <c r="M108" s="3076"/>
      <c r="N108" s="3076"/>
      <c r="O108" s="3076"/>
      <c r="P108" s="3076"/>
      <c r="Q108" s="3076"/>
      <c r="R108" s="3076"/>
      <c r="S108" s="3076"/>
      <c r="T108" s="3076"/>
      <c r="U108" s="3076"/>
      <c r="V108" s="3076"/>
      <c r="W108" s="3076"/>
      <c r="X108" s="3076"/>
      <c r="Y108" s="3076"/>
      <c r="Z108" s="3076"/>
      <c r="AA108" s="3076"/>
      <c r="AB108" s="3076"/>
      <c r="AC108" s="3076"/>
      <c r="AD108" s="3076"/>
      <c r="AE108" s="3076"/>
      <c r="AF108" s="3076"/>
      <c r="AG108" s="3076"/>
      <c r="AH108" s="3076"/>
      <c r="AI108" s="3076"/>
      <c r="AJ108" s="3076"/>
      <c r="AK108" s="3077"/>
    </row>
    <row r="109" spans="1:37" ht="7.5" customHeight="1"/>
    <row r="110" spans="1:37" ht="15" customHeight="1">
      <c r="A110" s="3078" t="s">
        <v>2203</v>
      </c>
      <c r="B110" s="1719"/>
      <c r="C110" s="3079" t="s">
        <v>2223</v>
      </c>
      <c r="D110" s="3079"/>
      <c r="E110" s="3079"/>
      <c r="F110" s="3079"/>
      <c r="G110" s="3079"/>
      <c r="H110" s="3079"/>
      <c r="I110" s="3079"/>
      <c r="J110" s="3079"/>
      <c r="K110" s="3079"/>
      <c r="L110" s="3079"/>
      <c r="M110" s="3079"/>
      <c r="N110" s="3079"/>
      <c r="O110" s="3079"/>
      <c r="P110" s="3079"/>
      <c r="Q110" s="3079"/>
      <c r="R110" s="3079"/>
      <c r="S110" s="3079"/>
      <c r="T110" s="3079"/>
      <c r="U110" s="3079"/>
      <c r="V110" s="3079"/>
      <c r="W110" s="3079"/>
      <c r="X110" s="3079"/>
      <c r="Y110" s="3079"/>
      <c r="Z110" s="3079"/>
      <c r="AA110" s="3079"/>
      <c r="AB110" s="3079"/>
      <c r="AC110" s="3079"/>
      <c r="AD110" s="3079"/>
      <c r="AE110" s="3079"/>
      <c r="AF110" s="3079"/>
      <c r="AG110" s="3079"/>
      <c r="AH110" s="3079"/>
      <c r="AI110" s="3079"/>
      <c r="AJ110" s="3079"/>
      <c r="AK110" s="3079"/>
    </row>
    <row r="111" spans="1:37" ht="15" customHeight="1">
      <c r="A111" s="3078"/>
      <c r="B111" s="1719"/>
      <c r="C111" s="3079"/>
      <c r="D111" s="3079"/>
      <c r="E111" s="3079"/>
      <c r="F111" s="3079"/>
      <c r="G111" s="3079"/>
      <c r="H111" s="3079"/>
      <c r="I111" s="3079"/>
      <c r="J111" s="3079"/>
      <c r="K111" s="3079"/>
      <c r="L111" s="3079"/>
      <c r="M111" s="3079"/>
      <c r="N111" s="3079"/>
      <c r="O111" s="3079"/>
      <c r="P111" s="3079"/>
      <c r="Q111" s="3079"/>
      <c r="R111" s="3079"/>
      <c r="S111" s="3079"/>
      <c r="T111" s="3079"/>
      <c r="U111" s="3079"/>
      <c r="V111" s="3079"/>
      <c r="W111" s="3079"/>
      <c r="X111" s="3079"/>
      <c r="Y111" s="3079"/>
      <c r="Z111" s="3079"/>
      <c r="AA111" s="3079"/>
      <c r="AB111" s="3079"/>
      <c r="AC111" s="3079"/>
      <c r="AD111" s="3079"/>
      <c r="AE111" s="3079"/>
      <c r="AF111" s="3079"/>
      <c r="AG111" s="3079"/>
      <c r="AH111" s="3079"/>
      <c r="AI111" s="3079"/>
      <c r="AJ111" s="3079"/>
      <c r="AK111" s="3079"/>
    </row>
    <row r="112" spans="1:37" ht="15" customHeight="1">
      <c r="A112" s="1719"/>
      <c r="B112" s="1719"/>
      <c r="C112" s="3079"/>
      <c r="D112" s="3079"/>
      <c r="E112" s="3079"/>
      <c r="F112" s="3079"/>
      <c r="G112" s="3079"/>
      <c r="H112" s="3079"/>
      <c r="I112" s="3079"/>
      <c r="J112" s="3079"/>
      <c r="K112" s="3079"/>
      <c r="L112" s="3079"/>
      <c r="M112" s="3079"/>
      <c r="N112" s="3079"/>
      <c r="O112" s="3079"/>
      <c r="P112" s="3079"/>
      <c r="Q112" s="3079"/>
      <c r="R112" s="3079"/>
      <c r="S112" s="3079"/>
      <c r="T112" s="3079"/>
      <c r="U112" s="3079"/>
      <c r="V112" s="3079"/>
      <c r="W112" s="3079"/>
      <c r="X112" s="3079"/>
      <c r="Y112" s="3079"/>
      <c r="Z112" s="3079"/>
      <c r="AA112" s="3079"/>
      <c r="AB112" s="3079"/>
      <c r="AC112" s="3079"/>
      <c r="AD112" s="3079"/>
      <c r="AE112" s="3079"/>
      <c r="AF112" s="3079"/>
      <c r="AG112" s="3079"/>
      <c r="AH112" s="3079"/>
      <c r="AI112" s="3079"/>
      <c r="AJ112" s="3079"/>
      <c r="AK112" s="3079"/>
    </row>
    <row r="113" spans="1:37" ht="15" customHeight="1">
      <c r="A113" s="1719"/>
      <c r="B113" s="1719"/>
      <c r="C113" s="3079"/>
      <c r="D113" s="3079"/>
      <c r="E113" s="3079"/>
      <c r="F113" s="3079"/>
      <c r="G113" s="3079"/>
      <c r="H113" s="3079"/>
      <c r="I113" s="3079"/>
      <c r="J113" s="3079"/>
      <c r="K113" s="3079"/>
      <c r="L113" s="3079"/>
      <c r="M113" s="3079"/>
      <c r="N113" s="3079"/>
      <c r="O113" s="3079"/>
      <c r="P113" s="3079"/>
      <c r="Q113" s="3079"/>
      <c r="R113" s="3079"/>
      <c r="S113" s="3079"/>
      <c r="T113" s="3079"/>
      <c r="U113" s="3079"/>
      <c r="V113" s="3079"/>
      <c r="W113" s="3079"/>
      <c r="X113" s="3079"/>
      <c r="Y113" s="3079"/>
      <c r="Z113" s="3079"/>
      <c r="AA113" s="3079"/>
      <c r="AB113" s="3079"/>
      <c r="AC113" s="3079"/>
      <c r="AD113" s="3079"/>
      <c r="AE113" s="3079"/>
      <c r="AF113" s="3079"/>
      <c r="AG113" s="3079"/>
      <c r="AH113" s="3079"/>
      <c r="AI113" s="3079"/>
      <c r="AJ113" s="3079"/>
      <c r="AK113" s="3079"/>
    </row>
    <row r="114" spans="1:37" ht="7.5" customHeight="1"/>
    <row r="115" spans="1:37" ht="15" customHeight="1">
      <c r="M115" s="963" t="s">
        <v>588</v>
      </c>
      <c r="N115" s="963"/>
      <c r="O115" s="963"/>
      <c r="P115" s="963"/>
      <c r="Q115" s="963"/>
      <c r="R115" s="963"/>
      <c r="S115" s="111"/>
      <c r="T115" s="1752">
        <f>入力専用!$G$53</f>
        <v>0</v>
      </c>
      <c r="U115" s="1752"/>
      <c r="V115" s="1752"/>
      <c r="W115" s="1752"/>
      <c r="X115" s="1752"/>
      <c r="Y115" s="1752"/>
      <c r="Z115" s="1752"/>
      <c r="AA115" s="1752"/>
      <c r="AB115" s="1752"/>
      <c r="AC115" s="1752"/>
      <c r="AD115" s="1752"/>
      <c r="AE115" s="1752"/>
      <c r="AF115" s="1752"/>
      <c r="AG115" s="1752"/>
      <c r="AH115" s="1752"/>
      <c r="AI115" s="1752"/>
      <c r="AJ115" s="1752"/>
      <c r="AK115" s="1752"/>
    </row>
    <row r="116" spans="1:37" ht="7.5" customHeight="1">
      <c r="AG116" s="22"/>
      <c r="AH116" s="22"/>
      <c r="AI116" s="22"/>
      <c r="AJ116" s="22"/>
      <c r="AK116" s="22"/>
    </row>
    <row r="117" spans="1:37" ht="15" customHeight="1">
      <c r="M117" s="1719" t="s">
        <v>1385</v>
      </c>
      <c r="N117" s="1719"/>
      <c r="O117" s="1719"/>
      <c r="P117" s="1719"/>
      <c r="Q117" s="1719"/>
      <c r="R117" s="1719"/>
      <c r="S117" s="111"/>
      <c r="T117" s="3080">
        <f>入力専用!$G$63</f>
        <v>0</v>
      </c>
      <c r="U117" s="3080"/>
      <c r="V117" s="3080"/>
      <c r="W117" s="3080"/>
      <c r="X117" s="3080"/>
      <c r="Y117" s="3080"/>
      <c r="Z117" s="3080"/>
      <c r="AA117" s="1719" t="s">
        <v>2186</v>
      </c>
      <c r="AB117" s="1719"/>
      <c r="AC117" s="1719"/>
      <c r="AD117" s="109"/>
      <c r="AE117" s="109"/>
      <c r="AF117" s="109"/>
    </row>
  </sheetData>
  <sheetProtection algorithmName="SHA-512" hashValue="12azpc9Gl4O/KQiNpLh/fH3n3KxmnYVn9rwr2rKyqxl+wkUwuH8TwRiOwk3qxpda1iBrr3LLyATadJ+p99Obug==" saltValue="S6uud+FdvxpR440xF9g+cw==" spinCount="100000" sheet="1" objects="1" scenarios="1" formatCells="0" selectLockedCells="1"/>
  <mergeCells count="51">
    <mergeCell ref="M117:R117"/>
    <mergeCell ref="T117:Z117"/>
    <mergeCell ref="AA117:AC117"/>
    <mergeCell ref="A95:B96"/>
    <mergeCell ref="C95:AK96"/>
    <mergeCell ref="D97:AK108"/>
    <mergeCell ref="A110:B113"/>
    <mergeCell ref="C110:AK113"/>
    <mergeCell ref="M115:R115"/>
    <mergeCell ref="T115:AK115"/>
    <mergeCell ref="C90:AK91"/>
    <mergeCell ref="A90:B91"/>
    <mergeCell ref="D92:E93"/>
    <mergeCell ref="F92:L93"/>
    <mergeCell ref="O92:P93"/>
    <mergeCell ref="Q92:Y93"/>
    <mergeCell ref="A85:B86"/>
    <mergeCell ref="D87:E88"/>
    <mergeCell ref="F87:L88"/>
    <mergeCell ref="O87:P88"/>
    <mergeCell ref="Q87:Y88"/>
    <mergeCell ref="D82:E83"/>
    <mergeCell ref="F82:L83"/>
    <mergeCell ref="O82:P83"/>
    <mergeCell ref="Q82:Y83"/>
    <mergeCell ref="C85:AK86"/>
    <mergeCell ref="D70:E71"/>
    <mergeCell ref="F70:J71"/>
    <mergeCell ref="O70:P71"/>
    <mergeCell ref="Q70:U71"/>
    <mergeCell ref="A80:B81"/>
    <mergeCell ref="C80:AK81"/>
    <mergeCell ref="C73:AK76"/>
    <mergeCell ref="D77:E78"/>
    <mergeCell ref="F77:L78"/>
    <mergeCell ref="O77:P78"/>
    <mergeCell ref="Q77:Y78"/>
    <mergeCell ref="A73:B76"/>
    <mergeCell ref="U50:X50"/>
    <mergeCell ref="A61:AK62"/>
    <mergeCell ref="A63:AK64"/>
    <mergeCell ref="A65:AK66"/>
    <mergeCell ref="A68:B69"/>
    <mergeCell ref="C68:AK69"/>
    <mergeCell ref="Y50:AB50"/>
    <mergeCell ref="AC50:AK50"/>
    <mergeCell ref="A52:AK53"/>
    <mergeCell ref="A56:AK57"/>
    <mergeCell ref="A59:H60"/>
    <mergeCell ref="I59:P60"/>
    <mergeCell ref="Q59:AK60"/>
  </mergeCells>
  <phoneticPr fontId="16"/>
  <conditionalFormatting sqref="A52">
    <cfRule type="expression" dxfId="1" priority="1">
      <formula>$A$52=""</formula>
    </cfRule>
  </conditionalFormatting>
  <dataValidations count="2">
    <dataValidation type="list" allowBlank="1" showInputMessage="1" showErrorMessage="1" sqref="AC50:AK50">
      <formula1>$C$3:$C$4</formula1>
    </dataValidation>
    <dataValidation type="list" allowBlank="1" showInputMessage="1" showErrorMessage="1" sqref="O77 D77 O70 D70 O82 D82 O87 D87 O92 D92">
      <formula1>"☑, □,"</formula1>
    </dataValidation>
  </dataValidations>
  <pageMargins left="0.70866141732283472" right="0.19685039370078741" top="0.19685039370078741" bottom="0.19685039370078741" header="0.31496062992125984" footer="0.31496062992125984"/>
  <pageSetup paperSize="9" orientation="portrait"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I101"/>
  <sheetViews>
    <sheetView showZeros="0" topLeftCell="A50" workbookViewId="0">
      <selection activeCell="AN11" sqref="AN11"/>
    </sheetView>
  </sheetViews>
  <sheetFormatPr defaultColWidth="2.375" defaultRowHeight="15" customHeight="1"/>
  <cols>
    <col min="1" max="16384" width="2.375" style="22"/>
  </cols>
  <sheetData>
    <row r="1" spans="4:10" ht="15" hidden="1" customHeight="1"/>
    <row r="2" spans="4:10" ht="15" hidden="1" customHeight="1">
      <c r="D2" s="738">
        <f>入力専用!$G$188</f>
        <v>0</v>
      </c>
      <c r="F2" s="738">
        <f>入力専用!$G$187</f>
        <v>0</v>
      </c>
      <c r="H2" s="738">
        <f>IF(LEFT($A$54,20)=LEFT(D2,20),F2,"")</f>
        <v>0</v>
      </c>
      <c r="J2" s="739" t="str">
        <f>H2&amp;H3&amp;H4&amp;H5&amp;H6</f>
        <v>00000</v>
      </c>
    </row>
    <row r="3" spans="4:10" ht="15" hidden="1" customHeight="1">
      <c r="D3" s="738">
        <f>入力専用!$G$212</f>
        <v>0</v>
      </c>
      <c r="F3" s="738">
        <f>入力専用!$G$211</f>
        <v>0</v>
      </c>
      <c r="H3" s="738">
        <f>IF(LEFT($A$54,20)=LEFT(D3,20),F3,"")</f>
        <v>0</v>
      </c>
    </row>
    <row r="4" spans="4:10" ht="15" hidden="1" customHeight="1">
      <c r="D4" s="738">
        <f>入力専用!$G$216</f>
        <v>0</v>
      </c>
      <c r="F4" s="738">
        <f>入力専用!$G$215</f>
        <v>0</v>
      </c>
      <c r="H4" s="738">
        <f>IF(LEFT($A$54,20)=LEFT(D4,20),F4,"")</f>
        <v>0</v>
      </c>
    </row>
    <row r="5" spans="4:10" ht="15" hidden="1" customHeight="1">
      <c r="D5" s="738">
        <f>入力専用!$G$220</f>
        <v>0</v>
      </c>
      <c r="F5" s="738">
        <f>入力専用!$G$219</f>
        <v>0</v>
      </c>
      <c r="H5" s="738">
        <f>IF(LEFT($A$54,20)=LEFT(D5,20),F5,"")</f>
        <v>0</v>
      </c>
    </row>
    <row r="6" spans="4:10" ht="15" hidden="1" customHeight="1">
      <c r="D6" s="738">
        <f>入力専用!$G$224</f>
        <v>0</v>
      </c>
      <c r="F6" s="738">
        <f>入力専用!$G$223</f>
        <v>0</v>
      </c>
      <c r="H6" s="738">
        <f>IF(LEFT($A$54,20)=LEFT(D6,20),F6,"")</f>
        <v>0</v>
      </c>
    </row>
    <row r="7" spans="4:10" ht="15" hidden="1" customHeight="1"/>
    <row r="8" spans="4:10" ht="15" hidden="1" customHeight="1"/>
    <row r="9" spans="4:10" ht="15" hidden="1" customHeight="1"/>
    <row r="10" spans="4:10" ht="15" hidden="1" customHeight="1"/>
    <row r="11" spans="4:10" ht="15" hidden="1" customHeight="1"/>
    <row r="12" spans="4:10" ht="15" hidden="1" customHeight="1"/>
    <row r="13" spans="4:10" ht="15" hidden="1" customHeight="1"/>
    <row r="14" spans="4:10" ht="15" hidden="1" customHeight="1"/>
    <row r="15" spans="4:10" ht="15" hidden="1" customHeight="1"/>
    <row r="16" spans="4:10"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5" ht="15" hidden="1" customHeight="1"/>
    <row r="50" spans="1:35" ht="15" customHeight="1">
      <c r="U50" s="2146">
        <f ca="1">入力専用!$B$4</f>
        <v>46119.699162037039</v>
      </c>
      <c r="V50" s="2146"/>
      <c r="W50" s="2146"/>
      <c r="X50" s="1118"/>
      <c r="Y50" s="1118"/>
      <c r="Z50" s="1233" t="s">
        <v>3</v>
      </c>
      <c r="AA50" s="1233"/>
      <c r="AB50" s="1118"/>
      <c r="AC50" s="1118"/>
      <c r="AD50" s="1233" t="s">
        <v>113</v>
      </c>
      <c r="AE50" s="1233"/>
      <c r="AF50" s="1118"/>
      <c r="AG50" s="1118"/>
      <c r="AH50" s="1233" t="s">
        <v>1348</v>
      </c>
      <c r="AI50" s="1233"/>
    </row>
    <row r="53" spans="1:35" ht="15" customHeight="1">
      <c r="P53" s="24"/>
      <c r="Q53" s="24"/>
      <c r="R53" s="24"/>
      <c r="S53" s="24"/>
      <c r="T53" s="24"/>
    </row>
    <row r="54" spans="1:35" ht="15" customHeight="1">
      <c r="A54" s="3085">
        <v>0</v>
      </c>
      <c r="B54" s="3085"/>
      <c r="C54" s="3085"/>
      <c r="D54" s="3085"/>
      <c r="E54" s="3085"/>
      <c r="F54" s="3085"/>
      <c r="G54" s="3085"/>
      <c r="H54" s="3085"/>
      <c r="I54" s="3085"/>
      <c r="J54" s="3085"/>
      <c r="K54" s="3085"/>
      <c r="L54" s="3085"/>
      <c r="M54" s="3084" t="str">
        <f>$J$2</f>
        <v>00000</v>
      </c>
      <c r="N54" s="3084"/>
      <c r="O54" s="3084"/>
      <c r="P54" s="3084"/>
      <c r="Q54" s="3084"/>
      <c r="R54" s="3084"/>
      <c r="S54" s="3084"/>
      <c r="T54" s="3084"/>
      <c r="U54" s="3086" t="s">
        <v>2227</v>
      </c>
      <c r="V54" s="3086"/>
      <c r="W54" s="3086"/>
      <c r="X54" s="3086"/>
      <c r="Y54" s="3086"/>
      <c r="Z54" s="3086"/>
      <c r="AA54" s="3086"/>
      <c r="AB54" s="3086"/>
      <c r="AC54" s="3086"/>
      <c r="AD54" s="3086"/>
      <c r="AE54" s="3086"/>
      <c r="AF54" s="3086"/>
      <c r="AG54" s="3086"/>
      <c r="AH54" s="3086"/>
      <c r="AI54" s="3086"/>
    </row>
    <row r="55" spans="1:35" ht="15" customHeight="1">
      <c r="A55" s="3085"/>
      <c r="B55" s="3085"/>
      <c r="C55" s="3085"/>
      <c r="D55" s="3085"/>
      <c r="E55" s="3085"/>
      <c r="F55" s="3085"/>
      <c r="G55" s="3085"/>
      <c r="H55" s="3085"/>
      <c r="I55" s="3085"/>
      <c r="J55" s="3085"/>
      <c r="K55" s="3085"/>
      <c r="L55" s="3085"/>
      <c r="M55" s="3084"/>
      <c r="N55" s="3084"/>
      <c r="O55" s="3084"/>
      <c r="P55" s="3084"/>
      <c r="Q55" s="3084"/>
      <c r="R55" s="3084"/>
      <c r="S55" s="3084"/>
      <c r="T55" s="3084"/>
      <c r="U55" s="3086"/>
      <c r="V55" s="3086"/>
      <c r="W55" s="3086"/>
      <c r="X55" s="3086"/>
      <c r="Y55" s="3086"/>
      <c r="Z55" s="3086"/>
      <c r="AA55" s="3086"/>
      <c r="AB55" s="3086"/>
      <c r="AC55" s="3086"/>
      <c r="AD55" s="3086"/>
      <c r="AE55" s="3086"/>
      <c r="AF55" s="3086"/>
      <c r="AG55" s="3086"/>
      <c r="AH55" s="3086"/>
      <c r="AI55" s="3086"/>
    </row>
    <row r="59" spans="1:35" ht="15" customHeight="1">
      <c r="A59" s="2179" t="s">
        <v>1407</v>
      </c>
      <c r="B59" s="2179"/>
      <c r="C59" s="2179"/>
      <c r="D59" s="2179"/>
      <c r="E59" s="2179"/>
      <c r="F59" s="2179"/>
      <c r="G59" s="2179"/>
      <c r="H59" s="2179"/>
      <c r="I59" s="2179"/>
      <c r="J59" s="2179"/>
      <c r="K59" s="2179"/>
      <c r="L59" s="2179"/>
      <c r="M59" s="2179"/>
      <c r="N59" s="2179"/>
      <c r="O59" s="2179"/>
      <c r="P59" s="2179"/>
      <c r="Q59" s="2179"/>
      <c r="R59" s="2179"/>
      <c r="S59" s="2179"/>
      <c r="T59" s="2179"/>
      <c r="U59" s="2179"/>
      <c r="V59" s="2179"/>
      <c r="W59" s="2179"/>
      <c r="X59" s="2179"/>
      <c r="Y59" s="2179"/>
      <c r="Z59" s="2179"/>
      <c r="AA59" s="2179"/>
      <c r="AB59" s="2179"/>
      <c r="AC59" s="2179"/>
      <c r="AD59" s="2179"/>
      <c r="AE59" s="2179"/>
      <c r="AF59" s="2179"/>
      <c r="AG59" s="2179"/>
      <c r="AH59" s="2179"/>
      <c r="AI59" s="2179"/>
    </row>
    <row r="60" spans="1:35" ht="15" customHeight="1">
      <c r="A60" s="2179"/>
      <c r="B60" s="2179"/>
      <c r="C60" s="2179"/>
      <c r="D60" s="2179"/>
      <c r="E60" s="2179"/>
      <c r="F60" s="2179"/>
      <c r="G60" s="2179"/>
      <c r="H60" s="2179"/>
      <c r="I60" s="2179"/>
      <c r="J60" s="2179"/>
      <c r="K60" s="2179"/>
      <c r="L60" s="2179"/>
      <c r="M60" s="2179"/>
      <c r="N60" s="2179"/>
      <c r="O60" s="2179"/>
      <c r="P60" s="2179"/>
      <c r="Q60" s="2179"/>
      <c r="R60" s="2179"/>
      <c r="S60" s="2179"/>
      <c r="T60" s="2179"/>
      <c r="U60" s="2179"/>
      <c r="V60" s="2179"/>
      <c r="W60" s="2179"/>
      <c r="X60" s="2179"/>
      <c r="Y60" s="2179"/>
      <c r="Z60" s="2179"/>
      <c r="AA60" s="2179"/>
      <c r="AB60" s="2179"/>
      <c r="AC60" s="2179"/>
      <c r="AD60" s="2179"/>
      <c r="AE60" s="2179"/>
      <c r="AF60" s="2179"/>
      <c r="AG60" s="2179"/>
      <c r="AH60" s="2179"/>
      <c r="AI60" s="2179"/>
    </row>
    <row r="62" spans="1:35" ht="15" customHeight="1">
      <c r="A62" s="3067" t="s">
        <v>2189</v>
      </c>
      <c r="B62" s="3067"/>
      <c r="C62" s="3067"/>
      <c r="D62" s="3067"/>
      <c r="E62" s="3067"/>
      <c r="F62" s="3067"/>
      <c r="G62" s="3067"/>
      <c r="H62" s="3067"/>
      <c r="I62" s="2179">
        <f>入力専用!G67</f>
        <v>0</v>
      </c>
      <c r="J62" s="2179"/>
      <c r="K62" s="2179"/>
      <c r="L62" s="2179"/>
      <c r="M62" s="2179"/>
      <c r="N62" s="2179"/>
      <c r="O62" s="2179"/>
      <c r="P62" s="3090" t="s">
        <v>2228</v>
      </c>
      <c r="Q62" s="3090"/>
      <c r="R62" s="3090"/>
      <c r="S62" s="3090"/>
      <c r="T62" s="3090"/>
      <c r="U62" s="3090"/>
      <c r="V62" s="3090"/>
      <c r="W62" s="3090"/>
      <c r="X62" s="3090"/>
      <c r="Y62" s="3090"/>
      <c r="Z62" s="3090"/>
      <c r="AA62" s="3090"/>
      <c r="AB62" s="3090"/>
      <c r="AC62" s="3090"/>
      <c r="AD62" s="3090"/>
      <c r="AE62" s="3090"/>
      <c r="AF62" s="3090"/>
      <c r="AG62" s="3090"/>
      <c r="AH62" s="3090"/>
      <c r="AI62" s="3090"/>
    </row>
    <row r="63" spans="1:35" ht="15" customHeight="1">
      <c r="A63" s="3067"/>
      <c r="B63" s="3067"/>
      <c r="C63" s="3067"/>
      <c r="D63" s="3067"/>
      <c r="E63" s="3067"/>
      <c r="F63" s="3067"/>
      <c r="G63" s="3067"/>
      <c r="H63" s="3067"/>
      <c r="I63" s="2179"/>
      <c r="J63" s="2179"/>
      <c r="K63" s="2179"/>
      <c r="L63" s="2179"/>
      <c r="M63" s="2179"/>
      <c r="N63" s="2179"/>
      <c r="O63" s="2179"/>
      <c r="P63" s="3090"/>
      <c r="Q63" s="3090"/>
      <c r="R63" s="3090"/>
      <c r="S63" s="3090"/>
      <c r="T63" s="3090"/>
      <c r="U63" s="3090"/>
      <c r="V63" s="3090"/>
      <c r="W63" s="3090"/>
      <c r="X63" s="3090"/>
      <c r="Y63" s="3090"/>
      <c r="Z63" s="3090"/>
      <c r="AA63" s="3090"/>
      <c r="AB63" s="3090"/>
      <c r="AC63" s="3090"/>
      <c r="AD63" s="3090"/>
      <c r="AE63" s="3090"/>
      <c r="AF63" s="3090"/>
      <c r="AG63" s="3090"/>
      <c r="AH63" s="3090"/>
      <c r="AI63" s="3090"/>
    </row>
    <row r="64" spans="1:35" ht="15" customHeight="1">
      <c r="A64" s="2179" t="s">
        <v>2229</v>
      </c>
      <c r="B64" s="2179"/>
      <c r="C64" s="2179"/>
      <c r="D64" s="2179"/>
      <c r="E64" s="2179"/>
      <c r="F64" s="2179"/>
      <c r="G64" s="2179"/>
      <c r="H64" s="2179"/>
      <c r="I64" s="2179"/>
      <c r="J64" s="2179"/>
      <c r="K64" s="2179"/>
      <c r="L64" s="2179"/>
      <c r="M64" s="2179"/>
      <c r="N64" s="2179"/>
      <c r="O64" s="2179"/>
      <c r="P64" s="2179"/>
      <c r="Q64" s="2179"/>
      <c r="R64" s="2179"/>
      <c r="S64" s="2179"/>
      <c r="T64" s="2179"/>
      <c r="U64" s="2179"/>
      <c r="V64" s="2179"/>
      <c r="W64" s="2179"/>
      <c r="X64" s="2179"/>
      <c r="Y64" s="2179"/>
      <c r="Z64" s="2179"/>
      <c r="AA64" s="2179"/>
      <c r="AB64" s="2179"/>
      <c r="AC64" s="2179"/>
      <c r="AD64" s="2179"/>
      <c r="AE64" s="2179"/>
      <c r="AF64" s="2179"/>
      <c r="AG64" s="2179"/>
      <c r="AH64" s="2179"/>
      <c r="AI64" s="2179"/>
    </row>
    <row r="65" spans="1:35" ht="15" customHeight="1">
      <c r="A65" s="2179"/>
      <c r="B65" s="2179"/>
      <c r="C65" s="2179"/>
      <c r="D65" s="2179"/>
      <c r="E65" s="2179"/>
      <c r="F65" s="2179"/>
      <c r="G65" s="2179"/>
      <c r="H65" s="2179"/>
      <c r="I65" s="2179"/>
      <c r="J65" s="2179"/>
      <c r="K65" s="2179"/>
      <c r="L65" s="2179"/>
      <c r="M65" s="2179"/>
      <c r="N65" s="2179"/>
      <c r="O65" s="2179"/>
      <c r="P65" s="2179"/>
      <c r="Q65" s="2179"/>
      <c r="R65" s="2179"/>
      <c r="S65" s="2179"/>
      <c r="T65" s="2179"/>
      <c r="U65" s="2179"/>
      <c r="V65" s="2179"/>
      <c r="W65" s="2179"/>
      <c r="X65" s="2179"/>
      <c r="Y65" s="2179"/>
      <c r="Z65" s="2179"/>
      <c r="AA65" s="2179"/>
      <c r="AB65" s="2179"/>
      <c r="AC65" s="2179"/>
      <c r="AD65" s="2179"/>
      <c r="AE65" s="2179"/>
      <c r="AF65" s="2179"/>
      <c r="AG65" s="2179"/>
      <c r="AH65" s="2179"/>
      <c r="AI65" s="2179"/>
    </row>
    <row r="67" spans="1:35" ht="15" customHeight="1">
      <c r="A67" s="2179" t="s">
        <v>2230</v>
      </c>
      <c r="B67" s="2179"/>
      <c r="C67" s="2179"/>
      <c r="D67" s="2179"/>
      <c r="E67" s="2179"/>
      <c r="F67" s="2179"/>
      <c r="G67" s="2179"/>
      <c r="H67" s="2179"/>
      <c r="I67" s="2179"/>
      <c r="J67" s="2179"/>
      <c r="K67" s="2179"/>
      <c r="L67" s="2179"/>
      <c r="M67" s="2179"/>
      <c r="N67" s="2179"/>
      <c r="O67" s="2179"/>
      <c r="P67" s="2179"/>
      <c r="Q67" s="2179"/>
      <c r="R67" s="2179"/>
      <c r="S67" s="2179"/>
      <c r="T67" s="2179"/>
      <c r="U67" s="2179"/>
      <c r="V67" s="2179"/>
      <c r="W67" s="2179"/>
      <c r="X67" s="2179"/>
      <c r="Y67" s="2179"/>
      <c r="Z67" s="2179"/>
      <c r="AA67" s="2179"/>
      <c r="AB67" s="2179"/>
      <c r="AC67" s="2179"/>
      <c r="AD67" s="2179"/>
      <c r="AE67" s="2179"/>
      <c r="AF67" s="2179"/>
      <c r="AG67" s="2179"/>
      <c r="AH67" s="2179"/>
      <c r="AI67" s="2179"/>
    </row>
    <row r="68" spans="1:35" ht="15" customHeight="1">
      <c r="A68" s="2179"/>
      <c r="B68" s="2179"/>
      <c r="C68" s="2179"/>
      <c r="D68" s="2179"/>
      <c r="E68" s="2179"/>
      <c r="F68" s="2179"/>
      <c r="G68" s="2179"/>
      <c r="H68" s="2179"/>
      <c r="I68" s="2179"/>
      <c r="J68" s="2179"/>
      <c r="K68" s="2179"/>
      <c r="L68" s="2179"/>
      <c r="M68" s="2179"/>
      <c r="N68" s="2179"/>
      <c r="O68" s="2179"/>
      <c r="P68" s="2179"/>
      <c r="Q68" s="2179"/>
      <c r="R68" s="2179"/>
      <c r="S68" s="2179"/>
      <c r="T68" s="2179"/>
      <c r="U68" s="2179"/>
      <c r="V68" s="2179"/>
      <c r="W68" s="2179"/>
      <c r="X68" s="2179"/>
      <c r="Y68" s="2179"/>
      <c r="Z68" s="2179"/>
      <c r="AA68" s="2179"/>
      <c r="AB68" s="2179"/>
      <c r="AC68" s="2179"/>
      <c r="AD68" s="2179"/>
      <c r="AE68" s="2179"/>
      <c r="AF68" s="2179"/>
      <c r="AG68" s="2179"/>
      <c r="AH68" s="2179"/>
      <c r="AI68" s="2179"/>
    </row>
    <row r="69" spans="1:35" ht="15" customHeight="1">
      <c r="A69" s="2179" t="s">
        <v>2231</v>
      </c>
      <c r="B69" s="2179"/>
      <c r="C69" s="2179"/>
      <c r="D69" s="2179"/>
      <c r="E69" s="2179"/>
      <c r="F69" s="2179"/>
      <c r="G69" s="2179"/>
      <c r="H69" s="2179"/>
      <c r="I69" s="2179"/>
      <c r="J69" s="2179"/>
      <c r="K69" s="2179"/>
      <c r="L69" s="2179"/>
      <c r="M69" s="2179"/>
      <c r="N69" s="2179"/>
      <c r="O69" s="2179"/>
      <c r="P69" s="2179"/>
      <c r="Q69" s="2179"/>
      <c r="R69" s="2179"/>
      <c r="S69" s="2179"/>
      <c r="T69" s="2179"/>
      <c r="U69" s="2179"/>
      <c r="V69" s="2179"/>
      <c r="W69" s="2179"/>
      <c r="X69" s="2179"/>
      <c r="Y69" s="2179"/>
      <c r="Z69" s="2179"/>
      <c r="AA69" s="2179"/>
      <c r="AB69" s="2179"/>
      <c r="AC69" s="2179"/>
      <c r="AD69" s="2179"/>
      <c r="AE69" s="2179"/>
      <c r="AF69" s="2179"/>
      <c r="AG69" s="2179"/>
      <c r="AH69" s="2179"/>
      <c r="AI69" s="2179"/>
    </row>
    <row r="70" spans="1:35" ht="15" customHeight="1">
      <c r="A70" s="2179"/>
      <c r="B70" s="2179"/>
      <c r="C70" s="2179"/>
      <c r="D70" s="2179"/>
      <c r="E70" s="2179"/>
      <c r="F70" s="2179"/>
      <c r="G70" s="2179"/>
      <c r="H70" s="2179"/>
      <c r="I70" s="2179"/>
      <c r="J70" s="2179"/>
      <c r="K70" s="2179"/>
      <c r="L70" s="2179"/>
      <c r="M70" s="2179"/>
      <c r="N70" s="2179"/>
      <c r="O70" s="2179"/>
      <c r="P70" s="2179"/>
      <c r="Q70" s="2179"/>
      <c r="R70" s="2179"/>
      <c r="S70" s="2179"/>
      <c r="T70" s="2179"/>
      <c r="U70" s="2179"/>
      <c r="V70" s="2179"/>
      <c r="W70" s="2179"/>
      <c r="X70" s="2179"/>
      <c r="Y70" s="2179"/>
      <c r="Z70" s="2179"/>
      <c r="AA70" s="2179"/>
      <c r="AB70" s="2179"/>
      <c r="AC70" s="2179"/>
      <c r="AD70" s="2179"/>
      <c r="AE70" s="2179"/>
      <c r="AF70" s="2179"/>
      <c r="AG70" s="2179"/>
      <c r="AH70" s="2179"/>
      <c r="AI70" s="2179"/>
    </row>
    <row r="72" spans="1:35" ht="15" customHeight="1">
      <c r="C72" s="3088" t="s">
        <v>2232</v>
      </c>
      <c r="D72" s="3089"/>
      <c r="E72" s="3087" t="s">
        <v>2233</v>
      </c>
      <c r="F72" s="3087"/>
      <c r="G72" s="3087"/>
      <c r="H72" s="3087"/>
      <c r="I72" s="3087"/>
      <c r="J72" s="3087"/>
      <c r="K72" s="3087"/>
      <c r="L72" s="3087"/>
      <c r="M72" s="3087"/>
      <c r="N72" s="3087"/>
      <c r="O72" s="3087"/>
      <c r="P72" s="3087"/>
      <c r="Q72" s="3087"/>
      <c r="R72" s="3087"/>
      <c r="S72" s="3087"/>
      <c r="T72" s="3087"/>
      <c r="U72" s="3087"/>
      <c r="V72" s="3087"/>
      <c r="W72" s="3087"/>
      <c r="X72" s="3087"/>
      <c r="Y72" s="3087"/>
      <c r="Z72" s="3087"/>
      <c r="AA72" s="3087"/>
      <c r="AB72" s="3087"/>
      <c r="AC72" s="3087"/>
      <c r="AD72" s="3087"/>
      <c r="AE72" s="3087"/>
      <c r="AF72" s="3087"/>
      <c r="AG72" s="3087"/>
      <c r="AH72" s="3087"/>
      <c r="AI72" s="3087"/>
    </row>
    <row r="73" spans="1:35" ht="15" customHeight="1">
      <c r="C73" s="3089"/>
      <c r="D73" s="3089"/>
      <c r="E73" s="3087"/>
      <c r="F73" s="3087"/>
      <c r="G73" s="3087"/>
      <c r="H73" s="3087"/>
      <c r="I73" s="3087"/>
      <c r="J73" s="3087"/>
      <c r="K73" s="3087"/>
      <c r="L73" s="3087"/>
      <c r="M73" s="3087"/>
      <c r="N73" s="3087"/>
      <c r="O73" s="3087"/>
      <c r="P73" s="3087"/>
      <c r="Q73" s="3087"/>
      <c r="R73" s="3087"/>
      <c r="S73" s="3087"/>
      <c r="T73" s="3087"/>
      <c r="U73" s="3087"/>
      <c r="V73" s="3087"/>
      <c r="W73" s="3087"/>
      <c r="X73" s="3087"/>
      <c r="Y73" s="3087"/>
      <c r="Z73" s="3087"/>
      <c r="AA73" s="3087"/>
      <c r="AB73" s="3087"/>
      <c r="AC73" s="3087"/>
      <c r="AD73" s="3087"/>
      <c r="AE73" s="3087"/>
      <c r="AF73" s="3087"/>
      <c r="AG73" s="3087"/>
      <c r="AH73" s="3087"/>
      <c r="AI73" s="3087"/>
    </row>
    <row r="74" spans="1:35" ht="15" customHeight="1">
      <c r="C74" s="3089"/>
      <c r="D74" s="3089"/>
      <c r="E74" s="3087"/>
      <c r="F74" s="3087"/>
      <c r="G74" s="3087"/>
      <c r="H74" s="3087"/>
      <c r="I74" s="3087"/>
      <c r="J74" s="3087"/>
      <c r="K74" s="3087"/>
      <c r="L74" s="3087"/>
      <c r="M74" s="3087"/>
      <c r="N74" s="3087"/>
      <c r="O74" s="3087"/>
      <c r="P74" s="3087"/>
      <c r="Q74" s="3087"/>
      <c r="R74" s="3087"/>
      <c r="S74" s="3087"/>
      <c r="T74" s="3087"/>
      <c r="U74" s="3087"/>
      <c r="V74" s="3087"/>
      <c r="W74" s="3087"/>
      <c r="X74" s="3087"/>
      <c r="Y74" s="3087"/>
      <c r="Z74" s="3087"/>
      <c r="AA74" s="3087"/>
      <c r="AB74" s="3087"/>
      <c r="AC74" s="3087"/>
      <c r="AD74" s="3087"/>
      <c r="AE74" s="3087"/>
      <c r="AF74" s="3087"/>
      <c r="AG74" s="3087"/>
      <c r="AH74" s="3087"/>
      <c r="AI74" s="3087"/>
    </row>
    <row r="75" spans="1:35" ht="15" customHeight="1">
      <c r="C75" s="3088" t="s">
        <v>2234</v>
      </c>
      <c r="D75" s="3089"/>
      <c r="E75" s="3087" t="s">
        <v>2235</v>
      </c>
      <c r="F75" s="3087"/>
      <c r="G75" s="3087"/>
      <c r="H75" s="3087"/>
      <c r="I75" s="3087"/>
      <c r="J75" s="3087"/>
      <c r="K75" s="3087"/>
      <c r="L75" s="3087"/>
      <c r="M75" s="3087"/>
      <c r="N75" s="3087"/>
      <c r="O75" s="3087"/>
      <c r="P75" s="3087"/>
      <c r="Q75" s="3087"/>
      <c r="R75" s="3087"/>
      <c r="S75" s="3087"/>
      <c r="T75" s="3087"/>
      <c r="U75" s="3087"/>
      <c r="V75" s="3087"/>
      <c r="W75" s="3087"/>
      <c r="X75" s="3087"/>
      <c r="Y75" s="3087"/>
      <c r="Z75" s="3087"/>
      <c r="AA75" s="3087"/>
      <c r="AB75" s="3087"/>
      <c r="AC75" s="3087"/>
      <c r="AD75" s="3087"/>
      <c r="AE75" s="3087"/>
      <c r="AF75" s="3087"/>
      <c r="AG75" s="3087"/>
      <c r="AH75" s="3087"/>
      <c r="AI75" s="3087"/>
    </row>
    <row r="76" spans="1:35" ht="15" customHeight="1">
      <c r="C76" s="3089"/>
      <c r="D76" s="3089"/>
      <c r="E76" s="3087"/>
      <c r="F76" s="3087"/>
      <c r="G76" s="3087"/>
      <c r="H76" s="3087"/>
      <c r="I76" s="3087"/>
      <c r="J76" s="3087"/>
      <c r="K76" s="3087"/>
      <c r="L76" s="3087"/>
      <c r="M76" s="3087"/>
      <c r="N76" s="3087"/>
      <c r="O76" s="3087"/>
      <c r="P76" s="3087"/>
      <c r="Q76" s="3087"/>
      <c r="R76" s="3087"/>
      <c r="S76" s="3087"/>
      <c r="T76" s="3087"/>
      <c r="U76" s="3087"/>
      <c r="V76" s="3087"/>
      <c r="W76" s="3087"/>
      <c r="X76" s="3087"/>
      <c r="Y76" s="3087"/>
      <c r="Z76" s="3087"/>
      <c r="AA76" s="3087"/>
      <c r="AB76" s="3087"/>
      <c r="AC76" s="3087"/>
      <c r="AD76" s="3087"/>
      <c r="AE76" s="3087"/>
      <c r="AF76" s="3087"/>
      <c r="AG76" s="3087"/>
      <c r="AH76" s="3087"/>
      <c r="AI76" s="3087"/>
    </row>
    <row r="77" spans="1:35" ht="15" customHeight="1">
      <c r="C77" s="3088" t="s">
        <v>2236</v>
      </c>
      <c r="D77" s="3089"/>
      <c r="E77" s="3087" t="s">
        <v>2237</v>
      </c>
      <c r="F77" s="3087"/>
      <c r="G77" s="3087"/>
      <c r="H77" s="3087"/>
      <c r="I77" s="3087"/>
      <c r="J77" s="3087"/>
      <c r="K77" s="3087"/>
      <c r="L77" s="3087"/>
      <c r="M77" s="3087"/>
      <c r="N77" s="3087"/>
      <c r="O77" s="3087"/>
      <c r="P77" s="3087"/>
      <c r="Q77" s="3087"/>
      <c r="R77" s="3087"/>
      <c r="S77" s="3087"/>
      <c r="T77" s="3087"/>
      <c r="U77" s="3087"/>
      <c r="V77" s="3087"/>
      <c r="W77" s="3087"/>
      <c r="X77" s="3087"/>
      <c r="Y77" s="3087"/>
      <c r="Z77" s="3087"/>
      <c r="AA77" s="3087"/>
      <c r="AB77" s="3087"/>
      <c r="AC77" s="3087"/>
      <c r="AD77" s="3087"/>
      <c r="AE77" s="3087"/>
      <c r="AF77" s="3087"/>
      <c r="AG77" s="3087"/>
      <c r="AH77" s="3087"/>
      <c r="AI77" s="3087"/>
    </row>
    <row r="78" spans="1:35" ht="15" customHeight="1">
      <c r="C78" s="3089"/>
      <c r="D78" s="3089"/>
      <c r="E78" s="3087"/>
      <c r="F78" s="3087"/>
      <c r="G78" s="3087"/>
      <c r="H78" s="3087"/>
      <c r="I78" s="3087"/>
      <c r="J78" s="3087"/>
      <c r="K78" s="3087"/>
      <c r="L78" s="3087"/>
      <c r="M78" s="3087"/>
      <c r="N78" s="3087"/>
      <c r="O78" s="3087"/>
      <c r="P78" s="3087"/>
      <c r="Q78" s="3087"/>
      <c r="R78" s="3087"/>
      <c r="S78" s="3087"/>
      <c r="T78" s="3087"/>
      <c r="U78" s="3087"/>
      <c r="V78" s="3087"/>
      <c r="W78" s="3087"/>
      <c r="X78" s="3087"/>
      <c r="Y78" s="3087"/>
      <c r="Z78" s="3087"/>
      <c r="AA78" s="3087"/>
      <c r="AB78" s="3087"/>
      <c r="AC78" s="3087"/>
      <c r="AD78" s="3087"/>
      <c r="AE78" s="3087"/>
      <c r="AF78" s="3087"/>
      <c r="AG78" s="3087"/>
      <c r="AH78" s="3087"/>
      <c r="AI78" s="3087"/>
    </row>
    <row r="79" spans="1:35" ht="15" customHeight="1">
      <c r="C79" s="3088" t="s">
        <v>2238</v>
      </c>
      <c r="D79" s="3089"/>
      <c r="E79" s="3087" t="s">
        <v>2239</v>
      </c>
      <c r="F79" s="3087"/>
      <c r="G79" s="3087"/>
      <c r="H79" s="3087"/>
      <c r="I79" s="3087"/>
      <c r="J79" s="3087"/>
      <c r="K79" s="3087"/>
      <c r="L79" s="3087"/>
      <c r="M79" s="3087"/>
      <c r="N79" s="3087"/>
      <c r="O79" s="3087"/>
      <c r="P79" s="3087"/>
      <c r="Q79" s="3087"/>
      <c r="R79" s="3087"/>
      <c r="S79" s="3087"/>
      <c r="T79" s="3087"/>
      <c r="U79" s="3087"/>
      <c r="V79" s="3087"/>
      <c r="W79" s="3087"/>
      <c r="X79" s="3087"/>
      <c r="Y79" s="3087"/>
      <c r="Z79" s="3087"/>
      <c r="AA79" s="3087"/>
      <c r="AB79" s="3087"/>
      <c r="AC79" s="3087"/>
      <c r="AD79" s="3087"/>
      <c r="AE79" s="3087"/>
      <c r="AF79" s="3087"/>
      <c r="AG79" s="3087"/>
      <c r="AH79" s="3087"/>
      <c r="AI79" s="3087"/>
    </row>
    <row r="80" spans="1:35" ht="15" customHeight="1">
      <c r="C80" s="3089"/>
      <c r="D80" s="3089"/>
      <c r="E80" s="3087"/>
      <c r="F80" s="3087"/>
      <c r="G80" s="3087"/>
      <c r="H80" s="3087"/>
      <c r="I80" s="3087"/>
      <c r="J80" s="3087"/>
      <c r="K80" s="3087"/>
      <c r="L80" s="3087"/>
      <c r="M80" s="3087"/>
      <c r="N80" s="3087"/>
      <c r="O80" s="3087"/>
      <c r="P80" s="3087"/>
      <c r="Q80" s="3087"/>
      <c r="R80" s="3087"/>
      <c r="S80" s="3087"/>
      <c r="T80" s="3087"/>
      <c r="U80" s="3087"/>
      <c r="V80" s="3087"/>
      <c r="W80" s="3087"/>
      <c r="X80" s="3087"/>
      <c r="Y80" s="3087"/>
      <c r="Z80" s="3087"/>
      <c r="AA80" s="3087"/>
      <c r="AB80" s="3087"/>
      <c r="AC80" s="3087"/>
      <c r="AD80" s="3087"/>
      <c r="AE80" s="3087"/>
      <c r="AF80" s="3087"/>
      <c r="AG80" s="3087"/>
      <c r="AH80" s="3087"/>
      <c r="AI80" s="3087"/>
    </row>
    <row r="81" spans="3:35" ht="15" customHeight="1">
      <c r="C81" s="3088" t="s">
        <v>2240</v>
      </c>
      <c r="D81" s="3089"/>
      <c r="E81" s="3087" t="s">
        <v>2241</v>
      </c>
      <c r="F81" s="3087"/>
      <c r="G81" s="3087"/>
      <c r="H81" s="3087"/>
      <c r="I81" s="3087"/>
      <c r="J81" s="3087"/>
      <c r="K81" s="3087"/>
      <c r="L81" s="3087"/>
      <c r="M81" s="3087"/>
      <c r="N81" s="3087"/>
      <c r="O81" s="3087"/>
      <c r="P81" s="3087"/>
      <c r="Q81" s="3087"/>
      <c r="R81" s="3087"/>
      <c r="S81" s="3087"/>
      <c r="T81" s="3087"/>
      <c r="U81" s="3087"/>
      <c r="V81" s="3087"/>
      <c r="W81" s="3087"/>
      <c r="X81" s="3087"/>
      <c r="Y81" s="3087"/>
      <c r="Z81" s="3087"/>
      <c r="AA81" s="3087"/>
      <c r="AB81" s="3087"/>
      <c r="AC81" s="3087"/>
      <c r="AD81" s="3087"/>
      <c r="AE81" s="3087"/>
      <c r="AF81" s="3087"/>
      <c r="AG81" s="3087"/>
      <c r="AH81" s="3087"/>
      <c r="AI81" s="3087"/>
    </row>
    <row r="82" spans="3:35" ht="15" customHeight="1">
      <c r="C82" s="3089"/>
      <c r="D82" s="3089"/>
      <c r="E82" s="3087"/>
      <c r="F82" s="3087"/>
      <c r="G82" s="3087"/>
      <c r="H82" s="3087"/>
      <c r="I82" s="3087"/>
      <c r="J82" s="3087"/>
      <c r="K82" s="3087"/>
      <c r="L82" s="3087"/>
      <c r="M82" s="3087"/>
      <c r="N82" s="3087"/>
      <c r="O82" s="3087"/>
      <c r="P82" s="3087"/>
      <c r="Q82" s="3087"/>
      <c r="R82" s="3087"/>
      <c r="S82" s="3087"/>
      <c r="T82" s="3087"/>
      <c r="U82" s="3087"/>
      <c r="V82" s="3087"/>
      <c r="W82" s="3087"/>
      <c r="X82" s="3087"/>
      <c r="Y82" s="3087"/>
      <c r="Z82" s="3087"/>
      <c r="AA82" s="3087"/>
      <c r="AB82" s="3087"/>
      <c r="AC82" s="3087"/>
      <c r="AD82" s="3087"/>
      <c r="AE82" s="3087"/>
      <c r="AF82" s="3087"/>
      <c r="AG82" s="3087"/>
      <c r="AH82" s="3087"/>
      <c r="AI82" s="3087"/>
    </row>
    <row r="88" spans="3:35" ht="15" customHeight="1">
      <c r="G88" s="2142" t="s">
        <v>588</v>
      </c>
      <c r="H88" s="2142"/>
      <c r="I88" s="2142"/>
      <c r="J88" s="2142"/>
      <c r="K88" s="2142"/>
      <c r="L88" s="2142"/>
      <c r="M88" s="1"/>
      <c r="N88" s="1813">
        <f>入力専用!$G$53</f>
        <v>0</v>
      </c>
      <c r="O88" s="1813"/>
      <c r="P88" s="1813"/>
      <c r="Q88" s="1813"/>
      <c r="R88" s="1813"/>
      <c r="S88" s="1813"/>
      <c r="T88" s="1813"/>
      <c r="U88" s="1813"/>
      <c r="V88" s="1813"/>
      <c r="W88" s="1813"/>
      <c r="X88" s="1813"/>
      <c r="Y88" s="1813"/>
      <c r="Z88" s="1813"/>
      <c r="AA88" s="1813"/>
      <c r="AB88" s="1813"/>
      <c r="AC88" s="1813"/>
      <c r="AD88" s="1813"/>
      <c r="AE88" s="1813"/>
      <c r="AF88" s="1813"/>
      <c r="AG88" s="1813"/>
      <c r="AH88" s="1813"/>
      <c r="AI88" s="1813"/>
    </row>
    <row r="89" spans="3:35" ht="15" customHeight="1">
      <c r="G89" s="2142"/>
      <c r="H89" s="2142"/>
      <c r="I89" s="2142"/>
      <c r="J89" s="2142"/>
      <c r="K89" s="2142"/>
      <c r="L89" s="2142"/>
      <c r="M89" s="1"/>
      <c r="N89" s="1813"/>
      <c r="O89" s="1813"/>
      <c r="P89" s="1813"/>
      <c r="Q89" s="1813"/>
      <c r="R89" s="1813"/>
      <c r="S89" s="1813"/>
      <c r="T89" s="1813"/>
      <c r="U89" s="1813"/>
      <c r="V89" s="1813"/>
      <c r="W89" s="1813"/>
      <c r="X89" s="1813"/>
      <c r="Y89" s="1813"/>
      <c r="Z89" s="1813"/>
      <c r="AA89" s="1813"/>
      <c r="AB89" s="1813"/>
      <c r="AC89" s="1813"/>
      <c r="AD89" s="1813"/>
      <c r="AE89" s="1813"/>
      <c r="AF89" s="1813"/>
      <c r="AG89" s="1813"/>
      <c r="AH89" s="1813"/>
      <c r="AI89" s="1813"/>
    </row>
    <row r="90" spans="3:35" ht="15" customHeight="1">
      <c r="G90" s="2142" t="s">
        <v>1383</v>
      </c>
      <c r="H90" s="2142"/>
      <c r="I90" s="2142"/>
      <c r="J90" s="2142"/>
      <c r="K90" s="2142"/>
      <c r="L90" s="2142"/>
      <c r="M90" s="1"/>
      <c r="N90" s="1813">
        <f>入力専用!$G$54</f>
        <v>0</v>
      </c>
      <c r="O90" s="1813"/>
      <c r="P90" s="1813"/>
      <c r="Q90" s="1813"/>
      <c r="R90" s="1813"/>
      <c r="S90" s="1813"/>
      <c r="T90" s="1813"/>
      <c r="U90" s="1813"/>
      <c r="V90" s="1813"/>
      <c r="W90" s="1813"/>
      <c r="X90" s="1813"/>
      <c r="Y90" s="1813"/>
      <c r="Z90" s="1813"/>
      <c r="AA90" s="1813"/>
      <c r="AB90" s="1813"/>
      <c r="AC90" s="1813"/>
      <c r="AD90" s="1813"/>
      <c r="AE90" s="1813"/>
      <c r="AF90" s="1813"/>
      <c r="AG90" s="1813"/>
      <c r="AH90" s="1813"/>
      <c r="AI90" s="1813"/>
    </row>
    <row r="91" spans="3:35" ht="15" customHeight="1">
      <c r="G91" s="2142"/>
      <c r="H91" s="2142"/>
      <c r="I91" s="2142"/>
      <c r="J91" s="2142"/>
      <c r="K91" s="2142"/>
      <c r="L91" s="2142"/>
      <c r="M91" s="1"/>
      <c r="N91" s="1813"/>
      <c r="O91" s="1813"/>
      <c r="P91" s="1813"/>
      <c r="Q91" s="1813"/>
      <c r="R91" s="1813"/>
      <c r="S91" s="1813"/>
      <c r="T91" s="1813"/>
      <c r="U91" s="1813"/>
      <c r="V91" s="1813"/>
      <c r="W91" s="1813"/>
      <c r="X91" s="1813"/>
      <c r="Y91" s="1813"/>
      <c r="Z91" s="1813"/>
      <c r="AA91" s="1813"/>
      <c r="AB91" s="1813"/>
      <c r="AC91" s="1813"/>
      <c r="AD91" s="1813"/>
      <c r="AE91" s="1813"/>
      <c r="AF91" s="1813"/>
      <c r="AG91" s="1813"/>
      <c r="AH91" s="1813"/>
      <c r="AI91" s="1813"/>
    </row>
    <row r="92" spans="3:35" ht="15" customHeight="1">
      <c r="G92" s="2142" t="s">
        <v>591</v>
      </c>
      <c r="H92" s="2142"/>
      <c r="I92" s="2142"/>
      <c r="J92" s="2142"/>
      <c r="K92" s="2142"/>
      <c r="L92" s="2142"/>
      <c r="M92" s="1"/>
      <c r="N92" s="1813">
        <f>入力専用!$G$55</f>
        <v>0</v>
      </c>
      <c r="O92" s="1813"/>
      <c r="P92" s="1813"/>
      <c r="Q92" s="1813"/>
      <c r="R92" s="1813"/>
      <c r="S92" s="1813"/>
      <c r="T92" s="1813"/>
      <c r="U92" s="1813"/>
      <c r="V92" s="1813"/>
      <c r="W92" s="1813"/>
      <c r="X92" s="1813"/>
      <c r="Y92" s="1813"/>
      <c r="Z92" s="1813"/>
      <c r="AA92" s="1813"/>
      <c r="AB92" s="1813"/>
      <c r="AC92" s="1813"/>
      <c r="AD92" s="1813"/>
      <c r="AE92" s="1813"/>
      <c r="AF92" s="1813"/>
      <c r="AG92" s="1813"/>
      <c r="AH92" s="1813"/>
      <c r="AI92" s="1813"/>
    </row>
    <row r="93" spans="3:35" ht="15" customHeight="1">
      <c r="G93" s="2142"/>
      <c r="H93" s="2142"/>
      <c r="I93" s="2142"/>
      <c r="J93" s="2142"/>
      <c r="K93" s="2142"/>
      <c r="L93" s="2142"/>
      <c r="M93" s="1"/>
      <c r="N93" s="1813"/>
      <c r="O93" s="1813"/>
      <c r="P93" s="1813"/>
      <c r="Q93" s="1813"/>
      <c r="R93" s="1813"/>
      <c r="S93" s="1813"/>
      <c r="T93" s="1813"/>
      <c r="U93" s="1813"/>
      <c r="V93" s="1813"/>
      <c r="W93" s="1813"/>
      <c r="X93" s="1813"/>
      <c r="Y93" s="1813"/>
      <c r="Z93" s="1813"/>
      <c r="AA93" s="1813"/>
      <c r="AB93" s="1813"/>
      <c r="AC93" s="1813"/>
      <c r="AD93" s="1813"/>
      <c r="AE93" s="1813"/>
      <c r="AF93" s="1813"/>
      <c r="AG93" s="1813"/>
      <c r="AH93" s="1813"/>
      <c r="AI93" s="1813"/>
    </row>
    <row r="94" spans="3:35" ht="15" customHeight="1">
      <c r="G94" s="2142" t="s">
        <v>1384</v>
      </c>
      <c r="H94" s="2142"/>
      <c r="I94" s="2142"/>
      <c r="J94" s="2142"/>
      <c r="K94" s="2142"/>
      <c r="L94" s="2142"/>
      <c r="M94" s="1"/>
      <c r="N94" s="1813">
        <f>入力専用!$G$56</f>
        <v>0</v>
      </c>
      <c r="O94" s="1813"/>
      <c r="P94" s="1813"/>
      <c r="Q94" s="1813"/>
      <c r="R94" s="1813"/>
      <c r="S94" s="1813"/>
      <c r="T94" s="1813"/>
      <c r="U94" s="1813"/>
      <c r="V94" s="1813"/>
      <c r="W94" s="1813"/>
      <c r="X94" s="1813"/>
      <c r="Y94" s="1813"/>
      <c r="Z94" s="1813"/>
      <c r="AA94" s="1813"/>
      <c r="AB94" s="1813"/>
      <c r="AC94" s="1813"/>
      <c r="AD94" s="1813"/>
      <c r="AE94" s="1813"/>
      <c r="AF94" s="1813"/>
      <c r="AG94" s="1813"/>
      <c r="AH94" s="1813"/>
      <c r="AI94" s="1813"/>
    </row>
    <row r="95" spans="3:35" ht="15" customHeight="1">
      <c r="G95" s="2142"/>
      <c r="H95" s="2142"/>
      <c r="I95" s="2142"/>
      <c r="J95" s="2142"/>
      <c r="K95" s="2142"/>
      <c r="L95" s="2142"/>
      <c r="M95" s="1"/>
      <c r="N95" s="1813"/>
      <c r="O95" s="1813"/>
      <c r="P95" s="1813"/>
      <c r="Q95" s="1813"/>
      <c r="R95" s="1813"/>
      <c r="S95" s="1813"/>
      <c r="T95" s="1813"/>
      <c r="U95" s="1813"/>
      <c r="V95" s="1813"/>
      <c r="W95" s="1813"/>
      <c r="X95" s="1813"/>
      <c r="Y95" s="1813"/>
      <c r="Z95" s="1813"/>
      <c r="AA95" s="1813"/>
      <c r="AB95" s="1813"/>
      <c r="AC95" s="1813"/>
      <c r="AD95" s="1813"/>
      <c r="AE95" s="1813"/>
      <c r="AF95" s="1813"/>
      <c r="AG95" s="1813"/>
      <c r="AH95" s="1813"/>
      <c r="AI95" s="1813"/>
    </row>
    <row r="96" spans="3:35" ht="15" customHeight="1">
      <c r="G96" s="2142" t="s">
        <v>594</v>
      </c>
      <c r="H96" s="2142"/>
      <c r="I96" s="2142"/>
      <c r="J96" s="2142"/>
      <c r="K96" s="2142"/>
      <c r="L96" s="2142"/>
      <c r="M96" s="1"/>
      <c r="N96" s="1813">
        <f>入力専用!$G$57</f>
        <v>0</v>
      </c>
      <c r="O96" s="1813"/>
      <c r="P96" s="1813"/>
      <c r="Q96" s="1813"/>
      <c r="R96" s="1813"/>
      <c r="S96" s="1813"/>
      <c r="T96" s="1813"/>
      <c r="U96" s="1813"/>
      <c r="V96" s="1813"/>
      <c r="W96" s="1813"/>
      <c r="X96" s="1813"/>
      <c r="Y96" s="1813"/>
      <c r="Z96" s="1813"/>
      <c r="AA96" s="1813"/>
      <c r="AB96" s="1813"/>
      <c r="AC96" s="1813"/>
      <c r="AD96" s="1813"/>
      <c r="AE96" s="1813"/>
      <c r="AF96" s="1813"/>
      <c r="AG96" s="1813"/>
      <c r="AH96" s="1813"/>
      <c r="AI96" s="1813"/>
    </row>
    <row r="97" spans="7:35" ht="15" customHeight="1">
      <c r="G97" s="2142"/>
      <c r="H97" s="2142"/>
      <c r="I97" s="2142"/>
      <c r="J97" s="2142"/>
      <c r="K97" s="2142"/>
      <c r="L97" s="2142"/>
      <c r="M97" s="1"/>
      <c r="N97" s="1813"/>
      <c r="O97" s="1813"/>
      <c r="P97" s="1813"/>
      <c r="Q97" s="1813"/>
      <c r="R97" s="1813"/>
      <c r="S97" s="1813"/>
      <c r="T97" s="1813"/>
      <c r="U97" s="1813"/>
      <c r="V97" s="1813"/>
      <c r="W97" s="1813"/>
      <c r="X97" s="1813"/>
      <c r="Y97" s="1813"/>
      <c r="Z97" s="1813"/>
      <c r="AA97" s="1813"/>
      <c r="AB97" s="1813"/>
      <c r="AC97" s="1813"/>
      <c r="AD97" s="1813"/>
      <c r="AE97" s="1813"/>
      <c r="AF97" s="1813"/>
      <c r="AG97" s="1813"/>
      <c r="AH97" s="1813"/>
      <c r="AI97" s="1813"/>
    </row>
    <row r="98" spans="7:35" ht="15" customHeight="1">
      <c r="G98" s="2142" t="s">
        <v>595</v>
      </c>
      <c r="H98" s="2142"/>
      <c r="I98" s="2142"/>
      <c r="J98" s="2142"/>
      <c r="K98" s="2142"/>
      <c r="L98" s="2142"/>
      <c r="M98" s="1"/>
      <c r="N98" s="1813">
        <f>入力専用!$G$58</f>
        <v>0</v>
      </c>
      <c r="O98" s="1813"/>
      <c r="P98" s="1813"/>
      <c r="Q98" s="1813"/>
      <c r="R98" s="1813"/>
      <c r="S98" s="1813"/>
      <c r="T98" s="1813"/>
      <c r="U98" s="1813"/>
      <c r="V98" s="1813"/>
      <c r="W98" s="1813"/>
      <c r="X98" s="1813"/>
      <c r="Y98" s="1813"/>
      <c r="Z98" s="1813"/>
      <c r="AA98" s="1813"/>
      <c r="AB98" s="1813"/>
      <c r="AC98" s="1813"/>
      <c r="AD98" s="1813"/>
      <c r="AE98" s="1813"/>
      <c r="AF98" s="1813"/>
      <c r="AG98" s="1813"/>
      <c r="AH98" s="1813"/>
      <c r="AI98" s="1813"/>
    </row>
    <row r="99" spans="7:35" ht="15" customHeight="1">
      <c r="G99" s="2142"/>
      <c r="H99" s="2142"/>
      <c r="I99" s="2142"/>
      <c r="J99" s="2142"/>
      <c r="K99" s="2142"/>
      <c r="L99" s="2142"/>
      <c r="M99" s="1"/>
      <c r="N99" s="1813"/>
      <c r="O99" s="1813"/>
      <c r="P99" s="1813"/>
      <c r="Q99" s="1813"/>
      <c r="R99" s="1813"/>
      <c r="S99" s="1813"/>
      <c r="T99" s="1813"/>
      <c r="U99" s="1813"/>
      <c r="V99" s="1813"/>
      <c r="W99" s="1813"/>
      <c r="X99" s="1813"/>
      <c r="Y99" s="1813"/>
      <c r="Z99" s="1813"/>
      <c r="AA99" s="1813"/>
      <c r="AB99" s="1813"/>
      <c r="AC99" s="1813"/>
      <c r="AD99" s="1813"/>
      <c r="AE99" s="1813"/>
      <c r="AF99" s="1813"/>
      <c r="AG99" s="1813"/>
      <c r="AH99" s="1813"/>
      <c r="AI99" s="1813"/>
    </row>
    <row r="100" spans="7:35" ht="15" customHeight="1">
      <c r="G100" s="2135" t="s">
        <v>1385</v>
      </c>
      <c r="H100" s="2135"/>
      <c r="I100" s="2135"/>
      <c r="J100" s="2135"/>
      <c r="K100" s="2135"/>
      <c r="L100" s="2135"/>
      <c r="M100" s="1"/>
      <c r="N100" s="2136">
        <f>入力専用!$G$63</f>
        <v>0</v>
      </c>
      <c r="O100" s="2136"/>
      <c r="P100" s="2136"/>
      <c r="Q100" s="2136"/>
      <c r="R100" s="2136"/>
      <c r="S100" s="2136"/>
      <c r="T100" s="2136"/>
      <c r="U100" s="2136"/>
      <c r="V100" s="2136"/>
      <c r="W100" s="2136"/>
      <c r="X100" s="2136"/>
      <c r="Y100" s="2135" t="s">
        <v>2186</v>
      </c>
      <c r="Z100" s="2135"/>
      <c r="AA100" s="2135"/>
    </row>
    <row r="101" spans="7:35" ht="15" customHeight="1">
      <c r="G101" s="2135"/>
      <c r="H101" s="2135"/>
      <c r="I101" s="2135"/>
      <c r="J101" s="2135"/>
      <c r="K101" s="2135"/>
      <c r="L101" s="2135"/>
      <c r="M101" s="1"/>
      <c r="N101" s="2136"/>
      <c r="O101" s="2136"/>
      <c r="P101" s="2136"/>
      <c r="Q101" s="2136"/>
      <c r="R101" s="2136"/>
      <c r="S101" s="2136"/>
      <c r="T101" s="2136"/>
      <c r="U101" s="2136"/>
      <c r="V101" s="2136"/>
      <c r="W101" s="2136"/>
      <c r="X101" s="2136"/>
      <c r="Y101" s="2135"/>
      <c r="Z101" s="2135"/>
      <c r="AA101" s="2135"/>
    </row>
  </sheetData>
  <sheetProtection algorithmName="SHA-512" hashValue="dK2HvzTkLFmhBbk49P7bRA187nQ5wi5pilne0AXSHGik0RO9jXYMd1f24mXpz6BoT512gNUThcguvzLMvhYRyg==" saltValue="u6t9Ie8RzXnVc+6/AYWu1Q==" spinCount="100000" sheet="1" objects="1" scenarios="1" selectLockedCells="1"/>
  <mergeCells count="42">
    <mergeCell ref="A62:H63"/>
    <mergeCell ref="I62:O63"/>
    <mergeCell ref="P62:AI63"/>
    <mergeCell ref="C81:D82"/>
    <mergeCell ref="E81:AI82"/>
    <mergeCell ref="A67:AI68"/>
    <mergeCell ref="A69:AI70"/>
    <mergeCell ref="E72:AI74"/>
    <mergeCell ref="C72:D74"/>
    <mergeCell ref="G88:L89"/>
    <mergeCell ref="N88:AI89"/>
    <mergeCell ref="E75:AI76"/>
    <mergeCell ref="C75:D76"/>
    <mergeCell ref="C77:D78"/>
    <mergeCell ref="C79:D80"/>
    <mergeCell ref="E77:AI78"/>
    <mergeCell ref="E79:AI80"/>
    <mergeCell ref="N98:AI99"/>
    <mergeCell ref="G100:L101"/>
    <mergeCell ref="G90:L91"/>
    <mergeCell ref="N90:AI91"/>
    <mergeCell ref="G92:L93"/>
    <mergeCell ref="N92:AI93"/>
    <mergeCell ref="G94:L95"/>
    <mergeCell ref="N94:AI95"/>
    <mergeCell ref="Y100:AA101"/>
    <mergeCell ref="AF50:AG50"/>
    <mergeCell ref="AH50:AI50"/>
    <mergeCell ref="N100:X101"/>
    <mergeCell ref="U50:W50"/>
    <mergeCell ref="X50:Y50"/>
    <mergeCell ref="Z50:AA50"/>
    <mergeCell ref="AB50:AC50"/>
    <mergeCell ref="AD50:AE50"/>
    <mergeCell ref="A64:AI65"/>
    <mergeCell ref="A59:AI60"/>
    <mergeCell ref="M54:T55"/>
    <mergeCell ref="A54:L55"/>
    <mergeCell ref="U54:AI55"/>
    <mergeCell ref="G96:L97"/>
    <mergeCell ref="N96:AI97"/>
    <mergeCell ref="G98:L99"/>
  </mergeCells>
  <phoneticPr fontId="16"/>
  <dataValidations count="1">
    <dataValidation type="list" allowBlank="1" showInputMessage="1" showErrorMessage="1" sqref="A54:L55">
      <formula1>$D$2:$D$6</formula1>
    </dataValidation>
  </dataValidations>
  <hyperlinks>
    <hyperlink ref="U54:AI55" location="入力専用!A1" display="　先生　御侍史"/>
  </hyperlinks>
  <pageMargins left="0.70866141732283472" right="0.51181102362204722" top="0.74803149606299213" bottom="0.74803149606299213" header="0.31496062992125984" footer="0.31496062992125984"/>
  <pageSetup paperSize="9" orientation="portrait"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I101"/>
  <sheetViews>
    <sheetView showZeros="0" topLeftCell="A50" workbookViewId="0">
      <selection activeCell="AN11" sqref="AN11"/>
    </sheetView>
  </sheetViews>
  <sheetFormatPr defaultColWidth="2.375" defaultRowHeight="15" customHeight="1"/>
  <cols>
    <col min="1" max="16384" width="2.375" style="22"/>
  </cols>
  <sheetData>
    <row r="1" spans="4:10" ht="15" hidden="1" customHeight="1"/>
    <row r="2" spans="4:10" ht="15" hidden="1" customHeight="1">
      <c r="D2" s="738">
        <f>入力専用!$G$188</f>
        <v>0</v>
      </c>
      <c r="F2" s="738">
        <f>入力専用!$G$187</f>
        <v>0</v>
      </c>
      <c r="H2" s="738">
        <f>IF(LEFT($A$54,20)=LEFT(D2,20),F2,"")</f>
        <v>0</v>
      </c>
      <c r="J2" s="739" t="str">
        <f>H2&amp;H3&amp;H4&amp;H5&amp;H6</f>
        <v>00000</v>
      </c>
    </row>
    <row r="3" spans="4:10" ht="15" hidden="1" customHeight="1">
      <c r="D3" s="738">
        <f>入力専用!$G$212</f>
        <v>0</v>
      </c>
      <c r="F3" s="738">
        <f>入力専用!$G$211</f>
        <v>0</v>
      </c>
      <c r="H3" s="738">
        <f>IF(LEFT($A$54,20)=LEFT(D3,20),F3,"")</f>
        <v>0</v>
      </c>
    </row>
    <row r="4" spans="4:10" ht="15" hidden="1" customHeight="1">
      <c r="D4" s="738">
        <f>入力専用!$G$216</f>
        <v>0</v>
      </c>
      <c r="F4" s="738">
        <f>入力専用!$G$215</f>
        <v>0</v>
      </c>
      <c r="H4" s="738">
        <f>IF(LEFT($A$54,20)=LEFT(D4,20),F4,"")</f>
        <v>0</v>
      </c>
    </row>
    <row r="5" spans="4:10" ht="15" hidden="1" customHeight="1">
      <c r="D5" s="738">
        <f>入力専用!$G$220</f>
        <v>0</v>
      </c>
      <c r="F5" s="738">
        <f>入力専用!$G$219</f>
        <v>0</v>
      </c>
      <c r="H5" s="738">
        <f>IF(LEFT($A$54,20)=LEFT(D5,20),F5,"")</f>
        <v>0</v>
      </c>
    </row>
    <row r="6" spans="4:10" ht="15" hidden="1" customHeight="1">
      <c r="D6" s="738">
        <f>入力専用!$G$224</f>
        <v>0</v>
      </c>
      <c r="F6" s="738">
        <f>入力専用!$G$223</f>
        <v>0</v>
      </c>
      <c r="H6" s="738">
        <f>IF(LEFT($A$54,20)=LEFT(D6,20),F6,"")</f>
        <v>0</v>
      </c>
    </row>
    <row r="7" spans="4:10" ht="15" hidden="1" customHeight="1"/>
    <row r="8" spans="4:10" ht="15" hidden="1" customHeight="1"/>
    <row r="9" spans="4:10" ht="15" hidden="1" customHeight="1"/>
    <row r="10" spans="4:10" ht="15" hidden="1" customHeight="1"/>
    <row r="11" spans="4:10" ht="15" hidden="1" customHeight="1"/>
    <row r="12" spans="4:10" ht="15" hidden="1" customHeight="1"/>
    <row r="13" spans="4:10" ht="15" hidden="1" customHeight="1"/>
    <row r="14" spans="4:10" ht="15" hidden="1" customHeight="1"/>
    <row r="15" spans="4:10" ht="15" hidden="1" customHeight="1"/>
    <row r="16" spans="4:10"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5" ht="15" hidden="1" customHeight="1"/>
    <row r="50" spans="1:35" ht="15" customHeight="1">
      <c r="U50" s="2146">
        <f ca="1">入力専用!$B$4</f>
        <v>46119.699162037039</v>
      </c>
      <c r="V50" s="2146"/>
      <c r="W50" s="2146"/>
      <c r="X50" s="1118"/>
      <c r="Y50" s="1118"/>
      <c r="Z50" s="1233" t="s">
        <v>3</v>
      </c>
      <c r="AA50" s="1233"/>
      <c r="AB50" s="1118"/>
      <c r="AC50" s="1118"/>
      <c r="AD50" s="1233" t="s">
        <v>113</v>
      </c>
      <c r="AE50" s="1233"/>
      <c r="AF50" s="1118"/>
      <c r="AG50" s="1118"/>
      <c r="AH50" s="1233" t="s">
        <v>1348</v>
      </c>
      <c r="AI50" s="1233"/>
    </row>
    <row r="53" spans="1:35" ht="15" customHeight="1">
      <c r="P53" s="24"/>
      <c r="Q53" s="24"/>
      <c r="R53" s="24"/>
      <c r="S53" s="24"/>
      <c r="T53" s="24"/>
    </row>
    <row r="54" spans="1:35" ht="15" customHeight="1">
      <c r="A54" s="3085">
        <v>0</v>
      </c>
      <c r="B54" s="3085"/>
      <c r="C54" s="3085"/>
      <c r="D54" s="3085"/>
      <c r="E54" s="3085"/>
      <c r="F54" s="3085"/>
      <c r="G54" s="3085"/>
      <c r="H54" s="3085"/>
      <c r="I54" s="3085"/>
      <c r="J54" s="3085"/>
      <c r="K54" s="3085"/>
      <c r="L54" s="3085"/>
      <c r="M54" s="3084" t="str">
        <f>$J$2</f>
        <v>00000</v>
      </c>
      <c r="N54" s="3084"/>
      <c r="O54" s="3084"/>
      <c r="P54" s="3084"/>
      <c r="Q54" s="3084"/>
      <c r="R54" s="3084"/>
      <c r="S54" s="3084"/>
      <c r="T54" s="3084"/>
      <c r="U54" s="3086" t="s">
        <v>2227</v>
      </c>
      <c r="V54" s="3086"/>
      <c r="W54" s="3086"/>
      <c r="X54" s="3086"/>
      <c r="Y54" s="3086"/>
      <c r="Z54" s="3086"/>
      <c r="AA54" s="3086"/>
      <c r="AB54" s="3086"/>
      <c r="AC54" s="3086"/>
      <c r="AD54" s="3086"/>
      <c r="AE54" s="3086"/>
      <c r="AF54" s="3086"/>
      <c r="AG54" s="3086"/>
      <c r="AH54" s="3086"/>
      <c r="AI54" s="3086"/>
    </row>
    <row r="55" spans="1:35" ht="15" customHeight="1">
      <c r="A55" s="3085"/>
      <c r="B55" s="3085"/>
      <c r="C55" s="3085"/>
      <c r="D55" s="3085"/>
      <c r="E55" s="3085"/>
      <c r="F55" s="3085"/>
      <c r="G55" s="3085"/>
      <c r="H55" s="3085"/>
      <c r="I55" s="3085"/>
      <c r="J55" s="3085"/>
      <c r="K55" s="3085"/>
      <c r="L55" s="3085"/>
      <c r="M55" s="3084"/>
      <c r="N55" s="3084"/>
      <c r="O55" s="3084"/>
      <c r="P55" s="3084"/>
      <c r="Q55" s="3084"/>
      <c r="R55" s="3084"/>
      <c r="S55" s="3084"/>
      <c r="T55" s="3084"/>
      <c r="U55" s="3086"/>
      <c r="V55" s="3086"/>
      <c r="W55" s="3086"/>
      <c r="X55" s="3086"/>
      <c r="Y55" s="3086"/>
      <c r="Z55" s="3086"/>
      <c r="AA55" s="3086"/>
      <c r="AB55" s="3086"/>
      <c r="AC55" s="3086"/>
      <c r="AD55" s="3086"/>
      <c r="AE55" s="3086"/>
      <c r="AF55" s="3086"/>
      <c r="AG55" s="3086"/>
      <c r="AH55" s="3086"/>
      <c r="AI55" s="3086"/>
    </row>
    <row r="59" spans="1:35" ht="15" customHeight="1">
      <c r="A59" s="2179" t="s">
        <v>1407</v>
      </c>
      <c r="B59" s="2179"/>
      <c r="C59" s="2179"/>
      <c r="D59" s="2179"/>
      <c r="E59" s="2179"/>
      <c r="F59" s="2179"/>
      <c r="G59" s="2179"/>
      <c r="H59" s="2179"/>
      <c r="I59" s="2179"/>
      <c r="J59" s="2179"/>
      <c r="K59" s="2179"/>
      <c r="L59" s="2179"/>
      <c r="M59" s="2179"/>
      <c r="N59" s="2179"/>
      <c r="O59" s="2179"/>
      <c r="P59" s="2179"/>
      <c r="Q59" s="2179"/>
      <c r="R59" s="2179"/>
      <c r="S59" s="2179"/>
      <c r="T59" s="2179"/>
      <c r="U59" s="2179"/>
      <c r="V59" s="2179"/>
      <c r="W59" s="2179"/>
      <c r="X59" s="2179"/>
      <c r="Y59" s="2179"/>
      <c r="Z59" s="2179"/>
      <c r="AA59" s="2179"/>
      <c r="AB59" s="2179"/>
      <c r="AC59" s="2179"/>
      <c r="AD59" s="2179"/>
      <c r="AE59" s="2179"/>
      <c r="AF59" s="2179"/>
      <c r="AG59" s="2179"/>
      <c r="AH59" s="2179"/>
      <c r="AI59" s="2179"/>
    </row>
    <row r="60" spans="1:35" ht="15" customHeight="1">
      <c r="A60" s="2179"/>
      <c r="B60" s="2179"/>
      <c r="C60" s="2179"/>
      <c r="D60" s="2179"/>
      <c r="E60" s="2179"/>
      <c r="F60" s="2179"/>
      <c r="G60" s="2179"/>
      <c r="H60" s="2179"/>
      <c r="I60" s="2179"/>
      <c r="J60" s="2179"/>
      <c r="K60" s="2179"/>
      <c r="L60" s="2179"/>
      <c r="M60" s="2179"/>
      <c r="N60" s="2179"/>
      <c r="O60" s="2179"/>
      <c r="P60" s="2179"/>
      <c r="Q60" s="2179"/>
      <c r="R60" s="2179"/>
      <c r="S60" s="2179"/>
      <c r="T60" s="2179"/>
      <c r="U60" s="2179"/>
      <c r="V60" s="2179"/>
      <c r="W60" s="2179"/>
      <c r="X60" s="2179"/>
      <c r="Y60" s="2179"/>
      <c r="Z60" s="2179"/>
      <c r="AA60" s="2179"/>
      <c r="AB60" s="2179"/>
      <c r="AC60" s="2179"/>
      <c r="AD60" s="2179"/>
      <c r="AE60" s="2179"/>
      <c r="AF60" s="2179"/>
      <c r="AG60" s="2179"/>
      <c r="AH60" s="2179"/>
      <c r="AI60" s="2179"/>
    </row>
    <row r="62" spans="1:35" ht="15" customHeight="1">
      <c r="A62" s="3067" t="s">
        <v>2189</v>
      </c>
      <c r="B62" s="3067"/>
      <c r="C62" s="3067"/>
      <c r="D62" s="3067"/>
      <c r="E62" s="3067"/>
      <c r="F62" s="3067"/>
      <c r="G62" s="3067"/>
      <c r="H62" s="3067"/>
      <c r="I62" s="2179">
        <f>入力専用!G67</f>
        <v>0</v>
      </c>
      <c r="J62" s="2179"/>
      <c r="K62" s="2179"/>
      <c r="L62" s="2179"/>
      <c r="M62" s="2179"/>
      <c r="N62" s="2179"/>
      <c r="O62" s="2179"/>
      <c r="P62" s="3090" t="s">
        <v>2228</v>
      </c>
      <c r="Q62" s="3090"/>
      <c r="R62" s="3090"/>
      <c r="S62" s="3090"/>
      <c r="T62" s="3090"/>
      <c r="U62" s="3090"/>
      <c r="V62" s="3090"/>
      <c r="W62" s="3090"/>
      <c r="X62" s="3090"/>
      <c r="Y62" s="3090"/>
      <c r="Z62" s="3090"/>
      <c r="AA62" s="3090"/>
      <c r="AB62" s="3090"/>
      <c r="AC62" s="3090"/>
      <c r="AD62" s="3090"/>
      <c r="AE62" s="3090"/>
      <c r="AF62" s="3090"/>
      <c r="AG62" s="3090"/>
      <c r="AH62" s="3090"/>
      <c r="AI62" s="3090"/>
    </row>
    <row r="63" spans="1:35" ht="15" customHeight="1">
      <c r="A63" s="3067"/>
      <c r="B63" s="3067"/>
      <c r="C63" s="3067"/>
      <c r="D63" s="3067"/>
      <c r="E63" s="3067"/>
      <c r="F63" s="3067"/>
      <c r="G63" s="3067"/>
      <c r="H63" s="3067"/>
      <c r="I63" s="2179"/>
      <c r="J63" s="2179"/>
      <c r="K63" s="2179"/>
      <c r="L63" s="2179"/>
      <c r="M63" s="2179"/>
      <c r="N63" s="2179"/>
      <c r="O63" s="2179"/>
      <c r="P63" s="3090"/>
      <c r="Q63" s="3090"/>
      <c r="R63" s="3090"/>
      <c r="S63" s="3090"/>
      <c r="T63" s="3090"/>
      <c r="U63" s="3090"/>
      <c r="V63" s="3090"/>
      <c r="W63" s="3090"/>
      <c r="X63" s="3090"/>
      <c r="Y63" s="3090"/>
      <c r="Z63" s="3090"/>
      <c r="AA63" s="3090"/>
      <c r="AB63" s="3090"/>
      <c r="AC63" s="3090"/>
      <c r="AD63" s="3090"/>
      <c r="AE63" s="3090"/>
      <c r="AF63" s="3090"/>
      <c r="AG63" s="3090"/>
      <c r="AH63" s="3090"/>
      <c r="AI63" s="3090"/>
    </row>
    <row r="64" spans="1:35" ht="15" customHeight="1">
      <c r="A64" s="2179" t="s">
        <v>2229</v>
      </c>
      <c r="B64" s="2179"/>
      <c r="C64" s="2179"/>
      <c r="D64" s="2179"/>
      <c r="E64" s="2179"/>
      <c r="F64" s="2179"/>
      <c r="G64" s="2179"/>
      <c r="H64" s="2179"/>
      <c r="I64" s="2179"/>
      <c r="J64" s="2179"/>
      <c r="K64" s="2179"/>
      <c r="L64" s="2179"/>
      <c r="M64" s="2179"/>
      <c r="N64" s="2179"/>
      <c r="O64" s="2179"/>
      <c r="P64" s="2179"/>
      <c r="Q64" s="2179"/>
      <c r="R64" s="2179"/>
      <c r="S64" s="2179"/>
      <c r="T64" s="2179"/>
      <c r="U64" s="2179"/>
      <c r="V64" s="2179"/>
      <c r="W64" s="2179"/>
      <c r="X64" s="2179"/>
      <c r="Y64" s="2179"/>
      <c r="Z64" s="2179"/>
      <c r="AA64" s="2179"/>
      <c r="AB64" s="2179"/>
      <c r="AC64" s="2179"/>
      <c r="AD64" s="2179"/>
      <c r="AE64" s="2179"/>
      <c r="AF64" s="2179"/>
      <c r="AG64" s="2179"/>
      <c r="AH64" s="2179"/>
      <c r="AI64" s="2179"/>
    </row>
    <row r="65" spans="1:35" ht="15" customHeight="1">
      <c r="A65" s="2179"/>
      <c r="B65" s="2179"/>
      <c r="C65" s="2179"/>
      <c r="D65" s="2179"/>
      <c r="E65" s="2179"/>
      <c r="F65" s="2179"/>
      <c r="G65" s="2179"/>
      <c r="H65" s="2179"/>
      <c r="I65" s="2179"/>
      <c r="J65" s="2179"/>
      <c r="K65" s="2179"/>
      <c r="L65" s="2179"/>
      <c r="M65" s="2179"/>
      <c r="N65" s="2179"/>
      <c r="O65" s="2179"/>
      <c r="P65" s="2179"/>
      <c r="Q65" s="2179"/>
      <c r="R65" s="2179"/>
      <c r="S65" s="2179"/>
      <c r="T65" s="2179"/>
      <c r="U65" s="2179"/>
      <c r="V65" s="2179"/>
      <c r="W65" s="2179"/>
      <c r="X65" s="2179"/>
      <c r="Y65" s="2179"/>
      <c r="Z65" s="2179"/>
      <c r="AA65" s="2179"/>
      <c r="AB65" s="2179"/>
      <c r="AC65" s="2179"/>
      <c r="AD65" s="2179"/>
      <c r="AE65" s="2179"/>
      <c r="AF65" s="2179"/>
      <c r="AG65" s="2179"/>
      <c r="AH65" s="2179"/>
      <c r="AI65" s="2179"/>
    </row>
    <row r="67" spans="1:35" ht="15" customHeight="1">
      <c r="A67" s="3081" t="s">
        <v>2242</v>
      </c>
      <c r="B67" s="3081"/>
      <c r="C67" s="3081"/>
      <c r="D67" s="3081"/>
      <c r="E67" s="3081"/>
      <c r="F67" s="3081"/>
      <c r="G67" s="3081"/>
      <c r="H67" s="3081"/>
      <c r="I67" s="3081"/>
      <c r="J67" s="3081"/>
      <c r="K67" s="3081"/>
      <c r="L67" s="3081"/>
      <c r="M67" s="3081"/>
      <c r="N67" s="3081"/>
      <c r="O67" s="3081"/>
      <c r="P67" s="3081"/>
      <c r="Q67" s="3081"/>
      <c r="R67" s="3081"/>
      <c r="S67" s="3081"/>
      <c r="T67" s="3081"/>
      <c r="U67" s="3081"/>
      <c r="V67" s="3081"/>
      <c r="W67" s="3081"/>
      <c r="X67" s="3081"/>
      <c r="Y67" s="3081"/>
      <c r="Z67" s="3081"/>
      <c r="AA67" s="3081"/>
      <c r="AB67" s="3081"/>
      <c r="AC67" s="3081"/>
      <c r="AD67" s="3081"/>
      <c r="AE67" s="3081"/>
      <c r="AF67" s="3081"/>
      <c r="AG67" s="3081"/>
      <c r="AH67" s="3081"/>
      <c r="AI67" s="3081"/>
    </row>
    <row r="68" spans="1:35" ht="15" customHeight="1">
      <c r="A68" s="3081"/>
      <c r="B68" s="3081"/>
      <c r="C68" s="3081"/>
      <c r="D68" s="3081"/>
      <c r="E68" s="3081"/>
      <c r="F68" s="3081"/>
      <c r="G68" s="3081"/>
      <c r="H68" s="3081"/>
      <c r="I68" s="3081"/>
      <c r="J68" s="3081"/>
      <c r="K68" s="3081"/>
      <c r="L68" s="3081"/>
      <c r="M68" s="3081"/>
      <c r="N68" s="3081"/>
      <c r="O68" s="3081"/>
      <c r="P68" s="3081"/>
      <c r="Q68" s="3081"/>
      <c r="R68" s="3081"/>
      <c r="S68" s="3081"/>
      <c r="T68" s="3081"/>
      <c r="U68" s="3081"/>
      <c r="V68" s="3081"/>
      <c r="W68" s="3081"/>
      <c r="X68" s="3081"/>
      <c r="Y68" s="3081"/>
      <c r="Z68" s="3081"/>
      <c r="AA68" s="3081"/>
      <c r="AB68" s="3081"/>
      <c r="AC68" s="3081"/>
      <c r="AD68" s="3081"/>
      <c r="AE68" s="3081"/>
      <c r="AF68" s="3081"/>
      <c r="AG68" s="3081"/>
      <c r="AH68" s="3081"/>
      <c r="AI68" s="3081"/>
    </row>
    <row r="69" spans="1:35" ht="15" customHeight="1">
      <c r="A69" s="2179" t="s">
        <v>2243</v>
      </c>
      <c r="B69" s="2179"/>
      <c r="C69" s="2179"/>
      <c r="D69" s="2179"/>
      <c r="E69" s="2179"/>
      <c r="F69" s="2179"/>
      <c r="G69" s="2179"/>
      <c r="H69" s="2179"/>
      <c r="I69" s="2179"/>
      <c r="J69" s="2179"/>
      <c r="K69" s="2179"/>
      <c r="L69" s="2179"/>
      <c r="M69" s="2179"/>
      <c r="N69" s="2179"/>
      <c r="O69" s="2179"/>
      <c r="P69" s="2179"/>
      <c r="Q69" s="2179"/>
      <c r="R69" s="2179"/>
      <c r="S69" s="2179"/>
      <c r="T69" s="2179"/>
      <c r="U69" s="2179"/>
      <c r="V69" s="2179"/>
      <c r="W69" s="2179"/>
      <c r="X69" s="2179"/>
      <c r="Y69" s="2179"/>
      <c r="Z69" s="2179"/>
      <c r="AA69" s="2179"/>
      <c r="AB69" s="2179"/>
      <c r="AC69" s="2179"/>
      <c r="AD69" s="2179"/>
      <c r="AE69" s="2179"/>
      <c r="AF69" s="2179"/>
      <c r="AG69" s="2179"/>
      <c r="AH69" s="2179"/>
      <c r="AI69" s="2179"/>
    </row>
    <row r="70" spans="1:35" ht="15" customHeight="1">
      <c r="A70" s="2179"/>
      <c r="B70" s="2179"/>
      <c r="C70" s="2179"/>
      <c r="D70" s="2179"/>
      <c r="E70" s="2179"/>
      <c r="F70" s="2179"/>
      <c r="G70" s="2179"/>
      <c r="H70" s="2179"/>
      <c r="I70" s="2179"/>
      <c r="J70" s="2179"/>
      <c r="K70" s="2179"/>
      <c r="L70" s="2179"/>
      <c r="M70" s="2179"/>
      <c r="N70" s="2179"/>
      <c r="O70" s="2179"/>
      <c r="P70" s="2179"/>
      <c r="Q70" s="2179"/>
      <c r="R70" s="2179"/>
      <c r="S70" s="2179"/>
      <c r="T70" s="2179"/>
      <c r="U70" s="2179"/>
      <c r="V70" s="2179"/>
      <c r="W70" s="2179"/>
      <c r="X70" s="2179"/>
      <c r="Y70" s="2179"/>
      <c r="Z70" s="2179"/>
      <c r="AA70" s="2179"/>
      <c r="AB70" s="2179"/>
      <c r="AC70" s="2179"/>
      <c r="AD70" s="2179"/>
      <c r="AE70" s="2179"/>
      <c r="AF70" s="2179"/>
      <c r="AG70" s="2179"/>
      <c r="AH70" s="2179"/>
      <c r="AI70" s="2179"/>
    </row>
    <row r="72" spans="1:35" ht="15" customHeight="1">
      <c r="C72" s="3088" t="s">
        <v>2232</v>
      </c>
      <c r="D72" s="3089"/>
      <c r="E72" s="3087" t="s">
        <v>2233</v>
      </c>
      <c r="F72" s="3087"/>
      <c r="G72" s="3087"/>
      <c r="H72" s="3087"/>
      <c r="I72" s="3087"/>
      <c r="J72" s="3087"/>
      <c r="K72" s="3087"/>
      <c r="L72" s="3087"/>
      <c r="M72" s="3087"/>
      <c r="N72" s="3087"/>
      <c r="O72" s="3087"/>
      <c r="P72" s="3087"/>
      <c r="Q72" s="3087"/>
      <c r="R72" s="3087"/>
      <c r="S72" s="3087"/>
      <c r="T72" s="3087"/>
      <c r="U72" s="3087"/>
      <c r="V72" s="3087"/>
      <c r="W72" s="3087"/>
      <c r="X72" s="3087"/>
      <c r="Y72" s="3087"/>
      <c r="Z72" s="3087"/>
      <c r="AA72" s="3087"/>
      <c r="AB72" s="3087"/>
      <c r="AC72" s="3087"/>
      <c r="AD72" s="3087"/>
      <c r="AE72" s="3087"/>
      <c r="AF72" s="3087"/>
      <c r="AG72" s="3087"/>
      <c r="AH72" s="3087"/>
      <c r="AI72" s="3087"/>
    </row>
    <row r="73" spans="1:35" ht="15" customHeight="1">
      <c r="C73" s="3089"/>
      <c r="D73" s="3089"/>
      <c r="E73" s="3087"/>
      <c r="F73" s="3087"/>
      <c r="G73" s="3087"/>
      <c r="H73" s="3087"/>
      <c r="I73" s="3087"/>
      <c r="J73" s="3087"/>
      <c r="K73" s="3087"/>
      <c r="L73" s="3087"/>
      <c r="M73" s="3087"/>
      <c r="N73" s="3087"/>
      <c r="O73" s="3087"/>
      <c r="P73" s="3087"/>
      <c r="Q73" s="3087"/>
      <c r="R73" s="3087"/>
      <c r="S73" s="3087"/>
      <c r="T73" s="3087"/>
      <c r="U73" s="3087"/>
      <c r="V73" s="3087"/>
      <c r="W73" s="3087"/>
      <c r="X73" s="3087"/>
      <c r="Y73" s="3087"/>
      <c r="Z73" s="3087"/>
      <c r="AA73" s="3087"/>
      <c r="AB73" s="3087"/>
      <c r="AC73" s="3087"/>
      <c r="AD73" s="3087"/>
      <c r="AE73" s="3087"/>
      <c r="AF73" s="3087"/>
      <c r="AG73" s="3087"/>
      <c r="AH73" s="3087"/>
      <c r="AI73" s="3087"/>
    </row>
    <row r="74" spans="1:35" ht="15" customHeight="1">
      <c r="C74" s="3089"/>
      <c r="D74" s="3089"/>
      <c r="E74" s="3087"/>
      <c r="F74" s="3087"/>
      <c r="G74" s="3087"/>
      <c r="H74" s="3087"/>
      <c r="I74" s="3087"/>
      <c r="J74" s="3087"/>
      <c r="K74" s="3087"/>
      <c r="L74" s="3087"/>
      <c r="M74" s="3087"/>
      <c r="N74" s="3087"/>
      <c r="O74" s="3087"/>
      <c r="P74" s="3087"/>
      <c r="Q74" s="3087"/>
      <c r="R74" s="3087"/>
      <c r="S74" s="3087"/>
      <c r="T74" s="3087"/>
      <c r="U74" s="3087"/>
      <c r="V74" s="3087"/>
      <c r="W74" s="3087"/>
      <c r="X74" s="3087"/>
      <c r="Y74" s="3087"/>
      <c r="Z74" s="3087"/>
      <c r="AA74" s="3087"/>
      <c r="AB74" s="3087"/>
      <c r="AC74" s="3087"/>
      <c r="AD74" s="3087"/>
      <c r="AE74" s="3087"/>
      <c r="AF74" s="3087"/>
      <c r="AG74" s="3087"/>
      <c r="AH74" s="3087"/>
      <c r="AI74" s="3087"/>
    </row>
    <row r="75" spans="1:35" ht="15" customHeight="1">
      <c r="C75" s="3088" t="s">
        <v>2234</v>
      </c>
      <c r="D75" s="3089"/>
      <c r="E75" s="3087" t="s">
        <v>2235</v>
      </c>
      <c r="F75" s="3087"/>
      <c r="G75" s="3087"/>
      <c r="H75" s="3087"/>
      <c r="I75" s="3087"/>
      <c r="J75" s="3087"/>
      <c r="K75" s="3087"/>
      <c r="L75" s="3087"/>
      <c r="M75" s="3087"/>
      <c r="N75" s="3087"/>
      <c r="O75" s="3087"/>
      <c r="P75" s="3087"/>
      <c r="Q75" s="3087"/>
      <c r="R75" s="3087"/>
      <c r="S75" s="3087"/>
      <c r="T75" s="3087"/>
      <c r="U75" s="3087"/>
      <c r="V75" s="3087"/>
      <c r="W75" s="3087"/>
      <c r="X75" s="3087"/>
      <c r="Y75" s="3087"/>
      <c r="Z75" s="3087"/>
      <c r="AA75" s="3087"/>
      <c r="AB75" s="3087"/>
      <c r="AC75" s="3087"/>
      <c r="AD75" s="3087"/>
      <c r="AE75" s="3087"/>
      <c r="AF75" s="3087"/>
      <c r="AG75" s="3087"/>
      <c r="AH75" s="3087"/>
      <c r="AI75" s="3087"/>
    </row>
    <row r="76" spans="1:35" ht="15" customHeight="1">
      <c r="C76" s="3089"/>
      <c r="D76" s="3089"/>
      <c r="E76" s="3087"/>
      <c r="F76" s="3087"/>
      <c r="G76" s="3087"/>
      <c r="H76" s="3087"/>
      <c r="I76" s="3087"/>
      <c r="J76" s="3087"/>
      <c r="K76" s="3087"/>
      <c r="L76" s="3087"/>
      <c r="M76" s="3087"/>
      <c r="N76" s="3087"/>
      <c r="O76" s="3087"/>
      <c r="P76" s="3087"/>
      <c r="Q76" s="3087"/>
      <c r="R76" s="3087"/>
      <c r="S76" s="3087"/>
      <c r="T76" s="3087"/>
      <c r="U76" s="3087"/>
      <c r="V76" s="3087"/>
      <c r="W76" s="3087"/>
      <c r="X76" s="3087"/>
      <c r="Y76" s="3087"/>
      <c r="Z76" s="3087"/>
      <c r="AA76" s="3087"/>
      <c r="AB76" s="3087"/>
      <c r="AC76" s="3087"/>
      <c r="AD76" s="3087"/>
      <c r="AE76" s="3087"/>
      <c r="AF76" s="3087"/>
      <c r="AG76" s="3087"/>
      <c r="AH76" s="3087"/>
      <c r="AI76" s="3087"/>
    </row>
    <row r="77" spans="1:35" ht="15" customHeight="1">
      <c r="C77" s="3088" t="s">
        <v>2236</v>
      </c>
      <c r="D77" s="3089"/>
      <c r="E77" s="3087" t="s">
        <v>2237</v>
      </c>
      <c r="F77" s="3087"/>
      <c r="G77" s="3087"/>
      <c r="H77" s="3087"/>
      <c r="I77" s="3087"/>
      <c r="J77" s="3087"/>
      <c r="K77" s="3087"/>
      <c r="L77" s="3087"/>
      <c r="M77" s="3087"/>
      <c r="N77" s="3087"/>
      <c r="O77" s="3087"/>
      <c r="P77" s="3087"/>
      <c r="Q77" s="3087"/>
      <c r="R77" s="3087"/>
      <c r="S77" s="3087"/>
      <c r="T77" s="3087"/>
      <c r="U77" s="3087"/>
      <c r="V77" s="3087"/>
      <c r="W77" s="3087"/>
      <c r="X77" s="3087"/>
      <c r="Y77" s="3087"/>
      <c r="Z77" s="3087"/>
      <c r="AA77" s="3087"/>
      <c r="AB77" s="3087"/>
      <c r="AC77" s="3087"/>
      <c r="AD77" s="3087"/>
      <c r="AE77" s="3087"/>
      <c r="AF77" s="3087"/>
      <c r="AG77" s="3087"/>
      <c r="AH77" s="3087"/>
      <c r="AI77" s="3087"/>
    </row>
    <row r="78" spans="1:35" ht="15" customHeight="1">
      <c r="C78" s="3089"/>
      <c r="D78" s="3089"/>
      <c r="E78" s="3087"/>
      <c r="F78" s="3087"/>
      <c r="G78" s="3087"/>
      <c r="H78" s="3087"/>
      <c r="I78" s="3087"/>
      <c r="J78" s="3087"/>
      <c r="K78" s="3087"/>
      <c r="L78" s="3087"/>
      <c r="M78" s="3087"/>
      <c r="N78" s="3087"/>
      <c r="O78" s="3087"/>
      <c r="P78" s="3087"/>
      <c r="Q78" s="3087"/>
      <c r="R78" s="3087"/>
      <c r="S78" s="3087"/>
      <c r="T78" s="3087"/>
      <c r="U78" s="3087"/>
      <c r="V78" s="3087"/>
      <c r="W78" s="3087"/>
      <c r="X78" s="3087"/>
      <c r="Y78" s="3087"/>
      <c r="Z78" s="3087"/>
      <c r="AA78" s="3087"/>
      <c r="AB78" s="3087"/>
      <c r="AC78" s="3087"/>
      <c r="AD78" s="3087"/>
      <c r="AE78" s="3087"/>
      <c r="AF78" s="3087"/>
      <c r="AG78" s="3087"/>
      <c r="AH78" s="3087"/>
      <c r="AI78" s="3087"/>
    </row>
    <row r="79" spans="1:35" ht="15" customHeight="1">
      <c r="C79" s="3088" t="s">
        <v>2238</v>
      </c>
      <c r="D79" s="3089"/>
      <c r="E79" s="3087" t="s">
        <v>2239</v>
      </c>
      <c r="F79" s="3087"/>
      <c r="G79" s="3087"/>
      <c r="H79" s="3087"/>
      <c r="I79" s="3087"/>
      <c r="J79" s="3087"/>
      <c r="K79" s="3087"/>
      <c r="L79" s="3087"/>
      <c r="M79" s="3087"/>
      <c r="N79" s="3087"/>
      <c r="O79" s="3087"/>
      <c r="P79" s="3087"/>
      <c r="Q79" s="3087"/>
      <c r="R79" s="3087"/>
      <c r="S79" s="3087"/>
      <c r="T79" s="3087"/>
      <c r="U79" s="3087"/>
      <c r="V79" s="3087"/>
      <c r="W79" s="3087"/>
      <c r="X79" s="3087"/>
      <c r="Y79" s="3087"/>
      <c r="Z79" s="3087"/>
      <c r="AA79" s="3087"/>
      <c r="AB79" s="3087"/>
      <c r="AC79" s="3087"/>
      <c r="AD79" s="3087"/>
      <c r="AE79" s="3087"/>
      <c r="AF79" s="3087"/>
      <c r="AG79" s="3087"/>
      <c r="AH79" s="3087"/>
      <c r="AI79" s="3087"/>
    </row>
    <row r="80" spans="1:35" ht="15" customHeight="1">
      <c r="C80" s="3089"/>
      <c r="D80" s="3089"/>
      <c r="E80" s="3087"/>
      <c r="F80" s="3087"/>
      <c r="G80" s="3087"/>
      <c r="H80" s="3087"/>
      <c r="I80" s="3087"/>
      <c r="J80" s="3087"/>
      <c r="K80" s="3087"/>
      <c r="L80" s="3087"/>
      <c r="M80" s="3087"/>
      <c r="N80" s="3087"/>
      <c r="O80" s="3087"/>
      <c r="P80" s="3087"/>
      <c r="Q80" s="3087"/>
      <c r="R80" s="3087"/>
      <c r="S80" s="3087"/>
      <c r="T80" s="3087"/>
      <c r="U80" s="3087"/>
      <c r="V80" s="3087"/>
      <c r="W80" s="3087"/>
      <c r="X80" s="3087"/>
      <c r="Y80" s="3087"/>
      <c r="Z80" s="3087"/>
      <c r="AA80" s="3087"/>
      <c r="AB80" s="3087"/>
      <c r="AC80" s="3087"/>
      <c r="AD80" s="3087"/>
      <c r="AE80" s="3087"/>
      <c r="AF80" s="3087"/>
      <c r="AG80" s="3087"/>
      <c r="AH80" s="3087"/>
      <c r="AI80" s="3087"/>
    </row>
    <row r="81" spans="3:35" ht="15" customHeight="1">
      <c r="C81" s="3088" t="s">
        <v>2240</v>
      </c>
      <c r="D81" s="3089"/>
      <c r="E81" s="3087" t="s">
        <v>2241</v>
      </c>
      <c r="F81" s="3087"/>
      <c r="G81" s="3087"/>
      <c r="H81" s="3087"/>
      <c r="I81" s="3087"/>
      <c r="J81" s="3087"/>
      <c r="K81" s="3087"/>
      <c r="L81" s="3087"/>
      <c r="M81" s="3087"/>
      <c r="N81" s="3087"/>
      <c r="O81" s="3087"/>
      <c r="P81" s="3087"/>
      <c r="Q81" s="3087"/>
      <c r="R81" s="3087"/>
      <c r="S81" s="3087"/>
      <c r="T81" s="3087"/>
      <c r="U81" s="3087"/>
      <c r="V81" s="3087"/>
      <c r="W81" s="3087"/>
      <c r="X81" s="3087"/>
      <c r="Y81" s="3087"/>
      <c r="Z81" s="3087"/>
      <c r="AA81" s="3087"/>
      <c r="AB81" s="3087"/>
      <c r="AC81" s="3087"/>
      <c r="AD81" s="3087"/>
      <c r="AE81" s="3087"/>
      <c r="AF81" s="3087"/>
      <c r="AG81" s="3087"/>
      <c r="AH81" s="3087"/>
      <c r="AI81" s="3087"/>
    </row>
    <row r="82" spans="3:35" ht="15" customHeight="1">
      <c r="C82" s="3089"/>
      <c r="D82" s="3089"/>
      <c r="E82" s="3087"/>
      <c r="F82" s="3087"/>
      <c r="G82" s="3087"/>
      <c r="H82" s="3087"/>
      <c r="I82" s="3087"/>
      <c r="J82" s="3087"/>
      <c r="K82" s="3087"/>
      <c r="L82" s="3087"/>
      <c r="M82" s="3087"/>
      <c r="N82" s="3087"/>
      <c r="O82" s="3087"/>
      <c r="P82" s="3087"/>
      <c r="Q82" s="3087"/>
      <c r="R82" s="3087"/>
      <c r="S82" s="3087"/>
      <c r="T82" s="3087"/>
      <c r="U82" s="3087"/>
      <c r="V82" s="3087"/>
      <c r="W82" s="3087"/>
      <c r="X82" s="3087"/>
      <c r="Y82" s="3087"/>
      <c r="Z82" s="3087"/>
      <c r="AA82" s="3087"/>
      <c r="AB82" s="3087"/>
      <c r="AC82" s="3087"/>
      <c r="AD82" s="3087"/>
      <c r="AE82" s="3087"/>
      <c r="AF82" s="3087"/>
      <c r="AG82" s="3087"/>
      <c r="AH82" s="3087"/>
      <c r="AI82" s="3087"/>
    </row>
    <row r="88" spans="3:35" ht="15" customHeight="1">
      <c r="G88" s="2142" t="s">
        <v>588</v>
      </c>
      <c r="H88" s="2142"/>
      <c r="I88" s="2142"/>
      <c r="J88" s="2142"/>
      <c r="K88" s="2142"/>
      <c r="L88" s="2142"/>
      <c r="M88" s="1"/>
      <c r="N88" s="1813">
        <f>入力専用!$G$53</f>
        <v>0</v>
      </c>
      <c r="O88" s="1813"/>
      <c r="P88" s="1813"/>
      <c r="Q88" s="1813"/>
      <c r="R88" s="1813"/>
      <c r="S88" s="1813"/>
      <c r="T88" s="1813"/>
      <c r="U88" s="1813"/>
      <c r="V88" s="1813"/>
      <c r="W88" s="1813"/>
      <c r="X88" s="1813"/>
      <c r="Y88" s="1813"/>
      <c r="Z88" s="1813"/>
      <c r="AA88" s="1813"/>
      <c r="AB88" s="1813"/>
      <c r="AC88" s="1813"/>
      <c r="AD88" s="1813"/>
      <c r="AE88" s="1813"/>
      <c r="AF88" s="1813"/>
      <c r="AG88" s="1813"/>
      <c r="AH88" s="1813"/>
      <c r="AI88" s="1813"/>
    </row>
    <row r="89" spans="3:35" ht="15" customHeight="1">
      <c r="G89" s="2142"/>
      <c r="H89" s="2142"/>
      <c r="I89" s="2142"/>
      <c r="J89" s="2142"/>
      <c r="K89" s="2142"/>
      <c r="L89" s="2142"/>
      <c r="M89" s="1"/>
      <c r="N89" s="1813"/>
      <c r="O89" s="1813"/>
      <c r="P89" s="1813"/>
      <c r="Q89" s="1813"/>
      <c r="R89" s="1813"/>
      <c r="S89" s="1813"/>
      <c r="T89" s="1813"/>
      <c r="U89" s="1813"/>
      <c r="V89" s="1813"/>
      <c r="W89" s="1813"/>
      <c r="X89" s="1813"/>
      <c r="Y89" s="1813"/>
      <c r="Z89" s="1813"/>
      <c r="AA89" s="1813"/>
      <c r="AB89" s="1813"/>
      <c r="AC89" s="1813"/>
      <c r="AD89" s="1813"/>
      <c r="AE89" s="1813"/>
      <c r="AF89" s="1813"/>
      <c r="AG89" s="1813"/>
      <c r="AH89" s="1813"/>
      <c r="AI89" s="1813"/>
    </row>
    <row r="90" spans="3:35" ht="15" customHeight="1">
      <c r="G90" s="2142" t="s">
        <v>1383</v>
      </c>
      <c r="H90" s="2142"/>
      <c r="I90" s="2142"/>
      <c r="J90" s="2142"/>
      <c r="K90" s="2142"/>
      <c r="L90" s="2142"/>
      <c r="M90" s="1"/>
      <c r="N90" s="1813">
        <f>入力専用!$G$54</f>
        <v>0</v>
      </c>
      <c r="O90" s="1813"/>
      <c r="P90" s="1813"/>
      <c r="Q90" s="1813"/>
      <c r="R90" s="1813"/>
      <c r="S90" s="1813"/>
      <c r="T90" s="1813"/>
      <c r="U90" s="1813"/>
      <c r="V90" s="1813"/>
      <c r="W90" s="1813"/>
      <c r="X90" s="1813"/>
      <c r="Y90" s="1813"/>
      <c r="Z90" s="1813"/>
      <c r="AA90" s="1813"/>
      <c r="AB90" s="1813"/>
      <c r="AC90" s="1813"/>
      <c r="AD90" s="1813"/>
      <c r="AE90" s="1813"/>
      <c r="AF90" s="1813"/>
      <c r="AG90" s="1813"/>
      <c r="AH90" s="1813"/>
      <c r="AI90" s="1813"/>
    </row>
    <row r="91" spans="3:35" ht="15" customHeight="1">
      <c r="G91" s="2142"/>
      <c r="H91" s="2142"/>
      <c r="I91" s="2142"/>
      <c r="J91" s="2142"/>
      <c r="K91" s="2142"/>
      <c r="L91" s="2142"/>
      <c r="M91" s="1"/>
      <c r="N91" s="1813"/>
      <c r="O91" s="1813"/>
      <c r="P91" s="1813"/>
      <c r="Q91" s="1813"/>
      <c r="R91" s="1813"/>
      <c r="S91" s="1813"/>
      <c r="T91" s="1813"/>
      <c r="U91" s="1813"/>
      <c r="V91" s="1813"/>
      <c r="W91" s="1813"/>
      <c r="X91" s="1813"/>
      <c r="Y91" s="1813"/>
      <c r="Z91" s="1813"/>
      <c r="AA91" s="1813"/>
      <c r="AB91" s="1813"/>
      <c r="AC91" s="1813"/>
      <c r="AD91" s="1813"/>
      <c r="AE91" s="1813"/>
      <c r="AF91" s="1813"/>
      <c r="AG91" s="1813"/>
      <c r="AH91" s="1813"/>
      <c r="AI91" s="1813"/>
    </row>
    <row r="92" spans="3:35" ht="15" customHeight="1">
      <c r="G92" s="2142" t="s">
        <v>591</v>
      </c>
      <c r="H92" s="2142"/>
      <c r="I92" s="2142"/>
      <c r="J92" s="2142"/>
      <c r="K92" s="2142"/>
      <c r="L92" s="2142"/>
      <c r="M92" s="1"/>
      <c r="N92" s="1813">
        <f>入力専用!$G$55</f>
        <v>0</v>
      </c>
      <c r="O92" s="1813"/>
      <c r="P92" s="1813"/>
      <c r="Q92" s="1813"/>
      <c r="R92" s="1813"/>
      <c r="S92" s="1813"/>
      <c r="T92" s="1813"/>
      <c r="U92" s="1813"/>
      <c r="V92" s="1813"/>
      <c r="W92" s="1813"/>
      <c r="X92" s="1813"/>
      <c r="Y92" s="1813"/>
      <c r="Z92" s="1813"/>
      <c r="AA92" s="1813"/>
      <c r="AB92" s="1813"/>
      <c r="AC92" s="1813"/>
      <c r="AD92" s="1813"/>
      <c r="AE92" s="1813"/>
      <c r="AF92" s="1813"/>
      <c r="AG92" s="1813"/>
      <c r="AH92" s="1813"/>
      <c r="AI92" s="1813"/>
    </row>
    <row r="93" spans="3:35" ht="15" customHeight="1">
      <c r="G93" s="2142"/>
      <c r="H93" s="2142"/>
      <c r="I93" s="2142"/>
      <c r="J93" s="2142"/>
      <c r="K93" s="2142"/>
      <c r="L93" s="2142"/>
      <c r="M93" s="1"/>
      <c r="N93" s="1813"/>
      <c r="O93" s="1813"/>
      <c r="P93" s="1813"/>
      <c r="Q93" s="1813"/>
      <c r="R93" s="1813"/>
      <c r="S93" s="1813"/>
      <c r="T93" s="1813"/>
      <c r="U93" s="1813"/>
      <c r="V93" s="1813"/>
      <c r="W93" s="1813"/>
      <c r="X93" s="1813"/>
      <c r="Y93" s="1813"/>
      <c r="Z93" s="1813"/>
      <c r="AA93" s="1813"/>
      <c r="AB93" s="1813"/>
      <c r="AC93" s="1813"/>
      <c r="AD93" s="1813"/>
      <c r="AE93" s="1813"/>
      <c r="AF93" s="1813"/>
      <c r="AG93" s="1813"/>
      <c r="AH93" s="1813"/>
      <c r="AI93" s="1813"/>
    </row>
    <row r="94" spans="3:35" ht="15" customHeight="1">
      <c r="G94" s="2142" t="s">
        <v>1384</v>
      </c>
      <c r="H94" s="2142"/>
      <c r="I94" s="2142"/>
      <c r="J94" s="2142"/>
      <c r="K94" s="2142"/>
      <c r="L94" s="2142"/>
      <c r="M94" s="1"/>
      <c r="N94" s="1813">
        <f>入力専用!$G$56</f>
        <v>0</v>
      </c>
      <c r="O94" s="1813"/>
      <c r="P94" s="1813"/>
      <c r="Q94" s="1813"/>
      <c r="R94" s="1813"/>
      <c r="S94" s="1813"/>
      <c r="T94" s="1813"/>
      <c r="U94" s="1813"/>
      <c r="V94" s="1813"/>
      <c r="W94" s="1813"/>
      <c r="X94" s="1813"/>
      <c r="Y94" s="1813"/>
      <c r="Z94" s="1813"/>
      <c r="AA94" s="1813"/>
      <c r="AB94" s="1813"/>
      <c r="AC94" s="1813"/>
      <c r="AD94" s="1813"/>
      <c r="AE94" s="1813"/>
      <c r="AF94" s="1813"/>
      <c r="AG94" s="1813"/>
      <c r="AH94" s="1813"/>
      <c r="AI94" s="1813"/>
    </row>
    <row r="95" spans="3:35" ht="15" customHeight="1">
      <c r="G95" s="2142"/>
      <c r="H95" s="2142"/>
      <c r="I95" s="2142"/>
      <c r="J95" s="2142"/>
      <c r="K95" s="2142"/>
      <c r="L95" s="2142"/>
      <c r="M95" s="1"/>
      <c r="N95" s="1813"/>
      <c r="O95" s="1813"/>
      <c r="P95" s="1813"/>
      <c r="Q95" s="1813"/>
      <c r="R95" s="1813"/>
      <c r="S95" s="1813"/>
      <c r="T95" s="1813"/>
      <c r="U95" s="1813"/>
      <c r="V95" s="1813"/>
      <c r="W95" s="1813"/>
      <c r="X95" s="1813"/>
      <c r="Y95" s="1813"/>
      <c r="Z95" s="1813"/>
      <c r="AA95" s="1813"/>
      <c r="AB95" s="1813"/>
      <c r="AC95" s="1813"/>
      <c r="AD95" s="1813"/>
      <c r="AE95" s="1813"/>
      <c r="AF95" s="1813"/>
      <c r="AG95" s="1813"/>
      <c r="AH95" s="1813"/>
      <c r="AI95" s="1813"/>
    </row>
    <row r="96" spans="3:35" ht="15" customHeight="1">
      <c r="G96" s="2142" t="s">
        <v>594</v>
      </c>
      <c r="H96" s="2142"/>
      <c r="I96" s="2142"/>
      <c r="J96" s="2142"/>
      <c r="K96" s="2142"/>
      <c r="L96" s="2142"/>
      <c r="M96" s="1"/>
      <c r="N96" s="1813">
        <f>入力専用!$G$57</f>
        <v>0</v>
      </c>
      <c r="O96" s="1813"/>
      <c r="P96" s="1813"/>
      <c r="Q96" s="1813"/>
      <c r="R96" s="1813"/>
      <c r="S96" s="1813"/>
      <c r="T96" s="1813"/>
      <c r="U96" s="1813"/>
      <c r="V96" s="1813"/>
      <c r="W96" s="1813"/>
      <c r="X96" s="1813"/>
      <c r="Y96" s="1813"/>
      <c r="Z96" s="1813"/>
      <c r="AA96" s="1813"/>
      <c r="AB96" s="1813"/>
      <c r="AC96" s="1813"/>
      <c r="AD96" s="1813"/>
      <c r="AE96" s="1813"/>
      <c r="AF96" s="1813"/>
      <c r="AG96" s="1813"/>
      <c r="AH96" s="1813"/>
      <c r="AI96" s="1813"/>
    </row>
    <row r="97" spans="7:35" ht="15" customHeight="1">
      <c r="G97" s="2142"/>
      <c r="H97" s="2142"/>
      <c r="I97" s="2142"/>
      <c r="J97" s="2142"/>
      <c r="K97" s="2142"/>
      <c r="L97" s="2142"/>
      <c r="M97" s="1"/>
      <c r="N97" s="1813"/>
      <c r="O97" s="1813"/>
      <c r="P97" s="1813"/>
      <c r="Q97" s="1813"/>
      <c r="R97" s="1813"/>
      <c r="S97" s="1813"/>
      <c r="T97" s="1813"/>
      <c r="U97" s="1813"/>
      <c r="V97" s="1813"/>
      <c r="W97" s="1813"/>
      <c r="X97" s="1813"/>
      <c r="Y97" s="1813"/>
      <c r="Z97" s="1813"/>
      <c r="AA97" s="1813"/>
      <c r="AB97" s="1813"/>
      <c r="AC97" s="1813"/>
      <c r="AD97" s="1813"/>
      <c r="AE97" s="1813"/>
      <c r="AF97" s="1813"/>
      <c r="AG97" s="1813"/>
      <c r="AH97" s="1813"/>
      <c r="AI97" s="1813"/>
    </row>
    <row r="98" spans="7:35" ht="15" customHeight="1">
      <c r="G98" s="2142" t="s">
        <v>595</v>
      </c>
      <c r="H98" s="2142"/>
      <c r="I98" s="2142"/>
      <c r="J98" s="2142"/>
      <c r="K98" s="2142"/>
      <c r="L98" s="2142"/>
      <c r="M98" s="1"/>
      <c r="N98" s="1813">
        <f>入力専用!$G$58</f>
        <v>0</v>
      </c>
      <c r="O98" s="1813"/>
      <c r="P98" s="1813"/>
      <c r="Q98" s="1813"/>
      <c r="R98" s="1813"/>
      <c r="S98" s="1813"/>
      <c r="T98" s="1813"/>
      <c r="U98" s="1813"/>
      <c r="V98" s="1813"/>
      <c r="W98" s="1813"/>
      <c r="X98" s="1813"/>
      <c r="Y98" s="1813"/>
      <c r="Z98" s="1813"/>
      <c r="AA98" s="1813"/>
      <c r="AB98" s="1813"/>
      <c r="AC98" s="1813"/>
      <c r="AD98" s="1813"/>
      <c r="AE98" s="1813"/>
      <c r="AF98" s="1813"/>
      <c r="AG98" s="1813"/>
      <c r="AH98" s="1813"/>
      <c r="AI98" s="1813"/>
    </row>
    <row r="99" spans="7:35" ht="15" customHeight="1">
      <c r="G99" s="2142"/>
      <c r="H99" s="2142"/>
      <c r="I99" s="2142"/>
      <c r="J99" s="2142"/>
      <c r="K99" s="2142"/>
      <c r="L99" s="2142"/>
      <c r="M99" s="1"/>
      <c r="N99" s="1813"/>
      <c r="O99" s="1813"/>
      <c r="P99" s="1813"/>
      <c r="Q99" s="1813"/>
      <c r="R99" s="1813"/>
      <c r="S99" s="1813"/>
      <c r="T99" s="1813"/>
      <c r="U99" s="1813"/>
      <c r="V99" s="1813"/>
      <c r="W99" s="1813"/>
      <c r="X99" s="1813"/>
      <c r="Y99" s="1813"/>
      <c r="Z99" s="1813"/>
      <c r="AA99" s="1813"/>
      <c r="AB99" s="1813"/>
      <c r="AC99" s="1813"/>
      <c r="AD99" s="1813"/>
      <c r="AE99" s="1813"/>
      <c r="AF99" s="1813"/>
      <c r="AG99" s="1813"/>
      <c r="AH99" s="1813"/>
      <c r="AI99" s="1813"/>
    </row>
    <row r="100" spans="7:35" ht="15" customHeight="1">
      <c r="G100" s="2135" t="s">
        <v>1385</v>
      </c>
      <c r="H100" s="2135"/>
      <c r="I100" s="2135"/>
      <c r="J100" s="2135"/>
      <c r="K100" s="2135"/>
      <c r="L100" s="2135"/>
      <c r="M100" s="1"/>
      <c r="N100" s="2136">
        <f>入力専用!$G$63</f>
        <v>0</v>
      </c>
      <c r="O100" s="2136"/>
      <c r="P100" s="2136"/>
      <c r="Q100" s="2136"/>
      <c r="R100" s="2136"/>
      <c r="S100" s="2136"/>
      <c r="T100" s="2136"/>
      <c r="U100" s="2136"/>
      <c r="V100" s="2136"/>
      <c r="W100" s="2136"/>
      <c r="X100" s="2136"/>
      <c r="Y100" s="2135" t="s">
        <v>2186</v>
      </c>
      <c r="Z100" s="2135"/>
      <c r="AA100" s="2135"/>
    </row>
    <row r="101" spans="7:35" ht="15" customHeight="1">
      <c r="G101" s="2135"/>
      <c r="H101" s="2135"/>
      <c r="I101" s="2135"/>
      <c r="J101" s="2135"/>
      <c r="K101" s="2135"/>
      <c r="L101" s="2135"/>
      <c r="M101" s="1"/>
      <c r="N101" s="2136"/>
      <c r="O101" s="2136"/>
      <c r="P101" s="2136"/>
      <c r="Q101" s="2136"/>
      <c r="R101" s="2136"/>
      <c r="S101" s="2136"/>
      <c r="T101" s="2136"/>
      <c r="U101" s="2136"/>
      <c r="V101" s="2136"/>
      <c r="W101" s="2136"/>
      <c r="X101" s="2136"/>
      <c r="Y101" s="2135"/>
      <c r="Z101" s="2135"/>
      <c r="AA101" s="2135"/>
    </row>
  </sheetData>
  <sheetProtection algorithmName="SHA-512" hashValue="gU90x554xm3ifKvsb5cgr7ZoFB9fDsnuUpntenWb6RA7Dk3mTbhwW4NxWkn5xsy1oQqAHOCO33owf5VogyPrrg==" saltValue="BR3dsXVy5rZ5vnGNp1rBMA==" spinCount="100000" sheet="1" objects="1" scenarios="1" selectLockedCells="1"/>
  <mergeCells count="42">
    <mergeCell ref="C75:D76"/>
    <mergeCell ref="E75:AI76"/>
    <mergeCell ref="AH50:AI50"/>
    <mergeCell ref="A54:L55"/>
    <mergeCell ref="M54:T55"/>
    <mergeCell ref="U54:AI55"/>
    <mergeCell ref="A59:AI60"/>
    <mergeCell ref="A62:H63"/>
    <mergeCell ref="I62:O63"/>
    <mergeCell ref="P62:AI63"/>
    <mergeCell ref="U50:W50"/>
    <mergeCell ref="X50:Y50"/>
    <mergeCell ref="Z50:AA50"/>
    <mergeCell ref="AB50:AC50"/>
    <mergeCell ref="AD50:AE50"/>
    <mergeCell ref="AF50:AG50"/>
    <mergeCell ref="A64:AI65"/>
    <mergeCell ref="A67:AI68"/>
    <mergeCell ref="A69:AI70"/>
    <mergeCell ref="C72:D74"/>
    <mergeCell ref="E72:AI74"/>
    <mergeCell ref="C77:D78"/>
    <mergeCell ref="E77:AI78"/>
    <mergeCell ref="C79:D80"/>
    <mergeCell ref="E79:AI80"/>
    <mergeCell ref="C81:D82"/>
    <mergeCell ref="E81:AI82"/>
    <mergeCell ref="G88:L89"/>
    <mergeCell ref="N88:AI89"/>
    <mergeCell ref="G90:L91"/>
    <mergeCell ref="N90:AI91"/>
    <mergeCell ref="G92:L93"/>
    <mergeCell ref="N92:AI93"/>
    <mergeCell ref="G100:L101"/>
    <mergeCell ref="N100:X101"/>
    <mergeCell ref="Y100:AA101"/>
    <mergeCell ref="G94:L95"/>
    <mergeCell ref="N94:AI95"/>
    <mergeCell ref="G96:L97"/>
    <mergeCell ref="N96:AI97"/>
    <mergeCell ref="G98:L99"/>
    <mergeCell ref="N98:AI99"/>
  </mergeCells>
  <phoneticPr fontId="16"/>
  <dataValidations count="1">
    <dataValidation type="list" allowBlank="1" showInputMessage="1" showErrorMessage="1" sqref="A54:L55">
      <formula1>$D$2:$D$6</formula1>
    </dataValidation>
  </dataValidations>
  <hyperlinks>
    <hyperlink ref="U54:AI55" location="入力専用!A1" display="　先生　御侍史"/>
  </hyperlinks>
  <pageMargins left="0.70866141732283472" right="0.51181102362204722" top="0.74803149606299213" bottom="0.74803149606299213" header="0.31496062992125984" footer="0.31496062992125984"/>
  <pageSetup paperSize="9" orientation="portrait" r:id="rId1"/>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AI108"/>
  <sheetViews>
    <sheetView showZeros="0" topLeftCell="A77" workbookViewId="0">
      <selection activeCell="AN11" sqref="AN11"/>
    </sheetView>
  </sheetViews>
  <sheetFormatPr defaultColWidth="2.375" defaultRowHeight="15" customHeight="1"/>
  <cols>
    <col min="1" max="16384" width="2.375" style="22"/>
  </cols>
  <sheetData>
    <row r="1" spans="4:10" ht="15" hidden="1" customHeight="1"/>
    <row r="2" spans="4:10" ht="15" hidden="1" customHeight="1">
      <c r="D2" s="738">
        <f>入力専用!$G$188</f>
        <v>0</v>
      </c>
      <c r="F2" s="738">
        <f>入力専用!$G$187</f>
        <v>0</v>
      </c>
      <c r="H2" s="738" t="str">
        <f>IF(LEFT($A$52,20)=LEFT(D2,20),F2,"")</f>
        <v/>
      </c>
      <c r="J2" s="739" t="str">
        <f>H2&amp;H3&amp;H4&amp;H5&amp;H6</f>
        <v/>
      </c>
    </row>
    <row r="3" spans="4:10" ht="15" hidden="1" customHeight="1">
      <c r="D3" s="738">
        <f>入力専用!$G$212</f>
        <v>0</v>
      </c>
      <c r="F3" s="738">
        <f>入力専用!$G$211</f>
        <v>0</v>
      </c>
      <c r="H3" s="738" t="str">
        <f>IF(LEFT($A$52,20)=LEFT(D3,20),F3,"")</f>
        <v/>
      </c>
    </row>
    <row r="4" spans="4:10" ht="15" hidden="1" customHeight="1">
      <c r="D4" s="738">
        <f>入力専用!$G$216</f>
        <v>0</v>
      </c>
      <c r="F4" s="738">
        <f>入力専用!$G$215</f>
        <v>0</v>
      </c>
      <c r="H4" s="738" t="str">
        <f>IF(LEFT($A$52,20)=LEFT(D4,20),F4,"")</f>
        <v/>
      </c>
    </row>
    <row r="5" spans="4:10" ht="15" hidden="1" customHeight="1">
      <c r="D5" s="738">
        <f>入力専用!$G$220</f>
        <v>0</v>
      </c>
      <c r="F5" s="738">
        <f>入力専用!$G$219</f>
        <v>0</v>
      </c>
      <c r="H5" s="738" t="str">
        <f>IF(LEFT($A$52,20)=LEFT(D5,20),F5,"")</f>
        <v/>
      </c>
    </row>
    <row r="6" spans="4:10" ht="15" hidden="1" customHeight="1">
      <c r="D6" s="738">
        <f>入力専用!$G$224</f>
        <v>0</v>
      </c>
      <c r="F6" s="738">
        <f>入力専用!$G$223</f>
        <v>0</v>
      </c>
      <c r="H6" s="738" t="str">
        <f>IF(LEFT($A$52,20)=LEFT(D6,20),F6,"")</f>
        <v/>
      </c>
    </row>
    <row r="7" spans="4:10" ht="15" hidden="1" customHeight="1"/>
    <row r="8" spans="4:10" ht="15" hidden="1" customHeight="1"/>
    <row r="9" spans="4:10" ht="15" hidden="1" customHeight="1"/>
    <row r="10" spans="4:10" ht="15" hidden="1" customHeight="1"/>
    <row r="11" spans="4:10" ht="15" hidden="1" customHeight="1"/>
    <row r="12" spans="4:10" ht="15" hidden="1" customHeight="1"/>
    <row r="13" spans="4:10" ht="15" hidden="1" customHeight="1"/>
    <row r="14" spans="4:10" ht="15" hidden="1" customHeight="1"/>
    <row r="15" spans="4:10" ht="15" hidden="1" customHeight="1"/>
    <row r="16" spans="4:10" ht="15" hidden="1" customHeight="1"/>
    <row r="17" ht="15" hidden="1" customHeight="1"/>
    <row r="18" ht="15" hidden="1" customHeight="1"/>
    <row r="19" ht="15" hidden="1" customHeight="1"/>
    <row r="20" ht="15" hidden="1" customHeight="1"/>
    <row r="21" ht="15" hidden="1" customHeight="1"/>
    <row r="22" ht="15" hidden="1" customHeight="1"/>
    <row r="23" ht="15" hidden="1" customHeight="1"/>
    <row r="24" ht="15" hidden="1" customHeight="1"/>
    <row r="25" ht="15" hidden="1" customHeight="1"/>
    <row r="26" ht="15" hidden="1" customHeight="1"/>
    <row r="27" ht="15" hidden="1" customHeight="1"/>
    <row r="28" ht="15" hidden="1" customHeight="1"/>
    <row r="29" ht="15" hidden="1" customHeight="1"/>
    <row r="30" ht="15" hidden="1" customHeight="1"/>
    <row r="31" ht="15" hidden="1" customHeight="1"/>
    <row r="32" ht="15" hidden="1" customHeight="1"/>
    <row r="33" ht="15" hidden="1" customHeight="1"/>
    <row r="34" ht="15" hidden="1" customHeight="1"/>
    <row r="35" ht="15" hidden="1" customHeight="1"/>
    <row r="36" ht="15" hidden="1" customHeight="1"/>
    <row r="37" ht="15" hidden="1" customHeight="1"/>
    <row r="38" ht="15" hidden="1" customHeight="1"/>
    <row r="39" ht="15" hidden="1" customHeight="1"/>
    <row r="40" ht="15" hidden="1" customHeight="1"/>
    <row r="41" ht="15" hidden="1" customHeight="1"/>
    <row r="42" ht="15" hidden="1" customHeight="1"/>
    <row r="43" ht="15" hidden="1" customHeight="1"/>
    <row r="44" ht="15" hidden="1" customHeight="1"/>
    <row r="45" ht="15" hidden="1" customHeight="1"/>
    <row r="46" ht="15" hidden="1" customHeight="1"/>
    <row r="47" ht="15" hidden="1" customHeight="1"/>
    <row r="48" ht="15" hidden="1" customHeight="1"/>
    <row r="49" spans="1:35" ht="15" hidden="1" customHeight="1"/>
    <row r="50" spans="1:35" ht="15" customHeight="1">
      <c r="U50" s="2146">
        <f ca="1">入力専用!$B$4</f>
        <v>46119.699162037039</v>
      </c>
      <c r="V50" s="2146"/>
      <c r="W50" s="2146"/>
      <c r="X50" s="1118"/>
      <c r="Y50" s="1118"/>
      <c r="Z50" s="1233" t="s">
        <v>3</v>
      </c>
      <c r="AA50" s="1233"/>
      <c r="AB50" s="1118"/>
      <c r="AC50" s="1118"/>
      <c r="AD50" s="1233" t="s">
        <v>113</v>
      </c>
      <c r="AE50" s="1233"/>
      <c r="AF50" s="1118"/>
      <c r="AG50" s="1118"/>
      <c r="AH50" s="1233" t="s">
        <v>1348</v>
      </c>
      <c r="AI50" s="1233"/>
    </row>
    <row r="52" spans="1:35" ht="15" customHeight="1">
      <c r="A52" s="3066"/>
      <c r="B52" s="3066"/>
      <c r="C52" s="3066"/>
      <c r="D52" s="3066"/>
      <c r="E52" s="3066"/>
      <c r="F52" s="3066"/>
      <c r="G52" s="3066"/>
      <c r="H52" s="3066"/>
      <c r="I52" s="3066"/>
      <c r="J52" s="3066"/>
      <c r="K52" s="3066"/>
      <c r="L52" s="3066"/>
      <c r="M52" s="3066"/>
      <c r="N52" s="3066"/>
      <c r="O52" s="3066"/>
      <c r="P52" s="3066"/>
      <c r="Q52" s="3066"/>
      <c r="R52" s="3066"/>
      <c r="S52" s="3066"/>
      <c r="T52" s="3066"/>
      <c r="U52" s="3066"/>
      <c r="V52" s="3066"/>
      <c r="W52" s="3066"/>
      <c r="X52" s="3066"/>
      <c r="Y52" s="3066"/>
      <c r="Z52" s="3066"/>
      <c r="AA52" s="3066"/>
      <c r="AB52" s="3066"/>
      <c r="AC52" s="3066"/>
      <c r="AD52" s="3066"/>
      <c r="AE52" s="3066"/>
      <c r="AF52" s="3066"/>
      <c r="AG52" s="3066"/>
      <c r="AH52" s="3066"/>
      <c r="AI52" s="3066"/>
    </row>
    <row r="53" spans="1:35" ht="15" customHeight="1">
      <c r="A53" s="3066"/>
      <c r="B53" s="3066"/>
      <c r="C53" s="3066"/>
      <c r="D53" s="3066"/>
      <c r="E53" s="3066"/>
      <c r="F53" s="3066"/>
      <c r="G53" s="3066"/>
      <c r="H53" s="3066"/>
      <c r="I53" s="3066"/>
      <c r="J53" s="3066"/>
      <c r="K53" s="3066"/>
      <c r="L53" s="3066"/>
      <c r="M53" s="3066"/>
      <c r="N53" s="3066"/>
      <c r="O53" s="3066"/>
      <c r="P53" s="3066"/>
      <c r="Q53" s="3066"/>
      <c r="R53" s="3066"/>
      <c r="S53" s="3066"/>
      <c r="T53" s="3066"/>
      <c r="U53" s="3066"/>
      <c r="V53" s="3066"/>
      <c r="W53" s="3066"/>
      <c r="X53" s="3066"/>
      <c r="Y53" s="3066"/>
      <c r="Z53" s="3066"/>
      <c r="AA53" s="3066"/>
      <c r="AB53" s="3066"/>
      <c r="AC53" s="3066"/>
      <c r="AD53" s="3066"/>
      <c r="AE53" s="3066"/>
      <c r="AF53" s="3066"/>
      <c r="AG53" s="3066"/>
      <c r="AH53" s="3066"/>
      <c r="AI53" s="3066"/>
    </row>
    <row r="56" spans="1:35" ht="15" customHeight="1">
      <c r="A56" s="2179" t="s">
        <v>1407</v>
      </c>
      <c r="B56" s="2179"/>
      <c r="C56" s="2179"/>
      <c r="D56" s="2179"/>
      <c r="E56" s="2179"/>
      <c r="F56" s="2179"/>
      <c r="G56" s="2179"/>
      <c r="H56" s="2179"/>
      <c r="I56" s="2179"/>
      <c r="J56" s="2179"/>
      <c r="K56" s="2179"/>
      <c r="L56" s="2179"/>
      <c r="M56" s="2179"/>
      <c r="N56" s="2179"/>
      <c r="O56" s="2179"/>
      <c r="P56" s="2179"/>
      <c r="Q56" s="2179"/>
      <c r="R56" s="2179"/>
      <c r="S56" s="2179"/>
      <c r="T56" s="2179"/>
      <c r="U56" s="2179"/>
      <c r="V56" s="2179"/>
      <c r="W56" s="2179"/>
      <c r="X56" s="2179"/>
      <c r="Y56" s="2179"/>
      <c r="Z56" s="2179"/>
      <c r="AA56" s="2179"/>
      <c r="AB56" s="2179"/>
      <c r="AC56" s="2179"/>
      <c r="AD56" s="2179"/>
      <c r="AE56" s="2179"/>
      <c r="AF56" s="2179"/>
      <c r="AG56" s="2179"/>
      <c r="AH56" s="2179"/>
      <c r="AI56" s="2179"/>
    </row>
    <row r="57" spans="1:35" ht="15" customHeight="1">
      <c r="A57" s="2179"/>
      <c r="B57" s="2179"/>
      <c r="C57" s="2179"/>
      <c r="D57" s="2179"/>
      <c r="E57" s="2179"/>
      <c r="F57" s="2179"/>
      <c r="G57" s="2179"/>
      <c r="H57" s="2179"/>
      <c r="I57" s="2179"/>
      <c r="J57" s="2179"/>
      <c r="K57" s="2179"/>
      <c r="L57" s="2179"/>
      <c r="M57" s="2179"/>
      <c r="N57" s="2179"/>
      <c r="O57" s="2179"/>
      <c r="P57" s="2179"/>
      <c r="Q57" s="2179"/>
      <c r="R57" s="2179"/>
      <c r="S57" s="2179"/>
      <c r="T57" s="2179"/>
      <c r="U57" s="2179"/>
      <c r="V57" s="2179"/>
      <c r="W57" s="2179"/>
      <c r="X57" s="2179"/>
      <c r="Y57" s="2179"/>
      <c r="Z57" s="2179"/>
      <c r="AA57" s="2179"/>
      <c r="AB57" s="2179"/>
      <c r="AC57" s="2179"/>
      <c r="AD57" s="2179"/>
      <c r="AE57" s="2179"/>
      <c r="AF57" s="2179"/>
      <c r="AG57" s="2179"/>
      <c r="AH57" s="2179"/>
      <c r="AI57" s="2179"/>
    </row>
    <row r="59" spans="1:35" ht="15" customHeight="1">
      <c r="A59" s="3067" t="s">
        <v>2189</v>
      </c>
      <c r="B59" s="3067"/>
      <c r="C59" s="3067"/>
      <c r="D59" s="3067"/>
      <c r="E59" s="3067"/>
      <c r="F59" s="3067"/>
      <c r="G59" s="3067"/>
      <c r="H59" s="3067"/>
      <c r="I59" s="2179">
        <f>入力専用!G67</f>
        <v>0</v>
      </c>
      <c r="J59" s="2179"/>
      <c r="K59" s="2179"/>
      <c r="L59" s="2179"/>
      <c r="M59" s="2179"/>
      <c r="N59" s="2179"/>
      <c r="O59" s="2179"/>
      <c r="P59" s="2179"/>
      <c r="Q59" s="3067" t="s">
        <v>2244</v>
      </c>
      <c r="R59" s="3067"/>
      <c r="S59" s="3067"/>
      <c r="T59" s="3067"/>
      <c r="U59" s="3067"/>
      <c r="V59" s="3067"/>
      <c r="W59" s="3067"/>
      <c r="X59" s="3067"/>
      <c r="Y59" s="3067"/>
      <c r="Z59" s="3067"/>
      <c r="AA59" s="3067"/>
      <c r="AB59" s="3067"/>
      <c r="AC59" s="3067"/>
      <c r="AD59" s="3067"/>
      <c r="AE59" s="3067"/>
      <c r="AF59" s="3067"/>
      <c r="AG59" s="3067"/>
      <c r="AH59" s="3067"/>
      <c r="AI59" s="3067"/>
    </row>
    <row r="60" spans="1:35" ht="15" customHeight="1">
      <c r="A60" s="3067"/>
      <c r="B60" s="3067"/>
      <c r="C60" s="3067"/>
      <c r="D60" s="3067"/>
      <c r="E60" s="3067"/>
      <c r="F60" s="3067"/>
      <c r="G60" s="3067"/>
      <c r="H60" s="3067"/>
      <c r="I60" s="2179"/>
      <c r="J60" s="2179"/>
      <c r="K60" s="2179"/>
      <c r="L60" s="2179"/>
      <c r="M60" s="2179"/>
      <c r="N60" s="2179"/>
      <c r="O60" s="2179"/>
      <c r="P60" s="2179"/>
      <c r="Q60" s="3067"/>
      <c r="R60" s="3067"/>
      <c r="S60" s="3067"/>
      <c r="T60" s="3067"/>
      <c r="U60" s="3067"/>
      <c r="V60" s="3067"/>
      <c r="W60" s="3067"/>
      <c r="X60" s="3067"/>
      <c r="Y60" s="3067"/>
      <c r="Z60" s="3067"/>
      <c r="AA60" s="3067"/>
      <c r="AB60" s="3067"/>
      <c r="AC60" s="3067"/>
      <c r="AD60" s="3067"/>
      <c r="AE60" s="3067"/>
      <c r="AF60" s="3067"/>
      <c r="AG60" s="3067"/>
      <c r="AH60" s="3067"/>
      <c r="AI60" s="3067"/>
    </row>
    <row r="61" spans="1:35" ht="15" customHeight="1">
      <c r="A61" s="2179" t="s">
        <v>2245</v>
      </c>
      <c r="B61" s="2179"/>
      <c r="C61" s="2179"/>
      <c r="D61" s="2179"/>
      <c r="E61" s="2179"/>
      <c r="F61" s="2179"/>
      <c r="G61" s="2179"/>
      <c r="H61" s="2179"/>
      <c r="I61" s="2179"/>
      <c r="J61" s="2179"/>
      <c r="K61" s="2179"/>
      <c r="L61" s="2179"/>
      <c r="M61" s="2179"/>
      <c r="N61" s="2179"/>
      <c r="O61" s="2179"/>
      <c r="P61" s="2179"/>
      <c r="Q61" s="2179"/>
      <c r="R61" s="2179"/>
      <c r="S61" s="2179"/>
      <c r="T61" s="2179"/>
      <c r="U61" s="2179"/>
      <c r="V61" s="2179"/>
      <c r="W61" s="2179"/>
      <c r="X61" s="2179"/>
      <c r="Y61" s="2179"/>
      <c r="Z61" s="2179"/>
      <c r="AA61" s="2179"/>
      <c r="AB61" s="2179"/>
      <c r="AC61" s="2179"/>
      <c r="AD61" s="2179"/>
      <c r="AE61" s="2179"/>
      <c r="AF61" s="2179"/>
      <c r="AG61" s="2179"/>
      <c r="AH61" s="2179"/>
      <c r="AI61" s="2179"/>
    </row>
    <row r="62" spans="1:35" ht="15" customHeight="1">
      <c r="A62" s="2179"/>
      <c r="B62" s="2179"/>
      <c r="C62" s="2179"/>
      <c r="D62" s="2179"/>
      <c r="E62" s="2179"/>
      <c r="F62" s="2179"/>
      <c r="G62" s="2179"/>
      <c r="H62" s="2179"/>
      <c r="I62" s="2179"/>
      <c r="J62" s="2179"/>
      <c r="K62" s="2179"/>
      <c r="L62" s="2179"/>
      <c r="M62" s="2179"/>
      <c r="N62" s="2179"/>
      <c r="O62" s="2179"/>
      <c r="P62" s="2179"/>
      <c r="Q62" s="2179"/>
      <c r="R62" s="2179"/>
      <c r="S62" s="2179"/>
      <c r="T62" s="2179"/>
      <c r="U62" s="2179"/>
      <c r="V62" s="2179"/>
      <c r="W62" s="2179"/>
      <c r="X62" s="2179"/>
      <c r="Y62" s="2179"/>
      <c r="Z62" s="2179"/>
      <c r="AA62" s="2179"/>
      <c r="AB62" s="2179"/>
      <c r="AC62" s="2179"/>
      <c r="AD62" s="2179"/>
      <c r="AE62" s="2179"/>
      <c r="AF62" s="2179"/>
      <c r="AG62" s="2179"/>
      <c r="AH62" s="2179"/>
      <c r="AI62" s="2179"/>
    </row>
    <row r="63" spans="1:35" ht="15" customHeight="1">
      <c r="A63" s="2179" t="s">
        <v>2246</v>
      </c>
      <c r="B63" s="2179"/>
      <c r="C63" s="2179"/>
      <c r="D63" s="2179"/>
      <c r="E63" s="2179"/>
      <c r="F63" s="2179"/>
      <c r="G63" s="2179"/>
      <c r="H63" s="2179"/>
      <c r="I63" s="2179"/>
      <c r="J63" s="2179"/>
      <c r="K63" s="2179"/>
      <c r="L63" s="2179"/>
      <c r="M63" s="2179"/>
      <c r="N63" s="2179"/>
      <c r="O63" s="2179"/>
      <c r="P63" s="2179"/>
      <c r="Q63" s="2179"/>
      <c r="R63" s="2179"/>
      <c r="S63" s="2179"/>
      <c r="T63" s="2179"/>
      <c r="U63" s="2179"/>
      <c r="V63" s="2179"/>
      <c r="W63" s="2179"/>
      <c r="X63" s="2179"/>
      <c r="Y63" s="2179"/>
      <c r="Z63" s="2179"/>
      <c r="AA63" s="2179"/>
      <c r="AB63" s="2179"/>
      <c r="AC63" s="2179"/>
      <c r="AD63" s="2179"/>
      <c r="AE63" s="2179"/>
      <c r="AF63" s="2179"/>
      <c r="AG63" s="2179"/>
      <c r="AH63" s="2179"/>
      <c r="AI63" s="2179"/>
    </row>
    <row r="64" spans="1:35" ht="15" customHeight="1">
      <c r="A64" s="2179"/>
      <c r="B64" s="2179"/>
      <c r="C64" s="2179"/>
      <c r="D64" s="2179"/>
      <c r="E64" s="2179"/>
      <c r="F64" s="2179"/>
      <c r="G64" s="2179"/>
      <c r="H64" s="2179"/>
      <c r="I64" s="2179"/>
      <c r="J64" s="2179"/>
      <c r="K64" s="2179"/>
      <c r="L64" s="2179"/>
      <c r="M64" s="2179"/>
      <c r="N64" s="2179"/>
      <c r="O64" s="2179"/>
      <c r="P64" s="2179"/>
      <c r="Q64" s="2179"/>
      <c r="R64" s="2179"/>
      <c r="S64" s="2179"/>
      <c r="T64" s="2179"/>
      <c r="U64" s="2179"/>
      <c r="V64" s="2179"/>
      <c r="W64" s="2179"/>
      <c r="X64" s="2179"/>
      <c r="Y64" s="2179"/>
      <c r="Z64" s="2179"/>
      <c r="AA64" s="2179"/>
      <c r="AB64" s="2179"/>
      <c r="AC64" s="2179"/>
      <c r="AD64" s="2179"/>
      <c r="AE64" s="2179"/>
      <c r="AF64" s="2179"/>
      <c r="AG64" s="2179"/>
      <c r="AH64" s="2179"/>
      <c r="AI64" s="2179"/>
    </row>
    <row r="66" spans="1:35" ht="15" customHeight="1">
      <c r="A66" s="3081" t="s">
        <v>2247</v>
      </c>
      <c r="B66" s="3081"/>
      <c r="C66" s="3081"/>
      <c r="D66" s="3081"/>
      <c r="E66" s="3081"/>
      <c r="F66" s="3081"/>
      <c r="G66" s="3081"/>
      <c r="H66" s="3081"/>
      <c r="I66" s="3081"/>
      <c r="J66" s="3081"/>
      <c r="K66" s="3081"/>
      <c r="L66" s="3081"/>
      <c r="M66" s="3081"/>
      <c r="N66" s="3081"/>
      <c r="O66" s="3081"/>
      <c r="P66" s="3081"/>
      <c r="Q66" s="3081"/>
      <c r="R66" s="3081"/>
      <c r="S66" s="3081"/>
      <c r="T66" s="3081"/>
      <c r="U66" s="3081"/>
      <c r="V66" s="3081"/>
      <c r="W66" s="3081"/>
      <c r="X66" s="3081"/>
      <c r="Y66" s="3081"/>
      <c r="Z66" s="3081"/>
      <c r="AA66" s="3081"/>
      <c r="AB66" s="3081"/>
      <c r="AC66" s="3081"/>
      <c r="AD66" s="3081"/>
      <c r="AE66" s="3081"/>
      <c r="AF66" s="3081"/>
      <c r="AG66" s="3081"/>
      <c r="AH66" s="3081"/>
      <c r="AI66" s="3081"/>
    </row>
    <row r="67" spans="1:35" ht="15" customHeight="1">
      <c r="A67" s="3081"/>
      <c r="B67" s="3081"/>
      <c r="C67" s="3081"/>
      <c r="D67" s="3081"/>
      <c r="E67" s="3081"/>
      <c r="F67" s="3081"/>
      <c r="G67" s="3081"/>
      <c r="H67" s="3081"/>
      <c r="I67" s="3081"/>
      <c r="J67" s="3081"/>
      <c r="K67" s="3081"/>
      <c r="L67" s="3081"/>
      <c r="M67" s="3081"/>
      <c r="N67" s="3081"/>
      <c r="O67" s="3081"/>
      <c r="P67" s="3081"/>
      <c r="Q67" s="3081"/>
      <c r="R67" s="3081"/>
      <c r="S67" s="3081"/>
      <c r="T67" s="3081"/>
      <c r="U67" s="3081"/>
      <c r="V67" s="3081"/>
      <c r="W67" s="3081"/>
      <c r="X67" s="3081"/>
      <c r="Y67" s="3081"/>
      <c r="Z67" s="3081"/>
      <c r="AA67" s="3081"/>
      <c r="AB67" s="3081"/>
      <c r="AC67" s="3081"/>
      <c r="AD67" s="3081"/>
      <c r="AE67" s="3081"/>
      <c r="AF67" s="3081"/>
      <c r="AG67" s="3081"/>
      <c r="AH67" s="3081"/>
      <c r="AI67" s="3081"/>
    </row>
    <row r="68" spans="1:35" ht="15" customHeight="1">
      <c r="A68" s="3081" t="s">
        <v>2248</v>
      </c>
      <c r="B68" s="3081"/>
      <c r="C68" s="3081"/>
      <c r="D68" s="3081"/>
      <c r="E68" s="3081"/>
      <c r="F68" s="3081"/>
      <c r="G68" s="3081"/>
      <c r="H68" s="3081"/>
      <c r="I68" s="3081"/>
      <c r="J68" s="3081"/>
      <c r="K68" s="3081"/>
      <c r="L68" s="3081"/>
      <c r="M68" s="3081"/>
      <c r="N68" s="3081"/>
      <c r="O68" s="3081"/>
      <c r="P68" s="3081"/>
      <c r="Q68" s="3081"/>
      <c r="R68" s="3081"/>
      <c r="S68" s="3081"/>
      <c r="T68" s="3081"/>
      <c r="U68" s="3081"/>
      <c r="V68" s="3081"/>
      <c r="W68" s="3081"/>
      <c r="X68" s="3081"/>
      <c r="Y68" s="3081"/>
      <c r="Z68" s="3081"/>
      <c r="AA68" s="3081"/>
      <c r="AB68" s="3081"/>
      <c r="AC68" s="3081"/>
      <c r="AD68" s="3081"/>
      <c r="AE68" s="3081"/>
      <c r="AF68" s="3081"/>
      <c r="AG68" s="3081"/>
      <c r="AH68" s="3081"/>
      <c r="AI68" s="3081"/>
    </row>
    <row r="69" spans="1:35" ht="15" customHeight="1">
      <c r="A69" s="3081"/>
      <c r="B69" s="3081"/>
      <c r="C69" s="3081"/>
      <c r="D69" s="3081"/>
      <c r="E69" s="3081"/>
      <c r="F69" s="3081"/>
      <c r="G69" s="3081"/>
      <c r="H69" s="3081"/>
      <c r="I69" s="3081"/>
      <c r="J69" s="3081"/>
      <c r="K69" s="3081"/>
      <c r="L69" s="3081"/>
      <c r="M69" s="3081"/>
      <c r="N69" s="3081"/>
      <c r="O69" s="3081"/>
      <c r="P69" s="3081"/>
      <c r="Q69" s="3081"/>
      <c r="R69" s="3081"/>
      <c r="S69" s="3081"/>
      <c r="T69" s="3081"/>
      <c r="U69" s="3081"/>
      <c r="V69" s="3081"/>
      <c r="W69" s="3081"/>
      <c r="X69" s="3081"/>
      <c r="Y69" s="3081"/>
      <c r="Z69" s="3081"/>
      <c r="AA69" s="3081"/>
      <c r="AB69" s="3081"/>
      <c r="AC69" s="3081"/>
      <c r="AD69" s="3081"/>
      <c r="AE69" s="3081"/>
      <c r="AF69" s="3081"/>
      <c r="AG69" s="3081"/>
      <c r="AH69" s="3081"/>
      <c r="AI69" s="3081"/>
    </row>
    <row r="71" spans="1:35" ht="15" customHeight="1">
      <c r="C71" s="3088" t="s">
        <v>2249</v>
      </c>
      <c r="D71" s="3089"/>
      <c r="E71" s="3087" t="s">
        <v>2250</v>
      </c>
      <c r="F71" s="3087"/>
      <c r="G71" s="3087"/>
      <c r="H71" s="3087"/>
      <c r="I71" s="3087"/>
      <c r="J71" s="3087"/>
      <c r="K71" s="3087"/>
      <c r="L71" s="3087"/>
      <c r="M71" s="3087"/>
      <c r="N71" s="3087"/>
      <c r="O71" s="3087"/>
      <c r="P71" s="3087"/>
      <c r="Q71" s="3087"/>
      <c r="R71" s="3087"/>
      <c r="S71" s="3087"/>
      <c r="T71" s="3087"/>
      <c r="U71" s="3087"/>
      <c r="V71" s="3087"/>
      <c r="W71" s="3087"/>
      <c r="X71" s="3087"/>
      <c r="Y71" s="3087"/>
      <c r="Z71" s="3087"/>
      <c r="AA71" s="3087"/>
      <c r="AB71" s="3087"/>
      <c r="AC71" s="3087"/>
      <c r="AD71" s="3087"/>
      <c r="AE71" s="3087"/>
      <c r="AF71" s="3087"/>
      <c r="AG71" s="3087"/>
      <c r="AH71" s="3087"/>
      <c r="AI71" s="3087"/>
    </row>
    <row r="72" spans="1:35" ht="15" customHeight="1">
      <c r="C72" s="3089"/>
      <c r="D72" s="3089"/>
      <c r="E72" s="3087"/>
      <c r="F72" s="3087"/>
      <c r="G72" s="3087"/>
      <c r="H72" s="3087"/>
      <c r="I72" s="3087"/>
      <c r="J72" s="3087"/>
      <c r="K72" s="3087"/>
      <c r="L72" s="3087"/>
      <c r="M72" s="3087"/>
      <c r="N72" s="3087"/>
      <c r="O72" s="3087"/>
      <c r="P72" s="3087"/>
      <c r="Q72" s="3087"/>
      <c r="R72" s="3087"/>
      <c r="S72" s="3087"/>
      <c r="T72" s="3087"/>
      <c r="U72" s="3087"/>
      <c r="V72" s="3087"/>
      <c r="W72" s="3087"/>
      <c r="X72" s="3087"/>
      <c r="Y72" s="3087"/>
      <c r="Z72" s="3087"/>
      <c r="AA72" s="3087"/>
      <c r="AB72" s="3087"/>
      <c r="AC72" s="3087"/>
      <c r="AD72" s="3087"/>
      <c r="AE72" s="3087"/>
      <c r="AF72" s="3087"/>
      <c r="AG72" s="3087"/>
      <c r="AH72" s="3087"/>
      <c r="AI72" s="3087"/>
    </row>
    <row r="73" spans="1:35" ht="15" customHeight="1">
      <c r="C73" s="3088" t="s">
        <v>2251</v>
      </c>
      <c r="D73" s="3089"/>
      <c r="E73" s="3087" t="s">
        <v>2252</v>
      </c>
      <c r="F73" s="3087"/>
      <c r="G73" s="3087"/>
      <c r="H73" s="3087"/>
      <c r="I73" s="3087"/>
      <c r="J73" s="3087"/>
      <c r="K73" s="3087"/>
      <c r="L73" s="3087"/>
      <c r="M73" s="3087"/>
      <c r="N73" s="3087"/>
      <c r="O73" s="3087"/>
      <c r="P73" s="3087"/>
      <c r="Q73" s="3087"/>
      <c r="R73" s="3087"/>
      <c r="S73" s="3087"/>
      <c r="T73" s="3087"/>
      <c r="U73" s="3087"/>
      <c r="V73" s="3087"/>
      <c r="W73" s="3087"/>
      <c r="X73" s="3087"/>
      <c r="Y73" s="3087"/>
      <c r="Z73" s="3087"/>
      <c r="AA73" s="3087"/>
      <c r="AB73" s="3087"/>
      <c r="AC73" s="3087"/>
      <c r="AD73" s="3087"/>
      <c r="AE73" s="3087"/>
      <c r="AF73" s="3087"/>
      <c r="AG73" s="3087"/>
      <c r="AH73" s="3087"/>
      <c r="AI73" s="3087"/>
    </row>
    <row r="74" spans="1:35" ht="15" customHeight="1">
      <c r="C74" s="3088"/>
      <c r="D74" s="3089"/>
      <c r="E74" s="3087"/>
      <c r="F74" s="3087"/>
      <c r="G74" s="3087"/>
      <c r="H74" s="3087"/>
      <c r="I74" s="3087"/>
      <c r="J74" s="3087"/>
      <c r="K74" s="3087"/>
      <c r="L74" s="3087"/>
      <c r="M74" s="3087"/>
      <c r="N74" s="3087"/>
      <c r="O74" s="3087"/>
      <c r="P74" s="3087"/>
      <c r="Q74" s="3087"/>
      <c r="R74" s="3087"/>
      <c r="S74" s="3087"/>
      <c r="T74" s="3087"/>
      <c r="U74" s="3087"/>
      <c r="V74" s="3087"/>
      <c r="W74" s="3087"/>
      <c r="X74" s="3087"/>
      <c r="Y74" s="3087"/>
      <c r="Z74" s="3087"/>
      <c r="AA74" s="3087"/>
      <c r="AB74" s="3087"/>
      <c r="AC74" s="3087"/>
      <c r="AD74" s="3087"/>
      <c r="AE74" s="3087"/>
      <c r="AF74" s="3087"/>
      <c r="AG74" s="3087"/>
      <c r="AH74" s="3087"/>
      <c r="AI74" s="3087"/>
    </row>
    <row r="75" spans="1:35" ht="15" customHeight="1">
      <c r="C75" s="3088"/>
      <c r="D75" s="3089"/>
      <c r="E75" s="3087"/>
      <c r="F75" s="3087"/>
      <c r="G75" s="3087"/>
      <c r="H75" s="3087"/>
      <c r="I75" s="3087"/>
      <c r="J75" s="3087"/>
      <c r="K75" s="3087"/>
      <c r="L75" s="3087"/>
      <c r="M75" s="3087"/>
      <c r="N75" s="3087"/>
      <c r="O75" s="3087"/>
      <c r="P75" s="3087"/>
      <c r="Q75" s="3087"/>
      <c r="R75" s="3087"/>
      <c r="S75" s="3087"/>
      <c r="T75" s="3087"/>
      <c r="U75" s="3087"/>
      <c r="V75" s="3087"/>
      <c r="W75" s="3087"/>
      <c r="X75" s="3087"/>
      <c r="Y75" s="3087"/>
      <c r="Z75" s="3087"/>
      <c r="AA75" s="3087"/>
      <c r="AB75" s="3087"/>
      <c r="AC75" s="3087"/>
      <c r="AD75" s="3087"/>
      <c r="AE75" s="3087"/>
      <c r="AF75" s="3087"/>
      <c r="AG75" s="3087"/>
      <c r="AH75" s="3087"/>
      <c r="AI75" s="3087"/>
    </row>
    <row r="76" spans="1:35" ht="15" customHeight="1">
      <c r="C76" s="3089"/>
      <c r="D76" s="3089"/>
      <c r="E76" s="3087"/>
      <c r="F76" s="3087"/>
      <c r="G76" s="3087"/>
      <c r="H76" s="3087"/>
      <c r="I76" s="3087"/>
      <c r="J76" s="3087"/>
      <c r="K76" s="3087"/>
      <c r="L76" s="3087"/>
      <c r="M76" s="3087"/>
      <c r="N76" s="3087"/>
      <c r="O76" s="3087"/>
      <c r="P76" s="3087"/>
      <c r="Q76" s="3087"/>
      <c r="R76" s="3087"/>
      <c r="S76" s="3087"/>
      <c r="T76" s="3087"/>
      <c r="U76" s="3087"/>
      <c r="V76" s="3087"/>
      <c r="W76" s="3087"/>
      <c r="X76" s="3087"/>
      <c r="Y76" s="3087"/>
      <c r="Z76" s="3087"/>
      <c r="AA76" s="3087"/>
      <c r="AB76" s="3087"/>
      <c r="AC76" s="3087"/>
      <c r="AD76" s="3087"/>
      <c r="AE76" s="3087"/>
      <c r="AF76" s="3087"/>
      <c r="AG76" s="3087"/>
      <c r="AH76" s="3087"/>
      <c r="AI76" s="3087"/>
    </row>
    <row r="77" spans="1:35" ht="15" customHeight="1">
      <c r="C77" s="3088" t="s">
        <v>2253</v>
      </c>
      <c r="D77" s="3089"/>
      <c r="E77" s="3087" t="s">
        <v>2254</v>
      </c>
      <c r="F77" s="3087"/>
      <c r="G77" s="3087"/>
      <c r="H77" s="3087"/>
      <c r="I77" s="3087"/>
      <c r="J77" s="3087"/>
      <c r="K77" s="3087"/>
      <c r="L77" s="3087"/>
      <c r="M77" s="3087"/>
      <c r="N77" s="3087"/>
      <c r="O77" s="3087"/>
      <c r="P77" s="3087"/>
      <c r="Q77" s="3087"/>
      <c r="R77" s="3087"/>
      <c r="S77" s="3087"/>
      <c r="T77" s="3087"/>
      <c r="U77" s="3087"/>
      <c r="V77" s="3087"/>
      <c r="W77" s="3087"/>
      <c r="X77" s="3087"/>
      <c r="Y77" s="3087"/>
      <c r="Z77" s="3087"/>
      <c r="AA77" s="3087"/>
      <c r="AB77" s="3087"/>
      <c r="AC77" s="3087"/>
      <c r="AD77" s="3087"/>
      <c r="AE77" s="3087"/>
      <c r="AF77" s="3087"/>
      <c r="AG77" s="3087"/>
      <c r="AH77" s="3087"/>
      <c r="AI77" s="3087"/>
    </row>
    <row r="78" spans="1:35" ht="15" customHeight="1">
      <c r="C78" s="3088"/>
      <c r="D78" s="3089"/>
      <c r="E78" s="3087"/>
      <c r="F78" s="3087"/>
      <c r="G78" s="3087"/>
      <c r="H78" s="3087"/>
      <c r="I78" s="3087"/>
      <c r="J78" s="3087"/>
      <c r="K78" s="3087"/>
      <c r="L78" s="3087"/>
      <c r="M78" s="3087"/>
      <c r="N78" s="3087"/>
      <c r="O78" s="3087"/>
      <c r="P78" s="3087"/>
      <c r="Q78" s="3087"/>
      <c r="R78" s="3087"/>
      <c r="S78" s="3087"/>
      <c r="T78" s="3087"/>
      <c r="U78" s="3087"/>
      <c r="V78" s="3087"/>
      <c r="W78" s="3087"/>
      <c r="X78" s="3087"/>
      <c r="Y78" s="3087"/>
      <c r="Z78" s="3087"/>
      <c r="AA78" s="3087"/>
      <c r="AB78" s="3087"/>
      <c r="AC78" s="3087"/>
      <c r="AD78" s="3087"/>
      <c r="AE78" s="3087"/>
      <c r="AF78" s="3087"/>
      <c r="AG78" s="3087"/>
      <c r="AH78" s="3087"/>
      <c r="AI78" s="3087"/>
    </row>
    <row r="79" spans="1:35" ht="15" customHeight="1">
      <c r="C79" s="3088"/>
      <c r="D79" s="3089"/>
      <c r="E79" s="3087"/>
      <c r="F79" s="3087"/>
      <c r="G79" s="3087"/>
      <c r="H79" s="3087"/>
      <c r="I79" s="3087"/>
      <c r="J79" s="3087"/>
      <c r="K79" s="3087"/>
      <c r="L79" s="3087"/>
      <c r="M79" s="3087"/>
      <c r="N79" s="3087"/>
      <c r="O79" s="3087"/>
      <c r="P79" s="3087"/>
      <c r="Q79" s="3087"/>
      <c r="R79" s="3087"/>
      <c r="S79" s="3087"/>
      <c r="T79" s="3087"/>
      <c r="U79" s="3087"/>
      <c r="V79" s="3087"/>
      <c r="W79" s="3087"/>
      <c r="X79" s="3087"/>
      <c r="Y79" s="3087"/>
      <c r="Z79" s="3087"/>
      <c r="AA79" s="3087"/>
      <c r="AB79" s="3087"/>
      <c r="AC79" s="3087"/>
      <c r="AD79" s="3087"/>
      <c r="AE79" s="3087"/>
      <c r="AF79" s="3087"/>
      <c r="AG79" s="3087"/>
      <c r="AH79" s="3087"/>
      <c r="AI79" s="3087"/>
    </row>
    <row r="80" spans="1:35" ht="15" customHeight="1">
      <c r="C80" s="3088"/>
      <c r="D80" s="3089"/>
      <c r="E80" s="3087"/>
      <c r="F80" s="3087"/>
      <c r="G80" s="3087"/>
      <c r="H80" s="3087"/>
      <c r="I80" s="3087"/>
      <c r="J80" s="3087"/>
      <c r="K80" s="3087"/>
      <c r="L80" s="3087"/>
      <c r="M80" s="3087"/>
      <c r="N80" s="3087"/>
      <c r="O80" s="3087"/>
      <c r="P80" s="3087"/>
      <c r="Q80" s="3087"/>
      <c r="R80" s="3087"/>
      <c r="S80" s="3087"/>
      <c r="T80" s="3087"/>
      <c r="U80" s="3087"/>
      <c r="V80" s="3087"/>
      <c r="W80" s="3087"/>
      <c r="X80" s="3087"/>
      <c r="Y80" s="3087"/>
      <c r="Z80" s="3087"/>
      <c r="AA80" s="3087"/>
      <c r="AB80" s="3087"/>
      <c r="AC80" s="3087"/>
      <c r="AD80" s="3087"/>
      <c r="AE80" s="3087"/>
      <c r="AF80" s="3087"/>
      <c r="AG80" s="3087"/>
      <c r="AH80" s="3087"/>
      <c r="AI80" s="3087"/>
    </row>
    <row r="81" spans="3:35" ht="15" customHeight="1">
      <c r="C81" s="3089"/>
      <c r="D81" s="3089"/>
      <c r="E81" s="3087"/>
      <c r="F81" s="3087"/>
      <c r="G81" s="3087"/>
      <c r="H81" s="3087"/>
      <c r="I81" s="3087"/>
      <c r="J81" s="3087"/>
      <c r="K81" s="3087"/>
      <c r="L81" s="3087"/>
      <c r="M81" s="3087"/>
      <c r="N81" s="3087"/>
      <c r="O81" s="3087"/>
      <c r="P81" s="3087"/>
      <c r="Q81" s="3087"/>
      <c r="R81" s="3087"/>
      <c r="S81" s="3087"/>
      <c r="T81" s="3087"/>
      <c r="U81" s="3087"/>
      <c r="V81" s="3087"/>
      <c r="W81" s="3087"/>
      <c r="X81" s="3087"/>
      <c r="Y81" s="3087"/>
      <c r="Z81" s="3087"/>
      <c r="AA81" s="3087"/>
      <c r="AB81" s="3087"/>
      <c r="AC81" s="3087"/>
      <c r="AD81" s="3087"/>
      <c r="AE81" s="3087"/>
      <c r="AF81" s="3087"/>
      <c r="AG81" s="3087"/>
      <c r="AH81" s="3087"/>
      <c r="AI81" s="3087"/>
    </row>
    <row r="82" spans="3:35" ht="15" customHeight="1">
      <c r="C82" s="3088" t="s">
        <v>2255</v>
      </c>
      <c r="D82" s="3089"/>
      <c r="E82" s="3087" t="s">
        <v>2256</v>
      </c>
      <c r="F82" s="3087"/>
      <c r="G82" s="3087"/>
      <c r="H82" s="3087"/>
      <c r="I82" s="3087"/>
      <c r="J82" s="3087"/>
      <c r="K82" s="3087"/>
      <c r="L82" s="3087"/>
      <c r="M82" s="3087"/>
      <c r="N82" s="3087"/>
      <c r="O82" s="3087"/>
      <c r="P82" s="3087"/>
      <c r="Q82" s="3087"/>
      <c r="R82" s="3087"/>
      <c r="S82" s="3087"/>
      <c r="T82" s="3087"/>
      <c r="U82" s="3087"/>
      <c r="V82" s="3087"/>
      <c r="W82" s="3087"/>
      <c r="X82" s="3087"/>
      <c r="Y82" s="3087"/>
      <c r="Z82" s="3087"/>
      <c r="AA82" s="3087"/>
      <c r="AB82" s="3087"/>
      <c r="AC82" s="3087"/>
      <c r="AD82" s="3087"/>
      <c r="AE82" s="3087"/>
      <c r="AF82" s="3087"/>
      <c r="AG82" s="3087"/>
      <c r="AH82" s="3087"/>
      <c r="AI82" s="3087"/>
    </row>
    <row r="83" spans="3:35" ht="15" customHeight="1">
      <c r="C83" s="3088"/>
      <c r="D83" s="3089"/>
      <c r="E83" s="3087"/>
      <c r="F83" s="3087"/>
      <c r="G83" s="3087"/>
      <c r="H83" s="3087"/>
      <c r="I83" s="3087"/>
      <c r="J83" s="3087"/>
      <c r="K83" s="3087"/>
      <c r="L83" s="3087"/>
      <c r="M83" s="3087"/>
      <c r="N83" s="3087"/>
      <c r="O83" s="3087"/>
      <c r="P83" s="3087"/>
      <c r="Q83" s="3087"/>
      <c r="R83" s="3087"/>
      <c r="S83" s="3087"/>
      <c r="T83" s="3087"/>
      <c r="U83" s="3087"/>
      <c r="V83" s="3087"/>
      <c r="W83" s="3087"/>
      <c r="X83" s="3087"/>
      <c r="Y83" s="3087"/>
      <c r="Z83" s="3087"/>
      <c r="AA83" s="3087"/>
      <c r="AB83" s="3087"/>
      <c r="AC83" s="3087"/>
      <c r="AD83" s="3087"/>
      <c r="AE83" s="3087"/>
      <c r="AF83" s="3087"/>
      <c r="AG83" s="3087"/>
      <c r="AH83" s="3087"/>
      <c r="AI83" s="3087"/>
    </row>
    <row r="84" spans="3:35" ht="15" customHeight="1">
      <c r="C84" s="3088"/>
      <c r="D84" s="3089"/>
      <c r="E84" s="3087"/>
      <c r="F84" s="3087"/>
      <c r="G84" s="3087"/>
      <c r="H84" s="3087"/>
      <c r="I84" s="3087"/>
      <c r="J84" s="3087"/>
      <c r="K84" s="3087"/>
      <c r="L84" s="3087"/>
      <c r="M84" s="3087"/>
      <c r="N84" s="3087"/>
      <c r="O84" s="3087"/>
      <c r="P84" s="3087"/>
      <c r="Q84" s="3087"/>
      <c r="R84" s="3087"/>
      <c r="S84" s="3087"/>
      <c r="T84" s="3087"/>
      <c r="U84" s="3087"/>
      <c r="V84" s="3087"/>
      <c r="W84" s="3087"/>
      <c r="X84" s="3087"/>
      <c r="Y84" s="3087"/>
      <c r="Z84" s="3087"/>
      <c r="AA84" s="3087"/>
      <c r="AB84" s="3087"/>
      <c r="AC84" s="3087"/>
      <c r="AD84" s="3087"/>
      <c r="AE84" s="3087"/>
      <c r="AF84" s="3087"/>
      <c r="AG84" s="3087"/>
      <c r="AH84" s="3087"/>
      <c r="AI84" s="3087"/>
    </row>
    <row r="85" spans="3:35" ht="15" customHeight="1">
      <c r="C85" s="3089"/>
      <c r="D85" s="3089"/>
      <c r="E85" s="3087"/>
      <c r="F85" s="3087"/>
      <c r="G85" s="3087"/>
      <c r="H85" s="3087"/>
      <c r="I85" s="3087"/>
      <c r="J85" s="3087"/>
      <c r="K85" s="3087"/>
      <c r="L85" s="3087"/>
      <c r="M85" s="3087"/>
      <c r="N85" s="3087"/>
      <c r="O85" s="3087"/>
      <c r="P85" s="3087"/>
      <c r="Q85" s="3087"/>
      <c r="R85" s="3087"/>
      <c r="S85" s="3087"/>
      <c r="T85" s="3087"/>
      <c r="U85" s="3087"/>
      <c r="V85" s="3087"/>
      <c r="W85" s="3087"/>
      <c r="X85" s="3087"/>
      <c r="Y85" s="3087"/>
      <c r="Z85" s="3087"/>
      <c r="AA85" s="3087"/>
      <c r="AB85" s="3087"/>
      <c r="AC85" s="3087"/>
      <c r="AD85" s="3087"/>
      <c r="AE85" s="3087"/>
      <c r="AF85" s="3087"/>
      <c r="AG85" s="3087"/>
      <c r="AH85" s="3087"/>
      <c r="AI85" s="3087"/>
    </row>
    <row r="86" spans="3:35" ht="15" customHeight="1">
      <c r="C86" s="3088" t="s">
        <v>2257</v>
      </c>
      <c r="D86" s="3089"/>
      <c r="E86" s="3087" t="s">
        <v>2258</v>
      </c>
      <c r="F86" s="3087"/>
      <c r="G86" s="3087"/>
      <c r="H86" s="3087"/>
      <c r="I86" s="3087"/>
      <c r="J86" s="3087"/>
      <c r="K86" s="3087"/>
      <c r="L86" s="3087"/>
      <c r="M86" s="3087"/>
      <c r="N86" s="3087"/>
      <c r="O86" s="3087"/>
      <c r="P86" s="3087"/>
      <c r="Q86" s="3087"/>
      <c r="R86" s="3087"/>
      <c r="S86" s="3087"/>
      <c r="T86" s="3087"/>
      <c r="U86" s="3087"/>
      <c r="V86" s="3087"/>
      <c r="W86" s="3087"/>
      <c r="X86" s="3087"/>
      <c r="Y86" s="3087"/>
      <c r="Z86" s="3087"/>
      <c r="AA86" s="3087"/>
      <c r="AB86" s="3087"/>
      <c r="AC86" s="3087"/>
      <c r="AD86" s="3087"/>
      <c r="AE86" s="3087"/>
      <c r="AF86" s="3087"/>
      <c r="AG86" s="3087"/>
      <c r="AH86" s="3087"/>
      <c r="AI86" s="3087"/>
    </row>
    <row r="87" spans="3:35" ht="15" customHeight="1">
      <c r="C87" s="3088"/>
      <c r="D87" s="3089"/>
      <c r="E87" s="3087"/>
      <c r="F87" s="3087"/>
      <c r="G87" s="3087"/>
      <c r="H87" s="3087"/>
      <c r="I87" s="3087"/>
      <c r="J87" s="3087"/>
      <c r="K87" s="3087"/>
      <c r="L87" s="3087"/>
      <c r="M87" s="3087"/>
      <c r="N87" s="3087"/>
      <c r="O87" s="3087"/>
      <c r="P87" s="3087"/>
      <c r="Q87" s="3087"/>
      <c r="R87" s="3087"/>
      <c r="S87" s="3087"/>
      <c r="T87" s="3087"/>
      <c r="U87" s="3087"/>
      <c r="V87" s="3087"/>
      <c r="W87" s="3087"/>
      <c r="X87" s="3087"/>
      <c r="Y87" s="3087"/>
      <c r="Z87" s="3087"/>
      <c r="AA87" s="3087"/>
      <c r="AB87" s="3087"/>
      <c r="AC87" s="3087"/>
      <c r="AD87" s="3087"/>
      <c r="AE87" s="3087"/>
      <c r="AF87" s="3087"/>
      <c r="AG87" s="3087"/>
      <c r="AH87" s="3087"/>
      <c r="AI87" s="3087"/>
    </row>
    <row r="88" spans="3:35" ht="15" customHeight="1">
      <c r="C88" s="3088"/>
      <c r="D88" s="3089"/>
      <c r="E88" s="3087"/>
      <c r="F88" s="3087"/>
      <c r="G88" s="3087"/>
      <c r="H88" s="3087"/>
      <c r="I88" s="3087"/>
      <c r="J88" s="3087"/>
      <c r="K88" s="3087"/>
      <c r="L88" s="3087"/>
      <c r="M88" s="3087"/>
      <c r="N88" s="3087"/>
      <c r="O88" s="3087"/>
      <c r="P88" s="3087"/>
      <c r="Q88" s="3087"/>
      <c r="R88" s="3087"/>
      <c r="S88" s="3087"/>
      <c r="T88" s="3087"/>
      <c r="U88" s="3087"/>
      <c r="V88" s="3087"/>
      <c r="W88" s="3087"/>
      <c r="X88" s="3087"/>
      <c r="Y88" s="3087"/>
      <c r="Z88" s="3087"/>
      <c r="AA88" s="3087"/>
      <c r="AB88" s="3087"/>
      <c r="AC88" s="3087"/>
      <c r="AD88" s="3087"/>
      <c r="AE88" s="3087"/>
      <c r="AF88" s="3087"/>
      <c r="AG88" s="3087"/>
      <c r="AH88" s="3087"/>
      <c r="AI88" s="3087"/>
    </row>
    <row r="89" spans="3:35" ht="15" customHeight="1">
      <c r="C89" s="3088"/>
      <c r="D89" s="3089"/>
      <c r="E89" s="3087"/>
      <c r="F89" s="3087"/>
      <c r="G89" s="3087"/>
      <c r="H89" s="3087"/>
      <c r="I89" s="3087"/>
      <c r="J89" s="3087"/>
      <c r="K89" s="3087"/>
      <c r="L89" s="3087"/>
      <c r="M89" s="3087"/>
      <c r="N89" s="3087"/>
      <c r="O89" s="3087"/>
      <c r="P89" s="3087"/>
      <c r="Q89" s="3087"/>
      <c r="R89" s="3087"/>
      <c r="S89" s="3087"/>
      <c r="T89" s="3087"/>
      <c r="U89" s="3087"/>
      <c r="V89" s="3087"/>
      <c r="W89" s="3087"/>
      <c r="X89" s="3087"/>
      <c r="Y89" s="3087"/>
      <c r="Z89" s="3087"/>
      <c r="AA89" s="3087"/>
      <c r="AB89" s="3087"/>
      <c r="AC89" s="3087"/>
      <c r="AD89" s="3087"/>
      <c r="AE89" s="3087"/>
      <c r="AF89" s="3087"/>
      <c r="AG89" s="3087"/>
      <c r="AH89" s="3087"/>
      <c r="AI89" s="3087"/>
    </row>
    <row r="90" spans="3:35" ht="15" customHeight="1">
      <c r="C90" s="3088"/>
      <c r="D90" s="3089"/>
      <c r="E90" s="3087"/>
      <c r="F90" s="3087"/>
      <c r="G90" s="3087"/>
      <c r="H90" s="3087"/>
      <c r="I90" s="3087"/>
      <c r="J90" s="3087"/>
      <c r="K90" s="3087"/>
      <c r="L90" s="3087"/>
      <c r="M90" s="3087"/>
      <c r="N90" s="3087"/>
      <c r="O90" s="3087"/>
      <c r="P90" s="3087"/>
      <c r="Q90" s="3087"/>
      <c r="R90" s="3087"/>
      <c r="S90" s="3087"/>
      <c r="T90" s="3087"/>
      <c r="U90" s="3087"/>
      <c r="V90" s="3087"/>
      <c r="W90" s="3087"/>
      <c r="X90" s="3087"/>
      <c r="Y90" s="3087"/>
      <c r="Z90" s="3087"/>
      <c r="AA90" s="3087"/>
      <c r="AB90" s="3087"/>
      <c r="AC90" s="3087"/>
      <c r="AD90" s="3087"/>
      <c r="AE90" s="3087"/>
      <c r="AF90" s="3087"/>
      <c r="AG90" s="3087"/>
      <c r="AH90" s="3087"/>
      <c r="AI90" s="3087"/>
    </row>
    <row r="91" spans="3:35" ht="15" customHeight="1">
      <c r="C91" s="3088"/>
      <c r="D91" s="3089"/>
      <c r="E91" s="3087"/>
      <c r="F91" s="3087"/>
      <c r="G91" s="3087"/>
      <c r="H91" s="3087"/>
      <c r="I91" s="3087"/>
      <c r="J91" s="3087"/>
      <c r="K91" s="3087"/>
      <c r="L91" s="3087"/>
      <c r="M91" s="3087"/>
      <c r="N91" s="3087"/>
      <c r="O91" s="3087"/>
      <c r="P91" s="3087"/>
      <c r="Q91" s="3087"/>
      <c r="R91" s="3087"/>
      <c r="S91" s="3087"/>
      <c r="T91" s="3087"/>
      <c r="U91" s="3087"/>
      <c r="V91" s="3087"/>
      <c r="W91" s="3087"/>
      <c r="X91" s="3087"/>
      <c r="Y91" s="3087"/>
      <c r="Z91" s="3087"/>
      <c r="AA91" s="3087"/>
      <c r="AB91" s="3087"/>
      <c r="AC91" s="3087"/>
      <c r="AD91" s="3087"/>
      <c r="AE91" s="3087"/>
      <c r="AF91" s="3087"/>
      <c r="AG91" s="3087"/>
      <c r="AH91" s="3087"/>
      <c r="AI91" s="3087"/>
    </row>
    <row r="92" spans="3:35" ht="15" customHeight="1">
      <c r="C92" s="3088"/>
      <c r="D92" s="3089"/>
      <c r="E92" s="3087"/>
      <c r="F92" s="3087"/>
      <c r="G92" s="3087"/>
      <c r="H92" s="3087"/>
      <c r="I92" s="3087"/>
      <c r="J92" s="3087"/>
      <c r="K92" s="3087"/>
      <c r="L92" s="3087"/>
      <c r="M92" s="3087"/>
      <c r="N92" s="3087"/>
      <c r="O92" s="3087"/>
      <c r="P92" s="3087"/>
      <c r="Q92" s="3087"/>
      <c r="R92" s="3087"/>
      <c r="S92" s="3087"/>
      <c r="T92" s="3087"/>
      <c r="U92" s="3087"/>
      <c r="V92" s="3087"/>
      <c r="W92" s="3087"/>
      <c r="X92" s="3087"/>
      <c r="Y92" s="3087"/>
      <c r="Z92" s="3087"/>
      <c r="AA92" s="3087"/>
      <c r="AB92" s="3087"/>
      <c r="AC92" s="3087"/>
      <c r="AD92" s="3087"/>
      <c r="AE92" s="3087"/>
      <c r="AF92" s="3087"/>
      <c r="AG92" s="3087"/>
      <c r="AH92" s="3087"/>
      <c r="AI92" s="3087"/>
    </row>
    <row r="93" spans="3:35" ht="15" customHeight="1">
      <c r="C93" s="3089"/>
      <c r="D93" s="3089"/>
      <c r="E93" s="3087"/>
      <c r="F93" s="3087"/>
      <c r="G93" s="3087"/>
      <c r="H93" s="3087"/>
      <c r="I93" s="3087"/>
      <c r="J93" s="3087"/>
      <c r="K93" s="3087"/>
      <c r="L93" s="3087"/>
      <c r="M93" s="3087"/>
      <c r="N93" s="3087"/>
      <c r="O93" s="3087"/>
      <c r="P93" s="3087"/>
      <c r="Q93" s="3087"/>
      <c r="R93" s="3087"/>
      <c r="S93" s="3087"/>
      <c r="T93" s="3087"/>
      <c r="U93" s="3087"/>
      <c r="V93" s="3087"/>
      <c r="W93" s="3087"/>
      <c r="X93" s="3087"/>
      <c r="Y93" s="3087"/>
      <c r="Z93" s="3087"/>
      <c r="AA93" s="3087"/>
      <c r="AB93" s="3087"/>
      <c r="AC93" s="3087"/>
      <c r="AD93" s="3087"/>
      <c r="AE93" s="3087"/>
      <c r="AF93" s="3087"/>
      <c r="AG93" s="3087"/>
      <c r="AH93" s="3087"/>
      <c r="AI93" s="3087"/>
    </row>
    <row r="95" spans="3:35" ht="11.25" customHeight="1">
      <c r="G95" s="2142" t="s">
        <v>588</v>
      </c>
      <c r="H95" s="2142"/>
      <c r="I95" s="2142"/>
      <c r="J95" s="2142"/>
      <c r="K95" s="2142"/>
      <c r="L95" s="2142"/>
      <c r="M95" s="1"/>
      <c r="N95" s="1813">
        <f>入力専用!$G$53</f>
        <v>0</v>
      </c>
      <c r="O95" s="1813"/>
      <c r="P95" s="1813"/>
      <c r="Q95" s="1813"/>
      <c r="R95" s="1813"/>
      <c r="S95" s="1813"/>
      <c r="T95" s="1813"/>
      <c r="U95" s="1813"/>
      <c r="V95" s="1813"/>
      <c r="W95" s="1813"/>
      <c r="X95" s="1813"/>
      <c r="Y95" s="1813"/>
      <c r="Z95" s="1813"/>
      <c r="AA95" s="1813"/>
      <c r="AB95" s="1813"/>
      <c r="AC95" s="1813"/>
      <c r="AD95" s="1813"/>
      <c r="AE95" s="1813"/>
      <c r="AF95" s="1813"/>
      <c r="AG95" s="1813"/>
      <c r="AH95" s="1813"/>
      <c r="AI95" s="1813"/>
    </row>
    <row r="96" spans="3:35" ht="11.25" customHeight="1">
      <c r="G96" s="2142"/>
      <c r="H96" s="2142"/>
      <c r="I96" s="2142"/>
      <c r="J96" s="2142"/>
      <c r="K96" s="2142"/>
      <c r="L96" s="2142"/>
      <c r="M96" s="1"/>
      <c r="N96" s="1813"/>
      <c r="O96" s="1813"/>
      <c r="P96" s="1813"/>
      <c r="Q96" s="1813"/>
      <c r="R96" s="1813"/>
      <c r="S96" s="1813"/>
      <c r="T96" s="1813"/>
      <c r="U96" s="1813"/>
      <c r="V96" s="1813"/>
      <c r="W96" s="1813"/>
      <c r="X96" s="1813"/>
      <c r="Y96" s="1813"/>
      <c r="Z96" s="1813"/>
      <c r="AA96" s="1813"/>
      <c r="AB96" s="1813"/>
      <c r="AC96" s="1813"/>
      <c r="AD96" s="1813"/>
      <c r="AE96" s="1813"/>
      <c r="AF96" s="1813"/>
      <c r="AG96" s="1813"/>
      <c r="AH96" s="1813"/>
      <c r="AI96" s="1813"/>
    </row>
    <row r="97" spans="7:35" ht="11.25" customHeight="1">
      <c r="G97" s="2142" t="s">
        <v>1383</v>
      </c>
      <c r="H97" s="2142"/>
      <c r="I97" s="2142"/>
      <c r="J97" s="2142"/>
      <c r="K97" s="2142"/>
      <c r="L97" s="2142"/>
      <c r="M97" s="1"/>
      <c r="N97" s="1813">
        <f>入力専用!$G$54</f>
        <v>0</v>
      </c>
      <c r="O97" s="1813"/>
      <c r="P97" s="1813"/>
      <c r="Q97" s="1813"/>
      <c r="R97" s="1813"/>
      <c r="S97" s="1813"/>
      <c r="T97" s="1813"/>
      <c r="U97" s="1813"/>
      <c r="V97" s="1813"/>
      <c r="W97" s="1813"/>
      <c r="X97" s="1813"/>
      <c r="Y97" s="1813"/>
      <c r="Z97" s="1813"/>
      <c r="AA97" s="1813"/>
      <c r="AB97" s="1813"/>
      <c r="AC97" s="1813"/>
      <c r="AD97" s="1813"/>
      <c r="AE97" s="1813"/>
      <c r="AF97" s="1813"/>
      <c r="AG97" s="1813"/>
      <c r="AH97" s="1813"/>
      <c r="AI97" s="1813"/>
    </row>
    <row r="98" spans="7:35" ht="11.25" customHeight="1">
      <c r="G98" s="2142"/>
      <c r="H98" s="2142"/>
      <c r="I98" s="2142"/>
      <c r="J98" s="2142"/>
      <c r="K98" s="2142"/>
      <c r="L98" s="2142"/>
      <c r="M98" s="1"/>
      <c r="N98" s="1813"/>
      <c r="O98" s="1813"/>
      <c r="P98" s="1813"/>
      <c r="Q98" s="1813"/>
      <c r="R98" s="1813"/>
      <c r="S98" s="1813"/>
      <c r="T98" s="1813"/>
      <c r="U98" s="1813"/>
      <c r="V98" s="1813"/>
      <c r="W98" s="1813"/>
      <c r="X98" s="1813"/>
      <c r="Y98" s="1813"/>
      <c r="Z98" s="1813"/>
      <c r="AA98" s="1813"/>
      <c r="AB98" s="1813"/>
      <c r="AC98" s="1813"/>
      <c r="AD98" s="1813"/>
      <c r="AE98" s="1813"/>
      <c r="AF98" s="1813"/>
      <c r="AG98" s="1813"/>
      <c r="AH98" s="1813"/>
      <c r="AI98" s="1813"/>
    </row>
    <row r="99" spans="7:35" ht="11.25" customHeight="1">
      <c r="G99" s="2142" t="s">
        <v>591</v>
      </c>
      <c r="H99" s="2142"/>
      <c r="I99" s="2142"/>
      <c r="J99" s="2142"/>
      <c r="K99" s="2142"/>
      <c r="L99" s="2142"/>
      <c r="M99" s="1"/>
      <c r="N99" s="1813">
        <f>入力専用!$G$55</f>
        <v>0</v>
      </c>
      <c r="O99" s="1813"/>
      <c r="P99" s="1813"/>
      <c r="Q99" s="1813"/>
      <c r="R99" s="1813"/>
      <c r="S99" s="1813"/>
      <c r="T99" s="1813"/>
      <c r="U99" s="1813"/>
      <c r="V99" s="1813"/>
      <c r="W99" s="1813"/>
      <c r="X99" s="1813"/>
      <c r="Y99" s="1813"/>
      <c r="Z99" s="1813"/>
      <c r="AA99" s="1813"/>
      <c r="AB99" s="1813"/>
      <c r="AC99" s="1813"/>
      <c r="AD99" s="1813"/>
      <c r="AE99" s="1813"/>
      <c r="AF99" s="1813"/>
      <c r="AG99" s="1813"/>
      <c r="AH99" s="1813"/>
      <c r="AI99" s="1813"/>
    </row>
    <row r="100" spans="7:35" ht="11.25" customHeight="1">
      <c r="G100" s="2142"/>
      <c r="H100" s="2142"/>
      <c r="I100" s="2142"/>
      <c r="J100" s="2142"/>
      <c r="K100" s="2142"/>
      <c r="L100" s="2142"/>
      <c r="M100" s="1"/>
      <c r="N100" s="1813"/>
      <c r="O100" s="1813"/>
      <c r="P100" s="1813"/>
      <c r="Q100" s="1813"/>
      <c r="R100" s="1813"/>
      <c r="S100" s="1813"/>
      <c r="T100" s="1813"/>
      <c r="U100" s="1813"/>
      <c r="V100" s="1813"/>
      <c r="W100" s="1813"/>
      <c r="X100" s="1813"/>
      <c r="Y100" s="1813"/>
      <c r="Z100" s="1813"/>
      <c r="AA100" s="1813"/>
      <c r="AB100" s="1813"/>
      <c r="AC100" s="1813"/>
      <c r="AD100" s="1813"/>
      <c r="AE100" s="1813"/>
      <c r="AF100" s="1813"/>
      <c r="AG100" s="1813"/>
      <c r="AH100" s="1813"/>
      <c r="AI100" s="1813"/>
    </row>
    <row r="101" spans="7:35" ht="11.25" customHeight="1">
      <c r="G101" s="2142" t="s">
        <v>1384</v>
      </c>
      <c r="H101" s="2142"/>
      <c r="I101" s="2142"/>
      <c r="J101" s="2142"/>
      <c r="K101" s="2142"/>
      <c r="L101" s="2142"/>
      <c r="M101" s="1"/>
      <c r="N101" s="1813">
        <f>入力専用!$G$56</f>
        <v>0</v>
      </c>
      <c r="O101" s="1813"/>
      <c r="P101" s="1813"/>
      <c r="Q101" s="1813"/>
      <c r="R101" s="1813"/>
      <c r="S101" s="1813"/>
      <c r="T101" s="1813"/>
      <c r="U101" s="1813"/>
      <c r="V101" s="1813"/>
      <c r="W101" s="1813"/>
      <c r="X101" s="1813"/>
      <c r="Y101" s="1813"/>
      <c r="Z101" s="1813"/>
      <c r="AA101" s="1813"/>
      <c r="AB101" s="1813"/>
      <c r="AC101" s="1813"/>
      <c r="AD101" s="1813"/>
      <c r="AE101" s="1813"/>
      <c r="AF101" s="1813"/>
      <c r="AG101" s="1813"/>
      <c r="AH101" s="1813"/>
      <c r="AI101" s="1813"/>
    </row>
    <row r="102" spans="7:35" ht="11.25" customHeight="1">
      <c r="G102" s="2142"/>
      <c r="H102" s="2142"/>
      <c r="I102" s="2142"/>
      <c r="J102" s="2142"/>
      <c r="K102" s="2142"/>
      <c r="L102" s="2142"/>
      <c r="M102" s="1"/>
      <c r="N102" s="1813"/>
      <c r="O102" s="1813"/>
      <c r="P102" s="1813"/>
      <c r="Q102" s="1813"/>
      <c r="R102" s="1813"/>
      <c r="S102" s="1813"/>
      <c r="T102" s="1813"/>
      <c r="U102" s="1813"/>
      <c r="V102" s="1813"/>
      <c r="W102" s="1813"/>
      <c r="X102" s="1813"/>
      <c r="Y102" s="1813"/>
      <c r="Z102" s="1813"/>
      <c r="AA102" s="1813"/>
      <c r="AB102" s="1813"/>
      <c r="AC102" s="1813"/>
      <c r="AD102" s="1813"/>
      <c r="AE102" s="1813"/>
      <c r="AF102" s="1813"/>
      <c r="AG102" s="1813"/>
      <c r="AH102" s="1813"/>
      <c r="AI102" s="1813"/>
    </row>
    <row r="103" spans="7:35" ht="11.25" customHeight="1">
      <c r="G103" s="2142" t="s">
        <v>594</v>
      </c>
      <c r="H103" s="2142"/>
      <c r="I103" s="2142"/>
      <c r="J103" s="2142"/>
      <c r="K103" s="2142"/>
      <c r="L103" s="2142"/>
      <c r="M103" s="1"/>
      <c r="N103" s="1813">
        <f>入力専用!$G$57</f>
        <v>0</v>
      </c>
      <c r="O103" s="1813"/>
      <c r="P103" s="1813"/>
      <c r="Q103" s="1813"/>
      <c r="R103" s="1813"/>
      <c r="S103" s="1813"/>
      <c r="T103" s="1813"/>
      <c r="U103" s="1813"/>
      <c r="V103" s="1813"/>
      <c r="W103" s="1813"/>
      <c r="X103" s="1813"/>
      <c r="Y103" s="1813"/>
      <c r="Z103" s="1813"/>
      <c r="AA103" s="1813"/>
      <c r="AB103" s="1813"/>
      <c r="AC103" s="1813"/>
      <c r="AD103" s="1813"/>
      <c r="AE103" s="1813"/>
      <c r="AF103" s="1813"/>
      <c r="AG103" s="1813"/>
      <c r="AH103" s="1813"/>
      <c r="AI103" s="1813"/>
    </row>
    <row r="104" spans="7:35" ht="11.25" customHeight="1">
      <c r="G104" s="2142"/>
      <c r="H104" s="2142"/>
      <c r="I104" s="2142"/>
      <c r="J104" s="2142"/>
      <c r="K104" s="2142"/>
      <c r="L104" s="2142"/>
      <c r="M104" s="1"/>
      <c r="N104" s="1813"/>
      <c r="O104" s="1813"/>
      <c r="P104" s="1813"/>
      <c r="Q104" s="1813"/>
      <c r="R104" s="1813"/>
      <c r="S104" s="1813"/>
      <c r="T104" s="1813"/>
      <c r="U104" s="1813"/>
      <c r="V104" s="1813"/>
      <c r="W104" s="1813"/>
      <c r="X104" s="1813"/>
      <c r="Y104" s="1813"/>
      <c r="Z104" s="1813"/>
      <c r="AA104" s="1813"/>
      <c r="AB104" s="1813"/>
      <c r="AC104" s="1813"/>
      <c r="AD104" s="1813"/>
      <c r="AE104" s="1813"/>
      <c r="AF104" s="1813"/>
      <c r="AG104" s="1813"/>
      <c r="AH104" s="1813"/>
      <c r="AI104" s="1813"/>
    </row>
    <row r="105" spans="7:35" ht="11.25" customHeight="1">
      <c r="G105" s="2142" t="s">
        <v>595</v>
      </c>
      <c r="H105" s="2142"/>
      <c r="I105" s="2142"/>
      <c r="J105" s="2142"/>
      <c r="K105" s="2142"/>
      <c r="L105" s="2142"/>
      <c r="M105" s="1"/>
      <c r="N105" s="1813">
        <f>入力専用!$G$58</f>
        <v>0</v>
      </c>
      <c r="O105" s="1813"/>
      <c r="P105" s="1813"/>
      <c r="Q105" s="1813"/>
      <c r="R105" s="1813"/>
      <c r="S105" s="1813"/>
      <c r="T105" s="1813"/>
      <c r="U105" s="1813"/>
      <c r="V105" s="1813"/>
      <c r="W105" s="1813"/>
      <c r="X105" s="1813"/>
      <c r="Y105" s="1813"/>
      <c r="Z105" s="1813"/>
      <c r="AA105" s="1813"/>
      <c r="AB105" s="1813"/>
      <c r="AC105" s="1813"/>
      <c r="AD105" s="1813"/>
      <c r="AE105" s="1813"/>
      <c r="AF105" s="1813"/>
      <c r="AG105" s="1813"/>
      <c r="AH105" s="1813"/>
      <c r="AI105" s="1813"/>
    </row>
    <row r="106" spans="7:35" ht="11.25" customHeight="1">
      <c r="G106" s="2142"/>
      <c r="H106" s="2142"/>
      <c r="I106" s="2142"/>
      <c r="J106" s="2142"/>
      <c r="K106" s="2142"/>
      <c r="L106" s="2142"/>
      <c r="M106" s="1"/>
      <c r="N106" s="1813"/>
      <c r="O106" s="1813"/>
      <c r="P106" s="1813"/>
      <c r="Q106" s="1813"/>
      <c r="R106" s="1813"/>
      <c r="S106" s="1813"/>
      <c r="T106" s="1813"/>
      <c r="U106" s="1813"/>
      <c r="V106" s="1813"/>
      <c r="W106" s="1813"/>
      <c r="X106" s="1813"/>
      <c r="Y106" s="1813"/>
      <c r="Z106" s="1813"/>
      <c r="AA106" s="1813"/>
      <c r="AB106" s="1813"/>
      <c r="AC106" s="1813"/>
      <c r="AD106" s="1813"/>
      <c r="AE106" s="1813"/>
      <c r="AF106" s="1813"/>
      <c r="AG106" s="1813"/>
      <c r="AH106" s="1813"/>
      <c r="AI106" s="1813"/>
    </row>
    <row r="107" spans="7:35" ht="11.25" customHeight="1">
      <c r="G107" s="2135" t="s">
        <v>1385</v>
      </c>
      <c r="H107" s="2135"/>
      <c r="I107" s="2135"/>
      <c r="J107" s="2135"/>
      <c r="K107" s="2135"/>
      <c r="L107" s="2135"/>
      <c r="M107" s="1"/>
      <c r="N107" s="2136">
        <f>入力専用!$G$63</f>
        <v>0</v>
      </c>
      <c r="O107" s="2136"/>
      <c r="P107" s="2136"/>
      <c r="Q107" s="2136"/>
      <c r="R107" s="2136"/>
      <c r="S107" s="2136"/>
      <c r="T107" s="2136"/>
      <c r="U107" s="2136"/>
      <c r="V107" s="2136"/>
      <c r="W107" s="2136"/>
      <c r="X107" s="2136"/>
      <c r="Y107" s="2135" t="s">
        <v>2186</v>
      </c>
      <c r="Z107" s="2135"/>
      <c r="AA107" s="2135"/>
    </row>
    <row r="108" spans="7:35" ht="11.25" customHeight="1">
      <c r="G108" s="2135"/>
      <c r="H108" s="2135"/>
      <c r="I108" s="2135"/>
      <c r="J108" s="2135"/>
      <c r="K108" s="2135"/>
      <c r="L108" s="2135"/>
      <c r="M108" s="1"/>
      <c r="N108" s="2136"/>
      <c r="O108" s="2136"/>
      <c r="P108" s="2136"/>
      <c r="Q108" s="2136"/>
      <c r="R108" s="2136"/>
      <c r="S108" s="2136"/>
      <c r="T108" s="2136"/>
      <c r="U108" s="2136"/>
      <c r="V108" s="2136"/>
      <c r="W108" s="2136"/>
      <c r="X108" s="2136"/>
      <c r="Y108" s="2135"/>
      <c r="Z108" s="2135"/>
      <c r="AA108" s="2135"/>
    </row>
  </sheetData>
  <sheetProtection algorithmName="SHA-512" hashValue="3HuDR0jDzQe6N3ah6nP9eKQJqSuCRW0c3+trLPvU/lW7UdJLRXd1U4XUDKxZh7JgZx2vdF6f/FkVgFVtAXtvyw==" saltValue="tQMX/zeJimWjlCdROB/m/Q==" spinCount="100000" sheet="1" objects="1" scenarios="1" selectLockedCells="1"/>
  <mergeCells count="41">
    <mergeCell ref="I59:P60"/>
    <mergeCell ref="A68:AI69"/>
    <mergeCell ref="C71:D72"/>
    <mergeCell ref="C82:D85"/>
    <mergeCell ref="E82:AI85"/>
    <mergeCell ref="C73:D76"/>
    <mergeCell ref="E73:AI76"/>
    <mergeCell ref="A61:AI62"/>
    <mergeCell ref="A66:AI67"/>
    <mergeCell ref="A63:AI64"/>
    <mergeCell ref="A59:H60"/>
    <mergeCell ref="Q59:AI60"/>
    <mergeCell ref="AH50:AI50"/>
    <mergeCell ref="A56:AI57"/>
    <mergeCell ref="U50:W50"/>
    <mergeCell ref="X50:Y50"/>
    <mergeCell ref="Z50:AA50"/>
    <mergeCell ref="AB50:AC50"/>
    <mergeCell ref="AD50:AE50"/>
    <mergeCell ref="AF50:AG50"/>
    <mergeCell ref="A52:AI53"/>
    <mergeCell ref="G107:L108"/>
    <mergeCell ref="N107:X108"/>
    <mergeCell ref="Y107:AA108"/>
    <mergeCell ref="G105:L106"/>
    <mergeCell ref="N105:AI106"/>
    <mergeCell ref="G101:L102"/>
    <mergeCell ref="N101:AI102"/>
    <mergeCell ref="G103:L104"/>
    <mergeCell ref="N103:AI104"/>
    <mergeCell ref="G95:L96"/>
    <mergeCell ref="N95:AI96"/>
    <mergeCell ref="G97:L98"/>
    <mergeCell ref="N97:AI98"/>
    <mergeCell ref="G99:L100"/>
    <mergeCell ref="N99:AI100"/>
    <mergeCell ref="C86:D93"/>
    <mergeCell ref="E86:AI93"/>
    <mergeCell ref="E71:AI72"/>
    <mergeCell ref="C77:D81"/>
    <mergeCell ref="E77:AI81"/>
  </mergeCells>
  <phoneticPr fontId="16"/>
  <conditionalFormatting sqref="A52:AI53">
    <cfRule type="expression" dxfId="0" priority="1">
      <formula>$A$52=""</formula>
    </cfRule>
  </conditionalFormatting>
  <pageMargins left="0.70866141732283472" right="0.51181102362204722" top="0.39370078740157483" bottom="0.39370078740157483" header="0.31496062992125984" footer="0.31496062992125984"/>
  <pageSetup paperSize="9" orientation="portrait" r:id="rId1"/>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pageSetUpPr fitToPage="1"/>
  </sheetPr>
  <dimension ref="A1:M127"/>
  <sheetViews>
    <sheetView zoomScale="55" zoomScaleNormal="55" zoomScaleSheetLayoutView="55" workbookViewId="0">
      <selection activeCell="AN11" sqref="AN11"/>
    </sheetView>
  </sheetViews>
  <sheetFormatPr defaultColWidth="8.75" defaultRowHeight="13.5"/>
  <cols>
    <col min="1" max="1" width="12.375" style="369" customWidth="1"/>
    <col min="2" max="2" width="15.375" style="364" customWidth="1"/>
    <col min="3" max="4" width="12.375" style="369" customWidth="1"/>
    <col min="5" max="5" width="13" style="369" customWidth="1"/>
    <col min="6" max="6" width="15.625" style="369" customWidth="1"/>
    <col min="7" max="8" width="18.125" style="369" customWidth="1"/>
    <col min="9" max="9" width="20.375" style="369" customWidth="1"/>
    <col min="10" max="10" width="51.75" style="369" customWidth="1"/>
    <col min="11" max="11" width="12.375" style="369" customWidth="1"/>
    <col min="12" max="12" width="2.25" style="369" customWidth="1"/>
    <col min="13" max="13" width="57.875" style="369" customWidth="1"/>
    <col min="14" max="14" width="3.375" style="369" customWidth="1"/>
    <col min="15" max="15" width="9.375" style="369" customWidth="1"/>
    <col min="16" max="16384" width="8.75" style="369"/>
  </cols>
  <sheetData>
    <row r="1" spans="1:12" s="348" customFormat="1" ht="27.75" customHeight="1">
      <c r="A1" s="344" t="s">
        <v>2259</v>
      </c>
      <c r="B1" s="344"/>
      <c r="C1" s="344"/>
      <c r="D1" s="344"/>
      <c r="E1" s="344"/>
      <c r="F1" s="344"/>
      <c r="G1" s="344"/>
      <c r="H1" s="344"/>
      <c r="I1" s="344"/>
      <c r="J1" s="345" t="s">
        <v>2260</v>
      </c>
      <c r="K1" s="346"/>
      <c r="L1" s="347"/>
    </row>
    <row r="2" spans="1:12" s="348" customFormat="1" ht="6" customHeight="1">
      <c r="A2" s="349"/>
      <c r="B2" s="349"/>
      <c r="C2" s="349"/>
      <c r="D2" s="349"/>
      <c r="E2" s="349"/>
      <c r="F2" s="350"/>
      <c r="G2" s="350"/>
      <c r="H2" s="350"/>
      <c r="I2" s="350"/>
      <c r="J2" s="350"/>
      <c r="L2" s="347"/>
    </row>
    <row r="3" spans="1:12" s="348" customFormat="1" ht="25.5" customHeight="1">
      <c r="A3" s="351" t="s">
        <v>2261</v>
      </c>
      <c r="B3" s="352"/>
      <c r="C3" s="352"/>
      <c r="D3" s="352"/>
      <c r="E3" s="352"/>
      <c r="F3" s="353"/>
      <c r="G3" s="353"/>
      <c r="H3" s="353"/>
      <c r="I3" s="353"/>
      <c r="J3" s="353"/>
      <c r="L3" s="347"/>
    </row>
    <row r="4" spans="1:12" s="348" customFormat="1" ht="21" customHeight="1" thickBot="1">
      <c r="A4" s="354"/>
      <c r="B4" s="354"/>
      <c r="C4" s="354"/>
      <c r="D4" s="354"/>
      <c r="E4" s="354"/>
      <c r="F4" s="3195" t="s">
        <v>2262</v>
      </c>
      <c r="G4" s="3195"/>
      <c r="H4" s="3195"/>
      <c r="I4" s="3195"/>
      <c r="J4" s="3195"/>
      <c r="L4" s="347"/>
    </row>
    <row r="5" spans="1:12" s="348" customFormat="1" ht="33" customHeight="1" thickBot="1">
      <c r="A5" s="354"/>
      <c r="B5" s="354"/>
      <c r="C5" s="354"/>
      <c r="D5" s="354"/>
      <c r="E5" s="354"/>
      <c r="F5" s="3196" t="s">
        <v>2263</v>
      </c>
      <c r="G5" s="3197"/>
      <c r="H5" s="3197"/>
      <c r="I5" s="3197" t="s">
        <v>2264</v>
      </c>
      <c r="J5" s="3198"/>
      <c r="L5" s="347"/>
    </row>
    <row r="6" spans="1:12" s="348" customFormat="1" ht="16.5" customHeight="1">
      <c r="A6" s="3199" t="s">
        <v>2265</v>
      </c>
      <c r="B6" s="3200"/>
      <c r="C6" s="3200"/>
      <c r="D6" s="3200"/>
      <c r="E6" s="3200"/>
      <c r="F6" s="3201">
        <f>入力専用!$G$66</f>
        <v>0</v>
      </c>
      <c r="G6" s="3202"/>
      <c r="H6" s="3203"/>
      <c r="I6" s="3204" t="s">
        <v>2266</v>
      </c>
      <c r="J6" s="3205"/>
    </row>
    <row r="7" spans="1:12" s="348" customFormat="1" ht="25.5" customHeight="1">
      <c r="A7" s="3208" t="s">
        <v>2267</v>
      </c>
      <c r="B7" s="3119"/>
      <c r="C7" s="3119"/>
      <c r="D7" s="3119"/>
      <c r="E7" s="3119"/>
      <c r="F7" s="3209">
        <f>入力専用!$G$67</f>
        <v>0</v>
      </c>
      <c r="G7" s="3210"/>
      <c r="H7" s="3211"/>
      <c r="I7" s="3206"/>
      <c r="J7" s="3207"/>
    </row>
    <row r="8" spans="1:12" s="348" customFormat="1" ht="25.5" customHeight="1">
      <c r="A8" s="3186" t="s">
        <v>2268</v>
      </c>
      <c r="B8" s="3117"/>
      <c r="C8" s="3117"/>
      <c r="D8" s="3117"/>
      <c r="E8" s="3117"/>
      <c r="F8" s="3187">
        <f>入力専用!$G$53</f>
        <v>0</v>
      </c>
      <c r="G8" s="3188"/>
      <c r="H8" s="3189"/>
      <c r="I8" s="3190"/>
      <c r="J8" s="3191"/>
      <c r="L8" s="347"/>
    </row>
    <row r="9" spans="1:12" s="348" customFormat="1" ht="25.5" customHeight="1">
      <c r="A9" s="3169" t="s">
        <v>2269</v>
      </c>
      <c r="B9" s="3126"/>
      <c r="C9" s="3126"/>
      <c r="D9" s="3126"/>
      <c r="E9" s="3126"/>
      <c r="F9" s="3192">
        <f>入力専用!$G$63</f>
        <v>0</v>
      </c>
      <c r="G9" s="3192"/>
      <c r="H9" s="3192"/>
      <c r="I9" s="3193"/>
      <c r="J9" s="3194"/>
      <c r="L9" s="347"/>
    </row>
    <row r="10" spans="1:12" s="348" customFormat="1" ht="25.5" customHeight="1">
      <c r="A10" s="3212" t="s">
        <v>2270</v>
      </c>
      <c r="B10" s="3118"/>
      <c r="C10" s="3118"/>
      <c r="D10" s="3118"/>
      <c r="E10" s="3118"/>
      <c r="F10" s="3213" t="s">
        <v>2271</v>
      </c>
      <c r="G10" s="3214"/>
      <c r="H10" s="3215"/>
      <c r="I10" s="3216"/>
      <c r="J10" s="3217"/>
      <c r="L10" s="347"/>
    </row>
    <row r="11" spans="1:12" s="348" customFormat="1" ht="25.5" customHeight="1" thickBot="1">
      <c r="A11" s="3181" t="s">
        <v>2272</v>
      </c>
      <c r="B11" s="3182"/>
      <c r="C11" s="3182"/>
      <c r="D11" s="3182"/>
      <c r="E11" s="3182"/>
      <c r="F11" s="3183">
        <f ca="1">NOW()</f>
        <v>46119.699161574077</v>
      </c>
      <c r="G11" s="3183"/>
      <c r="H11" s="3183"/>
      <c r="I11" s="3184"/>
      <c r="J11" s="3185"/>
      <c r="L11" s="347"/>
    </row>
    <row r="12" spans="1:12" s="348" customFormat="1" ht="8.4499999999999993" customHeight="1">
      <c r="A12" s="354"/>
      <c r="B12" s="354"/>
      <c r="C12" s="354"/>
      <c r="D12" s="354"/>
      <c r="E12" s="354"/>
      <c r="L12" s="347"/>
    </row>
    <row r="13" spans="1:12" s="348" customFormat="1" ht="30.75" customHeight="1">
      <c r="A13" s="351" t="s">
        <v>2273</v>
      </c>
      <c r="B13" s="352"/>
      <c r="C13" s="352"/>
      <c r="D13" s="352"/>
      <c r="E13" s="352"/>
      <c r="F13" s="353"/>
      <c r="G13" s="353"/>
      <c r="H13" s="353"/>
      <c r="I13" s="353"/>
      <c r="J13" s="353"/>
      <c r="L13" s="347"/>
    </row>
    <row r="14" spans="1:12" s="348" customFormat="1" ht="4.5" customHeight="1" thickBot="1">
      <c r="A14" s="354"/>
      <c r="B14" s="354"/>
      <c r="C14" s="354"/>
      <c r="D14" s="354"/>
      <c r="E14" s="354"/>
      <c r="L14" s="347"/>
    </row>
    <row r="15" spans="1:12" s="348" customFormat="1" ht="78.75" customHeight="1">
      <c r="A15" s="3177" t="s">
        <v>2274</v>
      </c>
      <c r="B15" s="3178"/>
      <c r="C15" s="3178"/>
      <c r="D15" s="3178"/>
      <c r="E15" s="3178"/>
      <c r="F15" s="3179"/>
      <c r="G15" s="3179"/>
      <c r="H15" s="3179"/>
      <c r="I15" s="3179"/>
      <c r="J15" s="3180"/>
      <c r="L15" s="347"/>
    </row>
    <row r="16" spans="1:12" s="348" customFormat="1" ht="24">
      <c r="A16" s="3169" t="s">
        <v>2275</v>
      </c>
      <c r="B16" s="3126" t="s">
        <v>2276</v>
      </c>
      <c r="C16" s="3126"/>
      <c r="D16" s="3126"/>
      <c r="E16" s="3126"/>
      <c r="F16" s="3170"/>
      <c r="G16" s="3170"/>
      <c r="H16" s="3170"/>
      <c r="I16" s="3170"/>
      <c r="J16" s="3171"/>
      <c r="L16" s="347"/>
    </row>
    <row r="17" spans="1:12" s="348" customFormat="1" ht="72" customHeight="1">
      <c r="A17" s="3169"/>
      <c r="B17" s="3126" t="s">
        <v>2277</v>
      </c>
      <c r="C17" s="3126"/>
      <c r="D17" s="3126"/>
      <c r="E17" s="3126"/>
      <c r="F17" s="740" t="s">
        <v>2278</v>
      </c>
      <c r="G17" s="3172"/>
      <c r="H17" s="3173"/>
      <c r="I17" s="3173"/>
      <c r="J17" s="3174"/>
      <c r="L17" s="347"/>
    </row>
    <row r="18" spans="1:12" s="348" customFormat="1" ht="72" customHeight="1">
      <c r="A18" s="3169"/>
      <c r="B18" s="3126" t="s">
        <v>2279</v>
      </c>
      <c r="C18" s="3126"/>
      <c r="D18" s="3126"/>
      <c r="E18" s="3126"/>
      <c r="F18" s="741" t="s">
        <v>2280</v>
      </c>
      <c r="G18" s="3175"/>
      <c r="H18" s="3175"/>
      <c r="I18" s="3175"/>
      <c r="J18" s="3176"/>
      <c r="L18" s="347"/>
    </row>
    <row r="19" spans="1:12" s="348" customFormat="1" ht="24">
      <c r="A19" s="3169" t="s">
        <v>2281</v>
      </c>
      <c r="B19" s="3126" t="s">
        <v>2276</v>
      </c>
      <c r="C19" s="3126"/>
      <c r="D19" s="3126"/>
      <c r="E19" s="3126"/>
      <c r="F19" s="3170"/>
      <c r="G19" s="3170"/>
      <c r="H19" s="3170"/>
      <c r="I19" s="3170"/>
      <c r="J19" s="3171"/>
      <c r="L19" s="347"/>
    </row>
    <row r="20" spans="1:12" s="348" customFormat="1" ht="51.75">
      <c r="A20" s="3169"/>
      <c r="B20" s="3126" t="s">
        <v>2277</v>
      </c>
      <c r="C20" s="3126"/>
      <c r="D20" s="3126"/>
      <c r="E20" s="3126"/>
      <c r="F20" s="740" t="s">
        <v>2278</v>
      </c>
      <c r="G20" s="3172"/>
      <c r="H20" s="3173"/>
      <c r="I20" s="3173"/>
      <c r="J20" s="3174"/>
      <c r="L20" s="347"/>
    </row>
    <row r="21" spans="1:12" s="348" customFormat="1" ht="51.75">
      <c r="A21" s="3169"/>
      <c r="B21" s="3126" t="s">
        <v>2279</v>
      </c>
      <c r="C21" s="3126"/>
      <c r="D21" s="3126"/>
      <c r="E21" s="3126"/>
      <c r="F21" s="741" t="s">
        <v>2280</v>
      </c>
      <c r="G21" s="3175"/>
      <c r="H21" s="3175"/>
      <c r="I21" s="3175"/>
      <c r="J21" s="3176"/>
      <c r="L21" s="347"/>
    </row>
    <row r="22" spans="1:12" s="348" customFormat="1" ht="39.75" customHeight="1" thickBot="1">
      <c r="A22" s="3159" t="s">
        <v>2282</v>
      </c>
      <c r="B22" s="3160"/>
      <c r="C22" s="3160"/>
      <c r="D22" s="3160"/>
      <c r="E22" s="3160"/>
      <c r="F22" s="3161"/>
      <c r="G22" s="3161"/>
      <c r="H22" s="3161"/>
      <c r="I22" s="3161"/>
      <c r="J22" s="3162"/>
      <c r="L22" s="347"/>
    </row>
    <row r="23" spans="1:12" s="348" customFormat="1" ht="6" customHeight="1">
      <c r="A23" s="354"/>
      <c r="B23" s="354"/>
      <c r="C23" s="354"/>
      <c r="D23" s="354"/>
      <c r="E23" s="354"/>
      <c r="L23" s="347"/>
    </row>
    <row r="24" spans="1:12" s="348" customFormat="1" ht="30.75" customHeight="1">
      <c r="A24" s="351" t="s">
        <v>2283</v>
      </c>
      <c r="B24" s="352"/>
      <c r="C24" s="352"/>
      <c r="D24" s="352"/>
      <c r="E24" s="352"/>
      <c r="F24" s="353"/>
      <c r="G24" s="353"/>
      <c r="H24" s="353"/>
      <c r="I24" s="353"/>
      <c r="J24" s="353"/>
      <c r="L24" s="347"/>
    </row>
    <row r="25" spans="1:12" s="348" customFormat="1" ht="5.25" customHeight="1" thickBot="1">
      <c r="A25" s="354"/>
      <c r="B25" s="354"/>
      <c r="C25" s="354"/>
      <c r="D25" s="354"/>
      <c r="E25" s="354"/>
      <c r="L25" s="347"/>
    </row>
    <row r="26" spans="1:12" s="348" customFormat="1" ht="24.75" thickBot="1">
      <c r="A26" s="355" t="s">
        <v>2284</v>
      </c>
      <c r="B26" s="356"/>
      <c r="C26" s="356"/>
      <c r="D26" s="356"/>
      <c r="E26" s="356"/>
      <c r="F26" s="357"/>
      <c r="G26" s="357"/>
      <c r="H26" s="357"/>
      <c r="I26" s="357"/>
      <c r="J26" s="358"/>
      <c r="L26" s="347"/>
    </row>
    <row r="27" spans="1:12" s="348" customFormat="1" ht="31.5" customHeight="1">
      <c r="A27" s="3163" t="s">
        <v>2285</v>
      </c>
      <c r="B27" s="3164"/>
      <c r="C27" s="3164"/>
      <c r="D27" s="3164"/>
      <c r="E27" s="3164"/>
      <c r="F27" s="3164"/>
      <c r="G27" s="3164"/>
      <c r="H27" s="3164"/>
      <c r="I27" s="3164"/>
      <c r="J27" s="3165"/>
      <c r="L27" s="347"/>
    </row>
    <row r="28" spans="1:12" s="348" customFormat="1" ht="31.5" customHeight="1">
      <c r="A28" s="3166" t="s">
        <v>2286</v>
      </c>
      <c r="B28" s="3167"/>
      <c r="C28" s="3167"/>
      <c r="D28" s="3167"/>
      <c r="E28" s="3167"/>
      <c r="F28" s="3167"/>
      <c r="G28" s="3167"/>
      <c r="H28" s="3167"/>
      <c r="I28" s="3167"/>
      <c r="J28" s="3168"/>
      <c r="L28" s="347"/>
    </row>
    <row r="29" spans="1:12" s="348" customFormat="1" ht="31.5" customHeight="1">
      <c r="A29" s="3166" t="s">
        <v>2287</v>
      </c>
      <c r="B29" s="3167"/>
      <c r="C29" s="3167"/>
      <c r="D29" s="3167"/>
      <c r="E29" s="3167"/>
      <c r="F29" s="3167"/>
      <c r="G29" s="3167"/>
      <c r="H29" s="3167"/>
      <c r="I29" s="3167"/>
      <c r="J29" s="3168"/>
      <c r="L29" s="347"/>
    </row>
    <row r="30" spans="1:12" s="348" customFormat="1" ht="31.5" customHeight="1">
      <c r="A30" s="3166" t="s">
        <v>2288</v>
      </c>
      <c r="B30" s="3167"/>
      <c r="C30" s="3167"/>
      <c r="D30" s="3167"/>
      <c r="E30" s="3167"/>
      <c r="F30" s="3167"/>
      <c r="G30" s="3167"/>
      <c r="H30" s="3167"/>
      <c r="I30" s="3167"/>
      <c r="J30" s="3168"/>
      <c r="L30" s="347"/>
    </row>
    <row r="31" spans="1:12" s="348" customFormat="1" ht="31.5" customHeight="1" thickBot="1">
      <c r="A31" s="3140" t="s">
        <v>2289</v>
      </c>
      <c r="B31" s="3141"/>
      <c r="C31" s="3141"/>
      <c r="D31" s="3141"/>
      <c r="E31" s="3141"/>
      <c r="F31" s="3141"/>
      <c r="G31" s="3141"/>
      <c r="H31" s="3141"/>
      <c r="I31" s="3141"/>
      <c r="J31" s="3142"/>
      <c r="L31" s="347"/>
    </row>
    <row r="32" spans="1:12" s="348" customFormat="1" ht="7.5" customHeight="1" thickBot="1">
      <c r="B32" s="354"/>
      <c r="L32" s="347"/>
    </row>
    <row r="33" spans="1:13" s="348" customFormat="1" ht="24">
      <c r="A33" s="3143" t="s">
        <v>2290</v>
      </c>
      <c r="B33" s="3144"/>
      <c r="C33" s="3144"/>
      <c r="D33" s="3144"/>
      <c r="E33" s="3144"/>
      <c r="F33" s="3144"/>
      <c r="G33" s="3147" t="s">
        <v>2291</v>
      </c>
      <c r="H33" s="3148"/>
      <c r="I33" s="3148"/>
      <c r="J33" s="3149"/>
      <c r="L33" s="347"/>
    </row>
    <row r="34" spans="1:13" s="348" customFormat="1" ht="48.75" customHeight="1" thickBot="1">
      <c r="A34" s="3145"/>
      <c r="B34" s="3146"/>
      <c r="C34" s="3146"/>
      <c r="D34" s="3146"/>
      <c r="E34" s="3146"/>
      <c r="F34" s="3146"/>
      <c r="G34" s="3150" t="s">
        <v>2292</v>
      </c>
      <c r="H34" s="3151"/>
      <c r="I34" s="3152" t="s">
        <v>2293</v>
      </c>
      <c r="J34" s="3153"/>
      <c r="L34" s="347"/>
    </row>
    <row r="35" spans="1:13" s="348" customFormat="1" ht="48.75" customHeight="1">
      <c r="A35" s="3154"/>
      <c r="B35" s="3155"/>
      <c r="C35" s="3155"/>
      <c r="D35" s="3155"/>
      <c r="E35" s="3155"/>
      <c r="F35" s="3156"/>
      <c r="G35" s="359" t="s">
        <v>2294</v>
      </c>
      <c r="H35" s="359" t="s">
        <v>2294</v>
      </c>
      <c r="I35" s="3157"/>
      <c r="J35" s="3158"/>
      <c r="L35" s="347"/>
    </row>
    <row r="36" spans="1:13" s="348" customFormat="1" ht="48.75" customHeight="1">
      <c r="A36" s="3127"/>
      <c r="B36" s="3128"/>
      <c r="C36" s="3128"/>
      <c r="D36" s="3128"/>
      <c r="E36" s="3128"/>
      <c r="F36" s="3129"/>
      <c r="G36" s="742" t="s">
        <v>2294</v>
      </c>
      <c r="H36" s="742" t="s">
        <v>2294</v>
      </c>
      <c r="I36" s="3130"/>
      <c r="J36" s="3131"/>
      <c r="L36" s="347"/>
    </row>
    <row r="37" spans="1:13" s="348" customFormat="1" ht="48.75" customHeight="1">
      <c r="A37" s="3127"/>
      <c r="B37" s="3128"/>
      <c r="C37" s="3128"/>
      <c r="D37" s="3128"/>
      <c r="E37" s="3128"/>
      <c r="F37" s="3129"/>
      <c r="G37" s="742" t="s">
        <v>2294</v>
      </c>
      <c r="H37" s="742" t="s">
        <v>2294</v>
      </c>
      <c r="I37" s="3130"/>
      <c r="J37" s="3131"/>
      <c r="L37" s="347"/>
    </row>
    <row r="38" spans="1:13" s="348" customFormat="1" ht="48.75" customHeight="1">
      <c r="A38" s="3127"/>
      <c r="B38" s="3128"/>
      <c r="C38" s="3128"/>
      <c r="D38" s="3128"/>
      <c r="E38" s="3128"/>
      <c r="F38" s="3129"/>
      <c r="G38" s="742" t="s">
        <v>2294</v>
      </c>
      <c r="H38" s="742" t="s">
        <v>2294</v>
      </c>
      <c r="I38" s="3130"/>
      <c r="J38" s="3131"/>
      <c r="L38" s="347"/>
    </row>
    <row r="39" spans="1:13" s="348" customFormat="1" ht="48.75" customHeight="1">
      <c r="A39" s="3127"/>
      <c r="B39" s="3128"/>
      <c r="C39" s="3128"/>
      <c r="D39" s="3128"/>
      <c r="E39" s="3128"/>
      <c r="F39" s="3129"/>
      <c r="G39" s="742" t="s">
        <v>2294</v>
      </c>
      <c r="H39" s="742" t="s">
        <v>2294</v>
      </c>
      <c r="I39" s="3130"/>
      <c r="J39" s="3131"/>
      <c r="L39" s="347"/>
    </row>
    <row r="40" spans="1:13" s="348" customFormat="1" ht="48.75" customHeight="1">
      <c r="A40" s="3127"/>
      <c r="B40" s="3128"/>
      <c r="C40" s="3128"/>
      <c r="D40" s="3128"/>
      <c r="E40" s="3128"/>
      <c r="F40" s="3129"/>
      <c r="G40" s="742" t="s">
        <v>2294</v>
      </c>
      <c r="H40" s="742" t="s">
        <v>2294</v>
      </c>
      <c r="I40" s="3130"/>
      <c r="J40" s="3131"/>
      <c r="L40" s="347"/>
    </row>
    <row r="41" spans="1:13" s="348" customFormat="1" ht="48.75" customHeight="1">
      <c r="A41" s="3127"/>
      <c r="B41" s="3128"/>
      <c r="C41" s="3128"/>
      <c r="D41" s="3128"/>
      <c r="E41" s="3128"/>
      <c r="F41" s="3129"/>
      <c r="G41" s="742" t="s">
        <v>2294</v>
      </c>
      <c r="H41" s="742" t="s">
        <v>2294</v>
      </c>
      <c r="I41" s="3130"/>
      <c r="J41" s="3131"/>
      <c r="L41" s="347"/>
    </row>
    <row r="42" spans="1:13" s="348" customFormat="1" ht="48.75" customHeight="1">
      <c r="A42" s="3127"/>
      <c r="B42" s="3128"/>
      <c r="C42" s="3128"/>
      <c r="D42" s="3128"/>
      <c r="E42" s="3128"/>
      <c r="F42" s="3129"/>
      <c r="G42" s="742" t="s">
        <v>2294</v>
      </c>
      <c r="H42" s="742" t="s">
        <v>2294</v>
      </c>
      <c r="I42" s="3130"/>
      <c r="J42" s="3131"/>
      <c r="L42" s="347"/>
    </row>
    <row r="43" spans="1:13" s="348" customFormat="1" ht="48.75" customHeight="1">
      <c r="A43" s="3127"/>
      <c r="B43" s="3128"/>
      <c r="C43" s="3128"/>
      <c r="D43" s="3128"/>
      <c r="E43" s="3128"/>
      <c r="F43" s="3129"/>
      <c r="G43" s="742" t="s">
        <v>2294</v>
      </c>
      <c r="H43" s="742" t="s">
        <v>2294</v>
      </c>
      <c r="I43" s="3130"/>
      <c r="J43" s="3131"/>
      <c r="L43" s="347"/>
    </row>
    <row r="44" spans="1:13" s="348" customFormat="1" ht="48.75" customHeight="1">
      <c r="A44" s="3127"/>
      <c r="B44" s="3128"/>
      <c r="C44" s="3128"/>
      <c r="D44" s="3128"/>
      <c r="E44" s="3128"/>
      <c r="F44" s="3129"/>
      <c r="G44" s="742" t="s">
        <v>2294</v>
      </c>
      <c r="H44" s="742" t="s">
        <v>2294</v>
      </c>
      <c r="I44" s="3130"/>
      <c r="J44" s="3131"/>
      <c r="L44" s="347"/>
    </row>
    <row r="45" spans="1:13" s="348" customFormat="1" ht="48.75" customHeight="1">
      <c r="A45" s="3127"/>
      <c r="B45" s="3128"/>
      <c r="C45" s="3128"/>
      <c r="D45" s="3128"/>
      <c r="E45" s="3128"/>
      <c r="F45" s="3129"/>
      <c r="G45" s="742" t="s">
        <v>2294</v>
      </c>
      <c r="H45" s="742" t="s">
        <v>2294</v>
      </c>
      <c r="I45" s="3130"/>
      <c r="J45" s="3131"/>
      <c r="L45" s="347"/>
    </row>
    <row r="46" spans="1:13" s="348" customFormat="1" ht="48.75" customHeight="1" thickBot="1">
      <c r="A46" s="3132"/>
      <c r="B46" s="3133"/>
      <c r="C46" s="3133"/>
      <c r="D46" s="3133"/>
      <c r="E46" s="3133"/>
      <c r="F46" s="3134"/>
      <c r="G46" s="743" t="s">
        <v>2294</v>
      </c>
      <c r="H46" s="743" t="s">
        <v>2294</v>
      </c>
      <c r="I46" s="3135"/>
      <c r="J46" s="3136"/>
      <c r="L46" s="347"/>
    </row>
    <row r="47" spans="1:13" s="348" customFormat="1" ht="3" customHeight="1" thickBot="1">
      <c r="A47" s="354"/>
      <c r="B47" s="354"/>
      <c r="C47" s="354"/>
      <c r="D47" s="354"/>
      <c r="E47" s="354"/>
      <c r="L47" s="347"/>
    </row>
    <row r="48" spans="1:13" s="354" customFormat="1" ht="26.25" hidden="1" customHeight="1">
      <c r="A48" s="360"/>
      <c r="B48" s="360"/>
      <c r="C48" s="360"/>
      <c r="D48" s="360"/>
      <c r="E48" s="360"/>
      <c r="F48" s="361" t="s">
        <v>2295</v>
      </c>
      <c r="G48" s="362" t="s">
        <v>2296</v>
      </c>
      <c r="H48" s="363"/>
      <c r="I48" s="361" t="s">
        <v>2297</v>
      </c>
      <c r="J48" s="362" t="s">
        <v>2298</v>
      </c>
      <c r="K48" s="364"/>
      <c r="L48" s="364"/>
      <c r="M48" s="364"/>
    </row>
    <row r="49" spans="1:13" s="348" customFormat="1" ht="26.25" hidden="1" customHeight="1" thickBot="1">
      <c r="A49" s="360"/>
      <c r="B49" s="360"/>
      <c r="C49" s="360"/>
      <c r="D49" s="360"/>
      <c r="E49" s="360"/>
      <c r="F49" s="365" t="s">
        <v>2299</v>
      </c>
      <c r="G49" s="366"/>
      <c r="H49" s="367"/>
      <c r="I49" s="365" t="s">
        <v>2300</v>
      </c>
      <c r="J49" s="368"/>
      <c r="K49" s="369"/>
      <c r="L49" s="369"/>
      <c r="M49" s="369"/>
    </row>
    <row r="50" spans="1:13" s="348" customFormat="1" ht="5.45" hidden="1" customHeight="1">
      <c r="A50" s="360"/>
      <c r="B50" s="360"/>
      <c r="C50" s="360"/>
      <c r="D50" s="360"/>
      <c r="E50" s="360"/>
      <c r="F50" s="360"/>
      <c r="G50" s="360"/>
      <c r="H50" s="360"/>
      <c r="I50" s="360"/>
      <c r="J50" s="360"/>
      <c r="K50" s="369"/>
      <c r="L50" s="369"/>
      <c r="M50" s="369"/>
    </row>
    <row r="51" spans="1:13" ht="24" hidden="1" customHeight="1">
      <c r="A51" s="3137" t="s">
        <v>2301</v>
      </c>
      <c r="B51" s="3138"/>
      <c r="C51" s="3138"/>
      <c r="D51" s="3138"/>
      <c r="E51" s="3138"/>
      <c r="F51" s="3138" t="s">
        <v>2302</v>
      </c>
      <c r="G51" s="3138"/>
      <c r="H51" s="744"/>
      <c r="I51" s="3138" t="s">
        <v>2264</v>
      </c>
      <c r="J51" s="3139"/>
    </row>
    <row r="52" spans="1:13" ht="59.25" hidden="1" customHeight="1">
      <c r="A52" s="3122" t="s">
        <v>2303</v>
      </c>
      <c r="B52" s="3123"/>
      <c r="C52" s="3123"/>
      <c r="D52" s="3123"/>
      <c r="E52" s="3123"/>
      <c r="F52" s="370" t="s">
        <v>2304</v>
      </c>
      <c r="G52" s="371" t="s">
        <v>2305</v>
      </c>
      <c r="H52" s="372"/>
      <c r="I52" s="3124" t="s">
        <v>2306</v>
      </c>
      <c r="J52" s="3125"/>
    </row>
    <row r="53" spans="1:13" ht="60" hidden="1" customHeight="1">
      <c r="A53" s="3117" t="s">
        <v>2307</v>
      </c>
      <c r="B53" s="3117" t="s">
        <v>2308</v>
      </c>
      <c r="C53" s="3121" t="s">
        <v>2309</v>
      </c>
      <c r="D53" s="3121"/>
      <c r="E53" s="3121"/>
      <c r="F53" s="745"/>
      <c r="G53" s="746"/>
      <c r="H53" s="746"/>
      <c r="I53" s="740" t="s">
        <v>2310</v>
      </c>
      <c r="J53" s="747"/>
    </row>
    <row r="54" spans="1:13" ht="60" hidden="1" customHeight="1">
      <c r="A54" s="3118"/>
      <c r="B54" s="3118"/>
      <c r="C54" s="3121" t="s">
        <v>2311</v>
      </c>
      <c r="D54" s="3121"/>
      <c r="E54" s="3121"/>
      <c r="F54" s="745"/>
      <c r="G54" s="746"/>
      <c r="H54" s="746"/>
      <c r="I54" s="740" t="s">
        <v>2310</v>
      </c>
      <c r="J54" s="747"/>
    </row>
    <row r="55" spans="1:13" ht="60" hidden="1" customHeight="1">
      <c r="A55" s="3118"/>
      <c r="B55" s="3118"/>
      <c r="C55" s="3121" t="s">
        <v>2312</v>
      </c>
      <c r="D55" s="3121"/>
      <c r="E55" s="3121"/>
      <c r="F55" s="745"/>
      <c r="G55" s="746"/>
      <c r="H55" s="746"/>
      <c r="I55" s="740" t="s">
        <v>2310</v>
      </c>
      <c r="J55" s="747"/>
      <c r="K55" s="373"/>
      <c r="L55" s="373"/>
    </row>
    <row r="56" spans="1:13" ht="60" hidden="1" customHeight="1">
      <c r="A56" s="3118"/>
      <c r="B56" s="3119"/>
      <c r="C56" s="3121" t="s">
        <v>2313</v>
      </c>
      <c r="D56" s="3121"/>
      <c r="E56" s="3121"/>
      <c r="F56" s="745"/>
      <c r="G56" s="746"/>
      <c r="H56" s="746"/>
      <c r="I56" s="740" t="s">
        <v>2310</v>
      </c>
      <c r="J56" s="747"/>
      <c r="K56" s="373"/>
      <c r="L56" s="373"/>
    </row>
    <row r="57" spans="1:13" ht="60" hidden="1" customHeight="1">
      <c r="A57" s="3118"/>
      <c r="B57" s="3126" t="s">
        <v>2314</v>
      </c>
      <c r="C57" s="3121" t="s">
        <v>2315</v>
      </c>
      <c r="D57" s="3121"/>
      <c r="E57" s="3121"/>
      <c r="F57" s="745"/>
      <c r="G57" s="746"/>
      <c r="H57" s="746"/>
      <c r="I57" s="740" t="s">
        <v>2310</v>
      </c>
      <c r="J57" s="747"/>
      <c r="K57" s="373"/>
      <c r="L57" s="373"/>
    </row>
    <row r="58" spans="1:13" ht="60" hidden="1" customHeight="1">
      <c r="A58" s="3118"/>
      <c r="B58" s="3126"/>
      <c r="C58" s="3121" t="s">
        <v>2316</v>
      </c>
      <c r="D58" s="3121"/>
      <c r="E58" s="3121"/>
      <c r="F58" s="745"/>
      <c r="G58" s="746"/>
      <c r="H58" s="746"/>
      <c r="I58" s="740" t="s">
        <v>2310</v>
      </c>
      <c r="J58" s="747"/>
      <c r="K58" s="373"/>
      <c r="L58" s="373"/>
    </row>
    <row r="59" spans="1:13" ht="60" hidden="1" customHeight="1">
      <c r="A59" s="3119"/>
      <c r="B59" s="3126"/>
      <c r="C59" s="3121" t="s">
        <v>2317</v>
      </c>
      <c r="D59" s="3121"/>
      <c r="E59" s="3121"/>
      <c r="F59" s="745"/>
      <c r="G59" s="746"/>
      <c r="H59" s="746"/>
      <c r="I59" s="740" t="s">
        <v>2310</v>
      </c>
      <c r="J59" s="747"/>
      <c r="K59" s="373"/>
      <c r="L59" s="373"/>
    </row>
    <row r="60" spans="1:13" ht="79.5" hidden="1" customHeight="1">
      <c r="A60" s="3117" t="s">
        <v>2318</v>
      </c>
      <c r="B60" s="3120" t="s">
        <v>2319</v>
      </c>
      <c r="C60" s="3120"/>
      <c r="D60" s="3120"/>
      <c r="E60" s="3120"/>
      <c r="F60" s="745"/>
      <c r="G60" s="746"/>
      <c r="H60" s="746"/>
      <c r="I60" s="740" t="s">
        <v>2310</v>
      </c>
      <c r="J60" s="747"/>
      <c r="K60" s="373"/>
      <c r="L60" s="373"/>
    </row>
    <row r="61" spans="1:13" ht="95.1" hidden="1" customHeight="1">
      <c r="A61" s="3118"/>
      <c r="B61" s="3120" t="s">
        <v>2320</v>
      </c>
      <c r="C61" s="3120"/>
      <c r="D61" s="3120"/>
      <c r="E61" s="3120"/>
      <c r="F61" s="745"/>
      <c r="G61" s="746"/>
      <c r="H61" s="746"/>
      <c r="I61" s="740" t="s">
        <v>2310</v>
      </c>
      <c r="J61" s="747"/>
      <c r="K61" s="373"/>
      <c r="L61" s="373"/>
    </row>
    <row r="62" spans="1:13" ht="71.650000000000006" hidden="1" customHeight="1">
      <c r="A62" s="3118"/>
      <c r="B62" s="3120" t="s">
        <v>2321</v>
      </c>
      <c r="C62" s="3120"/>
      <c r="D62" s="3120"/>
      <c r="E62" s="3120"/>
      <c r="F62" s="745"/>
      <c r="G62" s="746"/>
      <c r="H62" s="746"/>
      <c r="I62" s="740" t="s">
        <v>2310</v>
      </c>
      <c r="J62" s="747"/>
      <c r="K62" s="373"/>
      <c r="L62" s="373"/>
    </row>
    <row r="63" spans="1:13" ht="90.95" hidden="1" customHeight="1">
      <c r="A63" s="3119"/>
      <c r="B63" s="3120" t="s">
        <v>2322</v>
      </c>
      <c r="C63" s="3120"/>
      <c r="D63" s="3120"/>
      <c r="E63" s="3120"/>
      <c r="F63" s="745"/>
      <c r="G63" s="746"/>
      <c r="H63" s="746"/>
      <c r="I63" s="740" t="s">
        <v>2310</v>
      </c>
      <c r="J63" s="747"/>
      <c r="K63" s="373"/>
      <c r="L63" s="373"/>
    </row>
    <row r="64" spans="1:13" ht="101.45" hidden="1" customHeight="1">
      <c r="A64" s="3117" t="s">
        <v>2323</v>
      </c>
      <c r="B64" s="3120" t="s">
        <v>2324</v>
      </c>
      <c r="C64" s="3120"/>
      <c r="D64" s="3120"/>
      <c r="E64" s="3120"/>
      <c r="F64" s="745"/>
      <c r="G64" s="746"/>
      <c r="H64" s="746"/>
      <c r="I64" s="740" t="s">
        <v>2310</v>
      </c>
      <c r="J64" s="747"/>
      <c r="K64" s="373"/>
      <c r="L64" s="373"/>
    </row>
    <row r="65" spans="1:12" ht="79.5" hidden="1" customHeight="1">
      <c r="A65" s="3118"/>
      <c r="B65" s="3120" t="s">
        <v>2325</v>
      </c>
      <c r="C65" s="3120"/>
      <c r="D65" s="3120"/>
      <c r="E65" s="3120"/>
      <c r="F65" s="745"/>
      <c r="G65" s="746"/>
      <c r="H65" s="746"/>
      <c r="I65" s="740" t="s">
        <v>2310</v>
      </c>
      <c r="J65" s="747"/>
      <c r="K65" s="373"/>
      <c r="L65" s="373"/>
    </row>
    <row r="66" spans="1:12" ht="79.5" hidden="1" customHeight="1">
      <c r="A66" s="3118"/>
      <c r="B66" s="3120" t="s">
        <v>2326</v>
      </c>
      <c r="C66" s="3120"/>
      <c r="D66" s="3120"/>
      <c r="E66" s="3120"/>
      <c r="F66" s="745"/>
      <c r="G66" s="746"/>
      <c r="H66" s="746"/>
      <c r="I66" s="740" t="s">
        <v>2310</v>
      </c>
      <c r="J66" s="747"/>
      <c r="K66" s="373"/>
      <c r="L66" s="373"/>
    </row>
    <row r="67" spans="1:12" ht="79.5" hidden="1" customHeight="1">
      <c r="A67" s="3118"/>
      <c r="B67" s="3120" t="s">
        <v>2327</v>
      </c>
      <c r="C67" s="3120"/>
      <c r="D67" s="3120"/>
      <c r="E67" s="3120"/>
      <c r="F67" s="745"/>
      <c r="G67" s="746"/>
      <c r="H67" s="746"/>
      <c r="I67" s="740" t="s">
        <v>2310</v>
      </c>
      <c r="J67" s="747"/>
      <c r="K67" s="373"/>
      <c r="L67" s="373"/>
    </row>
    <row r="68" spans="1:12" ht="71.25" hidden="1" customHeight="1">
      <c r="A68" s="3118"/>
      <c r="B68" s="3120" t="s">
        <v>2328</v>
      </c>
      <c r="C68" s="3120"/>
      <c r="D68" s="3120"/>
      <c r="E68" s="3120"/>
      <c r="F68" s="745"/>
      <c r="G68" s="746"/>
      <c r="H68" s="746"/>
      <c r="I68" s="740" t="s">
        <v>2310</v>
      </c>
      <c r="J68" s="747"/>
      <c r="K68" s="373"/>
      <c r="L68" s="373"/>
    </row>
    <row r="69" spans="1:12" ht="79.5" hidden="1" customHeight="1">
      <c r="A69" s="3118"/>
      <c r="B69" s="3101" t="s">
        <v>2329</v>
      </c>
      <c r="C69" s="3102"/>
      <c r="D69" s="3102"/>
      <c r="E69" s="3103"/>
      <c r="F69" s="745"/>
      <c r="G69" s="746"/>
      <c r="H69" s="746"/>
      <c r="I69" s="740" t="s">
        <v>2310</v>
      </c>
      <c r="J69" s="747"/>
      <c r="K69" s="373"/>
      <c r="L69" s="373"/>
    </row>
    <row r="70" spans="1:12" ht="60.75" hidden="1" customHeight="1">
      <c r="A70" s="3118"/>
      <c r="B70" s="3101" t="s">
        <v>2330</v>
      </c>
      <c r="C70" s="3102"/>
      <c r="D70" s="3102"/>
      <c r="E70" s="3103"/>
      <c r="F70" s="745"/>
      <c r="G70" s="746"/>
      <c r="H70" s="746"/>
      <c r="I70" s="740" t="s">
        <v>2310</v>
      </c>
      <c r="J70" s="747"/>
      <c r="K70" s="373"/>
      <c r="L70" s="373"/>
    </row>
    <row r="71" spans="1:12" ht="92.25" hidden="1" customHeight="1">
      <c r="A71" s="3118"/>
      <c r="B71" s="3101" t="s">
        <v>2331</v>
      </c>
      <c r="C71" s="3102"/>
      <c r="D71" s="3102"/>
      <c r="E71" s="3103"/>
      <c r="F71" s="745"/>
      <c r="G71" s="746"/>
      <c r="H71" s="746"/>
      <c r="I71" s="740" t="s">
        <v>2310</v>
      </c>
      <c r="J71" s="747"/>
      <c r="K71" s="373"/>
      <c r="L71" s="373"/>
    </row>
    <row r="72" spans="1:12" ht="72.75" hidden="1" customHeight="1">
      <c r="A72" s="3118"/>
      <c r="B72" s="3101" t="s">
        <v>2332</v>
      </c>
      <c r="C72" s="3102"/>
      <c r="D72" s="3102"/>
      <c r="E72" s="3103"/>
      <c r="F72" s="745"/>
      <c r="G72" s="746"/>
      <c r="H72" s="746"/>
      <c r="I72" s="740" t="s">
        <v>2310</v>
      </c>
      <c r="J72" s="747"/>
      <c r="K72" s="373"/>
      <c r="L72" s="373"/>
    </row>
    <row r="73" spans="1:12" ht="72.75" hidden="1" customHeight="1" thickBot="1">
      <c r="A73" s="3119"/>
      <c r="B73" s="3101" t="s">
        <v>2333</v>
      </c>
      <c r="C73" s="3102"/>
      <c r="D73" s="3102"/>
      <c r="E73" s="3103"/>
      <c r="F73" s="745"/>
      <c r="G73" s="746"/>
      <c r="H73" s="746"/>
      <c r="I73" s="740" t="s">
        <v>2310</v>
      </c>
      <c r="J73" s="747"/>
      <c r="K73" s="373"/>
      <c r="L73" s="373"/>
    </row>
    <row r="74" spans="1:12" ht="26.25" hidden="1" customHeight="1" thickBot="1">
      <c r="A74" s="3104" t="s">
        <v>2334</v>
      </c>
      <c r="B74" s="3105"/>
      <c r="C74" s="3105"/>
      <c r="D74" s="3105"/>
      <c r="E74" s="3106"/>
      <c r="F74" s="3107"/>
      <c r="G74" s="3108"/>
      <c r="H74" s="374"/>
      <c r="I74" s="3109"/>
      <c r="J74" s="3110"/>
      <c r="K74" s="373"/>
      <c r="L74" s="373"/>
    </row>
    <row r="75" spans="1:12" s="348" customFormat="1" ht="24.75" thickBot="1">
      <c r="A75" s="3111" t="s">
        <v>2334</v>
      </c>
      <c r="B75" s="3112"/>
      <c r="C75" s="3112"/>
      <c r="D75" s="3112"/>
      <c r="E75" s="3112"/>
      <c r="F75" s="3112"/>
      <c r="G75" s="3112"/>
      <c r="H75" s="3112"/>
      <c r="I75" s="3112"/>
      <c r="J75" s="3113"/>
      <c r="L75" s="347"/>
    </row>
    <row r="76" spans="1:12" ht="361.5" customHeight="1" thickBot="1">
      <c r="A76" s="3114"/>
      <c r="B76" s="3115"/>
      <c r="C76" s="3115"/>
      <c r="D76" s="3115"/>
      <c r="E76" s="3115"/>
      <c r="F76" s="3115"/>
      <c r="G76" s="3115"/>
      <c r="H76" s="3115"/>
      <c r="I76" s="3115"/>
      <c r="J76" s="3116"/>
    </row>
    <row r="80" spans="1:12" ht="18.75">
      <c r="A80" s="351" t="s">
        <v>2335</v>
      </c>
      <c r="B80" s="375"/>
      <c r="C80" s="376"/>
      <c r="D80" s="376"/>
      <c r="E80" s="376"/>
      <c r="F80" s="376"/>
      <c r="G80" s="376"/>
      <c r="H80" s="376"/>
      <c r="I80" s="376"/>
      <c r="J80" s="376"/>
    </row>
    <row r="81" spans="1:10" ht="81" customHeight="1">
      <c r="A81" s="3095" t="s">
        <v>2336</v>
      </c>
      <c r="B81" s="3095"/>
      <c r="C81" s="3095"/>
      <c r="D81" s="3095"/>
      <c r="E81" s="3095"/>
      <c r="F81" s="3095"/>
      <c r="G81" s="3095"/>
      <c r="H81" s="3095"/>
      <c r="I81" s="3095"/>
      <c r="J81" s="3095"/>
    </row>
    <row r="83" spans="1:10" ht="19.5" thickBot="1">
      <c r="A83" s="348" t="s">
        <v>2337</v>
      </c>
      <c r="B83" s="377"/>
      <c r="C83" s="378"/>
      <c r="D83" s="378"/>
      <c r="E83" s="378"/>
      <c r="F83" s="378"/>
      <c r="G83" s="378"/>
      <c r="H83" s="378"/>
      <c r="I83" s="378"/>
      <c r="J83" s="378"/>
    </row>
    <row r="84" spans="1:10" ht="49.5" customHeight="1" thickBot="1">
      <c r="A84" s="379" t="s">
        <v>2338</v>
      </c>
      <c r="B84" s="3096" t="s">
        <v>2339</v>
      </c>
      <c r="C84" s="3096"/>
      <c r="D84" s="3097" t="s">
        <v>2340</v>
      </c>
      <c r="E84" s="3097"/>
      <c r="F84" s="3097"/>
      <c r="G84" s="3097"/>
      <c r="H84" s="3097"/>
      <c r="I84" s="3097"/>
      <c r="J84" s="3098"/>
    </row>
    <row r="85" spans="1:10" ht="110.25" customHeight="1">
      <c r="A85" s="380">
        <v>10</v>
      </c>
      <c r="B85" s="3099" t="s">
        <v>2341</v>
      </c>
      <c r="C85" s="3099"/>
      <c r="D85" s="3099" t="s">
        <v>2342</v>
      </c>
      <c r="E85" s="3099"/>
      <c r="F85" s="3099"/>
      <c r="G85" s="3099"/>
      <c r="H85" s="3099"/>
      <c r="I85" s="3099"/>
      <c r="J85" s="3100"/>
    </row>
    <row r="86" spans="1:10" ht="55.5" customHeight="1">
      <c r="A86" s="748">
        <v>11</v>
      </c>
      <c r="B86" s="3091" t="s">
        <v>2343</v>
      </c>
      <c r="C86" s="3091"/>
      <c r="D86" s="3091" t="s">
        <v>2344</v>
      </c>
      <c r="E86" s="3091"/>
      <c r="F86" s="3091"/>
      <c r="G86" s="3091"/>
      <c r="H86" s="3091"/>
      <c r="I86" s="3091"/>
      <c r="J86" s="3092"/>
    </row>
    <row r="87" spans="1:10" ht="55.5" customHeight="1">
      <c r="A87" s="748">
        <v>12</v>
      </c>
      <c r="B87" s="3091" t="s">
        <v>2345</v>
      </c>
      <c r="C87" s="3091"/>
      <c r="D87" s="3091" t="s">
        <v>2346</v>
      </c>
      <c r="E87" s="3091"/>
      <c r="F87" s="3091"/>
      <c r="G87" s="3091"/>
      <c r="H87" s="3091"/>
      <c r="I87" s="3091"/>
      <c r="J87" s="3092"/>
    </row>
    <row r="88" spans="1:10" ht="55.5" customHeight="1">
      <c r="A88" s="748">
        <v>13</v>
      </c>
      <c r="B88" s="3091" t="s">
        <v>2347</v>
      </c>
      <c r="C88" s="3091"/>
      <c r="D88" s="3091" t="s">
        <v>2348</v>
      </c>
      <c r="E88" s="3091"/>
      <c r="F88" s="3091"/>
      <c r="G88" s="3091"/>
      <c r="H88" s="3091"/>
      <c r="I88" s="3091"/>
      <c r="J88" s="3092"/>
    </row>
    <row r="89" spans="1:10" ht="74.25" customHeight="1">
      <c r="A89" s="748">
        <v>14</v>
      </c>
      <c r="B89" s="3091" t="s">
        <v>2349</v>
      </c>
      <c r="C89" s="3091"/>
      <c r="D89" s="3091" t="s">
        <v>2350</v>
      </c>
      <c r="E89" s="3091"/>
      <c r="F89" s="3091"/>
      <c r="G89" s="3091"/>
      <c r="H89" s="3091"/>
      <c r="I89" s="3091"/>
      <c r="J89" s="3092"/>
    </row>
    <row r="90" spans="1:10" ht="55.5" customHeight="1">
      <c r="A90" s="748">
        <v>15</v>
      </c>
      <c r="B90" s="3091" t="s">
        <v>2351</v>
      </c>
      <c r="C90" s="3091"/>
      <c r="D90" s="3091" t="s">
        <v>2352</v>
      </c>
      <c r="E90" s="3091"/>
      <c r="F90" s="3091"/>
      <c r="G90" s="3091"/>
      <c r="H90" s="3091"/>
      <c r="I90" s="3091"/>
      <c r="J90" s="3092"/>
    </row>
    <row r="91" spans="1:10" ht="55.5" customHeight="1">
      <c r="A91" s="748">
        <v>16</v>
      </c>
      <c r="B91" s="3091" t="s">
        <v>2353</v>
      </c>
      <c r="C91" s="3091"/>
      <c r="D91" s="3091" t="s">
        <v>2354</v>
      </c>
      <c r="E91" s="3091"/>
      <c r="F91" s="3091"/>
      <c r="G91" s="3091"/>
      <c r="H91" s="3091"/>
      <c r="I91" s="3091"/>
      <c r="J91" s="3092"/>
    </row>
    <row r="92" spans="1:10" ht="55.5" customHeight="1">
      <c r="A92" s="748">
        <v>17</v>
      </c>
      <c r="B92" s="3091" t="s">
        <v>2355</v>
      </c>
      <c r="C92" s="3091"/>
      <c r="D92" s="3091" t="s">
        <v>2356</v>
      </c>
      <c r="E92" s="3091"/>
      <c r="F92" s="3091"/>
      <c r="G92" s="3091"/>
      <c r="H92" s="3091"/>
      <c r="I92" s="3091"/>
      <c r="J92" s="3092"/>
    </row>
    <row r="93" spans="1:10" ht="55.5" customHeight="1">
      <c r="A93" s="748">
        <v>18</v>
      </c>
      <c r="B93" s="3091" t="s">
        <v>2357</v>
      </c>
      <c r="C93" s="3091"/>
      <c r="D93" s="3091" t="s">
        <v>2358</v>
      </c>
      <c r="E93" s="3091"/>
      <c r="F93" s="3091"/>
      <c r="G93" s="3091"/>
      <c r="H93" s="3091"/>
      <c r="I93" s="3091"/>
      <c r="J93" s="3092"/>
    </row>
    <row r="94" spans="1:10" ht="55.5" customHeight="1">
      <c r="A94" s="748">
        <v>19</v>
      </c>
      <c r="B94" s="3091" t="s">
        <v>2359</v>
      </c>
      <c r="C94" s="3091"/>
      <c r="D94" s="3091" t="s">
        <v>2360</v>
      </c>
      <c r="E94" s="3091"/>
      <c r="F94" s="3091"/>
      <c r="G94" s="3091"/>
      <c r="H94" s="3091"/>
      <c r="I94" s="3091"/>
      <c r="J94" s="3092"/>
    </row>
    <row r="95" spans="1:10" ht="55.5" customHeight="1">
      <c r="A95" s="748">
        <v>20</v>
      </c>
      <c r="B95" s="3091" t="s">
        <v>2361</v>
      </c>
      <c r="C95" s="3091"/>
      <c r="D95" s="3091" t="s">
        <v>2362</v>
      </c>
      <c r="E95" s="3091"/>
      <c r="F95" s="3091"/>
      <c r="G95" s="3091"/>
      <c r="H95" s="3091"/>
      <c r="I95" s="3091"/>
      <c r="J95" s="3092"/>
    </row>
    <row r="96" spans="1:10" ht="73.5" customHeight="1">
      <c r="A96" s="748">
        <v>21</v>
      </c>
      <c r="B96" s="3091" t="s">
        <v>2363</v>
      </c>
      <c r="C96" s="3091"/>
      <c r="D96" s="3091" t="s">
        <v>2364</v>
      </c>
      <c r="E96" s="3091"/>
      <c r="F96" s="3091"/>
      <c r="G96" s="3091"/>
      <c r="H96" s="3091"/>
      <c r="I96" s="3091"/>
      <c r="J96" s="3092"/>
    </row>
    <row r="97" spans="1:10" ht="69.75" customHeight="1">
      <c r="A97" s="748">
        <v>22</v>
      </c>
      <c r="B97" s="3091" t="s">
        <v>2365</v>
      </c>
      <c r="C97" s="3091"/>
      <c r="D97" s="3091" t="s">
        <v>2366</v>
      </c>
      <c r="E97" s="3091"/>
      <c r="F97" s="3091"/>
      <c r="G97" s="3091"/>
      <c r="H97" s="3091"/>
      <c r="I97" s="3091"/>
      <c r="J97" s="3092"/>
    </row>
    <row r="98" spans="1:10" ht="55.5" customHeight="1" thickBot="1">
      <c r="A98" s="749">
        <v>23</v>
      </c>
      <c r="B98" s="3093" t="s">
        <v>2367</v>
      </c>
      <c r="C98" s="3093"/>
      <c r="D98" s="3093" t="s">
        <v>2368</v>
      </c>
      <c r="E98" s="3093"/>
      <c r="F98" s="3093"/>
      <c r="G98" s="3093"/>
      <c r="H98" s="3093"/>
      <c r="I98" s="3093"/>
      <c r="J98" s="3094"/>
    </row>
    <row r="99" spans="1:10" ht="17.25">
      <c r="A99" s="378"/>
      <c r="B99" s="377"/>
      <c r="C99" s="378"/>
      <c r="D99" s="378"/>
      <c r="E99" s="378"/>
      <c r="F99" s="378"/>
      <c r="G99" s="378"/>
      <c r="H99" s="378"/>
      <c r="I99" s="378"/>
      <c r="J99" s="378"/>
    </row>
    <row r="100" spans="1:10" ht="17.25">
      <c r="A100" s="378"/>
      <c r="B100" s="377"/>
      <c r="C100" s="378"/>
      <c r="D100" s="378"/>
      <c r="E100" s="378"/>
      <c r="F100" s="378"/>
      <c r="G100" s="378"/>
      <c r="H100" s="378"/>
      <c r="I100" s="378"/>
      <c r="J100" s="378"/>
    </row>
    <row r="101" spans="1:10" ht="17.25">
      <c r="A101" s="378"/>
      <c r="B101" s="377"/>
      <c r="C101" s="378"/>
      <c r="D101" s="378"/>
      <c r="E101" s="378"/>
      <c r="F101" s="378"/>
      <c r="G101" s="378"/>
      <c r="H101" s="378"/>
      <c r="I101" s="378"/>
      <c r="J101" s="378"/>
    </row>
    <row r="102" spans="1:10" ht="17.25">
      <c r="A102" s="378"/>
      <c r="B102" s="377"/>
      <c r="C102" s="378"/>
      <c r="D102" s="378"/>
      <c r="E102" s="378"/>
      <c r="F102" s="378"/>
      <c r="G102" s="378"/>
      <c r="H102" s="378"/>
      <c r="I102" s="378"/>
      <c r="J102" s="378"/>
    </row>
    <row r="103" spans="1:10" ht="17.25">
      <c r="A103" s="378"/>
      <c r="B103" s="377"/>
      <c r="C103" s="378"/>
      <c r="D103" s="378"/>
      <c r="E103" s="378"/>
      <c r="F103" s="378"/>
      <c r="G103" s="378"/>
      <c r="H103" s="378"/>
      <c r="I103" s="378"/>
      <c r="J103" s="378"/>
    </row>
    <row r="104" spans="1:10" ht="17.25">
      <c r="A104" s="378"/>
      <c r="B104" s="377"/>
      <c r="C104" s="378"/>
      <c r="D104" s="378"/>
      <c r="E104" s="378"/>
      <c r="F104" s="378"/>
      <c r="G104" s="378"/>
      <c r="H104" s="378"/>
      <c r="I104" s="378"/>
      <c r="J104" s="378"/>
    </row>
    <row r="105" spans="1:10" ht="17.25">
      <c r="A105" s="378"/>
      <c r="B105" s="377"/>
      <c r="C105" s="378"/>
      <c r="D105" s="378"/>
      <c r="E105" s="378"/>
      <c r="F105" s="378"/>
      <c r="G105" s="378"/>
      <c r="H105" s="378"/>
      <c r="I105" s="378"/>
      <c r="J105" s="378"/>
    </row>
    <row r="106" spans="1:10" ht="17.25">
      <c r="A106" s="378"/>
      <c r="B106" s="377"/>
      <c r="C106" s="378"/>
      <c r="D106" s="378"/>
      <c r="E106" s="378"/>
      <c r="F106" s="378"/>
      <c r="G106" s="378"/>
      <c r="H106" s="378"/>
      <c r="I106" s="378"/>
      <c r="J106" s="378"/>
    </row>
    <row r="107" spans="1:10" ht="17.25">
      <c r="A107" s="378"/>
      <c r="B107" s="377"/>
      <c r="C107" s="378"/>
      <c r="D107" s="378"/>
      <c r="E107" s="378"/>
      <c r="F107" s="378"/>
      <c r="G107" s="378"/>
      <c r="H107" s="378"/>
      <c r="I107" s="378"/>
      <c r="J107" s="378"/>
    </row>
    <row r="108" spans="1:10" ht="17.25">
      <c r="A108" s="378"/>
      <c r="B108" s="377"/>
      <c r="C108" s="378"/>
      <c r="D108" s="378"/>
      <c r="E108" s="378"/>
      <c r="F108" s="378"/>
      <c r="G108" s="378"/>
      <c r="H108" s="378"/>
      <c r="I108" s="378"/>
      <c r="J108" s="378"/>
    </row>
    <row r="109" spans="1:10" ht="17.25">
      <c r="A109" s="378"/>
      <c r="B109" s="377"/>
      <c r="C109" s="378"/>
      <c r="D109" s="378"/>
      <c r="E109" s="378"/>
      <c r="F109" s="378"/>
      <c r="G109" s="378"/>
      <c r="H109" s="378"/>
      <c r="I109" s="378"/>
      <c r="J109" s="378"/>
    </row>
    <row r="110" spans="1:10" ht="17.25">
      <c r="A110" s="378"/>
      <c r="B110" s="377"/>
      <c r="C110" s="378"/>
      <c r="D110" s="378"/>
      <c r="E110" s="378"/>
      <c r="F110" s="378"/>
      <c r="G110" s="378"/>
      <c r="H110" s="378"/>
      <c r="I110" s="378"/>
      <c r="J110" s="378"/>
    </row>
    <row r="111" spans="1:10" ht="17.25">
      <c r="A111" s="378"/>
      <c r="B111" s="377"/>
      <c r="C111" s="378"/>
      <c r="D111" s="378"/>
      <c r="E111" s="378"/>
      <c r="F111" s="378"/>
      <c r="G111" s="378"/>
      <c r="H111" s="378"/>
      <c r="I111" s="378"/>
      <c r="J111" s="378"/>
    </row>
    <row r="112" spans="1:10" ht="17.25">
      <c r="A112" s="378"/>
      <c r="B112" s="377"/>
      <c r="C112" s="378"/>
      <c r="D112" s="378"/>
      <c r="E112" s="378"/>
      <c r="F112" s="378"/>
      <c r="G112" s="378"/>
      <c r="H112" s="378"/>
      <c r="I112" s="378"/>
      <c r="J112" s="378"/>
    </row>
    <row r="113" spans="1:10" ht="17.25">
      <c r="A113" s="378"/>
      <c r="B113" s="377"/>
      <c r="C113" s="378"/>
      <c r="D113" s="378"/>
      <c r="E113" s="378"/>
      <c r="F113" s="378"/>
      <c r="G113" s="378"/>
      <c r="H113" s="378"/>
      <c r="I113" s="378"/>
      <c r="J113" s="378"/>
    </row>
    <row r="114" spans="1:10" ht="17.25">
      <c r="A114" s="378"/>
      <c r="B114" s="377"/>
      <c r="C114" s="378"/>
      <c r="D114" s="378"/>
      <c r="E114" s="378"/>
      <c r="F114" s="378"/>
      <c r="G114" s="378"/>
      <c r="H114" s="378"/>
      <c r="I114" s="378"/>
      <c r="J114" s="378"/>
    </row>
    <row r="115" spans="1:10" ht="17.25">
      <c r="A115" s="378"/>
      <c r="B115" s="377"/>
      <c r="C115" s="378"/>
      <c r="D115" s="378"/>
      <c r="E115" s="378"/>
      <c r="F115" s="378"/>
      <c r="G115" s="378"/>
      <c r="H115" s="378"/>
      <c r="I115" s="378"/>
      <c r="J115" s="378"/>
    </row>
    <row r="116" spans="1:10" ht="17.25">
      <c r="A116" s="378"/>
      <c r="B116" s="377"/>
      <c r="C116" s="378"/>
      <c r="D116" s="378"/>
      <c r="E116" s="378"/>
      <c r="F116" s="378"/>
      <c r="G116" s="378"/>
      <c r="H116" s="378"/>
      <c r="I116" s="378"/>
      <c r="J116" s="378"/>
    </row>
    <row r="117" spans="1:10" ht="17.25">
      <c r="A117" s="378"/>
      <c r="B117" s="377"/>
      <c r="C117" s="378"/>
      <c r="D117" s="378"/>
      <c r="E117" s="378"/>
      <c r="F117" s="378"/>
      <c r="G117" s="378"/>
      <c r="H117" s="378"/>
      <c r="I117" s="378"/>
      <c r="J117" s="378"/>
    </row>
    <row r="118" spans="1:10" ht="17.25">
      <c r="A118" s="378"/>
      <c r="B118" s="377"/>
      <c r="C118" s="378"/>
      <c r="D118" s="378"/>
      <c r="E118" s="378"/>
      <c r="F118" s="378"/>
      <c r="G118" s="378"/>
      <c r="H118" s="378"/>
      <c r="I118" s="378"/>
      <c r="J118" s="378"/>
    </row>
    <row r="119" spans="1:10" ht="17.25">
      <c r="A119" s="378"/>
      <c r="B119" s="377"/>
      <c r="C119" s="378"/>
      <c r="D119" s="378"/>
      <c r="E119" s="378"/>
      <c r="F119" s="378"/>
      <c r="G119" s="378"/>
      <c r="H119" s="378"/>
      <c r="I119" s="378"/>
      <c r="J119" s="378"/>
    </row>
    <row r="120" spans="1:10" ht="17.25">
      <c r="A120" s="378"/>
      <c r="B120" s="377"/>
      <c r="C120" s="378"/>
      <c r="D120" s="378"/>
      <c r="E120" s="378"/>
      <c r="F120" s="378"/>
      <c r="G120" s="378"/>
      <c r="H120" s="378"/>
      <c r="I120" s="378"/>
      <c r="J120" s="378"/>
    </row>
    <row r="121" spans="1:10" ht="17.25">
      <c r="A121" s="378"/>
      <c r="B121" s="377"/>
      <c r="C121" s="378"/>
      <c r="D121" s="378"/>
      <c r="E121" s="378"/>
      <c r="F121" s="378"/>
      <c r="G121" s="378"/>
      <c r="H121" s="378"/>
      <c r="I121" s="378"/>
      <c r="J121" s="378"/>
    </row>
    <row r="122" spans="1:10" ht="17.25">
      <c r="A122" s="378"/>
      <c r="B122" s="377"/>
      <c r="C122" s="378"/>
      <c r="D122" s="378"/>
      <c r="E122" s="378"/>
      <c r="F122" s="378"/>
      <c r="G122" s="378"/>
      <c r="H122" s="378"/>
      <c r="I122" s="378"/>
      <c r="J122" s="378"/>
    </row>
    <row r="123" spans="1:10" ht="17.25">
      <c r="A123" s="378"/>
      <c r="B123" s="377"/>
      <c r="C123" s="378"/>
      <c r="D123" s="378"/>
      <c r="E123" s="378"/>
      <c r="F123" s="378"/>
      <c r="G123" s="378"/>
      <c r="H123" s="378"/>
      <c r="I123" s="378"/>
      <c r="J123" s="378"/>
    </row>
    <row r="124" spans="1:10" ht="17.25">
      <c r="A124" s="378"/>
      <c r="B124" s="377"/>
      <c r="C124" s="378"/>
      <c r="D124" s="378"/>
      <c r="E124" s="378"/>
      <c r="F124" s="378"/>
      <c r="G124" s="378"/>
      <c r="H124" s="378"/>
      <c r="I124" s="378"/>
      <c r="J124" s="378"/>
    </row>
    <row r="125" spans="1:10" ht="17.25">
      <c r="A125" s="378"/>
      <c r="B125" s="377"/>
      <c r="C125" s="378"/>
      <c r="D125" s="378"/>
      <c r="E125" s="378"/>
      <c r="F125" s="378"/>
      <c r="G125" s="378"/>
      <c r="H125" s="378"/>
      <c r="I125" s="378"/>
      <c r="J125" s="378"/>
    </row>
    <row r="126" spans="1:10" ht="17.25">
      <c r="A126" s="378"/>
      <c r="B126" s="377"/>
      <c r="C126" s="378"/>
      <c r="D126" s="378"/>
      <c r="E126" s="378"/>
      <c r="F126" s="378"/>
      <c r="G126" s="378"/>
      <c r="H126" s="378"/>
      <c r="I126" s="378"/>
      <c r="J126" s="378"/>
    </row>
    <row r="127" spans="1:10" ht="17.25">
      <c r="A127" s="378"/>
      <c r="B127" s="377"/>
      <c r="C127" s="378"/>
      <c r="D127" s="378"/>
      <c r="E127" s="378"/>
      <c r="F127" s="378"/>
      <c r="G127" s="378"/>
      <c r="H127" s="378"/>
      <c r="I127" s="378"/>
      <c r="J127" s="378"/>
    </row>
  </sheetData>
  <mergeCells count="138">
    <mergeCell ref="F4:J4"/>
    <mergeCell ref="F5:H5"/>
    <mergeCell ref="I5:J5"/>
    <mergeCell ref="A6:E6"/>
    <mergeCell ref="F6:H6"/>
    <mergeCell ref="I6:J7"/>
    <mergeCell ref="A7:E7"/>
    <mergeCell ref="F7:H7"/>
    <mergeCell ref="A10:E10"/>
    <mergeCell ref="F10:H10"/>
    <mergeCell ref="I10:J10"/>
    <mergeCell ref="A11:E11"/>
    <mergeCell ref="F11:H11"/>
    <mergeCell ref="I11:J11"/>
    <mergeCell ref="A8:E8"/>
    <mergeCell ref="F8:H8"/>
    <mergeCell ref="I8:J8"/>
    <mergeCell ref="A9:E9"/>
    <mergeCell ref="F9:H9"/>
    <mergeCell ref="I9:J9"/>
    <mergeCell ref="A19:A21"/>
    <mergeCell ref="B19:E19"/>
    <mergeCell ref="F19:J19"/>
    <mergeCell ref="B20:E20"/>
    <mergeCell ref="G20:J20"/>
    <mergeCell ref="B21:E21"/>
    <mergeCell ref="G21:J21"/>
    <mergeCell ref="A15:E15"/>
    <mergeCell ref="F15:J15"/>
    <mergeCell ref="A16:A18"/>
    <mergeCell ref="B16:E16"/>
    <mergeCell ref="F16:J16"/>
    <mergeCell ref="B17:E17"/>
    <mergeCell ref="G17:J17"/>
    <mergeCell ref="B18:E18"/>
    <mergeCell ref="G18:J18"/>
    <mergeCell ref="A31:J31"/>
    <mergeCell ref="A33:F34"/>
    <mergeCell ref="G33:J33"/>
    <mergeCell ref="G34:H34"/>
    <mergeCell ref="I34:J34"/>
    <mergeCell ref="A35:F35"/>
    <mergeCell ref="I35:J35"/>
    <mergeCell ref="A22:E22"/>
    <mergeCell ref="F22:J22"/>
    <mergeCell ref="A27:J27"/>
    <mergeCell ref="A28:J28"/>
    <mergeCell ref="A29:J29"/>
    <mergeCell ref="A30:J30"/>
    <mergeCell ref="A39:F39"/>
    <mergeCell ref="I39:J39"/>
    <mergeCell ref="A40:F40"/>
    <mergeCell ref="I40:J40"/>
    <mergeCell ref="A41:F41"/>
    <mergeCell ref="I41:J41"/>
    <mergeCell ref="A36:F36"/>
    <mergeCell ref="I36:J36"/>
    <mergeCell ref="A37:F37"/>
    <mergeCell ref="I37:J37"/>
    <mergeCell ref="A38:F38"/>
    <mergeCell ref="I38:J38"/>
    <mergeCell ref="A45:F45"/>
    <mergeCell ref="I45:J45"/>
    <mergeCell ref="A46:F46"/>
    <mergeCell ref="I46:J46"/>
    <mergeCell ref="A51:E51"/>
    <mergeCell ref="F51:G51"/>
    <mergeCell ref="I51:J51"/>
    <mergeCell ref="A42:F42"/>
    <mergeCell ref="I42:J42"/>
    <mergeCell ref="A43:F43"/>
    <mergeCell ref="I43:J43"/>
    <mergeCell ref="A44:F44"/>
    <mergeCell ref="I44:J44"/>
    <mergeCell ref="C58:E58"/>
    <mergeCell ref="C59:E59"/>
    <mergeCell ref="A60:A63"/>
    <mergeCell ref="B60:E60"/>
    <mergeCell ref="B61:E61"/>
    <mergeCell ref="B62:E62"/>
    <mergeCell ref="B63:E63"/>
    <mergeCell ref="A52:E52"/>
    <mergeCell ref="I52:J52"/>
    <mergeCell ref="A53:A59"/>
    <mergeCell ref="B53:B56"/>
    <mergeCell ref="C53:E53"/>
    <mergeCell ref="C54:E54"/>
    <mergeCell ref="C55:E55"/>
    <mergeCell ref="C56:E56"/>
    <mergeCell ref="B57:B59"/>
    <mergeCell ref="C57:E57"/>
    <mergeCell ref="A81:J81"/>
    <mergeCell ref="B84:C84"/>
    <mergeCell ref="D84:J84"/>
    <mergeCell ref="B85:C85"/>
    <mergeCell ref="D85:J85"/>
    <mergeCell ref="B86:C86"/>
    <mergeCell ref="D86:J86"/>
    <mergeCell ref="B73:E73"/>
    <mergeCell ref="A74:E74"/>
    <mergeCell ref="F74:G74"/>
    <mergeCell ref="I74:J74"/>
    <mergeCell ref="A75:J75"/>
    <mergeCell ref="A76:J76"/>
    <mergeCell ref="A64:A73"/>
    <mergeCell ref="B64:E64"/>
    <mergeCell ref="B65:E65"/>
    <mergeCell ref="B66:E66"/>
    <mergeCell ref="B67:E67"/>
    <mergeCell ref="B68:E68"/>
    <mergeCell ref="B69:E69"/>
    <mergeCell ref="B70:E70"/>
    <mergeCell ref="B71:E71"/>
    <mergeCell ref="B72:E72"/>
    <mergeCell ref="B90:C90"/>
    <mergeCell ref="D90:J90"/>
    <mergeCell ref="B91:C91"/>
    <mergeCell ref="D91:J91"/>
    <mergeCell ref="B92:C92"/>
    <mergeCell ref="D92:J92"/>
    <mergeCell ref="B87:C87"/>
    <mergeCell ref="D87:J87"/>
    <mergeCell ref="B88:C88"/>
    <mergeCell ref="D88:J88"/>
    <mergeCell ref="B89:C89"/>
    <mergeCell ref="D89:J89"/>
    <mergeCell ref="B96:C96"/>
    <mergeCell ref="D96:J96"/>
    <mergeCell ref="B97:C97"/>
    <mergeCell ref="D97:J97"/>
    <mergeCell ref="B98:C98"/>
    <mergeCell ref="D98:J98"/>
    <mergeCell ref="B93:C93"/>
    <mergeCell ref="D93:J93"/>
    <mergeCell ref="B94:C94"/>
    <mergeCell ref="D94:J94"/>
    <mergeCell ref="B95:C95"/>
    <mergeCell ref="D95:J95"/>
  </mergeCells>
  <phoneticPr fontId="16"/>
  <dataValidations count="1">
    <dataValidation type="list" allowBlank="1" showInputMessage="1" showErrorMessage="1" sqref="F53:F73">
      <formula1>"1"</formula1>
    </dataValidation>
  </dataValidations>
  <printOptions horizontalCentered="1"/>
  <pageMargins left="0.23622047244094491" right="0.23622047244094491" top="0.23622047244094491" bottom="0.23622047244094491" header="0.31496062992125984" footer="0.11811023622047245"/>
  <pageSetup paperSize="9" scale="53" fitToHeight="0" orientation="portrait" r:id="rId1"/>
  <headerFooter>
    <oddFooter>&amp;P ページ</oddFooter>
  </headerFooter>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63</vt:i4>
      </vt:variant>
      <vt:variant>
        <vt:lpstr>名前付き一覧</vt:lpstr>
      </vt:variant>
      <vt:variant>
        <vt:i4>18</vt:i4>
      </vt:variant>
    </vt:vector>
  </HeadingPairs>
  <TitlesOfParts>
    <vt:vector size="81" baseType="lpstr">
      <vt:lpstr>情報（手書き）</vt:lpstr>
      <vt:lpstr>連絡（手書き）</vt:lpstr>
      <vt:lpstr>連絡-事業所（入力）</vt:lpstr>
      <vt:lpstr>連絡-医師（入力）</vt:lpstr>
      <vt:lpstr>印刷</vt:lpstr>
      <vt:lpstr>自動</vt:lpstr>
      <vt:lpstr>保護</vt:lpstr>
      <vt:lpstr>ﾁｪｯｸ①</vt:lpstr>
      <vt:lpstr>ﾁｪｯｸ②</vt:lpstr>
      <vt:lpstr>ﾁｪｯｸ③</vt:lpstr>
      <vt:lpstr>ﾁｪｯｸ④</vt:lpstr>
      <vt:lpstr>ﾁｪｯｸ①施</vt:lpstr>
      <vt:lpstr>ﾁｪｯｸ②施</vt:lpstr>
      <vt:lpstr>ﾁｪｯｸ③施</vt:lpstr>
      <vt:lpstr>ﾁｪｯｸ④施</vt:lpstr>
      <vt:lpstr>家系図</vt:lpstr>
      <vt:lpstr>入力専用</vt:lpstr>
      <vt:lpstr>目次</vt:lpstr>
      <vt:lpstr>情報</vt:lpstr>
      <vt:lpstr>保管</vt:lpstr>
      <vt:lpstr>ｱｾｽﾒﾝﾄ</vt:lpstr>
      <vt:lpstr>保険証等</vt:lpstr>
      <vt:lpstr>投薬内容</vt:lpstr>
      <vt:lpstr>介護申請（東）</vt:lpstr>
      <vt:lpstr>認定情報（東）</vt:lpstr>
      <vt:lpstr>区分変更</vt:lpstr>
      <vt:lpstr>介護減免</vt:lpstr>
      <vt:lpstr>後期医療</vt:lpstr>
      <vt:lpstr>再交付（介護）</vt:lpstr>
      <vt:lpstr>再交付（医療）</vt:lpstr>
      <vt:lpstr>軽度（確認）</vt:lpstr>
      <vt:lpstr>軽度（申請）</vt:lpstr>
      <vt:lpstr>入院時</vt:lpstr>
      <vt:lpstr>退院・退所</vt:lpstr>
      <vt:lpstr>住宅改修</vt:lpstr>
      <vt:lpstr>問診票</vt:lpstr>
      <vt:lpstr>意見書</vt:lpstr>
      <vt:lpstr>障害控除</vt:lpstr>
      <vt:lpstr>国保減額</vt:lpstr>
      <vt:lpstr>ｵﾑﾂ（障）</vt:lpstr>
      <vt:lpstr>ﾀｸｼｰ（障）</vt:lpstr>
      <vt:lpstr>ｵﾑﾂ（高）</vt:lpstr>
      <vt:lpstr>ﾀｸｼｰ（高）</vt:lpstr>
      <vt:lpstr>送付先</vt:lpstr>
      <vt:lpstr>軽度生活</vt:lpstr>
      <vt:lpstr>配食</vt:lpstr>
      <vt:lpstr>配食停・変</vt:lpstr>
      <vt:lpstr>ｵﾚﾝｼﾞ</vt:lpstr>
      <vt:lpstr>駐車場</vt:lpstr>
      <vt:lpstr>駐車場 (再交付)</vt:lpstr>
      <vt:lpstr>収集</vt:lpstr>
      <vt:lpstr>収集（変更）</vt:lpstr>
      <vt:lpstr>見守り（ｱｾｽ）</vt:lpstr>
      <vt:lpstr>見守り（申請）</vt:lpstr>
      <vt:lpstr>薬局</vt:lpstr>
      <vt:lpstr>緊急①</vt:lpstr>
      <vt:lpstr>緊急②</vt:lpstr>
      <vt:lpstr>短期①</vt:lpstr>
      <vt:lpstr>短期②</vt:lpstr>
      <vt:lpstr>居宅療養（日単位）</vt:lpstr>
      <vt:lpstr>居宅療養 (月単位)</vt:lpstr>
      <vt:lpstr>ﾘﾊ会議</vt:lpstr>
      <vt:lpstr>ﾓﾆﾀﾘﾝｸﾞ</vt:lpstr>
      <vt:lpstr>ｵﾚﾝｼﾞ!Print_Area</vt:lpstr>
      <vt:lpstr>ﾓﾆﾀﾘﾝｸﾞ!Print_Area</vt:lpstr>
      <vt:lpstr>意見書!Print_Area</vt:lpstr>
      <vt:lpstr>軽度生活!Print_Area</vt:lpstr>
      <vt:lpstr>'見守り（ｱｾｽ）'!Print_Area</vt:lpstr>
      <vt:lpstr>'見守り（申請）'!Print_Area</vt:lpstr>
      <vt:lpstr>後期医療!Print_Area</vt:lpstr>
      <vt:lpstr>国保減額!Print_Area</vt:lpstr>
      <vt:lpstr>収集!Print_Area</vt:lpstr>
      <vt:lpstr>'収集（変更）'!Print_Area</vt:lpstr>
      <vt:lpstr>'情報（手書き）'!Print_Area</vt:lpstr>
      <vt:lpstr>退院・退所!Print_Area</vt:lpstr>
      <vt:lpstr>'駐車場 (再交付)'!Print_Area</vt:lpstr>
      <vt:lpstr>入院時!Print_Area</vt:lpstr>
      <vt:lpstr>目次!Print_Area</vt:lpstr>
      <vt:lpstr>問診票!Print_Area</vt:lpstr>
      <vt:lpstr>'連絡（手書き）'!Print_Area</vt:lpstr>
      <vt:lpstr>ﾓﾆﾀﾘﾝｸﾞ!Print_Titles</vt:lpstr>
    </vt:vector>
  </TitlesOfParts>
  <Manager/>
  <Company/>
  <LinksUpToDate>false</LinksUpToDate>
  <SharedDoc>false</SharedDoc>
  <HyperlinkBase/>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puti</dc:creator>
  <cp:keywords/>
  <dc:description/>
  <cp:lastModifiedBy>KOREI2</cp:lastModifiedBy>
  <cp:revision/>
  <dcterms:created xsi:type="dcterms:W3CDTF">2014-08-30T19:56:55Z</dcterms:created>
  <dcterms:modified xsi:type="dcterms:W3CDTF">2026-04-07T07:47:07Z</dcterms:modified>
  <cp:category/>
  <cp:contentStatus/>
</cp:coreProperties>
</file>